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codeName="EstaPasta_de_trabalho" defaultThemeVersion="124226"/>
  <mc:AlternateContent xmlns:mc="http://schemas.openxmlformats.org/markup-compatibility/2006">
    <mc:Choice Requires="x15">
      <x15ac:absPath xmlns:x15ac="http://schemas.microsoft.com/office/spreadsheetml/2010/11/ac" url="D:\BRUNO\OBRAS\SADA\ANGICAL - REC. ESTRADA VICINAL\"/>
    </mc:Choice>
  </mc:AlternateContent>
  <xr:revisionPtr revIDLastSave="0" documentId="13_ncr:1_{76C92AB0-7918-4094-B377-76C4932D7C41}" xr6:coauthVersionLast="47" xr6:coauthVersionMax="47" xr10:uidLastSave="{00000000-0000-0000-0000-000000000000}"/>
  <bookViews>
    <workbookView xWindow="-108" yWindow="-108" windowWidth="23256" windowHeight="12576" tabRatio="885" firstSheet="1" activeTab="1" xr2:uid="{00000000-000D-0000-FFFF-FFFF00000000}"/>
  </bookViews>
  <sheets>
    <sheet name="RESUMO SEM DES" sheetId="33" state="hidden" r:id="rId1"/>
    <sheet name="RESUMO TRECHOS" sheetId="71" r:id="rId2"/>
    <sheet name="RESUMO SEM DESON" sheetId="75" r:id="rId3"/>
    <sheet name="ORÇ SEM DES" sheetId="30" r:id="rId4"/>
    <sheet name="MEMORIAL DE CALCULO" sheetId="55" r:id="rId5"/>
    <sheet name="CRONOG." sheetId="34" r:id="rId6"/>
    <sheet name="ORÇ COM DES" sheetId="61" state="hidden" r:id="rId7"/>
    <sheet name="MOBILIZAÇÃO" sheetId="74" r:id="rId8"/>
    <sheet name="Mem 01" sheetId="4" state="hidden" r:id="rId9"/>
    <sheet name="CPUs SEM DES" sheetId="77" r:id="rId10"/>
    <sheet name="COMP SICRO" sheetId="72" state="hidden" r:id="rId11"/>
    <sheet name="REL" sheetId="28" state="hidden" r:id="rId12"/>
    <sheet name="JAZ" sheetId="45" state="hidden" r:id="rId13"/>
    <sheet name="Plan1" sheetId="29" state="hidden" r:id="rId14"/>
    <sheet name="BDI SEM DES" sheetId="46" r:id="rId15"/>
    <sheet name="RES. CD" sheetId="52" state="hidden" r:id="rId16"/>
    <sheet name="ORÇ CD" sheetId="35" state="hidden" r:id="rId17"/>
    <sheet name="Cron CD" sheetId="53" state="hidden" r:id="rId18"/>
    <sheet name="Comp CD" sheetId="50" state="hidden" r:id="rId19"/>
    <sheet name="BDI.CD" sheetId="51" state="hidden" r:id="rId20"/>
    <sheet name="Iten de Maior Relevância" sheetId="14" state="hidden" r:id="rId21"/>
    <sheet name="CÁLCULO DE DMTS" sheetId="76" r:id="rId22"/>
    <sheet name="LS SEM DES" sheetId="78" r:id="rId23"/>
    <sheet name="RESUMO COM DES" sheetId="60" state="hidden" r:id="rId24"/>
    <sheet name="COMP COM DES" sheetId="62" state="hidden" r:id="rId25"/>
    <sheet name="BDI COM DES" sheetId="64" state="hidden" r:id="rId26"/>
    <sheet name="JUSTIFICATIVA TÉCNICA" sheetId="68" state="hidden" r:id="rId27"/>
    <sheet name="JUSTIFICATIVA NÃO ENVIO CGE" sheetId="69" state="hidden" r:id="rId28"/>
    <sheet name="JUSTIF. TABELA SINAPI" sheetId="70" state="hidden"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I" localSheetId="19">#REF!</definedName>
    <definedName name="\I" localSheetId="18">#REF!</definedName>
    <definedName name="\I" localSheetId="17">#REF!</definedName>
    <definedName name="\I" localSheetId="15">#REF!</definedName>
    <definedName name="\S" localSheetId="19">[1]COMPOS1!#REF!</definedName>
    <definedName name="\S" localSheetId="18">[1]COMPOS1!#REF!</definedName>
    <definedName name="\S" localSheetId="17">[1]COMPOS1!#REF!</definedName>
    <definedName name="\S" localSheetId="15">[1]COMPOS1!#REF!</definedName>
    <definedName name="_______PL1" localSheetId="19">#REF!</definedName>
    <definedName name="_______PL1" localSheetId="18">#REF!</definedName>
    <definedName name="_______PL1" localSheetId="17">#REF!</definedName>
    <definedName name="_______PL1" localSheetId="15">#REF!</definedName>
    <definedName name="______PL1" localSheetId="19">#REF!</definedName>
    <definedName name="______PL1" localSheetId="18">#REF!</definedName>
    <definedName name="______PL1" localSheetId="17">#REF!</definedName>
    <definedName name="______PL1" localSheetId="15">#REF!</definedName>
    <definedName name="_____PL1" localSheetId="19">#REF!</definedName>
    <definedName name="_____PL1" localSheetId="18">#REF!</definedName>
    <definedName name="_____PL1" localSheetId="17">#REF!</definedName>
    <definedName name="_____PL1" localSheetId="15">#REF!</definedName>
    <definedName name="____KM406407" localSheetId="19">#REF!</definedName>
    <definedName name="____KM406407" localSheetId="18">#REF!</definedName>
    <definedName name="____KM406407" localSheetId="17">#REF!</definedName>
    <definedName name="____KM406407" localSheetId="15">#REF!</definedName>
    <definedName name="____PL1" localSheetId="19">#REF!</definedName>
    <definedName name="____PL1" localSheetId="18">#REF!</definedName>
    <definedName name="____PL1" localSheetId="17">#REF!</definedName>
    <definedName name="____PL1" localSheetId="15">#REF!</definedName>
    <definedName name="___KM406407" localSheetId="19">#REF!</definedName>
    <definedName name="___KM406407" localSheetId="18">#REF!</definedName>
    <definedName name="___KM406407" localSheetId="17">#REF!</definedName>
    <definedName name="___KM406407" localSheetId="12">#REF!</definedName>
    <definedName name="___KM406407" localSheetId="16">#REF!</definedName>
    <definedName name="___KM406407" localSheetId="15">#REF!</definedName>
    <definedName name="___PL1" localSheetId="19">#REF!</definedName>
    <definedName name="___PL1" localSheetId="18">#REF!</definedName>
    <definedName name="___PL1" localSheetId="17">#REF!</definedName>
    <definedName name="___PL1" localSheetId="16">#REF!</definedName>
    <definedName name="___PL1" localSheetId="15">#REF!</definedName>
    <definedName name="__aga16" localSheetId="19">#REF!</definedName>
    <definedName name="__aga16" localSheetId="18">#REF!</definedName>
    <definedName name="__aga16" localSheetId="17">#REF!</definedName>
    <definedName name="__aga16" localSheetId="15">#REF!</definedName>
    <definedName name="__agua_lista" localSheetId="19">#REF!</definedName>
    <definedName name="__agua_lista" localSheetId="18">#REF!</definedName>
    <definedName name="__agua_lista" localSheetId="17">#REF!</definedName>
    <definedName name="__agua_lista" localSheetId="12">[2]ORIGEM!$L$5:$L$16</definedName>
    <definedName name="__agua_lista" localSheetId="16">#REF!</definedName>
    <definedName name="__agua_lista" localSheetId="15">#REF!</definedName>
    <definedName name="__agua_quadro" localSheetId="19">#REF!</definedName>
    <definedName name="__agua_quadro" localSheetId="18">#REF!</definedName>
    <definedName name="__agua_quadro" localSheetId="17">#REF!</definedName>
    <definedName name="__agua_quadro" localSheetId="12">[2]ORIGEM!$L$5:$O$16</definedName>
    <definedName name="__agua_quadro" localSheetId="16">#REF!</definedName>
    <definedName name="__agua_quadro" localSheetId="15">#REF!</definedName>
    <definedName name="__art1" localSheetId="19">#REF!</definedName>
    <definedName name="__art1" localSheetId="18">#REF!</definedName>
    <definedName name="__art1" localSheetId="17">#REF!</definedName>
    <definedName name="__art1" localSheetId="15">#REF!</definedName>
    <definedName name="__art10" localSheetId="19">#REF!</definedName>
    <definedName name="__art10" localSheetId="18">#REF!</definedName>
    <definedName name="__art10" localSheetId="17">#REF!</definedName>
    <definedName name="__art10" localSheetId="15">#REF!</definedName>
    <definedName name="__art11" localSheetId="19">#REF!</definedName>
    <definedName name="__art11" localSheetId="18">#REF!</definedName>
    <definedName name="__art11" localSheetId="17">#REF!</definedName>
    <definedName name="__art11" localSheetId="15">#REF!</definedName>
    <definedName name="__art12" localSheetId="19">#REF!</definedName>
    <definedName name="__art12" localSheetId="18">#REF!</definedName>
    <definedName name="__art12" localSheetId="17">#REF!</definedName>
    <definedName name="__art12" localSheetId="15">#REF!</definedName>
    <definedName name="__art13" localSheetId="19">#REF!</definedName>
    <definedName name="__art13" localSheetId="18">#REF!</definedName>
    <definedName name="__art13" localSheetId="17">#REF!</definedName>
    <definedName name="__art13" localSheetId="15">#REF!</definedName>
    <definedName name="__art14" localSheetId="19">#REF!</definedName>
    <definedName name="__art14" localSheetId="18">#REF!</definedName>
    <definedName name="__art14" localSheetId="17">#REF!</definedName>
    <definedName name="__art14" localSheetId="15">#REF!</definedName>
    <definedName name="__art15" localSheetId="19">#REF!</definedName>
    <definedName name="__art15" localSheetId="18">#REF!</definedName>
    <definedName name="__art15" localSheetId="17">#REF!</definedName>
    <definedName name="__art15" localSheetId="15">#REF!</definedName>
    <definedName name="__art16" localSheetId="19">#REF!</definedName>
    <definedName name="__art16" localSheetId="18">#REF!</definedName>
    <definedName name="__art16" localSheetId="17">#REF!</definedName>
    <definedName name="__art16" localSheetId="15">#REF!</definedName>
    <definedName name="__art17" localSheetId="19">#REF!</definedName>
    <definedName name="__art17" localSheetId="18">#REF!</definedName>
    <definedName name="__art17" localSheetId="17">#REF!</definedName>
    <definedName name="__art17" localSheetId="15">#REF!</definedName>
    <definedName name="__art18" localSheetId="19">#REF!</definedName>
    <definedName name="__art18" localSheetId="18">#REF!</definedName>
    <definedName name="__art18" localSheetId="17">#REF!</definedName>
    <definedName name="__art18" localSheetId="15">#REF!</definedName>
    <definedName name="__art19" localSheetId="19">#REF!</definedName>
    <definedName name="__art19" localSheetId="18">#REF!</definedName>
    <definedName name="__art19" localSheetId="17">#REF!</definedName>
    <definedName name="__art19" localSheetId="15">#REF!</definedName>
    <definedName name="__art2" localSheetId="19">#REF!</definedName>
    <definedName name="__art2" localSheetId="18">#REF!</definedName>
    <definedName name="__art2" localSheetId="17">#REF!</definedName>
    <definedName name="__art2" localSheetId="15">#REF!</definedName>
    <definedName name="__art20" localSheetId="19">#REF!</definedName>
    <definedName name="__art20" localSheetId="18">#REF!</definedName>
    <definedName name="__art20" localSheetId="17">#REF!</definedName>
    <definedName name="__art20" localSheetId="15">#REF!</definedName>
    <definedName name="__art21" localSheetId="19">#REF!</definedName>
    <definedName name="__art21" localSheetId="18">#REF!</definedName>
    <definedName name="__art21" localSheetId="17">#REF!</definedName>
    <definedName name="__art21" localSheetId="15">#REF!</definedName>
    <definedName name="__art22" localSheetId="19">#REF!</definedName>
    <definedName name="__art22" localSheetId="18">#REF!</definedName>
    <definedName name="__art22" localSheetId="17">#REF!</definedName>
    <definedName name="__art22" localSheetId="15">#REF!</definedName>
    <definedName name="__art23" localSheetId="19">#REF!</definedName>
    <definedName name="__art23" localSheetId="18">#REF!</definedName>
    <definedName name="__art23" localSheetId="17">#REF!</definedName>
    <definedName name="__art23" localSheetId="15">#REF!</definedName>
    <definedName name="__art24" localSheetId="19">#REF!</definedName>
    <definedName name="__art24" localSheetId="18">#REF!</definedName>
    <definedName name="__art24" localSheetId="17">#REF!</definedName>
    <definedName name="__art24" localSheetId="15">#REF!</definedName>
    <definedName name="__art25" localSheetId="19">#REF!</definedName>
    <definedName name="__art25" localSheetId="18">#REF!</definedName>
    <definedName name="__art25" localSheetId="17">#REF!</definedName>
    <definedName name="__art25" localSheetId="15">#REF!</definedName>
    <definedName name="__art26" localSheetId="19">#REF!</definedName>
    <definedName name="__art26" localSheetId="18">#REF!</definedName>
    <definedName name="__art26" localSheetId="17">#REF!</definedName>
    <definedName name="__art26" localSheetId="15">#REF!</definedName>
    <definedName name="__art27" localSheetId="19">#REF!</definedName>
    <definedName name="__art27" localSheetId="18">#REF!</definedName>
    <definedName name="__art27" localSheetId="17">#REF!</definedName>
    <definedName name="__art27" localSheetId="15">#REF!</definedName>
    <definedName name="__art28" localSheetId="19">#REF!</definedName>
    <definedName name="__art28" localSheetId="18">#REF!</definedName>
    <definedName name="__art28" localSheetId="17">#REF!</definedName>
    <definedName name="__art28" localSheetId="15">#REF!</definedName>
    <definedName name="__art29" localSheetId="19">#REF!</definedName>
    <definedName name="__art29" localSheetId="18">#REF!</definedName>
    <definedName name="__art29" localSheetId="17">#REF!</definedName>
    <definedName name="__art29" localSheetId="15">#REF!</definedName>
    <definedName name="__art3" localSheetId="19">#REF!</definedName>
    <definedName name="__art3" localSheetId="18">#REF!</definedName>
    <definedName name="__art3" localSheetId="17">#REF!</definedName>
    <definedName name="__art3" localSheetId="15">#REF!</definedName>
    <definedName name="__art30" localSheetId="19">#REF!</definedName>
    <definedName name="__art30" localSheetId="18">#REF!</definedName>
    <definedName name="__art30" localSheetId="17">#REF!</definedName>
    <definedName name="__art30" localSheetId="15">#REF!</definedName>
    <definedName name="__art31" localSheetId="19">#REF!</definedName>
    <definedName name="__art31" localSheetId="18">#REF!</definedName>
    <definedName name="__art31" localSheetId="17">#REF!</definedName>
    <definedName name="__art31" localSheetId="15">#REF!</definedName>
    <definedName name="__art32" localSheetId="19">#REF!</definedName>
    <definedName name="__art32" localSheetId="18">#REF!</definedName>
    <definedName name="__art32" localSheetId="17">#REF!</definedName>
    <definedName name="__art32" localSheetId="15">#REF!</definedName>
    <definedName name="__art4" localSheetId="19">#REF!</definedName>
    <definedName name="__art4" localSheetId="18">#REF!</definedName>
    <definedName name="__art4" localSheetId="17">#REF!</definedName>
    <definedName name="__art4" localSheetId="15">#REF!</definedName>
    <definedName name="__art5" localSheetId="19">#REF!</definedName>
    <definedName name="__art5" localSheetId="18">#REF!</definedName>
    <definedName name="__art5" localSheetId="17">#REF!</definedName>
    <definedName name="__art5" localSheetId="15">#REF!</definedName>
    <definedName name="__art6" localSheetId="19">#REF!</definedName>
    <definedName name="__art6" localSheetId="18">#REF!</definedName>
    <definedName name="__art6" localSheetId="17">#REF!</definedName>
    <definedName name="__art6" localSheetId="15">#REF!</definedName>
    <definedName name="__art7" localSheetId="19">#REF!</definedName>
    <definedName name="__art7" localSheetId="18">#REF!</definedName>
    <definedName name="__art7" localSheetId="17">#REF!</definedName>
    <definedName name="__art7" localSheetId="15">#REF!</definedName>
    <definedName name="__art8" localSheetId="19">#REF!</definedName>
    <definedName name="__art8" localSheetId="18">#REF!</definedName>
    <definedName name="__art8" localSheetId="17">#REF!</definedName>
    <definedName name="__art8" localSheetId="15">#REF!</definedName>
    <definedName name="__art9" localSheetId="19">#REF!</definedName>
    <definedName name="__art9" localSheetId="18">#REF!</definedName>
    <definedName name="__art9" localSheetId="17">#REF!</definedName>
    <definedName name="__art9" localSheetId="15">#REF!</definedName>
    <definedName name="__C930I" localSheetId="19">#REF!</definedName>
    <definedName name="__C930I" localSheetId="18">#REF!</definedName>
    <definedName name="__C930I" localSheetId="17">#REF!</definedName>
    <definedName name="__C930I" localSheetId="15">#REF!</definedName>
    <definedName name="__C930p" localSheetId="19">#REF!</definedName>
    <definedName name="__C930p" localSheetId="18">#REF!</definedName>
    <definedName name="__C930p" localSheetId="17">#REF!</definedName>
    <definedName name="__C930p" localSheetId="15">#REF!</definedName>
    <definedName name="__C966I" localSheetId="19">#REF!</definedName>
    <definedName name="__C966I" localSheetId="18">#REF!</definedName>
    <definedName name="__C966I" localSheetId="17">#REF!</definedName>
    <definedName name="__C966I" localSheetId="15">#REF!</definedName>
    <definedName name="__C966P" localSheetId="19">#REF!</definedName>
    <definedName name="__C966P" localSheetId="18">#REF!</definedName>
    <definedName name="__C966P" localSheetId="17">#REF!</definedName>
    <definedName name="__C966P" localSheetId="15">#REF!</definedName>
    <definedName name="__caixa" localSheetId="19">#REF!</definedName>
    <definedName name="__caixa" localSheetId="18">#REF!</definedName>
    <definedName name="__caixa" localSheetId="17">#REF!</definedName>
    <definedName name="__caixa" localSheetId="12">[2]ORIGEM!$P$5:$P$16</definedName>
    <definedName name="__caixa" localSheetId="16">#REF!</definedName>
    <definedName name="__caixa" localSheetId="15">#REF!</definedName>
    <definedName name="__caixa_quadro" localSheetId="19">#REF!</definedName>
    <definedName name="__caixa_quadro" localSheetId="18">#REF!</definedName>
    <definedName name="__caixa_quadro" localSheetId="17">#REF!</definedName>
    <definedName name="__caixa_quadro" localSheetId="12">[2]ORIGEM!$P$5:$S$16</definedName>
    <definedName name="__caixa_quadro" localSheetId="16">#REF!</definedName>
    <definedName name="__caixa_quadro" localSheetId="15">#REF!</definedName>
    <definedName name="__fpd14" localSheetId="19">#REF!</definedName>
    <definedName name="__fpd14" localSheetId="18">#REF!</definedName>
    <definedName name="__fpd14" localSheetId="17">#REF!</definedName>
    <definedName name="__fpd14" localSheetId="15">#REF!</definedName>
    <definedName name="__hab1" localSheetId="19">#REF!</definedName>
    <definedName name="__hab1" localSheetId="18">#REF!</definedName>
    <definedName name="__hab1" localSheetId="17">#REF!</definedName>
    <definedName name="__hab1" localSheetId="15">#REF!</definedName>
    <definedName name="__hab2" localSheetId="19">#REF!</definedName>
    <definedName name="__hab2" localSheetId="18">#REF!</definedName>
    <definedName name="__hab2" localSheetId="17">#REF!</definedName>
    <definedName name="__hab2" localSheetId="15">#REF!</definedName>
    <definedName name="__jazida_lista" localSheetId="19">#REF!</definedName>
    <definedName name="__jazida_lista" localSheetId="18">#REF!</definedName>
    <definedName name="__jazida_lista" localSheetId="17">#REF!</definedName>
    <definedName name="__jazida_lista" localSheetId="12">[2]ORIGEM!$H$5:$H$16</definedName>
    <definedName name="__jazida_lista" localSheetId="16">#REF!</definedName>
    <definedName name="__jazida_lista" localSheetId="15">#REF!</definedName>
    <definedName name="__jazida_quadro" localSheetId="19">#REF!</definedName>
    <definedName name="__jazida_quadro" localSheetId="18">#REF!</definedName>
    <definedName name="__jazida_quadro" localSheetId="17">#REF!</definedName>
    <definedName name="__jazida_quadro" localSheetId="12">[2]ORIGEM!$H$5:$K$16</definedName>
    <definedName name="__jazida_quadro" localSheetId="16">#REF!</definedName>
    <definedName name="__jazida_quadro" localSheetId="15">#REF!</definedName>
    <definedName name="__KM406407" localSheetId="19">#REF!</definedName>
    <definedName name="__KM406407" localSheetId="18">#REF!</definedName>
    <definedName name="__KM406407" localSheetId="17">#REF!</definedName>
    <definedName name="__KM406407" localSheetId="16">#REF!</definedName>
    <definedName name="__KM406407" localSheetId="15">#REF!</definedName>
    <definedName name="__ope1" localSheetId="19">#REF!</definedName>
    <definedName name="__ope1" localSheetId="18">#REF!</definedName>
    <definedName name="__ope1" localSheetId="17">#REF!</definedName>
    <definedName name="__ope1" localSheetId="15">#REF!</definedName>
    <definedName name="__PL1" localSheetId="19">#REF!</definedName>
    <definedName name="__PL1" localSheetId="18">#REF!</definedName>
    <definedName name="__PL1" localSheetId="17">#REF!</definedName>
    <definedName name="__PL1" localSheetId="16">#REF!</definedName>
    <definedName name="__PL1" localSheetId="15">#REF!</definedName>
    <definedName name="__prg18" localSheetId="19">#REF!</definedName>
    <definedName name="__prg18" localSheetId="18">#REF!</definedName>
    <definedName name="__prg18" localSheetId="17">#REF!</definedName>
    <definedName name="__prg18" localSheetId="15">#REF!</definedName>
    <definedName name="__trechos" localSheetId="19">#REF!</definedName>
    <definedName name="__trechos" localSheetId="18">#REF!</definedName>
    <definedName name="__trechos" localSheetId="17">#REF!</definedName>
    <definedName name="__trechos" localSheetId="12">[2]ORIGEM!$B$5:$B$16</definedName>
    <definedName name="__trechos" localSheetId="16">#REF!</definedName>
    <definedName name="__trechos" localSheetId="15">#REF!</definedName>
    <definedName name="__trechos_quadro" localSheetId="19">#REF!</definedName>
    <definedName name="__trechos_quadro" localSheetId="18">#REF!</definedName>
    <definedName name="__trechos_quadro" localSheetId="17">#REF!</definedName>
    <definedName name="__trechos_quadro" localSheetId="12">[2]ORIGEM!$B$5:$G$16</definedName>
    <definedName name="__trechos_quadro" localSheetId="16">#REF!</definedName>
    <definedName name="__trechos_quadro" localSheetId="15">#REF!</definedName>
    <definedName name="_01_09_96" localSheetId="19">#REF!</definedName>
    <definedName name="_01_09_96" localSheetId="18">#REF!</definedName>
    <definedName name="_01_09_96" localSheetId="17">#REF!</definedName>
    <definedName name="_01_09_96" localSheetId="16">#REF!</definedName>
    <definedName name="_01_09_96" localSheetId="11">#REF!</definedName>
    <definedName name="_01_09_96" localSheetId="15">#REF!</definedName>
    <definedName name="_08.302.01" localSheetId="19">#REF!</definedName>
    <definedName name="_08.302.01" localSheetId="18">#REF!</definedName>
    <definedName name="_08.302.01" localSheetId="17">#REF!</definedName>
    <definedName name="_08.302.01" localSheetId="16">#REF!</definedName>
    <definedName name="_08.302.01" localSheetId="11">#REF!</definedName>
    <definedName name="_08.302.01" localSheetId="15">#REF!</definedName>
    <definedName name="_adg1" localSheetId="12">[3]Insumos!$E$653</definedName>
    <definedName name="_adg2" localSheetId="12">[3]Insumos!$E$655</definedName>
    <definedName name="_aga10" localSheetId="12">[3]Insumos!$E$91</definedName>
    <definedName name="_aga14" localSheetId="12">[3]Insumos!$E$92</definedName>
    <definedName name="_aga16" localSheetId="19">#REF!</definedName>
    <definedName name="_aga16" localSheetId="18">#REF!</definedName>
    <definedName name="_aga16" localSheetId="17">#REF!</definedName>
    <definedName name="_aga16" localSheetId="16">#REF!</definedName>
    <definedName name="_aga16" localSheetId="15">#REF!</definedName>
    <definedName name="_aga18" localSheetId="12">[3]Insumos!$E$93</definedName>
    <definedName name="_ali1" localSheetId="12">[3]Insumos!$E$235</definedName>
    <definedName name="_ali2" localSheetId="12">[3]Insumos!$E$236</definedName>
    <definedName name="_ali3" localSheetId="12">[3]Insumos!$E$237</definedName>
    <definedName name="_ali4" localSheetId="12">[3]Insumos!$E$238</definedName>
    <definedName name="_ali5" localSheetId="12">[3]Insumos!$E$239</definedName>
    <definedName name="_ali6" localSheetId="12">[3]Insumos!$E$240</definedName>
    <definedName name="_ali7" localSheetId="12">[3]Insumos!$E$241</definedName>
    <definedName name="_amf1" localSheetId="12">[3]Insumos!$E$169</definedName>
    <definedName name="_amf2" localSheetId="12">[3]Insumos!$E$170</definedName>
    <definedName name="_amf3" localSheetId="12">[3]Insumos!$E$171</definedName>
    <definedName name="_ape1" localSheetId="12">[3]Insumos!$E$766</definedName>
    <definedName name="_ape2" localSheetId="12">[3]Insumos!$E$767</definedName>
    <definedName name="_ara18" localSheetId="12">[3]Insumos!$E$468</definedName>
    <definedName name="_arc12" localSheetId="12">[3]Insumos!$E$572</definedName>
    <definedName name="_arc15" localSheetId="12">[3]Insumos!$E$573</definedName>
    <definedName name="_arc18" localSheetId="12">[3]Insumos!$E$574</definedName>
    <definedName name="_arc21" localSheetId="12">[3]Insumos!$E$575</definedName>
    <definedName name="_art1" localSheetId="19">#REF!</definedName>
    <definedName name="_art1" localSheetId="18">#REF!</definedName>
    <definedName name="_art1" localSheetId="17">#REF!</definedName>
    <definedName name="_art1" localSheetId="16">#REF!</definedName>
    <definedName name="_art1" localSheetId="15">#REF!</definedName>
    <definedName name="_art10" localSheetId="19">#REF!</definedName>
    <definedName name="_art10" localSheetId="18">#REF!</definedName>
    <definedName name="_art10" localSheetId="17">#REF!</definedName>
    <definedName name="_art10" localSheetId="16">#REF!</definedName>
    <definedName name="_art10" localSheetId="15">#REF!</definedName>
    <definedName name="_art11" localSheetId="19">#REF!</definedName>
    <definedName name="_art11" localSheetId="18">#REF!</definedName>
    <definedName name="_art11" localSheetId="17">#REF!</definedName>
    <definedName name="_art11" localSheetId="16">#REF!</definedName>
    <definedName name="_art11" localSheetId="15">#REF!</definedName>
    <definedName name="_art12" localSheetId="19">#REF!</definedName>
    <definedName name="_art12" localSheetId="18">#REF!</definedName>
    <definedName name="_art12" localSheetId="17">#REF!</definedName>
    <definedName name="_art12" localSheetId="16">#REF!</definedName>
    <definedName name="_art12" localSheetId="15">#REF!</definedName>
    <definedName name="_art13" localSheetId="19">#REF!</definedName>
    <definedName name="_art13" localSheetId="18">#REF!</definedName>
    <definedName name="_art13" localSheetId="17">#REF!</definedName>
    <definedName name="_art13" localSheetId="16">#REF!</definedName>
    <definedName name="_art13" localSheetId="15">#REF!</definedName>
    <definedName name="_art14" localSheetId="19">#REF!</definedName>
    <definedName name="_art14" localSheetId="18">#REF!</definedName>
    <definedName name="_art14" localSheetId="17">#REF!</definedName>
    <definedName name="_art14" localSheetId="16">#REF!</definedName>
    <definedName name="_art14" localSheetId="15">#REF!</definedName>
    <definedName name="_art15" localSheetId="19">#REF!</definedName>
    <definedName name="_art15" localSheetId="18">#REF!</definedName>
    <definedName name="_art15" localSheetId="17">#REF!</definedName>
    <definedName name="_art15" localSheetId="16">#REF!</definedName>
    <definedName name="_art15" localSheetId="15">#REF!</definedName>
    <definedName name="_art16" localSheetId="19">#REF!</definedName>
    <definedName name="_art16" localSheetId="18">#REF!</definedName>
    <definedName name="_art16" localSheetId="17">#REF!</definedName>
    <definedName name="_art16" localSheetId="16">#REF!</definedName>
    <definedName name="_art16" localSheetId="15">#REF!</definedName>
    <definedName name="_art17" localSheetId="19">#REF!</definedName>
    <definedName name="_art17" localSheetId="18">#REF!</definedName>
    <definedName name="_art17" localSheetId="17">#REF!</definedName>
    <definedName name="_art17" localSheetId="16">#REF!</definedName>
    <definedName name="_art17" localSheetId="15">#REF!</definedName>
    <definedName name="_art18" localSheetId="19">#REF!</definedName>
    <definedName name="_art18" localSheetId="18">#REF!</definedName>
    <definedName name="_art18" localSheetId="17">#REF!</definedName>
    <definedName name="_art18" localSheetId="16">#REF!</definedName>
    <definedName name="_art18" localSheetId="15">#REF!</definedName>
    <definedName name="_art19" localSheetId="19">#REF!</definedName>
    <definedName name="_art19" localSheetId="18">#REF!</definedName>
    <definedName name="_art19" localSheetId="17">#REF!</definedName>
    <definedName name="_art19" localSheetId="16">#REF!</definedName>
    <definedName name="_art19" localSheetId="15">#REF!</definedName>
    <definedName name="_art2" localSheetId="19">#REF!</definedName>
    <definedName name="_art2" localSheetId="18">#REF!</definedName>
    <definedName name="_art2" localSheetId="17">#REF!</definedName>
    <definedName name="_art2" localSheetId="16">#REF!</definedName>
    <definedName name="_art2" localSheetId="15">#REF!</definedName>
    <definedName name="_art20" localSheetId="19">#REF!</definedName>
    <definedName name="_art20" localSheetId="18">#REF!</definedName>
    <definedName name="_art20" localSheetId="17">#REF!</definedName>
    <definedName name="_art20" localSheetId="16">#REF!</definedName>
    <definedName name="_art20" localSheetId="15">#REF!</definedName>
    <definedName name="_art21" localSheetId="19">#REF!</definedName>
    <definedName name="_art21" localSheetId="18">#REF!</definedName>
    <definedName name="_art21" localSheetId="17">#REF!</definedName>
    <definedName name="_art21" localSheetId="16">#REF!</definedName>
    <definedName name="_art21" localSheetId="15">#REF!</definedName>
    <definedName name="_art22" localSheetId="19">#REF!</definedName>
    <definedName name="_art22" localSheetId="18">#REF!</definedName>
    <definedName name="_art22" localSheetId="17">#REF!</definedName>
    <definedName name="_art22" localSheetId="16">#REF!</definedName>
    <definedName name="_art22" localSheetId="15">#REF!</definedName>
    <definedName name="_art23" localSheetId="19">#REF!</definedName>
    <definedName name="_art23" localSheetId="18">#REF!</definedName>
    <definedName name="_art23" localSheetId="17">#REF!</definedName>
    <definedName name="_art23" localSheetId="16">#REF!</definedName>
    <definedName name="_art23" localSheetId="15">#REF!</definedName>
    <definedName name="_art24" localSheetId="19">#REF!</definedName>
    <definedName name="_art24" localSheetId="18">#REF!</definedName>
    <definedName name="_art24" localSheetId="17">#REF!</definedName>
    <definedName name="_art24" localSheetId="16">#REF!</definedName>
    <definedName name="_art24" localSheetId="15">#REF!</definedName>
    <definedName name="_art25" localSheetId="19">#REF!</definedName>
    <definedName name="_art25" localSheetId="18">#REF!</definedName>
    <definedName name="_art25" localSheetId="17">#REF!</definedName>
    <definedName name="_art25" localSheetId="16">#REF!</definedName>
    <definedName name="_art25" localSheetId="15">#REF!</definedName>
    <definedName name="_art26" localSheetId="19">#REF!</definedName>
    <definedName name="_art26" localSheetId="18">#REF!</definedName>
    <definedName name="_art26" localSheetId="17">#REF!</definedName>
    <definedName name="_art26" localSheetId="16">#REF!</definedName>
    <definedName name="_art26" localSheetId="15">#REF!</definedName>
    <definedName name="_art27" localSheetId="19">#REF!</definedName>
    <definedName name="_art27" localSheetId="18">#REF!</definedName>
    <definedName name="_art27" localSheetId="17">#REF!</definedName>
    <definedName name="_art27" localSheetId="16">#REF!</definedName>
    <definedName name="_art27" localSheetId="15">#REF!</definedName>
    <definedName name="_art28" localSheetId="19">#REF!</definedName>
    <definedName name="_art28" localSheetId="18">#REF!</definedName>
    <definedName name="_art28" localSheetId="17">#REF!</definedName>
    <definedName name="_art28" localSheetId="16">#REF!</definedName>
    <definedName name="_art28" localSheetId="15">#REF!</definedName>
    <definedName name="_art29" localSheetId="19">#REF!</definedName>
    <definedName name="_art29" localSheetId="18">#REF!</definedName>
    <definedName name="_art29" localSheetId="17">#REF!</definedName>
    <definedName name="_art29" localSheetId="16">#REF!</definedName>
    <definedName name="_art29" localSheetId="15">#REF!</definedName>
    <definedName name="_art3" localSheetId="19">#REF!</definedName>
    <definedName name="_art3" localSheetId="18">#REF!</definedName>
    <definedName name="_art3" localSheetId="17">#REF!</definedName>
    <definedName name="_art3" localSheetId="16">#REF!</definedName>
    <definedName name="_art3" localSheetId="15">#REF!</definedName>
    <definedName name="_art30" localSheetId="19">#REF!</definedName>
    <definedName name="_art30" localSheetId="18">#REF!</definedName>
    <definedName name="_art30" localSheetId="17">#REF!</definedName>
    <definedName name="_art30" localSheetId="16">#REF!</definedName>
    <definedName name="_art30" localSheetId="15">#REF!</definedName>
    <definedName name="_art31" localSheetId="19">#REF!</definedName>
    <definedName name="_art31" localSheetId="18">#REF!</definedName>
    <definedName name="_art31" localSheetId="17">#REF!</definedName>
    <definedName name="_art31" localSheetId="16">#REF!</definedName>
    <definedName name="_art31" localSheetId="15">#REF!</definedName>
    <definedName name="_art32" localSheetId="19">#REF!</definedName>
    <definedName name="_art32" localSheetId="18">#REF!</definedName>
    <definedName name="_art32" localSheetId="17">#REF!</definedName>
    <definedName name="_art32" localSheetId="16">#REF!</definedName>
    <definedName name="_art32" localSheetId="15">#REF!</definedName>
    <definedName name="_art4" localSheetId="19">#REF!</definedName>
    <definedName name="_art4" localSheetId="18">#REF!</definedName>
    <definedName name="_art4" localSheetId="17">#REF!</definedName>
    <definedName name="_art4" localSheetId="16">#REF!</definedName>
    <definedName name="_art4" localSheetId="15">#REF!</definedName>
    <definedName name="_art5" localSheetId="19">#REF!</definedName>
    <definedName name="_art5" localSheetId="18">#REF!</definedName>
    <definedName name="_art5" localSheetId="17">#REF!</definedName>
    <definedName name="_art5" localSheetId="16">#REF!</definedName>
    <definedName name="_art5" localSheetId="15">#REF!</definedName>
    <definedName name="_art6" localSheetId="19">#REF!</definedName>
    <definedName name="_art6" localSheetId="18">#REF!</definedName>
    <definedName name="_art6" localSheetId="17">#REF!</definedName>
    <definedName name="_art6" localSheetId="16">#REF!</definedName>
    <definedName name="_art6" localSheetId="15">#REF!</definedName>
    <definedName name="_art7" localSheetId="19">#REF!</definedName>
    <definedName name="_art7" localSheetId="18">#REF!</definedName>
    <definedName name="_art7" localSheetId="17">#REF!</definedName>
    <definedName name="_art7" localSheetId="16">#REF!</definedName>
    <definedName name="_art7" localSheetId="15">#REF!</definedName>
    <definedName name="_art8" localSheetId="19">#REF!</definedName>
    <definedName name="_art8" localSheetId="18">#REF!</definedName>
    <definedName name="_art8" localSheetId="17">#REF!</definedName>
    <definedName name="_art8" localSheetId="16">#REF!</definedName>
    <definedName name="_art8" localSheetId="15">#REF!</definedName>
    <definedName name="_art9" localSheetId="19">#REF!</definedName>
    <definedName name="_art9" localSheetId="18">#REF!</definedName>
    <definedName name="_art9" localSheetId="17">#REF!</definedName>
    <definedName name="_art9" localSheetId="16">#REF!</definedName>
    <definedName name="_art9" localSheetId="15">#REF!</definedName>
    <definedName name="_bas5" localSheetId="12">[3]Insumos!$E$930</definedName>
    <definedName name="_bbm1" localSheetId="12">[3]Insumos!$E$560</definedName>
    <definedName name="_bbt1" localSheetId="12">[3]Insumos!$E$561</definedName>
    <definedName name="_bca1" localSheetId="12">[3]Insumos!$E$542</definedName>
    <definedName name="_bgr2" localSheetId="12">[3]Insumos!$E$400</definedName>
    <definedName name="_bli40" localSheetId="12">[3]Insumos!$E$699</definedName>
    <definedName name="_blq10" localSheetId="12">[3]Insumos!$E$847</definedName>
    <definedName name="_blq6" localSheetId="12">[3]Insumos!$E$845</definedName>
    <definedName name="_blq8" localSheetId="12">[3]Insumos!$E$846</definedName>
    <definedName name="_bop1" localSheetId="12">[3]Insumos!$E$688</definedName>
    <definedName name="_bot1" localSheetId="12">[3]Insumos!$E$1030</definedName>
    <definedName name="_box1" localSheetId="12">[3]Insumos!$E$970</definedName>
    <definedName name="_bre5040" localSheetId="12">[3]Insumos!$E$709</definedName>
    <definedName name="_bri1" localSheetId="12">[3]Insumos!$E$50</definedName>
    <definedName name="_C930I" localSheetId="19">#REF!</definedName>
    <definedName name="_C930I" localSheetId="18">#REF!</definedName>
    <definedName name="_C930I" localSheetId="17">#REF!</definedName>
    <definedName name="_C930I" localSheetId="16">#REF!</definedName>
    <definedName name="_C930I" localSheetId="15">#REF!</definedName>
    <definedName name="_C930p" localSheetId="19">#REF!</definedName>
    <definedName name="_C930p" localSheetId="18">#REF!</definedName>
    <definedName name="_C930p" localSheetId="17">#REF!</definedName>
    <definedName name="_C930p" localSheetId="16">#REF!</definedName>
    <definedName name="_C930p" localSheetId="15">#REF!</definedName>
    <definedName name="_C966I" localSheetId="19">#REF!</definedName>
    <definedName name="_C966I" localSheetId="18">#REF!</definedName>
    <definedName name="_C966I" localSheetId="17">#REF!</definedName>
    <definedName name="_C966I" localSheetId="16">#REF!</definedName>
    <definedName name="_C966I" localSheetId="15">#REF!</definedName>
    <definedName name="_C966P" localSheetId="19">#REF!</definedName>
    <definedName name="_C966P" localSheetId="18">#REF!</definedName>
    <definedName name="_C966P" localSheetId="17">#REF!</definedName>
    <definedName name="_C966P" localSheetId="16">#REF!</definedName>
    <definedName name="_C966P" localSheetId="15">#REF!</definedName>
    <definedName name="_cab4" localSheetId="12">[3]Insumos!$E$507</definedName>
    <definedName name="_cac12" localSheetId="12">[3]Insumos!$E$821</definedName>
    <definedName name="_cac18" localSheetId="12">[3]Insumos!$E$822</definedName>
    <definedName name="_cac21" localSheetId="12">[3]Insumos!$E$823</definedName>
    <definedName name="_cag40" localSheetId="12">[3]Insumos!$E$733</definedName>
    <definedName name="_cag50" localSheetId="12">[3]Insumos!$E$732</definedName>
    <definedName name="_cal30" localSheetId="12">[3]Insumos!$E$931</definedName>
    <definedName name="_cap20" localSheetId="12">[3]Insumos!$E$673</definedName>
    <definedName name="_cap50" localSheetId="12">[3]Insumos!$E$674</definedName>
    <definedName name="_caz80" localSheetId="12">[3]Insumos!$E$734</definedName>
    <definedName name="_cbm1" localSheetId="12">[3]Insumos!$E$564</definedName>
    <definedName name="_cbr4" localSheetId="12">[3]Insumos!$E$223</definedName>
    <definedName name="_cbr5" localSheetId="12">[3]Insumos!$E$222</definedName>
    <definedName name="_cbt1" localSheetId="12">[3]Insumos!$E$565</definedName>
    <definedName name="_ccb25" localSheetId="12">[3]Insumos!$E$549</definedName>
    <definedName name="_ccb35" localSheetId="12">[3]Insumos!$E$548</definedName>
    <definedName name="_ccb4" localSheetId="12">[3]Insumos!$E$550</definedName>
    <definedName name="_ccb50" localSheetId="12">[3]Insumos!$E$547</definedName>
    <definedName name="_ccg15" localSheetId="12">[3]Insumos!$E$749</definedName>
    <definedName name="_ccg22" localSheetId="12">[3]Insumos!$E$750</definedName>
    <definedName name="_cer1" localSheetId="12">[3]Insumos!$E$537</definedName>
    <definedName name="_cfg40" localSheetId="12">[3]Insumos!$E$99</definedName>
    <definedName name="_cfg50" localSheetId="12">[3]Insumos!$E$100</definedName>
    <definedName name="_cfg65" localSheetId="12">[3]Insumos!$E$101</definedName>
    <definedName name="_cfl20" localSheetId="12">[3]Insumos!$E$461</definedName>
    <definedName name="_cfl40" localSheetId="12">[3]Insumos!$E$459</definedName>
    <definedName name="_chp24" localSheetId="12">[3]Insumos!$E$116</definedName>
    <definedName name="_clp100" localSheetId="12">[3]Insumos!$E$729</definedName>
    <definedName name="_clr2" localSheetId="12">[3]Insumos!$E$667</definedName>
    <definedName name="_cme1" localSheetId="12">[3]Insumos!$E$111</definedName>
    <definedName name="_cmp3" localSheetId="12">[3]Insumos!$E$1013</definedName>
    <definedName name="_con1" localSheetId="12">[3]Insumos!$E$1048</definedName>
    <definedName name="_con2" localSheetId="12">[3]Insumos!$E$1049</definedName>
    <definedName name="_coz100" localSheetId="12">[3]Insumos!$E$736</definedName>
    <definedName name="_ctf6" localSheetId="12">[3]Insumos!$E$83</definedName>
    <definedName name="_ctl6" localSheetId="12">[3]Insumos!$E$551</definedName>
    <definedName name="_cvd100" localSheetId="12">[3]Insumos!$E$738</definedName>
    <definedName name="_cve45100" localSheetId="12">[3]Insumos!$E$701</definedName>
    <definedName name="_cve90100" localSheetId="12">[3]Insumos!$E$700</definedName>
    <definedName name="_cve9040" localSheetId="12">[3]Insumos!$E$703</definedName>
    <definedName name="_cve9050" localSheetId="12">[3]Insumos!$E$702</definedName>
    <definedName name="_cxg40" localSheetId="12">[3]Insumos!$E$826</definedName>
    <definedName name="_cxg5030" localSheetId="12">[3]Insumos!$E$828</definedName>
    <definedName name="_cxi40" localSheetId="12">[3]Insumos!$E$825</definedName>
    <definedName name="_cxp40" localSheetId="12">[3]Insumos!$E$824</definedName>
    <definedName name="_cxp4040" localSheetId="12">[3]Insumos!$E$827</definedName>
    <definedName name="_cxr4030" localSheetId="12">[3]Insumos!$E$829</definedName>
    <definedName name="_cxs100100" localSheetId="12">[3]Insumos!$E$711</definedName>
    <definedName name="_dgc10" localSheetId="12">[3]Insumos!$E$163</definedName>
    <definedName name="_dgc7" localSheetId="12">[3]Insumos!$E$161</definedName>
    <definedName name="_dgc8" localSheetId="12">[3]Insumos!$E$162</definedName>
    <definedName name="_djm10" localSheetId="12">[3]Insumos!$E$505</definedName>
    <definedName name="_djm15" localSheetId="12">[3]Insumos!$E$504</definedName>
    <definedName name="_djm20" localSheetId="12">[3]Insumos!$E$503</definedName>
    <definedName name="_djt10" localSheetId="12">[3]Insumos!$E$502</definedName>
    <definedName name="_djt15" localSheetId="12">[3]Insumos!$E$501</definedName>
    <definedName name="_djt20" localSheetId="12">[3]Insumos!$E$500</definedName>
    <definedName name="_djt25" localSheetId="12">[3]Insumos!$E$499</definedName>
    <definedName name="_djt30" localSheetId="12">[3]Insumos!$E$498</definedName>
    <definedName name="_djt50" localSheetId="12">[3]Insumos!$E$497</definedName>
    <definedName name="_dtp100" localSheetId="12">[3]Insumos!$E$737</definedName>
    <definedName name="_e_" localSheetId="15">" e "</definedName>
    <definedName name="_ele1" localSheetId="12">[3]Insumos!$E$533</definedName>
    <definedName name="_ele114" localSheetId="12">[3]Insumos!$E$534</definedName>
    <definedName name="_ele34" localSheetId="12">[3]Insumos!$E$532</definedName>
    <definedName name="_elr1" localSheetId="12">[3]Insumos!$E$529</definedName>
    <definedName name="_emc1" localSheetId="12">[3]Insumos!$E$920</definedName>
    <definedName name="_emc2" localSheetId="12">[3]Insumos!$E$921</definedName>
    <definedName name="_emc3" localSheetId="12">[3]Insumos!$E$922</definedName>
    <definedName name="_emc4" localSheetId="12">[3]Insumos!$E$923</definedName>
    <definedName name="_eng1" localSheetId="12">[3]Insumos!$E$659</definedName>
    <definedName name="_epc5070" localSheetId="12">[3]Insumos!$E$763</definedName>
    <definedName name="_epl2" localSheetId="12">[3]Insumos!$E$963</definedName>
    <definedName name="_epl5" localSheetId="12">[3]Insumos!$E$961</definedName>
    <definedName name="_epm1" localSheetId="12">[3]Insumos!$E$929</definedName>
    <definedName name="_esc1" localSheetId="12">[3]Insumos!$E$1052</definedName>
    <definedName name="_esp1" localSheetId="12">[3]Insumos!$E$1046</definedName>
    <definedName name="_esp2" localSheetId="12">[3]Insumos!$E$1047</definedName>
    <definedName name="_ext1" localSheetId="12">[3]Insumos!$E$719</definedName>
    <definedName name="_ext2" localSheetId="12">[3]Insumos!$E$720</definedName>
    <definedName name="_ext3" localSheetId="12">[3]Insumos!$E$721</definedName>
    <definedName name="_faf2" localSheetId="12">[3]Insumos!$E$671</definedName>
    <definedName name="_fcm1" localSheetId="12">[3]Insumos!$E$226</definedName>
    <definedName name="_ffg40" localSheetId="12">[3]Insumos!$E$106</definedName>
    <definedName name="_ffg50" localSheetId="12">[3]Insumos!$E$107</definedName>
    <definedName name="_ffg65" localSheetId="12">[3]Insumos!$E$108</definedName>
    <definedName name="_fic1" localSheetId="12">[3]Insumos!$E$378</definedName>
    <definedName name="_fic3" localSheetId="12">[3]Insumos!$E$380</definedName>
    <definedName name="_fil1" localSheetId="12">[3]Insumos!$E$911</definedName>
    <definedName name="_fil2" localSheetId="12">[3]Insumos!$E$912</definedName>
    <definedName name="_fil3" localSheetId="12">[3]Insumos!$E$913</definedName>
    <definedName name="_fio10" localSheetId="12">[3]Insumos!$E$518</definedName>
    <definedName name="_fio12" localSheetId="12">[3]Insumos!$E$517</definedName>
    <definedName name="_fio14" localSheetId="12">[3]Insumos!$E$516</definedName>
    <definedName name="_fio8" localSheetId="12">[3]Insumos!$E$519</definedName>
    <definedName name="_fis10" localSheetId="12">[3]Insumos!$E$541</definedName>
    <definedName name="_fis5" localSheetId="12">[3]Insumos!$E$540</definedName>
    <definedName name="_flp20" localSheetId="12">[3]Insumos!$E$681</definedName>
    <definedName name="_flp25" localSheetId="12">[3]Insumos!$E$682</definedName>
    <definedName name="_flp32" localSheetId="12">[3]Insumos!$E$683</definedName>
    <definedName name="_flp40" localSheetId="12">[3]Insumos!$E$684</definedName>
    <definedName name="_flp50" localSheetId="12">[3]Insumos!$E$685</definedName>
    <definedName name="_flp65" localSheetId="12">[3]Insumos!$E$686</definedName>
    <definedName name="_for1" localSheetId="12">[3]Insumos!$E$242</definedName>
    <definedName name="_for2" localSheetId="12">[3]Insumos!$E$243</definedName>
    <definedName name="_for3" localSheetId="12">[3]Insumos!$E$244</definedName>
    <definedName name="_for4" localSheetId="12">[3]Insumos!$E$245</definedName>
    <definedName name="_for5" localSheetId="12">[3]Insumos!$E$246</definedName>
    <definedName name="_for6" localSheetId="12">[3]Insumos!$E$247</definedName>
    <definedName name="_FOR7" localSheetId="12">[3]Insumos!$E$248</definedName>
    <definedName name="_fpd12" localSheetId="12">[3]Insumos!$E$515</definedName>
    <definedName name="_fpd14" localSheetId="19">#REF!</definedName>
    <definedName name="_fpd14" localSheetId="18">#REF!</definedName>
    <definedName name="_fpd14" localSheetId="17">#REF!</definedName>
    <definedName name="_fpd14" localSheetId="16">#REF!</definedName>
    <definedName name="_fpd14" localSheetId="15">#REF!</definedName>
    <definedName name="_fvr10" localSheetId="12">[3]Insumos!$E$669</definedName>
    <definedName name="_fvr50" localSheetId="12">[3]Insumos!$E$670</definedName>
    <definedName name="_gac18" localSheetId="12">[3]Insumos!$E$337</definedName>
    <definedName name="_hab1" localSheetId="19">#REF!</definedName>
    <definedName name="_hab1" localSheetId="18">#REF!</definedName>
    <definedName name="_hab1" localSheetId="17">#REF!</definedName>
    <definedName name="_hab1" localSheetId="16">#REF!</definedName>
    <definedName name="_hab1" localSheetId="15">#REF!</definedName>
    <definedName name="_hab2" localSheetId="19">#REF!</definedName>
    <definedName name="_hab2" localSheetId="18">#REF!</definedName>
    <definedName name="_hab2" localSheetId="17">#REF!</definedName>
    <definedName name="_hab2" localSheetId="16">#REF!</definedName>
    <definedName name="_hab2" localSheetId="15">#REF!</definedName>
    <definedName name="_imp1" localSheetId="12">[3]Insumos!$E$885</definedName>
    <definedName name="_imp2" localSheetId="12">[3]Insumos!$E$886</definedName>
    <definedName name="_itt1" localSheetId="12">[3]Insumos!$E$476</definedName>
    <definedName name="_itu1" localSheetId="12">[3]Insumos!$E$470</definedName>
    <definedName name="_itu2" localSheetId="12">[3]Insumos!$E$471</definedName>
    <definedName name="_itu3" localSheetId="12">[3]Insumos!$E$472</definedName>
    <definedName name="_jla20" localSheetId="12">[3]Insumos!$E$602</definedName>
    <definedName name="_jla25" localSheetId="12">[3]Insumos!$E$603</definedName>
    <definedName name="_jla32" localSheetId="12">[3]Insumos!$E$604</definedName>
    <definedName name="_jla50" localSheetId="12">[3]Insumos!$E$605</definedName>
    <definedName name="_jla65" localSheetId="12">[3]Insumos!$E$606</definedName>
    <definedName name="_jla6550" localSheetId="12">[3]Insumos!$E$607</definedName>
    <definedName name="_KM406407" localSheetId="19">#REF!</definedName>
    <definedName name="_KM406407" localSheetId="18">#REF!</definedName>
    <definedName name="_KM406407" localSheetId="17">#REF!</definedName>
    <definedName name="_KM406407" localSheetId="16">#REF!</definedName>
    <definedName name="_KM406407" localSheetId="15">#REF!</definedName>
    <definedName name="_lai15" localSheetId="12">[3]Insumos!$E$115</definedName>
    <definedName name="_lai20" localSheetId="12">[3]Insumos!$E$114</definedName>
    <definedName name="_ldr10" localSheetId="12">[3]Insumos!$E$1071</definedName>
    <definedName name="_lep20" localSheetId="12">[3]Insumos!$E$463</definedName>
    <definedName name="_lfl40" localSheetId="12">[3]Insumos!$E$457</definedName>
    <definedName name="_lnm10" localSheetId="12">[3]Insumos!$E$229</definedName>
    <definedName name="_lnm8" localSheetId="12">[3]Insumos!$E$231</definedName>
    <definedName name="_lnm9" localSheetId="12">[3]Insumos!$E$230</definedName>
    <definedName name="_lpi100" localSheetId="12">[3]Insumos!$E$443</definedName>
    <definedName name="_lpi60" localSheetId="12">[3]Insumos!$E$442</definedName>
    <definedName name="_lpl15" localSheetId="12">[3]Insumos!$E$455</definedName>
    <definedName name="_lpl18" localSheetId="12">[3]Insumos!$E$454</definedName>
    <definedName name="_lpl20" localSheetId="12">[3]Insumos!$E$453</definedName>
    <definedName name="_lvf12050" localSheetId="12">[3]Insumos!$E$805</definedName>
    <definedName name="_lvf15050" localSheetId="12">[3]Insumos!$E$807</definedName>
    <definedName name="_lvf7050" localSheetId="12">[3]Insumos!$E$804</definedName>
    <definedName name="_lvg12050" localSheetId="12">[3]Insumos!$E$803</definedName>
    <definedName name="_lvg15050" localSheetId="12">[3]Insumos!$E$806</definedName>
    <definedName name="_lvg7050" localSheetId="12">[3]Insumos!$E$802</definedName>
    <definedName name="_lxa100" localSheetId="12">[3]Insumos!$E$872</definedName>
    <definedName name="_lxa120" localSheetId="12">[3]Insumos!$E$871</definedName>
    <definedName name="_man100" localSheetId="12">[3]Insumos!$E$830</definedName>
    <definedName name="_man25" localSheetId="12">[3]Insumos!$E$1009</definedName>
    <definedName name="_mfi1" localSheetId="12">[3]Insumos!$E$832</definedName>
    <definedName name="_mfi2" localSheetId="12">[3]Insumos!$E$833</definedName>
    <definedName name="_mgi15" localSheetId="12">[3]Insumos!$E$723</definedName>
    <definedName name="_mgi50" localSheetId="12">[3]Insumos!$E$724</definedName>
    <definedName name="_mgr17" localSheetId="12">[3]Insumos!$E$188</definedName>
    <definedName name="_mob1" localSheetId="12">[3]Insumos!$E$1067</definedName>
    <definedName name="_mot140" localSheetId="12">[3]Insumos!$E$1023</definedName>
    <definedName name="_ope1" localSheetId="19">#REF!</definedName>
    <definedName name="_ope1" localSheetId="18">#REF!</definedName>
    <definedName name="_ope1" localSheetId="17">#REF!</definedName>
    <definedName name="_ope1" localSheetId="16">#REF!</definedName>
    <definedName name="_ope1" localSheetId="15">#REF!</definedName>
    <definedName name="_ope2" localSheetId="12">[3]Insumos!$E$19</definedName>
    <definedName name="_ope3" localSheetId="12">[3]Insumos!$E$20</definedName>
    <definedName name="_Order1" hidden="1">255</definedName>
    <definedName name="_pcf15050" localSheetId="12">[3]Insumos!$E$812</definedName>
    <definedName name="_pcf7050" localSheetId="12">[3]Insumos!$E$810</definedName>
    <definedName name="_pcf8050" localSheetId="12">[3]Insumos!$E$811</definedName>
    <definedName name="_pcg15050" localSheetId="12">[3]Insumos!$E$809</definedName>
    <definedName name="_pcg7050" localSheetId="12">[3]Insumos!$E$808</definedName>
    <definedName name="_pci10050" localSheetId="12">[3]Insumos!$E$814</definedName>
    <definedName name="_pci20050" localSheetId="12">[3]Insumos!$E$813</definedName>
    <definedName name="_pec1" localSheetId="12">[3]Insumos!$E$204</definedName>
    <definedName name="_pec2" localSheetId="12">[3]Insumos!$E$205</definedName>
    <definedName name="_pec3" localSheetId="12">[3]Insumos!$E$206</definedName>
    <definedName name="_pec4" localSheetId="12">[3]Insumos!$E$207</definedName>
    <definedName name="_pec5" localSheetId="12">[3]Insumos!$E$208</definedName>
    <definedName name="_pec6" localSheetId="12">[3]Insumos!$E$209</definedName>
    <definedName name="_pfb30" localSheetId="12">[3]Insumos!$E$253</definedName>
    <definedName name="_pfb50" localSheetId="12">[3]Insumos!$E$254</definedName>
    <definedName name="_pfb8" localSheetId="12">[3]Insumos!$E$252</definedName>
    <definedName name="_pfc80" localSheetId="12">[3]Insumos!$E$255</definedName>
    <definedName name="_pgr18" localSheetId="12">[3]Insumos!$E$390</definedName>
    <definedName name="_pgr43" localSheetId="12">[3]Insumos!$E$391</definedName>
    <definedName name="_PL1" localSheetId="19">#REF!</definedName>
    <definedName name="_PL1" localSheetId="18">#REF!</definedName>
    <definedName name="_PL1" localSheetId="17">#REF!</definedName>
    <definedName name="_PL1" localSheetId="16">#REF!</definedName>
    <definedName name="_PL1" localSheetId="15">#REF!</definedName>
    <definedName name="_ple15" localSheetId="12">[3]Insumos!$E$467</definedName>
    <definedName name="_ple18" localSheetId="12">[3]Insumos!$E$466</definedName>
    <definedName name="_plg3" localSheetId="12">[3]Insumos!$E$815</definedName>
    <definedName name="_pmt1" localSheetId="12">[3]Insumos!$E$304</definedName>
    <definedName name="_pmt2" localSheetId="12">[3]Insumos!$E$268</definedName>
    <definedName name="_pne1" localSheetId="12">[3]Insumos!$E$914</definedName>
    <definedName name="_pne2" localSheetId="12">[3]Insumos!$E$915</definedName>
    <definedName name="_pne3" localSheetId="12">[3]Insumos!$E$916</definedName>
    <definedName name="_prg1" localSheetId="12">[3]Insumos!$E$257</definedName>
    <definedName name="_prg18" localSheetId="19">#REF!</definedName>
    <definedName name="_prg18" localSheetId="18">#REF!</definedName>
    <definedName name="_prg18" localSheetId="17">#REF!</definedName>
    <definedName name="_prg18" localSheetId="16">#REF!</definedName>
    <definedName name="_prg18" localSheetId="15">#REF!</definedName>
    <definedName name="_prg2" localSheetId="12">[3]Insumos!$E$258</definedName>
    <definedName name="_prg3" localSheetId="12">[3]Insumos!$E$259</definedName>
    <definedName name="_prl250" localSheetId="12">[3]Insumos!$E$448</definedName>
    <definedName name="_ptf2" localSheetId="12">[3]Insumos!$E$415</definedName>
    <definedName name="_ptf6" localSheetId="12">[3]Insumos!$E$416</definedName>
    <definedName name="_ptm6" localSheetId="12">[3]Insumos!$E$414</definedName>
    <definedName name="_qdb12" localSheetId="12">[3]Insumos!$E$424</definedName>
    <definedName name="_qdb18" localSheetId="12">[3]Insumos!$E$1033</definedName>
    <definedName name="_rea1" localSheetId="12">[3]Insumos!$E$576</definedName>
    <definedName name="_rem1" localSheetId="12">[3]Insumos!$E$1033</definedName>
    <definedName name="_rem2" localSheetId="12">[3]Insumos!$E$1034</definedName>
    <definedName name="_res10" localSheetId="12">[3]Insumos!$E$580</definedName>
    <definedName name="_res15" localSheetId="12">[3]Insumos!$E$581</definedName>
    <definedName name="_res5" localSheetId="12">[3]Insumos!$E$579</definedName>
    <definedName name="_rfv1000" localSheetId="12">[3]Insumos!$E$676</definedName>
    <definedName name="_rfv2000" localSheetId="12">[3]Insumos!$E$677</definedName>
    <definedName name="_rfv500" localSheetId="12">[3]Insumos!$E$675</definedName>
    <definedName name="_rgc1" localSheetId="12">[3]Insumos!$E$641</definedName>
    <definedName name="_rgc2" localSheetId="12">[3]Insumos!$E$644</definedName>
    <definedName name="_rgc34" localSheetId="12">[3]Insumos!$E$642</definedName>
    <definedName name="_rgp1" localSheetId="12">[3]Insumos!$E$638</definedName>
    <definedName name="_rlc100" localSheetId="12">[3]Insumos!$E$740</definedName>
    <definedName name="_rls100100" localSheetId="12">[3]Insumos!$E$710</definedName>
    <definedName name="_rpv5" localSheetId="12">[3]Insumos!$E$395</definedName>
    <definedName name="_sif1" localSheetId="12">[3]Insumos!$E$660</definedName>
    <definedName name="_sol2" localSheetId="12">[3]Insumos!$E$405</definedName>
    <definedName name="_sp_" localSheetId="15">" "</definedName>
    <definedName name="_spl12" localSheetId="12">[3]Insumos!$E$569</definedName>
    <definedName name="_spl15" localSheetId="12">[3]Insumos!$E$570</definedName>
    <definedName name="_spl18" localSheetId="12">[3]Insumos!$E$571</definedName>
    <definedName name="_tab1" localSheetId="12">[3]Insumos!$E$211</definedName>
    <definedName name="_tap1" localSheetId="12">[3]Insumos!$E$201</definedName>
    <definedName name="_tap100" localSheetId="12">[3]Insumos!$E$708</definedName>
    <definedName name="_tap2" localSheetId="12">[3]Insumos!$E$202</definedName>
    <definedName name="_tap3" localSheetId="12">[3]Insumos!$E$203</definedName>
    <definedName name="_tar5020" localSheetId="12">[3]Insumos!$E$614</definedName>
    <definedName name="_tba20" localSheetId="12">[3]Insumos!$E$595</definedName>
    <definedName name="_tba25" localSheetId="12">[3]Insumos!$E$596</definedName>
    <definedName name="_tba32" localSheetId="12">[3]Insumos!$E$597</definedName>
    <definedName name="_tba40" localSheetId="12">[3]Insumos!$E$598</definedName>
    <definedName name="_tba50" localSheetId="12">[3]Insumos!$E$599</definedName>
    <definedName name="_tbe100" localSheetId="12">[3]Insumos!$E$695</definedName>
    <definedName name="_tbe150" localSheetId="12">[3]Insumos!$E$694</definedName>
    <definedName name="_tbe200" localSheetId="12">[3]Insumos!$E$693</definedName>
    <definedName name="_tbe250" localSheetId="12">[3]Insumos!$E$692</definedName>
    <definedName name="_tbe40" localSheetId="12">[3]Insumos!$E$697</definedName>
    <definedName name="_tbe50" localSheetId="12">[3]Insumos!$E$696</definedName>
    <definedName name="_tcr1" localSheetId="12">[3]Insumos!$E$635</definedName>
    <definedName name="_tea20" localSheetId="12">[3]Insumos!$E$609</definedName>
    <definedName name="_tea25" localSheetId="12">[3]Insumos!$E$610</definedName>
    <definedName name="_tea32" localSheetId="12">[3]Insumos!$E$611</definedName>
    <definedName name="_tea50" localSheetId="12">[3]Insumos!$E$612</definedName>
    <definedName name="_tea65" localSheetId="12">[3]Insumos!$E$613</definedName>
    <definedName name="_ted100" localSheetId="12">[3]Insumos!$E$739</definedName>
    <definedName name="_tee100" localSheetId="12">[3]Insumos!$E$704</definedName>
    <definedName name="_tee40" localSheetId="12">[3]Insumos!$E$707</definedName>
    <definedName name="_tee50" localSheetId="12">[3]Insumos!$E$705</definedName>
    <definedName name="_ter10050" localSheetId="12">[3]Insumos!$E$706</definedName>
    <definedName name="_tfg40" localSheetId="12">[3]Insumos!$E$96</definedName>
    <definedName name="_tfg50" localSheetId="12">[3]Insumos!$E$97</definedName>
    <definedName name="_tfg65" localSheetId="12">[3]Insumos!$E$98</definedName>
    <definedName name="_tjc1" localSheetId="12">[3]Insumos!$E$62</definedName>
    <definedName name="_tjc2" localSheetId="12">[3]Insumos!$E$63</definedName>
    <definedName name="_tjr1" localSheetId="12">[3]Insumos!$E$64</definedName>
    <definedName name="_tjr2" localSheetId="12">[3]Insumos!$E$65</definedName>
    <definedName name="_tlc1" localSheetId="12">[3]Insumos!$E$72</definedName>
    <definedName name="_tlc2" localSheetId="12">[3]Insumos!$E$73</definedName>
    <definedName name="_tlc3" localSheetId="12">[3]Insumos!$E$74</definedName>
    <definedName name="_tlf5" localSheetId="12">[3]Insumos!$E$75</definedName>
    <definedName name="_tlf6" localSheetId="12">[3]Insumos!$E$76</definedName>
    <definedName name="_tma110" localSheetId="12">[3]Insumos!$E$831</definedName>
    <definedName name="_tra110" localSheetId="12">[3]Insumos!$E$994</definedName>
    <definedName name="_tra25" localSheetId="12">[3]Insumos!$E$1072</definedName>
    <definedName name="_trf1000" localSheetId="12">[3]Insumos!$E$680</definedName>
    <definedName name="_trf15" localSheetId="12">[3]Insumos!$E$418</definedName>
    <definedName name="_tub11012" localSheetId="12">[3]Insumos!$E$591</definedName>
    <definedName name="_tub11015" localSheetId="12">[3]Insumos!$E$592</definedName>
    <definedName name="_tub11020" localSheetId="12">[3]Insumos!$E$593</definedName>
    <definedName name="_tub5012" localSheetId="12">[3]Insumos!$E$582</definedName>
    <definedName name="_tub5015" localSheetId="12">[3]Insumos!$E$583</definedName>
    <definedName name="_tub5020" localSheetId="12">[3]Insumos!$E$584</definedName>
    <definedName name="_tub6012" localSheetId="12">[3]Insumos!$E$585</definedName>
    <definedName name="_tub6015" localSheetId="12">[3]Insumos!$E$586</definedName>
    <definedName name="_tub6020" localSheetId="12">[3]Insumos!$E$587</definedName>
    <definedName name="_tub8512" localSheetId="12">[3]Insumos!$E$588</definedName>
    <definedName name="_tub8515" localSheetId="12">[3]Insumos!$E$589</definedName>
    <definedName name="_tub8520" localSheetId="12">[3]Insumos!$E$590</definedName>
    <definedName name="_vcc6" localSheetId="12">[3]Insumos!$E$898</definedName>
    <definedName name="_vdc50" localSheetId="12">[3]Insumos!$E$776</definedName>
    <definedName name="_vdf4" localSheetId="12">[3]Insumos!$E$894</definedName>
    <definedName name="_vdf6" localSheetId="12">[3]Insumos!$E$895</definedName>
    <definedName name="_vdt10" localSheetId="12">[3]Insumos!$E$896</definedName>
    <definedName name="_vli3" localSheetId="12">[3]Insumos!$E$899</definedName>
    <definedName name="_vlp1" localSheetId="12">[3]Insumos!$E$714</definedName>
    <definedName name="_vtl6" localSheetId="12">[3]Insumos!$E$900</definedName>
    <definedName name="_vtt4" localSheetId="12">[3]Insumos!$E$893</definedName>
    <definedName name="_xx_Terra_Trecho1" localSheetId="12">'[2]TER tr01'!$T$38:$U$51</definedName>
    <definedName name="_xx_Terra_Trecho2" localSheetId="12">'[2]TER tr02'!$T$24:$U$37</definedName>
    <definedName name="A" localSheetId="19">#REF!</definedName>
    <definedName name="a" localSheetId="12">[4]Planilha!$Q$21</definedName>
    <definedName name="A12345678" localSheetId="19">Plan1</definedName>
    <definedName name="A12345678" localSheetId="18">Plan1</definedName>
    <definedName name="A12345678" localSheetId="17">Plan1</definedName>
    <definedName name="A12345678" localSheetId="15">Plan1</definedName>
    <definedName name="aa" localSheetId="12">[4]Planilha!$Q$14</definedName>
    <definedName name="aaa" localSheetId="19">[5]!AA</definedName>
    <definedName name="aaa" localSheetId="18">[5]!AA</definedName>
    <definedName name="aaa" localSheetId="17">[5]!AA</definedName>
    <definedName name="aaa" localSheetId="15">[5]!AA</definedName>
    <definedName name="Aagavg" localSheetId="19">#REF!</definedName>
    <definedName name="Aagavg" localSheetId="18">#REF!</definedName>
    <definedName name="Aagavg" localSheetId="17">#REF!</definedName>
    <definedName name="Aagavg" localSheetId="12">#REF!</definedName>
    <definedName name="Aagavg" localSheetId="15">#REF!</definedName>
    <definedName name="Aahgsdwg845" localSheetId="19">'[6]CPU SINAPI'!#REF!</definedName>
    <definedName name="Aahgsdwg845" localSheetId="18">'[6]CPU SINAPI'!#REF!</definedName>
    <definedName name="Aahgsdwg845" localSheetId="17">'[6]CPU SINAPI'!#REF!</definedName>
    <definedName name="Aahgsdwg845" localSheetId="12">'[6]CPU SINAPI'!#REF!</definedName>
    <definedName name="Aahgsdwg845" localSheetId="15">'[6]CPU SINAPI'!#REF!</definedName>
    <definedName name="aar" localSheetId="12">[3]Insumos!$E$53</definedName>
    <definedName name="AAUQ" localSheetId="19">#REF!</definedName>
    <definedName name="AAUQ" localSheetId="18">#REF!</definedName>
    <definedName name="AAUQ" localSheetId="17">#REF!</definedName>
    <definedName name="AAUQ" localSheetId="16">#REF!</definedName>
    <definedName name="AAUQ" localSheetId="11">#REF!</definedName>
    <definedName name="AAUQ" localSheetId="15">#REF!</definedName>
    <definedName name="AB" localSheetId="19">BDI.CD!AB</definedName>
    <definedName name="AB" localSheetId="12">JAZ!AB</definedName>
    <definedName name="AB" localSheetId="11">REL!AB</definedName>
    <definedName name="AB" localSheetId="2">'[7]MOB (2)'!AB</definedName>
    <definedName name="AB">'[8]RESUMO SEM DES. (2)'!AB</definedName>
    <definedName name="abet" localSheetId="12">[3]Insumos!$E$1061</definedName>
    <definedName name="acl" localSheetId="12">[3]Insumos!$E$137</definedName>
    <definedName name="aço" localSheetId="12">[3]Insumos!$E$86</definedName>
    <definedName name="aço60" localSheetId="12">[3]Insumos!$E$87</definedName>
    <definedName name="acumulado" localSheetId="19">#REF!</definedName>
    <definedName name="acumulado" localSheetId="18">#REF!</definedName>
    <definedName name="acumulado" localSheetId="17">#REF!</definedName>
    <definedName name="acumulado" localSheetId="16">#REF!</definedName>
    <definedName name="acumulado" localSheetId="11">#REF!</definedName>
    <definedName name="acumulado" localSheetId="15">#REF!</definedName>
    <definedName name="adg1_2" localSheetId="12">[3]Insumos!$E$651</definedName>
    <definedName name="adg11_2" localSheetId="12">[3]Insumos!$E$654</definedName>
    <definedName name="adg3_4" localSheetId="12">[3]Insumos!$E$656</definedName>
    <definedName name="adp1_2" localSheetId="12">[3]Insumos!$E$652</definedName>
    <definedName name="adu" localSheetId="12">[3]Insumos!$E$58</definedName>
    <definedName name="afi" localSheetId="12">[3]Insumos!$E$46</definedName>
    <definedName name="afp" localSheetId="12">[3]Insumos!$E$89</definedName>
    <definedName name="agr" localSheetId="12">[3]Insumos!$E$44</definedName>
    <definedName name="Agua_dmt" localSheetId="12">[4]memoria!$H$91</definedName>
    <definedName name="agua_dmt_tr1" localSheetId="19">#REF!</definedName>
    <definedName name="agua_dmt_tr1" localSheetId="18">#REF!</definedName>
    <definedName name="agua_dmt_tr1" localSheetId="17">#REF!</definedName>
    <definedName name="agua_dmt_tr1" localSheetId="12">'[2]FA tr01'!$A$2:$T$14</definedName>
    <definedName name="agua_dmt_tr1" localSheetId="16">#REF!</definedName>
    <definedName name="agua_dmt_tr1" localSheetId="15">#REF!</definedName>
    <definedName name="agua_dmt_tr2" localSheetId="19">#REF!</definedName>
    <definedName name="agua_dmt_tr2" localSheetId="18">#REF!</definedName>
    <definedName name="agua_dmt_tr2" localSheetId="17">#REF!</definedName>
    <definedName name="agua_dmt_tr2" localSheetId="12">'[2]FA tr02'!$A$2:$T$14</definedName>
    <definedName name="agua_dmt_tr2" localSheetId="16">#REF!</definedName>
    <definedName name="agua_dmt_tr2" localSheetId="15">#REF!</definedName>
    <definedName name="aju" localSheetId="12">[3]Insumos!$E$32</definedName>
    <definedName name="Aknjsa21" localSheetId="19">Plan1</definedName>
    <definedName name="Aknjsa21" localSheetId="18">Plan1</definedName>
    <definedName name="Aknjsa21" localSheetId="17">Plan1</definedName>
    <definedName name="Aknjsa21" localSheetId="12">Plan1</definedName>
    <definedName name="Aknjsa21" localSheetId="15">Plan1</definedName>
    <definedName name="alcool" localSheetId="19">#REF!</definedName>
    <definedName name="alcool" localSheetId="18">#REF!</definedName>
    <definedName name="alcool" localSheetId="17">#REF!</definedName>
    <definedName name="alcool" localSheetId="16">#REF!</definedName>
    <definedName name="alcool" localSheetId="11">#REF!</definedName>
    <definedName name="alcool" localSheetId="15">#REF!</definedName>
    <definedName name="ale" localSheetId="12">[3]Insumos!$E$1064</definedName>
    <definedName name="ALTA" localSheetId="19">'[9]PRO-08'!#REF!</definedName>
    <definedName name="ALTA" localSheetId="18">'[9]PRO-08'!#REF!</definedName>
    <definedName name="ALTA" localSheetId="17">'[9]PRO-08'!#REF!</definedName>
    <definedName name="ALTA" localSheetId="16">'[9]PRO-08'!#REF!</definedName>
    <definedName name="ALTA" localSheetId="11">'[9]PRO-08'!#REF!</definedName>
    <definedName name="ALTA" localSheetId="15">'[9]PRO-08'!#REF!</definedName>
    <definedName name="alteração" localSheetId="19">#REF!</definedName>
    <definedName name="alteração" localSheetId="18">#REF!</definedName>
    <definedName name="alteração" localSheetId="17">#REF!</definedName>
    <definedName name="alteração" localSheetId="16">#REF!</definedName>
    <definedName name="alteração" localSheetId="11">#REF!</definedName>
    <definedName name="alteração" localSheetId="15">#REF!</definedName>
    <definedName name="alvc1" localSheetId="19">#REF!</definedName>
    <definedName name="alvc1" localSheetId="18">#REF!</definedName>
    <definedName name="alvc1" localSheetId="17">#REF!</definedName>
    <definedName name="alvc1" localSheetId="16">#REF!</definedName>
    <definedName name="alvc1" localSheetId="15">#REF!</definedName>
    <definedName name="alvc2" localSheetId="19">#REF!</definedName>
    <definedName name="alvc2" localSheetId="18">#REF!</definedName>
    <definedName name="alvc2" localSheetId="17">#REF!</definedName>
    <definedName name="alvc2" localSheetId="16">#REF!</definedName>
    <definedName name="alvc2" localSheetId="15">#REF!</definedName>
    <definedName name="amarela" localSheetId="19">#REF!</definedName>
    <definedName name="amarela" localSheetId="18">#REF!</definedName>
    <definedName name="amarela" localSheetId="17">#REF!</definedName>
    <definedName name="amarela" localSheetId="16">#REF!</definedName>
    <definedName name="amarela" localSheetId="11">#REF!</definedName>
    <definedName name="amarela" localSheetId="15">#REF!</definedName>
    <definedName name="amd" localSheetId="12">[3]Insumos!$E$45</definedName>
    <definedName name="amm" localSheetId="12">[3]Insumos!$E$438</definedName>
    <definedName name="amt" localSheetId="12">[3]Insumos!$E$437</definedName>
    <definedName name="amu" localSheetId="12">[3]Insumos!$E$977</definedName>
    <definedName name="anb" localSheetId="12">[3]Insumos!$E$152</definedName>
    <definedName name="Anexo" localSheetId="2" hidden="1">{#N/A,#N/A,FALSE,"Planilha";#N/A,#N/A,FALSE,"Resumo";#N/A,#N/A,FALSE,"Fisico";#N/A,#N/A,FALSE,"Financeiro";#N/A,#N/A,FALSE,"Financeiro"}</definedName>
    <definedName name="Anexo" hidden="1">{#N/A,#N/A,FALSE,"Planilha";#N/A,#N/A,FALSE,"Resumo";#N/A,#N/A,FALSE,"Fisico";#N/A,#N/A,FALSE,"Financeiro";#N/A,#N/A,FALSE,"Financeiro"}</definedName>
    <definedName name="anp" localSheetId="19">Plan1</definedName>
    <definedName name="anp" localSheetId="18">Plan1</definedName>
    <definedName name="anp" localSheetId="17">Plan1</definedName>
    <definedName name="anp" localSheetId="15">Plan1</definedName>
    <definedName name="anscount" hidden="1">3</definedName>
    <definedName name="apon" localSheetId="12">[3]Insumos!$E$26</definedName>
    <definedName name="apv" localSheetId="12">[3]Insumos!$E$771</definedName>
    <definedName name="arb" localSheetId="12">[3]Insumos!$E$946</definedName>
    <definedName name="are" localSheetId="12">[3]Insumos!$E$88</definedName>
    <definedName name="_xlnm.Print_Area" localSheetId="14">'BDI SEM DES'!$A$1:$C$33</definedName>
    <definedName name="_xlnm.Print_Area" localSheetId="19">BDI.CD!$A$1:$D$44</definedName>
    <definedName name="_xlnm.Print_Area" localSheetId="21">'CÁLCULO DE DMTS'!$A$1:$H$55</definedName>
    <definedName name="_xlnm.Print_Area" localSheetId="18">'Comp CD'!$A$1:$I$74</definedName>
    <definedName name="_xlnm.Print_Area" localSheetId="24">'COMP COM DES'!$A$1:$J$179</definedName>
    <definedName name="_xlnm.Print_Area" localSheetId="10">'COMP SICRO'!$A$1:$I$285</definedName>
    <definedName name="_xlnm.Print_Area" localSheetId="17">'Cron CD'!$A$1:$G$17</definedName>
    <definedName name="_xlnm.Print_Area" localSheetId="5">'CRONOG.'!$A$1:$K$33</definedName>
    <definedName name="_xlnm.Print_Area" localSheetId="20">'Iten de Maior Relevância'!$A$1:$H$32</definedName>
    <definedName name="_xlnm.Print_Area" localSheetId="12">JAZ!$A$2:$Q$44</definedName>
    <definedName name="_xlnm.Print_Area" localSheetId="26">'JUSTIFICATIVA TÉCNICA'!$A$1:$I$55</definedName>
    <definedName name="_xlnm.Print_Area" localSheetId="8">'Mem 01'!$A$1:$I$248</definedName>
    <definedName name="_xlnm.Print_Area" localSheetId="4">'MEMORIAL DE CALCULO'!$B$1:$G$276</definedName>
    <definedName name="_xlnm.Print_Area" localSheetId="7">MOBILIZAÇÃO!$A$1:$I$31</definedName>
    <definedName name="_xlnm.Print_Area" localSheetId="16">'ORÇ CD'!$A$1:$H$30</definedName>
    <definedName name="_xlnm.Print_Area" localSheetId="6">'ORÇ COM DES'!$A$1:$L$129</definedName>
    <definedName name="_xlnm.Print_Area" localSheetId="3">'ORÇ SEM DES'!$B$1:$M$94</definedName>
    <definedName name="_xlnm.Print_Area" localSheetId="13">Plan1!$A$1:$J$32</definedName>
    <definedName name="_xlnm.Print_Area" localSheetId="11">REL!$A$1:$E$13</definedName>
    <definedName name="_xlnm.Print_Area" localSheetId="15">'RES. CD'!$A$1:$F$16</definedName>
    <definedName name="_xlnm.Print_Area" localSheetId="2">'RESUMO SEM DESON'!$A$1:$H$26</definedName>
    <definedName name="_xlnm.Print_Area" localSheetId="1">'RESUMO TRECHOS'!$A$1:$E$22</definedName>
    <definedName name="area_terra" localSheetId="19">#REF!</definedName>
    <definedName name="area_terra" localSheetId="18">#REF!</definedName>
    <definedName name="area_terra" localSheetId="17">#REF!</definedName>
    <definedName name="area_terra" localSheetId="15">#REF!</definedName>
    <definedName name="ÁreaTotal" localSheetId="19">'[10]Quadro Geral'!$A:$H</definedName>
    <definedName name="ÁreaTotal" localSheetId="11">'[10]Quadro Geral'!$A:$H</definedName>
    <definedName name="arg1.3_1" localSheetId="12">[3]Insumos!$E$1050</definedName>
    <definedName name="argo" localSheetId="19">#REF!</definedName>
    <definedName name="argo" localSheetId="18">#REF!</definedName>
    <definedName name="argo" localSheetId="17">#REF!</definedName>
    <definedName name="argo" localSheetId="16">#REF!</definedName>
    <definedName name="argo" localSheetId="15">#REF!</definedName>
    <definedName name="aro" localSheetId="12">[3]Insumos!$E$938</definedName>
    <definedName name="asdfA4" localSheetId="19">#REF!</definedName>
    <definedName name="asdfA4" localSheetId="18">#REF!</definedName>
    <definedName name="asdfA4" localSheetId="17">#REF!</definedName>
    <definedName name="asdfA4" localSheetId="12">#REF!</definedName>
    <definedName name="asdfA4" localSheetId="15">#REF!</definedName>
    <definedName name="ate" localSheetId="12">[3]Insumos!$E$47</definedName>
    <definedName name="aux" localSheetId="12">[3]Insumos!$E$35</definedName>
    <definedName name="auxe" localSheetId="12">[3]Insumos!$E$23</definedName>
    <definedName name="auxm" localSheetId="12">[3]Insumos!$E$36</definedName>
    <definedName name="avlp" localSheetId="12">[3]Insumos!$E$1063</definedName>
    <definedName name="azul" localSheetId="19">#REF!</definedName>
    <definedName name="azul" localSheetId="18">#REF!</definedName>
    <definedName name="azul" localSheetId="17">#REF!</definedName>
    <definedName name="azul" localSheetId="16">#REF!</definedName>
    <definedName name="azul" localSheetId="11">#REF!</definedName>
    <definedName name="azul" localSheetId="15">#REF!</definedName>
    <definedName name="AZULSINAL" localSheetId="19">#REF!</definedName>
    <definedName name="AZULSINAL" localSheetId="18">#REF!</definedName>
    <definedName name="AZULSINAL" localSheetId="17">#REF!</definedName>
    <definedName name="AZULSINAL" localSheetId="16">#REF!</definedName>
    <definedName name="AZULSINAL" localSheetId="11">#REF!</definedName>
    <definedName name="AZULSINAL" localSheetId="15">#REF!</definedName>
    <definedName name="b" localSheetId="12">[4]Planilha!$Q$22</definedName>
    <definedName name="B320I" localSheetId="19">#REF!</definedName>
    <definedName name="B320I" localSheetId="18">#REF!</definedName>
    <definedName name="B320I" localSheetId="17">#REF!</definedName>
    <definedName name="B320I" localSheetId="16">#REF!</definedName>
    <definedName name="B320I" localSheetId="15">#REF!</definedName>
    <definedName name="B320P" localSheetId="19">#REF!</definedName>
    <definedName name="B320P" localSheetId="18">#REF!</definedName>
    <definedName name="B320P" localSheetId="17">#REF!</definedName>
    <definedName name="B320P" localSheetId="16">#REF!</definedName>
    <definedName name="B320P" localSheetId="15">#REF!</definedName>
    <definedName name="B400I" localSheetId="19">#REF!</definedName>
    <definedName name="B400I" localSheetId="18">#REF!</definedName>
    <definedName name="B400I" localSheetId="17">#REF!</definedName>
    <definedName name="B400I" localSheetId="16">#REF!</definedName>
    <definedName name="B400I" localSheetId="15">#REF!</definedName>
    <definedName name="B400P" localSheetId="19">#REF!</definedName>
    <definedName name="B400P" localSheetId="18">#REF!</definedName>
    <definedName name="B400P" localSheetId="17">#REF!</definedName>
    <definedName name="B400P" localSheetId="16">#REF!</definedName>
    <definedName name="B400P" localSheetId="15">#REF!</definedName>
    <definedName name="B500I" localSheetId="19">#REF!</definedName>
    <definedName name="B500I" localSheetId="18">#REF!</definedName>
    <definedName name="B500I" localSheetId="17">#REF!</definedName>
    <definedName name="B500I" localSheetId="16">#REF!</definedName>
    <definedName name="B500I" localSheetId="15">#REF!</definedName>
    <definedName name="B500P" localSheetId="19">#REF!</definedName>
    <definedName name="B500P" localSheetId="18">#REF!</definedName>
    <definedName name="B500P" localSheetId="17">#REF!</definedName>
    <definedName name="B500P" localSheetId="16">#REF!</definedName>
    <definedName name="B500P" localSheetId="15">#REF!</definedName>
    <definedName name="baf" localSheetId="12">[3]Insumos!$E$311</definedName>
    <definedName name="banco" localSheetId="12">[3]Insumos!$E$1027</definedName>
    <definedName name="_xlnm.Database" localSheetId="19">#REF!</definedName>
    <definedName name="_xlnm.Database" localSheetId="18">#REF!</definedName>
    <definedName name="_xlnm.Database" localSheetId="17">#REF!</definedName>
    <definedName name="_xlnm.Database" localSheetId="16">#REF!</definedName>
    <definedName name="_xlnm.Database" localSheetId="11">#REF!</definedName>
    <definedName name="_xlnm.Database" localSheetId="15">#REF!</definedName>
    <definedName name="Base_agua_consumo" localSheetId="12">[11]Peguntas!$B$20</definedName>
    <definedName name="base_densidade" localSheetId="12">[11]Peguntas!$B$17</definedName>
    <definedName name="Base_empolamento" localSheetId="12">[11]Peguntas!$B$18</definedName>
    <definedName name="Base_espess" localSheetId="12">[4]memoria!$H$113</definedName>
    <definedName name="Base_espessura" localSheetId="12">[11]Peguntas!$B$16</definedName>
    <definedName name="Base_larg_med" localSheetId="12">[4]memoria!$H$112</definedName>
    <definedName name="Base_largura" localSheetId="12">[11]Peguntas!$B$15</definedName>
    <definedName name="Base_qdade" localSheetId="12">[4]memoria!$N$105</definedName>
    <definedName name="bat" localSheetId="12">[3]Insumos!$E$375</definedName>
    <definedName name="bb" localSheetId="12">[4]Planilha!$Q$15</definedName>
    <definedName name="bca5_8" localSheetId="12">[3]Insumos!$E$543</definedName>
    <definedName name="bca5_8_3" localSheetId="12">[3]Insumos!$E$544</definedName>
    <definedName name="bcd" localSheetId="12">[3]Insumos!$E$445</definedName>
    <definedName name="bcf" localSheetId="12">[3]Insumos!$E$312</definedName>
    <definedName name="bcf100x50" localSheetId="12">[3]Insumos!$E$314</definedName>
    <definedName name="bcf200x30" localSheetId="12">[3]Insumos!$E$313</definedName>
    <definedName name="bcf80x30" localSheetId="12">[3]Insumos!$E$315</definedName>
    <definedName name="bcic10" localSheetId="12">[3]Insumos!$E$850</definedName>
    <definedName name="bcic6" localSheetId="12">[3]Insumos!$E$848</definedName>
    <definedName name="bcic8" localSheetId="12">[3]Insumos!$E$849</definedName>
    <definedName name="bcm" localSheetId="12">[3]Insumos!$E$879</definedName>
    <definedName name="bcp" localSheetId="12">[3]Insumos!$E$444</definedName>
    <definedName name="BDI" localSheetId="19">#REF!</definedName>
    <definedName name="BDI" localSheetId="18">#REF!</definedName>
    <definedName name="BDI" localSheetId="17">#REF!</definedName>
    <definedName name="BDI" localSheetId="22">[12]DADOS!$K$5</definedName>
    <definedName name="BDI" localSheetId="16">#REF!</definedName>
    <definedName name="BDI" localSheetId="11">#REF!</definedName>
    <definedName name="BDI" localSheetId="15">#REF!</definedName>
    <definedName name="BDI" localSheetId="2">'[13]BDI COM DESON'!$C$29</definedName>
    <definedName name="BDI">'BDI SEM DES'!$C$29</definedName>
    <definedName name="BDISERV" localSheetId="19">#REF!</definedName>
    <definedName name="BDISERV" localSheetId="18">#REF!</definedName>
    <definedName name="BDISERV" localSheetId="17">#REF!</definedName>
    <definedName name="BDISERV" localSheetId="15">#REF!</definedName>
    <definedName name="bdp" localSheetId="12">[3]Insumos!$E$976</definedName>
    <definedName name="beb" localSheetId="12">[3]Insumos!$E$1020</definedName>
    <definedName name="bet320s" localSheetId="12">[3]Insumos!$E$1019</definedName>
    <definedName name="bet600ac" localSheetId="12">[3]Insumos!$E$1018</definedName>
    <definedName name="bfd" localSheetId="12">[3]Insumos!$E$374</definedName>
    <definedName name="bfm" localSheetId="12">[3]Insumos!$E$998</definedName>
    <definedName name="BG" localSheetId="19">#REF!</definedName>
    <definedName name="BG" localSheetId="18">#REF!</definedName>
    <definedName name="BG" localSheetId="17">#REF!</definedName>
    <definedName name="BG" localSheetId="16">#REF!</definedName>
    <definedName name="BG" localSheetId="11">#REF!</definedName>
    <definedName name="BG" localSheetId="15">#REF!</definedName>
    <definedName name="bgr1.5" localSheetId="12">[3]Insumos!$E$399</definedName>
    <definedName name="bgr2.5" localSheetId="12">[3]Insumos!$E$401</definedName>
    <definedName name="bgrn" localSheetId="12">[3]Insumos!$E$411</definedName>
    <definedName name="BGU" localSheetId="19">#REF!</definedName>
    <definedName name="BGU" localSheetId="18">#REF!</definedName>
    <definedName name="BGU" localSheetId="17">#REF!</definedName>
    <definedName name="BGU" localSheetId="16">#REF!</definedName>
    <definedName name="BGU" localSheetId="11">#REF!</definedName>
    <definedName name="BGU" localSheetId="15">#REF!</definedName>
    <definedName name="bhi" localSheetId="12">[3]Insumos!$E$29</definedName>
    <definedName name="bmt30x50" localSheetId="12">[3]Insumos!$E$109</definedName>
    <definedName name="bnb" localSheetId="12">[3]Insumos!$E$862</definedName>
    <definedName name="boc" localSheetId="12">[3]Insumos!$E$439</definedName>
    <definedName name="bop1_2" localSheetId="12">[3]Insumos!$E$687</definedName>
    <definedName name="bop11_2" localSheetId="12">[3]Insumos!$E$689</definedName>
    <definedName name="BPF" localSheetId="19">#REF!</definedName>
    <definedName name="BPF" localSheetId="18">#REF!</definedName>
    <definedName name="BPF" localSheetId="17">#REF!</definedName>
    <definedName name="BPF" localSheetId="16">#REF!</definedName>
    <definedName name="BPF" localSheetId="15">#REF!</definedName>
    <definedName name="bri" localSheetId="12">[3]Insumos!$E$51</definedName>
    <definedName name="Brita_densidade" localSheetId="12">[11]Peguntas!$B$35</definedName>
    <definedName name="Brita_dmt_comercial" localSheetId="12">[11]Peguntas!$B$36</definedName>
    <definedName name="Brita_dmt_local" localSheetId="12">[11]Peguntas!$B$37</definedName>
    <definedName name="brm" localSheetId="12">[3]Insumos!$E$113</definedName>
    <definedName name="bro" localSheetId="19">#REF!</definedName>
    <definedName name="bro" localSheetId="18">#REF!</definedName>
    <definedName name="bro" localSheetId="17">#REF!</definedName>
    <definedName name="bro" localSheetId="16">#REF!</definedName>
    <definedName name="bro" localSheetId="15">#REF!</definedName>
    <definedName name="brp4x3" localSheetId="12">[3]Insumos!$E$951</definedName>
    <definedName name="btjf" localSheetId="12">[3]Insumos!$E$68</definedName>
    <definedName name="btjr2" localSheetId="12">[3]Insumos!$E$69</definedName>
    <definedName name="CA15I" localSheetId="19">#REF!</definedName>
    <definedName name="CA15I" localSheetId="18">#REF!</definedName>
    <definedName name="CA15I" localSheetId="17">#REF!</definedName>
    <definedName name="CA15I" localSheetId="16">#REF!</definedName>
    <definedName name="CA15I" localSheetId="15">#REF!</definedName>
    <definedName name="CA15P" localSheetId="19">#REF!</definedName>
    <definedName name="CA15P" localSheetId="18">#REF!</definedName>
    <definedName name="CA15P" localSheetId="17">#REF!</definedName>
    <definedName name="CA15P" localSheetId="16">#REF!</definedName>
    <definedName name="CA15P" localSheetId="15">#REF!</definedName>
    <definedName name="CA25I" localSheetId="19">#REF!</definedName>
    <definedName name="CA25I" localSheetId="18">#REF!</definedName>
    <definedName name="CA25I" localSheetId="17">#REF!</definedName>
    <definedName name="CA25I" localSheetId="16">#REF!</definedName>
    <definedName name="CA25I" localSheetId="15">#REF!</definedName>
    <definedName name="CA25P" localSheetId="19">#REF!</definedName>
    <definedName name="CA25P" localSheetId="18">#REF!</definedName>
    <definedName name="CA25P" localSheetId="17">#REF!</definedName>
    <definedName name="CA25P" localSheetId="16">#REF!</definedName>
    <definedName name="CA25P" localSheetId="15">#REF!</definedName>
    <definedName name="cab3x2.5" localSheetId="12">[3]Insumos!$E$508</definedName>
    <definedName name="cab3x4" localSheetId="12">[3]Insumos!$E$509</definedName>
    <definedName name="cab3x4s" localSheetId="12">[3]Insumos!$E$510</definedName>
    <definedName name="caba25" localSheetId="12">[3]Insumos!$E$513</definedName>
    <definedName name="caba35" localSheetId="12">[3]Insumos!$E$512</definedName>
    <definedName name="caba4" localSheetId="12">[3]Insumos!$E$514</definedName>
    <definedName name="caba50" localSheetId="12">[3]Insumos!$E$511</definedName>
    <definedName name="cac" localSheetId="12">[3]Insumos!$E$785</definedName>
    <definedName name="cag20x10" localSheetId="12">[3]Insumos!$E$730</definedName>
    <definedName name="cag40x20" localSheetId="12">[3]Insumos!$E$731</definedName>
    <definedName name="cal" localSheetId="12">[3]Insumos!$E$43</definedName>
    <definedName name="calcinsumos" localSheetId="19">[14]Pontes!#REF!</definedName>
    <definedName name="calcinsumos" localSheetId="18">[14]Pontes!#REF!</definedName>
    <definedName name="calcinsumos" localSheetId="17">[14]Pontes!#REF!</definedName>
    <definedName name="calcinsumos" localSheetId="15">[14]Pontes!#REF!</definedName>
    <definedName name="calcpunit" localSheetId="19">[15]Pontes!#REF!</definedName>
    <definedName name="calcpunit" localSheetId="18">[15]Pontes!#REF!</definedName>
    <definedName name="calcpunit" localSheetId="17">[15]Pontes!#REF!</definedName>
    <definedName name="calcpunit" localSheetId="15">[15]Pontes!#REF!</definedName>
    <definedName name="calinsumos" localSheetId="19">[14]Pontes!#REF!</definedName>
    <definedName name="calinsumos" localSheetId="18">[14]Pontes!#REF!</definedName>
    <definedName name="calinsumos" localSheetId="17">[14]Pontes!#REF!</definedName>
    <definedName name="calinsumos" localSheetId="15">[14]Pontes!#REF!</definedName>
    <definedName name="calpunit" localSheetId="19">[15]Pontes!#REF!</definedName>
    <definedName name="calpunit" localSheetId="18">[15]Pontes!#REF!</definedName>
    <definedName name="calpunit" localSheetId="17">[15]Pontes!#REF!</definedName>
    <definedName name="calpunit" localSheetId="15">[15]Pontes!#REF!</definedName>
    <definedName name="cam" localSheetId="12">[3]Insumos!$E$1024</definedName>
    <definedName name="CAP" localSheetId="19">(#REF!,#REF!,#REF!,#REF!,#REF!,#REF!,#REF!,#REF!,#REF!,#REF!,#REF!,#REF!,#REF!)</definedName>
    <definedName name="CAP" localSheetId="18">(#REF!,#REF!,#REF!,#REF!,#REF!,#REF!,#REF!,#REF!,#REF!,#REF!,#REF!,#REF!,#REF!)</definedName>
    <definedName name="CAP" localSheetId="17">(#REF!,#REF!,#REF!,#REF!,#REF!,#REF!,#REF!,#REF!,#REF!,#REF!,#REF!,#REF!,#REF!)</definedName>
    <definedName name="CAP" localSheetId="15">(#REF!,#REF!,#REF!,#REF!,#REF!,#REF!,#REF!,#REF!,#REF!,#REF!,#REF!,#REF!,#REF!)</definedName>
    <definedName name="capl" localSheetId="12">[3]Insumos!$E$786</definedName>
    <definedName name="car" localSheetId="12">[3]Insumos!$E$1041</definedName>
    <definedName name="carp" localSheetId="12">[3]Insumos!$E$28</definedName>
    <definedName name="casq" localSheetId="12">[3]Insumos!$E$156</definedName>
    <definedName name="CB10I" localSheetId="19">#REF!</definedName>
    <definedName name="CB10I" localSheetId="18">#REF!</definedName>
    <definedName name="CB10I" localSheetId="17">#REF!</definedName>
    <definedName name="CB10I" localSheetId="16">#REF!</definedName>
    <definedName name="CB10I" localSheetId="15">#REF!</definedName>
    <definedName name="CB10P" localSheetId="19">#REF!</definedName>
    <definedName name="CB10P" localSheetId="18">#REF!</definedName>
    <definedName name="CB10P" localSheetId="17">#REF!</definedName>
    <definedName name="CB10P" localSheetId="16">#REF!</definedName>
    <definedName name="CB10P" localSheetId="15">#REF!</definedName>
    <definedName name="CB4I" localSheetId="19">#REF!</definedName>
    <definedName name="CB4I" localSheetId="18">#REF!</definedName>
    <definedName name="CB4I" localSheetId="17">#REF!</definedName>
    <definedName name="CB4I" localSheetId="16">#REF!</definedName>
    <definedName name="CB4I" localSheetId="15">#REF!</definedName>
    <definedName name="CB4P" localSheetId="19">#REF!</definedName>
    <definedName name="CB4P" localSheetId="18">#REF!</definedName>
    <definedName name="CB4P" localSheetId="17">#REF!</definedName>
    <definedName name="CB4P" localSheetId="16">#REF!</definedName>
    <definedName name="CB4P" localSheetId="15">#REF!</definedName>
    <definedName name="CB6.5I" localSheetId="19">#REF!</definedName>
    <definedName name="CB6.5I" localSheetId="18">#REF!</definedName>
    <definedName name="CB6.5I" localSheetId="17">#REF!</definedName>
    <definedName name="CB6.5I" localSheetId="16">#REF!</definedName>
    <definedName name="CB6.5I" localSheetId="15">#REF!</definedName>
    <definedName name="CB6.5P" localSheetId="19">#REF!</definedName>
    <definedName name="CB6.5P" localSheetId="18">#REF!</definedName>
    <definedName name="CB6.5P" localSheetId="17">#REF!</definedName>
    <definedName name="CB6.5P" localSheetId="16">#REF!</definedName>
    <definedName name="CB6.5P" localSheetId="15">#REF!</definedName>
    <definedName name="CB6I" localSheetId="19">#REF!</definedName>
    <definedName name="CB6I" localSheetId="18">#REF!</definedName>
    <definedName name="CB6I" localSheetId="17">#REF!</definedName>
    <definedName name="CB6I" localSheetId="16">#REF!</definedName>
    <definedName name="CB6I" localSheetId="15">#REF!</definedName>
    <definedName name="CB6P" localSheetId="19">#REF!</definedName>
    <definedName name="CB6P" localSheetId="18">#REF!</definedName>
    <definedName name="CB6P" localSheetId="17">#REF!</definedName>
    <definedName name="CB6P" localSheetId="16">#REF!</definedName>
    <definedName name="CB6P" localSheetId="15">#REF!</definedName>
    <definedName name="cbca1" localSheetId="12">[3]Insumos!$E$545</definedName>
    <definedName name="cbca5_8" localSheetId="12">[3]Insumos!$E$546</definedName>
    <definedName name="cbg1_2.15" localSheetId="12">[3]Insumos!$E$751</definedName>
    <definedName name="cbg3_4.15" localSheetId="12">[3]Insumos!$E$752</definedName>
    <definedName name="cbr" localSheetId="12">[3]Insumos!$E$224</definedName>
    <definedName name="CBU" localSheetId="19">#REF!</definedName>
    <definedName name="CBU" localSheetId="18">#REF!</definedName>
    <definedName name="CBU" localSheetId="17">#REF!</definedName>
    <definedName name="CBU" localSheetId="16">#REF!</definedName>
    <definedName name="CBU" localSheetId="11">#REF!</definedName>
    <definedName name="CBU" localSheetId="15">#REF!</definedName>
    <definedName name="CBUII" localSheetId="19">#REF!</definedName>
    <definedName name="CBUII" localSheetId="18">#REF!</definedName>
    <definedName name="CBUII" localSheetId="17">#REF!</definedName>
    <definedName name="CBUII" localSheetId="16">#REF!</definedName>
    <definedName name="CBUII" localSheetId="11">#REF!</definedName>
    <definedName name="CBUII" localSheetId="15">#REF!</definedName>
    <definedName name="CBUQ" localSheetId="19">#REF!</definedName>
    <definedName name="CBUQ" localSheetId="18">#REF!</definedName>
    <definedName name="CBUQ" localSheetId="17">#REF!</definedName>
    <definedName name="CBUQ" localSheetId="16">#REF!</definedName>
    <definedName name="CBUQ" localSheetId="11">#REF!</definedName>
    <definedName name="CBUQ" localSheetId="15">#REF!</definedName>
    <definedName name="CBUQ_H3" localSheetId="19">#REF!</definedName>
    <definedName name="CBUQ_H3" localSheetId="18">#REF!</definedName>
    <definedName name="CBUQ_H3" localSheetId="17">#REF!</definedName>
    <definedName name="CBUQ_H3" localSheetId="16">#REF!</definedName>
    <definedName name="CBUQ_H3" localSheetId="11">#REF!</definedName>
    <definedName name="CBUQ_H3" localSheetId="15">#REF!</definedName>
    <definedName name="CBUQB" localSheetId="19">#REF!</definedName>
    <definedName name="CBUQB" localSheetId="18">#REF!</definedName>
    <definedName name="CBUQB" localSheetId="17">#REF!</definedName>
    <definedName name="CBUQB" localSheetId="16">#REF!</definedName>
    <definedName name="CBUQB" localSheetId="11">#REF!</definedName>
    <definedName name="CBUQB" localSheetId="15">#REF!</definedName>
    <definedName name="CBUQc" localSheetId="19">#REF!</definedName>
    <definedName name="CBUQc" localSheetId="18">#REF!</definedName>
    <definedName name="CBUQc" localSheetId="17">#REF!</definedName>
    <definedName name="CBUQc" localSheetId="16">#REF!</definedName>
    <definedName name="CBUQc" localSheetId="11">#REF!</definedName>
    <definedName name="CBUQc" localSheetId="15">#REF!</definedName>
    <definedName name="cc" localSheetId="12">[4]Planilha!$Q$23</definedName>
    <definedName name="ccc" localSheetId="12">[4]Planilha!$Q$16</definedName>
    <definedName name="ccdb" localSheetId="12">[3]Insumos!$E$1016</definedName>
    <definedName name="ccp" localSheetId="12">[3]Insumos!$E$215</definedName>
    <definedName name="CD" localSheetId="19">#REF!</definedName>
    <definedName name="CD" localSheetId="18">#REF!</definedName>
    <definedName name="CD" localSheetId="17">#REF!</definedName>
    <definedName name="CD" localSheetId="16">#REF!</definedName>
    <definedName name="CD" localSheetId="11">#REF!</definedName>
    <definedName name="CD" localSheetId="15">#REF!</definedName>
    <definedName name="cda" localSheetId="12">[3]Insumos!$E$153</definedName>
    <definedName name="cdac" localSheetId="12">[3]Insumos!$E$774</definedName>
    <definedName name="cde" localSheetId="12">[3]Insumos!$E$773</definedName>
    <definedName name="cdee" localSheetId="12">[3]Insumos!$E$775</definedName>
    <definedName name="cdm" localSheetId="12">[3]Insumos!$E$1036</definedName>
    <definedName name="cdr" localSheetId="12">[3]Insumos!$E$1032</definedName>
    <definedName name="cds" localSheetId="12">[3]Insumos!$E$772</definedName>
    <definedName name="cee10x10" localSheetId="12">[3]Insumos!$E$124</definedName>
    <definedName name="cee10x10_4" localSheetId="12">[3]Insumos!$E$123</definedName>
    <definedName name="cee20x20" localSheetId="12">[3]Insumos!$E$125</definedName>
    <definedName name="cee20x20_1" localSheetId="12">[3]Insumos!$E$127</definedName>
    <definedName name="cee20x20_4" localSheetId="12">[3]Insumos!$E$126</definedName>
    <definedName name="cee30x30" localSheetId="12">[3]Insumos!$E$128</definedName>
    <definedName name="cee30x30_1" localSheetId="12">[3]Insumos!$E$130</definedName>
    <definedName name="cee30x30_4" localSheetId="12">[3]Insumos!$E$129</definedName>
    <definedName name="cem" localSheetId="12">[3]Insumos!$E$318</definedName>
    <definedName name="cer1_2" localSheetId="12">[3]Insumos!$E$535</definedName>
    <definedName name="cer11_2" localSheetId="12">[3]Insumos!$E$539</definedName>
    <definedName name="cer11_4" localSheetId="12">[3]Insumos!$E$538</definedName>
    <definedName name="cer3_4" localSheetId="12">[3]Insumos!$E$536</definedName>
    <definedName name="cerp2x20" localSheetId="12">[3]Insumos!$E$465</definedName>
    <definedName name="cerp2x40" localSheetId="12">[3]Insumos!$E$464</definedName>
    <definedName name="cfl2x20" localSheetId="12">[3]Insumos!$E$462</definedName>
    <definedName name="cfl2x40" localSheetId="12">[3]Insumos!$E$460</definedName>
    <definedName name="cha" localSheetId="12">[3]Insumos!$E$249</definedName>
    <definedName name="chap20x3" localSheetId="12">[3]Insumos!$E$844</definedName>
    <definedName name="chap20x5" localSheetId="12">[3]Insumos!$E$843</definedName>
    <definedName name="chm" localSheetId="12">[3]Insumos!$E$1005</definedName>
    <definedName name="chmc" localSheetId="12">[3]Insumos!$E$210</definedName>
    <definedName name="chu" localSheetId="12">[3]Insumos!$E$623</definedName>
    <definedName name="cib" localSheetId="12">[3]Insumos!$E$42</definedName>
    <definedName name="CIDADE">[12]DADOS!$A$1</definedName>
    <definedName name="cil" localSheetId="12">[3]Insumos!$E$761</definedName>
    <definedName name="cim" localSheetId="12">[3]Insumos!$E$41</definedName>
    <definedName name="cin" localSheetId="12">[3]Insumos!$E$784</definedName>
    <definedName name="CINSMG" localSheetId="19">[16]Pontes!#REF!</definedName>
    <definedName name="CINSMG" localSheetId="18">[16]Pontes!#REF!</definedName>
    <definedName name="CINSMG" localSheetId="17">[16]Pontes!#REF!</definedName>
    <definedName name="CINSMG" localSheetId="15">[16]Pontes!#REF!</definedName>
    <definedName name="cinsumg" localSheetId="19">[17]Pontes!#REF!</definedName>
    <definedName name="cinsumg" localSheetId="18">[17]Pontes!#REF!</definedName>
    <definedName name="cinsumg" localSheetId="17">[17]Pontes!#REF!</definedName>
    <definedName name="cinsumg" localSheetId="15">[17]Pontes!#REF!</definedName>
    <definedName name="cip" localSheetId="12">[3]Insumos!$E$762</definedName>
    <definedName name="cis" localSheetId="12">[3]Insumos!$E$975</definedName>
    <definedName name="clb" localSheetId="12">[3]Insumos!$E$783</definedName>
    <definedName name="clbl" localSheetId="12">[3]Insumos!$E$760</definedName>
    <definedName name="clr1_2" localSheetId="12">[3]Insumos!$E$665</definedName>
    <definedName name="clr11_2" localSheetId="12">[3]Insumos!$E$666</definedName>
    <definedName name="clsr" localSheetId="12">[3]Insumos!$E$567</definedName>
    <definedName name="clt" localSheetId="12">[3]Insumos!$E$447</definedName>
    <definedName name="clz20x40" localSheetId="12">[3]Insumos!$E$735</definedName>
    <definedName name="CM30_taxa" localSheetId="12">[11]Peguntas!$B$24</definedName>
    <definedName name="CM9I" localSheetId="19">#REF!</definedName>
    <definedName name="CM9I" localSheetId="18">#REF!</definedName>
    <definedName name="CM9I" localSheetId="17">#REF!</definedName>
    <definedName name="CM9I" localSheetId="16">#REF!</definedName>
    <definedName name="CM9I" localSheetId="15">#REF!</definedName>
    <definedName name="CM9P" localSheetId="19">#REF!</definedName>
    <definedName name="CM9P" localSheetId="18">#REF!</definedName>
    <definedName name="CM9P" localSheetId="17">#REF!</definedName>
    <definedName name="CM9P" localSheetId="16">#REF!</definedName>
    <definedName name="CM9P" localSheetId="15">#REF!</definedName>
    <definedName name="cmat" localSheetId="12">[3]Insumos!$E$924</definedName>
    <definedName name="cmbs5" localSheetId="12">[3]Insumos!$E$1014</definedName>
    <definedName name="cme1_2" localSheetId="12">[3]Insumos!$E$112</definedName>
    <definedName name="COD_ATRIUM_11" localSheetId="19">#REF!</definedName>
    <definedName name="COD_ATRIUM_11" localSheetId="18">#REF!</definedName>
    <definedName name="COD_ATRIUM_11" localSheetId="17">#REF!</definedName>
    <definedName name="COD_ATRIUM_11" localSheetId="15">#REF!</definedName>
    <definedName name="COD_SINAPI" localSheetId="19">#REF!</definedName>
    <definedName name="COD_SINAPI" localSheetId="18">#REF!</definedName>
    <definedName name="COD_SINAPI" localSheetId="17">#REF!</definedName>
    <definedName name="COD_SINAPI" localSheetId="16">#REF!</definedName>
    <definedName name="COD_SINAPI" localSheetId="15">#REF!</definedName>
    <definedName name="coluna_planilha" localSheetId="12">[4]Planilha!$L$2</definedName>
    <definedName name="com" localSheetId="12">[3]Insumos!$E$1043</definedName>
    <definedName name="comp" localSheetId="12">[3]Insumos!$E$1021</definedName>
    <definedName name="Comp_Área_Vol." localSheetId="19">#REF!</definedName>
    <definedName name="Comp_Área_Vol." localSheetId="18">#REF!</definedName>
    <definedName name="Comp_Área_Vol." localSheetId="17">#REF!</definedName>
    <definedName name="Comp_Área_Vol." localSheetId="16">#REF!</definedName>
    <definedName name="Comp_Área_Vol." localSheetId="11">#REF!</definedName>
    <definedName name="Comp_Área_Vol." localSheetId="15">#REF!</definedName>
    <definedName name="compeqp" localSheetId="19">#REF!</definedName>
    <definedName name="compeqp" localSheetId="18">#REF!</definedName>
    <definedName name="compeqp" localSheetId="17">#REF!</definedName>
    <definedName name="compeqp" localSheetId="16">#REF!</definedName>
    <definedName name="compeqp" localSheetId="11">#REF!</definedName>
    <definedName name="compeqp" localSheetId="15">#REF!</definedName>
    <definedName name="COMPRAMPA" localSheetId="19">Plan1</definedName>
    <definedName name="COMPRAMPA" localSheetId="18">Plan1</definedName>
    <definedName name="COMPRAMPA" localSheetId="17">Plan1</definedName>
    <definedName name="COMPRAMPA" localSheetId="15">Plan1</definedName>
    <definedName name="construtora" localSheetId="19">#REF!</definedName>
    <definedName name="construtora" localSheetId="18">#REF!</definedName>
    <definedName name="construtora" localSheetId="17">#REF!</definedName>
    <definedName name="construtora" localSheetId="15">#REF!</definedName>
    <definedName name="Consumodemateriais" localSheetId="19">Plan1</definedName>
    <definedName name="Consumodemateriais" localSheetId="18">Plan1</definedName>
    <definedName name="Consumodemateriais" localSheetId="17">Plan1</definedName>
    <definedName name="Consumodemateriais" localSheetId="12">Plan1</definedName>
    <definedName name="Consumodemateriais" localSheetId="16">Plan1</definedName>
    <definedName name="Consumodemateriais" localSheetId="11">Plan1</definedName>
    <definedName name="Consumodemateriais" localSheetId="15">Plan1</definedName>
    <definedName name="coroa" localSheetId="19">#REF!</definedName>
    <definedName name="coroa" localSheetId="18">#REF!</definedName>
    <definedName name="coroa" localSheetId="17">#REF!</definedName>
    <definedName name="coroa" localSheetId="16">#REF!</definedName>
    <definedName name="coroa" localSheetId="15">#REF!</definedName>
    <definedName name="CPA" localSheetId="12">[3]Insumos!$C$7</definedName>
    <definedName name="cpl" localSheetId="12">[3]Insumos!$E$506</definedName>
    <definedName name="cpt" localSheetId="12">[3]Insumos!$E$133</definedName>
    <definedName name="crm" localSheetId="12">[3]Insumos!$E$997</definedName>
    <definedName name="cruz40" localSheetId="12">[3]Insumos!$E$102</definedName>
    <definedName name="crz" localSheetId="12">[3]Insumos!$E$661</definedName>
    <definedName name="csi" localSheetId="12">[3]Insumos!$E$715</definedName>
    <definedName name="csp" localSheetId="12">[3]Insumos!$E$716</definedName>
    <definedName name="ct12r" localSheetId="12">[3]Insumos!$E$556</definedName>
    <definedName name="ct16r" localSheetId="12">[3]Insumos!$E$557</definedName>
    <definedName name="ct5r" localSheetId="12">[3]Insumos!$E$555</definedName>
    <definedName name="cta" localSheetId="12">[3]Insumos!$E$67</definedName>
    <definedName name="ctm" localSheetId="12">[3]Insumos!$E$1035</definedName>
    <definedName name="ctra" localSheetId="12">[3]Insumos!$E$1012</definedName>
    <definedName name="CURRENCY" localSheetId="19">#REF!</definedName>
    <definedName name="CURRENCY" localSheetId="18">#REF!</definedName>
    <definedName name="CURRENCY" localSheetId="17">#REF!</definedName>
    <definedName name="CURRENCY" localSheetId="16">#REF!</definedName>
    <definedName name="CURRENCY" localSheetId="11">#REF!</definedName>
    <definedName name="CURRENCY" localSheetId="15">#REF!</definedName>
    <definedName name="custo" localSheetId="19">#REF!</definedName>
    <definedName name="custo" localSheetId="18">#REF!</definedName>
    <definedName name="custo" localSheetId="17">#REF!</definedName>
    <definedName name="custo" localSheetId="16">#REF!</definedName>
    <definedName name="custo" localSheetId="11">#REF!</definedName>
    <definedName name="custo" localSheetId="15">#REF!</definedName>
    <definedName name="Custo_parcial" localSheetId="19">#REF!</definedName>
    <definedName name="Custo_parcial" localSheetId="18">#REF!</definedName>
    <definedName name="Custo_parcial" localSheetId="17">#REF!</definedName>
    <definedName name="Custo_parcial" localSheetId="16">#REF!</definedName>
    <definedName name="Custo_parcial" localSheetId="11">#REF!</definedName>
    <definedName name="Custo_parcial" localSheetId="15">#REF!</definedName>
    <definedName name="cvi1_2" localSheetId="12">[3]Insumos!$E$625</definedName>
    <definedName name="cvi3_4" localSheetId="12">[3]Insumos!$E$626</definedName>
    <definedName name="cvp1_2" localSheetId="12">[3]Insumos!$E$624</definedName>
    <definedName name="cxc" localSheetId="12">[3]Insumos!$E$948</definedName>
    <definedName name="cxcx_11" localSheetId="19">#REF!</definedName>
    <definedName name="cxcx_11" localSheetId="18">#REF!</definedName>
    <definedName name="cxcx_11" localSheetId="17">#REF!</definedName>
    <definedName name="cxcx_11" localSheetId="15">#REF!</definedName>
    <definedName name="cxin90x60" localSheetId="12">[3]Insumos!$E$725</definedName>
    <definedName name="cxp4x2" localSheetId="12">[3]Insumos!$E$495</definedName>
    <definedName name="cxp4x4" localSheetId="12">[3]Insumos!$E$496</definedName>
    <definedName name="cxz_11" localSheetId="19">#REF!</definedName>
    <definedName name="cxz_11" localSheetId="18">#REF!</definedName>
    <definedName name="cxz_11" localSheetId="17">#REF!</definedName>
    <definedName name="cxz_11" localSheetId="15">#REF!</definedName>
    <definedName name="d" localSheetId="19">#REF!</definedName>
    <definedName name="d" localSheetId="18">#REF!</definedName>
    <definedName name="d" localSheetId="17">#REF!</definedName>
    <definedName name="d" localSheetId="16">#REF!</definedName>
    <definedName name="d" localSheetId="11">#REF!</definedName>
    <definedName name="d" localSheetId="15">#REF!</definedName>
    <definedName name="D6I" localSheetId="19">#REF!</definedName>
    <definedName name="D6I" localSheetId="18">#REF!</definedName>
    <definedName name="D6I" localSheetId="17">#REF!</definedName>
    <definedName name="D6I" localSheetId="16">#REF!</definedName>
    <definedName name="D6I" localSheetId="15">#REF!</definedName>
    <definedName name="D6P" localSheetId="19">#REF!</definedName>
    <definedName name="D6P" localSheetId="18">#REF!</definedName>
    <definedName name="D6P" localSheetId="17">#REF!</definedName>
    <definedName name="D6P" localSheetId="16">#REF!</definedName>
    <definedName name="D6P" localSheetId="15">#REF!</definedName>
    <definedName name="D8I" localSheetId="19">#REF!</definedName>
    <definedName name="D8I" localSheetId="18">#REF!</definedName>
    <definedName name="D8I" localSheetId="17">#REF!</definedName>
    <definedName name="D8I" localSheetId="16">#REF!</definedName>
    <definedName name="D8I" localSheetId="15">#REF!</definedName>
    <definedName name="D8P" localSheetId="19">#REF!</definedName>
    <definedName name="D8P" localSheetId="18">#REF!</definedName>
    <definedName name="D8P" localSheetId="17">#REF!</definedName>
    <definedName name="D8P" localSheetId="16">#REF!</definedName>
    <definedName name="D8P" localSheetId="15">#REF!</definedName>
    <definedName name="dadinho" localSheetId="19">#REF!</definedName>
    <definedName name="dadinho" localSheetId="18">#REF!</definedName>
    <definedName name="dadinho" localSheetId="17">#REF!</definedName>
    <definedName name="dadinho" localSheetId="15">#REF!</definedName>
    <definedName name="DADOS" localSheetId="19">#REF!</definedName>
    <definedName name="DADOS" localSheetId="18">#REF!</definedName>
    <definedName name="DADOS" localSheetId="17">#REF!</definedName>
    <definedName name="DADOS" localSheetId="15">#REF!</definedName>
    <definedName name="dados_objeto" localSheetId="19">#REF!</definedName>
    <definedName name="dados_objeto" localSheetId="18">#REF!</definedName>
    <definedName name="dados_objeto" localSheetId="17">#REF!</definedName>
    <definedName name="dados_objeto" localSheetId="15">#REF!</definedName>
    <definedName name="Data_Final" localSheetId="19">#REF!</definedName>
    <definedName name="Data_Final" localSheetId="18">#REF!</definedName>
    <definedName name="Data_Final" localSheetId="17">#REF!</definedName>
    <definedName name="Data_Final" localSheetId="16">#REF!</definedName>
    <definedName name="Data_Final" localSheetId="11">#REF!</definedName>
    <definedName name="Data_Final" localSheetId="15">#REF!</definedName>
    <definedName name="Data_Início" localSheetId="19">#REF!</definedName>
    <definedName name="Data_Início" localSheetId="18">#REF!</definedName>
    <definedName name="Data_Início" localSheetId="17">#REF!</definedName>
    <definedName name="Data_Início" localSheetId="16">#REF!</definedName>
    <definedName name="Data_Início" localSheetId="11">#REF!</definedName>
    <definedName name="Data_Início" localSheetId="15">#REF!</definedName>
    <definedName name="database" localSheetId="19">#REF!</definedName>
    <definedName name="database" localSheetId="18">#REF!</definedName>
    <definedName name="database" localSheetId="17">#REF!</definedName>
    <definedName name="database" localSheetId="16">#REF!</definedName>
    <definedName name="database" localSheetId="11">#REF!</definedName>
    <definedName name="database" localSheetId="15">#REF!</definedName>
    <definedName name="database9" localSheetId="19">#REF!</definedName>
    <definedName name="database9" localSheetId="18">#REF!</definedName>
    <definedName name="database9" localSheetId="17">#REF!</definedName>
    <definedName name="database9" localSheetId="16">#REF!</definedName>
    <definedName name="database9" localSheetId="11">#REF!</definedName>
    <definedName name="database9" localSheetId="15">#REF!</definedName>
    <definedName name="daz" localSheetId="12">[3]Insumos!$E$384</definedName>
    <definedName name="dci1_2" localSheetId="12">[3]Insumos!$E$662</definedName>
    <definedName name="dcr" localSheetId="12">[3]Insumos!$E$383</definedName>
    <definedName name="ddd" localSheetId="12">[3]Insumos!$E$1070</definedName>
    <definedName name="Dec_3" localSheetId="12">[18]memoria!$L$1</definedName>
    <definedName name="des" localSheetId="12">[3]Insumos!$E$1038</definedName>
    <definedName name="descida" localSheetId="12">[11]memoria!$I$361</definedName>
    <definedName name="desconto" localSheetId="12">[2]TRECHOS!$P$23</definedName>
    <definedName name="desm" localSheetId="12">[3]Insumos!$E$957</definedName>
    <definedName name="Desmat_larg" localSheetId="12">[11]Peguntas!$B$5</definedName>
    <definedName name="desp" localSheetId="12">[3]Insumos!$E$24</definedName>
    <definedName name="DESP.INDIRETAS" localSheetId="19">Plan1</definedName>
    <definedName name="DESP.INDIRETAS" localSheetId="18">Plan1</definedName>
    <definedName name="DESP.INDIRETAS" localSheetId="17">Plan1</definedName>
    <definedName name="DESP.INDIRETAS" localSheetId="12">Plan1</definedName>
    <definedName name="DESP.INDIRETAS" localSheetId="16">Plan1</definedName>
    <definedName name="DESP.INDIRETAS" localSheetId="11">Plan1</definedName>
    <definedName name="DESP.INDIRETAS" localSheetId="15">Plan1</definedName>
    <definedName name="despm" localSheetId="12">[3]Insumos!$E$25</definedName>
    <definedName name="Dez" localSheetId="15">{"dez","vinte","trinta","quarenta","cinquenta","sessenta","setenta","oitenta","noventa"}</definedName>
    <definedName name="dft" localSheetId="12">[3]Insumos!$E$978</definedName>
    <definedName name="DGA" localSheetId="19">'[9]PRO-08'!#REF!</definedName>
    <definedName name="DGA" localSheetId="18">'[9]PRO-08'!#REF!</definedName>
    <definedName name="DGA" localSheetId="17">'[9]PRO-08'!#REF!</definedName>
    <definedName name="DGA" localSheetId="16">'[9]PRO-08'!#REF!</definedName>
    <definedName name="DGA" localSheetId="11">'[9]PRO-08'!#REF!</definedName>
    <definedName name="DGA" localSheetId="15">'[9]PRO-08'!#REF!</definedName>
    <definedName name="dgd" localSheetId="12">[3]Insumos!$E$165</definedName>
    <definedName name="dgr" localSheetId="12">[3]Insumos!$E$164</definedName>
    <definedName name="dgrn" localSheetId="12">[3]Insumos!$E$166</definedName>
    <definedName name="DIE" localSheetId="19">#REF!</definedName>
    <definedName name="DIE" localSheetId="18">#REF!</definedName>
    <definedName name="DIE" localSheetId="17">#REF!</definedName>
    <definedName name="DIE" localSheetId="16">#REF!</definedName>
    <definedName name="DIE" localSheetId="15">#REF!</definedName>
    <definedName name="diesel" localSheetId="19">#REF!</definedName>
    <definedName name="diesel" localSheetId="18">#REF!</definedName>
    <definedName name="diesel" localSheetId="17">#REF!</definedName>
    <definedName name="diesel" localSheetId="16">#REF!</definedName>
    <definedName name="diesel" localSheetId="11">#REF!</definedName>
    <definedName name="diesel" localSheetId="15">#REF!</definedName>
    <definedName name="DIF" localSheetId="19">[19]RESUMO!#REF!</definedName>
    <definedName name="DIF" localSheetId="18">[19]RESUMO!#REF!</definedName>
    <definedName name="DIF" localSheetId="17">[19]RESUMO!#REF!</definedName>
    <definedName name="DIF" localSheetId="12">[20]RESUMO!#REF!</definedName>
    <definedName name="DIF" localSheetId="16">[19]RESUMO!#REF!</definedName>
    <definedName name="DIF" localSheetId="15">[19]RESUMO!#REF!</definedName>
    <definedName name="Diferenca" localSheetId="12">[11]Peguntas!$B$46</definedName>
    <definedName name="DJ" localSheetId="19">#REF!</definedName>
    <definedName name="DJ" localSheetId="18">#REF!</definedName>
    <definedName name="DJ" localSheetId="17">#REF!</definedName>
    <definedName name="DJ" localSheetId="16">#REF!</definedName>
    <definedName name="DJ" localSheetId="11">#REF!</definedName>
    <definedName name="DJ" localSheetId="15">#REF!</definedName>
    <definedName name="DKM" localSheetId="19">#REF!</definedName>
    <definedName name="DKM" localSheetId="18">#REF!</definedName>
    <definedName name="DKM" localSheetId="17">#REF!</definedName>
    <definedName name="DKM" localSheetId="16">#REF!</definedName>
    <definedName name="DKM" localSheetId="15">#REF!</definedName>
    <definedName name="dmt" localSheetId="12">[4]Texto!$A$23</definedName>
    <definedName name="DMT" localSheetId="2">[13]DMTS!$A$6:$K$37</definedName>
    <definedName name="DMT">#REF!</definedName>
    <definedName name="dmt_agua_01" localSheetId="12">[11]memoria!$G$71</definedName>
    <definedName name="dmt_agua_02" localSheetId="12">[11]memoria!$H$707</definedName>
    <definedName name="dmt_j1" localSheetId="19">#REF!</definedName>
    <definedName name="dmt_j1" localSheetId="18">#REF!</definedName>
    <definedName name="dmt_j1" localSheetId="17">#REF!</definedName>
    <definedName name="dmt_j1" localSheetId="12">JAZ!$A$2:$Q$10</definedName>
    <definedName name="dmt_j1" localSheetId="16">#REF!</definedName>
    <definedName name="dmt_j1" localSheetId="15">#REF!</definedName>
    <definedName name="dmt_j2" localSheetId="19">#REF!</definedName>
    <definedName name="dmt_j2" localSheetId="18">#REF!</definedName>
    <definedName name="dmt_j2" localSheetId="17">#REF!</definedName>
    <definedName name="dmt_j2" localSheetId="12">'[2]JAZ tr02'!$A$3:$S$14</definedName>
    <definedName name="dmt_j2" localSheetId="16">#REF!</definedName>
    <definedName name="dmt_j2" localSheetId="15">#REF!</definedName>
    <definedName name="dmt_jaz_01" localSheetId="12">[11]memoria!$G$123</definedName>
    <definedName name="dmt_jaz_02" localSheetId="12">[11]memoria!$G$149</definedName>
    <definedName name="dnit" localSheetId="19">[5]!dnit</definedName>
    <definedName name="dnit" localSheetId="18">[5]!dnit</definedName>
    <definedName name="dnit" localSheetId="17">[5]!dnit</definedName>
    <definedName name="dnit" localSheetId="15">[5]!dnit</definedName>
    <definedName name="dtg" localSheetId="12">[3]Insumos!$E$979</definedName>
    <definedName name="DXS_11" localSheetId="19">#REF!</definedName>
    <definedName name="DXS_11" localSheetId="18">#REF!</definedName>
    <definedName name="DXS_11" localSheetId="17">#REF!</definedName>
    <definedName name="DXS_11" localSheetId="15">#REF!</definedName>
    <definedName name="E" localSheetId="19">Plan1</definedName>
    <definedName name="E" localSheetId="18">Plan1</definedName>
    <definedName name="E" localSheetId="17">Plan1</definedName>
    <definedName name="E" localSheetId="12">Plan1</definedName>
    <definedName name="E" localSheetId="16">Plan1</definedName>
    <definedName name="E" localSheetId="11">Plan1</definedName>
    <definedName name="E" localSheetId="15">Plan1</definedName>
    <definedName name="eaa" localSheetId="12">[3]Insumos!$E$305</definedName>
    <definedName name="eaav" localSheetId="12">[3]Insumos!$E$306</definedName>
    <definedName name="ECJ" localSheetId="19">#REF!</definedName>
    <definedName name="ECJ" localSheetId="18">#REF!</definedName>
    <definedName name="ECJ" localSheetId="17">#REF!</definedName>
    <definedName name="ECJ" localSheetId="16">#REF!</definedName>
    <definedName name="ECJ" localSheetId="11">#REF!</definedName>
    <definedName name="ECJ" localSheetId="15">#REF!</definedName>
    <definedName name="ed" localSheetId="19">#REF!</definedName>
    <definedName name="ed" localSheetId="18">#REF!</definedName>
    <definedName name="ed" localSheetId="17">#REF!</definedName>
    <definedName name="ed" localSheetId="16">#REF!</definedName>
    <definedName name="ed" localSheetId="15">#REF!</definedName>
    <definedName name="edital" localSheetId="19">#REF!</definedName>
    <definedName name="edital" localSheetId="18">#REF!</definedName>
    <definedName name="edital" localSheetId="17">#REF!</definedName>
    <definedName name="edital" localSheetId="15">#REF!</definedName>
    <definedName name="eem" localSheetId="12">[3]Insumos!$E$316</definedName>
    <definedName name="eimp" localSheetId="12">[3]Insumos!$E$890</definedName>
    <definedName name="EJ" localSheetId="19">#REF!</definedName>
    <definedName name="EJ" localSheetId="18">#REF!</definedName>
    <definedName name="EJ" localSheetId="17">#REF!</definedName>
    <definedName name="EJ" localSheetId="16">#REF!</definedName>
    <definedName name="EJ" localSheetId="11">#REF!</definedName>
    <definedName name="EJ" localSheetId="15">#REF!</definedName>
    <definedName name="eja" localSheetId="12">[3]Insumos!$E$984</definedName>
    <definedName name="ejc" localSheetId="12">[3]Insumos!$E$983</definedName>
    <definedName name="ejn" localSheetId="12">[3]Insumos!$E$881</definedName>
    <definedName name="elb" localSheetId="12">[3]Insumos!$E$566</definedName>
    <definedName name="ele" localSheetId="12">[3]Insumos!$E$907</definedName>
    <definedName name="elet" localSheetId="12">[3]Insumos!$E$30</definedName>
    <definedName name="elev10" localSheetId="12">[3]Insumos!$E$990</definedName>
    <definedName name="elev12" localSheetId="12">[3]Insumos!$E$991</definedName>
    <definedName name="elev6" localSheetId="12">[3]Insumos!$E$988</definedName>
    <definedName name="elev8" localSheetId="12">[3]Insumos!$E$989</definedName>
    <definedName name="elevo" localSheetId="12">[3]Insumos!$E$1015</definedName>
    <definedName name="elr1_2" localSheetId="12">[3]Insumos!$E$527</definedName>
    <definedName name="elr11_2" localSheetId="12">[3]Insumos!$E$531</definedName>
    <definedName name="elr11_4" localSheetId="12">[3]Insumos!$E$530</definedName>
    <definedName name="elr3_4" localSheetId="12">[3]Insumos!$E$528</definedName>
    <definedName name="elv20x20x7" localSheetId="12">[3]Insumos!$E$838</definedName>
    <definedName name="elv25x25" localSheetId="12">[3]Insumos!$E$836</definedName>
    <definedName name="elv50x40" localSheetId="12">[3]Insumos!$E$834</definedName>
    <definedName name="elv50x50" localSheetId="12">[3]Insumos!$E$835</definedName>
    <definedName name="elv50x50x7" localSheetId="12">[3]Insumos!$E$837</definedName>
    <definedName name="emm" localSheetId="12">[3]Insumos!$E$317</definedName>
    <definedName name="emst" localSheetId="12">[3]Insumos!$E$936</definedName>
    <definedName name="enc" localSheetId="12">[3]Insumos!$E$18</definedName>
    <definedName name="ENE" localSheetId="19">#REF!</definedName>
    <definedName name="ENE" localSheetId="18">#REF!</definedName>
    <definedName name="ENE" localSheetId="17">#REF!</definedName>
    <definedName name="ENE" localSheetId="16">#REF!</definedName>
    <definedName name="ENE" localSheetId="15">#REF!</definedName>
    <definedName name="eng" localSheetId="12">[3]Insumos!$E$21</definedName>
    <definedName name="eng1_2" localSheetId="12">[3]Insumos!$E$657</definedName>
    <definedName name="eng3_4" localSheetId="12">[3]Insumos!$E$658</definedName>
    <definedName name="engm" localSheetId="12">[3]Insumos!$E$22</definedName>
    <definedName name="entrada" localSheetId="12">[11]memoria!$H$361</definedName>
    <definedName name="epm" localSheetId="12">[3]Insumos!$E$880</definedName>
    <definedName name="EQ" localSheetId="2">[13]SICRO!$A$1773:$K$2303</definedName>
    <definedName name="EQ">#REF!</definedName>
    <definedName name="equip" localSheetId="19">#REF!</definedName>
    <definedName name="equip" localSheetId="18">#REF!</definedName>
    <definedName name="equip" localSheetId="17">#REF!</definedName>
    <definedName name="equip" localSheetId="16">#REF!</definedName>
    <definedName name="equip" localSheetId="11">#REF!</definedName>
    <definedName name="equip" localSheetId="15">#REF!</definedName>
    <definedName name="equipamento" localSheetId="19">#REF!</definedName>
    <definedName name="equipamento" localSheetId="18">#REF!</definedName>
    <definedName name="equipamento" localSheetId="17">#REF!</definedName>
    <definedName name="equipamento" localSheetId="16">#REF!</definedName>
    <definedName name="equipamento" localSheetId="11">#REF!</definedName>
    <definedName name="equipamento" localSheetId="15">#REF!</definedName>
    <definedName name="erm" localSheetId="12">[3]Insumos!$E$307</definedName>
    <definedName name="erp" localSheetId="12">[3]Insumos!$E$1045</definedName>
    <definedName name="esc1.1000" localSheetId="12">[3]Insumos!$E$1058</definedName>
    <definedName name="esc1.200" localSheetId="12">[3]Insumos!$E$1054</definedName>
    <definedName name="esc1.400" localSheetId="12">[3]Insumos!$E$1055</definedName>
    <definedName name="esc1.50" localSheetId="12">[3]Insumos!$E$1053</definedName>
    <definedName name="esc1.600" localSheetId="12">[3]Insumos!$E$1056</definedName>
    <definedName name="esc1.800" localSheetId="12">[3]Insumos!$E$1057</definedName>
    <definedName name="esc2.50" localSheetId="12">[3]Insumos!$E$1051</definedName>
    <definedName name="esco" localSheetId="19">#REF!</definedName>
    <definedName name="esco" localSheetId="18">#REF!</definedName>
    <definedName name="esco" localSheetId="17">#REF!</definedName>
    <definedName name="esco" localSheetId="16">#REF!</definedName>
    <definedName name="esco" localSheetId="15">#REF!</definedName>
    <definedName name="esm" localSheetId="12">[3]Insumos!$E$216</definedName>
    <definedName name="est1.5" localSheetId="12">[3]Insumos!$E$212</definedName>
    <definedName name="EXA" localSheetId="19">'[9]PRO-08'!#REF!</definedName>
    <definedName name="EXA" localSheetId="18">'[9]PRO-08'!#REF!</definedName>
    <definedName name="EXA" localSheetId="17">'[9]PRO-08'!#REF!</definedName>
    <definedName name="EXA" localSheetId="16">'[9]PRO-08'!#REF!</definedName>
    <definedName name="EXA" localSheetId="11">'[9]PRO-08'!#REF!</definedName>
    <definedName name="EXA" localSheetId="15">'[9]PRO-08'!#REF!</definedName>
    <definedName name="Excel_BuiltIn_Print_Area_1_1" localSheetId="19">#REF!</definedName>
    <definedName name="Excel_BuiltIn_Print_Area_1_1" localSheetId="18">#REF!</definedName>
    <definedName name="Excel_BuiltIn_Print_Area_1_1" localSheetId="17">#REF!</definedName>
    <definedName name="Excel_BuiltIn_Print_Area_1_1" localSheetId="15">#REF!</definedName>
    <definedName name="Excel_BuiltIn_Print_Area_1_1_1" localSheetId="19">#REF!</definedName>
    <definedName name="Excel_BuiltIn_Print_Area_1_1_1" localSheetId="18">#REF!</definedName>
    <definedName name="Excel_BuiltIn_Print_Area_1_1_1" localSheetId="17">#REF!</definedName>
    <definedName name="Excel_BuiltIn_Print_Area_1_1_1" localSheetId="16">#REF!</definedName>
    <definedName name="Excel_BuiltIn_Print_Area_1_1_1" localSheetId="15">#REF!</definedName>
    <definedName name="Excel_BuiltIn_Print_Area_1_1_1_1" localSheetId="19">#REF!</definedName>
    <definedName name="Excel_BuiltIn_Print_Area_1_1_1_1" localSheetId="18">#REF!</definedName>
    <definedName name="Excel_BuiltIn_Print_Area_1_1_1_1" localSheetId="17">#REF!</definedName>
    <definedName name="Excel_BuiltIn_Print_Area_1_1_1_1" localSheetId="16">#REF!</definedName>
    <definedName name="Excel_BuiltIn_Print_Area_1_1_1_1" localSheetId="15">#REF!</definedName>
    <definedName name="Excel_BuiltIn_Print_Area_10_1" localSheetId="19">#REF!</definedName>
    <definedName name="Excel_BuiltIn_Print_Area_10_1" localSheetId="18">#REF!</definedName>
    <definedName name="Excel_BuiltIn_Print_Area_10_1" localSheetId="17">#REF!</definedName>
    <definedName name="Excel_BuiltIn_Print_Area_10_1" localSheetId="16">#REF!</definedName>
    <definedName name="Excel_BuiltIn_Print_Area_10_1" localSheetId="15">#REF!</definedName>
    <definedName name="Excel_BuiltIn_Print_Area_10_1_1" localSheetId="19">#REF!</definedName>
    <definedName name="Excel_BuiltIn_Print_Area_10_1_1" localSheetId="18">#REF!</definedName>
    <definedName name="Excel_BuiltIn_Print_Area_10_1_1" localSheetId="17">#REF!</definedName>
    <definedName name="Excel_BuiltIn_Print_Area_10_1_1" localSheetId="16">#REF!</definedName>
    <definedName name="Excel_BuiltIn_Print_Area_10_1_1" localSheetId="15">#REF!</definedName>
    <definedName name="Excel_BuiltIn_Print_Area_11_1" localSheetId="19">#REF!</definedName>
    <definedName name="Excel_BuiltIn_Print_Area_11_1" localSheetId="18">#REF!</definedName>
    <definedName name="Excel_BuiltIn_Print_Area_11_1" localSheetId="17">#REF!</definedName>
    <definedName name="Excel_BuiltIn_Print_Area_11_1" localSheetId="16">#REF!</definedName>
    <definedName name="Excel_BuiltIn_Print_Area_11_1" localSheetId="15">#REF!</definedName>
    <definedName name="Excel_BuiltIn_Print_Area_12_11" localSheetId="19">#REF!</definedName>
    <definedName name="Excel_BuiltIn_Print_Area_12_11" localSheetId="18">#REF!</definedName>
    <definedName name="Excel_BuiltIn_Print_Area_12_11" localSheetId="17">#REF!</definedName>
    <definedName name="Excel_BuiltIn_Print_Area_12_11" localSheetId="15">#REF!</definedName>
    <definedName name="Excel_BuiltIn_Print_Area_15_1" localSheetId="19">#REF!</definedName>
    <definedName name="Excel_BuiltIn_Print_Area_15_1" localSheetId="18">#REF!</definedName>
    <definedName name="Excel_BuiltIn_Print_Area_15_1" localSheetId="17">#REF!</definedName>
    <definedName name="Excel_BuiltIn_Print_Area_15_1" localSheetId="16">#REF!</definedName>
    <definedName name="Excel_BuiltIn_Print_Area_15_1" localSheetId="15">#REF!</definedName>
    <definedName name="Excel_BuiltIn_Print_Area_2_1" localSheetId="19">#REF!</definedName>
    <definedName name="Excel_BuiltIn_Print_Area_2_1" localSheetId="18">#REF!</definedName>
    <definedName name="Excel_BuiltIn_Print_Area_2_1" localSheetId="17">#REF!</definedName>
    <definedName name="Excel_BuiltIn_Print_Area_2_1" localSheetId="16">#REF!</definedName>
    <definedName name="Excel_BuiltIn_Print_Area_2_1" localSheetId="15">#REF!</definedName>
    <definedName name="Excel_BuiltIn_Print_Area_2_1_1" localSheetId="19">#REF!</definedName>
    <definedName name="Excel_BuiltIn_Print_Area_2_1_1" localSheetId="18">#REF!</definedName>
    <definedName name="Excel_BuiltIn_Print_Area_2_1_1" localSheetId="17">#REF!</definedName>
    <definedName name="Excel_BuiltIn_Print_Area_2_1_1" localSheetId="16">#REF!</definedName>
    <definedName name="Excel_BuiltIn_Print_Area_2_1_1" localSheetId="15">#REF!</definedName>
    <definedName name="Excel_BuiltIn_Print_Area_2_1_1_1" localSheetId="19">#REF!</definedName>
    <definedName name="Excel_BuiltIn_Print_Area_2_1_1_1" localSheetId="18">#REF!</definedName>
    <definedName name="Excel_BuiltIn_Print_Area_2_1_1_1" localSheetId="17">#REF!</definedName>
    <definedName name="Excel_BuiltIn_Print_Area_2_1_1_1" localSheetId="16">#REF!</definedName>
    <definedName name="Excel_BuiltIn_Print_Area_2_1_1_1" localSheetId="15">#REF!</definedName>
    <definedName name="Excel_BuiltIn_Print_Area_2_1_1_1_1" localSheetId="19">#REF!</definedName>
    <definedName name="Excel_BuiltIn_Print_Area_2_1_1_1_1" localSheetId="18">#REF!</definedName>
    <definedName name="Excel_BuiltIn_Print_Area_2_1_1_1_1" localSheetId="17">#REF!</definedName>
    <definedName name="Excel_BuiltIn_Print_Area_2_1_1_1_1" localSheetId="16">#REF!</definedName>
    <definedName name="Excel_BuiltIn_Print_Area_2_1_1_1_1" localSheetId="15">#REF!</definedName>
    <definedName name="Excel_BuiltIn_Print_Area_2_1_1_1_1_10" localSheetId="19">#REF!</definedName>
    <definedName name="Excel_BuiltIn_Print_Area_2_1_1_1_1_10" localSheetId="18">#REF!</definedName>
    <definedName name="Excel_BuiltIn_Print_Area_2_1_1_1_1_10" localSheetId="17">#REF!</definedName>
    <definedName name="Excel_BuiltIn_Print_Area_2_1_1_1_1_10" localSheetId="16">#REF!</definedName>
    <definedName name="Excel_BuiltIn_Print_Area_2_1_1_1_1_10" localSheetId="15">#REF!</definedName>
    <definedName name="Excel_BuiltIn_Print_Area_2_1_1_1_1_11" localSheetId="19">#REF!</definedName>
    <definedName name="Excel_BuiltIn_Print_Area_2_1_1_1_1_11" localSheetId="18">#REF!</definedName>
    <definedName name="Excel_BuiltIn_Print_Area_2_1_1_1_1_11" localSheetId="17">#REF!</definedName>
    <definedName name="Excel_BuiltIn_Print_Area_2_1_1_1_1_11" localSheetId="16">#REF!</definedName>
    <definedName name="Excel_BuiltIn_Print_Area_2_1_1_1_1_11" localSheetId="15">#REF!</definedName>
    <definedName name="Excel_BuiltIn_Print_Area_2_1_1_1_1_4" localSheetId="19">#REF!</definedName>
    <definedName name="Excel_BuiltIn_Print_Area_2_1_1_1_1_4" localSheetId="18">#REF!</definedName>
    <definedName name="Excel_BuiltIn_Print_Area_2_1_1_1_1_4" localSheetId="17">#REF!</definedName>
    <definedName name="Excel_BuiltIn_Print_Area_2_1_1_1_1_4" localSheetId="16">#REF!</definedName>
    <definedName name="Excel_BuiltIn_Print_Area_2_1_1_1_1_4" localSheetId="15">#REF!</definedName>
    <definedName name="Excel_BuiltIn_Print_Area_2_1_1_1_1_5" localSheetId="19">#REF!</definedName>
    <definedName name="Excel_BuiltIn_Print_Area_2_1_1_1_1_5" localSheetId="18">#REF!</definedName>
    <definedName name="Excel_BuiltIn_Print_Area_2_1_1_1_1_5" localSheetId="17">#REF!</definedName>
    <definedName name="Excel_BuiltIn_Print_Area_2_1_1_1_1_5" localSheetId="16">#REF!</definedName>
    <definedName name="Excel_BuiltIn_Print_Area_2_1_1_1_1_5" localSheetId="15">#REF!</definedName>
    <definedName name="Excel_BuiltIn_Print_Area_2_1_1_1_1_6" localSheetId="19">#REF!</definedName>
    <definedName name="Excel_BuiltIn_Print_Area_2_1_1_1_1_6" localSheetId="18">#REF!</definedName>
    <definedName name="Excel_BuiltIn_Print_Area_2_1_1_1_1_6" localSheetId="17">#REF!</definedName>
    <definedName name="Excel_BuiltIn_Print_Area_2_1_1_1_1_6" localSheetId="16">#REF!</definedName>
    <definedName name="Excel_BuiltIn_Print_Area_2_1_1_1_1_6" localSheetId="15">#REF!</definedName>
    <definedName name="Excel_BuiltIn_Print_Area_2_1_1_1_1_7" localSheetId="19">#REF!</definedName>
    <definedName name="Excel_BuiltIn_Print_Area_2_1_1_1_1_7" localSheetId="18">#REF!</definedName>
    <definedName name="Excel_BuiltIn_Print_Area_2_1_1_1_1_7" localSheetId="17">#REF!</definedName>
    <definedName name="Excel_BuiltIn_Print_Area_2_1_1_1_1_7" localSheetId="16">#REF!</definedName>
    <definedName name="Excel_BuiltIn_Print_Area_2_1_1_1_1_7" localSheetId="15">#REF!</definedName>
    <definedName name="Excel_BuiltIn_Print_Area_2_1_1_1_1_9" localSheetId="19">#REF!</definedName>
    <definedName name="Excel_BuiltIn_Print_Area_2_1_1_1_1_9" localSheetId="18">#REF!</definedName>
    <definedName name="Excel_BuiltIn_Print_Area_2_1_1_1_1_9" localSheetId="17">#REF!</definedName>
    <definedName name="Excel_BuiltIn_Print_Area_2_1_1_1_1_9" localSheetId="16">#REF!</definedName>
    <definedName name="Excel_BuiltIn_Print_Area_2_1_1_1_1_9" localSheetId="15">#REF!</definedName>
    <definedName name="Excel_BuiltIn_Print_Area_2_1_2" localSheetId="19">#REF!</definedName>
    <definedName name="Excel_BuiltIn_Print_Area_2_1_2" localSheetId="18">#REF!</definedName>
    <definedName name="Excel_BuiltIn_Print_Area_2_1_2" localSheetId="17">#REF!</definedName>
    <definedName name="Excel_BuiltIn_Print_Area_2_1_2" localSheetId="16">#REF!</definedName>
    <definedName name="Excel_BuiltIn_Print_Area_2_1_2" localSheetId="15">#REF!</definedName>
    <definedName name="Excel_BuiltIn_Print_Area_2_1_2_10" localSheetId="19">#REF!</definedName>
    <definedName name="Excel_BuiltIn_Print_Area_2_1_2_10" localSheetId="18">#REF!</definedName>
    <definedName name="Excel_BuiltIn_Print_Area_2_1_2_10" localSheetId="17">#REF!</definedName>
    <definedName name="Excel_BuiltIn_Print_Area_2_1_2_10" localSheetId="16">#REF!</definedName>
    <definedName name="Excel_BuiltIn_Print_Area_2_1_2_10" localSheetId="15">#REF!</definedName>
    <definedName name="Excel_BuiltIn_Print_Area_2_1_2_11" localSheetId="19">#REF!</definedName>
    <definedName name="Excel_BuiltIn_Print_Area_2_1_2_11" localSheetId="18">#REF!</definedName>
    <definedName name="Excel_BuiltIn_Print_Area_2_1_2_11" localSheetId="17">#REF!</definedName>
    <definedName name="Excel_BuiltIn_Print_Area_2_1_2_11" localSheetId="16">#REF!</definedName>
    <definedName name="Excel_BuiltIn_Print_Area_2_1_2_11" localSheetId="15">#REF!</definedName>
    <definedName name="Excel_BuiltIn_Print_Area_2_1_2_4" localSheetId="19">#REF!</definedName>
    <definedName name="Excel_BuiltIn_Print_Area_2_1_2_4" localSheetId="18">#REF!</definedName>
    <definedName name="Excel_BuiltIn_Print_Area_2_1_2_4" localSheetId="17">#REF!</definedName>
    <definedName name="Excel_BuiltIn_Print_Area_2_1_2_4" localSheetId="16">#REF!</definedName>
    <definedName name="Excel_BuiltIn_Print_Area_2_1_2_4" localSheetId="15">#REF!</definedName>
    <definedName name="Excel_BuiltIn_Print_Area_2_1_2_5" localSheetId="19">#REF!</definedName>
    <definedName name="Excel_BuiltIn_Print_Area_2_1_2_5" localSheetId="18">#REF!</definedName>
    <definedName name="Excel_BuiltIn_Print_Area_2_1_2_5" localSheetId="17">#REF!</definedName>
    <definedName name="Excel_BuiltIn_Print_Area_2_1_2_5" localSheetId="16">#REF!</definedName>
    <definedName name="Excel_BuiltIn_Print_Area_2_1_2_5" localSheetId="15">#REF!</definedName>
    <definedName name="Excel_BuiltIn_Print_Area_2_1_2_6" localSheetId="19">#REF!</definedName>
    <definedName name="Excel_BuiltIn_Print_Area_2_1_2_6" localSheetId="18">#REF!</definedName>
    <definedName name="Excel_BuiltIn_Print_Area_2_1_2_6" localSheetId="17">#REF!</definedName>
    <definedName name="Excel_BuiltIn_Print_Area_2_1_2_6" localSheetId="16">#REF!</definedName>
    <definedName name="Excel_BuiltIn_Print_Area_2_1_2_6" localSheetId="15">#REF!</definedName>
    <definedName name="Excel_BuiltIn_Print_Area_2_1_2_7" localSheetId="19">#REF!</definedName>
    <definedName name="Excel_BuiltIn_Print_Area_2_1_2_7" localSheetId="18">#REF!</definedName>
    <definedName name="Excel_BuiltIn_Print_Area_2_1_2_7" localSheetId="17">#REF!</definedName>
    <definedName name="Excel_BuiltIn_Print_Area_2_1_2_7" localSheetId="16">#REF!</definedName>
    <definedName name="Excel_BuiltIn_Print_Area_2_1_2_7" localSheetId="15">#REF!</definedName>
    <definedName name="Excel_BuiltIn_Print_Area_2_1_2_9" localSheetId="19">#REF!</definedName>
    <definedName name="Excel_BuiltIn_Print_Area_2_1_2_9" localSheetId="18">#REF!</definedName>
    <definedName name="Excel_BuiltIn_Print_Area_2_1_2_9" localSheetId="17">#REF!</definedName>
    <definedName name="Excel_BuiltIn_Print_Area_2_1_2_9" localSheetId="16">#REF!</definedName>
    <definedName name="Excel_BuiltIn_Print_Area_2_1_2_9" localSheetId="15">#REF!</definedName>
    <definedName name="Excel_BuiltIn_Print_Area_2_1_4" localSheetId="19">#REF!</definedName>
    <definedName name="Excel_BuiltIn_Print_Area_2_1_4" localSheetId="18">#REF!</definedName>
    <definedName name="Excel_BuiltIn_Print_Area_2_1_4" localSheetId="17">#REF!</definedName>
    <definedName name="Excel_BuiltIn_Print_Area_2_1_4" localSheetId="16">#REF!</definedName>
    <definedName name="Excel_BuiltIn_Print_Area_2_1_4" localSheetId="15">#REF!</definedName>
    <definedName name="Excel_BuiltIn_Print_Area_3_1" localSheetId="19">#REF!</definedName>
    <definedName name="Excel_BuiltIn_Print_Area_3_1" localSheetId="18">#REF!</definedName>
    <definedName name="Excel_BuiltIn_Print_Area_3_1" localSheetId="17">#REF!</definedName>
    <definedName name="Excel_BuiltIn_Print_Area_3_1" localSheetId="16">#REF!</definedName>
    <definedName name="Excel_BuiltIn_Print_Area_3_1" localSheetId="15">#REF!</definedName>
    <definedName name="Excel_BuiltIn_Print_Area_3_1_1_1_1_1_1_1" localSheetId="19">#REF!</definedName>
    <definedName name="Excel_BuiltIn_Print_Area_3_1_1_1_1_1_1_1" localSheetId="18">#REF!</definedName>
    <definedName name="Excel_BuiltIn_Print_Area_3_1_1_1_1_1_1_1" localSheetId="17">#REF!</definedName>
    <definedName name="Excel_BuiltIn_Print_Area_3_1_1_1_1_1_1_1" localSheetId="16">#REF!</definedName>
    <definedName name="Excel_BuiltIn_Print_Area_3_1_1_1_1_1_1_1" localSheetId="15">#REF!</definedName>
    <definedName name="Excel_BuiltIn_Print_Area_3_1_1_1_1_1_1_1_1_1_1" localSheetId="19">'[6]CPU ATRIUM ANTIGA'!#REF!</definedName>
    <definedName name="Excel_BuiltIn_Print_Area_3_1_1_1_1_1_1_1_1_1_1" localSheetId="18">'[6]CPU ATRIUM ANTIGA'!#REF!</definedName>
    <definedName name="Excel_BuiltIn_Print_Area_3_1_1_1_1_1_1_1_1_1_1" localSheetId="17">'[6]CPU ATRIUM ANTIGA'!#REF!</definedName>
    <definedName name="Excel_BuiltIn_Print_Area_3_1_1_1_1_1_1_1_1_1_1" localSheetId="12">'[21]CPU ATRIUM ANTIGA'!#REF!</definedName>
    <definedName name="Excel_BuiltIn_Print_Area_3_1_1_1_1_1_1_1_1_1_1" localSheetId="16">'[6]CPU ATRIUM ANTIGA'!#REF!</definedName>
    <definedName name="Excel_BuiltIn_Print_Area_3_1_1_1_1_1_1_1_1_1_1" localSheetId="15">'[6]CPU ATRIUM ANTIGA'!#REF!</definedName>
    <definedName name="Excel_BuiltIn_Print_Area_3_1_1_1_1_1_1_1_1_1_1_1" localSheetId="19">#REF!</definedName>
    <definedName name="Excel_BuiltIn_Print_Area_3_1_1_1_1_1_1_1_1_1_1_1" localSheetId="18">#REF!</definedName>
    <definedName name="Excel_BuiltIn_Print_Area_3_1_1_1_1_1_1_1_1_1_1_1" localSheetId="17">#REF!</definedName>
    <definedName name="Excel_BuiltIn_Print_Area_3_1_1_1_1_1_1_1_1_1_1_1" localSheetId="16">#REF!</definedName>
    <definedName name="Excel_BuiltIn_Print_Area_3_1_1_1_1_1_1_1_1_1_1_1" localSheetId="15">#REF!</definedName>
    <definedName name="Excel_BuiltIn_Print_Area_3_1_1_1_1_1_1_1_1_1_1_10" localSheetId="19">'[6]CPU ATRIUM ANTIGA'!#REF!</definedName>
    <definedName name="Excel_BuiltIn_Print_Area_3_1_1_1_1_1_1_1_1_1_1_10" localSheetId="18">'[6]CPU ATRIUM ANTIGA'!#REF!</definedName>
    <definedName name="Excel_BuiltIn_Print_Area_3_1_1_1_1_1_1_1_1_1_1_10" localSheetId="17">'[6]CPU ATRIUM ANTIGA'!#REF!</definedName>
    <definedName name="Excel_BuiltIn_Print_Area_3_1_1_1_1_1_1_1_1_1_1_10" localSheetId="12">'[21]CPU ATRIUM ANTIGA'!#REF!</definedName>
    <definedName name="Excel_BuiltIn_Print_Area_3_1_1_1_1_1_1_1_1_1_1_10" localSheetId="16">'[6]CPU ATRIUM ANTIGA'!#REF!</definedName>
    <definedName name="Excel_BuiltIn_Print_Area_3_1_1_1_1_1_1_1_1_1_1_10" localSheetId="15">'[6]CPU ATRIUM ANTIGA'!#REF!</definedName>
    <definedName name="Excel_BuiltIn_Print_Area_3_1_1_1_1_1_1_1_1_1_1_11" localSheetId="19">'[6]CPU SINAPI'!#REF!</definedName>
    <definedName name="Excel_BuiltIn_Print_Area_3_1_1_1_1_1_1_1_1_1_1_11" localSheetId="18">'[6]CPU SINAPI'!#REF!</definedName>
    <definedName name="Excel_BuiltIn_Print_Area_3_1_1_1_1_1_1_1_1_1_1_11" localSheetId="17">'[6]CPU SINAPI'!#REF!</definedName>
    <definedName name="Excel_BuiltIn_Print_Area_3_1_1_1_1_1_1_1_1_1_1_11" localSheetId="12">'[21]CPU SINAPI'!#REF!</definedName>
    <definedName name="Excel_BuiltIn_Print_Area_3_1_1_1_1_1_1_1_1_1_1_11" localSheetId="16">'[6]CPU SINAPI'!#REF!</definedName>
    <definedName name="Excel_BuiltIn_Print_Area_3_1_1_1_1_1_1_1_1_1_1_11" localSheetId="15">'[6]CPU SINAPI'!#REF!</definedName>
    <definedName name="Excel_BuiltIn_Print_Area_3_1_1_1_1_1_1_1_1_1_1_4" localSheetId="19">'[6]CPU ATRIUM ANTIGA'!#REF!</definedName>
    <definedName name="Excel_BuiltIn_Print_Area_3_1_1_1_1_1_1_1_1_1_1_4" localSheetId="18">'[6]CPU ATRIUM ANTIGA'!#REF!</definedName>
    <definedName name="Excel_BuiltIn_Print_Area_3_1_1_1_1_1_1_1_1_1_1_4" localSheetId="17">'[6]CPU ATRIUM ANTIGA'!#REF!</definedName>
    <definedName name="Excel_BuiltIn_Print_Area_3_1_1_1_1_1_1_1_1_1_1_4" localSheetId="12">'[21]CPU ATRIUM ANTIGA'!#REF!</definedName>
    <definedName name="Excel_BuiltIn_Print_Area_3_1_1_1_1_1_1_1_1_1_1_4" localSheetId="16">'[6]CPU ATRIUM ANTIGA'!#REF!</definedName>
    <definedName name="Excel_BuiltIn_Print_Area_3_1_1_1_1_1_1_1_1_1_1_4" localSheetId="15">'[6]CPU ATRIUM ANTIGA'!#REF!</definedName>
    <definedName name="Excel_BuiltIn_Print_Area_3_1_1_1_1_1_1_1_1_1_1_5" localSheetId="19">'[6]CPU ATRIUM ANTIGA'!#REF!</definedName>
    <definedName name="Excel_BuiltIn_Print_Area_3_1_1_1_1_1_1_1_1_1_1_5" localSheetId="18">'[6]CPU ATRIUM ANTIGA'!#REF!</definedName>
    <definedName name="Excel_BuiltIn_Print_Area_3_1_1_1_1_1_1_1_1_1_1_5" localSheetId="17">'[6]CPU ATRIUM ANTIGA'!#REF!</definedName>
    <definedName name="Excel_BuiltIn_Print_Area_3_1_1_1_1_1_1_1_1_1_1_5" localSheetId="12">'[21]CPU ATRIUM ANTIGA'!#REF!</definedName>
    <definedName name="Excel_BuiltIn_Print_Area_3_1_1_1_1_1_1_1_1_1_1_5" localSheetId="16">'[6]CPU ATRIUM ANTIGA'!#REF!</definedName>
    <definedName name="Excel_BuiltIn_Print_Area_3_1_1_1_1_1_1_1_1_1_1_5" localSheetId="15">'[6]CPU ATRIUM ANTIGA'!#REF!</definedName>
    <definedName name="Excel_BuiltIn_Print_Area_3_1_1_1_1_1_1_1_1_1_1_6" localSheetId="19">'[6]CPU ATRIUM ANTIGA'!#REF!</definedName>
    <definedName name="Excel_BuiltIn_Print_Area_3_1_1_1_1_1_1_1_1_1_1_6" localSheetId="18">'[6]CPU ATRIUM ANTIGA'!#REF!</definedName>
    <definedName name="Excel_BuiltIn_Print_Area_3_1_1_1_1_1_1_1_1_1_1_6" localSheetId="17">'[6]CPU ATRIUM ANTIGA'!#REF!</definedName>
    <definedName name="Excel_BuiltIn_Print_Area_3_1_1_1_1_1_1_1_1_1_1_6" localSheetId="12">'[21]CPU ATRIUM ANTIGA'!#REF!</definedName>
    <definedName name="Excel_BuiltIn_Print_Area_3_1_1_1_1_1_1_1_1_1_1_6" localSheetId="16">'[6]CPU ATRIUM ANTIGA'!#REF!</definedName>
    <definedName name="Excel_BuiltIn_Print_Area_3_1_1_1_1_1_1_1_1_1_1_6" localSheetId="15">'[6]CPU ATRIUM ANTIGA'!#REF!</definedName>
    <definedName name="Excel_BuiltIn_Print_Area_3_1_1_1_1_1_1_1_1_1_1_7" localSheetId="19">'[6]CPU ATRIUM ANTIGA'!#REF!</definedName>
    <definedName name="Excel_BuiltIn_Print_Area_3_1_1_1_1_1_1_1_1_1_1_7" localSheetId="18">'[6]CPU ATRIUM ANTIGA'!#REF!</definedName>
    <definedName name="Excel_BuiltIn_Print_Area_3_1_1_1_1_1_1_1_1_1_1_7" localSheetId="17">'[6]CPU ATRIUM ANTIGA'!#REF!</definedName>
    <definedName name="Excel_BuiltIn_Print_Area_3_1_1_1_1_1_1_1_1_1_1_7" localSheetId="12">'[21]CPU ATRIUM ANTIGA'!#REF!</definedName>
    <definedName name="Excel_BuiltIn_Print_Area_3_1_1_1_1_1_1_1_1_1_1_7" localSheetId="16">'[6]CPU ATRIUM ANTIGA'!#REF!</definedName>
    <definedName name="Excel_BuiltIn_Print_Area_3_1_1_1_1_1_1_1_1_1_1_7" localSheetId="15">'[6]CPU ATRIUM ANTIGA'!#REF!</definedName>
    <definedName name="Excel_BuiltIn_Print_Area_3_1_1_1_1_1_1_1_1_1_1_9" localSheetId="19">'[6]CPU ATRIUM ANTIGA'!#REF!</definedName>
    <definedName name="Excel_BuiltIn_Print_Area_3_1_1_1_1_1_1_1_1_1_1_9" localSheetId="18">'[6]CPU ATRIUM ANTIGA'!#REF!</definedName>
    <definedName name="Excel_BuiltIn_Print_Area_3_1_1_1_1_1_1_1_1_1_1_9" localSheetId="17">'[6]CPU ATRIUM ANTIGA'!#REF!</definedName>
    <definedName name="Excel_BuiltIn_Print_Area_3_1_1_1_1_1_1_1_1_1_1_9" localSheetId="12">'[21]CPU ATRIUM ANTIGA'!#REF!</definedName>
    <definedName name="Excel_BuiltIn_Print_Area_3_1_1_1_1_1_1_1_1_1_1_9" localSheetId="16">'[6]CPU ATRIUM ANTIGA'!#REF!</definedName>
    <definedName name="Excel_BuiltIn_Print_Area_3_1_1_1_1_1_1_1_1_1_1_9" localSheetId="15">'[6]CPU ATRIUM ANTIGA'!#REF!</definedName>
    <definedName name="Excel_BuiltIn_Print_Area_3_1_1_1_1_1_1_1_1_1_11" localSheetId="19">#REF!</definedName>
    <definedName name="Excel_BuiltIn_Print_Area_3_1_1_1_1_1_1_1_1_1_11" localSheetId="18">#REF!</definedName>
    <definedName name="Excel_BuiltIn_Print_Area_3_1_1_1_1_1_1_1_1_1_11" localSheetId="17">#REF!</definedName>
    <definedName name="Excel_BuiltIn_Print_Area_3_1_1_1_1_1_1_1_1_1_11" localSheetId="15">#REF!</definedName>
    <definedName name="Excel_BuiltIn_Print_Area_3_1_1_1_1_1_1_1_1_11" localSheetId="19">#REF!</definedName>
    <definedName name="Excel_BuiltIn_Print_Area_3_1_1_1_1_1_1_1_1_11" localSheetId="18">#REF!</definedName>
    <definedName name="Excel_BuiltIn_Print_Area_3_1_1_1_1_1_1_1_1_11" localSheetId="17">#REF!</definedName>
    <definedName name="Excel_BuiltIn_Print_Area_3_1_1_1_1_1_1_1_1_11" localSheetId="15">#REF!</definedName>
    <definedName name="Excel_BuiltIn_Print_Area_3_1_1_1_1_1_1_11" localSheetId="19">#REF!</definedName>
    <definedName name="Excel_BuiltIn_Print_Area_3_1_1_1_1_1_1_11" localSheetId="18">#REF!</definedName>
    <definedName name="Excel_BuiltIn_Print_Area_3_1_1_1_1_1_1_11" localSheetId="17">#REF!</definedName>
    <definedName name="Excel_BuiltIn_Print_Area_3_1_1_1_1_1_1_11" localSheetId="15">#REF!</definedName>
    <definedName name="Excel_BuiltIn_Print_Area_3_1_1_1_1_1_11" localSheetId="19">#REF!</definedName>
    <definedName name="Excel_BuiltIn_Print_Area_3_1_1_1_1_1_11" localSheetId="18">#REF!</definedName>
    <definedName name="Excel_BuiltIn_Print_Area_3_1_1_1_1_1_11" localSheetId="17">#REF!</definedName>
    <definedName name="Excel_BuiltIn_Print_Area_3_1_1_1_1_1_11" localSheetId="15">#REF!</definedName>
    <definedName name="Excel_BuiltIn_Print_Area_3_1_1_1_1_11" localSheetId="19">#REF!</definedName>
    <definedName name="Excel_BuiltIn_Print_Area_3_1_1_1_1_11" localSheetId="18">#REF!</definedName>
    <definedName name="Excel_BuiltIn_Print_Area_3_1_1_1_1_11" localSheetId="17">#REF!</definedName>
    <definedName name="Excel_BuiltIn_Print_Area_3_1_1_1_1_11" localSheetId="15">#REF!</definedName>
    <definedName name="Excel_BuiltIn_Print_Area_3_1_1_1_11" localSheetId="19">#REF!</definedName>
    <definedName name="Excel_BuiltIn_Print_Area_3_1_1_1_11" localSheetId="18">#REF!</definedName>
    <definedName name="Excel_BuiltIn_Print_Area_3_1_1_1_11" localSheetId="17">#REF!</definedName>
    <definedName name="Excel_BuiltIn_Print_Area_3_1_1_1_11" localSheetId="15">#REF!</definedName>
    <definedName name="Excel_BuiltIn_Print_Area_3_1_1_11" localSheetId="19">#REF!</definedName>
    <definedName name="Excel_BuiltIn_Print_Area_3_1_1_11" localSheetId="18">#REF!</definedName>
    <definedName name="Excel_BuiltIn_Print_Area_3_1_1_11" localSheetId="17">#REF!</definedName>
    <definedName name="Excel_BuiltIn_Print_Area_3_1_1_11" localSheetId="15">#REF!</definedName>
    <definedName name="Excel_BuiltIn_Print_Area_3_1_11" localSheetId="19">#REF!</definedName>
    <definedName name="Excel_BuiltIn_Print_Area_3_1_11" localSheetId="18">#REF!</definedName>
    <definedName name="Excel_BuiltIn_Print_Area_3_1_11" localSheetId="17">#REF!</definedName>
    <definedName name="Excel_BuiltIn_Print_Area_3_1_11" localSheetId="15">#REF!</definedName>
    <definedName name="Excel_BuiltIn_Print_Area_4_1" localSheetId="19">#REF!</definedName>
    <definedName name="Excel_BuiltIn_Print_Area_4_1" localSheetId="18">#REF!</definedName>
    <definedName name="Excel_BuiltIn_Print_Area_4_1" localSheetId="17">#REF!</definedName>
    <definedName name="Excel_BuiltIn_Print_Area_4_1" localSheetId="16">#REF!</definedName>
    <definedName name="Excel_BuiltIn_Print_Area_4_1" localSheetId="15">#REF!</definedName>
    <definedName name="Excel_BuiltIn_Print_Area_4_1_1" localSheetId="19">#REF!</definedName>
    <definedName name="Excel_BuiltIn_Print_Area_4_1_1" localSheetId="18">#REF!</definedName>
    <definedName name="Excel_BuiltIn_Print_Area_4_1_1" localSheetId="17">#REF!</definedName>
    <definedName name="Excel_BuiltIn_Print_Area_4_1_1" localSheetId="16">#REF!</definedName>
    <definedName name="Excel_BuiltIn_Print_Area_4_1_1" localSheetId="15">#REF!</definedName>
    <definedName name="Excel_BuiltIn_Print_Area_4_1_1_1" localSheetId="19">#REF!</definedName>
    <definedName name="Excel_BuiltIn_Print_Area_4_1_1_1" localSheetId="18">#REF!</definedName>
    <definedName name="Excel_BuiltIn_Print_Area_4_1_1_1" localSheetId="17">#REF!</definedName>
    <definedName name="Excel_BuiltIn_Print_Area_4_1_1_1" localSheetId="16">#REF!</definedName>
    <definedName name="Excel_BuiltIn_Print_Area_4_1_1_1" localSheetId="15">#REF!</definedName>
    <definedName name="Excel_BuiltIn_Print_Area_4_1_1_1_1" localSheetId="19">#REF!</definedName>
    <definedName name="Excel_BuiltIn_Print_Area_4_1_1_1_1" localSheetId="18">#REF!</definedName>
    <definedName name="Excel_BuiltIn_Print_Area_4_1_1_1_1" localSheetId="17">#REF!</definedName>
    <definedName name="Excel_BuiltIn_Print_Area_4_1_1_1_1" localSheetId="16">#REF!</definedName>
    <definedName name="Excel_BuiltIn_Print_Area_4_1_1_1_1" localSheetId="15">#REF!</definedName>
    <definedName name="Excel_BuiltIn_Print_Area_4_1_1_1_1_1" localSheetId="19">#REF!</definedName>
    <definedName name="Excel_BuiltIn_Print_Area_4_1_1_1_1_1" localSheetId="18">#REF!</definedName>
    <definedName name="Excel_BuiltIn_Print_Area_4_1_1_1_1_1" localSheetId="17">#REF!</definedName>
    <definedName name="Excel_BuiltIn_Print_Area_4_1_1_1_1_1" localSheetId="16">#REF!</definedName>
    <definedName name="Excel_BuiltIn_Print_Area_4_1_1_1_1_1" localSheetId="15">#REF!</definedName>
    <definedName name="Excel_BuiltIn_Print_Area_5" localSheetId="19">(#REF!,#REF!)</definedName>
    <definedName name="Excel_BuiltIn_Print_Area_5" localSheetId="18">(#REF!,#REF!)</definedName>
    <definedName name="Excel_BuiltIn_Print_Area_5" localSheetId="17">(#REF!,#REF!)</definedName>
    <definedName name="Excel_BuiltIn_Print_Area_5" localSheetId="15">(#REF!,#REF!)</definedName>
    <definedName name="Excel_BuiltIn_Print_Area_5_1" localSheetId="19">#REF!</definedName>
    <definedName name="Excel_BuiltIn_Print_Area_5_1" localSheetId="18">#REF!</definedName>
    <definedName name="Excel_BuiltIn_Print_Area_5_1" localSheetId="17">#REF!</definedName>
    <definedName name="Excel_BuiltIn_Print_Area_5_1" localSheetId="16">#REF!</definedName>
    <definedName name="Excel_BuiltIn_Print_Area_5_1" localSheetId="15">#REF!</definedName>
    <definedName name="Excel_BuiltIn_Print_Area_5_1_1" localSheetId="19">#REF!</definedName>
    <definedName name="Excel_BuiltIn_Print_Area_5_1_1" localSheetId="18">#REF!</definedName>
    <definedName name="Excel_BuiltIn_Print_Area_5_1_1" localSheetId="17">#REF!</definedName>
    <definedName name="Excel_BuiltIn_Print_Area_5_1_1" localSheetId="16">#REF!</definedName>
    <definedName name="Excel_BuiltIn_Print_Area_5_1_1" localSheetId="15">#REF!</definedName>
    <definedName name="Excel_BuiltIn_Print_Area_5_1_1_1" localSheetId="19">#REF!</definedName>
    <definedName name="Excel_BuiltIn_Print_Area_5_1_1_1" localSheetId="18">#REF!</definedName>
    <definedName name="Excel_BuiltIn_Print_Area_5_1_1_1" localSheetId="17">#REF!</definedName>
    <definedName name="Excel_BuiltIn_Print_Area_5_1_1_1" localSheetId="16">#REF!</definedName>
    <definedName name="Excel_BuiltIn_Print_Area_5_1_1_1" localSheetId="15">#REF!</definedName>
    <definedName name="Excel_BuiltIn_Print_Area_5_1_1_1_1" localSheetId="19">#REF!</definedName>
    <definedName name="Excel_BuiltIn_Print_Area_5_1_1_1_1" localSheetId="18">#REF!</definedName>
    <definedName name="Excel_BuiltIn_Print_Area_5_1_1_1_1" localSheetId="17">#REF!</definedName>
    <definedName name="Excel_BuiltIn_Print_Area_5_1_1_1_1" localSheetId="16">#REF!</definedName>
    <definedName name="Excel_BuiltIn_Print_Area_5_1_1_1_1" localSheetId="15">#REF!</definedName>
    <definedName name="Excel_BuiltIn_Print_Area_6_1" localSheetId="19">#REF!</definedName>
    <definedName name="Excel_BuiltIn_Print_Area_6_1" localSheetId="18">#REF!</definedName>
    <definedName name="Excel_BuiltIn_Print_Area_6_1" localSheetId="17">#REF!</definedName>
    <definedName name="Excel_BuiltIn_Print_Area_6_1" localSheetId="16">#REF!</definedName>
    <definedName name="Excel_BuiltIn_Print_Area_6_1" localSheetId="15">#REF!</definedName>
    <definedName name="Excel_BuiltIn_Print_Area_6_1_1" localSheetId="19">#REF!</definedName>
    <definedName name="Excel_BuiltIn_Print_Area_6_1_1" localSheetId="18">#REF!</definedName>
    <definedName name="Excel_BuiltIn_Print_Area_6_1_1" localSheetId="17">#REF!</definedName>
    <definedName name="Excel_BuiltIn_Print_Area_6_1_1" localSheetId="16">#REF!</definedName>
    <definedName name="Excel_BuiltIn_Print_Area_6_1_1" localSheetId="15">#REF!</definedName>
    <definedName name="Excel_BuiltIn_Print_Area_7_1" localSheetId="19">#REF!</definedName>
    <definedName name="Excel_BuiltIn_Print_Area_7_1" localSheetId="18">#REF!</definedName>
    <definedName name="Excel_BuiltIn_Print_Area_7_1" localSheetId="17">#REF!</definedName>
    <definedName name="Excel_BuiltIn_Print_Area_7_1" localSheetId="16">#REF!</definedName>
    <definedName name="Excel_BuiltIn_Print_Area_7_1" localSheetId="15">#REF!</definedName>
    <definedName name="Excel_BuiltIn_Print_Area_7_1_1_11" localSheetId="19">#REF!</definedName>
    <definedName name="Excel_BuiltIn_Print_Area_7_1_1_11" localSheetId="18">#REF!</definedName>
    <definedName name="Excel_BuiltIn_Print_Area_7_1_1_11" localSheetId="17">#REF!</definedName>
    <definedName name="Excel_BuiltIn_Print_Area_7_1_1_11" localSheetId="15">#REF!</definedName>
    <definedName name="Excel_BuiltIn_Print_Area_7_1_11" localSheetId="19">#REF!</definedName>
    <definedName name="Excel_BuiltIn_Print_Area_7_1_11" localSheetId="18">#REF!</definedName>
    <definedName name="Excel_BuiltIn_Print_Area_7_1_11" localSheetId="17">#REF!</definedName>
    <definedName name="Excel_BuiltIn_Print_Area_7_1_11" localSheetId="15">#REF!</definedName>
    <definedName name="Excel_BuiltIn_Print_Area_8_1" localSheetId="19">#REF!</definedName>
    <definedName name="Excel_BuiltIn_Print_Area_8_1" localSheetId="18">#REF!</definedName>
    <definedName name="Excel_BuiltIn_Print_Area_8_1" localSheetId="17">#REF!</definedName>
    <definedName name="Excel_BuiltIn_Print_Area_8_1" localSheetId="16">#REF!</definedName>
    <definedName name="Excel_BuiltIn_Print_Area_8_1" localSheetId="15">#REF!</definedName>
    <definedName name="Excel_BuiltIn_Print_Area_9_1" localSheetId="19">#REF!</definedName>
    <definedName name="Excel_BuiltIn_Print_Area_9_1" localSheetId="18">#REF!</definedName>
    <definedName name="Excel_BuiltIn_Print_Area_9_1" localSheetId="17">#REF!</definedName>
    <definedName name="Excel_BuiltIn_Print_Area_9_1" localSheetId="16">#REF!</definedName>
    <definedName name="Excel_BuiltIn_Print_Area_9_1" localSheetId="15">#REF!</definedName>
    <definedName name="Excel_BuiltIn_Print_Area_9_1_1" localSheetId="19">#REF!</definedName>
    <definedName name="Excel_BuiltIn_Print_Area_9_1_1" localSheetId="18">#REF!</definedName>
    <definedName name="Excel_BuiltIn_Print_Area_9_1_1" localSheetId="17">#REF!</definedName>
    <definedName name="Excel_BuiltIn_Print_Area_9_1_1" localSheetId="16">#REF!</definedName>
    <definedName name="Excel_BuiltIn_Print_Area_9_1_1" localSheetId="15">#REF!</definedName>
    <definedName name="Excel_BuiltIn_Print_Titles_10_1" localSheetId="19">#REF!</definedName>
    <definedName name="Excel_BuiltIn_Print_Titles_10_1" localSheetId="18">#REF!</definedName>
    <definedName name="Excel_BuiltIn_Print_Titles_10_1" localSheetId="17">#REF!</definedName>
    <definedName name="Excel_BuiltIn_Print_Titles_10_1" localSheetId="16">#REF!</definedName>
    <definedName name="Excel_BuiltIn_Print_Titles_10_1" localSheetId="15">#REF!</definedName>
    <definedName name="Excel_BuiltIn_Print_Titles_11_1" localSheetId="19">#REF!</definedName>
    <definedName name="Excel_BuiltIn_Print_Titles_11_1" localSheetId="18">#REF!</definedName>
    <definedName name="Excel_BuiltIn_Print_Titles_11_1" localSheetId="17">#REF!</definedName>
    <definedName name="Excel_BuiltIn_Print_Titles_11_1" localSheetId="16">#REF!</definedName>
    <definedName name="Excel_BuiltIn_Print_Titles_11_1" localSheetId="15">#REF!</definedName>
    <definedName name="Excel_BuiltIn_Print_Titles_15_1" localSheetId="19">#REF!</definedName>
    <definedName name="Excel_BuiltIn_Print_Titles_15_1" localSheetId="18">#REF!</definedName>
    <definedName name="Excel_BuiltIn_Print_Titles_15_1" localSheetId="17">#REF!</definedName>
    <definedName name="Excel_BuiltIn_Print_Titles_15_1" localSheetId="16">#REF!</definedName>
    <definedName name="Excel_BuiltIn_Print_Titles_15_1" localSheetId="15">#REF!</definedName>
    <definedName name="Excel_BuiltIn_Print_Titles_2_1" localSheetId="19">#REF!</definedName>
    <definedName name="Excel_BuiltIn_Print_Titles_2_1" localSheetId="18">#REF!</definedName>
    <definedName name="Excel_BuiltIn_Print_Titles_2_1" localSheetId="17">#REF!</definedName>
    <definedName name="Excel_BuiltIn_Print_Titles_2_1" localSheetId="16">#REF!</definedName>
    <definedName name="Excel_BuiltIn_Print_Titles_2_1" localSheetId="15">#REF!</definedName>
    <definedName name="Excel_BuiltIn_Print_Titles_2_1_1" localSheetId="19">#REF!</definedName>
    <definedName name="Excel_BuiltIn_Print_Titles_2_1_1" localSheetId="18">#REF!</definedName>
    <definedName name="Excel_BuiltIn_Print_Titles_2_1_1" localSheetId="17">#REF!</definedName>
    <definedName name="Excel_BuiltIn_Print_Titles_2_1_1" localSheetId="16">#REF!</definedName>
    <definedName name="Excel_BuiltIn_Print_Titles_2_1_1" localSheetId="15">#REF!</definedName>
    <definedName name="Excel_BuiltIn_Print_Titles_2_1_1_1" localSheetId="19">#REF!</definedName>
    <definedName name="Excel_BuiltIn_Print_Titles_2_1_1_1" localSheetId="18">#REF!</definedName>
    <definedName name="Excel_BuiltIn_Print_Titles_2_1_1_1" localSheetId="17">#REF!</definedName>
    <definedName name="Excel_BuiltIn_Print_Titles_2_1_1_1" localSheetId="16">#REF!</definedName>
    <definedName name="Excel_BuiltIn_Print_Titles_2_1_1_1" localSheetId="15">#REF!</definedName>
    <definedName name="Excel_BuiltIn_Print_Titles_2_1_1_1_1" localSheetId="19">#REF!</definedName>
    <definedName name="Excel_BuiltIn_Print_Titles_2_1_1_1_1" localSheetId="18">#REF!</definedName>
    <definedName name="Excel_BuiltIn_Print_Titles_2_1_1_1_1" localSheetId="17">#REF!</definedName>
    <definedName name="Excel_BuiltIn_Print_Titles_2_1_1_1_1" localSheetId="16">#REF!</definedName>
    <definedName name="Excel_BuiltIn_Print_Titles_2_1_1_1_1" localSheetId="15">#REF!</definedName>
    <definedName name="Excel_BuiltIn_Print_Titles_2_1_1_1_1_1" localSheetId="19">#REF!</definedName>
    <definedName name="Excel_BuiltIn_Print_Titles_2_1_1_1_1_1" localSheetId="18">#REF!</definedName>
    <definedName name="Excel_BuiltIn_Print_Titles_2_1_1_1_1_1" localSheetId="17">#REF!</definedName>
    <definedName name="Excel_BuiltIn_Print_Titles_2_1_1_1_1_1" localSheetId="16">#REF!</definedName>
    <definedName name="Excel_BuiltIn_Print_Titles_2_1_1_1_1_1" localSheetId="15">#REF!</definedName>
    <definedName name="Excel_BuiltIn_Print_Titles_3_1_1_1_1" localSheetId="19">'[6]CPU ATRIUM ANTIGA'!#REF!</definedName>
    <definedName name="Excel_BuiltIn_Print_Titles_3_1_1_1_1" localSheetId="18">'[6]CPU ATRIUM ANTIGA'!#REF!</definedName>
    <definedName name="Excel_BuiltIn_Print_Titles_3_1_1_1_1" localSheetId="17">'[6]CPU ATRIUM ANTIGA'!#REF!</definedName>
    <definedName name="Excel_BuiltIn_Print_Titles_3_1_1_1_1" localSheetId="12">'[21]CPU ATRIUM ANTIGA'!#REF!</definedName>
    <definedName name="Excel_BuiltIn_Print_Titles_3_1_1_1_1" localSheetId="16">'[6]CPU ATRIUM ANTIGA'!#REF!</definedName>
    <definedName name="Excel_BuiltIn_Print_Titles_3_1_1_1_1" localSheetId="15">'[6]CPU ATRIUM ANTIGA'!#REF!</definedName>
    <definedName name="Excel_BuiltIn_Print_Titles_3_1_1_1_1_10" localSheetId="19">'[6]CPU ATRIUM ANTIGA'!#REF!</definedName>
    <definedName name="Excel_BuiltIn_Print_Titles_3_1_1_1_1_10" localSheetId="18">'[6]CPU ATRIUM ANTIGA'!#REF!</definedName>
    <definedName name="Excel_BuiltIn_Print_Titles_3_1_1_1_1_10" localSheetId="17">'[6]CPU ATRIUM ANTIGA'!#REF!</definedName>
    <definedName name="Excel_BuiltIn_Print_Titles_3_1_1_1_1_10" localSheetId="12">'[21]CPU ATRIUM ANTIGA'!#REF!</definedName>
    <definedName name="Excel_BuiltIn_Print_Titles_3_1_1_1_1_10" localSheetId="16">'[6]CPU ATRIUM ANTIGA'!#REF!</definedName>
    <definedName name="Excel_BuiltIn_Print_Titles_3_1_1_1_1_10" localSheetId="15">'[6]CPU ATRIUM ANTIGA'!#REF!</definedName>
    <definedName name="Excel_BuiltIn_Print_Titles_3_1_1_1_1_11" localSheetId="19">'[6]CPU SINAPI'!#REF!</definedName>
    <definedName name="Excel_BuiltIn_Print_Titles_3_1_1_1_1_11" localSheetId="18">'[6]CPU SINAPI'!#REF!</definedName>
    <definedName name="Excel_BuiltIn_Print_Titles_3_1_1_1_1_11" localSheetId="17">'[6]CPU SINAPI'!#REF!</definedName>
    <definedName name="Excel_BuiltIn_Print_Titles_3_1_1_1_1_11" localSheetId="12">'[21]CPU SINAPI'!#REF!</definedName>
    <definedName name="Excel_BuiltIn_Print_Titles_3_1_1_1_1_11" localSheetId="16">'[6]CPU SINAPI'!#REF!</definedName>
    <definedName name="Excel_BuiltIn_Print_Titles_3_1_1_1_1_11" localSheetId="15">'[6]CPU SINAPI'!#REF!</definedName>
    <definedName name="Excel_BuiltIn_Print_Titles_3_1_1_1_1_4" localSheetId="19">'[6]CPU ATRIUM ANTIGA'!#REF!</definedName>
    <definedName name="Excel_BuiltIn_Print_Titles_3_1_1_1_1_4" localSheetId="18">'[6]CPU ATRIUM ANTIGA'!#REF!</definedName>
    <definedName name="Excel_BuiltIn_Print_Titles_3_1_1_1_1_4" localSheetId="17">'[6]CPU ATRIUM ANTIGA'!#REF!</definedName>
    <definedName name="Excel_BuiltIn_Print_Titles_3_1_1_1_1_4" localSheetId="12">'[21]CPU ATRIUM ANTIGA'!#REF!</definedName>
    <definedName name="Excel_BuiltIn_Print_Titles_3_1_1_1_1_4" localSheetId="16">'[6]CPU ATRIUM ANTIGA'!#REF!</definedName>
    <definedName name="Excel_BuiltIn_Print_Titles_3_1_1_1_1_4" localSheetId="15">'[6]CPU ATRIUM ANTIGA'!#REF!</definedName>
    <definedName name="Excel_BuiltIn_Print_Titles_3_1_1_1_1_5" localSheetId="19">'[6]CPU ATRIUM ANTIGA'!#REF!</definedName>
    <definedName name="Excel_BuiltIn_Print_Titles_3_1_1_1_1_5" localSheetId="18">'[6]CPU ATRIUM ANTIGA'!#REF!</definedName>
    <definedName name="Excel_BuiltIn_Print_Titles_3_1_1_1_1_5" localSheetId="17">'[6]CPU ATRIUM ANTIGA'!#REF!</definedName>
    <definedName name="Excel_BuiltIn_Print_Titles_3_1_1_1_1_5" localSheetId="12">'[21]CPU ATRIUM ANTIGA'!#REF!</definedName>
    <definedName name="Excel_BuiltIn_Print_Titles_3_1_1_1_1_5" localSheetId="16">'[6]CPU ATRIUM ANTIGA'!#REF!</definedName>
    <definedName name="Excel_BuiltIn_Print_Titles_3_1_1_1_1_5" localSheetId="15">'[6]CPU ATRIUM ANTIGA'!#REF!</definedName>
    <definedName name="Excel_BuiltIn_Print_Titles_3_1_1_1_1_6" localSheetId="19">'[6]CPU ATRIUM ANTIGA'!#REF!</definedName>
    <definedName name="Excel_BuiltIn_Print_Titles_3_1_1_1_1_6" localSheetId="18">'[6]CPU ATRIUM ANTIGA'!#REF!</definedName>
    <definedName name="Excel_BuiltIn_Print_Titles_3_1_1_1_1_6" localSheetId="17">'[6]CPU ATRIUM ANTIGA'!#REF!</definedName>
    <definedName name="Excel_BuiltIn_Print_Titles_3_1_1_1_1_6" localSheetId="12">'[21]CPU ATRIUM ANTIGA'!#REF!</definedName>
    <definedName name="Excel_BuiltIn_Print_Titles_3_1_1_1_1_6" localSheetId="16">'[6]CPU ATRIUM ANTIGA'!#REF!</definedName>
    <definedName name="Excel_BuiltIn_Print_Titles_3_1_1_1_1_6" localSheetId="15">'[6]CPU ATRIUM ANTIGA'!#REF!</definedName>
    <definedName name="Excel_BuiltIn_Print_Titles_3_1_1_1_1_7" localSheetId="19">'[6]CPU ATRIUM ANTIGA'!#REF!</definedName>
    <definedName name="Excel_BuiltIn_Print_Titles_3_1_1_1_1_7" localSheetId="18">'[6]CPU ATRIUM ANTIGA'!#REF!</definedName>
    <definedName name="Excel_BuiltIn_Print_Titles_3_1_1_1_1_7" localSheetId="17">'[6]CPU ATRIUM ANTIGA'!#REF!</definedName>
    <definedName name="Excel_BuiltIn_Print_Titles_3_1_1_1_1_7" localSheetId="12">'[21]CPU ATRIUM ANTIGA'!#REF!</definedName>
    <definedName name="Excel_BuiltIn_Print_Titles_3_1_1_1_1_7" localSheetId="16">'[6]CPU ATRIUM ANTIGA'!#REF!</definedName>
    <definedName name="Excel_BuiltIn_Print_Titles_3_1_1_1_1_7" localSheetId="15">'[6]CPU ATRIUM ANTIGA'!#REF!</definedName>
    <definedName name="Excel_BuiltIn_Print_Titles_3_1_1_1_1_9" localSheetId="19">'[6]CPU ATRIUM ANTIGA'!#REF!</definedName>
    <definedName name="Excel_BuiltIn_Print_Titles_3_1_1_1_1_9" localSheetId="18">'[6]CPU ATRIUM ANTIGA'!#REF!</definedName>
    <definedName name="Excel_BuiltIn_Print_Titles_3_1_1_1_1_9" localSheetId="17">'[6]CPU ATRIUM ANTIGA'!#REF!</definedName>
    <definedName name="Excel_BuiltIn_Print_Titles_3_1_1_1_1_9" localSheetId="12">'[21]CPU ATRIUM ANTIGA'!#REF!</definedName>
    <definedName name="Excel_BuiltIn_Print_Titles_3_1_1_1_1_9" localSheetId="16">'[6]CPU ATRIUM ANTIGA'!#REF!</definedName>
    <definedName name="Excel_BuiltIn_Print_Titles_3_1_1_1_1_9" localSheetId="15">'[6]CPU ATRIUM ANTIGA'!#REF!</definedName>
    <definedName name="Excel_BuiltIn_Print_Titles_3_1_1_1_11" localSheetId="19">'[6]CPU SINAPI'!#REF!</definedName>
    <definedName name="Excel_BuiltIn_Print_Titles_3_1_1_1_11" localSheetId="18">'[6]CPU SINAPI'!#REF!</definedName>
    <definedName name="Excel_BuiltIn_Print_Titles_3_1_1_1_11" localSheetId="17">'[6]CPU SINAPI'!#REF!</definedName>
    <definedName name="Excel_BuiltIn_Print_Titles_3_1_1_1_11" localSheetId="12">'[21]CPU SINAPI'!#REF!</definedName>
    <definedName name="Excel_BuiltIn_Print_Titles_3_1_1_1_11" localSheetId="16">'[6]CPU SINAPI'!#REF!</definedName>
    <definedName name="Excel_BuiltIn_Print_Titles_3_1_1_1_11" localSheetId="15">'[6]CPU SINAPI'!#REF!</definedName>
    <definedName name="Excel_BuiltIn_Print_Titles_3_1_1_11" localSheetId="19">'[6]CPU SINAPI'!#REF!</definedName>
    <definedName name="Excel_BuiltIn_Print_Titles_3_1_1_11" localSheetId="18">'[6]CPU SINAPI'!#REF!</definedName>
    <definedName name="Excel_BuiltIn_Print_Titles_3_1_1_11" localSheetId="17">'[6]CPU SINAPI'!#REF!</definedName>
    <definedName name="Excel_BuiltIn_Print_Titles_3_1_1_11" localSheetId="12">'[21]CPU SINAPI'!#REF!</definedName>
    <definedName name="Excel_BuiltIn_Print_Titles_3_1_1_11" localSheetId="16">'[6]CPU SINAPI'!#REF!</definedName>
    <definedName name="Excel_BuiltIn_Print_Titles_3_1_1_11" localSheetId="15">'[6]CPU SINAPI'!#REF!</definedName>
    <definedName name="Excel_BuiltIn_Print_Titles_3_1_11" localSheetId="19">'[6]CPU SINAPI'!#REF!</definedName>
    <definedName name="Excel_BuiltIn_Print_Titles_3_1_11" localSheetId="18">'[6]CPU SINAPI'!#REF!</definedName>
    <definedName name="Excel_BuiltIn_Print_Titles_3_1_11" localSheetId="17">'[6]CPU SINAPI'!#REF!</definedName>
    <definedName name="Excel_BuiltIn_Print_Titles_3_1_11" localSheetId="12">'[21]CPU SINAPI'!#REF!</definedName>
    <definedName name="Excel_BuiltIn_Print_Titles_3_1_11" localSheetId="16">'[6]CPU SINAPI'!#REF!</definedName>
    <definedName name="Excel_BuiltIn_Print_Titles_3_1_11" localSheetId="15">'[6]CPU SINAPI'!#REF!</definedName>
    <definedName name="Excel_BuiltIn_Print_Titles_4_1" localSheetId="19">#REF!</definedName>
    <definedName name="Excel_BuiltIn_Print_Titles_4_1" localSheetId="18">#REF!</definedName>
    <definedName name="Excel_BuiltIn_Print_Titles_4_1" localSheetId="17">#REF!</definedName>
    <definedName name="Excel_BuiltIn_Print_Titles_4_1" localSheetId="16">#REF!</definedName>
    <definedName name="Excel_BuiltIn_Print_Titles_4_1" localSheetId="15">#REF!</definedName>
    <definedName name="Excel_BuiltIn_Print_Titles_4_1_10" localSheetId="19">#REF!</definedName>
    <definedName name="Excel_BuiltIn_Print_Titles_4_1_10" localSheetId="18">#REF!</definedName>
    <definedName name="Excel_BuiltIn_Print_Titles_4_1_10" localSheetId="17">#REF!</definedName>
    <definedName name="Excel_BuiltIn_Print_Titles_4_1_10" localSheetId="16">#REF!</definedName>
    <definedName name="Excel_BuiltIn_Print_Titles_4_1_10" localSheetId="15">#REF!</definedName>
    <definedName name="Excel_BuiltIn_Print_Titles_4_1_11" localSheetId="19">#REF!</definedName>
    <definedName name="Excel_BuiltIn_Print_Titles_4_1_11" localSheetId="18">#REF!</definedName>
    <definedName name="Excel_BuiltIn_Print_Titles_4_1_11" localSheetId="17">#REF!</definedName>
    <definedName name="Excel_BuiltIn_Print_Titles_4_1_11" localSheetId="16">#REF!</definedName>
    <definedName name="Excel_BuiltIn_Print_Titles_4_1_11" localSheetId="15">#REF!</definedName>
    <definedName name="Excel_BuiltIn_Print_Titles_4_1_4" localSheetId="19">#REF!</definedName>
    <definedName name="Excel_BuiltIn_Print_Titles_4_1_4" localSheetId="18">#REF!</definedName>
    <definedName name="Excel_BuiltIn_Print_Titles_4_1_4" localSheetId="17">#REF!</definedName>
    <definedName name="Excel_BuiltIn_Print_Titles_4_1_4" localSheetId="16">#REF!</definedName>
    <definedName name="Excel_BuiltIn_Print_Titles_4_1_4" localSheetId="15">#REF!</definedName>
    <definedName name="Excel_BuiltIn_Print_Titles_4_1_5" localSheetId="19">#REF!</definedName>
    <definedName name="Excel_BuiltIn_Print_Titles_4_1_5" localSheetId="18">#REF!</definedName>
    <definedName name="Excel_BuiltIn_Print_Titles_4_1_5" localSheetId="17">#REF!</definedName>
    <definedName name="Excel_BuiltIn_Print_Titles_4_1_5" localSheetId="16">#REF!</definedName>
    <definedName name="Excel_BuiltIn_Print_Titles_4_1_5" localSheetId="15">#REF!</definedName>
    <definedName name="Excel_BuiltIn_Print_Titles_4_1_6" localSheetId="19">#REF!</definedName>
    <definedName name="Excel_BuiltIn_Print_Titles_4_1_6" localSheetId="18">#REF!</definedName>
    <definedName name="Excel_BuiltIn_Print_Titles_4_1_6" localSheetId="17">#REF!</definedName>
    <definedName name="Excel_BuiltIn_Print_Titles_4_1_6" localSheetId="16">#REF!</definedName>
    <definedName name="Excel_BuiltIn_Print_Titles_4_1_6" localSheetId="15">#REF!</definedName>
    <definedName name="Excel_BuiltIn_Print_Titles_4_1_7" localSheetId="19">#REF!</definedName>
    <definedName name="Excel_BuiltIn_Print_Titles_4_1_7" localSheetId="18">#REF!</definedName>
    <definedName name="Excel_BuiltIn_Print_Titles_4_1_7" localSheetId="17">#REF!</definedName>
    <definedName name="Excel_BuiltIn_Print_Titles_4_1_7" localSheetId="16">#REF!</definedName>
    <definedName name="Excel_BuiltIn_Print_Titles_4_1_7" localSheetId="15">#REF!</definedName>
    <definedName name="Excel_BuiltIn_Print_Titles_4_1_9" localSheetId="19">#REF!</definedName>
    <definedName name="Excel_BuiltIn_Print_Titles_4_1_9" localSheetId="18">#REF!</definedName>
    <definedName name="Excel_BuiltIn_Print_Titles_4_1_9" localSheetId="17">#REF!</definedName>
    <definedName name="Excel_BuiltIn_Print_Titles_4_1_9" localSheetId="16">#REF!</definedName>
    <definedName name="Excel_BuiltIn_Print_Titles_4_1_9" localSheetId="15">#REF!</definedName>
    <definedName name="Excel_BuiltIn_Print_Titles_6_1" localSheetId="19">#REF!</definedName>
    <definedName name="Excel_BuiltIn_Print_Titles_6_1" localSheetId="18">#REF!</definedName>
    <definedName name="Excel_BuiltIn_Print_Titles_6_1" localSheetId="17">#REF!</definedName>
    <definedName name="Excel_BuiltIn_Print_Titles_6_1" localSheetId="16">#REF!</definedName>
    <definedName name="Excel_BuiltIn_Print_Titles_6_1" localSheetId="15">#REF!</definedName>
    <definedName name="Excel_BuiltIn_Print_Titles_7_1" localSheetId="19">#REF!</definedName>
    <definedName name="Excel_BuiltIn_Print_Titles_7_1" localSheetId="18">#REF!</definedName>
    <definedName name="Excel_BuiltIn_Print_Titles_7_1" localSheetId="17">#REF!</definedName>
    <definedName name="Excel_BuiltIn_Print_Titles_7_1" localSheetId="16">#REF!</definedName>
    <definedName name="Excel_BuiltIn_Print_Titles_7_1" localSheetId="15">#REF!</definedName>
    <definedName name="Excel_BuiltIn_Print_Titles_9_1" localSheetId="19">#REF!</definedName>
    <definedName name="Excel_BuiltIn_Print_Titles_9_1" localSheetId="18">#REF!</definedName>
    <definedName name="Excel_BuiltIn_Print_Titles_9_1" localSheetId="17">#REF!</definedName>
    <definedName name="Excel_BuiltIn_Print_Titles_9_1" localSheetId="16">#REF!</definedName>
    <definedName name="Excel_BuiltIn_Print_Titles_9_1" localSheetId="15">#REF!</definedName>
    <definedName name="exe" localSheetId="19">#REF!</definedName>
    <definedName name="exe" localSheetId="18">#REF!</definedName>
    <definedName name="exe" localSheetId="17">#REF!</definedName>
    <definedName name="exe" localSheetId="16">#REF!</definedName>
    <definedName name="exe" localSheetId="15">#REF!</definedName>
    <definedName name="exm" localSheetId="12">[3]Insumos!$E$1001</definedName>
    <definedName name="exp" localSheetId="12">[3]Insumos!$E$1040</definedName>
    <definedName name="Ext_pista_prev" localSheetId="12">[11]Peguntas!$B$2</definedName>
    <definedName name="Ext_pista_revis" localSheetId="12">[11]Peguntas!$B$3</definedName>
    <definedName name="Ext_rev" localSheetId="12">[4]Texto!$B$7</definedName>
    <definedName name="Extenso" localSheetId="19">BDI.CD!Extenso</definedName>
    <definedName name="Extenso" localSheetId="12">JAZ!Extenso</definedName>
    <definedName name="Extenso" localSheetId="11">REL!Extenso</definedName>
    <definedName name="Extenso" localSheetId="2">'[7]MOB (2)'!Extenso</definedName>
    <definedName name="Extenso">'[8]RESUMO SEM DES. (2)'!Extenso</definedName>
    <definedName name="extensões" localSheetId="2">'[13]MEMORIAL DE CALCULO'!$A$30:$I$140</definedName>
    <definedName name="extensões">'MEMORIAL DE CALCULO'!$A$30:$I$90</definedName>
    <definedName name="face" localSheetId="12">[3]Insumos!$E$526</definedName>
    <definedName name="fad2x10" localSheetId="12">[3]Insumos!$E$882</definedName>
    <definedName name="fapi" localSheetId="12">[3]Insumos!$E$525</definedName>
    <definedName name="FATOR">#REF!</definedName>
    <definedName name="fc1a" localSheetId="19">'[9]PRO-08'!#REF!</definedName>
    <definedName name="fc1a" localSheetId="18">'[9]PRO-08'!#REF!</definedName>
    <definedName name="fc1a" localSheetId="17">'[9]PRO-08'!#REF!</definedName>
    <definedName name="fc1a" localSheetId="16">'[9]PRO-08'!#REF!</definedName>
    <definedName name="fc1a" localSheetId="11">'[9]PRO-08'!#REF!</definedName>
    <definedName name="fc1a" localSheetId="15">'[9]PRO-08'!#REF!</definedName>
    <definedName name="FC2A" localSheetId="19">'[9]PRO-08'!#REF!</definedName>
    <definedName name="FC2A" localSheetId="18">'[9]PRO-08'!#REF!</definedName>
    <definedName name="FC2A" localSheetId="17">'[9]PRO-08'!#REF!</definedName>
    <definedName name="FC2A" localSheetId="16">'[9]PRO-08'!#REF!</definedName>
    <definedName name="FC2A" localSheetId="11">'[9]PRO-08'!#REF!</definedName>
    <definedName name="FC2A" localSheetId="15">'[9]PRO-08'!#REF!</definedName>
    <definedName name="FC3A" localSheetId="19">'[9]PRO-08'!#REF!</definedName>
    <definedName name="FC3A" localSheetId="18">'[9]PRO-08'!#REF!</definedName>
    <definedName name="FC3A" localSheetId="17">'[9]PRO-08'!#REF!</definedName>
    <definedName name="FC3A" localSheetId="16">'[9]PRO-08'!#REF!</definedName>
    <definedName name="FC3A" localSheetId="11">'[9]PRO-08'!#REF!</definedName>
    <definedName name="FC3A" localSheetId="15">'[9]PRO-08'!#REF!</definedName>
    <definedName name="fcd_11" localSheetId="19">#REF!</definedName>
    <definedName name="fcd_11" localSheetId="18">#REF!</definedName>
    <definedName name="fcd_11" localSheetId="17">#REF!</definedName>
    <definedName name="fcd_11" localSheetId="15">#REF!</definedName>
    <definedName name="fce" localSheetId="12">[3]Insumos!$E$559</definedName>
    <definedName name="fcm" localSheetId="12">[3]Insumos!$E$225</definedName>
    <definedName name="fcpr" localSheetId="12">[3]Insumos!$E$120</definedName>
    <definedName name="fer" localSheetId="12">[3]Insumos!$E$110</definedName>
    <definedName name="fgl" localSheetId="12">[3]Insumos!$E$195</definedName>
    <definedName name="fglr" localSheetId="12">[3]Insumos!$E$196</definedName>
    <definedName name="FIC">#REF!</definedName>
    <definedName name="fili" localSheetId="12">[3]Insumos!$E$664</definedName>
    <definedName name="filp" localSheetId="12">[3]Insumos!$E$663</definedName>
    <definedName name="finan_t" localSheetId="12">[11]Peguntas!$B$50</definedName>
    <definedName name="fioa4" localSheetId="12">[3]Insumos!$E$522</definedName>
    <definedName name="fioa6" localSheetId="12">[3]Insumos!$E$523</definedName>
    <definedName name="fiom" localSheetId="12">[3]Insumos!$E$524</definedName>
    <definedName name="fiot2x0.6" localSheetId="12">[3]Insumos!$E$520</definedName>
    <definedName name="fiot4x0.6" localSheetId="12">[3]Insumos!$E$521</definedName>
    <definedName name="fluxo" localSheetId="19">'[22]450'!#REF!</definedName>
    <definedName name="fluxo" localSheetId="18">'[22]450'!#REF!</definedName>
    <definedName name="fluxo" localSheetId="17">'[22]450'!#REF!</definedName>
    <definedName name="fluxo" localSheetId="16">'[22]450'!#REF!</definedName>
    <definedName name="fluxo" localSheetId="11">'[22]450'!#REF!</definedName>
    <definedName name="fluxo" localSheetId="15">'[22]450'!#REF!</definedName>
    <definedName name="FONTE">[12]DADOS!$B$5</definedName>
    <definedName name="For_qd_cs" localSheetId="12">[23]Parametros!$C$4</definedName>
    <definedName name="For_qd_tx" localSheetId="12">[23]Parametros!$B$4</definedName>
    <definedName name="fpvc" localSheetId="12">[3]Insumos!$E$198</definedName>
    <definedName name="frc" localSheetId="12">[3]Insumos!$E$377</definedName>
    <definedName name="fri" localSheetId="12">[3]Insumos!$E$157</definedName>
    <definedName name="frio" localSheetId="19">#REF!</definedName>
    <definedName name="frio" localSheetId="18">#REF!</definedName>
    <definedName name="frio" localSheetId="17">#REF!</definedName>
    <definedName name="frio" localSheetId="16">#REF!</definedName>
    <definedName name="frio" localSheetId="15">#REF!</definedName>
    <definedName name="frp" localSheetId="12">[3]Insumos!$E$194</definedName>
    <definedName name="FS" localSheetId="19">#REF!</definedName>
    <definedName name="FS" localSheetId="18">#REF!</definedName>
    <definedName name="FS" localSheetId="17">#REF!</definedName>
    <definedName name="FS" localSheetId="16">#REF!</definedName>
    <definedName name="FS" localSheetId="11">#REF!</definedName>
    <definedName name="FS" localSheetId="15">#REF!</definedName>
    <definedName name="ftp" localSheetId="12">[3]Insumos!$E$197</definedName>
    <definedName name="fuel" localSheetId="19">#REF!</definedName>
    <definedName name="fuel" localSheetId="18">#REF!</definedName>
    <definedName name="fuel" localSheetId="17">#REF!</definedName>
    <definedName name="fuel" localSheetId="16">#REF!</definedName>
    <definedName name="fuel" localSheetId="11">#REF!</definedName>
    <definedName name="fuel" localSheetId="15">#REF!</definedName>
    <definedName name="gas" localSheetId="19">#REF!</definedName>
    <definedName name="gas" localSheetId="18">#REF!</definedName>
    <definedName name="gas" localSheetId="17">#REF!</definedName>
    <definedName name="gas" localSheetId="16">#REF!</definedName>
    <definedName name="gas" localSheetId="11">#REF!</definedName>
    <definedName name="gas" localSheetId="15">#REF!</definedName>
    <definedName name="ghb_11" localSheetId="19">#REF!</definedName>
    <definedName name="ghb_11" localSheetId="18">#REF!</definedName>
    <definedName name="ghb_11" localSheetId="17">#REF!</definedName>
    <definedName name="ghb_11" localSheetId="15">#REF!</definedName>
    <definedName name="gml" localSheetId="12">[3]Insumos!$E$361</definedName>
    <definedName name="gon" localSheetId="12">[3]Insumos!$E$382</definedName>
    <definedName name="grfm" localSheetId="12">[3]Insumos!$E$308</definedName>
    <definedName name="grfm160" localSheetId="12">[3]Insumos!$E$309</definedName>
    <definedName name="grfm230" localSheetId="12">[3]Insumos!$E$310</definedName>
    <definedName name="GRI" localSheetId="19">#REF!</definedName>
    <definedName name="GRI" localSheetId="18">#REF!</definedName>
    <definedName name="GRI" localSheetId="17">#REF!</definedName>
    <definedName name="GRI" localSheetId="16">#REF!</definedName>
    <definedName name="GRI" localSheetId="15">#REF!</definedName>
    <definedName name="grm" localSheetId="12">[3]Insumos!$E$138</definedName>
    <definedName name="GRP" localSheetId="19">#REF!</definedName>
    <definedName name="GRP" localSheetId="18">#REF!</definedName>
    <definedName name="GRP" localSheetId="17">#REF!</definedName>
    <definedName name="GRP" localSheetId="16">#REF!</definedName>
    <definedName name="GRP" localSheetId="15">#REF!</definedName>
    <definedName name="grx" localSheetId="12">[3]Insumos!$E$910</definedName>
    <definedName name="gvc_11" localSheetId="19">#REF!</definedName>
    <definedName name="gvc_11" localSheetId="18">#REF!</definedName>
    <definedName name="gvc_11" localSheetId="17">#REF!</definedName>
    <definedName name="gvc_11" localSheetId="15">#REF!</definedName>
    <definedName name="hi" localSheetId="19">#REF!</definedName>
    <definedName name="hi" localSheetId="18">#REF!</definedName>
    <definedName name="hi" localSheetId="17">#REF!</definedName>
    <definedName name="hi" localSheetId="16">#REF!</definedName>
    <definedName name="hi" localSheetId="11">#REF!</definedName>
    <definedName name="hi" localSheetId="15">#REF!</definedName>
    <definedName name="HJN_11" localSheetId="19">#REF!</definedName>
    <definedName name="HJN_11" localSheetId="18">#REF!</definedName>
    <definedName name="HJN_11" localSheetId="17">#REF!</definedName>
    <definedName name="HJN_11" localSheetId="15">#REF!</definedName>
    <definedName name="hora" localSheetId="19">#REF!</definedName>
    <definedName name="hora" localSheetId="18">#REF!</definedName>
    <definedName name="hora" localSheetId="17">#REF!</definedName>
    <definedName name="hora" localSheetId="16">#REF!</definedName>
    <definedName name="hora" localSheetId="11">#REF!</definedName>
    <definedName name="hora" localSheetId="15">#REF!</definedName>
    <definedName name="IM" localSheetId="19">#REF!</definedName>
    <definedName name="IM" localSheetId="18">#REF!</definedName>
    <definedName name="IM" localSheetId="17">#REF!</definedName>
    <definedName name="IM" localSheetId="16">#REF!</definedName>
    <definedName name="IM" localSheetId="11">#REF!</definedName>
    <definedName name="IM" localSheetId="15">#REF!</definedName>
    <definedName name="IMP" localSheetId="19">#REF!</definedName>
    <definedName name="IMP" localSheetId="18">#REF!</definedName>
    <definedName name="IMP" localSheetId="17">#REF!</definedName>
    <definedName name="IMP" localSheetId="16">#REF!</definedName>
    <definedName name="IMP" localSheetId="11">#REF!</definedName>
    <definedName name="IMP" localSheetId="15">#REF!</definedName>
    <definedName name="IMP_2" localSheetId="19">#REF!</definedName>
    <definedName name="IMP_2" localSheetId="18">#REF!</definedName>
    <definedName name="IMP_2" localSheetId="17">#REF!</definedName>
    <definedName name="IMP_2" localSheetId="16">#REF!</definedName>
    <definedName name="IMP_2" localSheetId="11">#REF!</definedName>
    <definedName name="IMP_2" localSheetId="15">#REF!</definedName>
    <definedName name="Imprimacao_larg" localSheetId="12">[11]Peguntas!$B$23</definedName>
    <definedName name="Imprimacao_m2" localSheetId="12">[4]memoria!$N$182</definedName>
    <definedName name="INSUMOS" localSheetId="2">[13]SINAPI!$A$7516:$E$12579</definedName>
    <definedName name="INSUMOS">#REF!</definedName>
    <definedName name="int" localSheetId="12">[3]Insumos!$E$554</definedName>
    <definedName name="inte" localSheetId="12">[3]Insumos!$E$553</definedName>
    <definedName name="ipc" localSheetId="12">[3]Insumos!$E$440</definedName>
    <definedName name="ipf" localSheetId="12">[3]Insumos!$E$441</definedName>
    <definedName name="Item" localSheetId="19">#REF!</definedName>
    <definedName name="Item" localSheetId="18">#REF!</definedName>
    <definedName name="Item" localSheetId="17">#REF!</definedName>
    <definedName name="Item" localSheetId="16">#REF!</definedName>
    <definedName name="Item" localSheetId="11">#REF!</definedName>
    <definedName name="Item" localSheetId="15">#REF!</definedName>
    <definedName name="ittp1" localSheetId="12">[3]Insumos!$E$477</definedName>
    <definedName name="itu" localSheetId="12">[3]Insumos!$E$469</definedName>
    <definedName name="itup1" localSheetId="12">[3]Insumos!$E$473</definedName>
    <definedName name="itup2" localSheetId="12">[3]Insumos!$E$474</definedName>
    <definedName name="itup3" localSheetId="12">[3]Insumos!$E$475</definedName>
    <definedName name="jaav" localSheetId="12">[3]Insumos!$E$323</definedName>
    <definedName name="jaav110x110" localSheetId="12">[3]Insumos!$E$327</definedName>
    <definedName name="jaav130x110" localSheetId="12">[3]Insumos!$E$328</definedName>
    <definedName name="jaav30x110" localSheetId="12">[3]Insumos!$E$325</definedName>
    <definedName name="jaav45x110" localSheetId="12">[3]Insumos!$E$326</definedName>
    <definedName name="jaav80x40" localSheetId="12">[3]Insumos!$E$324</definedName>
    <definedName name="jaf" localSheetId="12">[3]Insumos!$E$320</definedName>
    <definedName name="jdp" localSheetId="12">[3]Insumos!$E$1069</definedName>
    <definedName name="jef" localSheetId="12">[3]Insumos!$E$322</definedName>
    <definedName name="jfr100x110" localSheetId="12">[3]Insumos!$E$321</definedName>
    <definedName name="jla1_220" localSheetId="12">[3]Insumos!$E$601</definedName>
    <definedName name="jmv" localSheetId="12">[3]Insumos!$E$329</definedName>
    <definedName name="jmv110x110" localSheetId="12">[3]Insumos!$E$333</definedName>
    <definedName name="jmv130x110" localSheetId="12">[3]Insumos!$E$334</definedName>
    <definedName name="jmv30x110" localSheetId="12">[3]Insumos!$E$331</definedName>
    <definedName name="jmv45x110" localSheetId="12">[3]Insumos!$E$332</definedName>
    <definedName name="jmv80x40" localSheetId="12">[3]Insumos!$E$330</definedName>
    <definedName name="jpim" localSheetId="12">[3]Insumos!$E$335</definedName>
    <definedName name="JRS" localSheetId="19">#REF!</definedName>
    <definedName name="JRS" localSheetId="18">#REF!</definedName>
    <definedName name="JRS" localSheetId="17">#REF!</definedName>
    <definedName name="JRS" localSheetId="16">#REF!</definedName>
    <definedName name="JRS" localSheetId="15">#REF!</definedName>
    <definedName name="jtp1.5x3" localSheetId="12">[3]Insumos!$E$967</definedName>
    <definedName name="jtp2x3" localSheetId="12">[3]Insumos!$E$966</definedName>
    <definedName name="jvm100x110" localSheetId="12">[3]Insumos!$E$359</definedName>
    <definedName name="jvm180x110" localSheetId="12">[3]Insumos!$E$360</definedName>
    <definedName name="jvtf130x105" localSheetId="12">[3]Insumos!$E$365</definedName>
    <definedName name="jvtf135x50" localSheetId="12">[3]Insumos!$E$366</definedName>
    <definedName name="jvtt130x105" localSheetId="12">[3]Insumos!$E$367</definedName>
    <definedName name="jvtt135x50" localSheetId="12">[3]Insumos!$E$364</definedName>
    <definedName name="k" localSheetId="19">#REF!</definedName>
    <definedName name="k" localSheetId="18">#REF!</definedName>
    <definedName name="k" localSheetId="17">#REF!</definedName>
    <definedName name="k" localSheetId="16">#REF!</definedName>
    <definedName name="k" localSheetId="11">#REF!</definedName>
    <definedName name="k" localSheetId="15">#REF!</definedName>
    <definedName name="klar" localSheetId="12">[3]Insumos!$E$594</definedName>
    <definedName name="km" localSheetId="19">#REF!</definedName>
    <definedName name="km" localSheetId="18">#REF!</definedName>
    <definedName name="km" localSheetId="17">#REF!</definedName>
    <definedName name="km" localSheetId="16">#REF!</definedName>
    <definedName name="km" localSheetId="11">#REF!</definedName>
    <definedName name="km" localSheetId="15">#REF!</definedName>
    <definedName name="KM.406.407" localSheetId="19">#REF!</definedName>
    <definedName name="KM.406.407" localSheetId="18">#REF!</definedName>
    <definedName name="KM.406.407" localSheetId="17">#REF!</definedName>
    <definedName name="KM.406.407" localSheetId="16">#REF!</definedName>
    <definedName name="KM.406.407" localSheetId="11">#REF!</definedName>
    <definedName name="KM.406.407" localSheetId="15">#REF!</definedName>
    <definedName name="kwh" localSheetId="19">#REF!</definedName>
    <definedName name="kwh" localSheetId="18">#REF!</definedName>
    <definedName name="kwh" localSheetId="17">#REF!</definedName>
    <definedName name="kwh" localSheetId="16">#REF!</definedName>
    <definedName name="kwh" localSheetId="11">#REF!</definedName>
    <definedName name="kwh" localSheetId="15">#REF!</definedName>
    <definedName name="ladh1" localSheetId="12">[3]Insumos!$E$139</definedName>
    <definedName name="ladh2" localSheetId="12">[3]Insumos!$E$140</definedName>
    <definedName name="ladh3" localSheetId="12">[3]Insumos!$E$141</definedName>
    <definedName name="LAG" localSheetId="19">#REF!</definedName>
    <definedName name="LAG" localSheetId="18">#REF!</definedName>
    <definedName name="LAG" localSheetId="17">#REF!</definedName>
    <definedName name="LAG" localSheetId="16">#REF!</definedName>
    <definedName name="LAG" localSheetId="11">#REF!</definedName>
    <definedName name="LAG" localSheetId="15">#REF!</definedName>
    <definedName name="ldr25x20" localSheetId="19">#REF!</definedName>
    <definedName name="ldr25x20" localSheetId="18">#REF!</definedName>
    <definedName name="ldr25x20" localSheetId="17">#REF!</definedName>
    <definedName name="ldr25x20" localSheetId="16">#REF!</definedName>
    <definedName name="ldr25x20" localSheetId="15">#REF!</definedName>
    <definedName name="ldr32x20" localSheetId="19">#REF!</definedName>
    <definedName name="ldr32x20" localSheetId="18">#REF!</definedName>
    <definedName name="ldr32x20" localSheetId="17">#REF!</definedName>
    <definedName name="ldr32x20" localSheetId="16">#REF!</definedName>
    <definedName name="ldr32x20" localSheetId="15">#REF!</definedName>
    <definedName name="ldr32x25" localSheetId="19">#REF!</definedName>
    <definedName name="ldr32x25" localSheetId="18">#REF!</definedName>
    <definedName name="ldr32x25" localSheetId="17">#REF!</definedName>
    <definedName name="ldr32x25" localSheetId="16">#REF!</definedName>
    <definedName name="ldr32x25" localSheetId="15">#REF!</definedName>
    <definedName name="LEI">[12]DADOS!$H$5</definedName>
    <definedName name="lfl2x40" localSheetId="12">[3]Insumos!$E$458</definedName>
    <definedName name="liga1" localSheetId="19">#REF!</definedName>
    <definedName name="liga1" localSheetId="18">#REF!</definedName>
    <definedName name="liga1" localSheetId="17">#REF!</definedName>
    <definedName name="liga1" localSheetId="16">#REF!</definedName>
    <definedName name="liga1" localSheetId="15">#REF!</definedName>
    <definedName name="liga2" localSheetId="19">#REF!</definedName>
    <definedName name="liga2" localSheetId="18">#REF!</definedName>
    <definedName name="liga2" localSheetId="17">#REF!</definedName>
    <definedName name="liga2" localSheetId="16">#REF!</definedName>
    <definedName name="liga2" localSheetId="15">#REF!</definedName>
    <definedName name="liga3" localSheetId="19">#REF!</definedName>
    <definedName name="liga3" localSheetId="18">#REF!</definedName>
    <definedName name="liga3" localSheetId="17">#REF!</definedName>
    <definedName name="liga3" localSheetId="16">#REF!</definedName>
    <definedName name="liga3" localSheetId="15">#REF!</definedName>
    <definedName name="lige1" localSheetId="19">#REF!</definedName>
    <definedName name="lige1" localSheetId="18">#REF!</definedName>
    <definedName name="lige1" localSheetId="17">#REF!</definedName>
    <definedName name="lige1" localSheetId="16">#REF!</definedName>
    <definedName name="lige1" localSheetId="15">#REF!</definedName>
    <definedName name="lige2" localSheetId="19">#REF!</definedName>
    <definedName name="lige2" localSheetId="18">#REF!</definedName>
    <definedName name="lige2" localSheetId="17">#REF!</definedName>
    <definedName name="lige2" localSheetId="16">#REF!</definedName>
    <definedName name="lige2" localSheetId="15">#REF!</definedName>
    <definedName name="lige3" localSheetId="19">#REF!</definedName>
    <definedName name="lige3" localSheetId="18">#REF!</definedName>
    <definedName name="lige3" localSheetId="17">#REF!</definedName>
    <definedName name="lige3" localSheetId="16">#REF!</definedName>
    <definedName name="lige3" localSheetId="15">#REF!</definedName>
    <definedName name="LILASDRENA" localSheetId="19">#REF!</definedName>
    <definedName name="LILASDRENA" localSheetId="18">#REF!</definedName>
    <definedName name="LILASDRENA" localSheetId="17">#REF!</definedName>
    <definedName name="LILASDRENA" localSheetId="16">#REF!</definedName>
    <definedName name="LILASDRENA" localSheetId="11">#REF!</definedName>
    <definedName name="LILASDRENA" localSheetId="15">#REF!</definedName>
    <definedName name="lim" localSheetId="12">[3]Insumos!$E$1039</definedName>
    <definedName name="lix" localSheetId="12">[3]Insumos!$E$952</definedName>
    <definedName name="llb" localSheetId="12">[3]Insumos!$E$758</definedName>
    <definedName name="llbcs" localSheetId="12">[3]Insumos!$E$759</definedName>
    <definedName name="lnm" localSheetId="12">[3]Insumos!$E$232</definedName>
    <definedName name="lpb" localSheetId="12">[3]Insumos!$E$757</definedName>
    <definedName name="lpfl20" localSheetId="12">[3]Insumos!$E$452</definedName>
    <definedName name="lpfl40" localSheetId="12">[3]Insumos!$E$451</definedName>
    <definedName name="lpm8f" localSheetId="12">[3]Insumos!$E$191</definedName>
    <definedName name="lpm8p" localSheetId="12">[3]Insumos!$E$192</definedName>
    <definedName name="lpmp" localSheetId="12">[3]Insumos!$E$193</definedName>
    <definedName name="LSH">#REF!</definedName>
    <definedName name="LSM">#REF!</definedName>
    <definedName name="LSO" localSheetId="19">#REF!</definedName>
    <definedName name="LSO" localSheetId="18">#REF!</definedName>
    <definedName name="LSO" localSheetId="17">#REF!</definedName>
    <definedName name="LSO" localSheetId="16">#REF!</definedName>
    <definedName name="LSO" localSheetId="15">#REF!</definedName>
    <definedName name="LSOP" localSheetId="19">#REF!</definedName>
    <definedName name="LSOP" localSheetId="18">#REF!</definedName>
    <definedName name="LSOP" localSheetId="17">#REF!</definedName>
    <definedName name="LSOP" localSheetId="15">#REF!</definedName>
    <definedName name="lta" localSheetId="12">[3]Insumos!$E$945</definedName>
    <definedName name="lub" localSheetId="12">[3]Insumos!$E$909</definedName>
    <definedName name="luv" localSheetId="12">[3]Insumos!$E$985</definedName>
    <definedName name="lvp1_2" localSheetId="12">[3]Insumos!$E$668</definedName>
    <definedName name="lxa" localSheetId="12">[3]Insumos!$E$870</definedName>
    <definedName name="m_calc_1" localSheetId="2">'[13]MEMORIAL DE CALCULO'!$H$39:$K$83</definedName>
    <definedName name="m_calc_1">'MEMORIAL DE CALCULO'!$H$39:$K$89</definedName>
    <definedName name="m_calc_18" localSheetId="2">'[13]MEMORIAL DE CALCULO'!#REF!</definedName>
    <definedName name="m_calc_18">'MEMORIAL DE CALCULO'!#REF!</definedName>
    <definedName name="m_calc_2" localSheetId="2">'[13]MEMORIAL DE CALCULO'!$H$95:$K$139</definedName>
    <definedName name="m_calc_2">'MEMORIAL DE CALCULO'!#REF!</definedName>
    <definedName name="m_calc_20" localSheetId="2">'[13]MEMORIAL DE CALCULO'!#REF!</definedName>
    <definedName name="m_calc_20">'MEMORIAL DE CALCULO'!#REF!</definedName>
    <definedName name="m_calc_3" localSheetId="2">'[13]MEMORIAL DE CALCULO'!#REF!</definedName>
    <definedName name="m_calc_3">'MEMORIAL DE CALCULO'!#REF!</definedName>
    <definedName name="m_calc_6" localSheetId="2">'[13]MEMORIAL DE CALCULO'!#REF!</definedName>
    <definedName name="m_calc_6">'MEMORIAL DE CALCULO'!#REF!</definedName>
    <definedName name="m_calc_7" localSheetId="2">'[13]MEMORIAL DE CALCULO'!#REF!</definedName>
    <definedName name="m_calc_7">'MEMORIAL DE CALCULO'!#REF!</definedName>
    <definedName name="m_calc_8" localSheetId="2">'[13]MEMORIAL DE CALCULO'!#REF!</definedName>
    <definedName name="m_calc_8">'MEMORIAL DE CALCULO'!#REF!</definedName>
    <definedName name="m_calc_prel" localSheetId="2">'[13]MEMORIAL DE CALCULO'!$H$14:$K$27</definedName>
    <definedName name="m_calc_prel">'MEMORIAL DE CALCULO'!$H$14:$K$27</definedName>
    <definedName name="m_calc10" localSheetId="2">'[13]MEMORIAL DE CALCULO'!#REF!</definedName>
    <definedName name="m_calc10">'MEMORIAL DE CALCULO'!#REF!</definedName>
    <definedName name="m_calc11" localSheetId="2">'[13]MEMORIAL DE CALCULO'!#REF!</definedName>
    <definedName name="m_calc11">'MEMORIAL DE CALCULO'!#REF!</definedName>
    <definedName name="m_calc12" localSheetId="2">'[13]MEMORIAL DE CALCULO'!#REF!</definedName>
    <definedName name="m_calc12">'MEMORIAL DE CALCULO'!#REF!</definedName>
    <definedName name="m_calc13" localSheetId="2">'[13]MEMORIAL DE CALCULO'!#REF!</definedName>
    <definedName name="m_calc13">'MEMORIAL DE CALCULO'!#REF!</definedName>
    <definedName name="m_calc14" localSheetId="2">'[13]MEMORIAL DE CALCULO'!#REF!</definedName>
    <definedName name="m_calc14">'MEMORIAL DE CALCULO'!#REF!</definedName>
    <definedName name="m_calc15" localSheetId="2">'[13]MEMORIAL DE CALCULO'!#REF!</definedName>
    <definedName name="m_calc15">'MEMORIAL DE CALCULO'!#REF!</definedName>
    <definedName name="m_calc16" localSheetId="2">'[13]MEMORIAL DE CALCULO'!#REF!</definedName>
    <definedName name="m_calc16">'MEMORIAL DE CALCULO'!#REF!</definedName>
    <definedName name="m_calc17" localSheetId="2">'[13]MEMORIAL DE CALCULO'!#REF!</definedName>
    <definedName name="m_calc17">'MEMORIAL DE CALCULO'!#REF!</definedName>
    <definedName name="m_calc4" localSheetId="2">'[13]MEMORIAL DE CALCULO'!#REF!</definedName>
    <definedName name="m_calc4">'MEMORIAL DE CALCULO'!#REF!</definedName>
    <definedName name="m_calc5" localSheetId="2">'[13]MEMORIAL DE CALCULO'!#REF!</definedName>
    <definedName name="m_calc5">'MEMORIAL DE CALCULO'!#REF!</definedName>
    <definedName name="m_calc9" localSheetId="2">'[13]MEMORIAL DE CALCULO'!#REF!</definedName>
    <definedName name="m_calc9">'MEMORIAL DE CALCULO'!#REF!</definedName>
    <definedName name="MAAUQ" localSheetId="19">#REF!</definedName>
    <definedName name="MAAUQ" localSheetId="18">#REF!</definedName>
    <definedName name="MAAUQ" localSheetId="17">#REF!</definedName>
    <definedName name="MAAUQ" localSheetId="16">#REF!</definedName>
    <definedName name="MAAUQ" localSheetId="11">#REF!</definedName>
    <definedName name="MAAUQ" localSheetId="15">#REF!</definedName>
    <definedName name="mad" localSheetId="12">[3]Insumos!$E$227</definedName>
    <definedName name="mao_de_obra" localSheetId="19">#REF!</definedName>
    <definedName name="mao_de_obra" localSheetId="18">#REF!</definedName>
    <definedName name="mao_de_obra" localSheetId="17">#REF!</definedName>
    <definedName name="mao_de_obra" localSheetId="15">#REF!</definedName>
    <definedName name="map" localSheetId="12">[3]Insumos!$E$859</definedName>
    <definedName name="mas" localSheetId="12">[3]Insumos!$E$48</definedName>
    <definedName name="MAT" localSheetId="2">[13]SICRO!$A$116:$D$1771</definedName>
    <definedName name="MAT">#REF!</definedName>
    <definedName name="material" localSheetId="19">#REF!</definedName>
    <definedName name="material" localSheetId="18">#REF!</definedName>
    <definedName name="material" localSheetId="17">#REF!</definedName>
    <definedName name="material" localSheetId="16">#REF!</definedName>
    <definedName name="material" localSheetId="11">#REF!</definedName>
    <definedName name="material" localSheetId="15">#REF!</definedName>
    <definedName name="matex" localSheetId="12">[3]Insumos!$E$1066</definedName>
    <definedName name="mbo" localSheetId="12">[3]Insumos!$E$860</definedName>
    <definedName name="mbp" localSheetId="12">[3]Insumos!$E$858</definedName>
    <definedName name="MDOBRA">#REF!</definedName>
    <definedName name="mdoinstal" localSheetId="19">#REF!</definedName>
    <definedName name="mdoinstal" localSheetId="18">#REF!</definedName>
    <definedName name="mdoinstal" localSheetId="17">#REF!</definedName>
    <definedName name="mdoinstal" localSheetId="15">#REF!</definedName>
    <definedName name="MED" localSheetId="19">#REF!</definedName>
    <definedName name="MED" localSheetId="18">#REF!</definedName>
    <definedName name="MED" localSheetId="17">#REF!</definedName>
    <definedName name="MED" localSheetId="16">#REF!</definedName>
    <definedName name="MED" localSheetId="11">#REF!</definedName>
    <definedName name="MED" localSheetId="15">#REF!</definedName>
    <definedName name="Medição" localSheetId="19">#REF!</definedName>
    <definedName name="Medição" localSheetId="18">#REF!</definedName>
    <definedName name="Medição" localSheetId="17">#REF!</definedName>
    <definedName name="Medição" localSheetId="16">#REF!</definedName>
    <definedName name="Medição" localSheetId="11">#REF!</definedName>
    <definedName name="Medição" localSheetId="15">#REF!</definedName>
    <definedName name="memori" localSheetId="19">BDI.CD!memori</definedName>
    <definedName name="memori" localSheetId="12">JAZ!memori</definedName>
    <definedName name="memori" localSheetId="11">REL!memori</definedName>
    <definedName name="memori" localSheetId="2">'[7]MOB (2)'!memori</definedName>
    <definedName name="memori">'[8]RESUMO SEM DES. (2)'!memori</definedName>
    <definedName name="MEMORIA" localSheetId="19">BDI.CD!MEMORIA</definedName>
    <definedName name="MEMORIA" localSheetId="12">JAZ!MEMORIA</definedName>
    <definedName name="MEMORIA" localSheetId="11">REL!MEMORIA</definedName>
    <definedName name="MEMORIA" localSheetId="2">'[7]MOB (2)'!MEMORIA</definedName>
    <definedName name="MEMORIA">'[8]RESUMO SEM DES. (2)'!MEMORIA</definedName>
    <definedName name="memoria_brita" localSheetId="19">[24]MEM!#REF!</definedName>
    <definedName name="memoria_brita" localSheetId="18">[24]MEM!#REF!</definedName>
    <definedName name="memoria_brita" localSheetId="17">[24]MEM!#REF!</definedName>
    <definedName name="memoria_brita" localSheetId="15">[24]MEM!#REF!</definedName>
    <definedName name="memoria_filler" localSheetId="19">[24]MEM!#REF!</definedName>
    <definedName name="memoria_filler" localSheetId="18">[24]MEM!#REF!</definedName>
    <definedName name="memoria_filler" localSheetId="17">[24]MEM!#REF!</definedName>
    <definedName name="memoria_filler" localSheetId="15">[24]MEM!#REF!</definedName>
    <definedName name="memoria_pintura" localSheetId="19">[24]MEM!#REF!</definedName>
    <definedName name="memoria_pintura" localSheetId="18">[24]MEM!#REF!</definedName>
    <definedName name="memoria_pintura" localSheetId="17">[24]MEM!#REF!</definedName>
    <definedName name="memoria_pintura" localSheetId="15">[24]MEM!#REF!</definedName>
    <definedName name="memoria_qdade" localSheetId="12">[25]memoria!$N$1</definedName>
    <definedName name="memoria_quant" localSheetId="12">[26]Memoria!$I$1</definedName>
    <definedName name="memoria_trans_brita" localSheetId="19">[24]MEM!#REF!</definedName>
    <definedName name="memoria_trans_brita" localSheetId="18">[24]MEM!#REF!</definedName>
    <definedName name="memoria_trans_brita" localSheetId="17">[24]MEM!#REF!</definedName>
    <definedName name="memoria_trans_brita" localSheetId="15">[24]MEM!#REF!</definedName>
    <definedName name="mfgi11_2" localSheetId="12">[3]Insumos!$E$726</definedName>
    <definedName name="mgr" localSheetId="12">[3]Insumos!$E$187</definedName>
    <definedName name="mimp1" localSheetId="12">[3]Insumos!$E$887</definedName>
    <definedName name="mimp2" localSheetId="12">[3]Insumos!$E$888</definedName>
    <definedName name="mlb" localSheetId="12">[3]Insumos!$E$777</definedName>
    <definedName name="mmt" localSheetId="12">[3]Insumos!$E$925</definedName>
    <definedName name="MNI" localSheetId="19">#REF!</definedName>
    <definedName name="MNI" localSheetId="18">#REF!</definedName>
    <definedName name="MNI" localSheetId="17">#REF!</definedName>
    <definedName name="MNI" localSheetId="16">#REF!</definedName>
    <definedName name="MNI" localSheetId="15">#REF!</definedName>
    <definedName name="MNP" localSheetId="19">#REF!</definedName>
    <definedName name="MNP" localSheetId="18">#REF!</definedName>
    <definedName name="MNP" localSheetId="17">#REF!</definedName>
    <definedName name="MNP" localSheetId="16">#REF!</definedName>
    <definedName name="MNP" localSheetId="15">#REF!</definedName>
    <definedName name="mob" localSheetId="19">#REF!</definedName>
    <definedName name="mob" localSheetId="18">#REF!</definedName>
    <definedName name="mob" localSheetId="17">#REF!</definedName>
    <definedName name="mob" localSheetId="16">#REF!</definedName>
    <definedName name="mob" localSheetId="15">#REF!</definedName>
    <definedName name="mobra" localSheetId="19">[27]comp1!#REF!</definedName>
    <definedName name="mobra" localSheetId="18">[27]comp1!#REF!</definedName>
    <definedName name="mobra" localSheetId="17">[27]comp1!#REF!</definedName>
    <definedName name="mobra" localSheetId="15">[27]comp1!#REF!</definedName>
    <definedName name="módulo1.Extenso" localSheetId="19">BDI.CD!módulo1.Extenso</definedName>
    <definedName name="módulo1.Extenso" localSheetId="12">JAZ!módulo1.Extenso</definedName>
    <definedName name="módulo1.Extenso" localSheetId="11">REL!módulo1.Extenso</definedName>
    <definedName name="módulo1.Extenso" localSheetId="2">'[7]MOB (2)'!módulo1.Extenso</definedName>
    <definedName name="módulo1.Extenso">'[8]RESUMO SEM DES. (2)'!módulo1.Extenso</definedName>
    <definedName name="momento_j1" localSheetId="12">[11]memoria!$G$136</definedName>
    <definedName name="momento_j2" localSheetId="12">[11]memoria!$G$162</definedName>
    <definedName name="mot" localSheetId="12">[3]Insumos!$E$1022</definedName>
    <definedName name="mou1.5" localSheetId="12">[3]Insumos!$E$213</definedName>
    <definedName name="mp10.3_4" localSheetId="12">[3]Insumos!$E$1007</definedName>
    <definedName name="mp50.1_2" localSheetId="12">[3]Insumos!$E$1008</definedName>
    <definedName name="mpt" localSheetId="12">[3]Insumos!$E$558</definedName>
    <definedName name="mqp" localSheetId="12">[3]Insumos!$E$968</definedName>
    <definedName name="mrm" localSheetId="12">[3]Insumos!$E$1003</definedName>
    <definedName name="msv" localSheetId="12">[3]Insumos!$E$672</definedName>
    <definedName name="mud" localSheetId="12">[3]Insumos!$E$904</definedName>
    <definedName name="mvb" localSheetId="12">[3]Insumos!$E$901</definedName>
    <definedName name="N." localSheetId="19">#REF!</definedName>
    <definedName name="N." localSheetId="18">#REF!</definedName>
    <definedName name="N." localSheetId="17">#REF!</definedName>
    <definedName name="N." localSheetId="16">#REF!</definedName>
    <definedName name="N." localSheetId="11">#REF!</definedName>
    <definedName name="N." localSheetId="15">#REF!</definedName>
    <definedName name="ncg" localSheetId="12">[3]Insumos!$E$949</definedName>
    <definedName name="ncp" localSheetId="12">[3]Insumos!$E$950</definedName>
    <definedName name="neo" localSheetId="12">[3]Insumos!$E$956</definedName>
    <definedName name="nip1_2" localSheetId="12">[3]Insumos!$E$617</definedName>
    <definedName name="nip11_2" localSheetId="12">[3]Insumos!$E$619</definedName>
    <definedName name="nip3_4" localSheetId="12">[3]Insumos!$E$618</definedName>
    <definedName name="niv" localSheetId="12">[3]Insumos!$E$37</definedName>
    <definedName name="nivel" localSheetId="12">[3]Insumos!$E$1026</definedName>
    <definedName name="nomeclatura" localSheetId="12">[2]nomeclatura!$B$3:$B$20</definedName>
    <definedName name="nomes" localSheetId="2">'[13]ORÇ COM DESON'!$A$13:$M$38</definedName>
    <definedName name="nomes">'ORÇ SEM DES'!$A$13:$M$94</definedName>
    <definedName name="NTEI" localSheetId="19">'[9]PRO-08'!#REF!</definedName>
    <definedName name="NTEI" localSheetId="18">'[9]PRO-08'!#REF!</definedName>
    <definedName name="NTEI" localSheetId="17">'[9]PRO-08'!#REF!</definedName>
    <definedName name="NTEI" localSheetId="16">'[9]PRO-08'!#REF!</definedName>
    <definedName name="NTEI" localSheetId="11">'[9]PRO-08'!#REF!</definedName>
    <definedName name="NTEI" localSheetId="15">'[9]PRO-08'!#REF!</definedName>
    <definedName name="objeto" localSheetId="19">#REF!</definedName>
    <definedName name="objeto" localSheetId="18">#REF!</definedName>
    <definedName name="objeto" localSheetId="17">#REF!</definedName>
    <definedName name="objeto" localSheetId="15">#REF!</definedName>
    <definedName name="OBRA">[12]DADOS!$A$2</definedName>
    <definedName name="OCem" localSheetId="15">"cem"</definedName>
    <definedName name="odi" localSheetId="12">[3]Insumos!$E$908</definedName>
    <definedName name="ofi" localSheetId="12">[3]Insumos!$E$27</definedName>
    <definedName name="OGU" localSheetId="12">[3]Insumos!$C$6</definedName>
    <definedName name="ONERA">[12]DADOS!$F$5</definedName>
    <definedName name="oob" localSheetId="19">#REF!</definedName>
    <definedName name="oob" localSheetId="18">#REF!</definedName>
    <definedName name="oob" localSheetId="17">#REF!</definedName>
    <definedName name="oob" localSheetId="16">#REF!</definedName>
    <definedName name="oob" localSheetId="15">#REF!</definedName>
    <definedName name="OPA" localSheetId="19">'[9]PRO-08'!#REF!</definedName>
    <definedName name="OPA" localSheetId="18">'[9]PRO-08'!#REF!</definedName>
    <definedName name="OPA" localSheetId="17">'[9]PRO-08'!#REF!</definedName>
    <definedName name="OPA" localSheetId="16">'[9]PRO-08'!#REF!</definedName>
    <definedName name="OPA" localSheetId="11">'[9]PRO-08'!#REF!</definedName>
    <definedName name="OPA" localSheetId="15">'[9]PRO-08'!#REF!</definedName>
    <definedName name="orcamento" localSheetId="12">[26]Orcamento!$B$2:$I$73</definedName>
    <definedName name="orcamento_serv" localSheetId="12">[26]Orcamento!$D$1</definedName>
    <definedName name="orgao" localSheetId="19">#REF!</definedName>
    <definedName name="orgao" localSheetId="18">#REF!</definedName>
    <definedName name="orgao" localSheetId="17">#REF!</definedName>
    <definedName name="orgao" localSheetId="15">#REF!</definedName>
    <definedName name="paav" localSheetId="12">[3]Insumos!$E$270</definedName>
    <definedName name="paav80x210" localSheetId="12">[3]Insumos!$E$271</definedName>
    <definedName name="paav85x210" localSheetId="12">[3]Insumos!$E$272</definedName>
    <definedName name="paav90x210" localSheetId="12">[3]Insumos!$E$273</definedName>
    <definedName name="pac" localSheetId="12">[3]Insumos!$E$781</definedName>
    <definedName name="pal60x160" localSheetId="12">[3]Insumos!$E$352</definedName>
    <definedName name="pal60x180" localSheetId="12">[3]Insumos!$E$353</definedName>
    <definedName name="pal60x210" localSheetId="12">[3]Insumos!$E$355</definedName>
    <definedName name="pal70x210" localSheetId="12">[3]Insumos!$E$356</definedName>
    <definedName name="pal80x180" localSheetId="12">[3]Insumos!$E$354</definedName>
    <definedName name="pal80x210" localSheetId="12">[3]Insumos!$E$357</definedName>
    <definedName name="Para_agua_base" localSheetId="19">#REF!</definedName>
    <definedName name="Para_agua_base" localSheetId="18">#REF!</definedName>
    <definedName name="Para_agua_base" localSheetId="17">#REF!</definedName>
    <definedName name="Para_agua_base" localSheetId="15">#REF!</definedName>
    <definedName name="Para_agua_dmt_base" localSheetId="19">#REF!</definedName>
    <definedName name="Para_agua_dmt_base" localSheetId="18">#REF!</definedName>
    <definedName name="Para_agua_dmt_base" localSheetId="17">#REF!</definedName>
    <definedName name="Para_agua_dmt_base" localSheetId="15">#REF!</definedName>
    <definedName name="Para_agua_dmt_regula" localSheetId="19">#REF!</definedName>
    <definedName name="Para_agua_dmt_regula" localSheetId="18">#REF!</definedName>
    <definedName name="Para_agua_dmt_regula" localSheetId="17">#REF!</definedName>
    <definedName name="Para_agua_dmt_regula" localSheetId="15">#REF!</definedName>
    <definedName name="Para_agua_dmt_terra" localSheetId="19">#REF!</definedName>
    <definedName name="Para_agua_dmt_terra" localSheetId="18">#REF!</definedName>
    <definedName name="Para_agua_dmt_terra" localSheetId="17">#REF!</definedName>
    <definedName name="Para_agua_dmt_terra" localSheetId="15">#REF!</definedName>
    <definedName name="Para_agua_regula" localSheetId="19">#REF!</definedName>
    <definedName name="Para_agua_regula" localSheetId="18">#REF!</definedName>
    <definedName name="Para_agua_regula" localSheetId="17">#REF!</definedName>
    <definedName name="Para_agua_regula" localSheetId="15">#REF!</definedName>
    <definedName name="Para_agua_terra" localSheetId="19">#REF!</definedName>
    <definedName name="Para_agua_terra" localSheetId="18">#REF!</definedName>
    <definedName name="Para_agua_terra" localSheetId="17">#REF!</definedName>
    <definedName name="Para_agua_terra" localSheetId="15">#REF!</definedName>
    <definedName name="Para_area_prev" localSheetId="19">#REF!</definedName>
    <definedName name="Para_area_prev" localSheetId="18">#REF!</definedName>
    <definedName name="Para_area_prev" localSheetId="17">#REF!</definedName>
    <definedName name="Para_area_prev" localSheetId="15">#REF!</definedName>
    <definedName name="Para_areia_dens" localSheetId="19">#REF!</definedName>
    <definedName name="Para_areia_dens" localSheetId="18">#REF!</definedName>
    <definedName name="Para_areia_dens" localSheetId="17">#REF!</definedName>
    <definedName name="Para_areia_dens" localSheetId="15">#REF!</definedName>
    <definedName name="Para_areia_dmt" localSheetId="12">[25]Paramentros!$B$60</definedName>
    <definedName name="Para_base_dens" localSheetId="19">#REF!</definedName>
    <definedName name="Para_base_dens" localSheetId="18">#REF!</definedName>
    <definedName name="Para_base_dens" localSheetId="17">#REF!</definedName>
    <definedName name="Para_base_dens" localSheetId="15">#REF!</definedName>
    <definedName name="Para_base_dmt" localSheetId="19">#REF!</definedName>
    <definedName name="Para_base_dmt" localSheetId="18">#REF!</definedName>
    <definedName name="Para_base_dmt" localSheetId="17">#REF!</definedName>
    <definedName name="Para_base_dmt" localSheetId="15">#REF!</definedName>
    <definedName name="Para_base_espess" localSheetId="19">#REF!</definedName>
    <definedName name="Para_base_espess" localSheetId="18">#REF!</definedName>
    <definedName name="Para_base_espess" localSheetId="17">#REF!</definedName>
    <definedName name="Para_base_espess" localSheetId="15">#REF!</definedName>
    <definedName name="Para_base_larg" localSheetId="19">#REF!</definedName>
    <definedName name="Para_base_larg" localSheetId="18">#REF!</definedName>
    <definedName name="Para_base_larg" localSheetId="17">#REF!</definedName>
    <definedName name="Para_base_larg" localSheetId="15">#REF!</definedName>
    <definedName name="Para_brita_dens" localSheetId="19">#REF!</definedName>
    <definedName name="Para_brita_dens" localSheetId="18">#REF!</definedName>
    <definedName name="Para_brita_dens" localSheetId="17">#REF!</definedName>
    <definedName name="Para_brita_dens" localSheetId="15">#REF!</definedName>
    <definedName name="Para_brita_dmt_com" localSheetId="19">#REF!</definedName>
    <definedName name="Para_brita_dmt_com" localSheetId="18">#REF!</definedName>
    <definedName name="Para_brita_dmt_com" localSheetId="17">#REF!</definedName>
    <definedName name="Para_brita_dmt_com" localSheetId="15">#REF!</definedName>
    <definedName name="Para_brita_dmt_loc" localSheetId="12">[25]Paramentros!$B$57</definedName>
    <definedName name="Para_cbuq_areia" localSheetId="19">#REF!</definedName>
    <definedName name="Para_cbuq_areia" localSheetId="18">#REF!</definedName>
    <definedName name="Para_cbuq_areia" localSheetId="17">#REF!</definedName>
    <definedName name="Para_cbuq_areia" localSheetId="15">#REF!</definedName>
    <definedName name="Para_cbuq_brita" localSheetId="19">#REF!</definedName>
    <definedName name="Para_cbuq_brita" localSheetId="18">#REF!</definedName>
    <definedName name="Para_cbuq_brita" localSheetId="17">#REF!</definedName>
    <definedName name="Para_cbuq_brita" localSheetId="15">#REF!</definedName>
    <definedName name="Para_cbuq_cap" localSheetId="19">#REF!</definedName>
    <definedName name="Para_cbuq_cap" localSheetId="18">#REF!</definedName>
    <definedName name="Para_cbuq_cap" localSheetId="17">#REF!</definedName>
    <definedName name="Para_cbuq_cap" localSheetId="15">#REF!</definedName>
    <definedName name="Para_cbuq_dens" localSheetId="19">#REF!</definedName>
    <definedName name="Para_cbuq_dens" localSheetId="18">#REF!</definedName>
    <definedName name="Para_cbuq_dens" localSheetId="17">#REF!</definedName>
    <definedName name="Para_cbuq_dens" localSheetId="15">#REF!</definedName>
    <definedName name="Para_cbuq_dmt" localSheetId="12">[25]Paramentros!$B$46</definedName>
    <definedName name="Para_cbuq_espess" localSheetId="19">#REF!</definedName>
    <definedName name="Para_cbuq_espess" localSheetId="18">#REF!</definedName>
    <definedName name="Para_cbuq_espess" localSheetId="17">#REF!</definedName>
    <definedName name="Para_cbuq_espess" localSheetId="15">#REF!</definedName>
    <definedName name="Para_cbuq_filler" localSheetId="19">#REF!</definedName>
    <definedName name="Para_cbuq_filler" localSheetId="18">#REF!</definedName>
    <definedName name="Para_cbuq_filler" localSheetId="17">#REF!</definedName>
    <definedName name="Para_cbuq_filler" localSheetId="15">#REF!</definedName>
    <definedName name="Para_cbuq_larg" localSheetId="19">#REF!</definedName>
    <definedName name="Para_cbuq_larg" localSheetId="18">#REF!</definedName>
    <definedName name="Para_cbuq_larg" localSheetId="17">#REF!</definedName>
    <definedName name="Para_cbuq_larg" localSheetId="15">#REF!</definedName>
    <definedName name="Para_desmatemento" localSheetId="19">#REF!</definedName>
    <definedName name="Para_desmatemento" localSheetId="18">#REF!</definedName>
    <definedName name="Para_desmatemento" localSheetId="17">#REF!</definedName>
    <definedName name="Para_desmatemento" localSheetId="15">#REF!</definedName>
    <definedName name="Para_empolamento" localSheetId="19">#REF!</definedName>
    <definedName name="Para_empolamento" localSheetId="18">#REF!</definedName>
    <definedName name="Para_empolamento" localSheetId="17">#REF!</definedName>
    <definedName name="Para_empolamento" localSheetId="15">#REF!</definedName>
    <definedName name="Para_extensao_prev" localSheetId="19">#REF!</definedName>
    <definedName name="Para_extensao_prev" localSheetId="18">#REF!</definedName>
    <definedName name="Para_extensao_prev" localSheetId="17">#REF!</definedName>
    <definedName name="Para_extensao_prev" localSheetId="15">#REF!</definedName>
    <definedName name="Para_filler_dmt" localSheetId="12">[25]Paramentros!$B$63</definedName>
    <definedName name="Para_fin_dec" localSheetId="19">#REF!</definedName>
    <definedName name="Para_fin_dec" localSheetId="18">#REF!</definedName>
    <definedName name="Para_fin_dec" localSheetId="17">#REF!</definedName>
    <definedName name="Para_fin_dec" localSheetId="15">#REF!</definedName>
    <definedName name="Para_fin_tx" localSheetId="19">#REF!</definedName>
    <definedName name="Para_fin_tx" localSheetId="18">#REF!</definedName>
    <definedName name="Para_fin_tx" localSheetId="17">#REF!</definedName>
    <definedName name="Para_fin_tx" localSheetId="15">#REF!</definedName>
    <definedName name="Para_imprimacao_larg" localSheetId="19">#REF!</definedName>
    <definedName name="Para_imprimacao_larg" localSheetId="18">#REF!</definedName>
    <definedName name="Para_imprimacao_larg" localSheetId="17">#REF!</definedName>
    <definedName name="Para_imprimacao_larg" localSheetId="15">#REF!</definedName>
    <definedName name="Para_imprimacao_taxa" localSheetId="19">#REF!</definedName>
    <definedName name="Para_imprimacao_taxa" localSheetId="18">#REF!</definedName>
    <definedName name="Para_imprimacao_taxa" localSheetId="17">#REF!</definedName>
    <definedName name="Para_imprimacao_taxa" localSheetId="15">#REF!</definedName>
    <definedName name="Para_intersecao" localSheetId="19">#REF!</definedName>
    <definedName name="Para_intersecao" localSheetId="18">#REF!</definedName>
    <definedName name="Para_intersecao" localSheetId="17">#REF!</definedName>
    <definedName name="Para_intersecao" localSheetId="15">#REF!</definedName>
    <definedName name="Para_pintura_larg" localSheetId="19">#REF!</definedName>
    <definedName name="Para_pintura_larg" localSheetId="18">#REF!</definedName>
    <definedName name="Para_pintura_larg" localSheetId="17">#REF!</definedName>
    <definedName name="Para_pintura_larg" localSheetId="15">#REF!</definedName>
    <definedName name="Para_pintura_taxa" localSheetId="19">#REF!</definedName>
    <definedName name="Para_pintura_taxa" localSheetId="18">#REF!</definedName>
    <definedName name="Para_pintura_taxa" localSheetId="17">#REF!</definedName>
    <definedName name="Para_pintura_taxa" localSheetId="15">#REF!</definedName>
    <definedName name="Para_qda_dec" localSheetId="19">#REF!</definedName>
    <definedName name="Para_qda_dec" localSheetId="18">#REF!</definedName>
    <definedName name="Para_qda_dec" localSheetId="17">#REF!</definedName>
    <definedName name="Para_qda_dec" localSheetId="15">#REF!</definedName>
    <definedName name="Para_qda_tx" localSheetId="19">#REF!</definedName>
    <definedName name="Para_qda_tx" localSheetId="18">#REF!</definedName>
    <definedName name="Para_qda_tx" localSheetId="17">#REF!</definedName>
    <definedName name="Para_qda_tx" localSheetId="15">#REF!</definedName>
    <definedName name="Para_regula_espes" localSheetId="19">#REF!</definedName>
    <definedName name="Para_regula_espes" localSheetId="18">#REF!</definedName>
    <definedName name="Para_regula_espes" localSheetId="17">#REF!</definedName>
    <definedName name="Para_regula_espes" localSheetId="15">#REF!</definedName>
    <definedName name="Para_regula_larg" localSheetId="19">#REF!</definedName>
    <definedName name="Para_regula_larg" localSheetId="18">#REF!</definedName>
    <definedName name="Para_regula_larg" localSheetId="17">#REF!</definedName>
    <definedName name="Para_regula_larg" localSheetId="15">#REF!</definedName>
    <definedName name="Para_roco" localSheetId="19">#REF!</definedName>
    <definedName name="Para_roco" localSheetId="18">#REF!</definedName>
    <definedName name="Para_roco" localSheetId="17">#REF!</definedName>
    <definedName name="Para_roco" localSheetId="15">#REF!</definedName>
    <definedName name="Para_tss_brita" localSheetId="19">#REF!</definedName>
    <definedName name="Para_tss_brita" localSheetId="18">#REF!</definedName>
    <definedName name="Para_tss_brita" localSheetId="17">#REF!</definedName>
    <definedName name="Para_tss_brita" localSheetId="15">#REF!</definedName>
    <definedName name="Para_tss_larg" localSheetId="19">#REF!</definedName>
    <definedName name="Para_tss_larg" localSheetId="18">#REF!</definedName>
    <definedName name="Para_tss_larg" localSheetId="17">#REF!</definedName>
    <definedName name="Para_tss_larg" localSheetId="15">#REF!</definedName>
    <definedName name="Para_tss_RR2C" localSheetId="19">#REF!</definedName>
    <definedName name="Para_tss_RR2C" localSheetId="18">#REF!</definedName>
    <definedName name="Para_tss_RR2C" localSheetId="17">#REF!</definedName>
    <definedName name="Para_tss_RR2C" localSheetId="15">#REF!</definedName>
    <definedName name="parametrizar_decimal" localSheetId="12">[26]Parametrizar!$E$25</definedName>
    <definedName name="parametros" localSheetId="19">#REF!</definedName>
    <definedName name="parametros" localSheetId="18">#REF!</definedName>
    <definedName name="parametros" localSheetId="17">#REF!</definedName>
    <definedName name="parametros" localSheetId="16">#REF!</definedName>
    <definedName name="parametros" localSheetId="11">#REF!</definedName>
    <definedName name="parametros" localSheetId="15">#REF!</definedName>
    <definedName name="pas5x5_1" localSheetId="12">[3]Insumos!$E$154</definedName>
    <definedName name="pas5x5_2" localSheetId="12">[3]Insumos!$E$155</definedName>
    <definedName name="PassaExtenso" localSheetId="19">[28]!PassaExtenso</definedName>
    <definedName name="PassaExtenso" localSheetId="18">[28]!PassaExtenso</definedName>
    <definedName name="PassaExtenso" localSheetId="17">[28]!PassaExtenso</definedName>
    <definedName name="PassaExtenso" localSheetId="16">[28]!PassaExtenso</definedName>
    <definedName name="PassaExtenso" localSheetId="15">[28]!PassaExtenso</definedName>
    <definedName name="pbas" localSheetId="12">[3]Insumos!$E$134</definedName>
    <definedName name="pbf" localSheetId="12">[3]Insumos!$E$290</definedName>
    <definedName name="pbf100x210" localSheetId="12">[3]Insumos!$E$286</definedName>
    <definedName name="pbf200x200" localSheetId="12">[3]Insumos!$E$284</definedName>
    <definedName name="pbf200x210" localSheetId="12">[3]Insumos!$E$285</definedName>
    <definedName name="pbf200x230" localSheetId="12">[3]Insumos!$E$287</definedName>
    <definedName name="pbf300x210" localSheetId="12">[3]Insumos!$E$280</definedName>
    <definedName name="pbf320x210" localSheetId="12">[3]Insumos!$E$281</definedName>
    <definedName name="pbf500x200" localSheetId="12">[3]Insumos!$E$283</definedName>
    <definedName name="pbf500x250" localSheetId="12">[3]Insumos!$E$282</definedName>
    <definedName name="pbf80x230" localSheetId="12">[3]Insumos!$E$289</definedName>
    <definedName name="pbf90x230" localSheetId="12">[3]Insumos!$E$288</definedName>
    <definedName name="pbl85x210" localSheetId="12">[3]Insumos!$E$368</definedName>
    <definedName name="pca145x25" localSheetId="12">[3]Insumos!$E$839</definedName>
    <definedName name="pcad" localSheetId="12">[3]Insumos!$E$385</definedName>
    <definedName name="pcaf" localSheetId="12">[3]Insumos!$E$291</definedName>
    <definedName name="pcc" localSheetId="12">[3]Insumos!$E$999</definedName>
    <definedName name="pcf150x210" localSheetId="12">[3]Insumos!$E$267</definedName>
    <definedName name="pcf60x180" localSheetId="12">[3]Insumos!$E$266</definedName>
    <definedName name="pcl50x160" localSheetId="12">[3]Insumos!$E$343</definedName>
    <definedName name="pcl60x160" localSheetId="12">[3]Insumos!$E$344</definedName>
    <definedName name="pcl60x210" localSheetId="12">[3]Insumos!$E$345</definedName>
    <definedName name="pcl70x210" localSheetId="12">[3]Insumos!$E$346</definedName>
    <definedName name="pcl80x210" localSheetId="12">[3]Insumos!$E$347</definedName>
    <definedName name="pcl80x210v" localSheetId="12">[3]Insumos!$E$348</definedName>
    <definedName name="pclf50x160" localSheetId="12">[3]Insumos!$E$341</definedName>
    <definedName name="pclf55x110" localSheetId="12">[3]Insumos!$E$340</definedName>
    <definedName name="pclf60x160" localSheetId="12">[3]Insumos!$E$342</definedName>
    <definedName name="pcm" localSheetId="12">[3]Insumos!$E$877</definedName>
    <definedName name="pco" localSheetId="12">[3]Insumos!$E$944</definedName>
    <definedName name="pcp" localSheetId="12">[3]Insumos!$E$878</definedName>
    <definedName name="pcs60x210" localSheetId="12">[3]Insumos!$E$263</definedName>
    <definedName name="pcs70x210" localSheetId="12">[3]Insumos!$E$264</definedName>
    <definedName name="pcs80x210" localSheetId="12">[3]Insumos!$E$265</definedName>
    <definedName name="pdc20x30" localSheetId="12">[3]Insumos!$E$147</definedName>
    <definedName name="pdc30x30" localSheetId="12">[3]Insumos!$E$148</definedName>
    <definedName name="pdm" localSheetId="12">[3]Insumos!$E$54</definedName>
    <definedName name="pdp" localSheetId="12">[3]Insumos!$E$145</definedName>
    <definedName name="pdq" localSheetId="12">[3]Insumos!$E$144</definedName>
    <definedName name="ped" localSheetId="12">[3]Insumos!$E$49</definedName>
    <definedName name="pem10x50" localSheetId="12">[3]Insumos!$E$919</definedName>
    <definedName name="pen" localSheetId="12">[3]Insumos!$E$299</definedName>
    <definedName name="pesquisa" localSheetId="19">#REF!</definedName>
    <definedName name="pesquisa" localSheetId="18">#REF!</definedName>
    <definedName name="pesquisa" localSheetId="17">#REF!</definedName>
    <definedName name="pesquisa" localSheetId="16">#REF!</definedName>
    <definedName name="pesquisa" localSheetId="11">#REF!</definedName>
    <definedName name="pesquisa" localSheetId="15">#REF!</definedName>
    <definedName name="pft8x110" localSheetId="12">[3]Insumos!$E$256</definedName>
    <definedName name="pgaf" localSheetId="12">[3]Insumos!$E$292</definedName>
    <definedName name="pgfe" localSheetId="12">[3]Insumos!$E$300</definedName>
    <definedName name="pgr" localSheetId="12">[3]Insumos!$E$388</definedName>
    <definedName name="pgr30x30" localSheetId="12">[3]Insumos!$E$132</definedName>
    <definedName name="pgr40x40" localSheetId="12">[3]Insumos!$E$131</definedName>
    <definedName name="picc" localSheetId="12">[3]Insumos!$E$1000</definedName>
    <definedName name="pig" localSheetId="12">[3]Insumos!$E$136</definedName>
    <definedName name="PII" localSheetId="19">#REF!</definedName>
    <definedName name="PII" localSheetId="18">#REF!</definedName>
    <definedName name="PII" localSheetId="17">#REF!</definedName>
    <definedName name="PII" localSheetId="16">#REF!</definedName>
    <definedName name="PII" localSheetId="15">#REF!</definedName>
    <definedName name="pin" localSheetId="12">[3]Insumos!$E$780</definedName>
    <definedName name="PIP" localSheetId="19">#REF!</definedName>
    <definedName name="PIP" localSheetId="18">#REF!</definedName>
    <definedName name="PIP" localSheetId="17">#REF!</definedName>
    <definedName name="PIP" localSheetId="16">#REF!</definedName>
    <definedName name="PIP" localSheetId="15">#REF!</definedName>
    <definedName name="Pista_larg" localSheetId="19">[29]memoria!#REF!</definedName>
    <definedName name="Pista_larg" localSheetId="18">[29]memoria!#REF!</definedName>
    <definedName name="Pista_larg" localSheetId="17">[29]memoria!#REF!</definedName>
    <definedName name="Pista_larg" localSheetId="12">[4]memoria!#REF!</definedName>
    <definedName name="Pista_larg" localSheetId="16">[29]memoria!#REF!</definedName>
    <definedName name="Pista_larg" localSheetId="11">[29]memoria!#REF!</definedName>
    <definedName name="Pista_larg" localSheetId="15">[29]memoria!#REF!</definedName>
    <definedName name="pju" localSheetId="19">#REF!</definedName>
    <definedName name="pju" localSheetId="18">#REF!</definedName>
    <definedName name="pju" localSheetId="17">#REF!</definedName>
    <definedName name="pju" localSheetId="15">#REF!</definedName>
    <definedName name="PL" localSheetId="19">#REF!</definedName>
    <definedName name="PL" localSheetId="18">#REF!</definedName>
    <definedName name="PL" localSheetId="17">#REF!</definedName>
    <definedName name="PL" localSheetId="16">#REF!</definedName>
    <definedName name="PL" localSheetId="11">#REF!</definedName>
    <definedName name="PL" localSheetId="15">#REF!</definedName>
    <definedName name="PL_DNER_BARREIRO" localSheetId="19">#REF!</definedName>
    <definedName name="PL_DNER_BARREIRO" localSheetId="18">#REF!</definedName>
    <definedName name="PL_DNER_BARREIRO" localSheetId="17">#REF!</definedName>
    <definedName name="PL_DNER_BARREIRO" localSheetId="15">#REF!</definedName>
    <definedName name="PL_PB_BARREIRO" localSheetId="19">#REF!</definedName>
    <definedName name="PL_PB_BARREIRO" localSheetId="18">#REF!</definedName>
    <definedName name="PL_PB_BARREIRO" localSheetId="17">#REF!</definedName>
    <definedName name="PL_PB_BARREIRO" localSheetId="15">#REF!</definedName>
    <definedName name="pla" localSheetId="12">[3]Insumos!$E$873</definedName>
    <definedName name="Planilha_Orca" localSheetId="19">#REF!</definedName>
    <definedName name="Planilha_Orca" localSheetId="18">#REF!</definedName>
    <definedName name="Planilha_Orca" localSheetId="17">#REF!</definedName>
    <definedName name="Planilha_Orca" localSheetId="15">#REF!</definedName>
    <definedName name="plb" localSheetId="12">[3]Insumos!$E$778</definedName>
    <definedName name="plc" localSheetId="12">[3]Insumos!$E$217</definedName>
    <definedName name="pldner" localSheetId="19">#REF!</definedName>
    <definedName name="pldner" localSheetId="18">#REF!</definedName>
    <definedName name="pldner" localSheetId="17">#REF!</definedName>
    <definedName name="pldner" localSheetId="15">#REF!</definedName>
    <definedName name="plm" localSheetId="12">[3]Insumos!$E$233</definedName>
    <definedName name="plpb" localSheetId="19">#REF!</definedName>
    <definedName name="plpb" localSheetId="18">#REF!</definedName>
    <definedName name="plpb" localSheetId="17">#REF!</definedName>
    <definedName name="plpb" localSheetId="15">#REF!</definedName>
    <definedName name="Plu" localSheetId="15">{""," mil"," milhões"," bilhões"," trilhões"}</definedName>
    <definedName name="plv" localSheetId="12">[3]Insumos!$E$953</definedName>
    <definedName name="pmc" localSheetId="12">[3]Insumos!$E$293</definedName>
    <definedName name="pmc200x210" localSheetId="12">[3]Insumos!$E$298</definedName>
    <definedName name="pmc50x210" localSheetId="12">[3]Insumos!$E$294</definedName>
    <definedName name="pmc55x210" localSheetId="12">[3]Insumos!$E$295</definedName>
    <definedName name="pmc80x210" localSheetId="12">[3]Insumos!$E$296</definedName>
    <definedName name="pmc85x210" localSheetId="12">[3]Insumos!$E$297</definedName>
    <definedName name="pmf" localSheetId="12">[3]Insumos!$E$176</definedName>
    <definedName name="pmm80x210" localSheetId="12">[3]Insumos!$E$358</definedName>
    <definedName name="pmr" localSheetId="12">[3]Insumos!$E$175</definedName>
    <definedName name="pms" localSheetId="12">[3]Insumos!$E$234</definedName>
    <definedName name="pmtv" localSheetId="12">[3]Insumos!$E$182</definedName>
    <definedName name="pmtv130x110" localSheetId="12">[3]Insumos!$E$185</definedName>
    <definedName name="pmtv350x110" localSheetId="12">[3]Insumos!$E$184</definedName>
    <definedName name="pmtv360x110" localSheetId="12">[3]Insumos!$E$183</definedName>
    <definedName name="pmtv50x110" localSheetId="12">[3]Insumos!$E$186</definedName>
    <definedName name="pnaav130x110" localSheetId="12">[3]Insumos!$E$180</definedName>
    <definedName name="pnaav350x110" localSheetId="12">[3]Insumos!$E$179</definedName>
    <definedName name="pnaav360x110" localSheetId="12">[3]Insumos!$E$178</definedName>
    <definedName name="pnaav50x110" localSheetId="12">[3]Insumos!$E$181</definedName>
    <definedName name="pnc" localSheetId="12">[3]Insumos!$E$982</definedName>
    <definedName name="pod" localSheetId="12">[3]Insumos!$E$55</definedName>
    <definedName name="pogaf" localSheetId="12">[3]Insumos!$E$269</definedName>
    <definedName name="pomr150x210" localSheetId="12">[3]Insumos!$E$350</definedName>
    <definedName name="pomr165x210" localSheetId="12">[3]Insumos!$E$351</definedName>
    <definedName name="pomr80x210" localSheetId="12">[3]Insumos!$E$349</definedName>
    <definedName name="pon6x6" localSheetId="12">[3]Insumos!$E$228</definedName>
    <definedName name="pos" localSheetId="12">[3]Insumos!$E$954</definedName>
    <definedName name="ppb" localSheetId="12">[3]Insumos!$E$779</definedName>
    <definedName name="ppha" localSheetId="12">[3]Insumos!$E$797</definedName>
    <definedName name="pphi" localSheetId="12">[3]Insumos!$E$796</definedName>
    <definedName name="pphl" localSheetId="12">[3]Insumos!$E$795</definedName>
    <definedName name="pphpl" localSheetId="12">[3]Insumos!$E$798</definedName>
    <definedName name="ppp" localSheetId="12">[3]Insumos!$E$149</definedName>
    <definedName name="ppt" localSheetId="12">[3]Insumos!$E$146</definedName>
    <definedName name="preco_aco" localSheetId="19">[30]memoria!#REF!</definedName>
    <definedName name="preco_aco" localSheetId="18">[30]memoria!#REF!</definedName>
    <definedName name="preco_aco" localSheetId="17">[30]memoria!#REF!</definedName>
    <definedName name="preco_aco" localSheetId="12">[11]memoria!#REF!</definedName>
    <definedName name="preco_aco" localSheetId="16">[30]memoria!#REF!</definedName>
    <definedName name="preco_aco" localSheetId="11">[30]memoria!#REF!</definedName>
    <definedName name="preco_aco" localSheetId="15">[30]memoria!#REF!</definedName>
    <definedName name="preco_alvena" localSheetId="19">[30]memoria!#REF!</definedName>
    <definedName name="preco_alvena" localSheetId="18">[30]memoria!#REF!</definedName>
    <definedName name="preco_alvena" localSheetId="17">[30]memoria!#REF!</definedName>
    <definedName name="preco_alvena" localSheetId="12">[11]memoria!#REF!</definedName>
    <definedName name="preco_alvena" localSheetId="16">[30]memoria!#REF!</definedName>
    <definedName name="preco_alvena" localSheetId="11">[30]memoria!#REF!</definedName>
    <definedName name="preco_alvena" localSheetId="15">[30]memoria!#REF!</definedName>
    <definedName name="preco_arga" localSheetId="19">[30]memoria!#REF!</definedName>
    <definedName name="preco_arga" localSheetId="18">[30]memoria!#REF!</definedName>
    <definedName name="preco_arga" localSheetId="17">[30]memoria!#REF!</definedName>
    <definedName name="preco_arga" localSheetId="12">[11]memoria!#REF!</definedName>
    <definedName name="preco_arga" localSheetId="16">[30]memoria!#REF!</definedName>
    <definedName name="preco_arga" localSheetId="11">[30]memoria!#REF!</definedName>
    <definedName name="preco_arga" localSheetId="15">[30]memoria!#REF!</definedName>
    <definedName name="preco_concr" localSheetId="19">[30]memoria!#REF!</definedName>
    <definedName name="preco_concr" localSheetId="18">[30]memoria!#REF!</definedName>
    <definedName name="preco_concr" localSheetId="17">[30]memoria!#REF!</definedName>
    <definedName name="preco_concr" localSheetId="12">[11]memoria!#REF!</definedName>
    <definedName name="preco_concr" localSheetId="16">[30]memoria!#REF!</definedName>
    <definedName name="preco_concr" localSheetId="11">[30]memoria!#REF!</definedName>
    <definedName name="preco_concr" localSheetId="15">[30]memoria!#REF!</definedName>
    <definedName name="preco_esc1a" localSheetId="19">[30]memoria!#REF!</definedName>
    <definedName name="preco_esc1a" localSheetId="18">[30]memoria!#REF!</definedName>
    <definedName name="preco_esc1a" localSheetId="17">[30]memoria!#REF!</definedName>
    <definedName name="preco_esc1a" localSheetId="12">[11]memoria!#REF!</definedName>
    <definedName name="preco_esc1a" localSheetId="16">[30]memoria!#REF!</definedName>
    <definedName name="preco_esc1a" localSheetId="11">[30]memoria!#REF!</definedName>
    <definedName name="preco_esc1a" localSheetId="15">[30]memoria!#REF!</definedName>
    <definedName name="preco_escora" localSheetId="19">[30]memoria!#REF!</definedName>
    <definedName name="preco_escora" localSheetId="18">[30]memoria!#REF!</definedName>
    <definedName name="preco_escora" localSheetId="17">[30]memoria!#REF!</definedName>
    <definedName name="preco_escora" localSheetId="12">[11]memoria!#REF!</definedName>
    <definedName name="preco_escora" localSheetId="16">[30]memoria!#REF!</definedName>
    <definedName name="preco_escora" localSheetId="11">[30]memoria!#REF!</definedName>
    <definedName name="preco_escora" localSheetId="15">[30]memoria!#REF!</definedName>
    <definedName name="preco_madeira" localSheetId="19">[30]memoria!#REF!</definedName>
    <definedName name="preco_madeira" localSheetId="18">[30]memoria!#REF!</definedName>
    <definedName name="preco_madeira" localSheetId="17">[30]memoria!#REF!</definedName>
    <definedName name="preco_madeira" localSheetId="12">[11]memoria!#REF!</definedName>
    <definedName name="preco_madeira" localSheetId="16">[30]memoria!#REF!</definedName>
    <definedName name="preco_madeira" localSheetId="11">[30]memoria!#REF!</definedName>
    <definedName name="preco_madeira" localSheetId="15">[30]memoria!#REF!</definedName>
    <definedName name="preços">#REF!</definedName>
    <definedName name="PREF" localSheetId="19">#REF!</definedName>
    <definedName name="PREF" localSheetId="18">#REF!</definedName>
    <definedName name="PREF" localSheetId="17">#REF!</definedName>
    <definedName name="PREF" localSheetId="16">#REF!</definedName>
    <definedName name="PREF" localSheetId="15">#REF!</definedName>
    <definedName name="PREF_10" localSheetId="19">#REF!</definedName>
    <definedName name="PREF_10" localSheetId="18">#REF!</definedName>
    <definedName name="PREF_10" localSheetId="17">#REF!</definedName>
    <definedName name="PREF_10" localSheetId="16">#REF!</definedName>
    <definedName name="PREF_10" localSheetId="15">#REF!</definedName>
    <definedName name="PREF_11" localSheetId="19">#REF!</definedName>
    <definedName name="PREF_11" localSheetId="18">#REF!</definedName>
    <definedName name="PREF_11" localSheetId="17">#REF!</definedName>
    <definedName name="PREF_11" localSheetId="16">#REF!</definedName>
    <definedName name="PREF_11" localSheetId="15">#REF!</definedName>
    <definedName name="PREF_4" localSheetId="19">#REF!</definedName>
    <definedName name="PREF_4" localSheetId="18">#REF!</definedName>
    <definedName name="PREF_4" localSheetId="17">#REF!</definedName>
    <definedName name="PREF_4" localSheetId="16">#REF!</definedName>
    <definedName name="PREF_4" localSheetId="15">#REF!</definedName>
    <definedName name="PREF_5" localSheetId="19">#REF!</definedName>
    <definedName name="PREF_5" localSheetId="18">#REF!</definedName>
    <definedName name="PREF_5" localSheetId="17">#REF!</definedName>
    <definedName name="PREF_5" localSheetId="16">#REF!</definedName>
    <definedName name="PREF_5" localSheetId="15">#REF!</definedName>
    <definedName name="PREF_6" localSheetId="19">#REF!</definedName>
    <definedName name="PREF_6" localSheetId="18">#REF!</definedName>
    <definedName name="PREF_6" localSheetId="17">#REF!</definedName>
    <definedName name="PREF_6" localSheetId="16">#REF!</definedName>
    <definedName name="PREF_6" localSheetId="15">#REF!</definedName>
    <definedName name="PREF_7" localSheetId="19">#REF!</definedName>
    <definedName name="PREF_7" localSheetId="18">#REF!</definedName>
    <definedName name="PREF_7" localSheetId="17">#REF!</definedName>
    <definedName name="PREF_7" localSheetId="16">#REF!</definedName>
    <definedName name="PREF_7" localSheetId="15">#REF!</definedName>
    <definedName name="PREF_9" localSheetId="19">#REF!</definedName>
    <definedName name="PREF_9" localSheetId="18">#REF!</definedName>
    <definedName name="PREF_9" localSheetId="17">#REF!</definedName>
    <definedName name="PREF_9" localSheetId="16">#REF!</definedName>
    <definedName name="PREF_9" localSheetId="15">#REF!</definedName>
    <definedName name="Previsto" localSheetId="12">[11]Peguntas!$B$40</definedName>
    <definedName name="prf" localSheetId="12">[3]Insumos!$E$568</definedName>
    <definedName name="prg" localSheetId="12">[3]Insumos!$E$260</definedName>
    <definedName name="primer" localSheetId="12">[3]Insumos!$E$869</definedName>
    <definedName name="prl250m" localSheetId="12">[3]Insumos!$E$449</definedName>
    <definedName name="processo" localSheetId="19">#REF!</definedName>
    <definedName name="processo" localSheetId="18">#REF!</definedName>
    <definedName name="processo" localSheetId="17">#REF!</definedName>
    <definedName name="processo" localSheetId="15">#REF!</definedName>
    <definedName name="pse" localSheetId="12">[3]Insumos!$E$722</definedName>
    <definedName name="pslb" localSheetId="12">[3]Insumos!$E$800</definedName>
    <definedName name="pslp" localSheetId="12">[3]Insumos!$E$799</definedName>
    <definedName name="psp" localSheetId="12">[3]Insumos!$E$801</definedName>
    <definedName name="ptac" localSheetId="12">[3]Insumos!$E$793</definedName>
    <definedName name="ptcf" localSheetId="12">[3]Insumos!$E$278</definedName>
    <definedName name="ptcf80x210" localSheetId="12">[3]Insumos!$E$279</definedName>
    <definedName name="ptdc6" localSheetId="12">[3]Insumos!$E$417</definedName>
    <definedName name="ptin" localSheetId="12">[3]Insumos!$E$792</definedName>
    <definedName name="ptlb" localSheetId="12">[3]Insumos!$E$791</definedName>
    <definedName name="ptm" localSheetId="12">[3]Insumos!$E$1002</definedName>
    <definedName name="ptmc" localSheetId="12">[3]Insumos!$E$301</definedName>
    <definedName name="ptmc70x70" localSheetId="12">[3]Insumos!$E$303</definedName>
    <definedName name="ptmc80x60" localSheetId="12">[3]Insumos!$E$302</definedName>
    <definedName name="ptmv" localSheetId="12">[3]Insumos!$E$274</definedName>
    <definedName name="ptmv80x210" localSheetId="12">[3]Insumos!$E$275</definedName>
    <definedName name="ptmv85x210" localSheetId="12">[3]Insumos!$E$276</definedName>
    <definedName name="ptmv90x210" localSheetId="12">[3]Insumos!$E$277</definedName>
    <definedName name="ptpl" localSheetId="12">[3]Insumos!$E$794</definedName>
    <definedName name="pvi" localSheetId="12">[3]Insumos!$E$955</definedName>
    <definedName name="pvo" localSheetId="12">[3]Insumos!$E$934</definedName>
    <definedName name="pvtf150x250" localSheetId="12">[3]Insumos!$E$369</definedName>
    <definedName name="pvtt280x210" localSheetId="12">[3]Insumos!$E$370</definedName>
    <definedName name="q" localSheetId="19">#REF!</definedName>
    <definedName name="q" localSheetId="18">#REF!</definedName>
    <definedName name="q" localSheetId="17">#REF!</definedName>
    <definedName name="q" localSheetId="16">#REF!</definedName>
    <definedName name="q" localSheetId="11">#REF!</definedName>
    <definedName name="q" localSheetId="15">#REF!</definedName>
    <definedName name="Qdade_revista" localSheetId="12">[11]Peguntas!$B$43</definedName>
    <definedName name="qdsb12" localSheetId="12">[3]Insumos!$E$425</definedName>
    <definedName name="qdsb3" localSheetId="12">[3]Insumos!$E$427</definedName>
    <definedName name="qdsb6" localSheetId="12">[3]Insumos!$E$426</definedName>
    <definedName name="qdt20x20" localSheetId="12">[3]Insumos!$E$428</definedName>
    <definedName name="qdt40x40" localSheetId="12">[3]Insumos!$E$429</definedName>
    <definedName name="qdt60x60" localSheetId="12">[3]Insumos!$E$430</definedName>
    <definedName name="qgm" localSheetId="12">[3]Insumos!$E$421</definedName>
    <definedName name="qgt" localSheetId="12">[3]Insumos!$E$420</definedName>
    <definedName name="qpa30x30" localSheetId="12">[3]Insumos!$E$435</definedName>
    <definedName name="qpe40x40" localSheetId="12">[3]Insumos!$E$431</definedName>
    <definedName name="qpe50x50" localSheetId="12">[3]Insumos!$E$432</definedName>
    <definedName name="qpe60x60" localSheetId="12">[3]Insumos!$E$433</definedName>
    <definedName name="qpe80x80" localSheetId="12">[3]Insumos!$E$434</definedName>
    <definedName name="qpg30x30" localSheetId="12">[3]Insumos!$E$436</definedName>
    <definedName name="qq" localSheetId="19">[14]Pontes!#REF!</definedName>
    <definedName name="qq" localSheetId="18">[14]Pontes!#REF!</definedName>
    <definedName name="qq" localSheetId="17">[14]Pontes!#REF!</definedName>
    <definedName name="qq" localSheetId="15">[14]Pontes!#REF!</definedName>
    <definedName name="QQ_2" localSheetId="19">BDI.CD!QQ_2</definedName>
    <definedName name="QQ_2" localSheetId="12">JAZ!QQ_2</definedName>
    <definedName name="QQ_2" localSheetId="11">REL!QQ_2</definedName>
    <definedName name="QQ_2" localSheetId="2">'[7]MOB (2)'!QQ_2</definedName>
    <definedName name="QQ_2">'[8]RESUMO SEM DES. (2)'!QQ_2</definedName>
    <definedName name="Qsdfasdf896" localSheetId="19">#REF!</definedName>
    <definedName name="Qsdfasdf896" localSheetId="18">#REF!</definedName>
    <definedName name="Qsdfasdf896" localSheetId="17">#REF!</definedName>
    <definedName name="Qsdfasdf896" localSheetId="12">#REF!</definedName>
    <definedName name="Qsdfasdf896" localSheetId="15">#REF!</definedName>
    <definedName name="qualquer" localSheetId="19">[14]Pontes!#REF!</definedName>
    <definedName name="qualquer" localSheetId="18">[14]Pontes!#REF!</definedName>
    <definedName name="qualquer" localSheetId="17">[14]Pontes!#REF!</definedName>
    <definedName name="qualquer" localSheetId="15">[14]Pontes!#REF!</definedName>
    <definedName name="QUANT" localSheetId="19">#REF!</definedName>
    <definedName name="QUANT" localSheetId="18">#REF!</definedName>
    <definedName name="QUANT" localSheetId="17">#REF!</definedName>
    <definedName name="QUANT" localSheetId="16">#REF!</definedName>
    <definedName name="QUANT" localSheetId="11">#REF!</definedName>
    <definedName name="QUANT" localSheetId="15">#REF!</definedName>
    <definedName name="quanti_n" localSheetId="12">[11]Peguntas!$B$47</definedName>
    <definedName name="quanti_t" localSheetId="12">[11]Peguntas!$B$48</definedName>
    <definedName name="Quantidade" localSheetId="12">[4]Texto!$A$21</definedName>
    <definedName name="QW" localSheetId="19">Plan1</definedName>
    <definedName name="QW" localSheetId="18">Plan1</definedName>
    <definedName name="QW" localSheetId="17">Plan1</definedName>
    <definedName name="QW" localSheetId="15">Plan1</definedName>
    <definedName name="raa" localSheetId="12">[3]Insumos!$E$398</definedName>
    <definedName name="rca25x3" localSheetId="12">[3]Insumos!$E$842</definedName>
    <definedName name="rca25x5" localSheetId="12">[3]Insumos!$E$841</definedName>
    <definedName name="rca40x5" localSheetId="12">[3]Insumos!$E$840</definedName>
    <definedName name="Rdrd" localSheetId="19">#REF!</definedName>
    <definedName name="Rdrd" localSheetId="18">#REF!</definedName>
    <definedName name="Rdrd" localSheetId="17">#REF!</definedName>
    <definedName name="Rdrd" localSheetId="12">#REF!</definedName>
    <definedName name="Rdrd" localSheetId="15">#REF!</definedName>
    <definedName name="rdv" localSheetId="12">[3]Insumos!$E$935</definedName>
    <definedName name="rEANETO4" localSheetId="19">Plan1</definedName>
    <definedName name="rEANETO4" localSheetId="18">Plan1</definedName>
    <definedName name="rEANETO4" localSheetId="17">Plan1</definedName>
    <definedName name="rEANETO4" localSheetId="12">Plan1</definedName>
    <definedName name="rEANETO4" localSheetId="15">Plan1</definedName>
    <definedName name="reb" localSheetId="12">[3]Insumos!$E$117</definedName>
    <definedName name="rec" localSheetId="12">[3]Insumos!$E$135</definedName>
    <definedName name="REC_BRITA" localSheetId="19">#REF!</definedName>
    <definedName name="REC_BRITA" localSheetId="18">#REF!</definedName>
    <definedName name="REC_BRITA" localSheetId="17">#REF!</definedName>
    <definedName name="REC_BRITA" localSheetId="16">#REF!</definedName>
    <definedName name="REC_BRITA" localSheetId="11">#REF!</definedName>
    <definedName name="REC_BRITA" localSheetId="15">#REF!</definedName>
    <definedName name="REC_SEM_BRITA" localSheetId="19">#REF!</definedName>
    <definedName name="REC_SEM_BRITA" localSheetId="18">#REF!</definedName>
    <definedName name="REC_SEM_BRITA" localSheetId="17">#REF!</definedName>
    <definedName name="REC_SEM_BRITA" localSheetId="16">#REF!</definedName>
    <definedName name="REC_SEM_BRITA" localSheetId="11">#REF!</definedName>
    <definedName name="REC_SEM_BRITA" localSheetId="15">#REF!</definedName>
    <definedName name="REE" localSheetId="19">#REF!</definedName>
    <definedName name="REE" localSheetId="18">#REF!</definedName>
    <definedName name="REE" localSheetId="17">#REF!</definedName>
    <definedName name="REE" localSheetId="16">#REF!</definedName>
    <definedName name="REE" localSheetId="11">#REF!</definedName>
    <definedName name="REE" localSheetId="15">#REF!</definedName>
    <definedName name="ree7x20" localSheetId="12">[3]Insumos!$E$392</definedName>
    <definedName name="ree7x30" localSheetId="12">[3]Insumos!$E$393</definedName>
    <definedName name="reec" localSheetId="19">#REF!</definedName>
    <definedName name="reec" localSheetId="18">#REF!</definedName>
    <definedName name="reec" localSheetId="17">#REF!</definedName>
    <definedName name="reec" localSheetId="16">#REF!</definedName>
    <definedName name="reec" localSheetId="11">#REF!</definedName>
    <definedName name="reec" localSheetId="15">#REF!</definedName>
    <definedName name="REF" localSheetId="19">#REF!</definedName>
    <definedName name="REF" localSheetId="18">#REF!</definedName>
    <definedName name="REF" localSheetId="17">#REF!</definedName>
    <definedName name="REF" localSheetId="15">#REF!</definedName>
    <definedName name="REG" localSheetId="19">#REF!</definedName>
    <definedName name="REG" localSheetId="18">#REF!</definedName>
    <definedName name="REG" localSheetId="17">#REF!</definedName>
    <definedName name="REG" localSheetId="16">#REF!</definedName>
    <definedName name="REG" localSheetId="11">#REF!</definedName>
    <definedName name="REG" localSheetId="15">#REF!</definedName>
    <definedName name="REGULA" localSheetId="19">#REF!</definedName>
    <definedName name="REGULA" localSheetId="18">#REF!</definedName>
    <definedName name="REGULA" localSheetId="17">#REF!</definedName>
    <definedName name="REGULA" localSheetId="16">#REF!</definedName>
    <definedName name="REGULA" localSheetId="11">#REF!</definedName>
    <definedName name="REGULA" localSheetId="15">#REF!</definedName>
    <definedName name="Regula_agua_consu" localSheetId="12">[11]Peguntas!$B$12</definedName>
    <definedName name="Regula_espess" localSheetId="12">[11]Peguntas!$B$11</definedName>
    <definedName name="Regula_larg" localSheetId="12">[11]Peguntas!$B$10</definedName>
    <definedName name="Regula_largura" localSheetId="12">[4]memoria!$H$102</definedName>
    <definedName name="Regula_qdade" localSheetId="12">[4]memoria!$N$95</definedName>
    <definedName name="relequip" localSheetId="19">#REF!</definedName>
    <definedName name="relequip" localSheetId="18">#REF!</definedName>
    <definedName name="relequip" localSheetId="17">#REF!</definedName>
    <definedName name="relequip" localSheetId="16">#REF!</definedName>
    <definedName name="relequip" localSheetId="11">#REF!</definedName>
    <definedName name="relequip" localSheetId="15">#REF!</definedName>
    <definedName name="repg" localSheetId="12">[3]Insumos!$E$875</definedName>
    <definedName name="repp" localSheetId="12">[3]Insumos!$E$876</definedName>
    <definedName name="RES" localSheetId="19">#REF!</definedName>
    <definedName name="RES" localSheetId="18">#REF!</definedName>
    <definedName name="RES" localSheetId="17">#REF!</definedName>
    <definedName name="RES" localSheetId="16">#REF!</definedName>
    <definedName name="RES" localSheetId="15">#REF!</definedName>
    <definedName name="RESUMO" localSheetId="19">BDI.CD!RESUMO</definedName>
    <definedName name="RESUMO" localSheetId="12">JAZ!RESUMO</definedName>
    <definedName name="RESUMO" localSheetId="11">REL!RESUMO</definedName>
    <definedName name="RESUMO" localSheetId="2">'[7]MOB (2)'!RESUMO</definedName>
    <definedName name="RESUMO">'[8]RESUMO SEM DES. (2)'!RESUMO</definedName>
    <definedName name="resumo2" localSheetId="19">#REF!</definedName>
    <definedName name="resumo2" localSheetId="18">#REF!</definedName>
    <definedName name="resumo2" localSheetId="17">#REF!</definedName>
    <definedName name="resumo2" localSheetId="16">#REF!</definedName>
    <definedName name="resumo2" localSheetId="11">#REF!</definedName>
    <definedName name="resumo2" localSheetId="15">#REF!</definedName>
    <definedName name="Revisao" localSheetId="19">#REF!</definedName>
    <definedName name="Revisao" localSheetId="18">#REF!</definedName>
    <definedName name="Revisao" localSheetId="17">#REF!</definedName>
    <definedName name="Revisao" localSheetId="15">#REF!</definedName>
    <definedName name="Revisto" localSheetId="12">[11]Peguntas!$B$39</definedName>
    <definedName name="rfa" localSheetId="12">[3]Insumos!$E$397</definedName>
    <definedName name="rgc1_2" localSheetId="12">[3]Insumos!$E$640</definedName>
    <definedName name="rgc11_2" localSheetId="12">[3]Insumos!$E$643</definedName>
    <definedName name="rgcr1" localSheetId="19">#REF!</definedName>
    <definedName name="rgcr1" localSheetId="18">#REF!</definedName>
    <definedName name="rgcr1" localSheetId="17">#REF!</definedName>
    <definedName name="rgcr1" localSheetId="16">#REF!</definedName>
    <definedName name="rgcr1" localSheetId="15">#REF!</definedName>
    <definedName name="rgcr1_2" localSheetId="12">[3]Insumos!$E$646</definedName>
    <definedName name="rgcr11_2" localSheetId="12">[3]Insumos!$E$647</definedName>
    <definedName name="rgcr2" localSheetId="12">[3]Insumos!$E$648</definedName>
    <definedName name="rgg1_2" localSheetId="12">[3]Insumos!$E$753</definedName>
    <definedName name="rgg3_4" localSheetId="12">[3]Insumos!$E$754</definedName>
    <definedName name="rgp1_2" localSheetId="12">[3]Insumos!$E$636</definedName>
    <definedName name="rgp3_4" localSheetId="12">[3]Insumos!$E$637</definedName>
    <definedName name="rip" localSheetId="12">[3]Insumos!$E$221</definedName>
    <definedName name="rip2.5" localSheetId="12">[3]Insumos!$E$220</definedName>
    <definedName name="RLI" localSheetId="19">#REF!</definedName>
    <definedName name="RLI" localSheetId="18">#REF!</definedName>
    <definedName name="RLI" localSheetId="17">#REF!</definedName>
    <definedName name="RLI" localSheetId="16">#REF!</definedName>
    <definedName name="RLI" localSheetId="15">#REF!</definedName>
    <definedName name="rlm" localSheetId="12">[3]Insumos!$E$874</definedName>
    <definedName name="RLP" localSheetId="19">#REF!</definedName>
    <definedName name="RLP" localSheetId="18">#REF!</definedName>
    <definedName name="RLP" localSheetId="17">#REF!</definedName>
    <definedName name="RLP" localSheetId="16">#REF!</definedName>
    <definedName name="RLP" localSheetId="15">#REF!</definedName>
    <definedName name="RMA" localSheetId="19">'[9]PRO-08'!#REF!</definedName>
    <definedName name="RMA" localSheetId="18">'[9]PRO-08'!#REF!</definedName>
    <definedName name="RMA" localSheetId="17">'[9]PRO-08'!#REF!</definedName>
    <definedName name="RMA" localSheetId="16">'[9]PRO-08'!#REF!</definedName>
    <definedName name="RMA" localSheetId="11">'[9]PRO-08'!#REF!</definedName>
    <definedName name="RMA" localSheetId="15">'[9]PRO-08'!#REF!</definedName>
    <definedName name="rnt" localSheetId="12">[3]Insumos!$E$941</definedName>
    <definedName name="rod" localSheetId="12">[3]Insumos!$E$981</definedName>
    <definedName name="rop" localSheetId="12">[3]Insumos!$E$446</definedName>
    <definedName name="RP" localSheetId="19">#REF!</definedName>
    <definedName name="RP" localSheetId="18">#REF!</definedName>
    <definedName name="RP" localSheetId="17">#REF!</definedName>
    <definedName name="RP" localSheetId="16">#REF!</definedName>
    <definedName name="RP" localSheetId="11">#REF!</definedName>
    <definedName name="RP" localSheetId="15">#REF!</definedName>
    <definedName name="rpc1_2" localSheetId="12">[3]Insumos!$E$645</definedName>
    <definedName name="rpc7x30" localSheetId="12">[3]Insumos!$E$396</definedName>
    <definedName name="rpcr3_4" localSheetId="12">[3]Insumos!$E$650</definedName>
    <definedName name="RPI" localSheetId="19">#REF!</definedName>
    <definedName name="RPI" localSheetId="18">#REF!</definedName>
    <definedName name="RPI" localSheetId="17">#REF!</definedName>
    <definedName name="RPI" localSheetId="16">#REF!</definedName>
    <definedName name="RPI" localSheetId="15">#REF!</definedName>
    <definedName name="RPP" localSheetId="19">#REF!</definedName>
    <definedName name="RPP" localSheetId="18">#REF!</definedName>
    <definedName name="RPP" localSheetId="17">#REF!</definedName>
    <definedName name="RPP" localSheetId="16">#REF!</definedName>
    <definedName name="RPP" localSheetId="15">#REF!</definedName>
    <definedName name="rpp1_2" localSheetId="12">[3]Insumos!$E$639</definedName>
    <definedName name="rql" localSheetId="12">[3]Insumos!$E$158</definedName>
    <definedName name="RR2C_qdade" localSheetId="12">[11]memoria!$M$223</definedName>
    <definedName name="RR2C_taxa_TSD" localSheetId="12">[11]Peguntas!$B$28</definedName>
    <definedName name="RR2C_taxa_TSS" localSheetId="12">[11]Peguntas!$B$32</definedName>
    <definedName name="RS" localSheetId="19">#REF!</definedName>
    <definedName name="RS" localSheetId="18">#REF!</definedName>
    <definedName name="RS" localSheetId="17">#REF!</definedName>
    <definedName name="RS" localSheetId="16">#REF!</definedName>
    <definedName name="RS" localSheetId="11">#REF!</definedName>
    <definedName name="RS" localSheetId="15">#REF!</definedName>
    <definedName name="rtb" localSheetId="12">[3]Insumos!$E$939</definedName>
    <definedName name="S" localSheetId="19">Plan1</definedName>
    <definedName name="S" localSheetId="18">Plan1</definedName>
    <definedName name="S" localSheetId="17">Plan1</definedName>
    <definedName name="S" localSheetId="12">Plan1</definedName>
    <definedName name="S" localSheetId="16">Plan1</definedName>
    <definedName name="S" localSheetId="11">Plan1</definedName>
    <definedName name="S" localSheetId="15">Plan1</definedName>
    <definedName name="SAL" localSheetId="12">[3]Insumos!$C$12</definedName>
    <definedName name="sap" localSheetId="19">#REF!</definedName>
    <definedName name="sap" localSheetId="18">#REF!</definedName>
    <definedName name="sap" localSheetId="17">#REF!</definedName>
    <definedName name="sap" localSheetId="16">#REF!</definedName>
    <definedName name="sap" localSheetId="15">#REF!</definedName>
    <definedName name="sar" localSheetId="12">[3]Insumos!$E$218</definedName>
    <definedName name="sarjeta" localSheetId="12">[11]memoria!$E$379</definedName>
    <definedName name="sbg" localSheetId="19">#REF!</definedName>
    <definedName name="sbg" localSheetId="18">#REF!</definedName>
    <definedName name="sbg" localSheetId="17">#REF!</definedName>
    <definedName name="sbg" localSheetId="16">#REF!</definedName>
    <definedName name="sbg" localSheetId="11">#REF!</definedName>
    <definedName name="sbg" localSheetId="15">#REF!</definedName>
    <definedName name="sbp" localSheetId="12">[3]Insumos!$E$980</definedName>
    <definedName name="SBRP" localSheetId="19">#REF!</definedName>
    <definedName name="SBRP" localSheetId="18">#REF!</definedName>
    <definedName name="SBRP" localSheetId="17">#REF!</definedName>
    <definedName name="SBRP" localSheetId="16">#REF!</definedName>
    <definedName name="SBRP" localSheetId="11">#REF!</definedName>
    <definedName name="SBRP" localSheetId="15">#REF!</definedName>
    <definedName name="SBTC" localSheetId="19">#REF!</definedName>
    <definedName name="SBTC" localSheetId="18">#REF!</definedName>
    <definedName name="SBTC" localSheetId="17">#REF!</definedName>
    <definedName name="SBTC" localSheetId="16">#REF!</definedName>
    <definedName name="SBTC" localSheetId="11">#REF!</definedName>
    <definedName name="SBTC" localSheetId="15">#REF!</definedName>
    <definedName name="sel" localSheetId="12">[3]Insumos!$E$868</definedName>
    <definedName name="sencount" hidden="1">1</definedName>
    <definedName name="SER" localSheetId="19">#REF!</definedName>
    <definedName name="SER" localSheetId="18">#REF!</definedName>
    <definedName name="SER" localSheetId="17">#REF!</definedName>
    <definedName name="SER" localSheetId="16">#REF!</definedName>
    <definedName name="SER" localSheetId="15">#REF!</definedName>
    <definedName name="servico" localSheetId="19">#REF!</definedName>
    <definedName name="servico" localSheetId="18">#REF!</definedName>
    <definedName name="servico" localSheetId="17">#REF!</definedName>
    <definedName name="servico" localSheetId="16">#REF!</definedName>
    <definedName name="servico" localSheetId="11">#REF!</definedName>
    <definedName name="servico" localSheetId="15">#REF!</definedName>
    <definedName name="sext1" localSheetId="12">[3]Insumos!$E$119</definedName>
    <definedName name="SICROADAP">#REF!</definedName>
    <definedName name="simples_80_cor" localSheetId="12">[11]memoria!$E$466</definedName>
    <definedName name="SINAPI" localSheetId="2">[13]SINAPI!$A$1:$E$7514</definedName>
    <definedName name="SINAPI">#REF!</definedName>
    <definedName name="slb" localSheetId="12">[3]Insumos!$E$787</definedName>
    <definedName name="Sml" localSheetId="15">{"um","dois","três","quatro","cinco","seis","sete","oito","nove","dez","onze","doze","treze","quatorze","quinze","dezesseis","dezessete","dezoito","dezenove"}</definedName>
    <definedName name="Sng" localSheetId="15">{"um","mil","um milhão","um bilhão","um trilhão"}</definedName>
    <definedName name="soe" localSheetId="12">[3]Insumos!$E$118</definedName>
    <definedName name="sol1.5" localSheetId="12">[3]Insumos!$E$402</definedName>
    <definedName name="sol1.5x15" localSheetId="12">[3]Insumos!$E$403</definedName>
    <definedName name="sol1.5x17" localSheetId="12">[3]Insumos!$E$404</definedName>
    <definedName name="sol2.5" localSheetId="12">[3]Insumos!$E$408</definedName>
    <definedName name="sol2.5x15" localSheetId="12">[3]Insumos!$E$409</definedName>
    <definedName name="sol2.5x17" localSheetId="12">[3]Insumos!$E$410</definedName>
    <definedName name="sol2x15" localSheetId="12">[3]Insumos!$E$406</definedName>
    <definedName name="sol2x17" localSheetId="12">[3]Insumos!$E$407</definedName>
    <definedName name="spl" localSheetId="12">[3]Insumos!$E$790</definedName>
    <definedName name="srs" localSheetId="12">[3]Insumos!$E$1006</definedName>
    <definedName name="srv" localSheetId="12">[3]Insumos!$E$31</definedName>
    <definedName name="ssw" localSheetId="19">#REF!</definedName>
    <definedName name="ssw" localSheetId="18">#REF!</definedName>
    <definedName name="ssw" localSheetId="17">#REF!</definedName>
    <definedName name="ssw" localSheetId="12">#REF!</definedName>
    <definedName name="ssw" localSheetId="15">#REF!</definedName>
    <definedName name="stm" localSheetId="12">[3]Insumos!$E$1004</definedName>
    <definedName name="Sub_" localSheetId="12">[11]Peguntas!$B$42</definedName>
    <definedName name="SUMMERY" localSheetId="19">#REF!</definedName>
    <definedName name="SUMMERY" localSheetId="18">#REF!</definedName>
    <definedName name="SUMMERY" localSheetId="17">#REF!</definedName>
    <definedName name="SUMMERY" localSheetId="16">#REF!</definedName>
    <definedName name="SUMMERY" localSheetId="11">#REF!</definedName>
    <definedName name="SUMMERY" localSheetId="15">#REF!</definedName>
    <definedName name="svt" localSheetId="12">[3]Insumos!$E$865</definedName>
    <definedName name="sxo" localSheetId="12">[3]Insumos!$E$52</definedName>
    <definedName name="tab" localSheetId="12">[3]Insumos!$E$219</definedName>
    <definedName name="tabb" localSheetId="12">[3]Insumos!$E$937</definedName>
    <definedName name="tac" localSheetId="12">[3]Insumos!$E$494</definedName>
    <definedName name="tal" localSheetId="12">[3]Insumos!$E$82</definedName>
    <definedName name="tan" localSheetId="12">[3]Insumos!$E$492</definedName>
    <definedName name="tanp" localSheetId="12">[3]Insumos!$E$493</definedName>
    <definedName name="tarp" localSheetId="12">[3]Insumos!$E$484</definedName>
    <definedName name="Taxa_brita_TSD" localSheetId="12">[11]Peguntas!$B$29</definedName>
    <definedName name="taxa_brita_TSS" localSheetId="12">[11]Peguntas!$B$33</definedName>
    <definedName name="taz" localSheetId="12">[3]Insumos!$E$80</definedName>
    <definedName name="TB" localSheetId="19">#REF!</definedName>
    <definedName name="TB" localSheetId="18">#REF!</definedName>
    <definedName name="TB" localSheetId="17">#REF!</definedName>
    <definedName name="TB" localSheetId="16">#REF!</definedName>
    <definedName name="TB" localSheetId="11">#REF!</definedName>
    <definedName name="TB" localSheetId="15">#REF!</definedName>
    <definedName name="tbcg15" localSheetId="12">[3]Insumos!$E$743</definedName>
    <definedName name="tbcg22" localSheetId="12">[3]Insumos!$E$744</definedName>
    <definedName name="tbv" localSheetId="12">[3]Insumos!$E$214</definedName>
    <definedName name="tcef" localSheetId="19">#REF!</definedName>
    <definedName name="tcef" localSheetId="18">#REF!</definedName>
    <definedName name="tcef" localSheetId="17">#REF!</definedName>
    <definedName name="tcef" localSheetId="16">#REF!</definedName>
    <definedName name="tcef" localSheetId="15">#REF!</definedName>
    <definedName name="tcg1_2" localSheetId="12">[3]Insumos!$E$634</definedName>
    <definedName name="tcl1_2" localSheetId="12">[3]Insumos!$E$633</definedName>
    <definedName name="tco" localSheetId="12">[3]Insumos!$E$480</definedName>
    <definedName name="tcop" localSheetId="12">[3]Insumos!$E$481</definedName>
    <definedName name="tcpp" localSheetId="12">[3]Insumos!$E$482</definedName>
    <definedName name="tea1_220" localSheetId="12">[3]Insumos!$E$608</definedName>
    <definedName name="tebg1_2.15" localSheetId="12">[3]Insumos!$E$747</definedName>
    <definedName name="tebg3_4.22" localSheetId="12">[3]Insumos!$E$748</definedName>
    <definedName name="tecg15" localSheetId="12">[3]Insumos!$E$745</definedName>
    <definedName name="tecg22" localSheetId="12">[3]Insumos!$E$746</definedName>
    <definedName name="teco" localSheetId="12">[3]Insumos!$E$1065</definedName>
    <definedName name="tecs" localSheetId="19">#REF!</definedName>
    <definedName name="tecs" localSheetId="18">#REF!</definedName>
    <definedName name="tecs" localSheetId="17">#REF!</definedName>
    <definedName name="tecs" localSheetId="16">#REF!</definedName>
    <definedName name="tecs" localSheetId="15">#REF!</definedName>
    <definedName name="tefg40" localSheetId="12">[3]Insumos!$E$103</definedName>
    <definedName name="tefg50" localSheetId="12">[3]Insumos!$E$104</definedName>
    <definedName name="tefg65" localSheetId="12">[3]Insumos!$E$105</definedName>
    <definedName name="teo" localSheetId="12">[3]Insumos!$E$1025</definedName>
    <definedName name="teon1" localSheetId="12">[3]Insumos!$E$77</definedName>
    <definedName name="Terra_agua_consumo" localSheetId="12">[11]Peguntas!$B$8</definedName>
    <definedName name="Terra_agua_dmt" localSheetId="12">[11]memoria!$M$57</definedName>
    <definedName name="Terra_empol" localSheetId="12">[11]Peguntas!$B$7</definedName>
    <definedName name="teste" localSheetId="19">[14]Pontes!#REF!</definedName>
    <definedName name="teste" localSheetId="18">[14]Pontes!#REF!</definedName>
    <definedName name="teste" localSheetId="17">[14]Pontes!#REF!</definedName>
    <definedName name="teste" localSheetId="15">[14]Pontes!#REF!</definedName>
    <definedName name="tev" localSheetId="12">[3]Insumos!$E$57</definedName>
    <definedName name="Texto_area" localSheetId="12">[4]Texto!$A$18</definedName>
    <definedName name="Texto_espess" localSheetId="12">[4]Texto!$A$19</definedName>
    <definedName name="Texto_Ext" localSheetId="12">[4]Texto!$A$15</definedName>
    <definedName name="Texto_larg" localSheetId="12">[4]Texto!$A$16</definedName>
    <definedName name="Texto_larg_med" localSheetId="12">[4]Texto!$A$17</definedName>
    <definedName name="Texto_vol" localSheetId="12">[4]Texto!$A$20</definedName>
    <definedName name="tfo" localSheetId="12">[3]Insumos!$E$78</definedName>
    <definedName name="tfs" localSheetId="12">[3]Insumos!$E$940</definedName>
    <definedName name="the" localSheetId="19">#REF!</definedName>
    <definedName name="the" localSheetId="18">#REF!</definedName>
    <definedName name="the" localSheetId="17">#REF!</definedName>
    <definedName name="the" localSheetId="15">#REF!</definedName>
    <definedName name="TID" localSheetId="19">#REF!</definedName>
    <definedName name="TID" localSheetId="18">#REF!</definedName>
    <definedName name="TID" localSheetId="17">#REF!</definedName>
    <definedName name="TID" localSheetId="16">#REF!</definedName>
    <definedName name="TID" localSheetId="15">#REF!</definedName>
    <definedName name="TID_10" localSheetId="19">#REF!</definedName>
    <definedName name="TID_10" localSheetId="18">#REF!</definedName>
    <definedName name="TID_10" localSheetId="17">#REF!</definedName>
    <definedName name="TID_10" localSheetId="16">#REF!</definedName>
    <definedName name="TID_10" localSheetId="15">#REF!</definedName>
    <definedName name="TID_11" localSheetId="19">#REF!</definedName>
    <definedName name="TID_11" localSheetId="18">#REF!</definedName>
    <definedName name="TID_11" localSheetId="17">#REF!</definedName>
    <definedName name="TID_11" localSheetId="16">#REF!</definedName>
    <definedName name="TID_11" localSheetId="15">#REF!</definedName>
    <definedName name="TID_4" localSheetId="19">#REF!</definedName>
    <definedName name="TID_4" localSheetId="18">#REF!</definedName>
    <definedName name="TID_4" localSheetId="17">#REF!</definedName>
    <definedName name="TID_4" localSheetId="16">#REF!</definedName>
    <definedName name="TID_4" localSheetId="15">#REF!</definedName>
    <definedName name="TID_5" localSheetId="19">#REF!</definedName>
    <definedName name="TID_5" localSheetId="18">#REF!</definedName>
    <definedName name="TID_5" localSheetId="17">#REF!</definedName>
    <definedName name="TID_5" localSheetId="16">#REF!</definedName>
    <definedName name="TID_5" localSheetId="15">#REF!</definedName>
    <definedName name="TID_6" localSheetId="19">#REF!</definedName>
    <definedName name="TID_6" localSheetId="18">#REF!</definedName>
    <definedName name="TID_6" localSheetId="17">#REF!</definedName>
    <definedName name="TID_6" localSheetId="16">#REF!</definedName>
    <definedName name="TID_6" localSheetId="15">#REF!</definedName>
    <definedName name="TID_7" localSheetId="19">#REF!</definedName>
    <definedName name="TID_7" localSheetId="18">#REF!</definedName>
    <definedName name="TID_7" localSheetId="17">#REF!</definedName>
    <definedName name="TID_7" localSheetId="16">#REF!</definedName>
    <definedName name="TID_7" localSheetId="15">#REF!</definedName>
    <definedName name="TID_9" localSheetId="19">#REF!</definedName>
    <definedName name="TID_9" localSheetId="18">#REF!</definedName>
    <definedName name="TID_9" localSheetId="17">#REF!</definedName>
    <definedName name="TID_9" localSheetId="16">#REF!</definedName>
    <definedName name="TID_9" localSheetId="15">#REF!</definedName>
    <definedName name="tim" localSheetId="12">[3]Insumos!$E$926</definedName>
    <definedName name="_xlnm.Print_Titles" localSheetId="21">'CÁLCULO DE DMTS'!$1:$5</definedName>
    <definedName name="_xlnm.Print_Titles" localSheetId="24">'COMP COM DES'!$1:$9</definedName>
    <definedName name="_xlnm.Print_Titles" localSheetId="12">JAZ!$3:$7</definedName>
    <definedName name="_xlnm.Print_Titles" localSheetId="4">'MEMORIAL DE CALCULO'!$1:$10</definedName>
    <definedName name="_xlnm.Print_Titles" localSheetId="6">'ORÇ COM DES'!$1:$13</definedName>
    <definedName name="_xlnm.Print_Titles" localSheetId="3">'ORÇ SEM DES'!$1:$12</definedName>
    <definedName name="tjf" localSheetId="12">[3]Insumos!$E$61</definedName>
    <definedName name="tjt" localSheetId="12">[3]Insumos!$E$376</definedName>
    <definedName name="tjv" localSheetId="12">[3]Insumos!$E$66</definedName>
    <definedName name="tla14x2" localSheetId="12">[3]Insumos!$E$95</definedName>
    <definedName name="tle" localSheetId="12">[3]Insumos!$E$79</definedName>
    <definedName name="tll" localSheetId="12">[3]Insumos!$E$488</definedName>
    <definedName name="tllp" localSheetId="12">[3]Insumos!$E$489</definedName>
    <definedName name="tlm1_2" localSheetId="12">[3]Insumos!$E$622</definedName>
    <definedName name="tmf" localSheetId="12">[3]Insumos!$E$1037</definedName>
    <definedName name="tmi" localSheetId="12">[3]Insumos!$E$490</definedName>
    <definedName name="tmip" localSheetId="12">[3]Insumos!$E$491</definedName>
    <definedName name="tmk" localSheetId="12">[3]Insumos!$E$1042</definedName>
    <definedName name="tmt" localSheetId="12">[3]Insumos!$E$81</definedName>
    <definedName name="tnc1_2" localSheetId="12">[3]Insumos!$E$631</definedName>
    <definedName name="tnc3_4" localSheetId="12">[3]Insumos!$E$632</definedName>
    <definedName name="tncb1_2" localSheetId="12">[3]Insumos!$E$630</definedName>
    <definedName name="tni1_2" localSheetId="12">[3]Insumos!$E$629</definedName>
    <definedName name="tnp1_2" localSheetId="12">[3]Insumos!$E$628</definedName>
    <definedName name="top" localSheetId="12">[3]Insumos!$E$33</definedName>
    <definedName name="topm" localSheetId="12">[3]Insumos!$E$34</definedName>
    <definedName name="TOT" localSheetId="12">[3]Resumo!$F$12</definedName>
    <definedName name="TOTAL" localSheetId="19">#REF!</definedName>
    <definedName name="TOTAL" localSheetId="18">#REF!</definedName>
    <definedName name="TOTAL" localSheetId="17">#REF!</definedName>
    <definedName name="TOTAL" localSheetId="16">#REF!</definedName>
    <definedName name="TOTAL" localSheetId="11">#REF!</definedName>
    <definedName name="TOTAL" localSheetId="15">#REF!</definedName>
    <definedName name="tpb" localSheetId="12">[3]Insumos!$E$782</definedName>
    <definedName name="TPI" localSheetId="19">#REF!</definedName>
    <definedName name="TPI" localSheetId="18">#REF!</definedName>
    <definedName name="TPI" localSheetId="17">#REF!</definedName>
    <definedName name="TPI" localSheetId="16">#REF!</definedName>
    <definedName name="TPI" localSheetId="15">#REF!</definedName>
    <definedName name="tpl1_2" localSheetId="12">[3]Insumos!$E$627</definedName>
    <definedName name="TPM" localSheetId="19">#REF!</definedName>
    <definedName name="TPM" localSheetId="18">#REF!</definedName>
    <definedName name="TPM" localSheetId="17">#REF!</definedName>
    <definedName name="TPM" localSheetId="16">#REF!</definedName>
    <definedName name="TPM" localSheetId="11">#REF!</definedName>
    <definedName name="TPM" localSheetId="15">#REF!</definedName>
    <definedName name="TPP" localSheetId="19">#REF!</definedName>
    <definedName name="TPP" localSheetId="18">#REF!</definedName>
    <definedName name="TPP" localSheetId="17">#REF!</definedName>
    <definedName name="TPP" localSheetId="16">#REF!</definedName>
    <definedName name="TPP" localSheetId="15">#REF!</definedName>
    <definedName name="tpr" localSheetId="12">[3]Insumos!$E$1031</definedName>
    <definedName name="tpri" localSheetId="12">[3]Insumos!$E$889</definedName>
    <definedName name="tps1_2" localSheetId="12">[3]Insumos!$E$615</definedName>
    <definedName name="tps11_2" localSheetId="12">[3]Insumos!$E$616</definedName>
    <definedName name="tram20" localSheetId="12">[3]Insumos!$E$1010</definedName>
    <definedName name="tram25" localSheetId="12">[3]Insumos!$E$1011</definedName>
    <definedName name="Transporte" localSheetId="12">[4]Texto!$A$22</definedName>
    <definedName name="trc" localSheetId="12">[3]Insumos!$E$381</definedName>
    <definedName name="trechos" localSheetId="12">[2]TRECHOS!$D$8:$AB$18</definedName>
    <definedName name="trechos_cabeca" localSheetId="12">[2]TRECHOS!$D$12:$AB$13</definedName>
    <definedName name="trf112.5" localSheetId="12">[3]Insumos!$E$419</definedName>
    <definedName name="trpc" localSheetId="12">[3]Insumos!$E$1062</definedName>
    <definedName name="TSD" localSheetId="19">#REF!</definedName>
    <definedName name="TSD" localSheetId="18">#REF!</definedName>
    <definedName name="TSD" localSheetId="17">#REF!</definedName>
    <definedName name="TSD" localSheetId="16">#REF!</definedName>
    <definedName name="TSD" localSheetId="11">#REF!</definedName>
    <definedName name="TSD" localSheetId="15">#REF!</definedName>
    <definedName name="TSD_area" localSheetId="12">[11]memoria!$M$209</definedName>
    <definedName name="TSD_larg" localSheetId="12">[11]Peguntas!$B$27</definedName>
    <definedName name="TSD_m2" localSheetId="19">[29]memoria!#REF!</definedName>
    <definedName name="TSD_m2" localSheetId="18">[29]memoria!#REF!</definedName>
    <definedName name="TSD_m2" localSheetId="17">[29]memoria!#REF!</definedName>
    <definedName name="TSD_m2" localSheetId="12">[4]memoria!#REF!</definedName>
    <definedName name="TSD_m2" localSheetId="16">[29]memoria!#REF!</definedName>
    <definedName name="TSD_m2" localSheetId="11">[29]memoria!#REF!</definedName>
    <definedName name="TSD_m2" localSheetId="15">[29]memoria!#REF!</definedName>
    <definedName name="tspp" localSheetId="12">[3]Insumos!$E$485</definedName>
    <definedName name="TSS_area" localSheetId="12">[11]memoria!$M$216</definedName>
    <definedName name="TSS_larg" localSheetId="12">[11]Peguntas!$B$31</definedName>
    <definedName name="TSS_m2" localSheetId="12">[4]memoria!$N$199</definedName>
    <definedName name="tssp" localSheetId="19">#REF!</definedName>
    <definedName name="tssp" localSheetId="18">#REF!</definedName>
    <definedName name="tssp" localSheetId="17">#REF!</definedName>
    <definedName name="tssp" localSheetId="16">#REF!</definedName>
    <definedName name="tssp" localSheetId="11">#REF!</definedName>
    <definedName name="tssp" localSheetId="15">#REF!</definedName>
    <definedName name="tst" localSheetId="19">[14]Pontes!#REF!</definedName>
    <definedName name="tst" localSheetId="18">[14]Pontes!#REF!</definedName>
    <definedName name="tst" localSheetId="17">[14]Pontes!#REF!</definedName>
    <definedName name="tst" localSheetId="15">[14]Pontes!#REF!</definedName>
    <definedName name="tta" localSheetId="12">[3]Insumos!$E$853</definedName>
    <definedName name="ttc" localSheetId="12">[3]Insumos!$E$866</definedName>
    <definedName name="tte" localSheetId="12">[3]Insumos!$E$864</definedName>
    <definedName name="ttel" localSheetId="19">#REF!</definedName>
    <definedName name="ttel" localSheetId="18">#REF!</definedName>
    <definedName name="ttel" localSheetId="17">#REF!</definedName>
    <definedName name="ttel" localSheetId="16">#REF!</definedName>
    <definedName name="ttel" localSheetId="15">#REF!</definedName>
    <definedName name="ttk" localSheetId="19">#REF!</definedName>
    <definedName name="ttk" localSheetId="18">#REF!</definedName>
    <definedName name="ttk" localSheetId="17">#REF!</definedName>
    <definedName name="ttk" localSheetId="16">#REF!</definedName>
    <definedName name="ttk" localSheetId="15">#REF!</definedName>
    <definedName name="ttl" localSheetId="12">[3]Insumos!$E$854</definedName>
    <definedName name="tto" localSheetId="12">[3]Insumos!$E$863</definedName>
    <definedName name="ttt" localSheetId="12">[3]Insumos!$E$486</definedName>
    <definedName name="tttp" localSheetId="12">[3]Insumos!$E$487</definedName>
    <definedName name="ttv" localSheetId="12">[3]Insumos!$E$855</definedName>
    <definedName name="tub100ca2" localSheetId="12">[3]Insumos!$E$820</definedName>
    <definedName name="tub60ca2" localSheetId="12">[3]Insumos!$E$818</definedName>
    <definedName name="tub80ca2" localSheetId="12">[3]Insumos!$E$819</definedName>
    <definedName name="tubd40" localSheetId="12">[3]Insumos!$E$698</definedName>
    <definedName name="TUDO" localSheetId="19">#REF!</definedName>
    <definedName name="TUDO" localSheetId="18">#REF!</definedName>
    <definedName name="TUDO" localSheetId="17">#REF!</definedName>
    <definedName name="TUDO" localSheetId="16">#REF!</definedName>
    <definedName name="TUDO" localSheetId="11">#REF!</definedName>
    <definedName name="TUDO" localSheetId="15">#REF!</definedName>
    <definedName name="tup" localSheetId="12">[3]Insumos!$E$479</definedName>
    <definedName name="tus" localSheetId="12">[3]Insumos!$E$478</definedName>
    <definedName name="tx_2_para" localSheetId="12">[18]memoria!$P$1</definedName>
    <definedName name="tx_3" localSheetId="12">[18]memoria!$N$1</definedName>
    <definedName name="txa" localSheetId="12">[3]Insumos!$E$857</definedName>
    <definedName name="ugkasgfohaoshfoahfohaohoihgeohoehghahghgoihwogoadhgohgoihogh" localSheetId="19">'[31]COMP. RAMPA'!AA</definedName>
    <definedName name="ugkasgfohaoshfoahfohaohoihgeohoehghahghgoihwogoadhgohgoihogh" localSheetId="18">'[31]COMP. RAMPA'!AA</definedName>
    <definedName name="ugkasgfohaoshfoahfohaohoihgeohoehghahghgoihwogoadhgohgoihogh" localSheetId="17">'[31]COMP. RAMPA'!AA</definedName>
    <definedName name="ugkasgfohaoshfoahfohaohoihgeohoehghahghgoihwogoadhgohgoihogh" localSheetId="15">'[31]COMP. RAMPA'!AA</definedName>
    <definedName name="uni11_2" localSheetId="12">[3]Insumos!$E$621</definedName>
    <definedName name="unidade" localSheetId="12">[26]Parametrizar!$D$28:$E$53</definedName>
    <definedName name="unidade_coluna" localSheetId="12">[26]Parametrizar!$D$29:$D$51</definedName>
    <definedName name="UNIT" localSheetId="19">#REF!</definedName>
    <definedName name="UNIT" localSheetId="18">#REF!</definedName>
    <definedName name="UNIT" localSheetId="17">#REF!</definedName>
    <definedName name="UNIT" localSheetId="16">#REF!</definedName>
    <definedName name="UNIT" localSheetId="11">#REF!</definedName>
    <definedName name="UNIT" localSheetId="15">#REF!</definedName>
    <definedName name="USS" localSheetId="19">#REF!</definedName>
    <definedName name="USS" localSheetId="18">#REF!</definedName>
    <definedName name="USS" localSheetId="17">#REF!</definedName>
    <definedName name="USS" localSheetId="16">#REF!</definedName>
    <definedName name="USS" localSheetId="15">#REF!</definedName>
    <definedName name="vaf" localSheetId="12">[3]Insumos!$E$336</definedName>
    <definedName name="val11_2" localSheetId="12">[3]Insumos!$E$620</definedName>
    <definedName name="VALOR" localSheetId="2">'[13]ORÇ COM DESON'!$A$13:$N$35</definedName>
    <definedName name="VALOR">'ORÇ SEM DES'!$A$13:$N$34</definedName>
    <definedName name="vemAZ25" localSheetId="12">[3]Insumos!$E$1017</definedName>
    <definedName name="vep" localSheetId="12">[3]Insumos!$E$969</definedName>
    <definedName name="verde" localSheetId="19">#REF!</definedName>
    <definedName name="verde" localSheetId="18">#REF!</definedName>
    <definedName name="verde" localSheetId="17">#REF!</definedName>
    <definedName name="verde" localSheetId="16">#REF!</definedName>
    <definedName name="verde" localSheetId="11">#REF!</definedName>
    <definedName name="verde" localSheetId="15">#REF!</definedName>
    <definedName name="verdepav" localSheetId="19">#REF!</definedName>
    <definedName name="verdepav" localSheetId="18">#REF!</definedName>
    <definedName name="verdepav" localSheetId="17">#REF!</definedName>
    <definedName name="verdepav" localSheetId="16">#REF!</definedName>
    <definedName name="verdepav" localSheetId="11">#REF!</definedName>
    <definedName name="verdepav" localSheetId="15">#REF!</definedName>
    <definedName name="vfi3.5" localSheetId="12">[3]Insumos!$E$897</definedName>
    <definedName name="vig" localSheetId="12">[3]Insumos!$E$38</definedName>
    <definedName name="VII" localSheetId="19">#REF!</definedName>
    <definedName name="VII" localSheetId="18">#REF!</definedName>
    <definedName name="VII" localSheetId="17">#REF!</definedName>
    <definedName name="VII" localSheetId="16">#REF!</definedName>
    <definedName name="VII" localSheetId="15">#REF!</definedName>
    <definedName name="VIP" localSheetId="19">#REF!</definedName>
    <definedName name="VIP" localSheetId="18">#REF!</definedName>
    <definedName name="VIP" localSheetId="17">#REF!</definedName>
    <definedName name="VIP" localSheetId="16">#REF!</definedName>
    <definedName name="VIP" localSheetId="15">#REF!</definedName>
    <definedName name="vli" localSheetId="12">[3]Insumos!$E$712</definedName>
    <definedName name="vlp" localSheetId="12">[3]Insumos!$E$713</definedName>
    <definedName name="VLR" localSheetId="19">#REF!</definedName>
    <definedName name="VLR" localSheetId="18">#REF!</definedName>
    <definedName name="VLR" localSheetId="17">#REF!</definedName>
    <definedName name="VLR" localSheetId="16">#REF!</definedName>
    <definedName name="VLR" localSheetId="15">#REF!</definedName>
    <definedName name="vol_jaz" localSheetId="12">[11]memoria!$G$164</definedName>
    <definedName name="vol_jaz_01" localSheetId="12">[11]memoria!$G$134</definedName>
    <definedName name="vol_jaz_02" localSheetId="12">[11]memoria!$G$160</definedName>
    <definedName name="vpe" localSheetId="12">[3]Insumos!$E$973</definedName>
    <definedName name="vpi" localSheetId="12">[3]Insumos!$E$974</definedName>
    <definedName name="vsb" localSheetId="12">[3]Insumos!$E$768</definedName>
    <definedName name="vsbc" localSheetId="12">[3]Insumos!$E$770</definedName>
    <definedName name="vsbpc" localSheetId="12">[3]Insumos!$E$769</definedName>
    <definedName name="vtt" localSheetId="12">[3]Insumos!$E$552</definedName>
    <definedName name="WEWRWR" localSheetId="19">BDI.CD!WEWRWR</definedName>
    <definedName name="WEWRWR" localSheetId="12">JAZ!WEWRWR</definedName>
    <definedName name="WEWRWR" localSheetId="11">REL!WEWRWR</definedName>
    <definedName name="WEWRWR" localSheetId="2">'[7]MOB (2)'!WEWRWR</definedName>
    <definedName name="WEWRWR">'[8]RESUMO SEM DES. (2)'!WEWRWR</definedName>
    <definedName name="wrn.Orçamento." localSheetId="14" hidden="1">{#N/A,#N/A,FALSE,"Planilha";#N/A,#N/A,FALSE,"Resumo";#N/A,#N/A,FALSE,"Fisico";#N/A,#N/A,FALSE,"Financeiro";#N/A,#N/A,FALSE,"Financeiro"}</definedName>
    <definedName name="wrn.Orçamento." localSheetId="19" hidden="1">{#N/A,#N/A,FALSE,"Planilha";#N/A,#N/A,FALSE,"Resumo";#N/A,#N/A,FALSE,"Fisico";#N/A,#N/A,FALSE,"Financeiro";#N/A,#N/A,FALSE,"Financeiro"}</definedName>
    <definedName name="wrn.Orçamento." localSheetId="12" hidden="1">{#N/A,#N/A,FALSE,"Planilha";#N/A,#N/A,FALSE,"Resumo";#N/A,#N/A,FALSE,"Fisico";#N/A,#N/A,FALSE,"Financeiro";#N/A,#N/A,FALSE,"Financeiro"}</definedName>
    <definedName name="wrn.Orçamento." localSheetId="11" hidden="1">{#N/A,#N/A,FALSE,"Planilha";#N/A,#N/A,FALSE,"Resumo";#N/A,#N/A,FALSE,"Fisico";#N/A,#N/A,FALSE,"Financeiro";#N/A,#N/A,FALSE,"Financeiro"}</definedName>
    <definedName name="wrn.Orçamento." localSheetId="2" hidden="1">{#N/A,#N/A,FALSE,"Planilha";#N/A,#N/A,FALSE,"Resumo";#N/A,#N/A,FALSE,"Fisico";#N/A,#N/A,FALSE,"Financeiro";#N/A,#N/A,FALSE,"Financeiro"}</definedName>
    <definedName name="wrn.Orçamento." hidden="1">{#N/A,#N/A,FALSE,"Planilha";#N/A,#N/A,FALSE,"Resumo";#N/A,#N/A,FALSE,"Fisico";#N/A,#N/A,FALSE,"Financeiro";#N/A,#N/A,FALSE,"Financeiro"}</definedName>
    <definedName name="WWW" localSheetId="19">Plan1</definedName>
    <definedName name="WWW" localSheetId="18">Plan1</definedName>
    <definedName name="WWW" localSheetId="17">Plan1</definedName>
    <definedName name="WWW" localSheetId="15">Plan1</definedName>
    <definedName name="x" localSheetId="19">[32]Equipamentos!#REF!</definedName>
    <definedName name="x" localSheetId="18">[32]Equipamentos!#REF!</definedName>
    <definedName name="x" localSheetId="17">[32]Equipamentos!#REF!</definedName>
    <definedName name="x" localSheetId="16">[32]Equipamentos!#REF!</definedName>
    <definedName name="x" localSheetId="11">[32]Equipamentos!#REF!</definedName>
    <definedName name="x" localSheetId="15">[32]Equipamentos!#REF!</definedName>
    <definedName name="XCVZ_11" localSheetId="19">#REF!</definedName>
    <definedName name="XCVZ_11" localSheetId="18">#REF!</definedName>
    <definedName name="XCVZ_11" localSheetId="17">#REF!</definedName>
    <definedName name="XCVZ_11" localSheetId="15">#REF!</definedName>
    <definedName name="XXX" localSheetId="19">BDI.CD!XXX</definedName>
    <definedName name="XXX" localSheetId="12">JAZ!XXX</definedName>
    <definedName name="XXX" localSheetId="11">REL!XXX</definedName>
    <definedName name="XXX" localSheetId="2">'[7]MOB (2)'!XXX</definedName>
    <definedName name="XXX">'[8]RESUMO SEM DES. (2)'!XXX</definedName>
    <definedName name="zba" localSheetId="12">[3]Insumos!$E$867</definedName>
  </definedNames>
  <calcPr calcId="181029"/>
</workbook>
</file>

<file path=xl/calcChain.xml><?xml version="1.0" encoding="utf-8"?>
<calcChain xmlns="http://schemas.openxmlformats.org/spreadsheetml/2006/main">
  <c r="H14" i="75" l="1"/>
  <c r="F30" i="74" l="1"/>
  <c r="F29" i="74"/>
  <c r="E15" i="74"/>
  <c r="C9" i="30"/>
  <c r="F210" i="55"/>
  <c r="F148" i="55"/>
  <c r="D43" i="76"/>
  <c r="F41" i="76"/>
  <c r="D31" i="76"/>
  <c r="F29" i="76"/>
  <c r="D24" i="76"/>
  <c r="F38" i="55"/>
  <c r="F24" i="30"/>
  <c r="D55" i="76"/>
  <c r="D49" i="76"/>
  <c r="B11" i="30" l="1"/>
  <c r="J41" i="78"/>
  <c r="I41" i="78"/>
  <c r="H41" i="78"/>
  <c r="G41" i="78"/>
  <c r="J37" i="78"/>
  <c r="I37" i="78"/>
  <c r="H37" i="78"/>
  <c r="G37" i="78"/>
  <c r="J30" i="78"/>
  <c r="I30" i="78"/>
  <c r="H30" i="78"/>
  <c r="G30" i="78"/>
  <c r="J18" i="78"/>
  <c r="J43" i="78" s="1"/>
  <c r="I18" i="78"/>
  <c r="H18" i="78"/>
  <c r="G18" i="78"/>
  <c r="G43" i="78" s="1"/>
  <c r="J5" i="78"/>
  <c r="H5" i="78"/>
  <c r="A2" i="78"/>
  <c r="B16" i="71"/>
  <c r="I63" i="30"/>
  <c r="I80" i="30" s="1"/>
  <c r="H50" i="30"/>
  <c r="H70" i="30" s="1"/>
  <c r="I47" i="30"/>
  <c r="I67" i="30" s="1"/>
  <c r="I84" i="30" s="1"/>
  <c r="H44" i="30"/>
  <c r="I43" i="30"/>
  <c r="I42" i="30"/>
  <c r="I62" i="30" s="1"/>
  <c r="I79" i="30" s="1"/>
  <c r="I32" i="30"/>
  <c r="I50" i="30" s="1"/>
  <c r="I70" i="30" s="1"/>
  <c r="I87" i="30" s="1"/>
  <c r="H32" i="30"/>
  <c r="I29" i="30"/>
  <c r="I30" i="30"/>
  <c r="I48" i="30" s="1"/>
  <c r="I68" i="30" s="1"/>
  <c r="I85" i="30" s="1"/>
  <c r="H30" i="30"/>
  <c r="H48" i="30" s="1"/>
  <c r="H29" i="30"/>
  <c r="H47" i="30" s="1"/>
  <c r="I27" i="30"/>
  <c r="I45" i="30" s="1"/>
  <c r="I65" i="30" s="1"/>
  <c r="I82" i="30" s="1"/>
  <c r="H27" i="30"/>
  <c r="H45" i="30" s="1"/>
  <c r="I26" i="30"/>
  <c r="I44" i="30" s="1"/>
  <c r="I64" i="30" s="1"/>
  <c r="I81" i="30" s="1"/>
  <c r="H26" i="30"/>
  <c r="I25" i="30"/>
  <c r="H25" i="30"/>
  <c r="H43" i="30" s="1"/>
  <c r="I24" i="30"/>
  <c r="H24" i="30"/>
  <c r="H42" i="30" s="1"/>
  <c r="H23" i="30"/>
  <c r="H41" i="30" s="1"/>
  <c r="H20" i="30"/>
  <c r="H19" i="30"/>
  <c r="D78" i="30"/>
  <c r="C68" i="30"/>
  <c r="C85" i="30" s="1"/>
  <c r="E30" i="30"/>
  <c r="C32" i="30"/>
  <c r="C50" i="30" s="1"/>
  <c r="C70" i="30" s="1"/>
  <c r="C87" i="30" s="1"/>
  <c r="C30" i="30"/>
  <c r="C29" i="30"/>
  <c r="C47" i="30" s="1"/>
  <c r="C67" i="30" s="1"/>
  <c r="C84" i="30" s="1"/>
  <c r="C27" i="30"/>
  <c r="C26" i="30"/>
  <c r="C25" i="30"/>
  <c r="C24" i="30"/>
  <c r="C42" i="30" s="1"/>
  <c r="C23" i="30"/>
  <c r="C41" i="30" s="1"/>
  <c r="C61" i="30" s="1"/>
  <c r="C78" i="30" s="1"/>
  <c r="C21" i="30"/>
  <c r="C20" i="30"/>
  <c r="C19" i="30"/>
  <c r="C16" i="55"/>
  <c r="C13" i="55"/>
  <c r="H261" i="55"/>
  <c r="D253" i="55"/>
  <c r="E253" i="55" s="1"/>
  <c r="F253" i="55" s="1"/>
  <c r="G253" i="55" s="1"/>
  <c r="D228" i="55"/>
  <c r="E228" i="55" s="1"/>
  <c r="F228" i="55" s="1"/>
  <c r="G228" i="55" s="1"/>
  <c r="D191" i="55"/>
  <c r="E191" i="55" s="1"/>
  <c r="F191" i="55" s="1"/>
  <c r="G191" i="55" s="1"/>
  <c r="D166" i="55"/>
  <c r="E166" i="55" s="1"/>
  <c r="F166" i="55" s="1"/>
  <c r="G166" i="55" s="1"/>
  <c r="D129" i="55"/>
  <c r="E129" i="55" s="1"/>
  <c r="F129" i="55" s="1"/>
  <c r="G129" i="55" s="1"/>
  <c r="D104" i="55"/>
  <c r="E104" i="55" s="1"/>
  <c r="F104" i="55" s="1"/>
  <c r="G104" i="55" s="1"/>
  <c r="C228" i="55"/>
  <c r="C166" i="55"/>
  <c r="C104" i="55"/>
  <c r="C88" i="55"/>
  <c r="C275" i="55" s="1"/>
  <c r="D88" i="55"/>
  <c r="D275" i="55" s="1"/>
  <c r="E275" i="55" s="1"/>
  <c r="F275" i="55" s="1"/>
  <c r="G275" i="55" s="1"/>
  <c r="C81" i="55"/>
  <c r="C268" i="55" s="1"/>
  <c r="D81" i="55"/>
  <c r="D268" i="55" s="1"/>
  <c r="E268" i="55" s="1"/>
  <c r="F268" i="55" s="1"/>
  <c r="G268" i="55" s="1"/>
  <c r="C74" i="55"/>
  <c r="C261" i="55" s="1"/>
  <c r="D74" i="55"/>
  <c r="D261" i="55" s="1"/>
  <c r="C66" i="55"/>
  <c r="C191" i="55" s="1"/>
  <c r="D66" i="55"/>
  <c r="C61" i="55"/>
  <c r="C248" i="55" s="1"/>
  <c r="D61" i="55"/>
  <c r="D248" i="55" s="1"/>
  <c r="E248" i="55" s="1"/>
  <c r="F248" i="55" s="1"/>
  <c r="G248" i="55" s="1"/>
  <c r="C56" i="55"/>
  <c r="C243" i="55" s="1"/>
  <c r="D56" i="55"/>
  <c r="D243" i="55" s="1"/>
  <c r="E243" i="55" s="1"/>
  <c r="F243" i="55" s="1"/>
  <c r="G243" i="55" s="1"/>
  <c r="C41" i="55"/>
  <c r="D41" i="55"/>
  <c r="C34" i="55"/>
  <c r="C221" i="55" s="1"/>
  <c r="D34" i="55"/>
  <c r="D221" i="55" s="1"/>
  <c r="E221" i="55" s="1"/>
  <c r="F221" i="55" s="1"/>
  <c r="G221" i="55" s="1"/>
  <c r="C137" i="55" l="1"/>
  <c r="C199" i="55"/>
  <c r="H204" i="55" s="1"/>
  <c r="D137" i="55"/>
  <c r="E137" i="55" s="1"/>
  <c r="F137" i="55" s="1"/>
  <c r="G137" i="55" s="1"/>
  <c r="D199" i="55"/>
  <c r="C144" i="55"/>
  <c r="C206" i="55"/>
  <c r="D144" i="55"/>
  <c r="E144" i="55" s="1"/>
  <c r="F144" i="55" s="1"/>
  <c r="G144" i="55" s="1"/>
  <c r="D206" i="55"/>
  <c r="E206" i="55" s="1"/>
  <c r="F206" i="55" s="1"/>
  <c r="G206" i="55" s="1"/>
  <c r="C129" i="55"/>
  <c r="C253" i="55"/>
  <c r="H258" i="55" s="1"/>
  <c r="C151" i="55"/>
  <c r="C213" i="55"/>
  <c r="H214" i="55" s="1"/>
  <c r="D151" i="55"/>
  <c r="E151" i="55" s="1"/>
  <c r="F151" i="55" s="1"/>
  <c r="G151" i="55" s="1"/>
  <c r="D213" i="55"/>
  <c r="E213" i="55" s="1"/>
  <c r="F213" i="55" s="1"/>
  <c r="G213" i="55" s="1"/>
  <c r="C97" i="55"/>
  <c r="C159" i="55"/>
  <c r="H164" i="55" s="1"/>
  <c r="D97" i="55"/>
  <c r="E97" i="55" s="1"/>
  <c r="F97" i="55" s="1"/>
  <c r="G97" i="55" s="1"/>
  <c r="D159" i="55"/>
  <c r="E159" i="55" s="1"/>
  <c r="F159" i="55" s="1"/>
  <c r="G159" i="55" s="1"/>
  <c r="C119" i="55"/>
  <c r="C181" i="55"/>
  <c r="H184" i="55" s="1"/>
  <c r="D119" i="55"/>
  <c r="E119" i="55" s="1"/>
  <c r="F119" i="55" s="1"/>
  <c r="G119" i="55" s="1"/>
  <c r="D181" i="55"/>
  <c r="E181" i="55" s="1"/>
  <c r="F181" i="55" s="1"/>
  <c r="G181" i="55" s="1"/>
  <c r="C124" i="55"/>
  <c r="C186" i="55"/>
  <c r="H189" i="55" s="1"/>
  <c r="D124" i="55"/>
  <c r="E124" i="55" s="1"/>
  <c r="F124" i="55" s="1"/>
  <c r="G124" i="55" s="1"/>
  <c r="D186" i="55"/>
  <c r="E186" i="55" s="1"/>
  <c r="F186" i="55" s="1"/>
  <c r="G186" i="55" s="1"/>
  <c r="H43" i="78"/>
  <c r="I43" i="78"/>
  <c r="C43" i="30"/>
  <c r="F271" i="55"/>
  <c r="F264" i="55"/>
  <c r="F209" i="55"/>
  <c r="H53" i="76"/>
  <c r="H47" i="76"/>
  <c r="H41" i="76"/>
  <c r="D53" i="76"/>
  <c r="F53" i="76"/>
  <c r="D47" i="76"/>
  <c r="F47" i="76"/>
  <c r="C29" i="76"/>
  <c r="C22" i="76"/>
  <c r="C16" i="76"/>
  <c r="C9" i="76"/>
  <c r="E9" i="76" s="1"/>
  <c r="F218" i="55"/>
  <c r="F222" i="55" s="1"/>
  <c r="F225" i="55" s="1"/>
  <c r="G78" i="30" s="1"/>
  <c r="D217" i="55"/>
  <c r="F156" i="55"/>
  <c r="F192" i="55" s="1"/>
  <c r="D155" i="55"/>
  <c r="F94" i="55"/>
  <c r="F98" i="55" s="1"/>
  <c r="F101" i="55" s="1"/>
  <c r="F102" i="55" s="1"/>
  <c r="D93" i="55"/>
  <c r="F31" i="55"/>
  <c r="D30" i="55"/>
  <c r="K276" i="55"/>
  <c r="J276" i="55"/>
  <c r="H276" i="55"/>
  <c r="K266" i="55"/>
  <c r="J266" i="55"/>
  <c r="H266" i="55"/>
  <c r="K258" i="55"/>
  <c r="J258" i="55"/>
  <c r="F255" i="55"/>
  <c r="K251" i="55"/>
  <c r="J251" i="55"/>
  <c r="H251" i="55"/>
  <c r="K246" i="55"/>
  <c r="J246" i="55"/>
  <c r="H246" i="55"/>
  <c r="K233" i="55"/>
  <c r="J233" i="55"/>
  <c r="H233" i="55"/>
  <c r="F231" i="55"/>
  <c r="J226" i="55"/>
  <c r="H226" i="55"/>
  <c r="K226" i="55"/>
  <c r="I217" i="55"/>
  <c r="H217" i="55"/>
  <c r="J214" i="55"/>
  <c r="K204" i="55"/>
  <c r="J204" i="55"/>
  <c r="K196" i="55"/>
  <c r="J196" i="55"/>
  <c r="H196" i="55"/>
  <c r="J189" i="55"/>
  <c r="J184" i="55"/>
  <c r="K171" i="55"/>
  <c r="J171" i="55"/>
  <c r="H171" i="55"/>
  <c r="F169" i="55"/>
  <c r="F193" i="55" s="1"/>
  <c r="J164" i="55"/>
  <c r="I155" i="55"/>
  <c r="B73" i="30"/>
  <c r="C89" i="30" s="1"/>
  <c r="B56" i="30"/>
  <c r="C72" i="30" s="1"/>
  <c r="N73" i="30"/>
  <c r="N56" i="30"/>
  <c r="B36" i="30"/>
  <c r="B13" i="30"/>
  <c r="D22" i="71"/>
  <c r="K184" i="55" l="1"/>
  <c r="K214" i="55"/>
  <c r="K164" i="55"/>
  <c r="K189" i="55"/>
  <c r="H9" i="76"/>
  <c r="D11" i="76"/>
  <c r="F140" i="55"/>
  <c r="F147" i="55"/>
  <c r="F254" i="55"/>
  <c r="F257" i="55" s="1"/>
  <c r="F160" i="55"/>
  <c r="F167" i="55" s="1"/>
  <c r="F171" i="55" s="1"/>
  <c r="I171" i="55" s="1"/>
  <c r="H155" i="55"/>
  <c r="F229" i="55"/>
  <c r="F233" i="55" s="1"/>
  <c r="H22" i="76"/>
  <c r="H29" i="76"/>
  <c r="H55" i="76"/>
  <c r="E35" i="76"/>
  <c r="D37" i="76" s="1"/>
  <c r="I226" i="55"/>
  <c r="F226" i="55"/>
  <c r="F196" i="55"/>
  <c r="G65" i="30" s="1"/>
  <c r="F195" i="55"/>
  <c r="C45" i="30"/>
  <c r="C65" i="30" s="1"/>
  <c r="C82" i="30" s="1"/>
  <c r="C44" i="30"/>
  <c r="C64" i="30" s="1"/>
  <c r="C81" i="30" s="1"/>
  <c r="C63" i="30"/>
  <c r="C80" i="30" s="1"/>
  <c r="G62" i="30" l="1"/>
  <c r="K62" i="30" s="1"/>
  <c r="K65" i="30"/>
  <c r="F35" i="76"/>
  <c r="F202" i="55"/>
  <c r="F258" i="55"/>
  <c r="F163" i="55"/>
  <c r="G61" i="30" s="1"/>
  <c r="I233" i="55"/>
  <c r="G79" i="30"/>
  <c r="H35" i="76"/>
  <c r="H37" i="76" s="1"/>
  <c r="H49" i="76"/>
  <c r="H43" i="76"/>
  <c r="I196" i="55"/>
  <c r="F182" i="55"/>
  <c r="F184" i="55" s="1"/>
  <c r="G63" i="30" s="1"/>
  <c r="F200" i="55"/>
  <c r="F207" i="55"/>
  <c r="B11" i="34"/>
  <c r="C52" i="30"/>
  <c r="K152" i="55"/>
  <c r="J152" i="55"/>
  <c r="H152" i="55"/>
  <c r="K142" i="55"/>
  <c r="J142" i="55"/>
  <c r="H142" i="55"/>
  <c r="K134" i="55"/>
  <c r="J134" i="55"/>
  <c r="H134" i="55"/>
  <c r="F130" i="55"/>
  <c r="K127" i="55"/>
  <c r="J127" i="55"/>
  <c r="H127" i="55"/>
  <c r="K122" i="55"/>
  <c r="J122" i="55"/>
  <c r="H122" i="55"/>
  <c r="K109" i="55"/>
  <c r="J109" i="55"/>
  <c r="H109" i="55"/>
  <c r="F107" i="55"/>
  <c r="F131" i="55" s="1"/>
  <c r="J102" i="55"/>
  <c r="H102" i="55"/>
  <c r="F105" i="55"/>
  <c r="I93" i="55"/>
  <c r="H93" i="55"/>
  <c r="N36" i="30"/>
  <c r="F22" i="76"/>
  <c r="D22" i="76"/>
  <c r="F77" i="55"/>
  <c r="E16" i="76"/>
  <c r="F204" i="55" l="1"/>
  <c r="I204" i="55" s="1"/>
  <c r="F164" i="55"/>
  <c r="K63" i="30"/>
  <c r="G82" i="30"/>
  <c r="F269" i="55"/>
  <c r="F272" i="55" s="1"/>
  <c r="K79" i="30"/>
  <c r="D18" i="76"/>
  <c r="F84" i="55" s="1"/>
  <c r="I258" i="55"/>
  <c r="F262" i="55"/>
  <c r="F266" i="55" s="1"/>
  <c r="I266" i="55" s="1"/>
  <c r="F109" i="55"/>
  <c r="I109" i="55" s="1"/>
  <c r="F244" i="55"/>
  <c r="F246" i="55" s="1"/>
  <c r="F249" i="55" s="1"/>
  <c r="F251" i="55" s="1"/>
  <c r="I251" i="55" s="1"/>
  <c r="I164" i="55"/>
  <c r="I210" i="55"/>
  <c r="G68" i="30"/>
  <c r="F16" i="76"/>
  <c r="F214" i="55"/>
  <c r="F187" i="55"/>
  <c r="F189" i="55" s="1"/>
  <c r="I184" i="55"/>
  <c r="F134" i="55"/>
  <c r="G45" i="30" s="1"/>
  <c r="G41" i="30"/>
  <c r="J41" i="30" s="1"/>
  <c r="F133" i="55"/>
  <c r="H24" i="76"/>
  <c r="H31" i="76"/>
  <c r="H11" i="76"/>
  <c r="H16" i="76"/>
  <c r="H18" i="76" s="1"/>
  <c r="F9" i="76"/>
  <c r="G67" i="30" l="1"/>
  <c r="K67" i="30" s="1"/>
  <c r="G84" i="30"/>
  <c r="K84" i="30" s="1"/>
  <c r="J45" i="30"/>
  <c r="K45" i="30"/>
  <c r="I272" i="55"/>
  <c r="G85" i="30"/>
  <c r="O82" i="30"/>
  <c r="P82" i="30" s="1"/>
  <c r="K82" i="30"/>
  <c r="G80" i="30"/>
  <c r="I246" i="55"/>
  <c r="F276" i="55"/>
  <c r="G42" i="30"/>
  <c r="K68" i="30"/>
  <c r="G81" i="30"/>
  <c r="I189" i="55"/>
  <c r="G64" i="30"/>
  <c r="I214" i="55"/>
  <c r="G70" i="30"/>
  <c r="I102" i="55"/>
  <c r="I134" i="55"/>
  <c r="F138" i="55"/>
  <c r="F142" i="55" s="1"/>
  <c r="F120" i="55"/>
  <c r="F122" i="55" s="1"/>
  <c r="G43" i="30" s="1"/>
  <c r="F145" i="55"/>
  <c r="K80" i="30" l="1"/>
  <c r="J70" i="30"/>
  <c r="J69" i="30" s="1"/>
  <c r="K70" i="30"/>
  <c r="K69" i="30" s="1"/>
  <c r="K64" i="30"/>
  <c r="K85" i="30"/>
  <c r="K83" i="30" s="1"/>
  <c r="J42" i="30"/>
  <c r="K42" i="30"/>
  <c r="J43" i="30"/>
  <c r="K43" i="30"/>
  <c r="K81" i="30"/>
  <c r="I276" i="55"/>
  <c r="G87" i="30"/>
  <c r="K66" i="30"/>
  <c r="G48" i="30"/>
  <c r="I142" i="55"/>
  <c r="G47" i="30"/>
  <c r="F152" i="55"/>
  <c r="F125" i="55"/>
  <c r="F127" i="55" s="1"/>
  <c r="I122" i="55"/>
  <c r="K87" i="30" l="1"/>
  <c r="K86" i="30" s="1"/>
  <c r="K48" i="30"/>
  <c r="J48" i="30"/>
  <c r="J47" i="30"/>
  <c r="K47" i="30"/>
  <c r="I148" i="55"/>
  <c r="I127" i="55"/>
  <c r="G44" i="30"/>
  <c r="I152" i="55"/>
  <c r="O65" i="30"/>
  <c r="P65" i="30" s="1"/>
  <c r="G50" i="30"/>
  <c r="B10" i="75"/>
  <c r="K50" i="30" l="1"/>
  <c r="K49" i="30" s="1"/>
  <c r="J50" i="30"/>
  <c r="J49" i="30" s="1"/>
  <c r="J44" i="30"/>
  <c r="J40" i="30" s="1"/>
  <c r="K44" i="30"/>
  <c r="K46" i="30"/>
  <c r="J46" i="30"/>
  <c r="C62" i="30"/>
  <c r="C79" i="30" s="1"/>
  <c r="F30" i="30"/>
  <c r="F48" i="30" s="1"/>
  <c r="F68" i="30" s="1"/>
  <c r="F29" i="30"/>
  <c r="F47" i="30" s="1"/>
  <c r="F67" i="30" s="1"/>
  <c r="B20" i="75"/>
  <c r="B19" i="75"/>
  <c r="B18" i="75"/>
  <c r="B17" i="75"/>
  <c r="K12" i="75"/>
  <c r="B7" i="75"/>
  <c r="E48" i="30"/>
  <c r="E68" i="30" s="1"/>
  <c r="E85" i="30" s="1"/>
  <c r="F85" i="30" l="1"/>
  <c r="F84" i="30"/>
  <c r="C8" i="74"/>
  <c r="F15" i="74"/>
  <c r="G15" i="74" s="1"/>
  <c r="E16" i="74"/>
  <c r="F16" i="74" s="1"/>
  <c r="G16" i="74" s="1"/>
  <c r="E17" i="74"/>
  <c r="F17" i="74" s="1"/>
  <c r="G17" i="74" s="1"/>
  <c r="C24" i="74"/>
  <c r="E27" i="74" s="1"/>
  <c r="C12" i="74" l="1"/>
  <c r="D27" i="74" s="1"/>
  <c r="F27" i="74" s="1"/>
  <c r="I16" i="74"/>
  <c r="I15" i="74"/>
  <c r="I17" i="74"/>
  <c r="I18" i="74" l="1"/>
  <c r="E28" i="74" l="1"/>
  <c r="F28" i="74" s="1"/>
  <c r="F31" i="74" s="1"/>
  <c r="H21" i="30" s="1"/>
  <c r="H19" i="34"/>
  <c r="I19" i="34" s="1"/>
  <c r="B20" i="34"/>
  <c r="F21" i="34"/>
  <c r="F20" i="34" s="1"/>
  <c r="H21" i="34" l="1"/>
  <c r="H20" i="34" s="1"/>
  <c r="F23" i="34"/>
  <c r="G21" i="34"/>
  <c r="G20" i="34" s="1"/>
  <c r="J21" i="34"/>
  <c r="K21" i="34" s="1"/>
  <c r="K20" i="34" s="1"/>
  <c r="H68" i="30" l="1"/>
  <c r="M20" i="34"/>
  <c r="L21" i="34"/>
  <c r="I21" i="34"/>
  <c r="I20" i="34" s="1"/>
  <c r="J20" i="34"/>
  <c r="L20" i="34" s="1"/>
  <c r="H85" i="30" l="1"/>
  <c r="J85" i="30" s="1"/>
  <c r="J68" i="30"/>
  <c r="M21" i="34"/>
  <c r="K102" i="55" l="1"/>
  <c r="J19" i="34"/>
  <c r="B9" i="72"/>
  <c r="A9" i="72"/>
  <c r="B8" i="72"/>
  <c r="A8" i="72"/>
  <c r="I514" i="72"/>
  <c r="I515" i="72" s="1"/>
  <c r="G511" i="72"/>
  <c r="F511" i="72"/>
  <c r="F460" i="72"/>
  <c r="I460" i="72" s="1"/>
  <c r="I461" i="72" s="1"/>
  <c r="F453" i="72"/>
  <c r="I453" i="72" s="1"/>
  <c r="I454" i="72" s="1"/>
  <c r="G450" i="72"/>
  <c r="F450" i="72"/>
  <c r="I425" i="72"/>
  <c r="I426" i="72" s="1"/>
  <c r="G422" i="72"/>
  <c r="F422" i="72"/>
  <c r="F392" i="72"/>
  <c r="I392" i="72" s="1"/>
  <c r="F391" i="72"/>
  <c r="I391" i="72" s="1"/>
  <c r="F390" i="72"/>
  <c r="I390" i="72" s="1"/>
  <c r="F389" i="72"/>
  <c r="I389" i="72" s="1"/>
  <c r="F388" i="72"/>
  <c r="I388" i="72" s="1"/>
  <c r="F381" i="72"/>
  <c r="I381" i="72" s="1"/>
  <c r="I382" i="72" s="1"/>
  <c r="I383" i="72" s="1"/>
  <c r="I384" i="72" s="1"/>
  <c r="F354" i="72"/>
  <c r="I354" i="72" s="1"/>
  <c r="I355" i="72" s="1"/>
  <c r="G351" i="72"/>
  <c r="F351" i="72"/>
  <c r="F326" i="72"/>
  <c r="I326" i="72" s="1"/>
  <c r="I327" i="72" s="1"/>
  <c r="I328" i="72" s="1"/>
  <c r="I329" i="72" s="1"/>
  <c r="I336" i="72" s="1"/>
  <c r="I342" i="72" s="1"/>
  <c r="F304" i="72" s="1"/>
  <c r="I304" i="72" s="1"/>
  <c r="F269" i="72"/>
  <c r="I269" i="72" s="1"/>
  <c r="I270" i="72" s="1"/>
  <c r="G266" i="72"/>
  <c r="F266" i="72"/>
  <c r="G239" i="72"/>
  <c r="F239" i="72"/>
  <c r="F210" i="72"/>
  <c r="I210" i="72" s="1"/>
  <c r="F209" i="72"/>
  <c r="I209" i="72" s="1"/>
  <c r="F208" i="72"/>
  <c r="I208" i="72" s="1"/>
  <c r="F207" i="72"/>
  <c r="I207" i="72" s="1"/>
  <c r="F206" i="72"/>
  <c r="I206" i="72" s="1"/>
  <c r="F199" i="72"/>
  <c r="I199" i="72" s="1"/>
  <c r="F198" i="72"/>
  <c r="I198" i="72" s="1"/>
  <c r="G195" i="72"/>
  <c r="F195" i="72"/>
  <c r="G194" i="72"/>
  <c r="F194" i="72"/>
  <c r="I194" i="72" s="1"/>
  <c r="G193" i="72"/>
  <c r="F193" i="72"/>
  <c r="G192" i="72"/>
  <c r="F192" i="72"/>
  <c r="F165" i="72"/>
  <c r="I165" i="72" s="1"/>
  <c r="F164" i="72"/>
  <c r="I164" i="72" s="1"/>
  <c r="F163" i="72"/>
  <c r="I163" i="72" s="1"/>
  <c r="F162" i="72"/>
  <c r="I162" i="72" s="1"/>
  <c r="F155" i="72"/>
  <c r="I155" i="72" s="1"/>
  <c r="B155" i="72"/>
  <c r="F154" i="72"/>
  <c r="I154" i="72" s="1"/>
  <c r="B154" i="72"/>
  <c r="G151" i="72"/>
  <c r="F151" i="72"/>
  <c r="G150" i="72"/>
  <c r="F150" i="72"/>
  <c r="F128" i="72"/>
  <c r="I128" i="72" s="1"/>
  <c r="I129" i="72" s="1"/>
  <c r="F121" i="72"/>
  <c r="I121" i="72" s="1"/>
  <c r="I122" i="72" s="1"/>
  <c r="I123" i="72" s="1"/>
  <c r="I124" i="72" s="1"/>
  <c r="F96" i="72"/>
  <c r="I96" i="72" s="1"/>
  <c r="F95" i="72"/>
  <c r="I95" i="72" s="1"/>
  <c r="F88" i="72"/>
  <c r="I88" i="72" s="1"/>
  <c r="F87" i="72"/>
  <c r="I87" i="72" s="1"/>
  <c r="G84" i="72"/>
  <c r="F84" i="72"/>
  <c r="G83" i="72"/>
  <c r="F83" i="72"/>
  <c r="G82" i="72"/>
  <c r="F82" i="72"/>
  <c r="F31" i="72"/>
  <c r="I31" i="72" s="1"/>
  <c r="I32" i="72" s="1"/>
  <c r="B31" i="72"/>
  <c r="F24" i="72"/>
  <c r="I24" i="72" s="1"/>
  <c r="I25" i="72" s="1"/>
  <c r="B24" i="72"/>
  <c r="G21" i="72"/>
  <c r="F21" i="72"/>
  <c r="B21" i="72"/>
  <c r="I422" i="72" l="1"/>
  <c r="I423" i="72" s="1"/>
  <c r="I427" i="72" s="1"/>
  <c r="I428" i="72" s="1"/>
  <c r="I429" i="72" s="1"/>
  <c r="I435" i="72" s="1"/>
  <c r="I441" i="72" s="1"/>
  <c r="F307" i="72" s="1"/>
  <c r="I307" i="72" s="1"/>
  <c r="I351" i="72"/>
  <c r="I352" i="72" s="1"/>
  <c r="I356" i="72" s="1"/>
  <c r="I357" i="72" s="1"/>
  <c r="I266" i="72"/>
  <c r="I267" i="72" s="1"/>
  <c r="I271" i="72" s="1"/>
  <c r="I272" i="72" s="1"/>
  <c r="I279" i="72" s="1"/>
  <c r="I285" i="72" s="1"/>
  <c r="G399" i="72" s="1"/>
  <c r="I195" i="72"/>
  <c r="I511" i="72"/>
  <c r="I512" i="72" s="1"/>
  <c r="I516" i="72" s="1"/>
  <c r="I517" i="72" s="1"/>
  <c r="I524" i="72" s="1"/>
  <c r="I530" i="72" s="1"/>
  <c r="F395" i="72" s="1"/>
  <c r="I395" i="72" s="1"/>
  <c r="I396" i="72" s="1"/>
  <c r="I192" i="72"/>
  <c r="I450" i="72"/>
  <c r="I451" i="72" s="1"/>
  <c r="I455" i="72" s="1"/>
  <c r="I456" i="72" s="1"/>
  <c r="I84" i="72"/>
  <c r="I82" i="72"/>
  <c r="I21" i="72"/>
  <c r="I22" i="72" s="1"/>
  <c r="I26" i="72" s="1"/>
  <c r="I27" i="72" s="1"/>
  <c r="I239" i="72"/>
  <c r="I240" i="72" s="1"/>
  <c r="I243" i="72" s="1"/>
  <c r="I244" i="72" s="1"/>
  <c r="I251" i="72" s="1"/>
  <c r="I257" i="72" s="1"/>
  <c r="G102" i="72" s="1"/>
  <c r="G135" i="72" s="1"/>
  <c r="I193" i="72"/>
  <c r="I151" i="72"/>
  <c r="I83" i="72"/>
  <c r="I150" i="72"/>
  <c r="I393" i="72"/>
  <c r="I97" i="72"/>
  <c r="I200" i="72"/>
  <c r="I156" i="72"/>
  <c r="I89" i="72"/>
  <c r="I166" i="72"/>
  <c r="I211" i="72"/>
  <c r="I196" i="72" l="1"/>
  <c r="I201" i="72" s="1"/>
  <c r="I202" i="72" s="1"/>
  <c r="I214" i="72" s="1"/>
  <c r="G103" i="72"/>
  <c r="I103" i="72" s="1"/>
  <c r="I397" i="72"/>
  <c r="I85" i="72"/>
  <c r="I90" i="72" s="1"/>
  <c r="I91" i="72" s="1"/>
  <c r="I102" i="72"/>
  <c r="I152" i="72"/>
  <c r="I157" i="72" s="1"/>
  <c r="I158" i="72" s="1"/>
  <c r="I169" i="72" s="1"/>
  <c r="G400" i="72"/>
  <c r="I399" i="72"/>
  <c r="I135" i="72"/>
  <c r="I136" i="72" s="1"/>
  <c r="G217" i="72"/>
  <c r="I358" i="72"/>
  <c r="I364" i="72" s="1"/>
  <c r="I370" i="72" s="1"/>
  <c r="F305" i="72" s="1"/>
  <c r="I305" i="72" s="1"/>
  <c r="G171" i="72" l="1"/>
  <c r="I104" i="72"/>
  <c r="I110" i="72" s="1"/>
  <c r="F34" i="72" s="1"/>
  <c r="I34" i="72" s="1"/>
  <c r="H23" i="34"/>
  <c r="J23" i="34" s="1"/>
  <c r="F25" i="34"/>
  <c r="F27" i="34" s="1"/>
  <c r="G172" i="72"/>
  <c r="I171" i="72"/>
  <c r="I217" i="72"/>
  <c r="G218" i="72"/>
  <c r="I400" i="72"/>
  <c r="G401" i="72"/>
  <c r="F463" i="72" l="1"/>
  <c r="I463" i="72" s="1"/>
  <c r="H25" i="34"/>
  <c r="J25" i="34" s="1"/>
  <c r="I23" i="34"/>
  <c r="I172" i="72"/>
  <c r="G173" i="72"/>
  <c r="G402" i="72"/>
  <c r="I401" i="72"/>
  <c r="I218" i="72"/>
  <c r="G219" i="72"/>
  <c r="I219" i="72" s="1"/>
  <c r="I25" i="34" l="1"/>
  <c r="H27" i="34"/>
  <c r="J27" i="34" s="1"/>
  <c r="K25" i="34"/>
  <c r="K23" i="34"/>
  <c r="G403" i="72"/>
  <c r="I403" i="72" s="1"/>
  <c r="I402" i="72"/>
  <c r="I404" i="72" s="1"/>
  <c r="I413" i="72" s="1"/>
  <c r="F306" i="72" s="1"/>
  <c r="I306" i="72" s="1"/>
  <c r="I308" i="72" s="1"/>
  <c r="I309" i="72" s="1"/>
  <c r="I315" i="72" s="1"/>
  <c r="I173" i="72"/>
  <c r="G174" i="72"/>
  <c r="I27" i="34" l="1"/>
  <c r="G216" i="72"/>
  <c r="I174" i="72"/>
  <c r="I175" i="72" s="1"/>
  <c r="I183" i="72" s="1"/>
  <c r="K27" i="34" l="1"/>
  <c r="F65" i="72"/>
  <c r="I65" i="72" s="1"/>
  <c r="F36" i="72"/>
  <c r="I36" i="72" s="1"/>
  <c r="F465" i="72"/>
  <c r="I465" i="72" s="1"/>
  <c r="F494" i="72"/>
  <c r="I494" i="72" s="1"/>
  <c r="I216" i="72"/>
  <c r="G220" i="72"/>
  <c r="I220" i="72" s="1"/>
  <c r="I221" i="72" l="1"/>
  <c r="I230" i="72" s="1"/>
  <c r="F64" i="72" s="1"/>
  <c r="I64" i="72" s="1"/>
  <c r="I66" i="72" s="1"/>
  <c r="I67" i="72" s="1"/>
  <c r="I73" i="72" s="1"/>
  <c r="F493" i="72" l="1"/>
  <c r="I493" i="72" s="1"/>
  <c r="I495" i="72" s="1"/>
  <c r="I496" i="72" s="1"/>
  <c r="F131" i="72"/>
  <c r="I131" i="72" s="1"/>
  <c r="I132" i="72" s="1"/>
  <c r="I133" i="72" s="1"/>
  <c r="I141" i="72" s="1"/>
  <c r="F35" i="72" s="1"/>
  <c r="I35" i="72" s="1"/>
  <c r="I37" i="72" s="1"/>
  <c r="I38" i="72" s="1"/>
  <c r="I45" i="72" s="1"/>
  <c r="I502" i="72" l="1"/>
  <c r="F464" i="72"/>
  <c r="I464" i="72" s="1"/>
  <c r="I466" i="72" s="1"/>
  <c r="I467" i="72" s="1"/>
  <c r="I474" i="72" s="1"/>
  <c r="D32" i="34"/>
  <c r="G27" i="34"/>
  <c r="G25" i="34"/>
  <c r="G23" i="34"/>
  <c r="G19" i="34" l="1"/>
  <c r="K19" i="34" l="1"/>
  <c r="L19" i="34"/>
  <c r="M19" i="34" l="1"/>
  <c r="L25" i="34" l="1"/>
  <c r="L23" i="34"/>
  <c r="L27" i="34" l="1"/>
  <c r="I30" i="55"/>
  <c r="B15" i="30" s="1"/>
  <c r="H30" i="55"/>
  <c r="D26" i="55" l="1"/>
  <c r="B17" i="34"/>
  <c r="A11" i="71" l="1"/>
  <c r="K27" i="55"/>
  <c r="J27" i="55"/>
  <c r="H27" i="55"/>
  <c r="K79" i="55"/>
  <c r="F27" i="55"/>
  <c r="I27" i="55" s="1"/>
  <c r="C34" i="30" l="1"/>
  <c r="B10" i="30"/>
  <c r="A6" i="46"/>
  <c r="C8" i="55"/>
  <c r="B10" i="61"/>
  <c r="B10" i="34"/>
  <c r="A5" i="46"/>
  <c r="A12" i="34"/>
  <c r="H40" i="68" l="1"/>
  <c r="H44" i="68" s="1"/>
  <c r="A106" i="61" l="1"/>
  <c r="A83" i="61"/>
  <c r="A37" i="61"/>
  <c r="A14" i="61"/>
  <c r="B8" i="60"/>
  <c r="B11" i="61" s="1"/>
  <c r="A60" i="61"/>
  <c r="A9" i="64" l="1"/>
  <c r="A108" i="61"/>
  <c r="A85" i="61"/>
  <c r="A62" i="61"/>
  <c r="A39" i="61"/>
  <c r="A16" i="61"/>
  <c r="I173" i="62"/>
  <c r="I146" i="62"/>
  <c r="I96" i="62"/>
  <c r="I77" i="62"/>
  <c r="I60" i="62"/>
  <c r="I43" i="62"/>
  <c r="I33" i="62"/>
  <c r="A12" i="61" l="1"/>
  <c r="B127" i="61"/>
  <c r="B104" i="61"/>
  <c r="B81" i="61"/>
  <c r="B58" i="61"/>
  <c r="B35" i="61"/>
  <c r="F22" i="61"/>
  <c r="F20" i="61"/>
  <c r="J173" i="62"/>
  <c r="J174" i="62" s="1"/>
  <c r="I170" i="62"/>
  <c r="H170" i="62"/>
  <c r="I158" i="62"/>
  <c r="H158" i="62"/>
  <c r="G158" i="62"/>
  <c r="J146" i="62"/>
  <c r="J147" i="62" s="1"/>
  <c r="I143" i="62"/>
  <c r="H143" i="62"/>
  <c r="I142" i="62"/>
  <c r="H142" i="62"/>
  <c r="I129" i="62"/>
  <c r="H129" i="62"/>
  <c r="I116" i="62"/>
  <c r="H116" i="62"/>
  <c r="J96" i="62"/>
  <c r="J97" i="62" s="1"/>
  <c r="I93" i="62"/>
  <c r="H93" i="62"/>
  <c r="I92" i="62"/>
  <c r="H92" i="62"/>
  <c r="I91" i="62"/>
  <c r="H91" i="62"/>
  <c r="J77" i="62"/>
  <c r="J78" i="62" s="1"/>
  <c r="I74" i="62"/>
  <c r="H74" i="62"/>
  <c r="J60" i="62"/>
  <c r="J61" i="62" s="1"/>
  <c r="I57" i="62"/>
  <c r="H57" i="62"/>
  <c r="J43" i="62"/>
  <c r="J44" i="62" s="1"/>
  <c r="I40" i="62"/>
  <c r="H40" i="62"/>
  <c r="M37" i="62"/>
  <c r="J33" i="62"/>
  <c r="J32" i="62"/>
  <c r="J31" i="62"/>
  <c r="J30" i="62"/>
  <c r="I25" i="62"/>
  <c r="J25" i="62" s="1"/>
  <c r="I24" i="62"/>
  <c r="J24" i="62" s="1"/>
  <c r="I23" i="62"/>
  <c r="J23" i="62" s="1"/>
  <c r="I22" i="62"/>
  <c r="J22" i="62" s="1"/>
  <c r="J21" i="62"/>
  <c r="J20" i="62"/>
  <c r="J19" i="62"/>
  <c r="J14" i="62"/>
  <c r="J13" i="62"/>
  <c r="J12" i="62"/>
  <c r="J143" i="62" l="1"/>
  <c r="J158" i="62"/>
  <c r="J159" i="62" s="1"/>
  <c r="J160" i="62" s="1"/>
  <c r="J164" i="62" s="1"/>
  <c r="J162" i="62" s="1"/>
  <c r="J155" i="62" s="1"/>
  <c r="J40" i="62"/>
  <c r="J41" i="62" s="1"/>
  <c r="J46" i="62" s="1"/>
  <c r="J50" i="62" s="1"/>
  <c r="J142" i="62"/>
  <c r="J144" i="62" s="1"/>
  <c r="J148" i="62" s="1"/>
  <c r="J152" i="62" s="1"/>
  <c r="J93" i="62"/>
  <c r="J57" i="62"/>
  <c r="J58" i="62" s="1"/>
  <c r="J63" i="62" s="1"/>
  <c r="J67" i="62" s="1"/>
  <c r="J74" i="62"/>
  <c r="J75" i="62" s="1"/>
  <c r="J80" i="62" s="1"/>
  <c r="J84" i="62" s="1"/>
  <c r="J82" i="62" s="1"/>
  <c r="J71" i="62" s="1"/>
  <c r="G27" i="61" s="1"/>
  <c r="G50" i="61" s="1"/>
  <c r="J91" i="62"/>
  <c r="J116" i="62"/>
  <c r="J117" i="62" s="1"/>
  <c r="J118" i="62" s="1"/>
  <c r="J122" i="62" s="1"/>
  <c r="J120" i="62" s="1"/>
  <c r="J113" i="62" s="1"/>
  <c r="G30" i="61" s="1"/>
  <c r="G53" i="61" s="1"/>
  <c r="G76" i="61" s="1"/>
  <c r="G99" i="61" s="1"/>
  <c r="G122" i="61" s="1"/>
  <c r="J92" i="62"/>
  <c r="J129" i="62"/>
  <c r="J130" i="62" s="1"/>
  <c r="J131" i="62" s="1"/>
  <c r="J135" i="62" s="1"/>
  <c r="J133" i="62" s="1"/>
  <c r="J170" i="62"/>
  <c r="J171" i="62" s="1"/>
  <c r="J175" i="62" s="1"/>
  <c r="J179" i="62" s="1"/>
  <c r="J29" i="62"/>
  <c r="G24" i="61" s="1"/>
  <c r="G47" i="61" s="1"/>
  <c r="J18" i="62"/>
  <c r="G21" i="61" s="1"/>
  <c r="G44" i="61" s="1"/>
  <c r="I44" i="61" s="1"/>
  <c r="J11" i="62"/>
  <c r="G20" i="61" s="1"/>
  <c r="G43" i="61" s="1"/>
  <c r="B15" i="60"/>
  <c r="A10" i="60"/>
  <c r="C27" i="64"/>
  <c r="C33" i="64" s="1"/>
  <c r="C24" i="64"/>
  <c r="C18" i="64"/>
  <c r="A10" i="64"/>
  <c r="A7" i="68" s="1"/>
  <c r="I29" i="62" l="1"/>
  <c r="O29" i="62"/>
  <c r="J94" i="62"/>
  <c r="J99" i="62" s="1"/>
  <c r="J103" i="62" s="1"/>
  <c r="J101" i="62" s="1"/>
  <c r="A37" i="64"/>
  <c r="N15" i="61"/>
  <c r="H24" i="61" s="1"/>
  <c r="H47" i="61" s="1"/>
  <c r="A9" i="60"/>
  <c r="A13" i="61" s="1"/>
  <c r="J126" i="62"/>
  <c r="G31" i="61" s="1"/>
  <c r="K135" i="62"/>
  <c r="G73" i="61"/>
  <c r="G96" i="61" s="1"/>
  <c r="O18" i="62"/>
  <c r="G67" i="61"/>
  <c r="I67" i="61" s="1"/>
  <c r="I18" i="62"/>
  <c r="G66" i="61"/>
  <c r="I66" i="61" s="1"/>
  <c r="I11" i="62"/>
  <c r="O11" i="62"/>
  <c r="I43" i="61"/>
  <c r="I20" i="61"/>
  <c r="G70" i="61"/>
  <c r="O113" i="62"/>
  <c r="I113" i="62"/>
  <c r="I71" i="62"/>
  <c r="O71" i="62"/>
  <c r="O155" i="62"/>
  <c r="I155" i="62"/>
  <c r="H108" i="62"/>
  <c r="J108" i="62" s="1"/>
  <c r="J109" i="62" s="1"/>
  <c r="J150" i="62"/>
  <c r="J139" i="62" s="1"/>
  <c r="G33" i="61" s="1"/>
  <c r="J48" i="62"/>
  <c r="J37" i="62" s="1"/>
  <c r="G25" i="61" s="1"/>
  <c r="J177" i="62"/>
  <c r="J167" i="62" s="1"/>
  <c r="J65" i="62"/>
  <c r="J54" i="62" s="1"/>
  <c r="G26" i="61" s="1"/>
  <c r="O126" i="62" l="1"/>
  <c r="I126" i="62"/>
  <c r="A38" i="61"/>
  <c r="A84" i="61"/>
  <c r="H20" i="61"/>
  <c r="J20" i="61" s="1"/>
  <c r="H21" i="61"/>
  <c r="H27" i="61"/>
  <c r="H30" i="61"/>
  <c r="H53" i="61" s="1"/>
  <c r="H76" i="61" s="1"/>
  <c r="H99" i="61" s="1"/>
  <c r="H122" i="61" s="1"/>
  <c r="A61" i="61"/>
  <c r="A107" i="61"/>
  <c r="G54" i="61"/>
  <c r="H31" i="61"/>
  <c r="G90" i="61"/>
  <c r="G113" i="61" s="1"/>
  <c r="G56" i="61"/>
  <c r="H33" i="61"/>
  <c r="H26" i="61"/>
  <c r="G49" i="61"/>
  <c r="G48" i="61"/>
  <c r="H25" i="61"/>
  <c r="G89" i="61"/>
  <c r="G119" i="61"/>
  <c r="G93" i="61"/>
  <c r="H70" i="61"/>
  <c r="O54" i="62"/>
  <c r="I54" i="62"/>
  <c r="G105" i="62"/>
  <c r="J105" i="62" s="1"/>
  <c r="J106" i="62" s="1"/>
  <c r="J88" i="62" s="1"/>
  <c r="G28" i="61" s="1"/>
  <c r="I167" i="62"/>
  <c r="O37" i="62"/>
  <c r="I37" i="62"/>
  <c r="O139" i="62"/>
  <c r="I139" i="62"/>
  <c r="F93" i="61"/>
  <c r="H6" i="33"/>
  <c r="F70" i="61" l="1"/>
  <c r="I70" i="61" s="1"/>
  <c r="F47" i="61"/>
  <c r="I47" i="61" s="1"/>
  <c r="I90" i="61"/>
  <c r="F71" i="61"/>
  <c r="H50" i="61"/>
  <c r="H73" i="61" s="1"/>
  <c r="H96" i="61" s="1"/>
  <c r="F94" i="61"/>
  <c r="F120" i="61"/>
  <c r="F74" i="61"/>
  <c r="F116" i="61"/>
  <c r="F51" i="61"/>
  <c r="F77" i="61"/>
  <c r="F97" i="61"/>
  <c r="F117" i="61"/>
  <c r="F48" i="61"/>
  <c r="I48" i="61" s="1"/>
  <c r="G77" i="61"/>
  <c r="I89" i="61"/>
  <c r="H54" i="61"/>
  <c r="H56" i="61"/>
  <c r="G79" i="61"/>
  <c r="G51" i="61"/>
  <c r="H28" i="61"/>
  <c r="H49" i="61"/>
  <c r="G72" i="61"/>
  <c r="G71" i="61"/>
  <c r="H48" i="61"/>
  <c r="G112" i="61"/>
  <c r="I112" i="61" s="1"/>
  <c r="H93" i="61"/>
  <c r="G116" i="61"/>
  <c r="I93" i="61"/>
  <c r="I113" i="61"/>
  <c r="O88" i="62"/>
  <c r="I88" i="62"/>
  <c r="B26" i="34"/>
  <c r="B24" i="34"/>
  <c r="B22" i="34"/>
  <c r="B18" i="34"/>
  <c r="J70" i="61" l="1"/>
  <c r="J47" i="61"/>
  <c r="F76" i="61"/>
  <c r="J76" i="61" s="1"/>
  <c r="F72" i="61"/>
  <c r="I72" i="61" s="1"/>
  <c r="F122" i="61"/>
  <c r="J122" i="61" s="1"/>
  <c r="F118" i="61"/>
  <c r="F95" i="61"/>
  <c r="F99" i="61"/>
  <c r="F49" i="61"/>
  <c r="I49" i="61" s="1"/>
  <c r="F123" i="61"/>
  <c r="F100" i="61"/>
  <c r="F54" i="61"/>
  <c r="I54" i="61" s="1"/>
  <c r="F53" i="61"/>
  <c r="H77" i="61"/>
  <c r="G100" i="61"/>
  <c r="I77" i="61"/>
  <c r="G102" i="61"/>
  <c r="H79" i="61"/>
  <c r="H51" i="61"/>
  <c r="I51" i="61"/>
  <c r="G74" i="61"/>
  <c r="G95" i="61"/>
  <c r="H72" i="61"/>
  <c r="H71" i="61"/>
  <c r="J48" i="61"/>
  <c r="G94" i="61"/>
  <c r="I71" i="61"/>
  <c r="I116" i="61"/>
  <c r="H116" i="61"/>
  <c r="J93" i="61"/>
  <c r="H119" i="61"/>
  <c r="I76" i="61" l="1"/>
  <c r="I75" i="61" s="1"/>
  <c r="F50" i="61"/>
  <c r="I50" i="61" s="1"/>
  <c r="I46" i="61" s="1"/>
  <c r="F79" i="61"/>
  <c r="I79" i="61" s="1"/>
  <c r="I78" i="61" s="1"/>
  <c r="I122" i="61"/>
  <c r="F73" i="61"/>
  <c r="J73" i="61" s="1"/>
  <c r="F119" i="61"/>
  <c r="I119" i="61" s="1"/>
  <c r="J49" i="61"/>
  <c r="F125" i="61"/>
  <c r="J54" i="61"/>
  <c r="F102" i="61"/>
  <c r="I102" i="61" s="1"/>
  <c r="I101" i="61" s="1"/>
  <c r="F56" i="61"/>
  <c r="I53" i="61"/>
  <c r="I52" i="61" s="1"/>
  <c r="J53" i="61"/>
  <c r="I99" i="61"/>
  <c r="J99" i="61"/>
  <c r="F96" i="61"/>
  <c r="G123" i="61"/>
  <c r="I100" i="61"/>
  <c r="H100" i="61"/>
  <c r="J77" i="61"/>
  <c r="J75" i="61" s="1"/>
  <c r="H102" i="61"/>
  <c r="G125" i="61"/>
  <c r="I74" i="61"/>
  <c r="G97" i="61"/>
  <c r="H74" i="61"/>
  <c r="J51" i="61"/>
  <c r="J72" i="61"/>
  <c r="H95" i="61"/>
  <c r="G118" i="61"/>
  <c r="I95" i="61"/>
  <c r="H94" i="61"/>
  <c r="J71" i="61"/>
  <c r="G117" i="61"/>
  <c r="I94" i="61"/>
  <c r="J116" i="61"/>
  <c r="J50" i="61" l="1"/>
  <c r="J46" i="61" s="1"/>
  <c r="J79" i="61"/>
  <c r="J78" i="61" s="1"/>
  <c r="J119" i="61"/>
  <c r="I73" i="61"/>
  <c r="I69" i="61" s="1"/>
  <c r="J52" i="61"/>
  <c r="I98" i="61"/>
  <c r="I96" i="61"/>
  <c r="J96" i="61"/>
  <c r="I56" i="61"/>
  <c r="I55" i="61" s="1"/>
  <c r="J56" i="61"/>
  <c r="J55" i="61" s="1"/>
  <c r="H123" i="61"/>
  <c r="J100" i="61"/>
  <c r="J98" i="61" s="1"/>
  <c r="I123" i="61"/>
  <c r="I121" i="61" s="1"/>
  <c r="I125" i="61"/>
  <c r="I124" i="61" s="1"/>
  <c r="J102" i="61"/>
  <c r="J101" i="61" s="1"/>
  <c r="H125" i="61"/>
  <c r="G120" i="61"/>
  <c r="I97" i="61"/>
  <c r="H97" i="61"/>
  <c r="J74" i="61"/>
  <c r="J69" i="61" s="1"/>
  <c r="I118" i="61"/>
  <c r="J95" i="61"/>
  <c r="H118" i="61"/>
  <c r="I117" i="61"/>
  <c r="J94" i="61"/>
  <c r="H117" i="61"/>
  <c r="M27" i="34"/>
  <c r="M23" i="34"/>
  <c r="J39" i="55"/>
  <c r="F67" i="55"/>
  <c r="F44" i="55"/>
  <c r="F68" i="55" s="1"/>
  <c r="F35" i="55"/>
  <c r="F20" i="55"/>
  <c r="F71" i="55" l="1"/>
  <c r="F82" i="55" s="1"/>
  <c r="F85" i="55" s="1"/>
  <c r="M25" i="34"/>
  <c r="I92" i="61"/>
  <c r="A15" i="61"/>
  <c r="F21" i="61"/>
  <c r="J123" i="61"/>
  <c r="J121" i="61" s="1"/>
  <c r="H61" i="30"/>
  <c r="J125" i="61"/>
  <c r="J124" i="61" s="1"/>
  <c r="H120" i="61"/>
  <c r="J97" i="61"/>
  <c r="J92" i="61" s="1"/>
  <c r="I120" i="61"/>
  <c r="I115" i="61" s="1"/>
  <c r="J118" i="61"/>
  <c r="J117" i="61"/>
  <c r="F42" i="55"/>
  <c r="F46" i="55" s="1"/>
  <c r="G24" i="30" s="1"/>
  <c r="F70" i="55"/>
  <c r="K24" i="30" l="1"/>
  <c r="J24" i="30"/>
  <c r="H78" i="30"/>
  <c r="J78" i="30" s="1"/>
  <c r="J61" i="30"/>
  <c r="F24" i="61"/>
  <c r="I24" i="61" s="1"/>
  <c r="G23" i="30"/>
  <c r="J23" i="30" s="1"/>
  <c r="I85" i="55"/>
  <c r="G30" i="30"/>
  <c r="I39" i="55"/>
  <c r="F39" i="55"/>
  <c r="I21" i="61"/>
  <c r="J21" i="61"/>
  <c r="F25" i="61"/>
  <c r="E40" i="68" s="1"/>
  <c r="G40" i="68" s="1"/>
  <c r="F28" i="61"/>
  <c r="E44" i="68" s="1"/>
  <c r="G44" i="68" s="1"/>
  <c r="H87" i="30"/>
  <c r="J87" i="30" s="1"/>
  <c r="J86" i="30" s="1"/>
  <c r="H63" i="30"/>
  <c r="J120" i="61"/>
  <c r="J115" i="61" s="1"/>
  <c r="F75" i="55"/>
  <c r="F57" i="55"/>
  <c r="F59" i="55" s="1"/>
  <c r="J24" i="61" l="1"/>
  <c r="H81" i="30"/>
  <c r="J81" i="30" s="1"/>
  <c r="J63" i="30"/>
  <c r="J30" i="30"/>
  <c r="K30" i="30"/>
  <c r="H67" i="30"/>
  <c r="F26" i="61"/>
  <c r="I28" i="61"/>
  <c r="J28" i="61"/>
  <c r="I25" i="61"/>
  <c r="J25" i="61"/>
  <c r="F89" i="55"/>
  <c r="F62" i="55"/>
  <c r="F64" i="55" s="1"/>
  <c r="H84" i="30" l="1"/>
  <c r="J84" i="30" s="1"/>
  <c r="J83" i="30" s="1"/>
  <c r="J67" i="30"/>
  <c r="J66" i="30" s="1"/>
  <c r="H62" i="30"/>
  <c r="J62" i="30" s="1"/>
  <c r="H64" i="30"/>
  <c r="H65" i="30"/>
  <c r="J65" i="30" s="1"/>
  <c r="F27" i="61"/>
  <c r="I26" i="61"/>
  <c r="J26" i="61"/>
  <c r="F33" i="61"/>
  <c r="B9" i="55"/>
  <c r="B8" i="55"/>
  <c r="K20" i="55"/>
  <c r="K14" i="55"/>
  <c r="K23" i="55"/>
  <c r="K39" i="55"/>
  <c r="K46" i="55"/>
  <c r="K59" i="55"/>
  <c r="K64" i="55"/>
  <c r="K71" i="55"/>
  <c r="K89" i="55"/>
  <c r="H89" i="55"/>
  <c r="J89" i="55"/>
  <c r="I89" i="55"/>
  <c r="J79" i="55"/>
  <c r="H79" i="55"/>
  <c r="H71" i="55"/>
  <c r="J71" i="55"/>
  <c r="I71" i="55"/>
  <c r="J64" i="55"/>
  <c r="I64" i="55"/>
  <c r="H64" i="55"/>
  <c r="H59" i="55"/>
  <c r="J59" i="55"/>
  <c r="I59" i="55"/>
  <c r="J46" i="55"/>
  <c r="I46" i="55"/>
  <c r="H46" i="55"/>
  <c r="H39" i="55"/>
  <c r="H23" i="55"/>
  <c r="J23" i="55"/>
  <c r="I23" i="55"/>
  <c r="H20" i="55"/>
  <c r="J20" i="55"/>
  <c r="I20" i="55"/>
  <c r="J14" i="55"/>
  <c r="I14" i="55"/>
  <c r="H14" i="55"/>
  <c r="E24" i="30" l="1"/>
  <c r="E42" i="30" s="1"/>
  <c r="E62" i="30" s="1"/>
  <c r="E79" i="30" s="1"/>
  <c r="E23" i="30"/>
  <c r="E41" i="30" s="1"/>
  <c r="E61" i="30" s="1"/>
  <c r="E78" i="30" s="1"/>
  <c r="E27" i="30"/>
  <c r="E29" i="30"/>
  <c r="E47" i="30" s="1"/>
  <c r="E67" i="30" s="1"/>
  <c r="E84" i="30" s="1"/>
  <c r="E25" i="30"/>
  <c r="E26" i="30"/>
  <c r="H82" i="30"/>
  <c r="J82" i="30" s="1"/>
  <c r="J64" i="30"/>
  <c r="J60" i="30" s="1"/>
  <c r="H80" i="30"/>
  <c r="J80" i="30" s="1"/>
  <c r="H79" i="30"/>
  <c r="J79" i="30" s="1"/>
  <c r="F82" i="30"/>
  <c r="F78" i="30"/>
  <c r="F64" i="30"/>
  <c r="F87" i="30"/>
  <c r="E87" i="30"/>
  <c r="F70" i="30"/>
  <c r="F61" i="30"/>
  <c r="F79" i="30" s="1"/>
  <c r="E70" i="30"/>
  <c r="F65" i="30"/>
  <c r="F63" i="30"/>
  <c r="F81" i="30"/>
  <c r="E50" i="30"/>
  <c r="F45" i="30"/>
  <c r="F44" i="30"/>
  <c r="F43" i="30"/>
  <c r="F41" i="30"/>
  <c r="F42" i="30" s="1"/>
  <c r="F62" i="30" s="1"/>
  <c r="F50" i="30"/>
  <c r="F80" i="30"/>
  <c r="O45" i="30"/>
  <c r="P45" i="30" s="1"/>
  <c r="F79" i="55"/>
  <c r="G29" i="30" s="1"/>
  <c r="E20" i="30"/>
  <c r="E19" i="30"/>
  <c r="F21" i="30"/>
  <c r="F20" i="30"/>
  <c r="F19" i="30"/>
  <c r="G19" i="30"/>
  <c r="J19" i="30" s="1"/>
  <c r="E21" i="30"/>
  <c r="G21" i="30"/>
  <c r="J21" i="30" s="1"/>
  <c r="G20" i="30"/>
  <c r="J20" i="30" s="1"/>
  <c r="G27" i="30"/>
  <c r="E32" i="30"/>
  <c r="G26" i="30"/>
  <c r="G25" i="30"/>
  <c r="F32" i="30"/>
  <c r="E45" i="30"/>
  <c r="E65" i="30" s="1"/>
  <c r="E82" i="30" s="1"/>
  <c r="E44" i="30"/>
  <c r="E64" i="30" s="1"/>
  <c r="E81" i="30" s="1"/>
  <c r="E43" i="30"/>
  <c r="E63" i="30" s="1"/>
  <c r="E80" i="30" s="1"/>
  <c r="F25" i="30"/>
  <c r="G32" i="30"/>
  <c r="F27" i="30"/>
  <c r="F26" i="30"/>
  <c r="I33" i="61"/>
  <c r="I32" i="61" s="1"/>
  <c r="E19" i="60" s="1"/>
  <c r="J33" i="61"/>
  <c r="J32" i="61" s="1"/>
  <c r="F19" i="60" s="1"/>
  <c r="I27" i="61"/>
  <c r="I23" i="61" s="1"/>
  <c r="E17" i="60" s="1"/>
  <c r="J27" i="61"/>
  <c r="J23" i="61" s="1"/>
  <c r="F17" i="60" s="1"/>
  <c r="E123" i="61"/>
  <c r="D122" i="61"/>
  <c r="E118" i="61"/>
  <c r="D117" i="61"/>
  <c r="D114" i="61"/>
  <c r="D112" i="61"/>
  <c r="D102" i="61"/>
  <c r="E97" i="61"/>
  <c r="D96" i="61"/>
  <c r="E93" i="61"/>
  <c r="D90" i="61"/>
  <c r="E77" i="61"/>
  <c r="D76" i="61"/>
  <c r="E72" i="61"/>
  <c r="D71" i="61"/>
  <c r="D68" i="61"/>
  <c r="D66" i="61"/>
  <c r="D56" i="61"/>
  <c r="E51" i="61"/>
  <c r="D50" i="61"/>
  <c r="E47" i="61"/>
  <c r="D44" i="61"/>
  <c r="E31" i="61"/>
  <c r="D30" i="61"/>
  <c r="E26" i="61"/>
  <c r="D25" i="61"/>
  <c r="B38" i="68" s="1"/>
  <c r="E22" i="61"/>
  <c r="D21" i="61"/>
  <c r="E125" i="61"/>
  <c r="D123" i="61"/>
  <c r="E119" i="61"/>
  <c r="D118" i="61"/>
  <c r="E113" i="61"/>
  <c r="E99" i="61"/>
  <c r="D97" i="61"/>
  <c r="E94" i="61"/>
  <c r="E91" i="61"/>
  <c r="E89" i="61"/>
  <c r="E79" i="61"/>
  <c r="D77" i="61"/>
  <c r="E73" i="61"/>
  <c r="D72" i="61"/>
  <c r="E67" i="61"/>
  <c r="E53" i="61"/>
  <c r="D51" i="61"/>
  <c r="E48" i="61"/>
  <c r="E45" i="61"/>
  <c r="E43" i="61"/>
  <c r="E33" i="61"/>
  <c r="D31" i="61"/>
  <c r="E27" i="61"/>
  <c r="D26" i="61"/>
  <c r="D22" i="61"/>
  <c r="D125" i="61"/>
  <c r="E120" i="61"/>
  <c r="D119" i="61"/>
  <c r="E116" i="61"/>
  <c r="D113" i="61"/>
  <c r="E100" i="61"/>
  <c r="D99" i="61"/>
  <c r="E95" i="61"/>
  <c r="D94" i="61"/>
  <c r="D91" i="61"/>
  <c r="D89" i="61"/>
  <c r="D79" i="61"/>
  <c r="E74" i="61"/>
  <c r="D73" i="61"/>
  <c r="E70" i="61"/>
  <c r="D67" i="61"/>
  <c r="E54" i="61"/>
  <c r="D53" i="61"/>
  <c r="E49" i="61"/>
  <c r="D48" i="61"/>
  <c r="D45" i="61"/>
  <c r="D43" i="61"/>
  <c r="D33" i="61"/>
  <c r="E28" i="61"/>
  <c r="D27" i="61"/>
  <c r="E24" i="61"/>
  <c r="E20" i="61"/>
  <c r="E122" i="61"/>
  <c r="D120" i="61"/>
  <c r="E117" i="61"/>
  <c r="E114" i="61"/>
  <c r="E112" i="61"/>
  <c r="E102" i="61"/>
  <c r="D100" i="61"/>
  <c r="E96" i="61"/>
  <c r="D95" i="61"/>
  <c r="E90" i="61"/>
  <c r="E76" i="61"/>
  <c r="D74" i="61"/>
  <c r="E71" i="61"/>
  <c r="E68" i="61"/>
  <c r="E66" i="61"/>
  <c r="E56" i="61"/>
  <c r="D54" i="61"/>
  <c r="E50" i="61"/>
  <c r="D49" i="61"/>
  <c r="E44" i="61"/>
  <c r="E30" i="61"/>
  <c r="D28" i="61"/>
  <c r="B42" i="68" s="1"/>
  <c r="E25" i="61"/>
  <c r="E21" i="61"/>
  <c r="D20" i="61"/>
  <c r="D47" i="61"/>
  <c r="D70" i="61"/>
  <c r="D24" i="61"/>
  <c r="D93" i="61"/>
  <c r="D116" i="61"/>
  <c r="A4" i="33"/>
  <c r="J18" i="30" l="1"/>
  <c r="J77" i="30"/>
  <c r="J27" i="30"/>
  <c r="K27" i="30"/>
  <c r="K29" i="30"/>
  <c r="K28" i="30" s="1"/>
  <c r="J29" i="30"/>
  <c r="J28" i="30" s="1"/>
  <c r="J25" i="30"/>
  <c r="K25" i="30"/>
  <c r="J26" i="30"/>
  <c r="K26" i="30"/>
  <c r="K32" i="30"/>
  <c r="K31" i="30" s="1"/>
  <c r="J32" i="30"/>
  <c r="J31" i="30" s="1"/>
  <c r="L52" i="30"/>
  <c r="L72" i="30"/>
  <c r="O68" i="30" s="1"/>
  <c r="L89" i="30"/>
  <c r="O85" i="30" s="1"/>
  <c r="O27" i="30"/>
  <c r="P27" i="30" s="1"/>
  <c r="I79" i="55"/>
  <c r="F30" i="61"/>
  <c r="I30" i="61" s="1"/>
  <c r="F31" i="61"/>
  <c r="I31" i="61" s="1"/>
  <c r="G19" i="60"/>
  <c r="C23" i="46"/>
  <c r="C29" i="46" s="1"/>
  <c r="C20" i="46"/>
  <c r="C14" i="46"/>
  <c r="O74" i="30" l="1"/>
  <c r="O57" i="30"/>
  <c r="O37" i="30"/>
  <c r="J22" i="30"/>
  <c r="D22" i="34" s="1"/>
  <c r="E18" i="75" s="1"/>
  <c r="G18" i="75" s="1"/>
  <c r="D24" i="34"/>
  <c r="E19" i="75" s="1"/>
  <c r="G19" i="75" s="1"/>
  <c r="D26" i="34"/>
  <c r="E20" i="75" s="1"/>
  <c r="G20" i="75" s="1"/>
  <c r="O48" i="30"/>
  <c r="I29" i="61"/>
  <c r="E18" i="60" s="1"/>
  <c r="J30" i="61"/>
  <c r="J31" i="61"/>
  <c r="E13" i="33"/>
  <c r="G13" i="33" s="1"/>
  <c r="H44" i="61"/>
  <c r="J44" i="61" s="1"/>
  <c r="H43" i="61"/>
  <c r="J43" i="61" s="1"/>
  <c r="H66" i="61"/>
  <c r="J66" i="61" s="1"/>
  <c r="H67" i="61"/>
  <c r="J67" i="61" s="1"/>
  <c r="H113" i="61"/>
  <c r="J113" i="61" s="1"/>
  <c r="H89" i="61"/>
  <c r="J89" i="61" s="1"/>
  <c r="H90" i="61"/>
  <c r="J90" i="61" s="1"/>
  <c r="H112" i="61"/>
  <c r="J112" i="61" s="1"/>
  <c r="G17" i="60"/>
  <c r="A3" i="33"/>
  <c r="O14" i="30"/>
  <c r="I23" i="30" s="1"/>
  <c r="A33" i="46"/>
  <c r="I41" i="30" l="1"/>
  <c r="K23" i="30"/>
  <c r="K22" i="30" s="1"/>
  <c r="J29" i="61"/>
  <c r="F18" i="60" s="1"/>
  <c r="I19" i="30"/>
  <c r="K19" i="30" s="1"/>
  <c r="I20" i="30"/>
  <c r="K20" i="30" s="1"/>
  <c r="G18" i="60"/>
  <c r="I61" i="30" l="1"/>
  <c r="K41" i="30"/>
  <c r="K40" i="30" s="1"/>
  <c r="E17" i="71"/>
  <c r="B7" i="62"/>
  <c r="A11" i="64" s="1"/>
  <c r="A8" i="68" s="1"/>
  <c r="E12" i="33"/>
  <c r="G12" i="33" s="1"/>
  <c r="E11" i="33"/>
  <c r="G11" i="33" s="1"/>
  <c r="H19" i="60"/>
  <c r="H18" i="60"/>
  <c r="H17" i="60"/>
  <c r="C67" i="4"/>
  <c r="C79" i="4"/>
  <c r="C147" i="4"/>
  <c r="C159" i="4"/>
  <c r="C239" i="4"/>
  <c r="C227" i="4"/>
  <c r="E227" i="4" s="1"/>
  <c r="I78" i="30" l="1"/>
  <c r="K78" i="30" s="1"/>
  <c r="K77" i="30" s="1"/>
  <c r="O78" i="30" s="1"/>
  <c r="K61" i="30"/>
  <c r="K60" i="30" s="1"/>
  <c r="O61" i="30" s="1"/>
  <c r="E26" i="34"/>
  <c r="F20" i="75" s="1"/>
  <c r="H20" i="75" s="1"/>
  <c r="E24" i="34"/>
  <c r="F19" i="75" s="1"/>
  <c r="H19" i="75" s="1"/>
  <c r="O33" i="30"/>
  <c r="O34" i="30" s="1"/>
  <c r="O41" i="30"/>
  <c r="M52" i="30"/>
  <c r="E67" i="4"/>
  <c r="E79" i="4"/>
  <c r="E147" i="4"/>
  <c r="E159" i="4"/>
  <c r="E239" i="4"/>
  <c r="M89" i="30" l="1"/>
  <c r="E20" i="71" s="1"/>
  <c r="M72" i="30"/>
  <c r="E19" i="71" s="1"/>
  <c r="E22" i="34"/>
  <c r="F18" i="75" s="1"/>
  <c r="H18" i="75" s="1"/>
  <c r="N55" i="30"/>
  <c r="E18" i="71"/>
  <c r="C237" i="4"/>
  <c r="D239" i="4" s="1"/>
  <c r="C225" i="4"/>
  <c r="D227" i="4" s="1"/>
  <c r="F217" i="4"/>
  <c r="G217" i="4" s="1"/>
  <c r="F216" i="4"/>
  <c r="G216" i="4" s="1"/>
  <c r="F215" i="4"/>
  <c r="G215" i="4" s="1"/>
  <c r="F214" i="4"/>
  <c r="G214" i="4" s="1"/>
  <c r="F213" i="4"/>
  <c r="G213" i="4" s="1"/>
  <c r="D202" i="4"/>
  <c r="F202" i="4" s="1"/>
  <c r="D204" i="4" s="1"/>
  <c r="C199" i="4"/>
  <c r="F190" i="4"/>
  <c r="D177" i="4"/>
  <c r="C186" i="4" s="1"/>
  <c r="C177" i="4"/>
  <c r="C204" i="4" s="1"/>
  <c r="C157" i="4"/>
  <c r="D159" i="4" s="1"/>
  <c r="C145" i="4"/>
  <c r="D147" i="4" s="1"/>
  <c r="F137" i="4"/>
  <c r="G137" i="4" s="1"/>
  <c r="F136" i="4"/>
  <c r="G136" i="4" s="1"/>
  <c r="F135" i="4"/>
  <c r="G135" i="4" s="1"/>
  <c r="F134" i="4"/>
  <c r="G134" i="4" s="1"/>
  <c r="F133" i="4"/>
  <c r="G133" i="4" s="1"/>
  <c r="D122" i="4"/>
  <c r="F122" i="4" s="1"/>
  <c r="D124" i="4" s="1"/>
  <c r="C119" i="4"/>
  <c r="F110" i="4"/>
  <c r="D97" i="4"/>
  <c r="C106" i="4" s="1"/>
  <c r="C97" i="4"/>
  <c r="C124" i="4" s="1"/>
  <c r="H10" i="4"/>
  <c r="I10" i="4" s="1"/>
  <c r="I12" i="4"/>
  <c r="I11" i="4"/>
  <c r="I9" i="4"/>
  <c r="O23" i="30" l="1"/>
  <c r="E124" i="4"/>
  <c r="F147" i="4"/>
  <c r="G147" i="4" s="1"/>
  <c r="I147" i="4"/>
  <c r="I159" i="4"/>
  <c r="F159" i="4"/>
  <c r="G159" i="4" s="1"/>
  <c r="I239" i="4"/>
  <c r="I240" i="4" s="1"/>
  <c r="F239" i="4"/>
  <c r="G239" i="4" s="1"/>
  <c r="F227" i="4"/>
  <c r="G227" i="4" s="1"/>
  <c r="I227" i="4"/>
  <c r="A186" i="4"/>
  <c r="F186" i="4" s="1"/>
  <c r="I160" i="4"/>
  <c r="E204" i="4"/>
  <c r="A199" i="4"/>
  <c r="F199" i="4" s="1"/>
  <c r="G218" i="4"/>
  <c r="F204" i="4" s="1"/>
  <c r="F177" i="4"/>
  <c r="C181" i="4"/>
  <c r="F181" i="4" s="1"/>
  <c r="G181" i="4" s="1"/>
  <c r="I148" i="4"/>
  <c r="G138" i="4"/>
  <c r="F124" i="4" s="1"/>
  <c r="F97" i="4"/>
  <c r="A106" i="4"/>
  <c r="F106" i="4" s="1"/>
  <c r="A119" i="4"/>
  <c r="F119" i="4" s="1"/>
  <c r="C101" i="4"/>
  <c r="F101" i="4" s="1"/>
  <c r="G101" i="4" s="1"/>
  <c r="G22" i="35"/>
  <c r="I71" i="50"/>
  <c r="I69" i="50"/>
  <c r="I67" i="50"/>
  <c r="K239" i="4" l="1"/>
  <c r="K241" i="4" s="1"/>
  <c r="G241" i="4" s="1"/>
  <c r="D234" i="4" s="1"/>
  <c r="G124" i="4"/>
  <c r="K159" i="4"/>
  <c r="K161" i="4" s="1"/>
  <c r="G161" i="4" s="1"/>
  <c r="D154" i="4" s="1"/>
  <c r="K147" i="4"/>
  <c r="K148" i="4" s="1"/>
  <c r="G149" i="4" s="1"/>
  <c r="D142" i="4" s="1"/>
  <c r="K227" i="4"/>
  <c r="K228" i="4" s="1"/>
  <c r="I228" i="4"/>
  <c r="G204" i="4"/>
  <c r="B222" i="4"/>
  <c r="N224" i="4" s="1"/>
  <c r="B234" i="4"/>
  <c r="G177" i="4"/>
  <c r="G97" i="4"/>
  <c r="B142" i="4"/>
  <c r="B154" i="4"/>
  <c r="I73" i="50"/>
  <c r="I74" i="50" s="1"/>
  <c r="F14" i="35" s="1"/>
  <c r="G14" i="35" s="1"/>
  <c r="H14" i="35" s="1"/>
  <c r="F13" i="33" l="1"/>
  <c r="H13" i="33" s="1"/>
  <c r="K229" i="4"/>
  <c r="F234" i="4"/>
  <c r="G229" i="4"/>
  <c r="D222" i="4" s="1"/>
  <c r="F222" i="4" s="1"/>
  <c r="I242" i="4"/>
  <c r="K149" i="4"/>
  <c r="I162" i="4"/>
  <c r="F154" i="4"/>
  <c r="N144" i="4"/>
  <c r="F142" i="4"/>
  <c r="A30" i="35"/>
  <c r="A29" i="35"/>
  <c r="D30" i="51"/>
  <c r="C30" i="51"/>
  <c r="D21" i="51"/>
  <c r="C21" i="51"/>
  <c r="D14" i="51"/>
  <c r="C14" i="51"/>
  <c r="C55" i="50"/>
  <c r="E59" i="50" s="1"/>
  <c r="E47" i="50"/>
  <c r="F47" i="50" s="1"/>
  <c r="C39" i="50"/>
  <c r="C44" i="50" s="1"/>
  <c r="D59" i="50" s="1"/>
  <c r="H27" i="50"/>
  <c r="D27" i="50"/>
  <c r="H26" i="50"/>
  <c r="D26" i="50"/>
  <c r="I19" i="50"/>
  <c r="I17" i="50"/>
  <c r="I15" i="50"/>
  <c r="H9" i="50"/>
  <c r="H8" i="50"/>
  <c r="H7" i="50"/>
  <c r="H6" i="50"/>
  <c r="H5" i="50"/>
  <c r="H4" i="50"/>
  <c r="H3" i="50"/>
  <c r="F12" i="33" l="1"/>
  <c r="H12" i="33" s="1"/>
  <c r="E48" i="50"/>
  <c r="F11" i="33"/>
  <c r="H11" i="33" s="1"/>
  <c r="D28" i="50"/>
  <c r="C32" i="51"/>
  <c r="H28" i="50"/>
  <c r="D32" i="51"/>
  <c r="I21" i="50"/>
  <c r="I22" i="50" s="1"/>
  <c r="F13" i="35" s="1"/>
  <c r="H10" i="50"/>
  <c r="H11" i="50" s="1"/>
  <c r="F12" i="35" s="1"/>
  <c r="H47" i="50"/>
  <c r="F48" i="50"/>
  <c r="H48" i="50" s="1"/>
  <c r="F59" i="50"/>
  <c r="H49" i="50" l="1"/>
  <c r="E60" i="50" s="1"/>
  <c r="F60" i="50" s="1"/>
  <c r="F62" i="50" s="1"/>
  <c r="F63" i="50" s="1"/>
  <c r="F11" i="35" s="1"/>
  <c r="F5" i="52" l="1"/>
  <c r="O19" i="45" l="1"/>
  <c r="K19" i="45"/>
  <c r="I19" i="45"/>
  <c r="H19" i="45"/>
  <c r="D19" i="45"/>
  <c r="E19" i="45" s="1"/>
  <c r="G22" i="61" l="1"/>
  <c r="I22" i="61" s="1"/>
  <c r="I19" i="61" s="1"/>
  <c r="E16" i="60" s="1"/>
  <c r="O8" i="45"/>
  <c r="K8" i="45"/>
  <c r="I8" i="45"/>
  <c r="H8" i="45"/>
  <c r="D8" i="45"/>
  <c r="E8" i="45" s="1"/>
  <c r="D18" i="34" l="1"/>
  <c r="E17" i="75" s="1"/>
  <c r="G17" i="75" s="1"/>
  <c r="H22" i="61"/>
  <c r="J22" i="61" s="1"/>
  <c r="G45" i="61"/>
  <c r="I45" i="61" s="1"/>
  <c r="I42" i="61" s="1"/>
  <c r="K58" i="61" s="1"/>
  <c r="I21" i="30"/>
  <c r="K21" i="30" s="1"/>
  <c r="K18" i="30" s="1"/>
  <c r="G16" i="60"/>
  <c r="K35" i="61"/>
  <c r="A2" i="35"/>
  <c r="A1" i="35"/>
  <c r="L34" i="30" l="1"/>
  <c r="L93" i="30" s="1"/>
  <c r="J19" i="61"/>
  <c r="F16" i="60" s="1"/>
  <c r="H16" i="60" s="1"/>
  <c r="E10" i="33"/>
  <c r="G10" i="33" s="1"/>
  <c r="G9" i="33" s="1"/>
  <c r="H15" i="33" s="1"/>
  <c r="G68" i="61"/>
  <c r="I68" i="61" s="1"/>
  <c r="I65" i="61" s="1"/>
  <c r="K81" i="61" s="1"/>
  <c r="H45" i="61"/>
  <c r="J45" i="61" s="1"/>
  <c r="J42" i="61" s="1"/>
  <c r="L58" i="61" s="1"/>
  <c r="G15" i="60"/>
  <c r="H21" i="60" s="1"/>
  <c r="A6" i="28"/>
  <c r="E18" i="34" l="1"/>
  <c r="F17" i="75" s="1"/>
  <c r="H17" i="75" s="1"/>
  <c r="E16" i="71"/>
  <c r="E22" i="71" s="1"/>
  <c r="H22" i="75"/>
  <c r="O30" i="30"/>
  <c r="M34" i="30"/>
  <c r="M93" i="30" s="1"/>
  <c r="N98" i="30" s="1"/>
  <c r="G21" i="75"/>
  <c r="G91" i="61"/>
  <c r="G114" i="61" s="1"/>
  <c r="H68" i="61"/>
  <c r="J68" i="61" s="1"/>
  <c r="J65" i="61" s="1"/>
  <c r="L81" i="61" s="1"/>
  <c r="L35" i="61"/>
  <c r="L89" i="61" s="1"/>
  <c r="F10" i="33"/>
  <c r="H10" i="33" s="1"/>
  <c r="H15" i="60"/>
  <c r="H23" i="60" s="1"/>
  <c r="A6" i="35"/>
  <c r="N34" i="30" l="1"/>
  <c r="H21" i="75"/>
  <c r="H23" i="75" s="1"/>
  <c r="H24" i="75" s="1"/>
  <c r="I17" i="75" s="1"/>
  <c r="I91" i="61"/>
  <c r="I88" i="61" s="1"/>
  <c r="K104" i="61" s="1"/>
  <c r="N13" i="30"/>
  <c r="H91" i="61"/>
  <c r="J91" i="61" s="1"/>
  <c r="J88" i="61" s="1"/>
  <c r="L104" i="61" s="1"/>
  <c r="J18" i="34"/>
  <c r="L90" i="61"/>
  <c r="L45" i="61"/>
  <c r="L67" i="61"/>
  <c r="L43" i="61"/>
  <c r="L113" i="61"/>
  <c r="L66" i="61"/>
  <c r="L112" i="61"/>
  <c r="L68" i="61"/>
  <c r="L44" i="61"/>
  <c r="M35" i="61"/>
  <c r="N35" i="61"/>
  <c r="H18" i="34"/>
  <c r="A25" i="60"/>
  <c r="H22" i="60"/>
  <c r="H114" i="61"/>
  <c r="J114" i="61" s="1"/>
  <c r="I114" i="61"/>
  <c r="I111" i="61" s="1"/>
  <c r="K127" i="61" s="1"/>
  <c r="A5" i="35"/>
  <c r="M85" i="30" l="1"/>
  <c r="M82" i="30"/>
  <c r="M84" i="30"/>
  <c r="M81" i="30"/>
  <c r="M80" i="30"/>
  <c r="M79" i="30"/>
  <c r="M78" i="30"/>
  <c r="M87" i="30"/>
  <c r="M86" i="30" s="1"/>
  <c r="M68" i="30"/>
  <c r="M64" i="30"/>
  <c r="M65" i="30"/>
  <c r="M62" i="30"/>
  <c r="M67" i="30"/>
  <c r="M63" i="30"/>
  <c r="M70" i="30"/>
  <c r="M69" i="30" s="1"/>
  <c r="M61" i="30"/>
  <c r="N93" i="30"/>
  <c r="M48" i="30"/>
  <c r="M43" i="30"/>
  <c r="M44" i="30"/>
  <c r="M47" i="30"/>
  <c r="M19" i="30"/>
  <c r="M30" i="30"/>
  <c r="M25" i="30"/>
  <c r="M26" i="30"/>
  <c r="M45" i="30"/>
  <c r="M27" i="30"/>
  <c r="M32" i="30"/>
  <c r="M29" i="30"/>
  <c r="M24" i="30"/>
  <c r="M41" i="30"/>
  <c r="M50" i="30"/>
  <c r="M49" i="30" s="1"/>
  <c r="M20" i="30"/>
  <c r="M23" i="30"/>
  <c r="M42" i="30"/>
  <c r="M21" i="30"/>
  <c r="O95" i="30"/>
  <c r="I19" i="75"/>
  <c r="I18" i="75"/>
  <c r="I20" i="75"/>
  <c r="L91" i="61"/>
  <c r="K18" i="34"/>
  <c r="I18" i="34"/>
  <c r="G18" i="34"/>
  <c r="L88" i="61"/>
  <c r="L42" i="61"/>
  <c r="L65" i="61"/>
  <c r="K131" i="61"/>
  <c r="K129" i="61"/>
  <c r="L114" i="61"/>
  <c r="L111" i="61" s="1"/>
  <c r="J111" i="61"/>
  <c r="L127" i="61" s="1"/>
  <c r="C77" i="4"/>
  <c r="D79" i="4" s="1"/>
  <c r="C65" i="4"/>
  <c r="D67" i="4" s="1"/>
  <c r="M66" i="30" l="1"/>
  <c r="M46" i="30"/>
  <c r="M83" i="30"/>
  <c r="M77" i="30"/>
  <c r="M60" i="30"/>
  <c r="M40" i="30"/>
  <c r="M18" i="34"/>
  <c r="L129" i="61"/>
  <c r="L131" i="61"/>
  <c r="I67" i="4"/>
  <c r="I68" i="4" s="1"/>
  <c r="F67" i="4"/>
  <c r="G67" i="4" s="1"/>
  <c r="K67" i="4" s="1"/>
  <c r="I79" i="4"/>
  <c r="F79" i="4"/>
  <c r="G79" i="4" s="1"/>
  <c r="N129" i="61" l="1"/>
  <c r="L21" i="61"/>
  <c r="L22" i="61"/>
  <c r="K79" i="4"/>
  <c r="L99" i="61"/>
  <c r="L30" i="61"/>
  <c r="L116" i="61"/>
  <c r="L72" i="61"/>
  <c r="L122" i="61"/>
  <c r="L48" i="61"/>
  <c r="L50" i="61"/>
  <c r="L97" i="61"/>
  <c r="L28" i="61"/>
  <c r="L77" i="61"/>
  <c r="L51" i="61"/>
  <c r="L27" i="61"/>
  <c r="L24" i="61"/>
  <c r="L76" i="61"/>
  <c r="L94" i="61"/>
  <c r="L49" i="61"/>
  <c r="L25" i="61"/>
  <c r="L47" i="61"/>
  <c r="L79" i="61"/>
  <c r="L78" i="61" s="1"/>
  <c r="L123" i="61"/>
  <c r="L73" i="61"/>
  <c r="L20" i="61"/>
  <c r="L102" i="61"/>
  <c r="L101" i="61" s="1"/>
  <c r="L56" i="61"/>
  <c r="L55" i="61" s="1"/>
  <c r="L120" i="61"/>
  <c r="L118" i="61"/>
  <c r="L54" i="61"/>
  <c r="L26" i="61"/>
  <c r="L74" i="61"/>
  <c r="L71" i="61"/>
  <c r="L96" i="61"/>
  <c r="L119" i="61"/>
  <c r="L53" i="61"/>
  <c r="L31" i="61"/>
  <c r="L125" i="61"/>
  <c r="L124" i="61" s="1"/>
  <c r="L117" i="61"/>
  <c r="L93" i="61"/>
  <c r="L95" i="61"/>
  <c r="L33" i="61"/>
  <c r="L32" i="61" s="1"/>
  <c r="L70" i="61"/>
  <c r="L100" i="61"/>
  <c r="I80" i="4"/>
  <c r="L75" i="61" l="1"/>
  <c r="L98" i="61"/>
  <c r="L121" i="61"/>
  <c r="L69" i="61"/>
  <c r="L29" i="61"/>
  <c r="L23" i="61"/>
  <c r="L52" i="61"/>
  <c r="L92" i="61"/>
  <c r="L46" i="61"/>
  <c r="L115" i="61"/>
  <c r="L19" i="61"/>
  <c r="K81" i="4"/>
  <c r="G81" i="4" s="1"/>
  <c r="D74" i="4" s="1"/>
  <c r="G24" i="35"/>
  <c r="G23" i="35"/>
  <c r="G21" i="35"/>
  <c r="G18" i="35"/>
  <c r="G17" i="35"/>
  <c r="G13" i="35"/>
  <c r="H13" i="35" s="1"/>
  <c r="G12" i="35"/>
  <c r="E12" i="35"/>
  <c r="G11" i="35"/>
  <c r="H11" i="35" s="1"/>
  <c r="H12" i="35" l="1"/>
  <c r="H10" i="35" s="1"/>
  <c r="E9" i="52" l="1"/>
  <c r="F9" i="52" s="1"/>
  <c r="D7" i="53"/>
  <c r="G7" i="53" s="1"/>
  <c r="C39" i="4"/>
  <c r="D17" i="4"/>
  <c r="C26" i="4" s="1"/>
  <c r="C17" i="4"/>
  <c r="C21" i="4" s="1"/>
  <c r="F7" i="53" l="1"/>
  <c r="E7" i="53"/>
  <c r="G8" i="45"/>
  <c r="J8" i="45" s="1"/>
  <c r="G19" i="45"/>
  <c r="J19" i="45" s="1"/>
  <c r="H26" i="34" l="1"/>
  <c r="J26" i="34"/>
  <c r="F26" i="34"/>
  <c r="G24" i="14"/>
  <c r="G23" i="14"/>
  <c r="G22" i="14"/>
  <c r="G21" i="14"/>
  <c r="G18" i="14"/>
  <c r="G17" i="14"/>
  <c r="G16" i="14"/>
  <c r="G13" i="14"/>
  <c r="E13" i="14"/>
  <c r="G12" i="14"/>
  <c r="E12" i="14"/>
  <c r="L26" i="34" l="1"/>
  <c r="I26" i="34"/>
  <c r="G26" i="34"/>
  <c r="K26" i="34"/>
  <c r="H24" i="34"/>
  <c r="J24" i="34"/>
  <c r="H12" i="14"/>
  <c r="H13" i="14"/>
  <c r="M26" i="34" l="1"/>
  <c r="K24" i="34"/>
  <c r="G24" i="34"/>
  <c r="I24" i="34"/>
  <c r="F18" i="34"/>
  <c r="L18" i="34" l="1"/>
  <c r="D29" i="34"/>
  <c r="M24" i="34"/>
  <c r="J22" i="34"/>
  <c r="J29" i="34" s="1"/>
  <c r="H22" i="34"/>
  <c r="H29" i="34" s="1"/>
  <c r="A39" i="4"/>
  <c r="F39" i="4" s="1"/>
  <c r="F21" i="4"/>
  <c r="G21" i="4" s="1"/>
  <c r="A26" i="4"/>
  <c r="F54" i="4"/>
  <c r="G54" i="4" s="1"/>
  <c r="F55" i="4"/>
  <c r="G55" i="4" s="1"/>
  <c r="F56" i="4"/>
  <c r="G56" i="4" s="1"/>
  <c r="F57" i="4"/>
  <c r="G57" i="4" s="1"/>
  <c r="F53" i="4"/>
  <c r="G53" i="4" s="1"/>
  <c r="C44" i="4"/>
  <c r="D42" i="4"/>
  <c r="F42" i="4" s="1"/>
  <c r="D44" i="4" s="1"/>
  <c r="F17" i="4"/>
  <c r="E29" i="34" l="1"/>
  <c r="H30" i="34"/>
  <c r="I22" i="34"/>
  <c r="I29" i="34" s="1"/>
  <c r="G22" i="34"/>
  <c r="G29" i="34" s="1"/>
  <c r="K22" i="34"/>
  <c r="K29" i="34" s="1"/>
  <c r="E18" i="35"/>
  <c r="H18" i="35" s="1"/>
  <c r="E22" i="35"/>
  <c r="H22" i="35" s="1"/>
  <c r="F26" i="4"/>
  <c r="G58" i="4"/>
  <c r="F44" i="4" s="1"/>
  <c r="E44" i="4"/>
  <c r="G17" i="4"/>
  <c r="F30" i="4"/>
  <c r="J30" i="34" l="1"/>
  <c r="D31" i="34"/>
  <c r="E31" i="34"/>
  <c r="M22" i="34"/>
  <c r="M29" i="34" s="1"/>
  <c r="N29" i="34" s="1"/>
  <c r="G31" i="34"/>
  <c r="I31" i="34" s="1"/>
  <c r="K31" i="34" s="1"/>
  <c r="G30" i="34"/>
  <c r="G32" i="34" s="1"/>
  <c r="I30" i="34"/>
  <c r="B62" i="4"/>
  <c r="N64" i="4" s="1"/>
  <c r="E17" i="35"/>
  <c r="H17" i="35" s="1"/>
  <c r="N19" i="45"/>
  <c r="P19" i="45" s="1"/>
  <c r="I82" i="4"/>
  <c r="B74" i="4"/>
  <c r="G44" i="4"/>
  <c r="E18" i="14"/>
  <c r="H18" i="14" s="1"/>
  <c r="E17" i="14"/>
  <c r="H17" i="14" s="1"/>
  <c r="E22" i="14"/>
  <c r="H22" i="14" s="1"/>
  <c r="C20" i="34" l="1"/>
  <c r="C24" i="34"/>
  <c r="C26" i="34"/>
  <c r="C22" i="34"/>
  <c r="C18" i="34"/>
  <c r="K30" i="34"/>
  <c r="I32" i="34"/>
  <c r="K68" i="4"/>
  <c r="G69" i="4" s="1"/>
  <c r="N8" i="45" s="1"/>
  <c r="P8" i="45" s="1"/>
  <c r="H6" i="28"/>
  <c r="C6" i="28" s="1"/>
  <c r="E21" i="35"/>
  <c r="H21" i="35" s="1"/>
  <c r="F74" i="4"/>
  <c r="H16" i="35"/>
  <c r="E21" i="14"/>
  <c r="H21" i="14" s="1"/>
  <c r="E16" i="14"/>
  <c r="H16" i="14" s="1"/>
  <c r="H15" i="14" s="1"/>
  <c r="K32" i="34" l="1"/>
  <c r="K69" i="4"/>
  <c r="D9" i="53"/>
  <c r="G9" i="53" s="1"/>
  <c r="E10" i="52"/>
  <c r="F10" i="52" s="1"/>
  <c r="D62" i="4"/>
  <c r="F62" i="4" s="1"/>
  <c r="E9" i="53" l="1"/>
  <c r="F9" i="53"/>
  <c r="E23" i="35"/>
  <c r="H23" i="35" s="1"/>
  <c r="E24" i="35"/>
  <c r="H24" i="35" s="1"/>
  <c r="E24" i="14"/>
  <c r="H24" i="14" s="1"/>
  <c r="H20" i="35" l="1"/>
  <c r="F22" i="34"/>
  <c r="E23" i="14"/>
  <c r="H23" i="14" s="1"/>
  <c r="H20" i="14" s="1"/>
  <c r="F11" i="14"/>
  <c r="G11" i="14" s="1"/>
  <c r="H11" i="14" s="1"/>
  <c r="H10" i="14" s="1"/>
  <c r="L22" i="34" l="1"/>
  <c r="H9" i="33"/>
  <c r="H17" i="33" s="1"/>
  <c r="H27" i="35"/>
  <c r="D11" i="53"/>
  <c r="G11" i="53" s="1"/>
  <c r="G14" i="53" s="1"/>
  <c r="E11" i="52"/>
  <c r="F11" i="52" s="1"/>
  <c r="H27" i="14"/>
  <c r="J11" i="14" s="1"/>
  <c r="J11" i="35" l="1"/>
  <c r="J22" i="35"/>
  <c r="J12" i="35"/>
  <c r="J24" i="35"/>
  <c r="J13" i="35"/>
  <c r="J18" i="35"/>
  <c r="J21" i="35"/>
  <c r="J17" i="35"/>
  <c r="E11" i="53"/>
  <c r="E14" i="53" s="1"/>
  <c r="F11" i="53"/>
  <c r="F14" i="53" s="1"/>
  <c r="D14" i="53"/>
  <c r="C11" i="53" s="1"/>
  <c r="J23" i="35"/>
  <c r="F13" i="52"/>
  <c r="J22" i="14"/>
  <c r="J23" i="14"/>
  <c r="J21" i="14"/>
  <c r="J12" i="14"/>
  <c r="J17" i="14"/>
  <c r="J16" i="14"/>
  <c r="J13" i="14"/>
  <c r="J24" i="14"/>
  <c r="J18" i="14"/>
  <c r="A16" i="52"/>
  <c r="G15" i="53" l="1"/>
  <c r="E27" i="53"/>
  <c r="C9" i="53"/>
  <c r="C7" i="53"/>
  <c r="F23" i="52"/>
  <c r="A15" i="52"/>
  <c r="F8" i="52"/>
  <c r="F15" i="53"/>
  <c r="E16" i="53"/>
  <c r="E17" i="53" s="1"/>
  <c r="E15" i="53"/>
  <c r="F24" i="34"/>
  <c r="F29" i="34" s="1"/>
  <c r="L24" i="34" l="1"/>
  <c r="L29" i="34" s="1"/>
  <c r="F16" i="53"/>
  <c r="F31" i="34" l="1"/>
  <c r="F30" i="34"/>
  <c r="F17" i="53"/>
  <c r="G16" i="53"/>
  <c r="F32" i="34" l="1"/>
  <c r="H32" i="34" s="1"/>
  <c r="J32" i="34" s="1"/>
  <c r="H31" i="34"/>
  <c r="J31" i="34" s="1"/>
  <c r="D16" i="53"/>
  <c r="G17" i="53"/>
  <c r="D17" i="53" s="1"/>
  <c r="B9" i="33" l="1"/>
  <c r="H16" i="33"/>
  <c r="A19" i="33"/>
  <c r="M28" i="30"/>
  <c r="M31" i="30"/>
  <c r="K12" i="62"/>
  <c r="O93" i="30"/>
  <c r="N21" i="30" l="1"/>
  <c r="M18" i="30"/>
  <c r="M22" i="30"/>
  <c r="Q23" i="30" l="1"/>
  <c r="C34" i="34"/>
  <c r="F22" i="71" l="1"/>
  <c r="H13" i="55" l="1"/>
  <c r="J24" i="75" l="1"/>
</calcChain>
</file>

<file path=xl/sharedStrings.xml><?xml version="1.0" encoding="utf-8"?>
<sst xmlns="http://schemas.openxmlformats.org/spreadsheetml/2006/main" count="5406" uniqueCount="1012">
  <si>
    <t>Extensão TOTAL (Km):</t>
  </si>
  <si>
    <t>ITEM</t>
  </si>
  <si>
    <t>DISCRIMINAÇÃO</t>
  </si>
  <si>
    <t>UNID.</t>
  </si>
  <si>
    <t>QUANT.</t>
  </si>
  <si>
    <t>PREÇO</t>
  </si>
  <si>
    <t>UNIT.</t>
  </si>
  <si>
    <t>TOTAL</t>
  </si>
  <si>
    <t>1.0</t>
  </si>
  <si>
    <t>unid.</t>
  </si>
  <si>
    <t>2.0</t>
  </si>
  <si>
    <t>2.1</t>
  </si>
  <si>
    <t>Serviços Preliminares</t>
  </si>
  <si>
    <t>2.2</t>
  </si>
  <si>
    <t>Terraplenagem</t>
  </si>
  <si>
    <t>Revestimento Primário</t>
  </si>
  <si>
    <r>
      <rPr>
        <b/>
        <sz val="12"/>
        <rFont val="Courier New"/>
        <family val="3"/>
      </rPr>
      <t>LARGURA:</t>
    </r>
    <r>
      <rPr>
        <sz val="12"/>
        <rFont val="Courier New"/>
        <family val="3"/>
      </rPr>
      <t xml:space="preserve"> 6,00m</t>
    </r>
  </si>
  <si>
    <t>COD.</t>
  </si>
  <si>
    <t>ESPECIFICAÇÃO DOS SERVIÇOS</t>
  </si>
  <si>
    <t>UNID</t>
  </si>
  <si>
    <t>S/BDI</t>
  </si>
  <si>
    <t>C/BDI</t>
  </si>
  <si>
    <t>SERVIÇOS PRELIMINARES</t>
  </si>
  <si>
    <t>1.1</t>
  </si>
  <si>
    <t>COMP01</t>
  </si>
  <si>
    <t>Mobilização e desmobilização</t>
  </si>
  <si>
    <t>vb</t>
  </si>
  <si>
    <t>1.3</t>
  </si>
  <si>
    <t>SINAPI 74209/001</t>
  </si>
  <si>
    <t>m2</t>
  </si>
  <si>
    <t>TERRAPLENAGEM</t>
  </si>
  <si>
    <t>3 S 08 900 00</t>
  </si>
  <si>
    <t>Roçada manual em acostamento</t>
  </si>
  <si>
    <t>ha</t>
  </si>
  <si>
    <t>m3</t>
  </si>
  <si>
    <t>3.0</t>
  </si>
  <si>
    <t>REVESTIMENTO PRIMÁRIO</t>
  </si>
  <si>
    <t>3.1</t>
  </si>
  <si>
    <t>m³</t>
  </si>
  <si>
    <t>3.2</t>
  </si>
  <si>
    <t>Limpeza em camada vegetal em jazida (consv)</t>
  </si>
  <si>
    <t>m²</t>
  </si>
  <si>
    <t>3.3</t>
  </si>
  <si>
    <t>3.4</t>
  </si>
  <si>
    <t>Transp. local c/ basculante 10m³ rodovia não pavimentada, DMT Projetada</t>
  </si>
  <si>
    <t>t.km</t>
  </si>
  <si>
    <t>Transp. local de água com caminhão tanque em rodovia não pavimentada, DMT Projetada</t>
  </si>
  <si>
    <t>TOTAL....................................................R$</t>
  </si>
  <si>
    <t>BDI=</t>
  </si>
  <si>
    <t>km</t>
  </si>
  <si>
    <t>m</t>
  </si>
  <si>
    <t>und</t>
  </si>
  <si>
    <t>MEMÓRIA DE CÁLCULO</t>
  </si>
  <si>
    <t>Terraplenagem:</t>
  </si>
  <si>
    <t>comp.(m)</t>
  </si>
  <si>
    <t>larg (m)</t>
  </si>
  <si>
    <t>área (m²)</t>
  </si>
  <si>
    <t>Roçado manual em acostamento:</t>
  </si>
  <si>
    <t>Roço manual:</t>
  </si>
  <si>
    <t>área(ha)</t>
  </si>
  <si>
    <t>esp (m)</t>
  </si>
  <si>
    <t>volume (m³)</t>
  </si>
  <si>
    <t>quant(und)</t>
  </si>
  <si>
    <t>comp (m)</t>
  </si>
  <si>
    <t>Escarificação:</t>
  </si>
  <si>
    <t>Revestimento primario</t>
  </si>
  <si>
    <t>seção</t>
  </si>
  <si>
    <t>lado 1</t>
  </si>
  <si>
    <t>lado 2</t>
  </si>
  <si>
    <t>alt. média</t>
  </si>
  <si>
    <t>trecho (%)</t>
  </si>
  <si>
    <t>comp trecho (m)</t>
  </si>
  <si>
    <t>área</t>
  </si>
  <si>
    <t>volume aterro bueiros (m³)</t>
  </si>
  <si>
    <t>volume total (m³)</t>
  </si>
  <si>
    <t>FÓRMULA:</t>
  </si>
  <si>
    <t>VOL = [(C x h x L/2) + h² x C]</t>
  </si>
  <si>
    <t>VOL = VOLUME DE ATERRO</t>
  </si>
  <si>
    <t>C = COMPRIMENTO DO ATERRO</t>
  </si>
  <si>
    <t>h = ALTURA DO ATERRO</t>
  </si>
  <si>
    <t>TIPO DE BUEIRO</t>
  </si>
  <si>
    <t>Ø (cm)</t>
  </si>
  <si>
    <t>LOCAL (Km)</t>
  </si>
  <si>
    <t>L</t>
  </si>
  <si>
    <t>C</t>
  </si>
  <si>
    <t>h</t>
  </si>
  <si>
    <t>VOL</t>
  </si>
  <si>
    <t>Transporte  local em rod. Não pav. (const):</t>
  </si>
  <si>
    <t>mat, escv</t>
  </si>
  <si>
    <t>dens. Mat</t>
  </si>
  <si>
    <t>DMT média</t>
  </si>
  <si>
    <t>V. total (tkm)</t>
  </si>
  <si>
    <t>Cálculo da DMT das jazidas:</t>
  </si>
  <si>
    <t>Extensão Km=</t>
  </si>
  <si>
    <t>Jazidas</t>
  </si>
  <si>
    <t>Km</t>
  </si>
  <si>
    <t>Km a Ré</t>
  </si>
  <si>
    <t>Km a Vante</t>
  </si>
  <si>
    <t>DMT 01</t>
  </si>
  <si>
    <t>DMT 02</t>
  </si>
  <si>
    <t>DMT jazida</t>
  </si>
  <si>
    <t>DIST. FIXA (Km)</t>
  </si>
  <si>
    <t>Extensão</t>
  </si>
  <si>
    <t>J1</t>
  </si>
  <si>
    <t>=Ext. Km</t>
  </si>
  <si>
    <t>Quantidade Jazidas:</t>
  </si>
  <si>
    <t xml:space="preserve">DMT/Km </t>
  </si>
  <si>
    <t>Transporte  local (Água) em rod. Não pav. (const):</t>
  </si>
  <si>
    <t>Cálculo da DMT da Água:</t>
  </si>
  <si>
    <t>Distância à diminuir:</t>
  </si>
  <si>
    <t>Descrição</t>
  </si>
  <si>
    <t>C1</t>
  </si>
  <si>
    <t>C2</t>
  </si>
  <si>
    <t>DISCRIMINAÇÃO DOS SERVIÇOS</t>
  </si>
  <si>
    <t>MESES</t>
  </si>
  <si>
    <t/>
  </si>
  <si>
    <t>VALOR SIMPLES (R$)</t>
  </si>
  <si>
    <t>VALOR ACUMULADO (R$)</t>
  </si>
  <si>
    <t>PERCENTUAL SIMPLES (%)</t>
  </si>
  <si>
    <t>PERCENTUAL ACUMULADO (%)</t>
  </si>
  <si>
    <t>Item</t>
  </si>
  <si>
    <t>1.2</t>
  </si>
  <si>
    <t>Mobilização e desmobilização de equipamentos</t>
  </si>
  <si>
    <t>A - Equipamentos</t>
  </si>
  <si>
    <t>A1 - Equipamentos Pesados transportados pelo cavalo mecânico com reboque</t>
  </si>
  <si>
    <t>Quant</t>
  </si>
  <si>
    <t>Trator de Esteiras - com lâmina (259 kW)</t>
  </si>
  <si>
    <t xml:space="preserve">Total </t>
  </si>
  <si>
    <t>Ida e Volta (2x) =</t>
  </si>
  <si>
    <t>Mobilização e Desmobilização =</t>
  </si>
  <si>
    <t>Distância total =</t>
  </si>
  <si>
    <t>A2 - Equipamentos Leves</t>
  </si>
  <si>
    <t>Veloc. (km/h)</t>
  </si>
  <si>
    <t>Distância ida e volta (km)</t>
  </si>
  <si>
    <t>Horas</t>
  </si>
  <si>
    <t>Custo Horário</t>
  </si>
  <si>
    <t>Valor</t>
  </si>
  <si>
    <t>Custo total</t>
  </si>
  <si>
    <t>B1 - Cálculo do Preço por km do transporte comercial com cavalo mecânico com reboque</t>
  </si>
  <si>
    <t>Custo Operativo</t>
  </si>
  <si>
    <t>R$/h</t>
  </si>
  <si>
    <t>Velocidade Média:</t>
  </si>
  <si>
    <t>km/h</t>
  </si>
  <si>
    <t>Custo por km:</t>
  </si>
  <si>
    <t>R$/km</t>
  </si>
  <si>
    <t>C - Mobilização e Desmobilização de equipamentos</t>
  </si>
  <si>
    <t>unidade</t>
  </si>
  <si>
    <t>Preço Unit.</t>
  </si>
  <si>
    <t>Transporte de Equipamentos pesados</t>
  </si>
  <si>
    <t>Transporte de Equipamentos leves</t>
  </si>
  <si>
    <t>Custo Total</t>
  </si>
  <si>
    <t>Preço Total</t>
  </si>
  <si>
    <t>* OBS.: PARA DMT'S ABAIXO DE 5,0KM NÃO CALCULA-SE TRANSPORTE DE ÁGUA.</t>
  </si>
  <si>
    <t>FORMULAS:</t>
  </si>
  <si>
    <t>DMT'S</t>
  </si>
  <si>
    <t>Extensão:</t>
  </si>
  <si>
    <t>OBRA: RECUPERAÇÃO DE ESTRADA VICINAL COM REVESTIMENTO PRIMÁRIO NO MUNICÍPIO DE CAMPINAS DO PIAUÍ / ESTADO DO PIAUÍ</t>
  </si>
  <si>
    <t>MUNICÍPIO: CAMPINAS DO PIAUÍ / PI</t>
  </si>
  <si>
    <r>
      <rPr>
        <b/>
        <sz val="12"/>
        <rFont val="Courier New"/>
        <family val="3"/>
      </rPr>
      <t>TRECHOS:</t>
    </r>
    <r>
      <rPr>
        <sz val="12"/>
        <rFont val="Courier New"/>
        <family val="3"/>
      </rPr>
      <t xml:space="preserve"> </t>
    </r>
    <r>
      <rPr>
        <b/>
        <sz val="12"/>
        <rFont val="Courier New"/>
        <family val="3"/>
      </rPr>
      <t>TRECHO I:</t>
    </r>
    <r>
      <rPr>
        <sz val="12"/>
        <rFont val="Courier New"/>
        <family val="3"/>
      </rPr>
      <t xml:space="preserve"> ENTRONCAMENTO PI-249/POV. FOME. </t>
    </r>
    <r>
      <rPr>
        <b/>
        <sz val="12"/>
        <rFont val="Courier New"/>
        <family val="3"/>
      </rPr>
      <t>TRECHO II:</t>
    </r>
    <r>
      <rPr>
        <sz val="12"/>
        <rFont val="Courier New"/>
        <family val="3"/>
      </rPr>
      <t xml:space="preserve"> ENTRONCAMENTO PI-249/POV. BOQUEIRÃO. </t>
    </r>
    <r>
      <rPr>
        <b/>
        <sz val="12"/>
        <rFont val="Courier New"/>
        <family val="3"/>
      </rPr>
      <t>TRECHO III:</t>
    </r>
    <r>
      <rPr>
        <sz val="12"/>
        <rFont val="Courier New"/>
        <family val="3"/>
      </rPr>
      <t xml:space="preserve"> ENTRONCAMENTO BR-020/POV. CAMPO GRANDE.</t>
    </r>
  </si>
  <si>
    <r>
      <rPr>
        <b/>
        <sz val="12"/>
        <rFont val="Courier New"/>
        <family val="3"/>
      </rPr>
      <t>EXTENSÃO:</t>
    </r>
    <r>
      <rPr>
        <sz val="12"/>
        <rFont val="Courier New"/>
        <family val="3"/>
      </rPr>
      <t xml:space="preserve"> 33,94m</t>
    </r>
  </si>
  <si>
    <t>VALORES</t>
  </si>
  <si>
    <t>Reconformação da Plataforma</t>
  </si>
  <si>
    <t>3 S 08 001 00</t>
  </si>
  <si>
    <t>Esc. Carga e transp. Mat 1º cat c/ DMT de 50m a 200m c/e</t>
  </si>
  <si>
    <t>Extensão(m)</t>
  </si>
  <si>
    <t>Escavação e carga mat. jazida (consv)</t>
  </si>
  <si>
    <t>Espalhamento Mecanizado (com motoniveladora 140HP material 1ª Cat.</t>
  </si>
  <si>
    <t>Área(m²)</t>
  </si>
  <si>
    <t>Densidade</t>
  </si>
  <si>
    <t>Espalhamento de Material de Jazida</t>
  </si>
  <si>
    <t>3 S 09 001 91</t>
  </si>
  <si>
    <t>3 S 09 201 70</t>
  </si>
  <si>
    <t>Escavação e Carga de Material de Jazida</t>
  </si>
  <si>
    <t>Instalação do Canteiro</t>
  </si>
  <si>
    <t>Placa de identificação da obra, 3,0x1,5m</t>
  </si>
  <si>
    <t>Recuperação de Estrada Vicinal</t>
  </si>
  <si>
    <t>SINAPI 73805/001</t>
  </si>
  <si>
    <t>Caminhão Tanque - 6.000 l (136 kw)</t>
  </si>
  <si>
    <t>ITENS RELEVANTES</t>
  </si>
  <si>
    <t>Critérios de Escolha:</t>
  </si>
  <si>
    <t>PREÇOS</t>
  </si>
  <si>
    <t>ITENS DE MAIOR RELEVÂNCIA</t>
  </si>
  <si>
    <t xml:space="preserve">2 - Até 08 itens, que representem, individualmente mais de 4,00% do valor global, desconsiderados os itens de aquisição e transportes; </t>
  </si>
  <si>
    <t>1 - No levantamento foram considerados os serviços constantes do objeto;</t>
  </si>
  <si>
    <t>3 - Quantidade exigida no edital é igual a 40,00% da quantidade, no orçamento, do item escolhido.</t>
  </si>
  <si>
    <t>COMP.2</t>
  </si>
  <si>
    <t>Instalação de Canteiro de Obra e Acampamento</t>
  </si>
  <si>
    <t>CÓDIGO</t>
  </si>
  <si>
    <t>SERVIÇO</t>
  </si>
  <si>
    <t>QTDE</t>
  </si>
  <si>
    <t>UNITÁRIO</t>
  </si>
  <si>
    <t>CUSTO</t>
  </si>
  <si>
    <t xml:space="preserve">    EXECUÇÃO DE ESCRITÓRIO EM CANTEIRO DE OBRA EM CHAPA DE MADEIRA COMPENSADA</t>
  </si>
  <si>
    <t xml:space="preserve">    EXECUÇÃO DE SANITÁRIO EM CHAPA DE MADEIRA COMPENSADA</t>
  </si>
  <si>
    <t xml:space="preserve">    EXECUÇÃO DE REFEITÓRIO EM CANTEIRO DE OBRA EM CHAPA DE MADEIRA COMPENSADA</t>
  </si>
  <si>
    <t>Cozinha/Copa</t>
  </si>
  <si>
    <t>BWC masculino</t>
  </si>
  <si>
    <t>Almoxarifado</t>
  </si>
  <si>
    <t>BWC feminino</t>
  </si>
  <si>
    <t>COMP.1</t>
  </si>
  <si>
    <t>Placa de identificação da obra, 3,0x2,0m</t>
  </si>
  <si>
    <t>TOTAL GERAL ORÇAMENTÁRIO..................................................</t>
  </si>
  <si>
    <t>Critérios de escolha dos itens relevantes:</t>
  </si>
  <si>
    <t>1. No levantamento foram considerados os serviços constantes do objeto;</t>
  </si>
  <si>
    <t>2. Até 08 itens, que representem individualmente mais de 4,00% do valor global, desconsiderados os itens de aquisição e transporte;</t>
  </si>
  <si>
    <t>3. Quantidade exigida no edital é igual a 40% da quantidade, no orçamento, do item escolhido.</t>
  </si>
  <si>
    <t>PLANILHA ORÇAMENTÁRIA DESONERADA</t>
  </si>
  <si>
    <t>Largura:</t>
  </si>
  <si>
    <t>fator contr</t>
  </si>
  <si>
    <t>Distância (Teresina/PI - Local da Obra) =</t>
  </si>
  <si>
    <t>A1</t>
  </si>
  <si>
    <t>dmt x ext</t>
  </si>
  <si>
    <t>TOTAL:</t>
  </si>
  <si>
    <t>Implantação de Estrada Vicinal</t>
  </si>
  <si>
    <t xml:space="preserve">VALOR DAS OBRAS E SERVIÇOS                                       </t>
  </si>
  <si>
    <t xml:space="preserve">1° MÊS                                             </t>
  </si>
  <si>
    <t xml:space="preserve">2° MÊS                               </t>
  </si>
  <si>
    <t xml:space="preserve">PESO                          </t>
  </si>
  <si>
    <t>(NÃO UTILIZADA NO ORÇAMENTO)</t>
  </si>
  <si>
    <t>DESCRIÇÃO</t>
  </si>
  <si>
    <t>TRECHO I</t>
  </si>
  <si>
    <t xml:space="preserve"> QUADRO DE ORIGEM/DESTINO DOS MATERIAIS - JAZIDAS</t>
  </si>
  <si>
    <t>SEGMENTOS EXECUTADOS  (DESTINO DE SOLO)</t>
  </si>
  <si>
    <t>ORIGEM DE SOLO</t>
  </si>
  <si>
    <t>DMT</t>
  </si>
  <si>
    <t>MOMENTO</t>
  </si>
  <si>
    <t>SEGMENTO KM</t>
  </si>
  <si>
    <t>EXTEN.</t>
  </si>
  <si>
    <t>APLICAÇÃO</t>
  </si>
  <si>
    <t>Largura</t>
  </si>
  <si>
    <t>Espes-</t>
  </si>
  <si>
    <t>Volume</t>
  </si>
  <si>
    <t>LOCAL</t>
  </si>
  <si>
    <t>TRANSPORTE</t>
  </si>
  <si>
    <t>OD</t>
  </si>
  <si>
    <t>INICIAL</t>
  </si>
  <si>
    <t>FINAL</t>
  </si>
  <si>
    <t>(Km)</t>
  </si>
  <si>
    <t>DE SOLO</t>
  </si>
  <si>
    <t>(m)</t>
  </si>
  <si>
    <t>sura (m)</t>
  </si>
  <si>
    <t>(m3)</t>
  </si>
  <si>
    <t>KM</t>
  </si>
  <si>
    <t>LADO</t>
  </si>
  <si>
    <t>TIPO</t>
  </si>
  <si>
    <t>(m3Km)</t>
  </si>
  <si>
    <t>Na estrada</t>
  </si>
  <si>
    <t>J-01 p/ Tr-I</t>
  </si>
  <si>
    <t>Contr. Solo</t>
  </si>
  <si>
    <t>M3</t>
  </si>
  <si>
    <t>T/M3</t>
  </si>
  <si>
    <t>Dens. Material</t>
  </si>
  <si>
    <t>(t/m3)</t>
  </si>
  <si>
    <t>LD</t>
  </si>
  <si>
    <t xml:space="preserve"> QUADRO DE ORIGEM/DESTINO DOS MATERIAIS - ÁGUA</t>
  </si>
  <si>
    <t>A-01 p/ Tr-I</t>
  </si>
  <si>
    <t>E9541</t>
  </si>
  <si>
    <t>E9524</t>
  </si>
  <si>
    <t>Motoniveladora - (93 kw)</t>
  </si>
  <si>
    <t>Carregadeira de Pneus - 1,72 m³ (113 kw)</t>
  </si>
  <si>
    <t>E9537</t>
  </si>
  <si>
    <t>E9579</t>
  </si>
  <si>
    <t>Caminhão Basculante - 10 m³ - 15 t (188 kw)</t>
  </si>
  <si>
    <t>E9666</t>
  </si>
  <si>
    <t>COMPOSIÇÃO DA PARCELA DE BDI (BONIFICAÇÃO E DESPESAS INDIRETAS)</t>
  </si>
  <si>
    <t>ITENS RELATIVOS À ADMINISTRAÇÃO DA OBRA</t>
  </si>
  <si>
    <t>% sobre PV</t>
  </si>
  <si>
    <t>% sobre CD</t>
  </si>
  <si>
    <t>A - Administração Central</t>
  </si>
  <si>
    <t>B - Administração Local</t>
  </si>
  <si>
    <t>C - Custos Financeiros</t>
  </si>
  <si>
    <t>D - Riscos</t>
  </si>
  <si>
    <t>E - Seguros e Garantias Contratuais</t>
  </si>
  <si>
    <t>Sub-Total 1</t>
  </si>
  <si>
    <t>LUCRO</t>
  </si>
  <si>
    <t>F - Lucro Operacional</t>
  </si>
  <si>
    <t>Sub-Total 2</t>
  </si>
  <si>
    <t>TRIBUTOS</t>
  </si>
  <si>
    <t>G - PIS</t>
  </si>
  <si>
    <t>H - COFINS</t>
  </si>
  <si>
    <t>I - ISSQN</t>
  </si>
  <si>
    <t>Sub-Total 3</t>
  </si>
  <si>
    <t>BDI COM TRIBUTOS (%)</t>
  </si>
  <si>
    <t>Total</t>
  </si>
  <si>
    <t>PV = Preço de Venda</t>
  </si>
  <si>
    <t>CD = Custo Direto</t>
  </si>
  <si>
    <t>SELIC (Maio/2018) = 6,5% a.a.</t>
  </si>
  <si>
    <t>Taxa Média Anual de Inflação = 6,18% (últimos 12 meses)</t>
  </si>
  <si>
    <t xml:space="preserve">CF = ((1 + SELIC)1/12 x (1 + INFL)1/12 - 1) </t>
  </si>
  <si>
    <t>Seguros e Garantias = 2,5% a.a. sobre 5% do PV - Prazo Médio = 2 anos</t>
  </si>
  <si>
    <t>OBS:      O percentual de ISSQN aqui utilizado consiste apenas em um referencial médio.</t>
  </si>
  <si>
    <t>O valor real do ISSQN a ser adotado nos orçamentos dos projetos aprovados pelo DNIT deve ser aquele proveniente das alíquotas dos municípios situados na área de influência das obras.</t>
  </si>
  <si>
    <t>Cavalo Mecânico com  Semi Reboque 30 t</t>
  </si>
  <si>
    <t>A2</t>
  </si>
  <si>
    <t>PLACA DA OBRA</t>
  </si>
  <si>
    <t>SARRAFO DE MADEIRA NAO APARELHADA *2,5 X 7* CM, MACARANDUBA, ANGELIM OU EQUIVALENTE DA REGIAO</t>
  </si>
  <si>
    <t>M</t>
  </si>
  <si>
    <t>PONTALETE DE MADEIRA NAO APARELHADA *7,5 X 7,5* CM (3 X 3 ") PINUS, MISTA OU EQUIVALENTE DA REGIAO</t>
  </si>
  <si>
    <t>PLACA DE OBRA (PARA CONSTRUCAO CIVIL) EM CHAPA GALVANIZADA *N. 22*, DE *2,0 X 1,125* M</t>
  </si>
  <si>
    <t>M2</t>
  </si>
  <si>
    <t>PREGO DE ACO POLIDO COM CABECA 18 X 30 (2 3/4 X 10)</t>
  </si>
  <si>
    <t>KG</t>
  </si>
  <si>
    <t>CARPINTEIRO DE FORMAS COM ENCARGOS COMPLEMENTARES</t>
  </si>
  <si>
    <t>H</t>
  </si>
  <si>
    <t>SERVENTE COM ENCARGOS COMPLEMENTARES</t>
  </si>
  <si>
    <t>CONCRETO MAGRO PARA LASTRO, TRAÇO 1:4,5:4,5 (CIMENTO/ AREIA MÉDIA/ BRITA 1)  - PREPARO MECÂNICO COM BETONEIRA 400 L. AF_07/2016</t>
  </si>
  <si>
    <t>TOTAL SEM BDI</t>
  </si>
  <si>
    <t>Composição</t>
  </si>
  <si>
    <t>E9509</t>
  </si>
  <si>
    <t>OFICIO-CIRCULAR Nº 3374/2020/ACE - DPP/DPP/DNIT SEDE</t>
  </si>
  <si>
    <t>J - CONTRIBUIÇÃO PREVIDENCIARIA</t>
  </si>
  <si>
    <t>QUADRO RESUMO - DESONERADO</t>
  </si>
  <si>
    <t>PLANILHA ORÇAMENTÁRIA - DESONERADO</t>
  </si>
  <si>
    <t>CRONOGRAMA FÍSICO-FINANCEIRO  - DESONERADO</t>
  </si>
  <si>
    <t>DESONERADO</t>
  </si>
  <si>
    <t>Roçada Mecanizada</t>
  </si>
  <si>
    <t>ENGENHEIRO CIVIL DE OBRA JUNIOR COM ENCARGOS COMPLEMENTARES</t>
  </si>
  <si>
    <t>ALMOXARIFE COM ENCARGOS COMPLEMENTARES</t>
  </si>
  <si>
    <t>ENCARREGADO GERAL COM ENCARGOS COMPLEMENTARES</t>
  </si>
  <si>
    <t>Administração Local</t>
  </si>
  <si>
    <t>mês</t>
  </si>
  <si>
    <t>Regularização de superficies com motoniveladora</t>
  </si>
  <si>
    <t>3º MÊS</t>
  </si>
  <si>
    <t>ADMINISTRAÇÃO LOCAL DA OBRA - DESONERADA</t>
  </si>
  <si>
    <t>COM DESONERAÇÃO</t>
  </si>
  <si>
    <t>SEM DESONERAÇÃO</t>
  </si>
  <si>
    <t>GRUPO A</t>
  </si>
  <si>
    <t>INSS</t>
  </si>
  <si>
    <t>SESI</t>
  </si>
  <si>
    <t>A3</t>
  </si>
  <si>
    <t>SENAI</t>
  </si>
  <si>
    <t>A4</t>
  </si>
  <si>
    <t>INCRA</t>
  </si>
  <si>
    <t>A5</t>
  </si>
  <si>
    <t>SEBRAE</t>
  </si>
  <si>
    <t>A6</t>
  </si>
  <si>
    <t>A7</t>
  </si>
  <si>
    <t>A8</t>
  </si>
  <si>
    <t>FGTS</t>
  </si>
  <si>
    <t>A9</t>
  </si>
  <si>
    <t>SECONCI</t>
  </si>
  <si>
    <t>A</t>
  </si>
  <si>
    <t>GRUPO B</t>
  </si>
  <si>
    <t>B1</t>
  </si>
  <si>
    <t>B2</t>
  </si>
  <si>
    <t>B3</t>
  </si>
  <si>
    <t>B4</t>
  </si>
  <si>
    <t>B5</t>
  </si>
  <si>
    <t>B6</t>
  </si>
  <si>
    <t>B7</t>
  </si>
  <si>
    <t>B8</t>
  </si>
  <si>
    <t>B9</t>
  </si>
  <si>
    <t>B10</t>
  </si>
  <si>
    <t>B</t>
  </si>
  <si>
    <t>GRUPO C</t>
  </si>
  <si>
    <t>C3</t>
  </si>
  <si>
    <t>C4</t>
  </si>
  <si>
    <t>C5</t>
  </si>
  <si>
    <t>GRUPO D</t>
  </si>
  <si>
    <t>D1</t>
  </si>
  <si>
    <t>D2</t>
  </si>
  <si>
    <t>D</t>
  </si>
  <si>
    <t>SICRO3 - 10/2021 | SINAPI - 10/2021</t>
  </si>
  <si>
    <t>Placa de identificação da obra</t>
  </si>
  <si>
    <t>COMP. (m)</t>
  </si>
  <si>
    <t>ÁREA (m²)</t>
  </si>
  <si>
    <t>ALTURA. (m)</t>
  </si>
  <si>
    <t>POVOADO PATOS</t>
  </si>
  <si>
    <t>RIACHO DA ÁREA</t>
  </si>
  <si>
    <t>LAGOA VERMELHA</t>
  </si>
  <si>
    <t>OBRA:</t>
  </si>
  <si>
    <t>RECUPERAÇÃO DE ESTRAVA VICINAL</t>
  </si>
  <si>
    <t>LOCAL:</t>
  </si>
  <si>
    <t>MONTE ALEGRE DO PIAUÍ - PI</t>
  </si>
  <si>
    <t>SERVIÇOS DE MEIO AMBIENTE</t>
  </si>
  <si>
    <t>4.0</t>
  </si>
  <si>
    <t>4.1</t>
  </si>
  <si>
    <t>Expurgo de jazida</t>
  </si>
  <si>
    <t>tkm</t>
  </si>
  <si>
    <t>Reparação de danos físicos ao meio ambiente</t>
  </si>
  <si>
    <t>Memória de Cálculo</t>
  </si>
  <si>
    <t>Código</t>
  </si>
  <si>
    <t>Administração local</t>
  </si>
  <si>
    <t>Quantidade:</t>
  </si>
  <si>
    <t>Placa da obra (3,60m x 1,80m)</t>
  </si>
  <si>
    <t>Comprimento:</t>
  </si>
  <si>
    <t>Altura:</t>
  </si>
  <si>
    <t>Nº de Placas:</t>
  </si>
  <si>
    <t>Lados:</t>
  </si>
  <si>
    <t>Área total de roçada:</t>
  </si>
  <si>
    <t>há</t>
  </si>
  <si>
    <t>Talude (2,00 x 0,30)</t>
  </si>
  <si>
    <t>Espessura:</t>
  </si>
  <si>
    <t>Área:</t>
  </si>
  <si>
    <t>Volume de Revest. Primário:</t>
  </si>
  <si>
    <t>Limpeza mecanizada da camada vegetal</t>
  </si>
  <si>
    <t>Área de limpeza camada vegetal:</t>
  </si>
  <si>
    <t>Volume do expurgo:</t>
  </si>
  <si>
    <t>Extensão :</t>
  </si>
  <si>
    <t>Largura média:</t>
  </si>
  <si>
    <t>Volume:</t>
  </si>
  <si>
    <r>
      <t>m</t>
    </r>
    <r>
      <rPr>
        <i/>
        <sz val="12"/>
        <rFont val="Arial"/>
        <family val="2"/>
      </rPr>
      <t>³</t>
    </r>
  </si>
  <si>
    <t>Densidade:</t>
  </si>
  <si>
    <t>t/m³</t>
  </si>
  <si>
    <t>DMT:</t>
  </si>
  <si>
    <t>Fator</t>
  </si>
  <si>
    <t>Transporte de material:</t>
  </si>
  <si>
    <t>Transporte de água com caminhão tanque de 10.000 l - rodovia em revestimento primário</t>
  </si>
  <si>
    <t>t</t>
  </si>
  <si>
    <t>Área de jazida</t>
  </si>
  <si>
    <t>E9540</t>
  </si>
  <si>
    <t>E9577</t>
  </si>
  <si>
    <t>E9515</t>
  </si>
  <si>
    <t>E9762</t>
  </si>
  <si>
    <t>Trator agrícola sobre pneus - 77 kW</t>
  </si>
  <si>
    <t>Trator sobre esteiras com lâmina - 127 kW</t>
  </si>
  <si>
    <t>Escavadeira hidráulica sobre esteiras com caçamba com capacidade de 1,56 m³ - 118 kW</t>
  </si>
  <si>
    <t>E9571</t>
  </si>
  <si>
    <t>E9605</t>
  </si>
  <si>
    <t>Caminhão tanque com capacidade de 10.000 l - 188 kW</t>
  </si>
  <si>
    <t>Caminhão tanque com capacidade de 6.000 l - 136 kW</t>
  </si>
  <si>
    <t>1.4</t>
  </si>
  <si>
    <t>Transporte</t>
  </si>
  <si>
    <t xml:space="preserve">Serviços de Meio Ambiente </t>
  </si>
  <si>
    <t xml:space="preserve"> 1.1 </t>
  </si>
  <si>
    <t xml:space="preserve"> 1.1.1 </t>
  </si>
  <si>
    <t>Próprio</t>
  </si>
  <si>
    <t>MÊS</t>
  </si>
  <si>
    <t xml:space="preserve"> 1.1.2 </t>
  </si>
  <si>
    <t xml:space="preserve"> 1.1.3 </t>
  </si>
  <si>
    <t xml:space="preserve"> 1.2 </t>
  </si>
  <si>
    <t xml:space="preserve"> 1.2.1 </t>
  </si>
  <si>
    <t xml:space="preserve"> 1.2.2 </t>
  </si>
  <si>
    <t xml:space="preserve"> 1.2.3 </t>
  </si>
  <si>
    <t xml:space="preserve"> 1.2.4 </t>
  </si>
  <si>
    <t xml:space="preserve"> 1.2.5 </t>
  </si>
  <si>
    <t>Recomposição de revestimento primário com material de jazida</t>
  </si>
  <si>
    <t xml:space="preserve"> 1.3 </t>
  </si>
  <si>
    <t xml:space="preserve"> 1.3.1 </t>
  </si>
  <si>
    <t>Transporte com caminhão basculante de 10 m³ - rodovia em revestimento primário</t>
  </si>
  <si>
    <t xml:space="preserve"> 1.3.2 </t>
  </si>
  <si>
    <t xml:space="preserve"> 1.4 </t>
  </si>
  <si>
    <t xml:space="preserve"> 1.4.1 </t>
  </si>
  <si>
    <t>PESO(%)</t>
  </si>
  <si>
    <t>TOTAL BDI ..................................................</t>
  </si>
  <si>
    <t>TOTAL GERAL ORÇAMENTÁRIO C/ BDI..................................................</t>
  </si>
  <si>
    <t>TOTAL GERAL ORÇAMENTÁRIO S/ BDI..................................................</t>
  </si>
  <si>
    <t>Banco</t>
  </si>
  <si>
    <t>Tipo</t>
  </si>
  <si>
    <t>Und</t>
  </si>
  <si>
    <t>Quant.</t>
  </si>
  <si>
    <t>Valor Unit</t>
  </si>
  <si>
    <t>SERT - SERVIÇOS TÉCNICOS</t>
  </si>
  <si>
    <t>Composição Auxiliar</t>
  </si>
  <si>
    <t>SINAPI</t>
  </si>
  <si>
    <t>SEDI - SERVIÇOS DIVERSOS</t>
  </si>
  <si>
    <t>ASTU - ASSENTAMENTO DE TUBOS E PECAS</t>
  </si>
  <si>
    <t>CONCRETO MAGRO PARA LASTRO, TRAÇO 1:4,5:4,5 (EM MASSA SECA DE CIMENTO/ AREIA MÉDIA/ BRITA 1) - PREPARO MECÂNICO COM BETONEIRA 400 L. AF_05/2021</t>
  </si>
  <si>
    <t>FUES - FUNDAÇÕES E ESTRUTURAS</t>
  </si>
  <si>
    <t>Insumo</t>
  </si>
  <si>
    <t>SARRAFO NAO APARELHADO *2,5 X 7* CM, EM MACARANDUBA, ANGELIM OU EQUIVALENTE DA REGIAO -  BRUTA</t>
  </si>
  <si>
    <t>Material</t>
  </si>
  <si>
    <t>PONTALETE *7,5 X 7,5* CM EM PINUS, MISTA OU EQUIVALENTE DA REGIAO - BRUTA</t>
  </si>
  <si>
    <t>PLACA DE OBRA (PARA CONSTRUCAO CIVIL) EM CHAPA GALVANIZADA *N. 22*, ADESIVADA, DE *2,4 X 1,2* M (SEM POSTES PARA FIXACAO)</t>
  </si>
  <si>
    <t>Equipamentos</t>
  </si>
  <si>
    <t>Quantidade</t>
  </si>
  <si>
    <t>Utilização</t>
  </si>
  <si>
    <t>Custo Operacional</t>
  </si>
  <si>
    <t>Operativa</t>
  </si>
  <si>
    <t>Improdutiva</t>
  </si>
  <si>
    <t>Trator sobre esteiras com lâmina - 259 kW</t>
  </si>
  <si>
    <t>Custo Horário de Equipamentos =&gt;</t>
  </si>
  <si>
    <t>Mão de Obra</t>
  </si>
  <si>
    <t>Salário Hora</t>
  </si>
  <si>
    <t>Custo Horário da Mão de Obra =&gt;</t>
  </si>
  <si>
    <t>Custo Horário de Execução =&gt;</t>
  </si>
  <si>
    <t>Fator de Influencia da Chuva - FIC =&gt;</t>
  </si>
  <si>
    <t>Custo do FIC =&gt;</t>
  </si>
  <si>
    <t>Produção de Equipe =&gt;</t>
  </si>
  <si>
    <t>Custo Unitário de Execução =&gt;</t>
  </si>
  <si>
    <t>E9518</t>
  </si>
  <si>
    <t>Motoniveladora - 93 kW</t>
  </si>
  <si>
    <t>Rolo compactador de pneus autopropelido de 27 t - 85 kW</t>
  </si>
  <si>
    <t>E9685</t>
  </si>
  <si>
    <t>Rolo compactador pé de carneiro vibratório autopropelido por pneus de 11,6 t - 82 kW</t>
  </si>
  <si>
    <t>Atividades Auxiliares</t>
  </si>
  <si>
    <t>Unidade</t>
  </si>
  <si>
    <t>Preço Unitário</t>
  </si>
  <si>
    <t>Atividade Auxiliar</t>
  </si>
  <si>
    <t>Escavação e carga de material de jazida com escavadeira hidráulica de 1,56 m³</t>
  </si>
  <si>
    <t>Custo Total das Atividades =&gt;</t>
  </si>
  <si>
    <t>E</t>
  </si>
  <si>
    <t>Tempos Fixos</t>
  </si>
  <si>
    <t>Tempo Fixo</t>
  </si>
  <si>
    <t>Carga, manobra e descarga de agregados ou solos em caminhão basculante de 6 m³ - carga com escavadeira de 1,56 m³(exclusa) e descarga livre</t>
  </si>
  <si>
    <t>Custo Total dos Tempos Fixos =&gt;</t>
  </si>
  <si>
    <t>Caminhão basculante com capacidade de 10 m³ - 188 kW</t>
  </si>
  <si>
    <t>Adc.M.O. - Ferramentas (0,0%) =&gt;</t>
  </si>
  <si>
    <t>Descrição das Parcelas</t>
  </si>
  <si>
    <t>Despesas Indiretas</t>
  </si>
  <si>
    <t>Administração Central</t>
  </si>
  <si>
    <t>AC</t>
  </si>
  <si>
    <t>Despesas Financeiras</t>
  </si>
  <si>
    <t>DF</t>
  </si>
  <si>
    <t>Seguros e Garantias</t>
  </si>
  <si>
    <t>S+G</t>
  </si>
  <si>
    <t>Riscos</t>
  </si>
  <si>
    <t>R</t>
  </si>
  <si>
    <t>Benefícios</t>
  </si>
  <si>
    <t>Lucro</t>
  </si>
  <si>
    <t>Tributos</t>
  </si>
  <si>
    <t>T</t>
  </si>
  <si>
    <t>PIS</t>
  </si>
  <si>
    <t>ISS</t>
  </si>
  <si>
    <t>COFINS</t>
  </si>
  <si>
    <t>CPRB</t>
  </si>
  <si>
    <t>Referência: Metodologia ACÓRDÃO N° 2622/2013 - TCU, parâmetros e fórmulas</t>
  </si>
  <si>
    <t>BDI - Taxas de Bonificação e Despesas Indiretas:</t>
  </si>
  <si>
    <t>VALOR TOTAL C/ BDI</t>
  </si>
  <si>
    <t>VALOR TOTAL S/ BDI</t>
  </si>
  <si>
    <t>Não incide</t>
  </si>
  <si>
    <t>SEM BDI</t>
  </si>
  <si>
    <t>COM BDI</t>
  </si>
  <si>
    <t>TOTAL C/ BDI</t>
  </si>
  <si>
    <t>TOTAL S/ BDI</t>
  </si>
  <si>
    <t>UNIT. C/ BDI</t>
  </si>
  <si>
    <t>UNIT. S/ BDI</t>
  </si>
  <si>
    <t>x</t>
  </si>
  <si>
    <t>COMPOSIÇÃO 03</t>
  </si>
  <si>
    <t>COMPOSIÇÃO 02</t>
  </si>
  <si>
    <t>COMPOSIÇÃO 01</t>
  </si>
  <si>
    <t>SICRO - ADAPTADO</t>
  </si>
  <si>
    <t>SICRO</t>
  </si>
  <si>
    <t>COMPOSIÇÃO 04</t>
  </si>
  <si>
    <t>UN</t>
  </si>
  <si>
    <t>CHP</t>
  </si>
  <si>
    <t>CHI</t>
  </si>
  <si>
    <t>TRATOR DE ESTEIRAS, POTÊNCIA 100 HP, PESO OPERACIONAL 9,4 T, COM LÂMINA 2,19 M3 - CHI DIURNO. AF_06/2014</t>
  </si>
  <si>
    <t>LIMPEZA MECANIZADA DE CAMADA VEGETAL, VEGETAÇÃO E PEQUENAS ÁRVORES (DIÂMETRO DE TRONCO MENOR QUE 0,20 M), COM TRATOR DE ESTEIRAS.AF_05/2018</t>
  </si>
  <si>
    <t>OPERADOR DE BETONEIRA ESTACIONÁRIA/MISTURADOR COM ENCARGOS COMPLEMENTARES</t>
  </si>
  <si>
    <t>JARDINEIRO COM ENCARGOS COMPLEMENTARES</t>
  </si>
  <si>
    <t>CURSO DE CAPACITAÇÃO PARA CARPINTEIRO DE FÔRMAS (ENCARGOS COMPLEMENTARES) - HORISTA</t>
  </si>
  <si>
    <t>CURSO DE CAPACITAÇÃO PARA SERVENTE (ENCARGOS COMPLEMENTARES) - HORISTA</t>
  </si>
  <si>
    <t>CURSO DE CAPACITAÇÃO PARA OPERADOR DE BETONEIRA ESTACIONÁRIA/MISTURADOR (ENCARGOS COMPLEMENTARES) - HORISTA</t>
  </si>
  <si>
    <t>CURSO DE CAPACITAÇÃO PARA ALMOXARIFE (ENCARGOS COMPLEMENTARES) - HORISTA</t>
  </si>
  <si>
    <t>CURSO DE CAPACITAÇÃO PARA ENCARREGADO GERAL (ENCARGOS COMPLEMENTARES) - HORISTA</t>
  </si>
  <si>
    <t>CURSO DE CAPACITAÇÃO PARA ENGENHEIRO CIVIL DE OBRA JÚNIOR (ENCARGOS COMPLEMENTARES) - HORISTA</t>
  </si>
  <si>
    <t>Pedreiro</t>
  </si>
  <si>
    <t>P9824</t>
  </si>
  <si>
    <t>Servente</t>
  </si>
  <si>
    <t>kg</t>
  </si>
  <si>
    <t>l</t>
  </si>
  <si>
    <t>un</t>
  </si>
  <si>
    <t>M0030</t>
  </si>
  <si>
    <t>Aditivo plastificante e retardador de pega para concreto e argamassa</t>
  </si>
  <si>
    <t>M0082</t>
  </si>
  <si>
    <t>Areia média lavada</t>
  </si>
  <si>
    <t>-</t>
  </si>
  <si>
    <t>M0191</t>
  </si>
  <si>
    <t>Brita 1</t>
  </si>
  <si>
    <t>M0192</t>
  </si>
  <si>
    <t>Brita 2</t>
  </si>
  <si>
    <t>M0217</t>
  </si>
  <si>
    <t>Enxofre</t>
  </si>
  <si>
    <t>M0220</t>
  </si>
  <si>
    <t>Adubo à base de nitrogênio, fósforo e potássio (NPK)</t>
  </si>
  <si>
    <t>M0225</t>
  </si>
  <si>
    <t>Adubo orgânico composto</t>
  </si>
  <si>
    <t>M0290</t>
  </si>
  <si>
    <t>Tábua - E = 2,5 cm e L = 10 cm</t>
  </si>
  <si>
    <t>M0424</t>
  </si>
  <si>
    <t>Cimento Portland CP II - 32 - saco</t>
  </si>
  <si>
    <t>M0560</t>
  </si>
  <si>
    <t>Desmoldante para fôrmas de madeira</t>
  </si>
  <si>
    <t>M1097</t>
  </si>
  <si>
    <t>Pedra de mão ou rachão</t>
  </si>
  <si>
    <t>M1205</t>
  </si>
  <si>
    <t>Prego de ferro</t>
  </si>
  <si>
    <t>M1358</t>
  </si>
  <si>
    <t>Sarrafo em madeira de terceira - E = 2,5 cm e L = 5 cm</t>
  </si>
  <si>
    <t>M1429</t>
  </si>
  <si>
    <t>Tábua de pinho de terceira - E = 2,5 cm</t>
  </si>
  <si>
    <t>M1755</t>
  </si>
  <si>
    <t>Pó calcário dolomítico</t>
  </si>
  <si>
    <t>M2175</t>
  </si>
  <si>
    <t>M2179</t>
  </si>
  <si>
    <t>Tubo de concreto armado PA1 - D = 1,20 m</t>
  </si>
  <si>
    <t>E9010</t>
  </si>
  <si>
    <t>E9064</t>
  </si>
  <si>
    <t>Transportador manual gerica com capacidade de 180 l</t>
  </si>
  <si>
    <t>E9066</t>
  </si>
  <si>
    <t>E9071</t>
  </si>
  <si>
    <t>Transportador manual carrinho de mão com capacidade de 80 l</t>
  </si>
  <si>
    <t>E9511</t>
  </si>
  <si>
    <t>E9519</t>
  </si>
  <si>
    <t>Betoneira com motor a gasolina com capacidade de 600 l - 10 kW</t>
  </si>
  <si>
    <t>E9535</t>
  </si>
  <si>
    <t>Serra circular com bancada - D = 30 cm - 4 kW</t>
  </si>
  <si>
    <t>E9647</t>
  </si>
  <si>
    <t>Compactador manual com soquete vibratório - 4,10 kW</t>
  </si>
  <si>
    <t>E9684</t>
  </si>
  <si>
    <t>E9773</t>
  </si>
  <si>
    <t>Retroescavadeira de pneus com caçamba de escavação trapezoidal ou triangular com seção de corte de 0,20 a 0,30 m² - 58 kW</t>
  </si>
  <si>
    <t>E9506</t>
  </si>
  <si>
    <t>Caminhão basculante com capacidade de 6 m³ - 136 kW</t>
  </si>
  <si>
    <t>E9592</t>
  </si>
  <si>
    <t>Caminhão carroceria com capacidade de 15 t - 188 kW</t>
  </si>
  <si>
    <t>E9686</t>
  </si>
  <si>
    <t>Caminhão carroceria com guindauto com capacidade de 20 t.m - 136 kW</t>
  </si>
  <si>
    <t>FIC</t>
  </si>
  <si>
    <t>OK</t>
  </si>
  <si>
    <t xml:space="preserve"> 1.4.2</t>
  </si>
  <si>
    <t>Carga, manobra e descarga de agregados ou solos em caminhão basculante de 6 m³ - carga com escavadeira de 1,56 m³ (exclusa) e descarga livre</t>
  </si>
  <si>
    <t>S/ BDI</t>
  </si>
  <si>
    <t>C/ BDI</t>
  </si>
  <si>
    <t>VALOR DAS OBRAS E SERVIÇOS                                        C/ BDI</t>
  </si>
  <si>
    <t>VALOR DAS OBRAS E SERVIÇOS                                        S/ BDI</t>
  </si>
  <si>
    <t>VALOR SIMPLES</t>
  </si>
  <si>
    <t>VALOR ACUMULADO</t>
  </si>
  <si>
    <t>SERVIÇOS DE REVESTIMENTO PRIMÁRIO</t>
  </si>
  <si>
    <t>Reconformação da plataforma</t>
  </si>
  <si>
    <t xml:space="preserve"> 1.2.1</t>
  </si>
  <si>
    <t xml:space="preserve"> 1.2.2</t>
  </si>
  <si>
    <t xml:space="preserve"> 1.2.3</t>
  </si>
  <si>
    <t xml:space="preserve"> 1.2.4</t>
  </si>
  <si>
    <t xml:space="preserve"> 1.4.3</t>
  </si>
  <si>
    <t>POR KM</t>
  </si>
  <si>
    <t>Um milhão, trezentos e sessenta e dois mil, quinhentos e oitenta e quatro reais e vinte e oito centavos</t>
  </si>
  <si>
    <t>Serviços de Revestimento Primário</t>
  </si>
  <si>
    <t>NAZÁRIA - PI</t>
  </si>
  <si>
    <t>VALOR TOTAL</t>
  </si>
  <si>
    <t>Total - BDI (%)  -  (Com desoneração)</t>
  </si>
  <si>
    <t>EQUIPAMENTO</t>
  </si>
  <si>
    <t>COMPOSIÇÕES - COM DESONERAÇÃO</t>
  </si>
  <si>
    <r>
      <t xml:space="preserve">1.0 - CRITERIOS DE ESCOLHA DOS ITENS RELEVANTES:
</t>
    </r>
    <r>
      <rPr>
        <sz val="11"/>
        <rFont val="Arial"/>
        <family val="2"/>
      </rPr>
      <t xml:space="preserve">1. No levantamento foram considerados os serviços constantes nas planilhas orçamentárias do objeto a licitar
2. Foram selecionados os itens que representam mais de 4,00% do valor total da obra, excetuando-se materiais e equipamentos.
3. As quantidades propostas para exigência de qualificação técnica correspondem a 20% (vinte por cento) das quantidades no orçamento, relativo ao item determinado.
Isto posto, as exigências enquadram-se nos limites usualmente estabelecidos no mercado e comumente utilizado nos editais da administração pública, não caracterizando restrição à competitividade, pois os mesmos são necessários para avaliação da capacidade técnicas dos licitantes e por tratar-se de serviços que nortearão o desenvolvimento e perfeição na execução do objeto.
</t>
    </r>
  </si>
  <si>
    <t>2.0 - PARTES RELEVANTES (mínimo a exigir):</t>
  </si>
  <si>
    <t>Quantitativo Total =&gt;</t>
  </si>
  <si>
    <t>JUSTIFICATIVA TÉCNICA</t>
  </si>
  <si>
    <t>JUSTIFICATIVA DA UTILIZAÇÃO DA TABELA SINAPI-PI</t>
  </si>
  <si>
    <t>JUSTIFICATIVA DO  NÃO ENVIO A CGE</t>
  </si>
  <si>
    <t>Um milhão, setecentos e trinta e hum mil, novecentos e vinte e sete reais e cinquenta e sete centavos</t>
  </si>
  <si>
    <t>P/KM</t>
  </si>
  <si>
    <t>/KM</t>
  </si>
  <si>
    <t>Total de transporte</t>
  </si>
  <si>
    <t>Composição 05</t>
  </si>
  <si>
    <t>3.5</t>
  </si>
  <si>
    <t>5.0</t>
  </si>
  <si>
    <t>5.1</t>
  </si>
  <si>
    <t>TRANSPORTE DE ÁGUA</t>
  </si>
  <si>
    <t>RECUPERAÇÃO DE ESTRADAS VICINAIS</t>
  </si>
  <si>
    <t>VALOR</t>
  </si>
  <si>
    <t>Balança plataforma digital à bateria, com mesa de 75 x 75 cm e capacidade de 500 kg</t>
  </si>
  <si>
    <t>Grupo gerador - 14 kVA</t>
  </si>
  <si>
    <t>COMPOSIÇÕES DE DRENAGEM - SICRO</t>
  </si>
  <si>
    <t>CGCIT</t>
  </si>
  <si>
    <t>DNIT</t>
  </si>
  <si>
    <t>SISTEMA DE CUSTOS REFERENCIAIS DE OBRAS - SICRO</t>
  </si>
  <si>
    <t>Piauí</t>
  </si>
  <si>
    <t>Custo Unitário de Referência</t>
  </si>
  <si>
    <t>Abril/2023</t>
  </si>
  <si>
    <t xml:space="preserve">Produção da equipe </t>
  </si>
  <si>
    <t>0804037</t>
  </si>
  <si>
    <t>Corpo de BSTC D = 1,00 m PA1 - areia, brita e pedra de mão comerciais</t>
  </si>
  <si>
    <t>Valores em reais (R$)</t>
  </si>
  <si>
    <t>A - EQUIPAMENTOS</t>
  </si>
  <si>
    <t>Custo</t>
  </si>
  <si>
    <t>Produtivo</t>
  </si>
  <si>
    <t>Improdutivo</t>
  </si>
  <si>
    <t>Horário Total</t>
  </si>
  <si>
    <t>Custo horário total de equipamentos</t>
  </si>
  <si>
    <t>B - MÃO DE OBRA</t>
  </si>
  <si>
    <t>Custo Horário Total</t>
  </si>
  <si>
    <t>Custo horário total de mão de obra</t>
  </si>
  <si>
    <t>Custo horário total de execução</t>
  </si>
  <si>
    <t>Custo unitário de execução</t>
  </si>
  <si>
    <t>Custo do FIC</t>
  </si>
  <si>
    <t>Custo do FIT</t>
  </si>
  <si>
    <t>C - MATERIAL</t>
  </si>
  <si>
    <t>Custo Unitário</t>
  </si>
  <si>
    <t>Custo unitário total de material</t>
  </si>
  <si>
    <t>D - ATIVIDADES AUXILIARES</t>
  </si>
  <si>
    <t>1109671</t>
  </si>
  <si>
    <t>Argamassa de cimento e areia 1:4 - confecção em betoneira e lançamento manual - areia comercial</t>
  </si>
  <si>
    <t>1106165</t>
  </si>
  <si>
    <t>Concreto ciclópico fck = 20 MPa - confecção em betoneira e lançamento manual - areia, brita e pedra de mão comerciais</t>
  </si>
  <si>
    <t>3103302</t>
  </si>
  <si>
    <t>Fôrmas de tábuas de pinho para dispositivos de drenagem - utilização de 3 vezes - confecção, instalação e retirada</t>
  </si>
  <si>
    <t>Custo total de atividades auxiliares</t>
  </si>
  <si>
    <t>Subtotal</t>
  </si>
  <si>
    <t>E - TEMPO FIXO</t>
  </si>
  <si>
    <t>Custo unitário total de tempo fixo</t>
  </si>
  <si>
    <t>F - MOMENTO DE TRANSPORTE</t>
  </si>
  <si>
    <t>LN</t>
  </si>
  <si>
    <t>RP</t>
  </si>
  <si>
    <t>P</t>
  </si>
  <si>
    <t>Tubo de concreto armado PA1 - D = 1,00 m - Guindauto 20 t.m</t>
  </si>
  <si>
    <t>5914584</t>
  </si>
  <si>
    <t>5914599</t>
  </si>
  <si>
    <t>5914614</t>
  </si>
  <si>
    <t>Custo unitário total de transporte</t>
  </si>
  <si>
    <t>Custo unitário direto total</t>
  </si>
  <si>
    <t>Boca de BSTC D = 1,00 m - esconsidade 0° - areia e brita comerciais - alas retas</t>
  </si>
  <si>
    <t>1107892</t>
  </si>
  <si>
    <t>Concreto fck = 20 MPa - confecção em betoneira e lançamento manual - areia e brita comerciais</t>
  </si>
  <si>
    <t>Areia média lavada - Caminhão basculante 10 m³</t>
  </si>
  <si>
    <t>5914647</t>
  </si>
  <si>
    <t>Cimento Portland CP II - 32 - saco - Caminhão carroceria 15 t</t>
  </si>
  <si>
    <t>5914655</t>
  </si>
  <si>
    <t>5914359</t>
  </si>
  <si>
    <t>5914374</t>
  </si>
  <si>
    <t>5914389</t>
  </si>
  <si>
    <t>5914449</t>
  </si>
  <si>
    <t>5914464</t>
  </si>
  <si>
    <t>5914479</t>
  </si>
  <si>
    <t>Pedra de mão ou rachão - Caminhão basculante 10 m³</t>
  </si>
  <si>
    <t>Desmoldante para fôrmas de madeira - Caminhão carroceria 15 t</t>
  </si>
  <si>
    <t>Prego de ferro - Caminhão carroceria 15 t</t>
  </si>
  <si>
    <t>Tábua - E = 2,5 cm e L = 10 cm - Caminhão carroceria 15 t</t>
  </si>
  <si>
    <t>Tábua de pinho de terceira - E = 2,5 cm - Caminhão carroceria 15 t</t>
  </si>
  <si>
    <t>Aditivo plastificante e retardador de pega para concreto e argamassa - Caminhão carroceria 15 t</t>
  </si>
  <si>
    <t>Brita 1 - Caminhão basculante 10 m³</t>
  </si>
  <si>
    <t>Brita 2 - Caminhão basculante 10 m³</t>
  </si>
  <si>
    <t>Carga, manobra e descarga de agregados ou solos em caminhão basculante de 10 m³ - carga com carregadeira de 3,40 m³ (exclusa) e descarga livre</t>
  </si>
  <si>
    <t>Carga, manobra e descarga de materiais diversos em caminhão carroceria de 15 t - carga e descarga manuais</t>
  </si>
  <si>
    <t>2003311</t>
  </si>
  <si>
    <t>Valeta de proteção de aterros com revestimento vegetal - VPAG 120-30 - escavação mecânica</t>
  </si>
  <si>
    <t>Apiloamento manual de superfície com espessura de 15 cm</t>
  </si>
  <si>
    <t>Compactação manual com soquete vibratório</t>
  </si>
  <si>
    <t>Enleivamento</t>
  </si>
  <si>
    <t>Escavação mecânica de vala trapezoidal ou triangular em material de 1ª categoria para drenagem superficial com retroescavadeira - 0,20 m² ≤ seção &lt; 0,30 m²</t>
  </si>
  <si>
    <t>4805756</t>
  </si>
  <si>
    <t>4805754</t>
  </si>
  <si>
    <t>4413996</t>
  </si>
  <si>
    <t>4413995</t>
  </si>
  <si>
    <t>Obtenção de grama para replantio</t>
  </si>
  <si>
    <t>Obtenção de grama para replantio - Caminhão carroceria 15 t</t>
  </si>
  <si>
    <t>Adubo à base de nitrogênio, fósforo e potássio (NPK) - Caminhão carroceria 15 t</t>
  </si>
  <si>
    <t>Adubo orgânico composto - Caminhão carroceria 15 t</t>
  </si>
  <si>
    <t>Pó calcário dolomítico - Caminhão carroceria 15 t</t>
  </si>
  <si>
    <t>Sarrafo em madeira de terceira - E = 2,5 cm e L = 5 cm - Caminhão carroceria 15 t</t>
  </si>
  <si>
    <t>0804197</t>
  </si>
  <si>
    <t>Corpo de BDTC D = 1,20 m PA1 - areia, brita e pedra de mão comerciais</t>
  </si>
  <si>
    <t>0804427</t>
  </si>
  <si>
    <t>Boca de BDTC D = 1,20 m - esconsidade 15° - areia e brita comerciais - alas esconsas</t>
  </si>
  <si>
    <t>XXXXXXXXXXXXXX</t>
  </si>
  <si>
    <t xml:space="preserve">Total - BDI (%) </t>
  </si>
  <si>
    <t>ALIMENTACAO - HORISTA (COLETADO CAIXA - ENCARGOS COMPLEMENTARES)</t>
  </si>
  <si>
    <t>ALMOXARIFE (HORISTA)</t>
  </si>
  <si>
    <t>AREIA MEDIA - POSTO JAZIDA/FORNECEDOR (RETIRADO NA JAZIDA, SEM TRANSPORTE)</t>
  </si>
  <si>
    <t>BETONEIRA CAPACIDADE NOMINAL 400 L, CAPACIDADE DE MISTURA  280 L, MOTOR ELETRICO TRIFASICO 220/380 V POTENCIA 2 CV, SEM CARREGADOR</t>
  </si>
  <si>
    <t>CARPINTEIRO DE FORMAS (HORISTA)</t>
  </si>
  <si>
    <t>CIMENTO PORTLAND COMPOSTO CP II-32</t>
  </si>
  <si>
    <t>ENCARREGADO GERAL DE OBRAS (HORISTA)</t>
  </si>
  <si>
    <t>ENERGIA ELETRICA ATE 2000 KWH INDUSTRIAL, SEM DEMANDA</t>
  </si>
  <si>
    <t>ENGENHEIRO CIVIL DE OBRA JUNIOR (HORISTA)</t>
  </si>
  <si>
    <t>EPI - FAMILIA ALMOXARIFE - HORISTA (ENCARGOS COMPLEMENTARES - COLETADO CAIXA)</t>
  </si>
  <si>
    <t>EPI - FAMILIA CARPINTEIRO DE FORMAS - HORISTA (ENCARGOS COMPLEMENTARES - COLETADO CAIXA)</t>
  </si>
  <si>
    <t>EPI - FAMILIA ENCARREGADO GERAL - HORISTA (ENCARGOS COMPLEMENTARES - COLETADO CAIXA)</t>
  </si>
  <si>
    <t>EPI - FAMILIA ENGENHEIRO CIVIL - HORISTA (ENCARGOS COMPLEMENTARES - COLETADO CAIXA)</t>
  </si>
  <si>
    <t>EPI - FAMILIA OPERADOR ESCAVADEIRA - HORISTA (ENCARGOS COMPLEMENTARES - COLETADO CAIXA)</t>
  </si>
  <si>
    <t>EPI - FAMILIA SERVENTE - HORISTA (ENCARGOS COMPLEMENTARES - COLETADO CAIXA)</t>
  </si>
  <si>
    <t>EXAMES - HORISTA (COLETADO CAIXA - ENCARGOS COMPLEMENTARES)</t>
  </si>
  <si>
    <t>FERRAMENTAS - FAMILIA ALMOXARIFE - HORISTA (ENCARGOS COMPLEMENTARES - COLETADO CAIXA)</t>
  </si>
  <si>
    <t>FERRAMENTAS - FAMILIA CARPINTEIRO DE FORMAS - HORISTA (ENCARGOS COMPLEMENTARES - COLETADO CAIXA)</t>
  </si>
  <si>
    <t>FERRAMENTAS - FAMILIA ENCARREGADO GERAL - HORISTA (ENCARGOS COMPLEMENTARES - COLETADO CAIXA)</t>
  </si>
  <si>
    <t>FERRAMENTAS - FAMILIA ENGENHEIRO CIVIL - HORISTA (ENCARGOS COMPLEMENTARES - COLETADO CAIXA)</t>
  </si>
  <si>
    <t>FERRAMENTAS - FAMILIA OPERADOR ESCAVADEIRA - HORISTA (ENCARGOS COMPLEMENTARES - COLETADO CAIXA)</t>
  </si>
  <si>
    <t>FERRAMENTAS - FAMILIA SERVENTE - HORISTA (ENCARGOS COMPLEMENTARES - COLETADO CAIXA)</t>
  </si>
  <si>
    <t>PEDRA BRITADA N. 1 (9,5 a 19 MM) POSTO PEDREIRA/FORNECEDOR, SEM FRETE</t>
  </si>
  <si>
    <t>SARRAFO NAO APARELHADO *2,5 X 7* CM, EM MACARANDUBA/MASSARANDUBA, ANGELIM, PEROBA-ROSA OU EQUIVALENTE DA REGIAO - BRUTA</t>
  </si>
  <si>
    <t>SEGURO - HORISTA (COLETADO CAIXA - ENCARGOS COMPLEMENTARES)</t>
  </si>
  <si>
    <t>TRANSPORTE - HORISTA (COLETADO CAIXA - ENCARGOS COMPLEMENTARES)</t>
  </si>
  <si>
    <t>BETONEIRA CAPACIDADE NOMINAL DE 400 L, CAPACIDADE DE MISTURA 280 L, MOTOR ELÉTRICO TRIFÁSICO POTÊNCIA DE 2 CV, SEM CARREGADOR - CHP DIURNO. AF_05/2023</t>
  </si>
  <si>
    <t>BETONEIRA CAPACIDADE NOMINAL DE 400 L, CAPACIDADE DE MISTURA 280 L, MOTOR ELÉTRICO TRIFÁSICO POTÊNCIA DE 2 CV, SEM CARREGADOR - CHI DIURNO.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</si>
  <si>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</si>
  <si>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</si>
  <si>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</si>
  <si>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</si>
  <si>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 xml:space="preserve"> 3.2 </t>
  </si>
  <si>
    <t>SICRO3</t>
  </si>
  <si>
    <t>MO sem LS =&gt;</t>
  </si>
  <si>
    <t>LS =&gt;</t>
  </si>
  <si>
    <t>MO com LS =&gt;</t>
  </si>
  <si>
    <t>Valor do BDI =&gt;</t>
  </si>
  <si>
    <t>Valor com BDI =&gt;</t>
  </si>
  <si>
    <t>Consumo:</t>
  </si>
  <si>
    <t xml:space="preserve">DMT: </t>
  </si>
  <si>
    <t>Transporte de água:</t>
  </si>
  <si>
    <t>PREÇO TOTAL</t>
  </si>
  <si>
    <t>BDI</t>
  </si>
  <si>
    <t>Equipamento</t>
  </si>
  <si>
    <t>Caminhão Tanque - 10.000 l (188 kw)</t>
  </si>
  <si>
    <t>Veículo leve - 4 X 4 (147 kw)</t>
  </si>
  <si>
    <t>Horas Totais</t>
  </si>
  <si>
    <t xml:space="preserve">Distância total </t>
  </si>
  <si>
    <t xml:space="preserve">Mobilização e Desmobilização </t>
  </si>
  <si>
    <t>Distância (Teresina ao Canteiro de obras )</t>
  </si>
  <si>
    <t>Rolo Compactador - de pneus autopro. 27t (85 kw)</t>
  </si>
  <si>
    <t>Carregadeira de Pneus - 3,30 m³ (213 kw)</t>
  </si>
  <si>
    <t>Trator de Esteiras - com lâmina (112 kw)</t>
  </si>
  <si>
    <t>MOBILIZAÇÃO E DESMOBILIZAÇÃO</t>
  </si>
  <si>
    <t>Cavalo mecânico com semirreboque com capacidade de 30 t - 265 Kw</t>
  </si>
  <si>
    <t>TOTAIS .....................................................................</t>
  </si>
  <si>
    <t>UM MILHÃO, CINQUENTA E OITO MIL SETECENTOS E CINQUENTA E CINCO REAIS E OITENTA CENTAVOS</t>
  </si>
  <si>
    <t xml:space="preserve">SICRO </t>
  </si>
  <si>
    <t>QUADRO RESUMO - SEM DESONERAÇÃO</t>
  </si>
  <si>
    <t>OBRA: SERVIÇOS DE RECUPERAÇÃO DE ESTRADA VICINAL</t>
  </si>
  <si>
    <t>Cálculo da DMT</t>
  </si>
  <si>
    <t>Km - localização da J1 no trecho</t>
  </si>
  <si>
    <t>Km total do trecho</t>
  </si>
  <si>
    <t>DIST. FIXA</t>
  </si>
  <si>
    <t>EXTENSÃO</t>
  </si>
  <si>
    <t>Ponto d'água</t>
  </si>
  <si>
    <t>Km - localização da A1 no trecho</t>
  </si>
  <si>
    <t>RECUPERAÇÃO DE ESTRADA VICINAL</t>
  </si>
  <si>
    <t>LARGURA:6 m</t>
  </si>
  <si>
    <t>SICRO - DNIT - 10/2023 / SINAPI - 12/2023 - BDI: 21,96%</t>
  </si>
  <si>
    <t>BANCO: SINAPI - 12/2023 - Piauí / SICRO - 10/2023 - Sem desoneração</t>
  </si>
  <si>
    <t>Desmatamento, destocamento, limpeza de área e estocagem do material de limpeza com árvores de diâmetro até 0,15 m</t>
  </si>
  <si>
    <t>Regularização do subleito</t>
  </si>
  <si>
    <t>Composições Analíticas com Preço Unitário</t>
  </si>
  <si>
    <t>Bancos</t>
  </si>
  <si>
    <t>B.D.I.</t>
  </si>
  <si>
    <t>Encargos Sociais</t>
  </si>
  <si>
    <t>21,96%</t>
  </si>
  <si>
    <t>Não Desonerado: embutido nos preços unitário dos insumos de mão de obra, de acordo com as bases.</t>
  </si>
  <si>
    <t>Composições Principais</t>
  </si>
  <si>
    <t xml:space="preserve"> COMP. 02 - SADA </t>
  </si>
  <si>
    <t xml:space="preserve"> 90777 </t>
  </si>
  <si>
    <t xml:space="preserve"> 90766 </t>
  </si>
  <si>
    <t xml:space="preserve"> 90776 </t>
  </si>
  <si>
    <t xml:space="preserve"> COMP. 03 - SADA </t>
  </si>
  <si>
    <t>PLACA DE OBRA EM CHAPA DE AÇO GALVANIZADA</t>
  </si>
  <si>
    <t>SERP - SERVIÇOS PRELIMINARES</t>
  </si>
  <si>
    <t>M²</t>
  </si>
  <si>
    <t xml:space="preserve"> 88262 </t>
  </si>
  <si>
    <t xml:space="preserve"> 88316 </t>
  </si>
  <si>
    <t xml:space="preserve"> 94962 </t>
  </si>
  <si>
    <t xml:space="preserve"> 00004417 </t>
  </si>
  <si>
    <t xml:space="preserve"> 00004491 </t>
  </si>
  <si>
    <t xml:space="preserve"> 00004813 </t>
  </si>
  <si>
    <t xml:space="preserve"> 00005075 </t>
  </si>
  <si>
    <t xml:space="preserve"> 2.1 </t>
  </si>
  <si>
    <t xml:space="preserve"> SICRO 5501700 SDR </t>
  </si>
  <si>
    <t>URBA - URBANIZAÇÃO</t>
  </si>
  <si>
    <t>SINAPI-88316</t>
  </si>
  <si>
    <t xml:space="preserve">SERVENTE COM ENCARGOS COMPLEMENTARES </t>
  </si>
  <si>
    <t xml:space="preserve"> 2.2 </t>
  </si>
  <si>
    <t xml:space="preserve"> SICRO 4011209 SDR </t>
  </si>
  <si>
    <t>Grade de 24 discos rebocável de D = 60 cm (24”)</t>
  </si>
  <si>
    <t xml:space="preserve"> 2.3 </t>
  </si>
  <si>
    <t xml:space="preserve"> 5502985 </t>
  </si>
  <si>
    <t xml:space="preserve"> 2.4 </t>
  </si>
  <si>
    <t xml:space="preserve"> 5502986 </t>
  </si>
  <si>
    <t xml:space="preserve"> 2.5 </t>
  </si>
  <si>
    <t xml:space="preserve"> 4915611 </t>
  </si>
  <si>
    <t>F</t>
  </si>
  <si>
    <t>Momento de Transporte</t>
  </si>
  <si>
    <t>Distância Média de Transporte (DMT)</t>
  </si>
  <si>
    <t>Escavação e carga de material de jazida com escavadeira hidráulica de 1,56 m³ - Caminhão basculante com capacidade de 6 m³ - 136 kW</t>
  </si>
  <si>
    <t>5914314
0,000
R$ 1,26</t>
  </si>
  <si>
    <t>5914329
0,000
R$ 1,01</t>
  </si>
  <si>
    <t>5914344
0,000
R$ 0,83</t>
  </si>
  <si>
    <t>Custo total dos Momentos de Transportes =&gt;</t>
  </si>
  <si>
    <t xml:space="preserve"> 3.1 </t>
  </si>
  <si>
    <t xml:space="preserve"> 5914374 </t>
  </si>
  <si>
    <t xml:space="preserve"> 5915467 </t>
  </si>
  <si>
    <t xml:space="preserve"> 4.1 </t>
  </si>
  <si>
    <t xml:space="preserve"> COMP. 05 - SADA </t>
  </si>
  <si>
    <t>MOVT - MOVIMENTO DE TERRA</t>
  </si>
  <si>
    <t xml:space="preserve"> E9540 </t>
  </si>
  <si>
    <t xml:space="preserve"> P9824 </t>
  </si>
  <si>
    <t>Composições Auxiliares</t>
  </si>
  <si>
    <t xml:space="preserve"> 5914353 </t>
  </si>
  <si>
    <t xml:space="preserve"> 95392 </t>
  </si>
  <si>
    <t xml:space="preserve"> 00000253 </t>
  </si>
  <si>
    <t xml:space="preserve"> 00037372 </t>
  </si>
  <si>
    <t>Outros</t>
  </si>
  <si>
    <t xml:space="preserve"> 00037373 </t>
  </si>
  <si>
    <t>Taxas</t>
  </si>
  <si>
    <t xml:space="preserve"> 00043458 </t>
  </si>
  <si>
    <t xml:space="preserve"> 00043482 </t>
  </si>
  <si>
    <t xml:space="preserve"> 88831 </t>
  </si>
  <si>
    <t>CHOR - CUSTOS HORÁRIOS DE MÁQUINAS E EQUIPAMENTOS</t>
  </si>
  <si>
    <t xml:space="preserve"> 88826 </t>
  </si>
  <si>
    <t xml:space="preserve"> 88827 </t>
  </si>
  <si>
    <t xml:space="preserve"> 88830 </t>
  </si>
  <si>
    <t xml:space="preserve"> 88828 </t>
  </si>
  <si>
    <t xml:space="preserve"> 88829 </t>
  </si>
  <si>
    <t xml:space="preserve"> 00010535 </t>
  </si>
  <si>
    <t xml:space="preserve"> 00002705 </t>
  </si>
  <si>
    <t>KWH</t>
  </si>
  <si>
    <t xml:space="preserve"> 95330 </t>
  </si>
  <si>
    <t xml:space="preserve"> 00001213 </t>
  </si>
  <si>
    <t xml:space="preserve"> 00037370 </t>
  </si>
  <si>
    <t xml:space="preserve"> 00037371 </t>
  </si>
  <si>
    <t>Serviços</t>
  </si>
  <si>
    <t xml:space="preserve"> 00043459 </t>
  </si>
  <si>
    <t xml:space="preserve"> 00043483 </t>
  </si>
  <si>
    <t xml:space="preserve"> 88377 </t>
  </si>
  <si>
    <t xml:space="preserve"> 00000370 </t>
  </si>
  <si>
    <t xml:space="preserve"> 00001379 </t>
  </si>
  <si>
    <t xml:space="preserve"> 00004721 </t>
  </si>
  <si>
    <t xml:space="preserve"> 95401 </t>
  </si>
  <si>
    <t xml:space="preserve"> 00004083 </t>
  </si>
  <si>
    <t xml:space="preserve"> 95402 </t>
  </si>
  <si>
    <t xml:space="preserve"> 00002706 </t>
  </si>
  <si>
    <t xml:space="preserve"> 95389 </t>
  </si>
  <si>
    <t xml:space="preserve"> 00037666 </t>
  </si>
  <si>
    <t>OPERADOR DE BETONEIRA ESTACIONARIA / MISTURADOR (HORISTA)</t>
  </si>
  <si>
    <t xml:space="preserve"> 95378 </t>
  </si>
  <si>
    <t xml:space="preserve"> 00006111 </t>
  </si>
  <si>
    <t>SERVENTE DE OBRAS (HORISTA)</t>
  </si>
  <si>
    <t xml:space="preserve"> 00043463 </t>
  </si>
  <si>
    <t xml:space="preserve"> 00043487 </t>
  </si>
  <si>
    <t xml:space="preserve"> 00043462 </t>
  </si>
  <si>
    <t xml:space="preserve"> 00043486 </t>
  </si>
  <si>
    <t xml:space="preserve"> 4016096 </t>
  </si>
  <si>
    <t xml:space="preserve"> 00043464 </t>
  </si>
  <si>
    <t xml:space="preserve"> 00043488 </t>
  </si>
  <si>
    <t xml:space="preserve"> 00043467 </t>
  </si>
  <si>
    <t xml:space="preserve"> 00043491 </t>
  </si>
  <si>
    <t xml:space="preserve"> 5914314 </t>
  </si>
  <si>
    <t>Transporte com caminhão basculante de 6 m³ - rodovia em leito natural</t>
  </si>
  <si>
    <t xml:space="preserve"> 5914329 </t>
  </si>
  <si>
    <t>Transporte com caminhão basculante de 6 m³ - rodovia em revestimento primário</t>
  </si>
  <si>
    <t xml:space="preserve"> 5914344 </t>
  </si>
  <si>
    <t>Transporte com caminhão basculante de 6 m³ - rodovia pavimentada</t>
  </si>
  <si>
    <t>Total sem BDI</t>
  </si>
  <si>
    <t>Total do BDI</t>
  </si>
  <si>
    <t>Total Geral</t>
  </si>
  <si>
    <t>4.2</t>
  </si>
  <si>
    <t>MOB/DESMOB</t>
  </si>
  <si>
    <t>2.1.1</t>
  </si>
  <si>
    <t>2.1.2</t>
  </si>
  <si>
    <t>2.1.3</t>
  </si>
  <si>
    <t>2.1.4</t>
  </si>
  <si>
    <t>2.1.5</t>
  </si>
  <si>
    <t>2.2.1</t>
  </si>
  <si>
    <t>2.2.2</t>
  </si>
  <si>
    <t>2.3</t>
  </si>
  <si>
    <t>2.3.1</t>
  </si>
  <si>
    <t>3.1..1</t>
  </si>
  <si>
    <t>3.1..2</t>
  </si>
  <si>
    <t>3.1..3</t>
  </si>
  <si>
    <t>3.1..4</t>
  </si>
  <si>
    <t>3.1..5</t>
  </si>
  <si>
    <t>3.2.1</t>
  </si>
  <si>
    <t>3.2.2</t>
  </si>
  <si>
    <t>3.3.1</t>
  </si>
  <si>
    <t>4.1.1</t>
  </si>
  <si>
    <t>4.1.2</t>
  </si>
  <si>
    <t>4.1.3</t>
  </si>
  <si>
    <t>4.1.4</t>
  </si>
  <si>
    <t>4.1.5</t>
  </si>
  <si>
    <t>4.2.1</t>
  </si>
  <si>
    <t>4.2.2</t>
  </si>
  <si>
    <t>4.3</t>
  </si>
  <si>
    <t>4.3.1</t>
  </si>
  <si>
    <t>UND</t>
  </si>
  <si>
    <t>PLANILHA DE ENCARGOS SOCIAIS</t>
  </si>
  <si>
    <t>DATA BASE:</t>
  </si>
  <si>
    <t>LEIS SOCIAIS (%):</t>
  </si>
  <si>
    <t>BDI (%):</t>
  </si>
  <si>
    <t>HORISTA</t>
  </si>
  <si>
    <t>MENSALISTA</t>
  </si>
  <si>
    <t>SALÁRIO EDUCAÇÃO</t>
  </si>
  <si>
    <t>SEGURO CONTRA ACIDENTES DE TRABALHO</t>
  </si>
  <si>
    <t>REPOUSO SEMANAL REMUNERADO</t>
  </si>
  <si>
    <t>FERIADOS</t>
  </si>
  <si>
    <t>AUXÍLIO - ENFERMIDADE</t>
  </si>
  <si>
    <t>13º SALÁRIO</t>
  </si>
  <si>
    <t>LICENÇA PATERNIDADE</t>
  </si>
  <si>
    <t>FALTAS JUSTIFICADAS</t>
  </si>
  <si>
    <t>DIAS DE CHUVAS</t>
  </si>
  <si>
    <t>AUXÍLIO ACIDENTE DE TRABALHO</t>
  </si>
  <si>
    <t>FÉRIAS GOZADAS</t>
  </si>
  <si>
    <t>SALÁRIO MATERNIDADE</t>
  </si>
  <si>
    <t>AVISO PRÉVIO INDENIZADO</t>
  </si>
  <si>
    <t>AVISO PRÉVIO TRABALHADO</t>
  </si>
  <si>
    <t>FÉRIAS INDENIZADAS</t>
  </si>
  <si>
    <t>DEPÓSITO RESCISÃO SEM JUSTA CAUSA</t>
  </si>
  <si>
    <t>INDENIZAÇÃO ADICIONAL</t>
  </si>
  <si>
    <t>REINCIDÊNCIA DE GRUPO A SOBRE GRUPO B</t>
  </si>
  <si>
    <t>REINCIDÊNCIA DE GRUPO A SOBRE AVISO PRÉVIO TRABALHADO E REINCIDÊNCIA DO FGTS SOBRE AVISO PRÉVIO INDENIZADO</t>
  </si>
  <si>
    <t>TOTAL A + B + C + D</t>
  </si>
  <si>
    <t>FONTE: http://www.caixa.gov.br/site/paginas/downloads.aspx</t>
  </si>
  <si>
    <t>SICRO - DNIT - 10/2023 / SINAPI - 12/2023</t>
  </si>
  <si>
    <t xml:space="preserve">SINAPI - 12/2023 - Piauí
SICRO3 - 10/2023 - Piauí
</t>
  </si>
  <si>
    <t>Trecho 01: Da BR 343 até o Assentamento Mucambo</t>
  </si>
  <si>
    <t>Trecho 02: Da Cruz das Almas até o Recanto</t>
  </si>
  <si>
    <t>Trecho 03: De Angical até o Riachão</t>
  </si>
  <si>
    <t>Trecho 04: Extrema com Amarante até o povoado Recreio</t>
  </si>
  <si>
    <t>ANGICAL - PI</t>
  </si>
  <si>
    <t>EXTENSÃO =9,36 KM</t>
  </si>
  <si>
    <t>EXTENSÃO = 8,05 KM</t>
  </si>
  <si>
    <t>EXTENSÃO = 10 KM</t>
  </si>
  <si>
    <t>EXTENSÃO = 5 KM</t>
  </si>
  <si>
    <t>ZONA RURAL DE ANGICAL-PI</t>
  </si>
  <si>
    <t>RECUPERAÇÃO DE ESTRADA VICINAL NO MUNICÍPIO DE ANGICAL - PI</t>
  </si>
  <si>
    <t>LOCAL: ZONA RURAL DE ANGICAL-PI</t>
  </si>
  <si>
    <t>LOCAL: ANGICAL- PI / ZONA RURAL</t>
  </si>
  <si>
    <t>TRECHOS: TRECHO 1 - DA BR 343 ATÉ O ASSENTAMENTO MUCAMBO, TRECHO 2 - DE CRUZ DAS ALMAS ATÉ O RECANTO, TRECHO 3 - DE ANGICAL ATÉ O RIACHÃO E TRECHO 4 - EXTREMA COM AMARANTE ATÉ O POVOADO RECREIO</t>
  </si>
  <si>
    <t>Cálculo da DMT das jazidas (MATERIAL) - TRECHO 1 (9,36 KM)</t>
  </si>
  <si>
    <t>Cálculo da DMT da (ÁGUA) - TRECHO 1 (9,36 KM)</t>
  </si>
  <si>
    <t>Cálculo da DMT das jazidas (MATERIAL) - TRECHO 2 (8,05 KM)</t>
  </si>
  <si>
    <t>Cálculo da DMT da (ÁGUA) - TRECHO 2 (8,05 KM)</t>
  </si>
  <si>
    <t>Cálculo da DMT das jazidas (MATERIAL) - TRECHO 3 (10 KM)</t>
  </si>
  <si>
    <t>Cálculo da DMT da (ÁGUA) - TRECHO 3 (10 KM)</t>
  </si>
  <si>
    <t>Cálculo da DMT das jazidas (MATERIAL) - TRECHO 4 (5 KM)</t>
  </si>
  <si>
    <t>Cálculo da DMT da (ÁGUA) - TRECHO 4 (5 KM)</t>
  </si>
  <si>
    <t>MUNICÍPIO DE ANGICAL - PI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</si>
</sst>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44" formatCode="_-&quot;R$&quot;\ * #,##0.00_-;\-&quot;R$&quot;\ * #,##0.00_-;_-&quot;R$&quot;\ * &quot;-&quot;??_-;_-@_-"/>
    <numFmt numFmtId="43" formatCode="_-* #,##0.00_-;\-* #,##0.00_-;_-* &quot;-&quot;??_-;_-@_-"/>
    <numFmt numFmtId="164" formatCode="_(* #,##0.00_);_(* \(#,##0.00\);_(* &quot;-&quot;??_);_(@_)"/>
    <numFmt numFmtId="165" formatCode="0.0"/>
    <numFmt numFmtId="166" formatCode="_(* #,##0.000_);_(* \(#,##0.000\);_(* &quot;-&quot;??_);_(@_)"/>
    <numFmt numFmtId="167" formatCode="_(* #,##0.0_);_(* \(#,##0.0\);_(* &quot;-&quot;??_);_(@_)"/>
    <numFmt numFmtId="168" formatCode="#,##0.00;[Red]#,##0.00"/>
    <numFmt numFmtId="169" formatCode="&quot;R$&quot;\ #,##0.00;[Red]&quot;R$&quot;\ #,##0.00"/>
    <numFmt numFmtId="170" formatCode="[$€]#,##0.00_);[Red]\([$€]#,##0.00\)"/>
    <numFmt numFmtId="171" formatCode="_(&quot;R$ &quot;* #,##0.00_);_(&quot;R$ &quot;* \(#,##0.00\);_(&quot;R$ &quot;* &quot;-&quot;??_);_(@_)"/>
    <numFmt numFmtId="172" formatCode="_(* #,##0.00_);_(* \(#,##0.00\);_(* \-??_);_(@_)"/>
    <numFmt numFmtId="173" formatCode="&quot;EQ &quot;000"/>
    <numFmt numFmtId="174" formatCode="_(&quot;R$ &quot;* #,##0.00_);_(&quot;R$ &quot;* \(#,##0.00\);_(&quot;R$ &quot;* \-??_);_(@_)"/>
    <numFmt numFmtId="175" formatCode="&quot;R$ &quot;#,##0.00_);\(&quot;R$ &quot;#,##0.00\)"/>
    <numFmt numFmtId="176" formatCode="\$#,##0\ ;\(\$#,##0\)"/>
    <numFmt numFmtId="177" formatCode="_(&quot;Cr$&quot;* #,##0.00_);_(&quot;Cr$&quot;* \(#,##0.00\);_(&quot;Cr$&quot;* &quot;-&quot;??_);_(@_)"/>
    <numFmt numFmtId="178" formatCode="%#,#00"/>
    <numFmt numFmtId="179" formatCode="#.##000"/>
    <numFmt numFmtId="180" formatCode="#."/>
    <numFmt numFmtId="181" formatCode="&quot;R$ &quot;#,##0_);\(&quot;R$ &quot;#,##0\)"/>
    <numFmt numFmtId="182" formatCode="_(&quot;R$&quot;* #,##0.00_);_(&quot;R$&quot;* \(#,##0.00\);_(&quot;R$&quot;* &quot;-&quot;??_);_(@_)"/>
    <numFmt numFmtId="183" formatCode="&quot;R$&quot;#,##0_);\(&quot;R$&quot;#,##0\)"/>
    <numFmt numFmtId="184" formatCode="_(* #,##0_);_(* \(#,##0\);_(* &quot;-&quot;_);_(@_)"/>
    <numFmt numFmtId="185" formatCode="0\.00"/>
    <numFmt numFmtId="186" formatCode="&quot;Verdadeiro&quot;;&quot;Verdadeiro&quot;;&quot;Falso&quot;"/>
    <numFmt numFmtId="187" formatCode="00"/>
    <numFmt numFmtId="188" formatCode="#,##0\ &quot;€&quot;;\-#,##0\ &quot;€&quot;"/>
    <numFmt numFmtId="189" formatCode="#,"/>
    <numFmt numFmtId="190" formatCode="&quot;R$&quot;\ #,##0_);[Red]\(&quot;R$&quot;\ #,##0\)"/>
    <numFmt numFmtId="191" formatCode="&quot;R$&quot;\ #,##0.00_);\(&quot;R$&quot;\ #,##0.00\)"/>
    <numFmt numFmtId="192" formatCode="_(* #,##0.00000_);_(* \(#,##0.00000\);_(* &quot;-&quot;??_);_(@_)"/>
    <numFmt numFmtId="193" formatCode="0.0000"/>
    <numFmt numFmtId="194" formatCode="_(&quot;R$ &quot;* #,##0_);_(&quot;R$ &quot;* \(#,##0\);_(&quot;R$ &quot;* &quot;-&quot;_);_(@_)"/>
    <numFmt numFmtId="195" formatCode="&quot;R$&quot;\ #,##0.00"/>
    <numFmt numFmtId="196" formatCode="#,##0.000"/>
    <numFmt numFmtId="197" formatCode="#,##0.00&quot; Km&quot;"/>
    <numFmt numFmtId="198" formatCode="0#"/>
    <numFmt numFmtId="199" formatCode="0.000"/>
    <numFmt numFmtId="200" formatCode="#,##0.0000"/>
    <numFmt numFmtId="201" formatCode="#,##0.00\ %"/>
    <numFmt numFmtId="202" formatCode="#,##0.0000000"/>
    <numFmt numFmtId="203" formatCode="0.0000%"/>
    <numFmt numFmtId="204" formatCode="0.00000"/>
    <numFmt numFmtId="205" formatCode="#,##0.00000"/>
    <numFmt numFmtId="206" formatCode="0.000000"/>
    <numFmt numFmtId="207" formatCode="#,##0.000;[Red]#,##0.000"/>
    <numFmt numFmtId="208" formatCode="_-&quot;R$&quot;\ * #,##0.000_-;\-&quot;R$&quot;\ * #,##0.000_-;_-&quot;R$&quot;\ * &quot;-&quot;???_-;_-@_-"/>
    <numFmt numFmtId="209" formatCode="_-&quot;R$&quot;* #,##0.00_-;\-&quot;R$&quot;* #,##0.00_-;_-&quot;R$&quot;* &quot;-&quot;??_-;_-@_-"/>
  </numFmts>
  <fonts count="121">
    <font>
      <sz val="11"/>
      <color theme="1"/>
      <name val="Calibri"/>
      <family val="2"/>
      <scheme val="minor"/>
    </font>
    <font>
      <sz val="11"/>
      <color theme="1"/>
      <name val="Calibri"/>
      <family val="2"/>
      <scheme val="minor"/>
    </font>
    <font>
      <sz val="10"/>
      <name val="Arial"/>
      <family val="2"/>
    </font>
    <font>
      <sz val="8"/>
      <name val="Arial"/>
      <family val="2"/>
    </font>
    <font>
      <sz val="12"/>
      <name val="Courier New"/>
      <family val="3"/>
    </font>
    <font>
      <b/>
      <sz val="12"/>
      <name val="Courier New"/>
      <family val="3"/>
    </font>
    <font>
      <sz val="10"/>
      <name val="Courier New"/>
      <family val="3"/>
    </font>
    <font>
      <b/>
      <sz val="10"/>
      <name val="Courier New"/>
      <family val="3"/>
    </font>
    <font>
      <i/>
      <sz val="10"/>
      <name val="Courier New"/>
      <family val="3"/>
    </font>
    <font>
      <sz val="10"/>
      <name val="Arial"/>
      <family val="2"/>
    </font>
    <font>
      <sz val="12"/>
      <name val="Arial"/>
      <family val="2"/>
    </font>
    <font>
      <sz val="11"/>
      <name val="Courier New"/>
      <family val="3"/>
    </font>
    <font>
      <b/>
      <sz val="10"/>
      <name val="Arial"/>
      <family val="2"/>
    </font>
    <font>
      <b/>
      <sz val="14"/>
      <name val="Courier New"/>
      <family val="3"/>
    </font>
    <font>
      <sz val="10"/>
      <color indexed="10"/>
      <name val="Arial"/>
      <family val="2"/>
    </font>
    <font>
      <sz val="12"/>
      <color rgb="FFFF0000"/>
      <name val="Courier New"/>
      <family val="3"/>
    </font>
    <font>
      <sz val="11"/>
      <color indexed="8"/>
      <name val="Calibri"/>
      <family val="2"/>
    </font>
    <font>
      <sz val="11"/>
      <color indexed="9"/>
      <name val="Calibri"/>
      <family val="2"/>
    </font>
    <font>
      <sz val="11"/>
      <color indexed="17"/>
      <name val="Calibri"/>
      <family val="2"/>
    </font>
    <font>
      <b/>
      <sz val="16"/>
      <color indexed="24"/>
      <name val="Arial"/>
      <family val="2"/>
    </font>
    <font>
      <b/>
      <sz val="12"/>
      <color indexed="24"/>
      <name val="Arial"/>
      <family val="2"/>
    </font>
    <font>
      <b/>
      <sz val="11"/>
      <color indexed="52"/>
      <name val="Calibri"/>
      <family val="2"/>
    </font>
    <font>
      <b/>
      <sz val="11"/>
      <color indexed="9"/>
      <name val="Calibri"/>
      <family val="2"/>
    </font>
    <font>
      <sz val="11"/>
      <color indexed="52"/>
      <name val="Calibri"/>
      <family val="2"/>
    </font>
    <font>
      <sz val="10"/>
      <color indexed="24"/>
      <name val="Arial"/>
      <family val="2"/>
    </font>
    <font>
      <sz val="12"/>
      <color indexed="24"/>
      <name val="Arial"/>
      <family val="2"/>
    </font>
    <font>
      <sz val="11"/>
      <color indexed="62"/>
      <name val="Calibri"/>
      <family val="2"/>
    </font>
    <font>
      <sz val="10"/>
      <name val="Courier"/>
      <family val="3"/>
    </font>
    <font>
      <u/>
      <sz val="10"/>
      <color indexed="12"/>
      <name val="Arial"/>
      <family val="2"/>
    </font>
    <font>
      <u/>
      <sz val="11"/>
      <color theme="10"/>
      <name val="Arial"/>
      <family val="2"/>
    </font>
    <font>
      <sz val="11"/>
      <color indexed="20"/>
      <name val="Calibri"/>
      <family val="2"/>
    </font>
    <font>
      <sz val="11"/>
      <color indexed="60"/>
      <name val="Calibri"/>
      <family val="2"/>
    </font>
    <font>
      <sz val="1"/>
      <color indexed="8"/>
      <name val="Courier"/>
      <family val="3"/>
    </font>
    <font>
      <b/>
      <sz val="11"/>
      <color indexed="63"/>
      <name val="Calibri"/>
      <family val="2"/>
    </font>
    <font>
      <sz val="1"/>
      <color indexed="18"/>
      <name val="Courier"/>
      <family val="3"/>
    </font>
    <font>
      <sz val="11"/>
      <color indexed="10"/>
      <name val="Calibri"/>
      <family val="2"/>
    </font>
    <font>
      <i/>
      <sz val="11"/>
      <color indexed="23"/>
      <name val="Calibri"/>
      <family val="2"/>
    </font>
    <font>
      <b/>
      <sz val="18"/>
      <color indexed="62"/>
      <name val="Cambria"/>
      <family val="2"/>
    </font>
    <font>
      <b/>
      <sz val="15"/>
      <color indexed="62"/>
      <name val="Calibri"/>
      <family val="2"/>
    </font>
    <font>
      <b/>
      <sz val="18"/>
      <color indexed="56"/>
      <name val="Cambria"/>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
      <color indexed="8"/>
      <name val="Courier"/>
      <family val="3"/>
    </font>
    <font>
      <b/>
      <sz val="11"/>
      <color indexed="8"/>
      <name val="Calibri"/>
      <family val="2"/>
    </font>
    <font>
      <sz val="14"/>
      <name val="Arial"/>
      <family val="2"/>
    </font>
    <font>
      <b/>
      <sz val="12"/>
      <name val="Helv"/>
    </font>
    <font>
      <b/>
      <sz val="15"/>
      <color indexed="56"/>
      <name val="Calibri"/>
      <family val="2"/>
    </font>
    <font>
      <sz val="11"/>
      <name val="‚l‚r ‚oƒSƒVƒbƒN"/>
      <family val="3"/>
      <charset val="128"/>
    </font>
    <font>
      <b/>
      <sz val="11"/>
      <name val="Helv"/>
    </font>
    <font>
      <sz val="10"/>
      <name val="Helv"/>
    </font>
    <font>
      <sz val="8.5"/>
      <name val="MS Sans Serif"/>
      <family val="2"/>
    </font>
    <font>
      <sz val="11"/>
      <name val="‚l‚r ‚o–¾’©"/>
      <family val="1"/>
      <charset val="128"/>
    </font>
    <font>
      <sz val="11"/>
      <name val="Tahoma"/>
      <family val="2"/>
    </font>
    <font>
      <sz val="12"/>
      <name val="Times New Roman"/>
      <family val="1"/>
    </font>
    <font>
      <sz val="11"/>
      <color rgb="FF000000"/>
      <name val="Calibri"/>
      <family val="2"/>
      <charset val="1"/>
    </font>
    <font>
      <b/>
      <sz val="11"/>
      <color theme="1"/>
      <name val="Calibri"/>
      <family val="2"/>
      <scheme val="minor"/>
    </font>
    <font>
      <b/>
      <sz val="10"/>
      <color rgb="FFFF0000"/>
      <name val="Courier New"/>
      <family val="3"/>
    </font>
    <font>
      <sz val="10"/>
      <color rgb="FFFF0000"/>
      <name val="Courier New"/>
      <family val="3"/>
    </font>
    <font>
      <sz val="12"/>
      <color theme="1"/>
      <name val="Arial"/>
      <family val="2"/>
    </font>
    <font>
      <b/>
      <sz val="12"/>
      <color theme="1"/>
      <name val="Arial"/>
      <family val="2"/>
    </font>
    <font>
      <sz val="10"/>
      <color theme="1"/>
      <name val="Arial"/>
      <family val="2"/>
    </font>
    <font>
      <sz val="11"/>
      <color theme="1"/>
      <name val="Arial"/>
      <family val="2"/>
    </font>
    <font>
      <b/>
      <sz val="14"/>
      <name val="Arial"/>
      <family val="2"/>
    </font>
    <font>
      <b/>
      <sz val="12"/>
      <name val="Arial"/>
      <family val="2"/>
    </font>
    <font>
      <b/>
      <i/>
      <sz val="14"/>
      <name val="Arial"/>
      <family val="2"/>
    </font>
    <font>
      <b/>
      <sz val="14"/>
      <color indexed="8"/>
      <name val="Arial"/>
      <family val="2"/>
    </font>
    <font>
      <sz val="14"/>
      <color indexed="8"/>
      <name val="Arial"/>
      <family val="2"/>
    </font>
    <font>
      <i/>
      <sz val="14"/>
      <name val="Arial"/>
      <family val="2"/>
    </font>
    <font>
      <sz val="12"/>
      <color rgb="FFFF0000"/>
      <name val="Arial"/>
      <family val="2"/>
    </font>
    <font>
      <b/>
      <sz val="11"/>
      <color theme="1"/>
      <name val="Arial"/>
      <family val="2"/>
    </font>
    <font>
      <b/>
      <i/>
      <sz val="12"/>
      <name val="Arial"/>
      <family val="2"/>
    </font>
    <font>
      <b/>
      <sz val="12"/>
      <color indexed="8"/>
      <name val="Arial"/>
      <family val="2"/>
    </font>
    <font>
      <sz val="12"/>
      <color indexed="8"/>
      <name val="Arial"/>
      <family val="2"/>
    </font>
    <font>
      <sz val="10"/>
      <name val="Arial"/>
      <family val="2"/>
    </font>
    <font>
      <b/>
      <sz val="13"/>
      <color theme="1"/>
      <name val="Calibri"/>
      <family val="2"/>
      <scheme val="minor"/>
    </font>
    <font>
      <b/>
      <sz val="22"/>
      <color theme="1"/>
      <name val="Calibri"/>
      <family val="2"/>
      <scheme val="minor"/>
    </font>
    <font>
      <b/>
      <sz val="14"/>
      <color theme="1"/>
      <name val="Arial"/>
      <family val="2"/>
    </font>
    <font>
      <b/>
      <sz val="17"/>
      <color theme="1"/>
      <name val="Calibri"/>
      <family val="2"/>
      <scheme val="minor"/>
    </font>
    <font>
      <b/>
      <sz val="10"/>
      <color rgb="FFFF0000"/>
      <name val="Arial"/>
      <family val="2"/>
    </font>
    <font>
      <b/>
      <sz val="10"/>
      <color theme="1"/>
      <name val="Arial"/>
      <family val="2"/>
    </font>
    <font>
      <b/>
      <i/>
      <sz val="11"/>
      <name val="Arial"/>
      <family val="2"/>
    </font>
    <font>
      <b/>
      <i/>
      <sz val="12"/>
      <color theme="1"/>
      <name val="Arial"/>
      <family val="2"/>
    </font>
    <font>
      <b/>
      <i/>
      <sz val="10"/>
      <name val="Arial"/>
      <family val="2"/>
    </font>
    <font>
      <b/>
      <i/>
      <sz val="11"/>
      <color theme="1"/>
      <name val="Calibri"/>
      <family val="2"/>
      <scheme val="minor"/>
    </font>
    <font>
      <b/>
      <i/>
      <sz val="12"/>
      <name val="Courier New"/>
      <family val="3"/>
    </font>
    <font>
      <b/>
      <i/>
      <sz val="14"/>
      <color indexed="8"/>
      <name val="Arial"/>
      <family val="2"/>
    </font>
    <font>
      <b/>
      <i/>
      <sz val="11"/>
      <color theme="1"/>
      <name val="Arial"/>
      <family val="2"/>
    </font>
    <font>
      <sz val="8"/>
      <name val="Calibri"/>
      <family val="2"/>
      <scheme val="minor"/>
    </font>
    <font>
      <i/>
      <sz val="12"/>
      <name val="Arial"/>
      <family val="2"/>
    </font>
    <font>
      <sz val="10"/>
      <name val="Calibri"/>
      <family val="2"/>
      <scheme val="minor"/>
    </font>
    <font>
      <i/>
      <sz val="11"/>
      <color theme="1"/>
      <name val="Arial"/>
      <family val="2"/>
    </font>
    <font>
      <b/>
      <i/>
      <sz val="14"/>
      <color theme="1"/>
      <name val="Arial"/>
      <family val="2"/>
    </font>
    <font>
      <b/>
      <sz val="10"/>
      <color rgb="FF000000"/>
      <name val="Arial"/>
      <family val="1"/>
    </font>
    <font>
      <sz val="10"/>
      <color rgb="FF000000"/>
      <name val="Arial"/>
      <family val="1"/>
    </font>
    <font>
      <b/>
      <sz val="11"/>
      <name val="Arial"/>
      <family val="1"/>
    </font>
    <font>
      <sz val="10"/>
      <name val="Arial"/>
      <family val="1"/>
    </font>
    <font>
      <b/>
      <sz val="10"/>
      <name val="Arial"/>
      <family val="1"/>
    </font>
    <font>
      <b/>
      <i/>
      <sz val="10"/>
      <color rgb="FF000000"/>
      <name val="Arial"/>
      <family val="2"/>
    </font>
    <font>
      <b/>
      <sz val="11"/>
      <color rgb="FF000000"/>
      <name val="Arial"/>
      <family val="2"/>
    </font>
    <font>
      <sz val="11"/>
      <name val="Arial"/>
      <family val="2"/>
    </font>
    <font>
      <b/>
      <sz val="11"/>
      <color theme="0"/>
      <name val="Calibri"/>
      <family val="2"/>
      <scheme val="minor"/>
    </font>
    <font>
      <sz val="12"/>
      <color indexed="8"/>
      <name val="Times New Roman"/>
      <family val="1"/>
    </font>
    <font>
      <sz val="10"/>
      <name val="Calibri"/>
      <family val="2"/>
    </font>
    <font>
      <b/>
      <sz val="8"/>
      <name val="Arial"/>
      <family val="2"/>
    </font>
    <font>
      <b/>
      <sz val="11"/>
      <name val="Arial"/>
      <family val="2"/>
    </font>
    <font>
      <b/>
      <sz val="10"/>
      <name val="Calibri"/>
      <family val="2"/>
    </font>
    <font>
      <b/>
      <sz val="10"/>
      <color indexed="9"/>
      <name val="Calibri"/>
      <family val="2"/>
    </font>
    <font>
      <sz val="11"/>
      <name val="Calibri"/>
      <family val="2"/>
    </font>
    <font>
      <b/>
      <sz val="12"/>
      <color indexed="8"/>
      <name val="Times New Roman"/>
      <family val="1"/>
    </font>
    <font>
      <b/>
      <sz val="10"/>
      <name val="Calibri"/>
      <family val="2"/>
      <scheme val="minor"/>
    </font>
    <font>
      <sz val="10.5"/>
      <name val="Arial"/>
      <family val="2"/>
    </font>
    <font>
      <b/>
      <sz val="12"/>
      <color theme="1"/>
      <name val="Calibri"/>
      <family val="2"/>
      <scheme val="minor"/>
    </font>
    <font>
      <b/>
      <sz val="14"/>
      <color theme="1"/>
      <name val="Calibri"/>
      <family val="2"/>
      <scheme val="minor"/>
    </font>
    <font>
      <i/>
      <sz val="14"/>
      <color rgb="FF003770"/>
      <name val="Arial Black"/>
      <family val="2"/>
    </font>
    <font>
      <sz val="11"/>
      <color rgb="FF000000"/>
      <name val="Arial"/>
      <family val="2"/>
    </font>
    <font>
      <b/>
      <sz val="14"/>
      <color rgb="FF000000"/>
      <name val="Arial"/>
      <family val="2"/>
    </font>
    <font>
      <b/>
      <sz val="12"/>
      <color rgb="FF000000"/>
      <name val="Arial"/>
      <family val="2"/>
    </font>
    <font>
      <b/>
      <i/>
      <sz val="12"/>
      <color rgb="FF000000"/>
      <name val="Arial"/>
      <family val="2"/>
    </font>
    <font>
      <sz val="11"/>
      <name val="Arial"/>
      <family val="1"/>
    </font>
  </fonts>
  <fills count="65">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indexed="31"/>
        <bgColor indexed="22"/>
      </patternFill>
    </fill>
    <fill>
      <patternFill patternType="solid">
        <fgColor indexed="9"/>
      </patternFill>
    </fill>
    <fill>
      <patternFill patternType="solid">
        <fgColor indexed="45"/>
        <bgColor indexed="29"/>
      </patternFill>
    </fill>
    <fill>
      <patternFill patternType="solid">
        <fgColor indexed="47"/>
      </patternFill>
    </fill>
    <fill>
      <patternFill patternType="solid">
        <fgColor indexed="42"/>
        <bgColor indexed="27"/>
      </patternFill>
    </fill>
    <fill>
      <patternFill patternType="solid">
        <fgColor indexed="26"/>
      </patternFill>
    </fill>
    <fill>
      <patternFill patternType="solid">
        <fgColor indexed="46"/>
        <bgColor indexed="24"/>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4"/>
        <bgColor indexed="31"/>
      </patternFill>
    </fill>
    <fill>
      <patternFill patternType="solid">
        <fgColor indexed="22"/>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43"/>
      </patternFill>
    </fill>
    <fill>
      <patternFill patternType="solid">
        <fgColor indexed="44"/>
      </patternFill>
    </fill>
    <fill>
      <patternFill patternType="solid">
        <fgColor indexed="51"/>
        <bgColor indexed="13"/>
      </patternFill>
    </fill>
    <fill>
      <patternFill patternType="solid">
        <fgColor indexed="30"/>
        <bgColor indexed="21"/>
      </patternFill>
    </fill>
    <fill>
      <patternFill patternType="solid">
        <fgColor indexed="49"/>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2"/>
      </patternFill>
    </fill>
    <fill>
      <patternFill patternType="solid">
        <fgColor indexed="22"/>
        <bgColor indexed="31"/>
      </patternFill>
    </fill>
    <fill>
      <patternFill patternType="solid">
        <fgColor indexed="55"/>
        <bgColor indexed="23"/>
      </patternFill>
    </fill>
    <fill>
      <patternFill patternType="solid">
        <fgColor indexed="55"/>
      </patternFill>
    </fill>
    <fill>
      <patternFill patternType="solid">
        <fgColor indexed="62"/>
        <bgColor indexed="56"/>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4"/>
      </patternFill>
    </fill>
    <fill>
      <patternFill patternType="solid">
        <fgColor indexed="53"/>
        <bgColor indexed="52"/>
      </patternFill>
    </fill>
    <fill>
      <patternFill patternType="solid">
        <fgColor indexed="53"/>
      </patternFill>
    </fill>
    <fill>
      <patternFill patternType="solid">
        <fgColor indexed="45"/>
      </patternFill>
    </fill>
    <fill>
      <patternFill patternType="solid">
        <fgColor indexed="43"/>
        <bgColor indexed="26"/>
      </patternFill>
    </fill>
    <fill>
      <patternFill patternType="solid">
        <fgColor indexed="26"/>
        <bgColor indexed="9"/>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theme="0" tint="-0.14999847407452621"/>
        <bgColor rgb="FFBFBFBF"/>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C000"/>
        <bgColor indexed="64"/>
      </patternFill>
    </fill>
    <fill>
      <patternFill patternType="solid">
        <fgColor indexed="9"/>
        <bgColor indexed="64"/>
      </patternFill>
    </fill>
    <fill>
      <patternFill patternType="solid">
        <fgColor theme="8"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s>
  <borders count="82">
    <border>
      <left/>
      <right/>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indexed="62"/>
      </bottom>
      <diagonal/>
    </border>
    <border>
      <left style="medium">
        <color indexed="64"/>
      </left>
      <right/>
      <top/>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thin">
        <color indexed="64"/>
      </left>
      <right style="thin">
        <color indexed="64"/>
      </right>
      <top/>
      <bottom/>
      <diagonal/>
    </border>
    <border>
      <left/>
      <right/>
      <top style="thin">
        <color auto="1"/>
      </top>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indexed="64"/>
      </right>
      <top/>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
      <left/>
      <right style="thin">
        <color rgb="FFCCCCCC"/>
      </right>
      <top style="thin">
        <color rgb="FFCCCCCC"/>
      </top>
      <bottom style="thin">
        <color rgb="FFCCCCCC"/>
      </bottom>
      <diagonal/>
    </border>
    <border>
      <left style="thin">
        <color rgb="FFCCCCCC"/>
      </left>
      <right/>
      <top style="thin">
        <color rgb="FFCCCCCC"/>
      </top>
      <bottom style="thin">
        <color rgb="FFCCCCCC"/>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ck">
        <color auto="1"/>
      </bottom>
      <diagonal/>
    </border>
    <border>
      <left/>
      <right/>
      <top/>
      <bottom style="medium">
        <color auto="1"/>
      </bottom>
      <diagonal/>
    </border>
    <border>
      <left style="thin">
        <color indexed="0"/>
      </left>
      <right/>
      <top style="thin">
        <color indexed="0"/>
      </top>
      <bottom/>
      <diagonal/>
    </border>
    <border>
      <left/>
      <right style="thin">
        <color indexed="0"/>
      </right>
      <top style="thin">
        <color indexed="0"/>
      </top>
      <bottom/>
      <diagonal/>
    </border>
    <border>
      <left/>
      <right/>
      <top style="thin">
        <color indexed="0"/>
      </top>
      <bottom/>
      <diagonal/>
    </border>
    <border>
      <left style="thin">
        <color indexed="0"/>
      </left>
      <right/>
      <top style="thin">
        <color indexed="0"/>
      </top>
      <bottom style="thin">
        <color indexed="0"/>
      </bottom>
      <diagonal/>
    </border>
    <border>
      <left/>
      <right style="thin">
        <color indexed="0"/>
      </right>
      <top style="thin">
        <color indexed="0"/>
      </top>
      <bottom style="thin">
        <color indexed="0"/>
      </bottom>
      <diagonal/>
    </border>
    <border>
      <left style="thin">
        <color indexed="0"/>
      </left>
      <right/>
      <top/>
      <bottom style="thin">
        <color indexed="0"/>
      </bottom>
      <diagonal/>
    </border>
    <border>
      <left/>
      <right style="thin">
        <color indexed="0"/>
      </right>
      <top/>
      <bottom style="thin">
        <color indexed="0"/>
      </bottom>
      <diagonal/>
    </border>
    <border>
      <left/>
      <right/>
      <top/>
      <bottom style="thin">
        <color indexed="0"/>
      </bottom>
      <diagonal/>
    </border>
    <border>
      <left style="thin">
        <color indexed="0"/>
      </left>
      <right style="thin">
        <color indexed="0"/>
      </right>
      <top style="thin">
        <color indexed="0"/>
      </top>
      <bottom style="thin">
        <color indexed="0"/>
      </bottom>
      <diagonal/>
    </border>
    <border>
      <left/>
      <right/>
      <top style="thin">
        <color indexed="0"/>
      </top>
      <bottom style="thin">
        <color indexed="0"/>
      </bottom>
      <diagonal/>
    </border>
  </borders>
  <cellStyleXfs count="780">
    <xf numFmtId="0" fontId="0" fillId="0" borderId="0"/>
    <xf numFmtId="9" fontId="1" fillId="0" borderId="0" applyFont="0" applyFill="0" applyBorder="0" applyAlignment="0" applyProtection="0"/>
    <xf numFmtId="0" fontId="2" fillId="0" borderId="0"/>
    <xf numFmtId="0" fontId="9" fillId="0" borderId="0"/>
    <xf numFmtId="0" fontId="1" fillId="0" borderId="0"/>
    <xf numFmtId="0" fontId="1" fillId="0" borderId="0"/>
    <xf numFmtId="0" fontId="1" fillId="0" borderId="0"/>
    <xf numFmtId="9" fontId="2" fillId="0" borderId="0" applyFont="0" applyFill="0" applyBorder="0" applyAlignment="0" applyProtection="0"/>
    <xf numFmtId="9" fontId="9" fillId="0" borderId="0" applyFont="0" applyFill="0" applyBorder="0" applyAlignment="0" applyProtection="0"/>
    <xf numFmtId="164" fontId="9" fillId="0" borderId="0" applyFont="0" applyFill="0" applyBorder="0" applyAlignment="0" applyProtection="0"/>
    <xf numFmtId="164" fontId="2"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 fillId="0" borderId="0"/>
    <xf numFmtId="43" fontId="1" fillId="0" borderId="0" applyFont="0" applyFill="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12"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6"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8" fillId="10"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30" borderId="26" applyNumberFormat="0" applyAlignment="0" applyProtection="0"/>
    <xf numFmtId="0" fontId="21" fillId="7" borderId="26" applyNumberFormat="0" applyAlignment="0" applyProtection="0"/>
    <xf numFmtId="0" fontId="21" fillId="7" borderId="26" applyNumberFormat="0" applyAlignment="0" applyProtection="0"/>
    <xf numFmtId="0" fontId="21" fillId="7" borderId="26" applyNumberFormat="0" applyAlignment="0" applyProtection="0"/>
    <xf numFmtId="0" fontId="21" fillId="7" borderId="26" applyNumberFormat="0" applyAlignment="0" applyProtection="0"/>
    <xf numFmtId="0" fontId="21" fillId="7" borderId="26" applyNumberFormat="0" applyAlignment="0" applyProtection="0"/>
    <xf numFmtId="0" fontId="21" fillId="7" borderId="26" applyNumberFormat="0" applyAlignment="0" applyProtection="0"/>
    <xf numFmtId="0" fontId="21" fillId="7" borderId="26" applyNumberFormat="0" applyAlignment="0" applyProtection="0"/>
    <xf numFmtId="0" fontId="22" fillId="31" borderId="27" applyNumberFormat="0" applyAlignment="0" applyProtection="0"/>
    <xf numFmtId="0" fontId="22" fillId="32" borderId="27" applyNumberFormat="0" applyAlignment="0" applyProtection="0"/>
    <xf numFmtId="0" fontId="22" fillId="32" borderId="27" applyNumberFormat="0" applyAlignment="0" applyProtection="0"/>
    <xf numFmtId="0" fontId="22" fillId="32" borderId="27" applyNumberFormat="0" applyAlignment="0" applyProtection="0"/>
    <xf numFmtId="0" fontId="22" fillId="32" borderId="27" applyNumberFormat="0" applyAlignment="0" applyProtection="0"/>
    <xf numFmtId="0" fontId="22" fillId="32" borderId="27" applyNumberFormat="0" applyAlignment="0" applyProtection="0"/>
    <xf numFmtId="0" fontId="22" fillId="32" borderId="27" applyNumberFormat="0" applyAlignment="0" applyProtection="0"/>
    <xf numFmtId="0" fontId="22" fillId="32" borderId="27" applyNumberFormat="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0" fontId="23" fillId="0" borderId="28" applyNumberFormat="0" applyFill="0" applyAlignment="0" applyProtection="0"/>
    <xf numFmtId="3" fontId="24" fillId="0" borderId="0" applyFont="0" applyFill="0" applyBorder="0" applyAlignment="0" applyProtection="0"/>
    <xf numFmtId="0" fontId="25" fillId="0" borderId="0" applyFont="0" applyFill="0" applyBorder="0" applyAlignment="0" applyProtection="0"/>
    <xf numFmtId="0" fontId="17" fillId="33"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26"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2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26" fillId="15" borderId="26" applyNumberFormat="0" applyAlignment="0" applyProtection="0"/>
    <xf numFmtId="0" fontId="26" fillId="9" borderId="26" applyNumberFormat="0" applyAlignment="0" applyProtection="0"/>
    <xf numFmtId="0" fontId="26" fillId="9" borderId="26" applyNumberFormat="0" applyAlignment="0" applyProtection="0"/>
    <xf numFmtId="0" fontId="26" fillId="9" borderId="26" applyNumberFormat="0" applyAlignment="0" applyProtection="0"/>
    <xf numFmtId="0" fontId="26" fillId="9" borderId="26" applyNumberFormat="0" applyAlignment="0" applyProtection="0"/>
    <xf numFmtId="0" fontId="26" fillId="9" borderId="26" applyNumberFormat="0" applyAlignment="0" applyProtection="0"/>
    <xf numFmtId="0" fontId="26" fillId="9" borderId="26" applyNumberFormat="0" applyAlignment="0" applyProtection="0"/>
    <xf numFmtId="0" fontId="26" fillId="9" borderId="26" applyNumberFormat="0" applyAlignment="0" applyProtection="0"/>
    <xf numFmtId="0" fontId="1" fillId="0" borderId="0" applyFont="0"/>
    <xf numFmtId="170" fontId="27" fillId="0" borderId="0" applyFont="0" applyFill="0" applyBorder="0" applyAlignment="0" applyProtection="0"/>
    <xf numFmtId="0" fontId="9" fillId="0" borderId="0"/>
    <xf numFmtId="2" fontId="25" fillId="0" borderId="0" applyFont="0" applyFill="0" applyBorder="0" applyAlignment="0" applyProtection="0"/>
    <xf numFmtId="0" fontId="2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30" fillId="8"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171" fontId="9" fillId="0" borderId="0" applyFont="0" applyFill="0" applyBorder="0" applyAlignment="0" applyProtection="0"/>
    <xf numFmtId="166" fontId="9" fillId="0" borderId="0" applyFill="0" applyBorder="0" applyAlignment="0" applyProtection="0"/>
    <xf numFmtId="166" fontId="9" fillId="0" borderId="0" applyFill="0" applyBorder="0" applyAlignment="0" applyProtection="0"/>
    <xf numFmtId="172" fontId="9" fillId="0" borderId="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4" fontId="9" fillId="0" borderId="0" applyFill="0" applyBorder="0" applyAlignment="0" applyProtection="0"/>
    <xf numFmtId="44" fontId="16" fillId="0" borderId="0" applyFont="0" applyFill="0" applyBorder="0" applyAlignment="0" applyProtection="0"/>
    <xf numFmtId="166" fontId="9" fillId="0" borderId="0" applyFill="0" applyBorder="0" applyAlignment="0" applyProtection="0"/>
    <xf numFmtId="166" fontId="9" fillId="0" borderId="0" applyFill="0" applyBorder="0" applyAlignment="0" applyProtection="0"/>
    <xf numFmtId="172" fontId="9" fillId="0" borderId="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4" fontId="9" fillId="0" borderId="0" applyFill="0" applyBorder="0" applyAlignment="0" applyProtection="0"/>
    <xf numFmtId="176" fontId="25"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31" fillId="42"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3" fillId="0" borderId="0"/>
    <xf numFmtId="0" fontId="1" fillId="0" borderId="0"/>
    <xf numFmtId="0" fontId="3"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9"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9" fillId="0" borderId="0"/>
    <xf numFmtId="0" fontId="16" fillId="0" borderId="0"/>
    <xf numFmtId="0" fontId="1" fillId="0" borderId="0"/>
    <xf numFmtId="0" fontId="9" fillId="0" borderId="0"/>
    <xf numFmtId="0" fontId="1" fillId="0" borderId="0"/>
    <xf numFmtId="0" fontId="9" fillId="0" borderId="0"/>
    <xf numFmtId="0" fontId="1" fillId="0" borderId="0"/>
    <xf numFmtId="0" fontId="9" fillId="43" borderId="29" applyNumberFormat="0" applyAlignment="0" applyProtection="0"/>
    <xf numFmtId="0" fontId="9" fillId="43" borderId="29" applyNumberFormat="0" applyAlignment="0" applyProtection="0"/>
    <xf numFmtId="0" fontId="16" fillId="11" borderId="29" applyNumberFormat="0" applyFont="0" applyAlignment="0" applyProtection="0"/>
    <xf numFmtId="0" fontId="16" fillId="11" borderId="29" applyNumberFormat="0" applyFont="0" applyAlignment="0" applyProtection="0"/>
    <xf numFmtId="0" fontId="16" fillId="11" borderId="29" applyNumberFormat="0" applyFont="0" applyAlignment="0" applyProtection="0"/>
    <xf numFmtId="0" fontId="16" fillId="11" borderId="29" applyNumberFormat="0" applyFont="0" applyAlignment="0" applyProtection="0"/>
    <xf numFmtId="0" fontId="16" fillId="11" borderId="29" applyNumberFormat="0" applyFont="0" applyAlignment="0" applyProtection="0"/>
    <xf numFmtId="0" fontId="16" fillId="11" borderId="29" applyNumberFormat="0" applyFont="0" applyAlignment="0" applyProtection="0"/>
    <xf numFmtId="0" fontId="16" fillId="11" borderId="29" applyNumberFormat="0" applyFont="0" applyAlignment="0" applyProtection="0"/>
    <xf numFmtId="178" fontId="32" fillId="0" borderId="0">
      <protection locked="0"/>
    </xf>
    <xf numFmtId="179" fontId="32" fillId="0" borderId="0">
      <protection locked="0"/>
    </xf>
    <xf numFmtId="9" fontId="1" fillId="0" borderId="0" applyFont="0" applyFill="0" applyBorder="0" applyAlignment="0" applyProtection="0"/>
    <xf numFmtId="9" fontId="1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6" fillId="0" borderId="0" applyFont="0" applyFill="0" applyBorder="0" applyAlignment="0" applyProtection="0"/>
    <xf numFmtId="9" fontId="9" fillId="0" borderId="0" applyFont="0" applyFill="0" applyBorder="0" applyAlignment="0" applyProtection="0"/>
    <xf numFmtId="9" fontId="16" fillId="0" borderId="0" applyFont="0" applyFill="0" applyBorder="0" applyAlignment="0" applyProtection="0"/>
    <xf numFmtId="9" fontId="9" fillId="0" borderId="0" applyFont="0" applyFill="0" applyBorder="0" applyAlignment="0" applyProtection="0"/>
    <xf numFmtId="9" fontId="16" fillId="0" borderId="0" applyFont="0" applyFill="0" applyBorder="0" applyAlignment="0" applyProtection="0"/>
    <xf numFmtId="9" fontId="9"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3" fillId="30" borderId="30" applyNumberFormat="0" applyAlignment="0" applyProtection="0"/>
    <xf numFmtId="0" fontId="33" fillId="7" borderId="30" applyNumberFormat="0" applyAlignment="0" applyProtection="0"/>
    <xf numFmtId="0" fontId="33" fillId="7" borderId="30" applyNumberFormat="0" applyAlignment="0" applyProtection="0"/>
    <xf numFmtId="0" fontId="33" fillId="7" borderId="30" applyNumberFormat="0" applyAlignment="0" applyProtection="0"/>
    <xf numFmtId="0" fontId="33" fillId="7" borderId="30" applyNumberFormat="0" applyAlignment="0" applyProtection="0"/>
    <xf numFmtId="0" fontId="33" fillId="7" borderId="30" applyNumberFormat="0" applyAlignment="0" applyProtection="0"/>
    <xf numFmtId="0" fontId="33" fillId="7" borderId="30" applyNumberFormat="0" applyAlignment="0" applyProtection="0"/>
    <xf numFmtId="0" fontId="33" fillId="7" borderId="30" applyNumberFormat="0" applyAlignment="0" applyProtection="0"/>
    <xf numFmtId="180" fontId="34" fillId="0" borderId="0">
      <protection locked="0"/>
    </xf>
    <xf numFmtId="164" fontId="9" fillId="0" borderId="0" applyFont="0" applyFill="0" applyBorder="0" applyAlignment="0" applyProtection="0"/>
    <xf numFmtId="178"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81" fontId="1" fillId="0" borderId="0" applyFont="0" applyFill="0" applyBorder="0" applyAlignment="0" applyProtection="0"/>
    <xf numFmtId="164" fontId="9" fillId="0" borderId="0" applyFont="0" applyFill="0" applyBorder="0" applyAlignment="0" applyProtection="0"/>
    <xf numFmtId="0" fontId="9" fillId="0" borderId="0" applyFont="0" applyFill="0" applyBorder="0" applyAlignment="0" applyProtection="0"/>
    <xf numFmtId="164" fontId="9" fillId="0" borderId="0" applyFont="0" applyFill="0" applyBorder="0" applyAlignment="0" applyProtection="0"/>
    <xf numFmtId="164" fontId="16"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0" fontId="9" fillId="0" borderId="0" applyFill="0" applyBorder="0" applyAlignment="0" applyProtection="0"/>
    <xf numFmtId="0" fontId="9" fillId="0" borderId="0" applyFill="0" applyBorder="0" applyAlignment="0" applyProtection="0"/>
    <xf numFmtId="0" fontId="9" fillId="0" borderId="0" applyFill="0" applyBorder="0" applyAlignment="0" applyProtection="0"/>
    <xf numFmtId="164"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2" fontId="9" fillId="0" borderId="0" applyFont="0" applyFill="0" applyBorder="0" applyAlignment="0" applyProtection="0"/>
    <xf numFmtId="164"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64" fontId="9" fillId="0" borderId="0" applyFont="0" applyFill="0" applyBorder="0" applyAlignment="0" applyProtection="0"/>
    <xf numFmtId="183" fontId="1" fillId="0" borderId="0" applyFont="0" applyFill="0" applyBorder="0" applyAlignment="0" applyProtection="0"/>
    <xf numFmtId="164" fontId="9" fillId="0" borderId="0" applyFont="0" applyFill="0" applyBorder="0" applyAlignment="0" applyProtection="0"/>
    <xf numFmtId="43" fontId="16" fillId="0" borderId="0" applyFont="0" applyFill="0" applyBorder="0" applyAlignment="0" applyProtection="0"/>
    <xf numFmtId="164"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0" fontId="9" fillId="0" borderId="0" applyFont="0" applyFill="0" applyBorder="0" applyAlignment="0" applyProtection="0"/>
    <xf numFmtId="184" fontId="9" fillId="0" borderId="0" applyFill="0" applyBorder="0" applyAlignment="0" applyProtection="0"/>
    <xf numFmtId="0"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84" fontId="9" fillId="0" borderId="0" applyFill="0" applyBorder="0" applyAlignment="0" applyProtection="0"/>
    <xf numFmtId="0" fontId="3" fillId="0" borderId="0" applyFont="0" applyFill="0" applyBorder="0" applyAlignment="0" applyProtection="0"/>
    <xf numFmtId="172" fontId="9" fillId="0" borderId="0" applyFill="0" applyBorder="0" applyAlignment="0" applyProtection="0"/>
    <xf numFmtId="172" fontId="9" fillId="0" borderId="0" applyFill="0" applyBorder="0" applyAlignment="0" applyProtection="0"/>
    <xf numFmtId="0"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16" fillId="0" borderId="0" applyFont="0" applyFill="0" applyBorder="0" applyAlignment="0" applyProtection="0"/>
    <xf numFmtId="186" fontId="9" fillId="0" borderId="0" applyFont="0" applyFill="0" applyBorder="0" applyAlignment="0" applyProtection="0"/>
    <xf numFmtId="187" fontId="9" fillId="0" borderId="0" applyFill="0" applyBorder="0" applyAlignment="0" applyProtection="0"/>
    <xf numFmtId="0" fontId="9" fillId="0" borderId="0" applyFont="0" applyFill="0" applyBorder="0" applyAlignment="0" applyProtection="0"/>
    <xf numFmtId="188" fontId="3" fillId="0" borderId="0" applyFill="0" applyBorder="0" applyAlignment="0" applyProtection="0"/>
    <xf numFmtId="188" fontId="3" fillId="0" borderId="0" applyFill="0" applyBorder="0" applyAlignment="0" applyProtection="0"/>
    <xf numFmtId="188" fontId="3" fillId="0" borderId="0" applyFill="0" applyBorder="0" applyAlignment="0" applyProtection="0"/>
    <xf numFmtId="164" fontId="9"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31" applyNumberFormat="0" applyFill="0" applyAlignment="0" applyProtection="0"/>
    <xf numFmtId="0" fontId="39" fillId="0" borderId="0" applyNumberFormat="0" applyFill="0" applyBorder="0" applyAlignment="0" applyProtection="0"/>
    <xf numFmtId="0" fontId="38" fillId="0" borderId="31" applyNumberFormat="0" applyFill="0" applyAlignment="0" applyProtection="0"/>
    <xf numFmtId="0" fontId="38" fillId="0" borderId="31" applyNumberFormat="0" applyFill="0" applyAlignment="0" applyProtection="0"/>
    <xf numFmtId="0" fontId="38" fillId="0" borderId="31" applyNumberFormat="0" applyFill="0" applyAlignment="0" applyProtection="0"/>
    <xf numFmtId="0" fontId="38" fillId="0" borderId="31" applyNumberFormat="0" applyFill="0" applyAlignment="0" applyProtection="0"/>
    <xf numFmtId="0" fontId="38" fillId="0" borderId="31" applyNumberFormat="0" applyFill="0" applyAlignment="0" applyProtection="0"/>
    <xf numFmtId="0" fontId="38" fillId="0" borderId="31" applyNumberFormat="0" applyFill="0" applyAlignment="0" applyProtection="0"/>
    <xf numFmtId="0" fontId="38" fillId="0" borderId="31"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40" fillId="0" borderId="32" applyNumberFormat="0" applyFill="0" applyAlignment="0" applyProtection="0"/>
    <xf numFmtId="0" fontId="41" fillId="0" borderId="32" applyNumberFormat="0" applyFill="0" applyAlignment="0" applyProtection="0"/>
    <xf numFmtId="0" fontId="41" fillId="0" borderId="32" applyNumberFormat="0" applyFill="0" applyAlignment="0" applyProtection="0"/>
    <xf numFmtId="0" fontId="41" fillId="0" borderId="32" applyNumberFormat="0" applyFill="0" applyAlignment="0" applyProtection="0"/>
    <xf numFmtId="0" fontId="41" fillId="0" borderId="32" applyNumberFormat="0" applyFill="0" applyAlignment="0" applyProtection="0"/>
    <xf numFmtId="0" fontId="41" fillId="0" borderId="32" applyNumberFormat="0" applyFill="0" applyAlignment="0" applyProtection="0"/>
    <xf numFmtId="0" fontId="41" fillId="0" borderId="32" applyNumberFormat="0" applyFill="0" applyAlignment="0" applyProtection="0"/>
    <xf numFmtId="0" fontId="41" fillId="0" borderId="32" applyNumberFormat="0" applyFill="0" applyAlignment="0" applyProtection="0"/>
    <xf numFmtId="0" fontId="42" fillId="0" borderId="33" applyNumberFormat="0" applyFill="0" applyAlignment="0" applyProtection="0"/>
    <xf numFmtId="0" fontId="42" fillId="0" borderId="33"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39"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189" fontId="44" fillId="0" borderId="0">
      <protection locked="0"/>
    </xf>
    <xf numFmtId="189" fontId="44" fillId="0" borderId="0">
      <protection locked="0"/>
    </xf>
    <xf numFmtId="0" fontId="45" fillId="0" borderId="35" applyNumberFormat="0" applyFill="0" applyAlignment="0" applyProtection="0"/>
    <xf numFmtId="0" fontId="45" fillId="0" borderId="36" applyNumberFormat="0" applyFill="0" applyAlignment="0" applyProtection="0"/>
    <xf numFmtId="0" fontId="45" fillId="0" borderId="36" applyNumberFormat="0" applyFill="0" applyAlignment="0" applyProtection="0"/>
    <xf numFmtId="0" fontId="45" fillId="0" borderId="36" applyNumberFormat="0" applyFill="0" applyAlignment="0" applyProtection="0"/>
    <xf numFmtId="0" fontId="45" fillId="0" borderId="36" applyNumberFormat="0" applyFill="0" applyAlignment="0" applyProtection="0"/>
    <xf numFmtId="0" fontId="45" fillId="0" borderId="36" applyNumberFormat="0" applyFill="0" applyAlignment="0" applyProtection="0"/>
    <xf numFmtId="0" fontId="45" fillId="0" borderId="36" applyNumberFormat="0" applyFill="0" applyAlignment="0" applyProtection="0"/>
    <xf numFmtId="0" fontId="45" fillId="0" borderId="36"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9" fillId="0" borderId="0" applyFont="0" applyFill="0" applyBorder="0" applyAlignment="0" applyProtection="0"/>
    <xf numFmtId="43" fontId="1" fillId="0" borderId="0" applyFont="0" applyFill="0" applyBorder="0" applyAlignment="0" applyProtection="0"/>
    <xf numFmtId="3" fontId="25" fillId="0" borderId="0" applyFont="0" applyFill="0" applyBorder="0" applyAlignment="0" applyProtection="0"/>
    <xf numFmtId="0" fontId="16" fillId="44" borderId="0" applyNumberFormat="0" applyBorder="0" applyAlignment="0" applyProtection="0"/>
    <xf numFmtId="0" fontId="16" fillId="41" borderId="0" applyNumberFormat="0" applyBorder="0" applyAlignment="0" applyProtection="0"/>
    <xf numFmtId="0" fontId="16" fillId="29" borderId="0" applyNumberFormat="0" applyBorder="0" applyAlignment="0" applyProtection="0"/>
    <xf numFmtId="0" fontId="16" fillId="45"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44" borderId="0" applyNumberFormat="0" applyBorder="0" applyAlignment="0" applyProtection="0"/>
    <xf numFmtId="0" fontId="16" fillId="41" borderId="0" applyNumberFormat="0" applyBorder="0" applyAlignment="0" applyProtection="0"/>
    <xf numFmtId="0" fontId="16" fillId="29" borderId="0" applyNumberFormat="0" applyBorder="0" applyAlignment="0" applyProtection="0"/>
    <xf numFmtId="0" fontId="16" fillId="45"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22" borderId="0" applyNumberFormat="0" applyBorder="0" applyAlignment="0" applyProtection="0"/>
    <xf numFmtId="0" fontId="16" fillId="19" borderId="0" applyNumberFormat="0" applyBorder="0" applyAlignment="0" applyProtection="0"/>
    <xf numFmtId="0" fontId="16" fillId="46" borderId="0" applyNumberFormat="0" applyBorder="0" applyAlignment="0" applyProtection="0"/>
    <xf numFmtId="0" fontId="16" fillId="45" borderId="0" applyNumberFormat="0" applyBorder="0" applyAlignment="0" applyProtection="0"/>
    <xf numFmtId="0" fontId="16" fillId="22" borderId="0" applyNumberFormat="0" applyBorder="0" applyAlignment="0" applyProtection="0"/>
    <xf numFmtId="0" fontId="16" fillId="47" borderId="0" applyNumberFormat="0" applyBorder="0" applyAlignment="0" applyProtection="0"/>
    <xf numFmtId="0" fontId="16" fillId="22" borderId="0" applyNumberFormat="0" applyBorder="0" applyAlignment="0" applyProtection="0"/>
    <xf numFmtId="0" fontId="16" fillId="19" borderId="0" applyNumberFormat="0" applyBorder="0" applyAlignment="0" applyProtection="0"/>
    <xf numFmtId="0" fontId="16" fillId="46" borderId="0" applyNumberFormat="0" applyBorder="0" applyAlignment="0" applyProtection="0"/>
    <xf numFmtId="0" fontId="16" fillId="45" borderId="0" applyNumberFormat="0" applyBorder="0" applyAlignment="0" applyProtection="0"/>
    <xf numFmtId="0" fontId="16" fillId="22" borderId="0" applyNumberFormat="0" applyBorder="0" applyAlignment="0" applyProtection="0"/>
    <xf numFmtId="0" fontId="16" fillId="47" borderId="0" applyNumberFormat="0" applyBorder="0" applyAlignment="0" applyProtection="0"/>
    <xf numFmtId="0" fontId="17" fillId="48" borderId="0" applyNumberFormat="0" applyBorder="0" applyAlignment="0" applyProtection="0"/>
    <xf numFmtId="0" fontId="17" fillId="19" borderId="0" applyNumberFormat="0" applyBorder="0" applyAlignment="0" applyProtection="0"/>
    <xf numFmtId="0" fontId="17" fillId="46" borderId="0" applyNumberFormat="0" applyBorder="0" applyAlignment="0" applyProtection="0"/>
    <xf numFmtId="0" fontId="17" fillId="49" borderId="0" applyNumberFormat="0" applyBorder="0" applyAlignment="0" applyProtection="0"/>
    <xf numFmtId="0" fontId="17" fillId="25" borderId="0" applyNumberFormat="0" applyBorder="0" applyAlignment="0" applyProtection="0"/>
    <xf numFmtId="0" fontId="17" fillId="50" borderId="0" applyNumberFormat="0" applyBorder="0" applyAlignment="0" applyProtection="0"/>
    <xf numFmtId="0" fontId="17" fillId="48" borderId="0" applyNumberFormat="0" applyBorder="0" applyAlignment="0" applyProtection="0"/>
    <xf numFmtId="0" fontId="17" fillId="19" borderId="0" applyNumberFormat="0" applyBorder="0" applyAlignment="0" applyProtection="0"/>
    <xf numFmtId="0" fontId="17" fillId="46" borderId="0" applyNumberFormat="0" applyBorder="0" applyAlignment="0" applyProtection="0"/>
    <xf numFmtId="0" fontId="17" fillId="49" borderId="0" applyNumberFormat="0" applyBorder="0" applyAlignment="0" applyProtection="0"/>
    <xf numFmtId="0" fontId="17" fillId="25" borderId="0" applyNumberFormat="0" applyBorder="0" applyAlignment="0" applyProtection="0"/>
    <xf numFmtId="0" fontId="17" fillId="50" borderId="0" applyNumberFormat="0" applyBorder="0" applyAlignment="0" applyProtection="0"/>
    <xf numFmtId="0" fontId="17" fillId="51"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49" borderId="0" applyNumberFormat="0" applyBorder="0" applyAlignment="0" applyProtection="0"/>
    <xf numFmtId="0" fontId="17" fillId="25" borderId="0" applyNumberFormat="0" applyBorder="0" applyAlignment="0" applyProtection="0"/>
    <xf numFmtId="0" fontId="17" fillId="40" borderId="0" applyNumberFormat="0" applyBorder="0" applyAlignment="0" applyProtection="0"/>
    <xf numFmtId="0" fontId="30" fillId="41" borderId="0" applyNumberFormat="0" applyBorder="0" applyAlignment="0" applyProtection="0"/>
    <xf numFmtId="0" fontId="18" fillId="29" borderId="0" applyNumberFormat="0" applyBorder="0" applyAlignment="0" applyProtection="0"/>
    <xf numFmtId="0" fontId="21" fillId="17" borderId="26" applyNumberFormat="0" applyAlignment="0" applyProtection="0"/>
    <xf numFmtId="0" fontId="21" fillId="17" borderId="26" applyNumberFormat="0" applyAlignment="0" applyProtection="0"/>
    <xf numFmtId="0" fontId="22" fillId="32" borderId="27" applyNumberFormat="0" applyAlignment="0" applyProtection="0"/>
    <xf numFmtId="0" fontId="22" fillId="32" borderId="27" applyNumberFormat="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7" fillId="51"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49" borderId="0" applyNumberFormat="0" applyBorder="0" applyAlignment="0" applyProtection="0"/>
    <xf numFmtId="0" fontId="17" fillId="25" borderId="0" applyNumberFormat="0" applyBorder="0" applyAlignment="0" applyProtection="0"/>
    <xf numFmtId="0" fontId="17" fillId="40" borderId="0" applyNumberFormat="0" applyBorder="0" applyAlignment="0" applyProtection="0"/>
    <xf numFmtId="0" fontId="26" fillId="9" borderId="26" applyNumberFormat="0" applyAlignment="0" applyProtection="0"/>
    <xf numFmtId="0" fontId="46" fillId="0" borderId="0">
      <alignment horizontal="left" vertical="top" wrapText="1"/>
    </xf>
    <xf numFmtId="0" fontId="36" fillId="0" borderId="0" applyNumberFormat="0" applyFill="0" applyBorder="0" applyAlignment="0" applyProtection="0"/>
    <xf numFmtId="0" fontId="18" fillId="29" borderId="0" applyNumberFormat="0" applyBorder="0" applyAlignment="0" applyProtection="0"/>
    <xf numFmtId="0" fontId="47" fillId="0" borderId="0">
      <alignment horizontal="left"/>
    </xf>
    <xf numFmtId="0" fontId="48" fillId="0" borderId="37" applyNumberFormat="0" applyFill="0" applyAlignment="0" applyProtection="0"/>
    <xf numFmtId="0" fontId="40" fillId="0" borderId="32" applyNumberFormat="0" applyFill="0" applyAlignment="0" applyProtection="0"/>
    <xf numFmtId="0" fontId="42" fillId="0" borderId="33" applyNumberFormat="0" applyFill="0" applyAlignment="0" applyProtection="0"/>
    <xf numFmtId="0" fontId="42" fillId="0" borderId="0" applyNumberFormat="0" applyFill="0" applyBorder="0" applyAlignment="0" applyProtection="0"/>
    <xf numFmtId="0" fontId="28" fillId="0" borderId="0" applyNumberFormat="0" applyFill="0" applyBorder="0" applyAlignment="0" applyProtection="0">
      <alignment vertical="top"/>
      <protection locked="0"/>
    </xf>
    <xf numFmtId="0" fontId="30" fillId="41" borderId="0" applyNumberFormat="0" applyBorder="0" applyAlignment="0" applyProtection="0"/>
    <xf numFmtId="0" fontId="26" fillId="9" borderId="26" applyNumberFormat="0" applyAlignment="0" applyProtection="0"/>
    <xf numFmtId="0" fontId="23" fillId="0" borderId="28" applyNumberFormat="0" applyFill="0" applyAlignment="0" applyProtection="0"/>
    <xf numFmtId="38" fontId="49" fillId="0" borderId="0" applyFont="0" applyFill="0" applyBorder="0" applyAlignment="0" applyProtection="0"/>
    <xf numFmtId="40" fontId="49" fillId="0" borderId="0" applyFont="0" applyFill="0" applyBorder="0" applyAlignment="0" applyProtection="0"/>
    <xf numFmtId="0" fontId="50" fillId="0" borderId="19"/>
    <xf numFmtId="190" fontId="9" fillId="0" borderId="0" applyFont="0" applyFill="0" applyBorder="0" applyAlignment="0" applyProtection="0"/>
    <xf numFmtId="191" fontId="9" fillId="0" borderId="0" applyFont="0" applyFill="0" applyBorder="0" applyAlignment="0" applyProtection="0"/>
    <xf numFmtId="0" fontId="31" fillId="21" borderId="0" applyNumberFormat="0" applyBorder="0" applyAlignment="0" applyProtection="0"/>
    <xf numFmtId="0" fontId="31" fillId="21" borderId="0" applyNumberFormat="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9" fillId="0" borderId="0"/>
    <xf numFmtId="0" fontId="9"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0" borderId="0">
      <alignment vertical="center"/>
    </xf>
    <xf numFmtId="0" fontId="1" fillId="0" borderId="0"/>
    <xf numFmtId="0" fontId="9" fillId="11" borderId="29" applyNumberFormat="0" applyFont="0" applyAlignment="0" applyProtection="0"/>
    <xf numFmtId="0" fontId="12" fillId="11" borderId="29" applyNumberFormat="0" applyFont="0" applyAlignment="0" applyProtection="0"/>
    <xf numFmtId="40" fontId="53" fillId="0" borderId="0" applyFont="0" applyFill="0" applyBorder="0" applyAlignment="0" applyProtection="0"/>
    <xf numFmtId="38" fontId="53" fillId="0" borderId="0" applyFont="0" applyFill="0" applyBorder="0" applyAlignment="0" applyProtection="0"/>
    <xf numFmtId="0" fontId="33" fillId="17" borderId="30" applyNumberFormat="0" applyAlignment="0" applyProtection="0"/>
    <xf numFmtId="9" fontId="9" fillId="0" borderId="0" applyFont="0" applyFill="0" applyBorder="0" applyAlignment="0" applyProtection="0"/>
    <xf numFmtId="9" fontId="5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6" fillId="0" borderId="0" applyFont="0" applyFill="0" applyBorder="0" applyAlignment="0" applyProtection="0"/>
    <xf numFmtId="9" fontId="9" fillId="0" borderId="0" applyFont="0" applyFill="0" applyBorder="0" applyAlignment="0" applyProtection="0"/>
    <xf numFmtId="0" fontId="33" fillId="17" borderId="30" applyNumberFormat="0" applyAlignment="0" applyProtection="0"/>
    <xf numFmtId="164" fontId="55"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83" fontId="1"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72" fontId="9" fillId="0" borderId="0" applyFill="0" applyBorder="0" applyAlignment="0" applyProtection="0"/>
    <xf numFmtId="193" fontId="1" fillId="0" borderId="0" applyFont="0" applyFill="0" applyBorder="0" applyAlignment="0" applyProtection="0"/>
    <xf numFmtId="0" fontId="50" fillId="0" borderId="0"/>
    <xf numFmtId="0" fontId="56" fillId="0" borderId="0"/>
    <xf numFmtId="0" fontId="39" fillId="0" borderId="0" applyNumberFormat="0" applyFill="0" applyBorder="0" applyAlignment="0" applyProtection="0"/>
    <xf numFmtId="0" fontId="37"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8" fillId="0" borderId="37"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8" fillId="0" borderId="37" applyNumberFormat="0" applyFill="0" applyAlignment="0" applyProtection="0"/>
    <xf numFmtId="0" fontId="48" fillId="0" borderId="37" applyNumberFormat="0" applyFill="0" applyAlignment="0" applyProtection="0"/>
    <xf numFmtId="164" fontId="9" fillId="0" borderId="0" applyFont="0" applyFill="0" applyBorder="0" applyAlignment="0" applyProtection="0"/>
    <xf numFmtId="0" fontId="35"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2" fillId="0" borderId="0"/>
    <xf numFmtId="0" fontId="9" fillId="0" borderId="0"/>
    <xf numFmtId="0" fontId="75" fillId="0" borderId="0"/>
    <xf numFmtId="164" fontId="75" fillId="0" borderId="0" applyFont="0" applyFill="0" applyBorder="0" applyAlignment="0" applyProtection="0"/>
    <xf numFmtId="194"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1" fillId="0" borderId="0" applyFont="0" applyFill="0" applyBorder="0" applyAlignment="0" applyProtection="0"/>
    <xf numFmtId="0" fontId="2" fillId="0" borderId="0"/>
    <xf numFmtId="164" fontId="2" fillId="0" borderId="0" applyFont="0" applyFill="0" applyBorder="0" applyAlignment="0" applyProtection="0"/>
    <xf numFmtId="164" fontId="16" fillId="0" borderId="0" applyFont="0" applyFill="0" applyBorder="0" applyAlignment="0" applyProtection="0"/>
    <xf numFmtId="44" fontId="1" fillId="0" borderId="0" applyFont="0" applyFill="0" applyBorder="0" applyAlignment="0" applyProtection="0"/>
    <xf numFmtId="0" fontId="2" fillId="0" borderId="0"/>
    <xf numFmtId="172" fontId="2" fillId="0" borderId="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 fontId="52" fillId="0" borderId="0">
      <alignment vertic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09" fontId="1" fillId="0" borderId="0" applyFont="0" applyFill="0" applyBorder="0" applyAlignment="0" applyProtection="0"/>
    <xf numFmtId="164" fontId="2" fillId="0" borderId="0" applyFont="0" applyFill="0" applyBorder="0" applyAlignment="0" applyProtection="0"/>
    <xf numFmtId="0" fontId="120" fillId="0" borderId="0"/>
    <xf numFmtId="0" fontId="16" fillId="0" borderId="0" applyFill="0" applyProtection="0">
      <alignment vertical="center" wrapText="1"/>
    </xf>
  </cellStyleXfs>
  <cellXfs count="1132">
    <xf numFmtId="0" fontId="0" fillId="0" borderId="0" xfId="0"/>
    <xf numFmtId="17" fontId="5" fillId="4" borderId="15" xfId="736" applyNumberFormat="1" applyFont="1" applyFill="1" applyBorder="1" applyAlignment="1">
      <alignment horizontal="right" vertical="center" wrapText="1"/>
    </xf>
    <xf numFmtId="0" fontId="4" fillId="0" borderId="0" xfId="739" applyFont="1" applyAlignment="1">
      <alignment vertical="center"/>
    </xf>
    <xf numFmtId="0" fontId="2" fillId="0" borderId="0" xfId="740"/>
    <xf numFmtId="0" fontId="4" fillId="0" borderId="0" xfId="740" applyFont="1" applyAlignment="1">
      <alignment vertical="center" wrapText="1"/>
    </xf>
    <xf numFmtId="0" fontId="4" fillId="0" borderId="0" xfId="740" applyFont="1" applyAlignment="1">
      <alignment vertical="center"/>
    </xf>
    <xf numFmtId="164" fontId="4" fillId="0" borderId="0" xfId="10" applyFont="1" applyFill="1" applyBorder="1" applyAlignment="1">
      <alignment vertical="center"/>
    </xf>
    <xf numFmtId="0" fontId="10" fillId="0" borderId="0" xfId="740" applyFont="1" applyAlignment="1">
      <alignment horizontal="center" vertical="center"/>
    </xf>
    <xf numFmtId="164" fontId="10" fillId="0" borderId="0" xfId="10" applyFont="1" applyFill="1" applyBorder="1" applyAlignment="1">
      <alignment vertical="center"/>
    </xf>
    <xf numFmtId="164" fontId="10" fillId="0" borderId="0" xfId="10" applyFont="1" applyFill="1" applyBorder="1" applyAlignment="1">
      <alignment horizontal="right" vertical="center"/>
    </xf>
    <xf numFmtId="4" fontId="10" fillId="0" borderId="0" xfId="740" applyNumberFormat="1" applyFont="1" applyAlignment="1">
      <alignment vertical="center"/>
    </xf>
    <xf numFmtId="0" fontId="4" fillId="0" borderId="2" xfId="740" applyFont="1" applyBorder="1" applyAlignment="1">
      <alignment horizontal="center" vertical="center"/>
    </xf>
    <xf numFmtId="0" fontId="5" fillId="0" borderId="2" xfId="740" quotePrefix="1" applyFont="1" applyBorder="1" applyAlignment="1">
      <alignment horizontal="center" vertical="center"/>
    </xf>
    <xf numFmtId="0" fontId="5" fillId="0" borderId="2" xfId="740" applyFont="1" applyBorder="1" applyAlignment="1">
      <alignment horizontal="center" vertical="center"/>
    </xf>
    <xf numFmtId="0" fontId="5" fillId="0" borderId="2" xfId="740" applyFont="1" applyBorder="1" applyAlignment="1">
      <alignment vertical="center" wrapText="1"/>
    </xf>
    <xf numFmtId="164" fontId="5" fillId="0" borderId="2" xfId="10" applyFont="1" applyBorder="1" applyAlignment="1">
      <alignment vertical="center"/>
    </xf>
    <xf numFmtId="0" fontId="4" fillId="0" borderId="2" xfId="740" applyFont="1" applyBorder="1" applyAlignment="1">
      <alignment vertical="center" wrapText="1"/>
    </xf>
    <xf numFmtId="0" fontId="4" fillId="0" borderId="2" xfId="740" applyFont="1" applyBorder="1" applyAlignment="1">
      <alignment horizontal="center" vertical="center" wrapText="1"/>
    </xf>
    <xf numFmtId="0" fontId="5" fillId="0" borderId="2" xfId="740" applyFont="1" applyBorder="1" applyAlignment="1">
      <alignment horizontal="left" vertical="center" wrapText="1"/>
    </xf>
    <xf numFmtId="164" fontId="5" fillId="0" borderId="2" xfId="10" applyFont="1" applyFill="1" applyBorder="1" applyAlignment="1">
      <alignment vertical="center"/>
    </xf>
    <xf numFmtId="0" fontId="4" fillId="0" borderId="2" xfId="740" applyFont="1" applyBorder="1" applyAlignment="1">
      <alignment horizontal="left" vertical="center" wrapText="1"/>
    </xf>
    <xf numFmtId="0" fontId="4" fillId="0" borderId="0" xfId="740" applyFont="1" applyAlignment="1">
      <alignment horizontal="center" vertical="center"/>
    </xf>
    <xf numFmtId="0" fontId="4" fillId="0" borderId="0" xfId="740" applyFont="1" applyAlignment="1">
      <alignment horizontal="right" vertical="center"/>
    </xf>
    <xf numFmtId="164" fontId="5" fillId="2" borderId="0" xfId="10" applyFont="1" applyFill="1" applyBorder="1" applyAlignment="1">
      <alignment horizontal="right" vertical="center"/>
    </xf>
    <xf numFmtId="4" fontId="15" fillId="0" borderId="0" xfId="740" applyNumberFormat="1" applyFont="1" applyAlignment="1">
      <alignment horizontal="center" vertical="center"/>
    </xf>
    <xf numFmtId="164" fontId="4" fillId="0" borderId="2" xfId="10" applyFont="1" applyFill="1" applyBorder="1" applyAlignment="1">
      <alignment vertical="center"/>
    </xf>
    <xf numFmtId="164" fontId="4" fillId="3" borderId="2" xfId="10" applyFont="1" applyFill="1" applyBorder="1" applyAlignment="1">
      <alignment vertical="center"/>
    </xf>
    <xf numFmtId="0" fontId="4" fillId="0" borderId="4" xfId="750" applyFont="1" applyBorder="1" applyAlignment="1">
      <alignment horizontal="right" vertical="center" wrapText="1"/>
    </xf>
    <xf numFmtId="10" fontId="4" fillId="0" borderId="5" xfId="7" applyNumberFormat="1" applyFont="1" applyFill="1" applyBorder="1" applyAlignment="1">
      <alignment horizontal="left" vertical="center"/>
    </xf>
    <xf numFmtId="164" fontId="4" fillId="0" borderId="2" xfId="10" applyFont="1" applyBorder="1" applyAlignment="1">
      <alignment vertical="center"/>
    </xf>
    <xf numFmtId="0" fontId="6" fillId="0" borderId="1" xfId="745" applyFont="1" applyBorder="1" applyAlignment="1">
      <alignment vertical="center"/>
    </xf>
    <xf numFmtId="0" fontId="7" fillId="0" borderId="0" xfId="745" applyFont="1" applyAlignment="1">
      <alignment vertical="center"/>
    </xf>
    <xf numFmtId="0" fontId="6" fillId="0" borderId="0" xfId="745" applyFont="1" applyAlignment="1">
      <alignment vertical="center"/>
    </xf>
    <xf numFmtId="9" fontId="6" fillId="0" borderId="0" xfId="7" applyFont="1" applyBorder="1" applyAlignment="1">
      <alignment vertical="center"/>
    </xf>
    <xf numFmtId="164" fontId="6" fillId="2" borderId="0" xfId="10" applyFont="1" applyFill="1" applyBorder="1" applyAlignment="1">
      <alignment vertical="center"/>
    </xf>
    <xf numFmtId="164" fontId="7" fillId="0" borderId="0" xfId="10" applyFont="1" applyBorder="1" applyAlignment="1">
      <alignment vertical="center"/>
    </xf>
    <xf numFmtId="0" fontId="6" fillId="0" borderId="1" xfId="745" applyFont="1" applyBorder="1" applyAlignment="1">
      <alignment horizontal="center" vertical="center"/>
    </xf>
    <xf numFmtId="4" fontId="7" fillId="0" borderId="0" xfId="745" applyNumberFormat="1" applyFont="1" applyAlignment="1">
      <alignment vertical="center"/>
    </xf>
    <xf numFmtId="4" fontId="6" fillId="0" borderId="0" xfId="745" applyNumberFormat="1" applyFont="1" applyAlignment="1">
      <alignment vertical="center"/>
    </xf>
    <xf numFmtId="164" fontId="6" fillId="0" borderId="0" xfId="10" applyFont="1" applyFill="1" applyBorder="1" applyAlignment="1">
      <alignment vertical="center"/>
    </xf>
    <xf numFmtId="164" fontId="7" fillId="0" borderId="0" xfId="10" applyFont="1" applyFill="1" applyBorder="1" applyAlignment="1">
      <alignment vertical="center"/>
    </xf>
    <xf numFmtId="4" fontId="6" fillId="0" borderId="0" xfId="745" applyNumberFormat="1" applyFont="1" applyAlignment="1">
      <alignment horizontal="left" vertical="center"/>
    </xf>
    <xf numFmtId="0" fontId="6" fillId="0" borderId="0" xfId="745" applyFont="1" applyAlignment="1">
      <alignment horizontal="center" vertical="center"/>
    </xf>
    <xf numFmtId="164" fontId="6" fillId="0" borderId="0" xfId="10" applyFont="1" applyBorder="1" applyAlignment="1">
      <alignment vertical="center"/>
    </xf>
    <xf numFmtId="166" fontId="7" fillId="0" borderId="0" xfId="10" applyNumberFormat="1" applyFont="1" applyBorder="1" applyAlignment="1">
      <alignment vertical="center"/>
    </xf>
    <xf numFmtId="166" fontId="6" fillId="0" borderId="0" xfId="10" applyNumberFormat="1" applyFont="1" applyBorder="1" applyAlignment="1">
      <alignment vertical="center"/>
    </xf>
    <xf numFmtId="9" fontId="7" fillId="0" borderId="0" xfId="745" applyNumberFormat="1" applyFont="1" applyAlignment="1">
      <alignment vertical="center"/>
    </xf>
    <xf numFmtId="166" fontId="6" fillId="0" borderId="0" xfId="10" applyNumberFormat="1" applyFont="1" applyFill="1" applyBorder="1" applyAlignment="1">
      <alignment vertical="center"/>
    </xf>
    <xf numFmtId="0" fontId="6" fillId="2" borderId="2" xfId="745" applyFont="1" applyFill="1" applyBorder="1" applyAlignment="1">
      <alignment horizontal="center" vertical="center"/>
    </xf>
    <xf numFmtId="167" fontId="6" fillId="2" borderId="2" xfId="10" applyNumberFormat="1" applyFont="1" applyFill="1" applyBorder="1" applyAlignment="1">
      <alignment horizontal="right" vertical="center"/>
    </xf>
    <xf numFmtId="2" fontId="6" fillId="2" borderId="2" xfId="10" quotePrefix="1" applyNumberFormat="1" applyFont="1" applyFill="1" applyBorder="1" applyAlignment="1">
      <alignment horizontal="center" vertical="center"/>
    </xf>
    <xf numFmtId="164" fontId="6" fillId="2" borderId="2" xfId="10" applyFont="1" applyFill="1" applyBorder="1" applyAlignment="1">
      <alignment vertical="center"/>
    </xf>
    <xf numFmtId="167" fontId="6" fillId="0" borderId="2" xfId="10" applyNumberFormat="1" applyFont="1" applyFill="1" applyBorder="1" applyAlignment="1">
      <alignment vertical="center"/>
    </xf>
    <xf numFmtId="4" fontId="6" fillId="0" borderId="2" xfId="745" applyNumberFormat="1" applyFont="1" applyBorder="1" applyAlignment="1">
      <alignment vertical="center"/>
    </xf>
    <xf numFmtId="0" fontId="7" fillId="0" borderId="2" xfId="745" applyFont="1" applyBorder="1" applyAlignment="1">
      <alignment vertical="center"/>
    </xf>
    <xf numFmtId="0" fontId="6" fillId="0" borderId="2" xfId="745" applyFont="1" applyBorder="1" applyAlignment="1">
      <alignment vertical="center"/>
    </xf>
    <xf numFmtId="0" fontId="7" fillId="0" borderId="2" xfId="745" applyFont="1" applyBorder="1" applyAlignment="1">
      <alignment horizontal="right" vertical="center"/>
    </xf>
    <xf numFmtId="164" fontId="7" fillId="0" borderId="2" xfId="745" applyNumberFormat="1" applyFont="1" applyBorder="1" applyAlignment="1">
      <alignment vertical="center"/>
    </xf>
    <xf numFmtId="0" fontId="8" fillId="0" borderId="0" xfId="745" applyFont="1" applyAlignment="1">
      <alignment vertical="center"/>
    </xf>
    <xf numFmtId="167" fontId="6" fillId="0" borderId="0" xfId="10" applyNumberFormat="1" applyFont="1" applyBorder="1" applyAlignment="1">
      <alignment vertical="center"/>
    </xf>
    <xf numFmtId="0" fontId="7" fillId="0" borderId="2" xfId="745" applyFont="1" applyBorder="1" applyAlignment="1">
      <alignment horizontal="center" vertical="center"/>
    </xf>
    <xf numFmtId="0" fontId="7" fillId="2" borderId="2" xfId="745" applyFont="1" applyFill="1" applyBorder="1" applyAlignment="1">
      <alignment horizontal="center" vertical="center"/>
    </xf>
    <xf numFmtId="164" fontId="7" fillId="0" borderId="2" xfId="10" applyFont="1" applyFill="1" applyBorder="1" applyAlignment="1">
      <alignment vertical="center"/>
    </xf>
    <xf numFmtId="2" fontId="7" fillId="0" borderId="2" xfId="745" applyNumberFormat="1" applyFont="1" applyBorder="1" applyAlignment="1">
      <alignment horizontal="center" vertical="center"/>
    </xf>
    <xf numFmtId="164" fontId="6" fillId="0" borderId="2" xfId="10" applyFont="1" applyBorder="1" applyAlignment="1">
      <alignment vertical="center"/>
    </xf>
    <xf numFmtId="164" fontId="7" fillId="0" borderId="2" xfId="10" applyFont="1" applyBorder="1" applyAlignment="1">
      <alignment vertical="center"/>
    </xf>
    <xf numFmtId="164" fontId="7" fillId="0" borderId="2" xfId="10" quotePrefix="1" applyFont="1" applyBorder="1" applyAlignment="1">
      <alignment horizontal="left" vertical="center"/>
    </xf>
    <xf numFmtId="0" fontId="7" fillId="0" borderId="2" xfId="745" applyFont="1" applyBorder="1" applyAlignment="1">
      <alignment horizontal="center" vertical="center" wrapText="1"/>
    </xf>
    <xf numFmtId="0" fontId="7" fillId="0" borderId="0" xfId="745" applyFont="1" applyAlignment="1">
      <alignment horizontal="center" vertical="center" wrapText="1"/>
    </xf>
    <xf numFmtId="164" fontId="7" fillId="0" borderId="2" xfId="10" applyFont="1" applyFill="1" applyBorder="1" applyAlignment="1">
      <alignment horizontal="right" vertical="center"/>
    </xf>
    <xf numFmtId="9" fontId="6" fillId="2" borderId="0" xfId="745" applyNumberFormat="1" applyFont="1" applyFill="1" applyAlignment="1">
      <alignment vertical="center"/>
    </xf>
    <xf numFmtId="4" fontId="7" fillId="0" borderId="0" xfId="745" applyNumberFormat="1" applyFont="1" applyAlignment="1">
      <alignment horizontal="center" vertical="center"/>
    </xf>
    <xf numFmtId="43" fontId="7" fillId="0" borderId="0" xfId="745" applyNumberFormat="1" applyFont="1" applyAlignment="1">
      <alignment vertical="center"/>
    </xf>
    <xf numFmtId="17" fontId="5" fillId="3" borderId="15" xfId="736" applyNumberFormat="1" applyFont="1" applyFill="1" applyBorder="1" applyAlignment="1">
      <alignment horizontal="right" vertical="center" wrapText="1"/>
    </xf>
    <xf numFmtId="0" fontId="11" fillId="0" borderId="2" xfId="741" applyFont="1" applyBorder="1" applyAlignment="1">
      <alignment vertical="center" wrapText="1"/>
    </xf>
    <xf numFmtId="0" fontId="14" fillId="0" borderId="0" xfId="740" applyFont="1" applyAlignment="1">
      <alignment vertical="center"/>
    </xf>
    <xf numFmtId="10" fontId="0" fillId="0" borderId="0" xfId="1" applyNumberFormat="1" applyFont="1"/>
    <xf numFmtId="0" fontId="58" fillId="3" borderId="0" xfId="745" applyFont="1" applyFill="1" applyAlignment="1">
      <alignment horizontal="center" vertical="center"/>
    </xf>
    <xf numFmtId="164" fontId="59" fillId="3" borderId="0" xfId="10" applyFont="1" applyFill="1" applyBorder="1" applyAlignment="1">
      <alignment vertical="center"/>
    </xf>
    <xf numFmtId="10" fontId="6" fillId="0" borderId="0" xfId="1" applyNumberFormat="1" applyFont="1" applyBorder="1" applyAlignment="1">
      <alignment vertical="center"/>
    </xf>
    <xf numFmtId="166" fontId="7" fillId="2" borderId="0" xfId="10" applyNumberFormat="1" applyFont="1" applyFill="1" applyBorder="1" applyAlignment="1">
      <alignment vertical="center"/>
    </xf>
    <xf numFmtId="0" fontId="15" fillId="0" borderId="2" xfId="740" applyFont="1" applyBorder="1" applyAlignment="1">
      <alignment horizontal="center" vertical="center" wrapText="1"/>
    </xf>
    <xf numFmtId="0" fontId="4" fillId="3" borderId="2" xfId="740" applyFont="1" applyFill="1" applyBorder="1" applyAlignment="1">
      <alignment horizontal="center" vertical="center"/>
    </xf>
    <xf numFmtId="164" fontId="4" fillId="5" borderId="2" xfId="10" applyFont="1" applyFill="1" applyBorder="1" applyAlignment="1">
      <alignment vertical="center"/>
    </xf>
    <xf numFmtId="0" fontId="5" fillId="0" borderId="2" xfId="740" applyFont="1" applyBorder="1" applyAlignment="1">
      <alignment horizontal="center" vertical="center" wrapText="1"/>
    </xf>
    <xf numFmtId="0" fontId="63" fillId="0" borderId="0" xfId="0" applyFont="1"/>
    <xf numFmtId="0" fontId="63" fillId="0" borderId="38" xfId="0" applyFont="1" applyBorder="1"/>
    <xf numFmtId="0" fontId="46" fillId="0" borderId="11" xfId="735" applyFont="1" applyBorder="1" applyAlignment="1">
      <alignment horizontal="center" vertical="center" wrapText="1"/>
    </xf>
    <xf numFmtId="0" fontId="66" fillId="0" borderId="11" xfId="735" applyFont="1" applyBorder="1" applyAlignment="1">
      <alignment horizontal="right" vertical="center"/>
    </xf>
    <xf numFmtId="164" fontId="66" fillId="0" borderId="39" xfId="735" applyNumberFormat="1" applyFont="1" applyBorder="1" applyAlignment="1">
      <alignment horizontal="left" vertical="center"/>
    </xf>
    <xf numFmtId="0" fontId="64" fillId="0" borderId="43" xfId="747" applyFont="1" applyBorder="1" applyAlignment="1">
      <alignment horizontal="center" vertical="center"/>
    </xf>
    <xf numFmtId="168" fontId="67" fillId="0" borderId="41" xfId="12" applyNumberFormat="1" applyFont="1" applyFill="1" applyBorder="1" applyAlignment="1">
      <alignment horizontal="center" vertical="center" wrapText="1"/>
    </xf>
    <xf numFmtId="0" fontId="46" fillId="0" borderId="43" xfId="747" applyFont="1" applyBorder="1" applyAlignment="1">
      <alignment horizontal="center" vertical="center"/>
    </xf>
    <xf numFmtId="0" fontId="68" fillId="0" borderId="2" xfId="747" applyFont="1" applyBorder="1" applyAlignment="1">
      <alignment vertical="center" wrapText="1"/>
    </xf>
    <xf numFmtId="0" fontId="68" fillId="0" borderId="2" xfId="747" applyFont="1" applyBorder="1" applyAlignment="1">
      <alignment horizontal="center" vertical="center" wrapText="1"/>
    </xf>
    <xf numFmtId="168" fontId="68" fillId="0" borderId="2" xfId="12" applyNumberFormat="1" applyFont="1" applyFill="1" applyBorder="1" applyAlignment="1">
      <alignment horizontal="center" vertical="center" wrapText="1"/>
    </xf>
    <xf numFmtId="168" fontId="68" fillId="0" borderId="41" xfId="12" applyNumberFormat="1" applyFont="1" applyFill="1" applyBorder="1" applyAlignment="1">
      <alignment horizontal="center" vertical="center" wrapText="1"/>
    </xf>
    <xf numFmtId="169" fontId="67" fillId="4" borderId="41" xfId="12" applyNumberFormat="1" applyFont="1" applyFill="1" applyBorder="1" applyAlignment="1">
      <alignment horizontal="center" vertical="center"/>
    </xf>
    <xf numFmtId="0" fontId="10" fillId="0" borderId="4" xfId="750" applyFont="1" applyBorder="1" applyAlignment="1">
      <alignment horizontal="right" vertical="center" wrapText="1"/>
    </xf>
    <xf numFmtId="0" fontId="10" fillId="0" borderId="0" xfId="739" applyFont="1" applyAlignment="1">
      <alignment vertical="center"/>
    </xf>
    <xf numFmtId="43" fontId="63" fillId="0" borderId="0" xfId="0" applyNumberFormat="1" applyFont="1"/>
    <xf numFmtId="0" fontId="65" fillId="0" borderId="2" xfId="740" quotePrefix="1" applyFont="1" applyBorder="1" applyAlignment="1">
      <alignment horizontal="center" vertical="center"/>
    </xf>
    <xf numFmtId="0" fontId="65" fillId="0" borderId="2" xfId="740" applyFont="1" applyBorder="1" applyAlignment="1">
      <alignment horizontal="center" vertical="center"/>
    </xf>
    <xf numFmtId="0" fontId="65" fillId="0" borderId="2" xfId="740" applyFont="1" applyBorder="1" applyAlignment="1">
      <alignment vertical="center" wrapText="1"/>
    </xf>
    <xf numFmtId="0" fontId="10" fillId="0" borderId="2" xfId="740" applyFont="1" applyBorder="1" applyAlignment="1">
      <alignment horizontal="center" vertical="center"/>
    </xf>
    <xf numFmtId="164" fontId="65" fillId="0" borderId="2" xfId="10" applyFont="1" applyBorder="1" applyAlignment="1">
      <alignment vertical="center"/>
    </xf>
    <xf numFmtId="10" fontId="63" fillId="0" borderId="0" xfId="1" applyNumberFormat="1" applyFont="1"/>
    <xf numFmtId="0" fontId="10" fillId="0" borderId="2" xfId="740" applyFont="1" applyBorder="1" applyAlignment="1">
      <alignment vertical="center" wrapText="1"/>
    </xf>
    <xf numFmtId="164" fontId="10" fillId="0" borderId="2" xfId="10" applyFont="1" applyBorder="1" applyAlignment="1">
      <alignment vertical="center"/>
    </xf>
    <xf numFmtId="164" fontId="10" fillId="0" borderId="2" xfId="10" applyFont="1" applyFill="1" applyBorder="1" applyAlignment="1">
      <alignment vertical="center"/>
    </xf>
    <xf numFmtId="0" fontId="10" fillId="0" borderId="2" xfId="740" applyFont="1" applyBorder="1" applyAlignment="1">
      <alignment horizontal="center" vertical="center" wrapText="1"/>
    </xf>
    <xf numFmtId="164" fontId="10" fillId="3" borderId="2" xfId="10" applyFont="1" applyFill="1" applyBorder="1" applyAlignment="1">
      <alignment vertical="center"/>
    </xf>
    <xf numFmtId="0" fontId="65" fillId="0" borderId="2" xfId="740" applyFont="1" applyBorder="1" applyAlignment="1">
      <alignment horizontal="left" vertical="center" wrapText="1"/>
    </xf>
    <xf numFmtId="164" fontId="65" fillId="0" borderId="2" xfId="10" applyFont="1" applyFill="1" applyBorder="1" applyAlignment="1">
      <alignment vertical="center"/>
    </xf>
    <xf numFmtId="0" fontId="10" fillId="0" borderId="2" xfId="740" applyFont="1" applyBorder="1" applyAlignment="1">
      <alignment horizontal="left" vertical="center" wrapText="1"/>
    </xf>
    <xf numFmtId="0" fontId="10" fillId="0" borderId="0" xfId="740" applyFont="1" applyAlignment="1">
      <alignment vertical="center" wrapText="1"/>
    </xf>
    <xf numFmtId="0" fontId="10" fillId="0" borderId="0" xfId="740" applyFont="1" applyAlignment="1">
      <alignment horizontal="right" vertical="center"/>
    </xf>
    <xf numFmtId="164" fontId="65" fillId="2" borderId="0" xfId="10" applyFont="1" applyFill="1" applyBorder="1" applyAlignment="1">
      <alignment horizontal="right" vertical="center"/>
    </xf>
    <xf numFmtId="0" fontId="10" fillId="0" borderId="0" xfId="740" applyFont="1" applyAlignment="1">
      <alignment vertical="center"/>
    </xf>
    <xf numFmtId="4" fontId="70" fillId="0" borderId="0" xfId="740" applyNumberFormat="1" applyFont="1" applyAlignment="1">
      <alignment horizontal="center" vertical="center"/>
    </xf>
    <xf numFmtId="0" fontId="9" fillId="0" borderId="0" xfId="740" applyFont="1"/>
    <xf numFmtId="0" fontId="63" fillId="0" borderId="0" xfId="0" applyFont="1" applyAlignment="1">
      <alignment vertical="center"/>
    </xf>
    <xf numFmtId="0" fontId="65" fillId="0" borderId="43" xfId="744" applyFont="1" applyBorder="1" applyAlignment="1">
      <alignment horizontal="center" vertical="center"/>
    </xf>
    <xf numFmtId="10" fontId="74" fillId="0" borderId="2" xfId="744" applyNumberFormat="1" applyFont="1" applyBorder="1" applyAlignment="1">
      <alignment horizontal="center" vertical="center" wrapText="1"/>
    </xf>
    <xf numFmtId="168" fontId="74" fillId="0" borderId="2" xfId="12" applyNumberFormat="1" applyFont="1" applyFill="1" applyBorder="1" applyAlignment="1">
      <alignment horizontal="center" vertical="center" wrapText="1"/>
    </xf>
    <xf numFmtId="10" fontId="74" fillId="0" borderId="2" xfId="1" applyNumberFormat="1" applyFont="1" applyFill="1" applyBorder="1" applyAlignment="1">
      <alignment horizontal="center" vertical="center" wrapText="1"/>
    </xf>
    <xf numFmtId="0" fontId="73" fillId="0" borderId="46" xfId="744" applyFont="1" applyBorder="1" applyAlignment="1">
      <alignment horizontal="left" vertical="center" wrapText="1"/>
    </xf>
    <xf numFmtId="10" fontId="74" fillId="0" borderId="46" xfId="744" applyNumberFormat="1" applyFont="1" applyBorder="1" applyAlignment="1">
      <alignment horizontal="center" vertical="center" wrapText="1"/>
    </xf>
    <xf numFmtId="0" fontId="63" fillId="0" borderId="0" xfId="0" quotePrefix="1" applyFont="1" applyAlignment="1">
      <alignment vertical="center"/>
    </xf>
    <xf numFmtId="0" fontId="60" fillId="0" borderId="2" xfId="13" applyFont="1" applyBorder="1" applyAlignment="1">
      <alignment vertical="center"/>
    </xf>
    <xf numFmtId="0" fontId="60" fillId="0" borderId="2" xfId="13" applyFont="1" applyBorder="1" applyAlignment="1">
      <alignment horizontal="center" vertical="center"/>
    </xf>
    <xf numFmtId="43" fontId="60" fillId="3" borderId="2" xfId="14" applyFont="1" applyFill="1" applyBorder="1" applyAlignment="1">
      <alignment vertical="center"/>
    </xf>
    <xf numFmtId="43" fontId="60" fillId="0" borderId="2" xfId="14" applyFont="1" applyBorder="1" applyAlignment="1">
      <alignment vertical="center"/>
    </xf>
    <xf numFmtId="43" fontId="60" fillId="3" borderId="2" xfId="14" applyFont="1" applyFill="1" applyBorder="1" applyAlignment="1">
      <alignment horizontal="center" vertical="center"/>
    </xf>
    <xf numFmtId="43" fontId="60" fillId="0" borderId="2" xfId="13" applyNumberFormat="1" applyFont="1" applyBorder="1" applyAlignment="1">
      <alignment vertical="center"/>
    </xf>
    <xf numFmtId="0" fontId="60" fillId="3" borderId="2" xfId="13" applyFont="1" applyFill="1" applyBorder="1" applyAlignment="1">
      <alignment vertical="center"/>
    </xf>
    <xf numFmtId="43" fontId="60" fillId="3" borderId="2" xfId="13" applyNumberFormat="1" applyFont="1" applyFill="1" applyBorder="1" applyAlignment="1">
      <alignment vertical="center"/>
    </xf>
    <xf numFmtId="0" fontId="63" fillId="3" borderId="0" xfId="0" applyFont="1" applyFill="1"/>
    <xf numFmtId="0" fontId="60" fillId="0" borderId="2" xfId="13" applyFont="1" applyBorder="1" applyAlignment="1">
      <alignment horizontal="right" vertical="center"/>
    </xf>
    <xf numFmtId="43" fontId="60" fillId="0" borderId="2" xfId="13" applyNumberFormat="1" applyFont="1" applyBorder="1" applyAlignment="1">
      <alignment horizontal="center" vertical="center"/>
    </xf>
    <xf numFmtId="0" fontId="60" fillId="0" borderId="2" xfId="13" applyFont="1" applyBorder="1" applyAlignment="1">
      <alignment horizontal="center" vertical="center" wrapText="1"/>
    </xf>
    <xf numFmtId="43" fontId="10" fillId="0" borderId="2" xfId="14" applyFont="1" applyBorder="1" applyAlignment="1">
      <alignment vertical="center"/>
    </xf>
    <xf numFmtId="0" fontId="10" fillId="3" borderId="2" xfId="13" applyFont="1" applyFill="1" applyBorder="1" applyAlignment="1">
      <alignment vertical="center"/>
    </xf>
    <xf numFmtId="43" fontId="10" fillId="3" borderId="2" xfId="14" applyFont="1" applyFill="1" applyBorder="1" applyAlignment="1">
      <alignment vertical="center"/>
    </xf>
    <xf numFmtId="43" fontId="60" fillId="0" borderId="2" xfId="13" applyNumberFormat="1" applyFont="1" applyBorder="1" applyAlignment="1">
      <alignment horizontal="right" vertical="center"/>
    </xf>
    <xf numFmtId="0" fontId="75" fillId="0" borderId="0" xfId="752"/>
    <xf numFmtId="0" fontId="12" fillId="0" borderId="0" xfId="757" applyFont="1" applyAlignment="1" applyProtection="1">
      <alignment vertical="center" wrapText="1"/>
      <protection hidden="1"/>
    </xf>
    <xf numFmtId="0" fontId="10" fillId="0" borderId="0" xfId="752" applyFont="1"/>
    <xf numFmtId="0" fontId="46" fillId="0" borderId="0" xfId="752" applyFont="1"/>
    <xf numFmtId="0" fontId="62" fillId="0" borderId="0" xfId="759" applyFont="1" applyAlignment="1">
      <alignment vertical="center"/>
    </xf>
    <xf numFmtId="4" fontId="62" fillId="0" borderId="0" xfId="758" applyNumberFormat="1" applyFont="1" applyFill="1" applyAlignment="1">
      <alignment vertical="center"/>
    </xf>
    <xf numFmtId="4" fontId="62" fillId="0" borderId="0" xfId="758" applyNumberFormat="1" applyFont="1" applyAlignment="1">
      <alignment vertical="center"/>
    </xf>
    <xf numFmtId="0" fontId="62" fillId="0" borderId="42" xfId="757" applyFont="1" applyBorder="1" applyAlignment="1">
      <alignment vertical="center" wrapText="1"/>
    </xf>
    <xf numFmtId="0" fontId="62" fillId="0" borderId="13" xfId="759" applyFont="1" applyBorder="1" applyAlignment="1">
      <alignment horizontal="center" vertical="center" wrapText="1"/>
    </xf>
    <xf numFmtId="4" fontId="63" fillId="0" borderId="0" xfId="758" applyNumberFormat="1" applyFont="1" applyAlignment="1">
      <alignment vertical="center"/>
    </xf>
    <xf numFmtId="0" fontId="62" fillId="0" borderId="0" xfId="757" applyFont="1" applyAlignment="1">
      <alignment vertical="center" wrapText="1"/>
    </xf>
    <xf numFmtId="0" fontId="62" fillId="0" borderId="0" xfId="757" applyFont="1" applyAlignment="1">
      <alignment horizontal="center" vertical="center"/>
    </xf>
    <xf numFmtId="172" fontId="2" fillId="0" borderId="0" xfId="758" applyNumberFormat="1" applyFont="1" applyFill="1" applyBorder="1" applyAlignment="1" applyProtection="1">
      <alignment vertical="center"/>
    </xf>
    <xf numFmtId="0" fontId="64" fillId="0" borderId="38" xfId="737" applyFont="1" applyBorder="1" applyAlignment="1">
      <alignment horizontal="left" vertical="center" wrapText="1"/>
    </xf>
    <xf numFmtId="0" fontId="64" fillId="0" borderId="0" xfId="737" applyFont="1" applyAlignment="1">
      <alignment horizontal="left" vertical="center" wrapText="1"/>
    </xf>
    <xf numFmtId="0" fontId="10" fillId="0" borderId="2" xfId="741" applyFont="1" applyBorder="1" applyAlignment="1">
      <alignment vertical="center" wrapText="1"/>
    </xf>
    <xf numFmtId="10" fontId="63" fillId="0" borderId="0" xfId="0" applyNumberFormat="1" applyFont="1" applyAlignment="1">
      <alignment vertical="center"/>
    </xf>
    <xf numFmtId="0" fontId="10" fillId="0" borderId="0" xfId="740" applyFont="1" applyAlignment="1">
      <alignment horizontal="left" vertical="center" wrapText="1"/>
    </xf>
    <xf numFmtId="164" fontId="63" fillId="0" borderId="0" xfId="0" applyNumberFormat="1" applyFont="1"/>
    <xf numFmtId="0" fontId="2" fillId="0" borderId="0" xfId="745" applyAlignment="1">
      <alignment horizontal="left" vertical="center" wrapText="1"/>
    </xf>
    <xf numFmtId="2" fontId="2" fillId="0" borderId="0" xfId="745" applyNumberFormat="1" applyAlignment="1">
      <alignment horizontal="center" vertical="center" wrapText="1"/>
    </xf>
    <xf numFmtId="44" fontId="74" fillId="0" borderId="2" xfId="12" applyNumberFormat="1" applyFont="1" applyFill="1" applyBorder="1" applyAlignment="1">
      <alignment horizontal="center" vertical="center" wrapText="1"/>
    </xf>
    <xf numFmtId="10" fontId="74" fillId="0" borderId="2" xfId="12" applyNumberFormat="1" applyFont="1" applyFill="1" applyBorder="1" applyAlignment="1">
      <alignment horizontal="center" vertical="center" wrapText="1"/>
    </xf>
    <xf numFmtId="10" fontId="63" fillId="0" borderId="0" xfId="1" applyNumberFormat="1" applyFont="1" applyAlignment="1">
      <alignment vertical="center"/>
    </xf>
    <xf numFmtId="17" fontId="65" fillId="0" borderId="15" xfId="736" applyNumberFormat="1" applyFont="1" applyBorder="1" applyAlignment="1">
      <alignment horizontal="right" vertical="center" wrapText="1"/>
    </xf>
    <xf numFmtId="43" fontId="0" fillId="0" borderId="0" xfId="0" applyNumberFormat="1"/>
    <xf numFmtId="0" fontId="7" fillId="0" borderId="9" xfId="745" applyFont="1" applyBorder="1" applyAlignment="1">
      <alignment horizontal="center" vertical="center"/>
    </xf>
    <xf numFmtId="43" fontId="7" fillId="0" borderId="2" xfId="745" applyNumberFormat="1" applyFont="1" applyBorder="1" applyAlignment="1">
      <alignment horizontal="right" vertical="center"/>
    </xf>
    <xf numFmtId="0" fontId="66" fillId="0" borderId="51" xfId="743" applyFont="1" applyBorder="1" applyAlignment="1">
      <alignment vertical="center"/>
    </xf>
    <xf numFmtId="0" fontId="46" fillId="0" borderId="21" xfId="743" applyFont="1" applyBorder="1" applyAlignment="1">
      <alignment vertical="center"/>
    </xf>
    <xf numFmtId="0" fontId="69" fillId="0" borderId="21" xfId="743" applyFont="1" applyBorder="1" applyAlignment="1">
      <alignment horizontal="right" vertical="center"/>
    </xf>
    <xf numFmtId="164" fontId="69" fillId="0" borderId="52" xfId="12" applyFont="1" applyBorder="1" applyAlignment="1">
      <alignment vertical="center"/>
    </xf>
    <xf numFmtId="0" fontId="63" fillId="0" borderId="19" xfId="0" applyFont="1" applyBorder="1"/>
    <xf numFmtId="0" fontId="63" fillId="0" borderId="6" xfId="0" applyFont="1" applyBorder="1"/>
    <xf numFmtId="0" fontId="78" fillId="0" borderId="53" xfId="0" applyFont="1" applyBorder="1"/>
    <xf numFmtId="0" fontId="6" fillId="0" borderId="0" xfId="10" applyNumberFormat="1" applyFont="1" applyBorder="1" applyAlignment="1">
      <alignment horizontal="right" vertical="center"/>
    </xf>
    <xf numFmtId="0" fontId="6" fillId="0" borderId="2" xfId="745" applyFont="1" applyBorder="1" applyAlignment="1">
      <alignment horizontal="right" vertical="center"/>
    </xf>
    <xf numFmtId="44" fontId="63" fillId="0" borderId="0" xfId="0" applyNumberFormat="1" applyFont="1" applyAlignment="1">
      <alignment vertical="center"/>
    </xf>
    <xf numFmtId="195" fontId="63" fillId="0" borderId="0" xfId="0" applyNumberFormat="1" applyFont="1" applyAlignment="1">
      <alignment vertical="center"/>
    </xf>
    <xf numFmtId="4" fontId="7" fillId="0" borderId="0" xfId="761" applyNumberFormat="1" applyFont="1" applyBorder="1" applyAlignment="1">
      <alignment vertical="center"/>
    </xf>
    <xf numFmtId="196" fontId="80" fillId="0" borderId="0" xfId="0" applyNumberFormat="1" applyFont="1" applyAlignment="1">
      <alignment horizontal="center"/>
    </xf>
    <xf numFmtId="0" fontId="62" fillId="0" borderId="0" xfId="0" applyFont="1"/>
    <xf numFmtId="0" fontId="81" fillId="53" borderId="12" xfId="0" applyFont="1" applyFill="1" applyBorder="1" applyAlignment="1">
      <alignment horizontal="center" vertical="center"/>
    </xf>
    <xf numFmtId="0" fontId="81" fillId="53" borderId="54" xfId="0" applyFont="1" applyFill="1" applyBorder="1" applyAlignment="1">
      <alignment horizontal="center" vertical="center"/>
    </xf>
    <xf numFmtId="0" fontId="81" fillId="53" borderId="13" xfId="0" applyFont="1" applyFill="1" applyBorder="1" applyAlignment="1">
      <alignment horizontal="center" vertical="center"/>
    </xf>
    <xf numFmtId="196" fontId="62" fillId="0" borderId="0" xfId="0" applyNumberFormat="1" applyFont="1"/>
    <xf numFmtId="198" fontId="62" fillId="0" borderId="2" xfId="0" applyNumberFormat="1" applyFont="1" applyBorder="1" applyAlignment="1">
      <alignment horizontal="center" vertical="top"/>
    </xf>
    <xf numFmtId="196" fontId="62" fillId="0" borderId="2" xfId="0" applyNumberFormat="1" applyFont="1" applyBorder="1" applyAlignment="1">
      <alignment horizontal="center" vertical="top"/>
    </xf>
    <xf numFmtId="0" fontId="62" fillId="0" borderId="2" xfId="0" applyFont="1" applyBorder="1" applyAlignment="1">
      <alignment horizontal="left" vertical="top" wrapText="1"/>
    </xf>
    <xf numFmtId="196" fontId="62" fillId="0" borderId="2" xfId="0" applyNumberFormat="1" applyFont="1" applyBorder="1" applyAlignment="1">
      <alignment horizontal="right" vertical="top"/>
    </xf>
    <xf numFmtId="4" fontId="62" fillId="0" borderId="2" xfId="0" applyNumberFormat="1" applyFont="1" applyBorder="1" applyAlignment="1">
      <alignment horizontal="right" vertical="top"/>
    </xf>
    <xf numFmtId="0" fontId="62" fillId="0" borderId="2" xfId="0" applyFont="1" applyBorder="1" applyAlignment="1">
      <alignment horizontal="center" vertical="top"/>
    </xf>
    <xf numFmtId="0" fontId="62" fillId="0" borderId="2" xfId="0" applyFont="1" applyBorder="1" applyAlignment="1">
      <alignment horizontal="center" vertical="top" wrapText="1"/>
    </xf>
    <xf numFmtId="0" fontId="0" fillId="0" borderId="11" xfId="0" applyBorder="1"/>
    <xf numFmtId="0" fontId="71" fillId="0" borderId="0" xfId="0" applyFont="1" applyAlignment="1">
      <alignment horizontal="center" vertical="center"/>
    </xf>
    <xf numFmtId="0" fontId="63" fillId="0" borderId="12" xfId="0" applyFont="1" applyBorder="1" applyAlignment="1">
      <alignment vertical="center"/>
    </xf>
    <xf numFmtId="0" fontId="63" fillId="0" borderId="22" xfId="0" applyFont="1" applyBorder="1" applyAlignment="1">
      <alignment vertical="center"/>
    </xf>
    <xf numFmtId="43" fontId="63" fillId="0" borderId="22" xfId="764" applyNumberFormat="1" applyFont="1" applyBorder="1" applyAlignment="1">
      <alignment vertical="center"/>
    </xf>
    <xf numFmtId="0" fontId="63" fillId="0" borderId="54" xfId="0" applyFont="1" applyBorder="1" applyAlignment="1">
      <alignment vertical="center"/>
    </xf>
    <xf numFmtId="0" fontId="63" fillId="0" borderId="15" xfId="0" applyFont="1" applyBorder="1" applyAlignment="1">
      <alignment vertical="center"/>
    </xf>
    <xf numFmtId="43" fontId="63" fillId="0" borderId="15" xfId="764" applyNumberFormat="1" applyFont="1" applyBorder="1" applyAlignment="1">
      <alignment vertical="center"/>
    </xf>
    <xf numFmtId="0" fontId="71" fillId="0" borderId="15" xfId="0" applyFont="1" applyBorder="1" applyAlignment="1">
      <alignment horizontal="right" vertical="center"/>
    </xf>
    <xf numFmtId="43" fontId="71" fillId="0" borderId="15" xfId="764" applyNumberFormat="1" applyFont="1" applyBorder="1" applyAlignment="1">
      <alignment vertical="center"/>
    </xf>
    <xf numFmtId="0" fontId="71" fillId="0" borderId="0" xfId="0" applyFont="1" applyAlignment="1">
      <alignment vertical="center"/>
    </xf>
    <xf numFmtId="0" fontId="63" fillId="0" borderId="13" xfId="0" applyFont="1" applyBorder="1" applyAlignment="1">
      <alignment vertical="center"/>
    </xf>
    <xf numFmtId="0" fontId="71" fillId="0" borderId="14" xfId="0" applyFont="1" applyBorder="1" applyAlignment="1">
      <alignment horizontal="right" vertical="center"/>
    </xf>
    <xf numFmtId="43" fontId="71" fillId="0" borderId="14" xfId="764" applyNumberFormat="1" applyFont="1" applyBorder="1" applyAlignment="1">
      <alignment vertical="center"/>
    </xf>
    <xf numFmtId="43" fontId="63" fillId="0" borderId="12" xfId="764" applyNumberFormat="1" applyFont="1" applyBorder="1" applyAlignment="1">
      <alignment vertical="center"/>
    </xf>
    <xf numFmtId="43" fontId="63" fillId="0" borderId="54" xfId="764" applyNumberFormat="1" applyFont="1" applyBorder="1" applyAlignment="1">
      <alignment vertical="center"/>
    </xf>
    <xf numFmtId="0" fontId="0" fillId="0" borderId="54" xfId="0" applyBorder="1" applyAlignment="1">
      <alignment vertical="center"/>
    </xf>
    <xf numFmtId="43" fontId="71" fillId="0" borderId="13" xfId="764" applyNumberFormat="1" applyFont="1" applyBorder="1" applyAlignment="1">
      <alignment vertical="center"/>
    </xf>
    <xf numFmtId="0" fontId="0" fillId="0" borderId="0" xfId="0" applyAlignment="1">
      <alignment vertical="center"/>
    </xf>
    <xf numFmtId="10" fontId="10" fillId="0" borderId="5" xfId="1" applyNumberFormat="1" applyFont="1" applyFill="1" applyBorder="1" applyAlignment="1">
      <alignment horizontal="left" vertical="center"/>
    </xf>
    <xf numFmtId="0" fontId="12" fillId="0" borderId="0" xfId="745" applyFont="1" applyAlignment="1">
      <alignment horizontal="left" vertical="center" wrapText="1"/>
    </xf>
    <xf numFmtId="10" fontId="73" fillId="0" borderId="2" xfId="744" applyNumberFormat="1" applyFont="1" applyBorder="1" applyAlignment="1">
      <alignment horizontal="center" vertical="center" wrapText="1"/>
    </xf>
    <xf numFmtId="168" fontId="73" fillId="0" borderId="2" xfId="12" applyNumberFormat="1" applyFont="1" applyFill="1" applyBorder="1" applyAlignment="1">
      <alignment horizontal="center" vertical="center" wrapText="1"/>
    </xf>
    <xf numFmtId="164" fontId="66" fillId="3" borderId="2" xfId="12" applyFont="1" applyFill="1" applyBorder="1" applyAlignment="1">
      <alignment horizontal="center" vertical="center"/>
    </xf>
    <xf numFmtId="164" fontId="66" fillId="3" borderId="41" xfId="12" applyFont="1" applyFill="1" applyBorder="1" applyAlignment="1">
      <alignment horizontal="center" vertical="center"/>
    </xf>
    <xf numFmtId="0" fontId="65" fillId="52" borderId="2" xfId="717" applyFont="1" applyFill="1" applyBorder="1" applyAlignment="1">
      <alignment horizontal="center" vertical="center"/>
    </xf>
    <xf numFmtId="0" fontId="60" fillId="0" borderId="0" xfId="0" applyFont="1"/>
    <xf numFmtId="0" fontId="61" fillId="0" borderId="2" xfId="0" applyFont="1" applyBorder="1" applyAlignment="1">
      <alignment horizontal="center" vertical="center"/>
    </xf>
    <xf numFmtId="0" fontId="60" fillId="0" borderId="2" xfId="0" applyFont="1" applyBorder="1" applyAlignment="1">
      <alignment horizontal="center" vertical="center"/>
    </xf>
    <xf numFmtId="43" fontId="60" fillId="0" borderId="2" xfId="761" applyFont="1" applyBorder="1" applyAlignment="1">
      <alignment horizontal="center" vertical="center"/>
    </xf>
    <xf numFmtId="43" fontId="61" fillId="0" borderId="2" xfId="761" applyFont="1" applyBorder="1" applyAlignment="1">
      <alignment horizontal="center" vertical="center"/>
    </xf>
    <xf numFmtId="0" fontId="10" fillId="0" borderId="2" xfId="752" applyFont="1" applyBorder="1" applyAlignment="1">
      <alignment horizontal="center" vertical="center"/>
    </xf>
    <xf numFmtId="0" fontId="10" fillId="0" borderId="0" xfId="752" applyFont="1" applyAlignment="1">
      <alignment vertical="center"/>
    </xf>
    <xf numFmtId="0" fontId="60" fillId="0" borderId="0" xfId="752" applyFont="1"/>
    <xf numFmtId="4" fontId="60" fillId="0" borderId="2" xfId="752" applyNumberFormat="1" applyFont="1" applyBorder="1" applyAlignment="1">
      <alignment vertical="center"/>
    </xf>
    <xf numFmtId="0" fontId="60" fillId="0" borderId="11" xfId="752" applyFont="1" applyBorder="1"/>
    <xf numFmtId="0" fontId="60" fillId="0" borderId="11" xfId="752" applyFont="1" applyBorder="1" applyAlignment="1">
      <alignment vertical="center"/>
    </xf>
    <xf numFmtId="0" fontId="60" fillId="0" borderId="0" xfId="752" applyFont="1" applyAlignment="1">
      <alignment vertical="center"/>
    </xf>
    <xf numFmtId="0" fontId="60" fillId="0" borderId="0" xfId="752" applyFont="1" applyAlignment="1">
      <alignment horizontal="center"/>
    </xf>
    <xf numFmtId="2" fontId="60" fillId="0" borderId="2" xfId="0" applyNumberFormat="1" applyFont="1" applyBorder="1" applyAlignment="1">
      <alignment horizontal="center" vertical="center"/>
    </xf>
    <xf numFmtId="0" fontId="61" fillId="4" borderId="46" xfId="13" applyFont="1" applyFill="1" applyBorder="1" applyAlignment="1">
      <alignment horizontal="center" vertical="center" wrapText="1"/>
    </xf>
    <xf numFmtId="0" fontId="64" fillId="2" borderId="58" xfId="736" applyFont="1" applyFill="1" applyBorder="1" applyAlignment="1">
      <alignment horizontal="center" vertical="center"/>
    </xf>
    <xf numFmtId="0" fontId="63" fillId="0" borderId="22" xfId="0" applyFont="1" applyBorder="1"/>
    <xf numFmtId="0" fontId="60" fillId="0" borderId="9" xfId="13" applyFont="1" applyBorder="1" applyAlignment="1">
      <alignment vertical="center"/>
    </xf>
    <xf numFmtId="0" fontId="60" fillId="0" borderId="0" xfId="13" applyFont="1" applyAlignment="1">
      <alignment vertical="center"/>
    </xf>
    <xf numFmtId="0" fontId="63" fillId="0" borderId="15" xfId="0" applyFont="1" applyBorder="1"/>
    <xf numFmtId="0" fontId="60" fillId="0" borderId="0" xfId="13" applyFont="1" applyAlignment="1">
      <alignment horizontal="center" vertical="center"/>
    </xf>
    <xf numFmtId="43" fontId="60" fillId="0" borderId="0" xfId="14" applyFont="1" applyBorder="1" applyAlignment="1">
      <alignment vertical="center"/>
    </xf>
    <xf numFmtId="43" fontId="60" fillId="3" borderId="0" xfId="14" applyFont="1" applyFill="1" applyBorder="1" applyAlignment="1">
      <alignment vertical="center"/>
    </xf>
    <xf numFmtId="0" fontId="60" fillId="3" borderId="0" xfId="13" applyFont="1" applyFill="1" applyAlignment="1">
      <alignment vertical="center"/>
    </xf>
    <xf numFmtId="0" fontId="63" fillId="3" borderId="15" xfId="0" applyFont="1" applyFill="1" applyBorder="1"/>
    <xf numFmtId="0" fontId="60" fillId="0" borderId="0" xfId="13" applyFont="1" applyAlignment="1">
      <alignment horizontal="right" vertical="center"/>
    </xf>
    <xf numFmtId="0" fontId="60" fillId="0" borderId="11" xfId="13" applyFont="1" applyBorder="1" applyAlignment="1">
      <alignment vertical="center"/>
    </xf>
    <xf numFmtId="0" fontId="63" fillId="0" borderId="14" xfId="0" applyFont="1" applyBorder="1"/>
    <xf numFmtId="0" fontId="73" fillId="0" borderId="2" xfId="744" applyFont="1" applyBorder="1" applyAlignment="1">
      <alignment horizontal="left" vertical="center" wrapText="1"/>
    </xf>
    <xf numFmtId="0" fontId="10" fillId="0" borderId="2" xfId="744" applyFont="1" applyBorder="1" applyAlignment="1">
      <alignment vertical="center"/>
    </xf>
    <xf numFmtId="0" fontId="10" fillId="0" borderId="43" xfId="744" applyFont="1" applyBorder="1" applyAlignment="1">
      <alignment vertical="center"/>
    </xf>
    <xf numFmtId="164" fontId="72" fillId="3" borderId="2" xfId="12" applyFont="1" applyFill="1" applyBorder="1" applyAlignment="1">
      <alignment horizontal="center" vertical="center" wrapText="1"/>
    </xf>
    <xf numFmtId="44" fontId="74" fillId="0" borderId="2" xfId="765" applyFont="1" applyFill="1" applyBorder="1" applyAlignment="1">
      <alignment horizontal="center" vertical="center" wrapText="1"/>
    </xf>
    <xf numFmtId="9" fontId="74" fillId="0" borderId="2" xfId="1" applyFont="1" applyFill="1" applyBorder="1" applyAlignment="1">
      <alignment horizontal="center" vertical="center" wrapText="1"/>
    </xf>
    <xf numFmtId="0" fontId="63" fillId="0" borderId="2" xfId="0" applyFont="1" applyBorder="1" applyAlignment="1">
      <alignment vertical="center"/>
    </xf>
    <xf numFmtId="44" fontId="73" fillId="0" borderId="2" xfId="12" applyNumberFormat="1" applyFont="1" applyFill="1" applyBorder="1" applyAlignment="1">
      <alignment horizontal="center" vertical="center" wrapText="1"/>
    </xf>
    <xf numFmtId="10" fontId="73" fillId="0" borderId="2" xfId="1" applyNumberFormat="1" applyFont="1" applyFill="1" applyBorder="1" applyAlignment="1">
      <alignment horizontal="center" vertical="center" wrapText="1"/>
    </xf>
    <xf numFmtId="165" fontId="6" fillId="0" borderId="3" xfId="10" quotePrefix="1" applyNumberFormat="1" applyFont="1" applyFill="1" applyBorder="1" applyAlignment="1">
      <alignment horizontal="center" vertical="center"/>
    </xf>
    <xf numFmtId="164" fontId="7" fillId="2" borderId="0" xfId="10" applyFont="1" applyFill="1" applyBorder="1" applyAlignment="1">
      <alignment vertical="center"/>
    </xf>
    <xf numFmtId="0" fontId="7" fillId="0" borderId="0" xfId="745" applyFont="1" applyAlignment="1">
      <alignment horizontal="center" vertical="center"/>
    </xf>
    <xf numFmtId="0" fontId="2" fillId="0" borderId="0" xfId="757"/>
    <xf numFmtId="0" fontId="66" fillId="3" borderId="0" xfId="739" applyFont="1" applyFill="1" applyAlignment="1">
      <alignment horizontal="center" vertical="center"/>
    </xf>
    <xf numFmtId="0" fontId="10" fillId="0" borderId="24" xfId="750" applyFont="1" applyBorder="1" applyAlignment="1">
      <alignment horizontal="right" vertical="center" wrapText="1"/>
    </xf>
    <xf numFmtId="0" fontId="63" fillId="0" borderId="9" xfId="0" applyFont="1" applyBorder="1"/>
    <xf numFmtId="0" fontId="10" fillId="0" borderId="10" xfId="740" applyFont="1" applyBorder="1" applyAlignment="1">
      <alignment horizontal="right" vertical="center"/>
    </xf>
    <xf numFmtId="0" fontId="64" fillId="0" borderId="9" xfId="737" applyFont="1" applyBorder="1" applyAlignment="1">
      <alignment horizontal="left" vertical="center" wrapText="1"/>
    </xf>
    <xf numFmtId="164" fontId="66" fillId="0" borderId="14" xfId="735" applyNumberFormat="1" applyFont="1" applyBorder="1" applyAlignment="1">
      <alignment horizontal="left" vertical="center"/>
    </xf>
    <xf numFmtId="0" fontId="64" fillId="0" borderId="2" xfId="747" applyFont="1" applyBorder="1" applyAlignment="1">
      <alignment horizontal="center" vertical="center"/>
    </xf>
    <xf numFmtId="168" fontId="67" fillId="0" borderId="2" xfId="12" applyNumberFormat="1" applyFont="1" applyFill="1" applyBorder="1" applyAlignment="1">
      <alignment horizontal="center" vertical="center" wrapText="1"/>
    </xf>
    <xf numFmtId="0" fontId="46" fillId="0" borderId="2" xfId="747" applyFont="1" applyBorder="1" applyAlignment="1">
      <alignment horizontal="center" vertical="center"/>
    </xf>
    <xf numFmtId="169" fontId="67" fillId="4" borderId="2" xfId="12" applyNumberFormat="1" applyFont="1" applyFill="1" applyBorder="1" applyAlignment="1">
      <alignment horizontal="center" vertical="center"/>
    </xf>
    <xf numFmtId="0" fontId="66" fillId="0" borderId="16" xfId="743" applyFont="1" applyBorder="1" applyAlignment="1">
      <alignment vertical="center"/>
    </xf>
    <xf numFmtId="0" fontId="46" fillId="0" borderId="17" xfId="743" applyFont="1" applyBorder="1" applyAlignment="1">
      <alignment vertical="center"/>
    </xf>
    <xf numFmtId="0" fontId="69" fillId="0" borderId="17" xfId="743" applyFont="1" applyBorder="1" applyAlignment="1">
      <alignment horizontal="right" vertical="center"/>
    </xf>
    <xf numFmtId="164" fontId="69" fillId="0" borderId="3" xfId="12" applyFont="1" applyBorder="1" applyAlignment="1">
      <alignment vertical="center"/>
    </xf>
    <xf numFmtId="195" fontId="66" fillId="3" borderId="0" xfId="739" applyNumberFormat="1" applyFont="1" applyFill="1" applyAlignment="1">
      <alignment horizontal="center" vertical="center"/>
    </xf>
    <xf numFmtId="195" fontId="63" fillId="0" borderId="0" xfId="0" applyNumberFormat="1" applyFont="1"/>
    <xf numFmtId="0" fontId="84" fillId="4" borderId="2" xfId="745" applyFont="1" applyFill="1" applyBorder="1" applyAlignment="1">
      <alignment horizontal="center" vertical="center" wrapText="1"/>
    </xf>
    <xf numFmtId="0" fontId="85" fillId="4" borderId="0" xfId="0" applyFont="1" applyFill="1" applyAlignment="1">
      <alignment horizontal="center"/>
    </xf>
    <xf numFmtId="43" fontId="12" fillId="0" borderId="2" xfId="761" applyFont="1" applyFill="1" applyBorder="1" applyAlignment="1">
      <alignment horizontal="left" vertical="center" wrapText="1"/>
    </xf>
    <xf numFmtId="2" fontId="6" fillId="0" borderId="13" xfId="745" applyNumberFormat="1" applyFont="1" applyBorder="1" applyAlignment="1">
      <alignment horizontal="left" vertical="center"/>
    </xf>
    <xf numFmtId="0" fontId="2" fillId="0" borderId="0" xfId="745"/>
    <xf numFmtId="0" fontId="2" fillId="0" borderId="15" xfId="745" applyBorder="1"/>
    <xf numFmtId="0" fontId="2" fillId="0" borderId="20" xfId="745" applyBorder="1" applyAlignment="1">
      <alignment horizontal="left" vertical="center" wrapText="1"/>
    </xf>
    <xf numFmtId="199" fontId="2" fillId="0" borderId="55" xfId="745" applyNumberFormat="1" applyBorder="1" applyAlignment="1">
      <alignment horizontal="center" vertical="center" wrapText="1"/>
    </xf>
    <xf numFmtId="0" fontId="2" fillId="0" borderId="22" xfId="745" applyBorder="1" applyAlignment="1">
      <alignment horizontal="left" vertical="center" wrapText="1"/>
    </xf>
    <xf numFmtId="0" fontId="2" fillId="0" borderId="10" xfId="745" applyBorder="1" applyAlignment="1">
      <alignment horizontal="left" vertical="center" wrapText="1"/>
    </xf>
    <xf numFmtId="199" fontId="2" fillId="0" borderId="11" xfId="745" applyNumberFormat="1" applyBorder="1" applyAlignment="1">
      <alignment horizontal="center" vertical="center" wrapText="1"/>
    </xf>
    <xf numFmtId="0" fontId="2" fillId="0" borderId="14" xfId="745" applyBorder="1" applyAlignment="1">
      <alignment horizontal="left" vertical="center" wrapText="1"/>
    </xf>
    <xf numFmtId="2" fontId="2" fillId="0" borderId="55" xfId="745" applyNumberFormat="1" applyBorder="1" applyAlignment="1">
      <alignment horizontal="center" vertical="center" wrapText="1"/>
    </xf>
    <xf numFmtId="2" fontId="2" fillId="0" borderId="11" xfId="745" applyNumberFormat="1" applyBorder="1" applyAlignment="1">
      <alignment horizontal="center" vertical="center" wrapText="1"/>
    </xf>
    <xf numFmtId="2" fontId="7" fillId="0" borderId="2" xfId="745" applyNumberFormat="1" applyFont="1" applyBorder="1" applyAlignment="1">
      <alignment horizontal="center" vertical="center" wrapText="1"/>
    </xf>
    <xf numFmtId="0" fontId="88" fillId="55" borderId="20" xfId="0" applyFont="1" applyFill="1" applyBorder="1" applyAlignment="1">
      <alignment horizontal="right" vertical="center"/>
    </xf>
    <xf numFmtId="0" fontId="88" fillId="55" borderId="55" xfId="0" applyFont="1" applyFill="1" applyBorder="1" applyAlignment="1">
      <alignment horizontal="left" vertical="center"/>
    </xf>
    <xf numFmtId="0" fontId="63" fillId="55" borderId="55" xfId="0" applyFont="1" applyFill="1" applyBorder="1"/>
    <xf numFmtId="0" fontId="63" fillId="55" borderId="22" xfId="0" applyFont="1" applyFill="1" applyBorder="1"/>
    <xf numFmtId="0" fontId="88" fillId="55" borderId="9" xfId="0" applyFont="1" applyFill="1" applyBorder="1" applyAlignment="1">
      <alignment horizontal="right" vertical="center"/>
    </xf>
    <xf numFmtId="0" fontId="88" fillId="55" borderId="0" xfId="0" applyFont="1" applyFill="1" applyAlignment="1">
      <alignment horizontal="left" vertical="center"/>
    </xf>
    <xf numFmtId="0" fontId="63" fillId="55" borderId="0" xfId="0" applyFont="1" applyFill="1"/>
    <xf numFmtId="0" fontId="63" fillId="55" borderId="15" xfId="0" applyFont="1" applyFill="1" applyBorder="1"/>
    <xf numFmtId="0" fontId="65" fillId="0" borderId="2" xfId="744" applyFont="1" applyBorder="1" applyAlignment="1">
      <alignment horizontal="center" vertical="center"/>
    </xf>
    <xf numFmtId="0" fontId="88" fillId="55" borderId="10" xfId="0" applyFont="1" applyFill="1" applyBorder="1" applyAlignment="1">
      <alignment horizontal="right" vertical="center"/>
    </xf>
    <xf numFmtId="0" fontId="88" fillId="55" borderId="11" xfId="0" applyFont="1" applyFill="1" applyBorder="1" applyAlignment="1">
      <alignment horizontal="left" vertical="center"/>
    </xf>
    <xf numFmtId="0" fontId="63" fillId="55" borderId="11" xfId="0" applyFont="1" applyFill="1" applyBorder="1"/>
    <xf numFmtId="0" fontId="63" fillId="55" borderId="14" xfId="0" applyFont="1" applyFill="1" applyBorder="1"/>
    <xf numFmtId="0" fontId="0" fillId="55" borderId="0" xfId="0" applyFill="1"/>
    <xf numFmtId="0" fontId="12" fillId="0" borderId="15" xfId="745" applyFont="1" applyBorder="1" applyAlignment="1">
      <alignment horizontal="left" vertical="center" wrapText="1"/>
    </xf>
    <xf numFmtId="0" fontId="2" fillId="0" borderId="9" xfId="745" applyBorder="1" applyAlignment="1">
      <alignment horizontal="left" vertical="center" wrapText="1"/>
    </xf>
    <xf numFmtId="0" fontId="7" fillId="0" borderId="59" xfId="745" applyFont="1" applyBorder="1" applyAlignment="1">
      <alignment vertical="center"/>
    </xf>
    <xf numFmtId="0" fontId="6" fillId="0" borderId="60" xfId="745" applyFont="1" applyBorder="1" applyAlignment="1">
      <alignment vertical="center"/>
    </xf>
    <xf numFmtId="0" fontId="7" fillId="0" borderId="9" xfId="745" applyFont="1" applyBorder="1" applyAlignment="1">
      <alignment vertical="center"/>
    </xf>
    <xf numFmtId="0" fontId="6" fillId="0" borderId="9" xfId="745" applyFont="1" applyBorder="1" applyAlignment="1">
      <alignment vertical="center"/>
    </xf>
    <xf numFmtId="4" fontId="6" fillId="0" borderId="15" xfId="745" applyNumberFormat="1" applyFont="1" applyBorder="1" applyAlignment="1">
      <alignment vertical="center"/>
    </xf>
    <xf numFmtId="4" fontId="7" fillId="0" borderId="9" xfId="745" applyNumberFormat="1" applyFont="1" applyBorder="1" applyAlignment="1">
      <alignment horizontal="left" vertical="center"/>
    </xf>
    <xf numFmtId="4" fontId="6" fillId="0" borderId="9" xfId="745" applyNumberFormat="1" applyFont="1" applyBorder="1" applyAlignment="1">
      <alignment vertical="center"/>
    </xf>
    <xf numFmtId="164" fontId="6" fillId="0" borderId="9" xfId="745" applyNumberFormat="1" applyFont="1" applyBorder="1" applyAlignment="1">
      <alignment vertical="center"/>
    </xf>
    <xf numFmtId="0" fontId="6" fillId="0" borderId="15" xfId="745" applyFont="1" applyBorder="1" applyAlignment="1">
      <alignment vertical="center"/>
    </xf>
    <xf numFmtId="0" fontId="2" fillId="0" borderId="9" xfId="745" applyBorder="1"/>
    <xf numFmtId="0" fontId="57" fillId="0" borderId="9" xfId="0" applyFont="1" applyBorder="1"/>
    <xf numFmtId="0" fontId="0" fillId="0" borderId="15" xfId="0" applyBorder="1"/>
    <xf numFmtId="0" fontId="0" fillId="0" borderId="9" xfId="0" applyBorder="1"/>
    <xf numFmtId="0" fontId="0" fillId="0" borderId="10" xfId="0" applyBorder="1"/>
    <xf numFmtId="0" fontId="0" fillId="0" borderId="14" xfId="0" applyBorder="1"/>
    <xf numFmtId="0" fontId="88" fillId="55" borderId="20" xfId="0" applyFont="1" applyFill="1" applyBorder="1" applyAlignment="1">
      <alignment horizontal="left" vertical="center"/>
    </xf>
    <xf numFmtId="0" fontId="7" fillId="0" borderId="10" xfId="745" applyFont="1" applyBorder="1" applyAlignment="1">
      <alignment vertical="center"/>
    </xf>
    <xf numFmtId="0" fontId="6" fillId="0" borderId="11" xfId="745" applyFont="1" applyBorder="1" applyAlignment="1">
      <alignment vertical="center"/>
    </xf>
    <xf numFmtId="0" fontId="6" fillId="0" borderId="14" xfId="745" applyFont="1" applyBorder="1" applyAlignment="1">
      <alignment vertical="center"/>
    </xf>
    <xf numFmtId="0" fontId="65" fillId="0" borderId="0" xfId="745" applyFont="1" applyAlignment="1">
      <alignment vertical="center" wrapText="1"/>
    </xf>
    <xf numFmtId="0" fontId="61" fillId="4" borderId="2" xfId="0" applyFont="1" applyFill="1" applyBorder="1" applyAlignment="1">
      <alignment horizontal="center" vertical="center"/>
    </xf>
    <xf numFmtId="43" fontId="65" fillId="0" borderId="2" xfId="756" applyNumberFormat="1" applyFont="1" applyBorder="1" applyAlignment="1">
      <alignment horizontal="right"/>
    </xf>
    <xf numFmtId="0" fontId="65" fillId="0" borderId="2" xfId="756" applyFont="1" applyBorder="1" applyAlignment="1">
      <alignment horizontal="left"/>
    </xf>
    <xf numFmtId="4" fontId="10" fillId="0" borderId="2" xfId="756" applyNumberFormat="1" applyFont="1" applyBorder="1" applyAlignment="1">
      <alignment horizontal="right"/>
    </xf>
    <xf numFmtId="0" fontId="10" fillId="0" borderId="2" xfId="756" applyFont="1" applyBorder="1" applyAlignment="1">
      <alignment horizontal="left"/>
    </xf>
    <xf numFmtId="4" fontId="65" fillId="0" borderId="2" xfId="756" applyNumberFormat="1" applyFont="1" applyBorder="1" applyAlignment="1">
      <alignment horizontal="right"/>
    </xf>
    <xf numFmtId="0" fontId="0" fillId="0" borderId="2" xfId="0" applyBorder="1"/>
    <xf numFmtId="2" fontId="65" fillId="0" borderId="2" xfId="745" applyNumberFormat="1" applyFont="1" applyBorder="1" applyAlignment="1">
      <alignment horizontal="right" vertical="center" wrapText="1"/>
    </xf>
    <xf numFmtId="0" fontId="65" fillId="0" borderId="2" xfId="745" applyFont="1" applyBorder="1" applyAlignment="1">
      <alignment horizontal="left" vertical="center" wrapText="1"/>
    </xf>
    <xf numFmtId="172" fontId="10" fillId="0" borderId="2" xfId="767" applyFont="1" applyFill="1" applyBorder="1" applyAlignment="1" applyProtection="1">
      <alignment horizontal="right"/>
    </xf>
    <xf numFmtId="0" fontId="10" fillId="0" borderId="2" xfId="766" applyFont="1" applyBorder="1" applyAlignment="1">
      <alignment horizontal="left"/>
    </xf>
    <xf numFmtId="172" fontId="65" fillId="0" borderId="2" xfId="767" applyFont="1" applyFill="1" applyBorder="1" applyAlignment="1" applyProtection="1">
      <alignment horizontal="right"/>
    </xf>
    <xf numFmtId="0" fontId="65" fillId="0" borderId="2" xfId="766" applyFont="1" applyBorder="1" applyAlignment="1">
      <alignment horizontal="left"/>
    </xf>
    <xf numFmtId="0" fontId="10" fillId="0" borderId="17" xfId="766" applyFont="1" applyBorder="1" applyAlignment="1">
      <alignment horizontal="left"/>
    </xf>
    <xf numFmtId="0" fontId="10" fillId="0" borderId="3" xfId="766" applyFont="1" applyBorder="1" applyAlignment="1">
      <alignment horizontal="left"/>
    </xf>
    <xf numFmtId="0" fontId="65" fillId="0" borderId="55" xfId="766" applyFont="1" applyBorder="1" applyAlignment="1">
      <alignment horizontal="left"/>
    </xf>
    <xf numFmtId="172" fontId="65" fillId="0" borderId="55" xfId="767" applyFont="1" applyFill="1" applyBorder="1" applyAlignment="1" applyProtection="1">
      <alignment horizontal="right"/>
    </xf>
    <xf numFmtId="0" fontId="65" fillId="0" borderId="22" xfId="766" applyFont="1" applyBorder="1" applyAlignment="1">
      <alignment horizontal="left"/>
    </xf>
    <xf numFmtId="0" fontId="65" fillId="0" borderId="0" xfId="766" applyFont="1" applyAlignment="1">
      <alignment horizontal="left"/>
    </xf>
    <xf numFmtId="172" fontId="65" fillId="0" borderId="0" xfId="767" applyFont="1" applyFill="1" applyBorder="1" applyAlignment="1" applyProtection="1">
      <alignment horizontal="right"/>
    </xf>
    <xf numFmtId="0" fontId="65" fillId="0" borderId="15" xfId="766" applyFont="1" applyBorder="1" applyAlignment="1">
      <alignment horizontal="left"/>
    </xf>
    <xf numFmtId="0" fontId="65" fillId="0" borderId="9" xfId="766" applyFont="1" applyBorder="1" applyAlignment="1">
      <alignment horizontal="left"/>
    </xf>
    <xf numFmtId="0" fontId="65" fillId="0" borderId="10" xfId="766" applyFont="1" applyBorder="1" applyAlignment="1">
      <alignment horizontal="left"/>
    </xf>
    <xf numFmtId="0" fontId="65" fillId="0" borderId="11" xfId="766" applyFont="1" applyBorder="1" applyAlignment="1">
      <alignment horizontal="left"/>
    </xf>
    <xf numFmtId="172" fontId="65" fillId="0" borderId="11" xfId="767" applyFont="1" applyFill="1" applyBorder="1" applyAlignment="1" applyProtection="1">
      <alignment horizontal="right"/>
    </xf>
    <xf numFmtId="0" fontId="65" fillId="0" borderId="14" xfId="766" applyFont="1" applyBorder="1" applyAlignment="1">
      <alignment horizontal="left"/>
    </xf>
    <xf numFmtId="172" fontId="10" fillId="0" borderId="2" xfId="766" applyNumberFormat="1" applyFont="1" applyBorder="1" applyAlignment="1">
      <alignment horizontal="right"/>
    </xf>
    <xf numFmtId="4" fontId="65" fillId="0" borderId="2" xfId="767" applyNumberFormat="1" applyFont="1" applyFill="1" applyBorder="1" applyAlignment="1" applyProtection="1">
      <alignment horizontal="right"/>
    </xf>
    <xf numFmtId="0" fontId="91" fillId="0" borderId="0" xfId="756" applyFont="1"/>
    <xf numFmtId="0" fontId="91" fillId="0" borderId="0" xfId="756" applyFont="1" applyAlignment="1">
      <alignment horizontal="right"/>
    </xf>
    <xf numFmtId="0" fontId="65" fillId="4" borderId="2" xfId="756" applyFont="1" applyFill="1" applyBorder="1" applyAlignment="1">
      <alignment horizontal="center" vertical="center"/>
    </xf>
    <xf numFmtId="172" fontId="65" fillId="0" borderId="2" xfId="767" applyFont="1" applyFill="1" applyBorder="1" applyAlignment="1" applyProtection="1"/>
    <xf numFmtId="0" fontId="60" fillId="0" borderId="0" xfId="0" applyFont="1" applyAlignment="1">
      <alignment horizontal="center" vertical="center"/>
    </xf>
    <xf numFmtId="0" fontId="92" fillId="0" borderId="0" xfId="0" applyFont="1"/>
    <xf numFmtId="0" fontId="93" fillId="0" borderId="10" xfId="0" applyFont="1" applyBorder="1"/>
    <xf numFmtId="0" fontId="92" fillId="0" borderId="11" xfId="0" applyFont="1" applyBorder="1"/>
    <xf numFmtId="0" fontId="92" fillId="0" borderId="14" xfId="0" applyFont="1" applyBorder="1"/>
    <xf numFmtId="0" fontId="0" fillId="54" borderId="0" xfId="0" applyFill="1"/>
    <xf numFmtId="0" fontId="94" fillId="54" borderId="2" xfId="0" applyFont="1" applyFill="1" applyBorder="1" applyAlignment="1">
      <alignment horizontal="left" vertical="center" wrapText="1"/>
    </xf>
    <xf numFmtId="43" fontId="94" fillId="54" borderId="2" xfId="761" applyFont="1" applyFill="1" applyBorder="1" applyAlignment="1">
      <alignment horizontal="right" vertical="center" wrapText="1"/>
    </xf>
    <xf numFmtId="195" fontId="94" fillId="54" borderId="2" xfId="0" applyNumberFormat="1" applyFont="1" applyFill="1" applyBorder="1" applyAlignment="1">
      <alignment horizontal="left" vertical="center" wrapText="1"/>
    </xf>
    <xf numFmtId="195" fontId="94" fillId="54" borderId="2" xfId="0" applyNumberFormat="1" applyFont="1" applyFill="1" applyBorder="1" applyAlignment="1">
      <alignment horizontal="right" vertical="center" wrapText="1"/>
    </xf>
    <xf numFmtId="201" fontId="94" fillId="54" borderId="2" xfId="0" applyNumberFormat="1" applyFont="1" applyFill="1" applyBorder="1" applyAlignment="1">
      <alignment horizontal="right" vertical="center" wrapText="1"/>
    </xf>
    <xf numFmtId="0" fontId="95" fillId="3" borderId="2" xfId="0" applyFont="1" applyFill="1" applyBorder="1" applyAlignment="1">
      <alignment horizontal="left" vertical="center" wrapText="1"/>
    </xf>
    <xf numFmtId="0" fontId="95" fillId="3" borderId="2" xfId="0" applyFont="1" applyFill="1" applyBorder="1" applyAlignment="1">
      <alignment horizontal="center" vertical="center" wrapText="1"/>
    </xf>
    <xf numFmtId="43" fontId="95" fillId="3" borderId="2" xfId="761" applyFont="1" applyFill="1" applyBorder="1" applyAlignment="1">
      <alignment horizontal="right" vertical="center" wrapText="1"/>
    </xf>
    <xf numFmtId="195" fontId="95" fillId="3" borderId="2" xfId="0" applyNumberFormat="1" applyFont="1" applyFill="1" applyBorder="1" applyAlignment="1">
      <alignment horizontal="right" vertical="center" wrapText="1"/>
    </xf>
    <xf numFmtId="201" fontId="95" fillId="3" borderId="2" xfId="0" applyNumberFormat="1" applyFont="1" applyFill="1" applyBorder="1" applyAlignment="1">
      <alignment horizontal="right" vertical="center" wrapText="1"/>
    </xf>
    <xf numFmtId="0" fontId="92" fillId="55" borderId="0" xfId="0" applyFont="1" applyFill="1"/>
    <xf numFmtId="195" fontId="72" fillId="55" borderId="2" xfId="740" quotePrefix="1" applyNumberFormat="1" applyFont="1" applyFill="1" applyBorder="1" applyAlignment="1">
      <alignment horizontal="center" vertical="center"/>
    </xf>
    <xf numFmtId="195" fontId="72" fillId="55" borderId="2" xfId="740" applyNumberFormat="1" applyFont="1" applyFill="1" applyBorder="1" applyAlignment="1">
      <alignment horizontal="center" vertical="center"/>
    </xf>
    <xf numFmtId="195" fontId="72" fillId="4" borderId="2" xfId="10" applyNumberFormat="1" applyFont="1" applyFill="1" applyBorder="1" applyAlignment="1">
      <alignment horizontal="right" vertical="center"/>
    </xf>
    <xf numFmtId="195" fontId="67" fillId="4" borderId="3" xfId="743" applyNumberFormat="1" applyFont="1" applyFill="1" applyBorder="1" applyAlignment="1">
      <alignment horizontal="center" vertical="center"/>
    </xf>
    <xf numFmtId="169" fontId="67" fillId="4" borderId="3" xfId="743" applyNumberFormat="1" applyFont="1" applyFill="1" applyBorder="1" applyAlignment="1">
      <alignment horizontal="center" vertical="center"/>
    </xf>
    <xf numFmtId="0" fontId="73" fillId="4" borderId="2" xfId="744" applyFont="1" applyFill="1" applyBorder="1" applyAlignment="1">
      <alignment horizontal="left" vertical="center" wrapText="1"/>
    </xf>
    <xf numFmtId="168" fontId="74" fillId="4" borderId="2" xfId="12" applyNumberFormat="1" applyFont="1" applyFill="1" applyBorder="1" applyAlignment="1">
      <alignment horizontal="center" vertical="center" wrapText="1"/>
    </xf>
    <xf numFmtId="168" fontId="73" fillId="4" borderId="2" xfId="12" applyNumberFormat="1" applyFont="1" applyFill="1" applyBorder="1" applyAlignment="1">
      <alignment horizontal="center" vertical="center" wrapText="1"/>
    </xf>
    <xf numFmtId="44" fontId="73" fillId="4" borderId="2" xfId="12" applyNumberFormat="1" applyFont="1" applyFill="1" applyBorder="1" applyAlignment="1">
      <alignment horizontal="center" vertical="center" wrapText="1"/>
    </xf>
    <xf numFmtId="0" fontId="63" fillId="4" borderId="0" xfId="0" applyFont="1" applyFill="1" applyAlignment="1">
      <alignment vertical="center"/>
    </xf>
    <xf numFmtId="0" fontId="88" fillId="55" borderId="0" xfId="0" applyFont="1" applyFill="1" applyAlignment="1">
      <alignment vertical="center"/>
    </xf>
    <xf numFmtId="0" fontId="88" fillId="55" borderId="55" xfId="0" applyFont="1" applyFill="1" applyBorder="1" applyAlignment="1">
      <alignment vertical="center"/>
    </xf>
    <xf numFmtId="0" fontId="88" fillId="55" borderId="22" xfId="0" applyFont="1" applyFill="1" applyBorder="1" applyAlignment="1">
      <alignment vertical="center"/>
    </xf>
    <xf numFmtId="0" fontId="88" fillId="55" borderId="15" xfId="0" applyFont="1" applyFill="1" applyBorder="1" applyAlignment="1">
      <alignment vertical="center"/>
    </xf>
    <xf numFmtId="0" fontId="0" fillId="3" borderId="0" xfId="0" applyFill="1" applyAlignment="1">
      <alignment vertical="center"/>
    </xf>
    <xf numFmtId="0" fontId="97" fillId="3" borderId="62" xfId="0" applyFont="1" applyFill="1" applyBorder="1" applyAlignment="1">
      <alignment horizontal="left" vertical="center" wrapText="1"/>
    </xf>
    <xf numFmtId="0" fontId="97" fillId="3" borderId="62" xfId="0" applyFont="1" applyFill="1" applyBorder="1" applyAlignment="1">
      <alignment horizontal="right" vertical="center" wrapText="1"/>
    </xf>
    <xf numFmtId="0" fontId="97" fillId="3" borderId="62" xfId="0" applyFont="1" applyFill="1" applyBorder="1" applyAlignment="1">
      <alignment horizontal="center" vertical="center" wrapText="1"/>
    </xf>
    <xf numFmtId="202" fontId="97" fillId="3" borderId="62" xfId="0" applyNumberFormat="1" applyFont="1" applyFill="1" applyBorder="1" applyAlignment="1">
      <alignment horizontal="right" vertical="center" wrapText="1"/>
    </xf>
    <xf numFmtId="4" fontId="97" fillId="3" borderId="62" xfId="0" applyNumberFormat="1" applyFont="1" applyFill="1" applyBorder="1" applyAlignment="1">
      <alignment horizontal="right" vertical="center" wrapText="1"/>
    </xf>
    <xf numFmtId="0" fontId="97" fillId="3" borderId="0" xfId="0" applyFont="1" applyFill="1" applyAlignment="1">
      <alignment horizontal="right" vertical="center" wrapText="1"/>
    </xf>
    <xf numFmtId="4" fontId="97" fillId="3" borderId="0" xfId="0" applyNumberFormat="1" applyFont="1" applyFill="1" applyAlignment="1">
      <alignment horizontal="right" vertical="center" wrapText="1"/>
    </xf>
    <xf numFmtId="0" fontId="95" fillId="3" borderId="63" xfId="0" applyFont="1" applyFill="1" applyBorder="1" applyAlignment="1">
      <alignment horizontal="left" vertical="center" wrapText="1"/>
    </xf>
    <xf numFmtId="0" fontId="96" fillId="3" borderId="62" xfId="0" applyFont="1" applyFill="1" applyBorder="1" applyAlignment="1">
      <alignment horizontal="left" vertical="center" wrapText="1"/>
    </xf>
    <xf numFmtId="0" fontId="96" fillId="3" borderId="62" xfId="0" applyFont="1" applyFill="1" applyBorder="1" applyAlignment="1">
      <alignment horizontal="right" vertical="center" wrapText="1"/>
    </xf>
    <xf numFmtId="0" fontId="96" fillId="3" borderId="62" xfId="0" applyFont="1" applyFill="1" applyBorder="1" applyAlignment="1">
      <alignment horizontal="center" vertical="center" wrapText="1"/>
    </xf>
    <xf numFmtId="200" fontId="97" fillId="3" borderId="62" xfId="0" applyNumberFormat="1" applyFont="1" applyFill="1" applyBorder="1" applyAlignment="1">
      <alignment horizontal="right" vertical="center" wrapText="1"/>
    </xf>
    <xf numFmtId="200" fontId="98" fillId="3" borderId="0" xfId="0" applyNumberFormat="1" applyFont="1" applyFill="1" applyAlignment="1">
      <alignment horizontal="right" vertical="center" wrapText="1"/>
    </xf>
    <xf numFmtId="0" fontId="60" fillId="3" borderId="0" xfId="0" applyFont="1" applyFill="1" applyAlignment="1">
      <alignment vertical="center"/>
    </xf>
    <xf numFmtId="0" fontId="60" fillId="3" borderId="0" xfId="0" applyFont="1" applyFill="1"/>
    <xf numFmtId="0" fontId="99" fillId="4" borderId="62" xfId="0" applyFont="1" applyFill="1" applyBorder="1" applyAlignment="1">
      <alignment horizontal="left" vertical="center" wrapText="1"/>
    </xf>
    <xf numFmtId="0" fontId="99" fillId="4" borderId="62" xfId="0" applyFont="1" applyFill="1" applyBorder="1" applyAlignment="1">
      <alignment horizontal="right" vertical="center" wrapText="1"/>
    </xf>
    <xf numFmtId="0" fontId="99" fillId="4" borderId="62" xfId="0" applyFont="1" applyFill="1" applyBorder="1" applyAlignment="1">
      <alignment horizontal="center" vertical="center" wrapText="1"/>
    </xf>
    <xf numFmtId="202" fontId="99" fillId="4" borderId="62" xfId="0" applyNumberFormat="1" applyFont="1" applyFill="1" applyBorder="1" applyAlignment="1">
      <alignment horizontal="right" vertical="center" wrapText="1"/>
    </xf>
    <xf numFmtId="4" fontId="99" fillId="4" borderId="62" xfId="0" applyNumberFormat="1" applyFont="1" applyFill="1" applyBorder="1" applyAlignment="1">
      <alignment horizontal="right" vertical="center" wrapText="1"/>
    </xf>
    <xf numFmtId="0" fontId="88" fillId="55" borderId="55" xfId="0" applyFont="1" applyFill="1" applyBorder="1" applyAlignment="1">
      <alignment horizontal="center" vertical="center"/>
    </xf>
    <xf numFmtId="0" fontId="88" fillId="55" borderId="0" xfId="0" applyFont="1" applyFill="1" applyAlignment="1">
      <alignment horizontal="center" vertical="center"/>
    </xf>
    <xf numFmtId="0" fontId="94" fillId="54" borderId="2" xfId="0" applyFont="1" applyFill="1" applyBorder="1" applyAlignment="1">
      <alignment horizontal="center" vertical="center" wrapText="1"/>
    </xf>
    <xf numFmtId="0" fontId="63" fillId="0" borderId="0" xfId="0" applyFont="1" applyAlignment="1">
      <alignment horizontal="center"/>
    </xf>
    <xf numFmtId="0" fontId="87" fillId="0" borderId="3" xfId="747" applyFont="1" applyBorder="1" applyAlignment="1">
      <alignment horizontal="left" vertical="center" wrapText="1"/>
    </xf>
    <xf numFmtId="0" fontId="67" fillId="4" borderId="3" xfId="743" applyFont="1" applyFill="1" applyBorder="1" applyAlignment="1">
      <alignment horizontal="center" vertical="center"/>
    </xf>
    <xf numFmtId="0" fontId="0" fillId="0" borderId="0" xfId="0" applyAlignment="1">
      <alignment horizontal="center" vertical="center"/>
    </xf>
    <xf numFmtId="0" fontId="57" fillId="54" borderId="2" xfId="0" applyFont="1" applyFill="1" applyBorder="1"/>
    <xf numFmtId="0" fontId="57" fillId="54" borderId="2" xfId="0" applyFont="1" applyFill="1" applyBorder="1" applyAlignment="1">
      <alignment horizontal="center" vertical="center"/>
    </xf>
    <xf numFmtId="0" fontId="0" fillId="0" borderId="2" xfId="0" applyBorder="1" applyAlignment="1">
      <alignment horizontal="center" vertical="center"/>
    </xf>
    <xf numFmtId="9" fontId="0" fillId="0" borderId="2" xfId="1" applyFont="1" applyBorder="1"/>
    <xf numFmtId="10" fontId="57" fillId="54" borderId="2" xfId="1" applyNumberFormat="1" applyFont="1" applyFill="1" applyBorder="1"/>
    <xf numFmtId="0" fontId="57" fillId="54" borderId="0" xfId="0" applyFont="1" applyFill="1"/>
    <xf numFmtId="10" fontId="0" fillId="0" borderId="2" xfId="1" applyNumberFormat="1" applyFont="1" applyBorder="1"/>
    <xf numFmtId="0" fontId="57" fillId="54" borderId="12" xfId="0" applyFont="1" applyFill="1" applyBorder="1"/>
    <xf numFmtId="0" fontId="0" fillId="54" borderId="12" xfId="0" applyFill="1" applyBorder="1" applyAlignment="1">
      <alignment horizontal="center" vertical="center"/>
    </xf>
    <xf numFmtId="10" fontId="57" fillId="54" borderId="12" xfId="1" applyNumberFormat="1" applyFont="1" applyFill="1" applyBorder="1"/>
    <xf numFmtId="0" fontId="57" fillId="0" borderId="20" xfId="0" applyFont="1" applyBorder="1"/>
    <xf numFmtId="0" fontId="0" fillId="0" borderId="55" xfId="0" applyBorder="1" applyAlignment="1">
      <alignment horizontal="center" vertical="center"/>
    </xf>
    <xf numFmtId="10" fontId="57" fillId="0" borderId="22" xfId="1" applyNumberFormat="1" applyFont="1" applyFill="1" applyBorder="1"/>
    <xf numFmtId="0" fontId="0" fillId="0" borderId="11" xfId="0" applyBorder="1" applyAlignment="1">
      <alignment horizontal="center" vertical="center"/>
    </xf>
    <xf numFmtId="195" fontId="72" fillId="55" borderId="2" xfId="740" quotePrefix="1" applyNumberFormat="1" applyFont="1" applyFill="1" applyBorder="1" applyAlignment="1">
      <alignment horizontal="center" vertical="center" wrapText="1"/>
    </xf>
    <xf numFmtId="4" fontId="0" fillId="0" borderId="0" xfId="0" applyNumberFormat="1"/>
    <xf numFmtId="0" fontId="95" fillId="3" borderId="10" xfId="0" applyFont="1" applyFill="1" applyBorder="1" applyAlignment="1">
      <alignment horizontal="left" vertical="center" wrapText="1"/>
    </xf>
    <xf numFmtId="0" fontId="95" fillId="3" borderId="11" xfId="0" applyFont="1" applyFill="1" applyBorder="1" applyAlignment="1">
      <alignment horizontal="center" vertical="center" wrapText="1"/>
    </xf>
    <xf numFmtId="0" fontId="95" fillId="3" borderId="11" xfId="0" applyFont="1" applyFill="1" applyBorder="1" applyAlignment="1">
      <alignment horizontal="left" vertical="center" wrapText="1"/>
    </xf>
    <xf numFmtId="43" fontId="95" fillId="3" borderId="11" xfId="761" applyFont="1" applyFill="1" applyBorder="1" applyAlignment="1">
      <alignment horizontal="right" vertical="center" wrapText="1"/>
    </xf>
    <xf numFmtId="195" fontId="95" fillId="3" borderId="11" xfId="0" applyNumberFormat="1" applyFont="1" applyFill="1" applyBorder="1" applyAlignment="1">
      <alignment horizontal="right" vertical="center" wrapText="1"/>
    </xf>
    <xf numFmtId="14" fontId="0" fillId="0" borderId="0" xfId="0" applyNumberFormat="1"/>
    <xf numFmtId="0" fontId="65" fillId="4" borderId="2" xfId="13" applyFont="1" applyFill="1" applyBorder="1" applyAlignment="1">
      <alignment horizontal="center" vertical="center"/>
    </xf>
    <xf numFmtId="200" fontId="0" fillId="0" borderId="0" xfId="0" applyNumberFormat="1"/>
    <xf numFmtId="204" fontId="60" fillId="0" borderId="0" xfId="0" applyNumberFormat="1" applyFont="1"/>
    <xf numFmtId="205" fontId="98" fillId="3" borderId="0" xfId="0" applyNumberFormat="1" applyFont="1" applyFill="1" applyAlignment="1">
      <alignment horizontal="right" vertical="center" wrapText="1"/>
    </xf>
    <xf numFmtId="200" fontId="97" fillId="0" borderId="62" xfId="0" applyNumberFormat="1" applyFont="1" applyBorder="1" applyAlignment="1">
      <alignment horizontal="right" vertical="center" wrapText="1"/>
    </xf>
    <xf numFmtId="0" fontId="73" fillId="0" borderId="2" xfId="744" applyFont="1" applyBorder="1" applyAlignment="1">
      <alignment vertical="center" wrapText="1"/>
    </xf>
    <xf numFmtId="0" fontId="73" fillId="0" borderId="3" xfId="744" applyFont="1" applyBorder="1" applyAlignment="1">
      <alignment horizontal="left" vertical="center" wrapText="1"/>
    </xf>
    <xf numFmtId="0" fontId="73" fillId="0" borderId="3" xfId="744" applyFont="1" applyBorder="1" applyAlignment="1">
      <alignment vertical="center" wrapText="1"/>
    </xf>
    <xf numFmtId="44" fontId="74" fillId="4" borderId="2" xfId="12" applyNumberFormat="1" applyFont="1" applyFill="1" applyBorder="1" applyAlignment="1">
      <alignment horizontal="center" vertical="center" wrapText="1"/>
    </xf>
    <xf numFmtId="0" fontId="101" fillId="3" borderId="62" xfId="0" applyFont="1" applyFill="1" applyBorder="1" applyAlignment="1">
      <alignment vertical="center" wrapText="1"/>
    </xf>
    <xf numFmtId="4" fontId="97" fillId="3" borderId="62" xfId="0" applyNumberFormat="1" applyFont="1" applyFill="1" applyBorder="1" applyAlignment="1">
      <alignment horizontal="center" vertical="center" wrapText="1"/>
    </xf>
    <xf numFmtId="206" fontId="97" fillId="3" borderId="62" xfId="0" applyNumberFormat="1" applyFont="1" applyFill="1" applyBorder="1" applyAlignment="1">
      <alignment horizontal="right" vertical="center" wrapText="1"/>
    </xf>
    <xf numFmtId="195" fontId="97" fillId="3" borderId="2" xfId="0" applyNumberFormat="1" applyFont="1" applyFill="1" applyBorder="1" applyAlignment="1">
      <alignment horizontal="right" vertical="center" wrapText="1"/>
    </xf>
    <xf numFmtId="0" fontId="10" fillId="0" borderId="17" xfId="756" applyFont="1" applyBorder="1" applyAlignment="1">
      <alignment vertical="center" wrapText="1"/>
    </xf>
    <xf numFmtId="0" fontId="10" fillId="0" borderId="3" xfId="756" applyFont="1" applyBorder="1" applyAlignment="1">
      <alignment vertical="center" wrapText="1"/>
    </xf>
    <xf numFmtId="2" fontId="65" fillId="5" borderId="2" xfId="745" applyNumberFormat="1" applyFont="1" applyFill="1" applyBorder="1" applyAlignment="1">
      <alignment horizontal="right" vertical="center" wrapText="1"/>
    </xf>
    <xf numFmtId="199" fontId="65" fillId="5" borderId="2" xfId="745" applyNumberFormat="1" applyFont="1" applyFill="1" applyBorder="1" applyAlignment="1">
      <alignment horizontal="right" vertical="center" wrapText="1"/>
    </xf>
    <xf numFmtId="2" fontId="104" fillId="0" borderId="0" xfId="759" applyNumberFormat="1" applyFont="1" applyAlignment="1" applyProtection="1">
      <alignment horizontal="center" vertical="center"/>
      <protection hidden="1"/>
    </xf>
    <xf numFmtId="10" fontId="104" fillId="0" borderId="0" xfId="759" applyNumberFormat="1" applyFont="1" applyAlignment="1" applyProtection="1">
      <alignment horizontal="center" vertical="center"/>
      <protection hidden="1"/>
    </xf>
    <xf numFmtId="0" fontId="104" fillId="0" borderId="0" xfId="759" applyFont="1" applyAlignment="1" applyProtection="1">
      <alignment horizontal="center" vertical="center"/>
      <protection hidden="1"/>
    </xf>
    <xf numFmtId="0" fontId="105" fillId="57" borderId="61" xfId="759" applyFont="1" applyFill="1" applyBorder="1" applyAlignment="1" applyProtection="1">
      <alignment vertical="center" wrapText="1"/>
      <protection hidden="1"/>
    </xf>
    <xf numFmtId="0" fontId="107" fillId="0" borderId="38" xfId="759" applyFont="1" applyBorder="1" applyAlignment="1" applyProtection="1">
      <alignment vertical="center"/>
      <protection hidden="1"/>
    </xf>
    <xf numFmtId="0" fontId="107" fillId="0" borderId="0" xfId="759" applyFont="1" applyAlignment="1" applyProtection="1">
      <alignment horizontal="center" vertical="center"/>
      <protection hidden="1"/>
    </xf>
    <xf numFmtId="0" fontId="107" fillId="0" borderId="61" xfId="759" applyFont="1" applyBorder="1" applyAlignment="1" applyProtection="1">
      <alignment horizontal="center" vertical="center"/>
      <protection hidden="1"/>
    </xf>
    <xf numFmtId="0" fontId="107" fillId="0" borderId="38" xfId="759" applyFont="1" applyBorder="1" applyAlignment="1" applyProtection="1">
      <alignment horizontal="center" vertical="center"/>
      <protection hidden="1"/>
    </xf>
    <xf numFmtId="2" fontId="108" fillId="0" borderId="61" xfId="759" applyNumberFormat="1" applyFont="1" applyBorder="1" applyAlignment="1" applyProtection="1">
      <alignment horizontal="center" vertical="center"/>
      <protection hidden="1"/>
    </xf>
    <xf numFmtId="2" fontId="107" fillId="0" borderId="61" xfId="759" applyNumberFormat="1" applyFont="1" applyBorder="1" applyAlignment="1" applyProtection="1">
      <alignment horizontal="center" vertical="center"/>
      <protection hidden="1"/>
    </xf>
    <xf numFmtId="2" fontId="104" fillId="0" borderId="61" xfId="759" applyNumberFormat="1" applyFont="1" applyBorder="1" applyAlignment="1" applyProtection="1">
      <alignment horizontal="center" vertical="center"/>
      <protection hidden="1"/>
    </xf>
    <xf numFmtId="0" fontId="104" fillId="0" borderId="38" xfId="759" applyFont="1" applyBorder="1" applyAlignment="1" applyProtection="1">
      <alignment horizontal="center" vertical="center"/>
      <protection hidden="1"/>
    </xf>
    <xf numFmtId="10" fontId="107" fillId="0" borderId="0" xfId="759" applyNumberFormat="1" applyFont="1" applyAlignment="1" applyProtection="1">
      <alignment horizontal="center" vertical="center"/>
      <protection hidden="1"/>
    </xf>
    <xf numFmtId="193" fontId="104" fillId="0" borderId="61" xfId="436" applyNumberFormat="1" applyFont="1" applyFill="1" applyBorder="1" applyAlignment="1" applyProtection="1">
      <alignment horizontal="center" vertical="center"/>
      <protection hidden="1"/>
    </xf>
    <xf numFmtId="193" fontId="107" fillId="0" borderId="61" xfId="436" applyNumberFormat="1" applyFont="1" applyFill="1" applyBorder="1" applyAlignment="1" applyProtection="1">
      <alignment horizontal="center" vertical="center"/>
      <protection hidden="1"/>
    </xf>
    <xf numFmtId="2" fontId="107" fillId="0" borderId="61" xfId="436" applyNumberFormat="1" applyFont="1" applyFill="1" applyBorder="1" applyAlignment="1" applyProtection="1">
      <alignment horizontal="center" vertical="center"/>
      <protection hidden="1"/>
    </xf>
    <xf numFmtId="2" fontId="104" fillId="0" borderId="61" xfId="436" applyNumberFormat="1" applyFont="1" applyFill="1" applyBorder="1" applyAlignment="1" applyProtection="1">
      <alignment horizontal="center" vertical="center"/>
      <protection hidden="1"/>
    </xf>
    <xf numFmtId="164" fontId="2" fillId="0" borderId="0" xfId="436" applyNumberFormat="1" applyFont="1" applyFill="1" applyBorder="1" applyAlignment="1" applyProtection="1">
      <alignment horizontal="center" vertical="center"/>
      <protection hidden="1"/>
    </xf>
    <xf numFmtId="164" fontId="12" fillId="0" borderId="0" xfId="436" applyNumberFormat="1" applyFont="1" applyFill="1" applyBorder="1" applyAlignment="1" applyProtection="1">
      <alignment vertical="center"/>
      <protection hidden="1"/>
    </xf>
    <xf numFmtId="168" fontId="109" fillId="0" borderId="0" xfId="759" applyNumberFormat="1" applyFont="1" applyAlignment="1" applyProtection="1">
      <alignment horizontal="center" vertical="center"/>
      <protection hidden="1"/>
    </xf>
    <xf numFmtId="0" fontId="109" fillId="0" borderId="0" xfId="759" applyFont="1" applyAlignment="1" applyProtection="1">
      <alignment horizontal="center" vertical="center"/>
      <protection hidden="1"/>
    </xf>
    <xf numFmtId="193" fontId="104" fillId="0" borderId="0" xfId="759" applyNumberFormat="1" applyFont="1" applyAlignment="1" applyProtection="1">
      <alignment horizontal="center" vertical="center"/>
      <protection hidden="1"/>
    </xf>
    <xf numFmtId="10" fontId="109" fillId="0" borderId="0" xfId="759" applyNumberFormat="1" applyFont="1" applyAlignment="1" applyProtection="1">
      <alignment horizontal="center" vertical="center"/>
      <protection hidden="1"/>
    </xf>
    <xf numFmtId="0" fontId="107" fillId="0" borderId="53" xfId="759" applyFont="1" applyBorder="1" applyAlignment="1" applyProtection="1">
      <alignment vertical="center"/>
      <protection hidden="1"/>
    </xf>
    <xf numFmtId="0" fontId="65" fillId="0" borderId="19" xfId="759" applyFont="1" applyBorder="1" applyAlignment="1" applyProtection="1">
      <alignment vertical="center"/>
      <protection hidden="1"/>
    </xf>
    <xf numFmtId="0" fontId="10" fillId="0" borderId="19" xfId="759" applyFont="1" applyBorder="1" applyAlignment="1" applyProtection="1">
      <alignment horizontal="center" vertical="center"/>
      <protection hidden="1"/>
    </xf>
    <xf numFmtId="0" fontId="10" fillId="0" borderId="19" xfId="759" applyFont="1" applyBorder="1" applyAlignment="1" applyProtection="1">
      <alignment horizontal="left" vertical="center"/>
      <protection hidden="1"/>
    </xf>
    <xf numFmtId="2" fontId="104" fillId="0" borderId="6" xfId="759" applyNumberFormat="1" applyFont="1" applyBorder="1" applyAlignment="1" applyProtection="1">
      <alignment horizontal="center" vertical="center"/>
      <protection hidden="1"/>
    </xf>
    <xf numFmtId="0" fontId="107" fillId="0" borderId="18" xfId="759" applyFont="1" applyBorder="1" applyAlignment="1" applyProtection="1">
      <alignment vertical="center"/>
      <protection hidden="1"/>
    </xf>
    <xf numFmtId="0" fontId="65" fillId="0" borderId="18" xfId="759" applyFont="1" applyBorder="1" applyAlignment="1" applyProtection="1">
      <alignment vertical="center"/>
      <protection hidden="1"/>
    </xf>
    <xf numFmtId="0" fontId="10" fillId="0" borderId="18" xfId="759" applyFont="1" applyBorder="1" applyAlignment="1" applyProtection="1">
      <alignment horizontal="center" vertical="center"/>
      <protection hidden="1"/>
    </xf>
    <xf numFmtId="0" fontId="10" fillId="0" borderId="18" xfId="759" applyFont="1" applyBorder="1" applyAlignment="1" applyProtection="1">
      <alignment horizontal="left" vertical="center"/>
      <protection hidden="1"/>
    </xf>
    <xf numFmtId="2" fontId="104" fillId="0" borderId="18" xfId="759" applyNumberFormat="1" applyFont="1" applyBorder="1" applyAlignment="1" applyProtection="1">
      <alignment horizontal="center" vertical="center"/>
      <protection hidden="1"/>
    </xf>
    <xf numFmtId="10" fontId="107" fillId="0" borderId="0" xfId="759" applyNumberFormat="1" applyFont="1" applyAlignment="1" applyProtection="1">
      <alignment vertical="center"/>
      <protection hidden="1"/>
    </xf>
    <xf numFmtId="44" fontId="104" fillId="0" borderId="0" xfId="759" applyNumberFormat="1" applyFont="1" applyAlignment="1" applyProtection="1">
      <alignment horizontal="center" vertical="center"/>
      <protection hidden="1"/>
    </xf>
    <xf numFmtId="169" fontId="104" fillId="0" borderId="0" xfId="759" applyNumberFormat="1" applyFont="1" applyAlignment="1" applyProtection="1">
      <alignment horizontal="center" vertical="center"/>
      <protection hidden="1"/>
    </xf>
    <xf numFmtId="203" fontId="107" fillId="0" borderId="0" xfId="759" applyNumberFormat="1" applyFont="1" applyAlignment="1" applyProtection="1">
      <alignment horizontal="center" vertical="center"/>
      <protection hidden="1"/>
    </xf>
    <xf numFmtId="0" fontId="103" fillId="3" borderId="19" xfId="757" applyFont="1" applyFill="1" applyBorder="1" applyAlignment="1">
      <alignment horizontal="center" vertical="top" wrapText="1"/>
    </xf>
    <xf numFmtId="0" fontId="103" fillId="3" borderId="6" xfId="757" applyFont="1" applyFill="1" applyBorder="1" applyAlignment="1">
      <alignment horizontal="center" vertical="top" wrapText="1"/>
    </xf>
    <xf numFmtId="0" fontId="103" fillId="3" borderId="8" xfId="757" applyFont="1" applyFill="1" applyBorder="1" applyAlignment="1">
      <alignment vertical="top" wrapText="1"/>
    </xf>
    <xf numFmtId="0" fontId="103" fillId="3" borderId="18" xfId="757" applyFont="1" applyFill="1" applyBorder="1" applyAlignment="1">
      <alignment vertical="top" wrapText="1"/>
    </xf>
    <xf numFmtId="0" fontId="103" fillId="3" borderId="7" xfId="757" applyFont="1" applyFill="1" applyBorder="1" applyAlignment="1">
      <alignment vertical="top" wrapText="1"/>
    </xf>
    <xf numFmtId="0" fontId="103" fillId="3" borderId="38" xfId="757" applyFont="1" applyFill="1" applyBorder="1" applyAlignment="1">
      <alignment vertical="top" wrapText="1"/>
    </xf>
    <xf numFmtId="0" fontId="103" fillId="3" borderId="61" xfId="757" applyFont="1" applyFill="1" applyBorder="1" applyAlignment="1">
      <alignment vertical="top" wrapText="1"/>
    </xf>
    <xf numFmtId="0" fontId="107" fillId="0" borderId="0" xfId="759" applyFont="1" applyAlignment="1" applyProtection="1">
      <alignment vertical="center"/>
      <protection hidden="1"/>
    </xf>
    <xf numFmtId="2" fontId="108" fillId="0" borderId="0" xfId="759" applyNumberFormat="1" applyFont="1" applyAlignment="1" applyProtection="1">
      <alignment horizontal="center" vertical="center"/>
      <protection hidden="1"/>
    </xf>
    <xf numFmtId="0" fontId="2" fillId="0" borderId="0" xfId="759" applyAlignment="1" applyProtection="1">
      <alignment horizontal="center" vertical="center"/>
      <protection hidden="1"/>
    </xf>
    <xf numFmtId="0" fontId="12" fillId="0" borderId="0" xfId="759" applyFont="1" applyAlignment="1" applyProtection="1">
      <alignment horizontal="center" vertical="center"/>
      <protection hidden="1"/>
    </xf>
    <xf numFmtId="0" fontId="12" fillId="0" borderId="0" xfId="759" applyFont="1" applyAlignment="1" applyProtection="1">
      <alignment horizontal="right" vertical="center"/>
      <protection hidden="1"/>
    </xf>
    <xf numFmtId="0" fontId="12" fillId="0" borderId="0" xfId="759" applyFont="1" applyAlignment="1" applyProtection="1">
      <alignment vertical="center"/>
      <protection hidden="1"/>
    </xf>
    <xf numFmtId="49" fontId="12" fillId="0" borderId="0" xfId="759" applyNumberFormat="1" applyFont="1" applyAlignment="1" applyProtection="1">
      <alignment vertical="center"/>
      <protection hidden="1"/>
    </xf>
    <xf numFmtId="4" fontId="12" fillId="0" borderId="0" xfId="759" applyNumberFormat="1" applyFont="1" applyAlignment="1" applyProtection="1">
      <alignment horizontal="right" vertical="center"/>
      <protection hidden="1"/>
    </xf>
    <xf numFmtId="9" fontId="12" fillId="0" borderId="0" xfId="759" applyNumberFormat="1" applyFont="1" applyAlignment="1" applyProtection="1">
      <alignment horizontal="center" vertical="center"/>
      <protection hidden="1"/>
    </xf>
    <xf numFmtId="4" fontId="12" fillId="0" borderId="0" xfId="759" applyNumberFormat="1" applyFont="1" applyAlignment="1" applyProtection="1">
      <alignment vertical="center" wrapText="1"/>
      <protection hidden="1"/>
    </xf>
    <xf numFmtId="0" fontId="12" fillId="0" borderId="0" xfId="759" applyFont="1" applyAlignment="1" applyProtection="1">
      <alignment horizontal="left" vertical="center"/>
      <protection hidden="1"/>
    </xf>
    <xf numFmtId="0" fontId="12" fillId="0" borderId="0" xfId="759" applyFont="1" applyAlignment="1" applyProtection="1">
      <alignment horizontal="left" vertical="center" wrapText="1"/>
      <protection hidden="1"/>
    </xf>
    <xf numFmtId="0" fontId="65" fillId="0" borderId="0" xfId="759" applyFont="1" applyAlignment="1" applyProtection="1">
      <alignment vertical="center"/>
      <protection hidden="1"/>
    </xf>
    <xf numFmtId="0" fontId="10" fillId="0" borderId="0" xfId="759" applyFont="1" applyAlignment="1" applyProtection="1">
      <alignment horizontal="center" vertical="center"/>
      <protection hidden="1"/>
    </xf>
    <xf numFmtId="0" fontId="10" fillId="0" borderId="0" xfId="759" applyFont="1" applyAlignment="1" applyProtection="1">
      <alignment horizontal="left" vertical="center"/>
      <protection hidden="1"/>
    </xf>
    <xf numFmtId="0" fontId="110" fillId="3" borderId="67" xfId="757" applyFont="1" applyFill="1" applyBorder="1" applyAlignment="1">
      <alignment horizontal="left" vertical="top"/>
    </xf>
    <xf numFmtId="0" fontId="103" fillId="3" borderId="68" xfId="757" applyFont="1" applyFill="1" applyBorder="1" applyAlignment="1">
      <alignment horizontal="center" vertical="top" wrapText="1"/>
    </xf>
    <xf numFmtId="0" fontId="103" fillId="3" borderId="69" xfId="757" applyFont="1" applyFill="1" applyBorder="1" applyAlignment="1">
      <alignment horizontal="center" vertical="top" wrapText="1"/>
    </xf>
    <xf numFmtId="0" fontId="110" fillId="3" borderId="53" xfId="757" applyFont="1" applyFill="1" applyBorder="1" applyAlignment="1">
      <alignment horizontal="left" vertical="top"/>
    </xf>
    <xf numFmtId="0" fontId="105" fillId="57" borderId="38" xfId="759" applyFont="1" applyFill="1" applyBorder="1" applyAlignment="1" applyProtection="1">
      <alignment vertical="center"/>
      <protection hidden="1"/>
    </xf>
    <xf numFmtId="0" fontId="103" fillId="3" borderId="0" xfId="757" applyFont="1" applyFill="1" applyAlignment="1">
      <alignment vertical="top" wrapText="1"/>
    </xf>
    <xf numFmtId="0" fontId="105" fillId="57" borderId="0" xfId="759" applyFont="1" applyFill="1" applyAlignment="1" applyProtection="1">
      <alignment vertical="center" wrapText="1"/>
      <protection hidden="1"/>
    </xf>
    <xf numFmtId="0" fontId="105" fillId="57" borderId="0" xfId="759" applyFont="1" applyFill="1" applyAlignment="1" applyProtection="1">
      <alignment vertical="center"/>
      <protection hidden="1"/>
    </xf>
    <xf numFmtId="0" fontId="105" fillId="57" borderId="38" xfId="759" applyFont="1" applyFill="1" applyBorder="1" applyAlignment="1" applyProtection="1">
      <alignment vertical="center" wrapText="1"/>
      <protection hidden="1"/>
    </xf>
    <xf numFmtId="0" fontId="105" fillId="57" borderId="61" xfId="759" applyFont="1" applyFill="1" applyBorder="1" applyAlignment="1" applyProtection="1">
      <alignment vertical="center"/>
      <protection hidden="1"/>
    </xf>
    <xf numFmtId="2" fontId="91" fillId="0" borderId="0" xfId="318" applyNumberFormat="1" applyFont="1" applyAlignment="1" applyProtection="1">
      <alignment horizontal="center" vertical="center"/>
      <protection hidden="1"/>
    </xf>
    <xf numFmtId="10" fontId="91" fillId="0" borderId="0" xfId="318" applyNumberFormat="1" applyFont="1" applyAlignment="1" applyProtection="1">
      <alignment horizontal="center" vertical="center"/>
      <protection hidden="1"/>
    </xf>
    <xf numFmtId="0" fontId="91" fillId="0" borderId="0" xfId="318" applyFont="1" applyAlignment="1" applyProtection="1">
      <alignment horizontal="center" vertical="center"/>
      <protection hidden="1"/>
    </xf>
    <xf numFmtId="0" fontId="111" fillId="0" borderId="8" xfId="318" applyFont="1" applyBorder="1" applyAlignment="1" applyProtection="1">
      <alignment vertical="center"/>
      <protection hidden="1"/>
    </xf>
    <xf numFmtId="0" fontId="111" fillId="0" borderId="18" xfId="318" applyFont="1" applyBorder="1" applyAlignment="1" applyProtection="1">
      <alignment vertical="center"/>
      <protection hidden="1"/>
    </xf>
    <xf numFmtId="0" fontId="111" fillId="0" borderId="7" xfId="318" applyFont="1" applyBorder="1" applyAlignment="1" applyProtection="1">
      <alignment vertical="center"/>
      <protection hidden="1"/>
    </xf>
    <xf numFmtId="0" fontId="111" fillId="0" borderId="38" xfId="318" applyFont="1" applyBorder="1" applyAlignment="1" applyProtection="1">
      <alignment vertical="center"/>
      <protection hidden="1"/>
    </xf>
    <xf numFmtId="0" fontId="111" fillId="0" borderId="0" xfId="318" applyFont="1" applyAlignment="1" applyProtection="1">
      <alignment vertical="center"/>
      <protection hidden="1"/>
    </xf>
    <xf numFmtId="0" fontId="111" fillId="0" borderId="61" xfId="318" applyFont="1" applyBorder="1" applyAlignment="1" applyProtection="1">
      <alignment vertical="center"/>
      <protection hidden="1"/>
    </xf>
    <xf numFmtId="49" fontId="112" fillId="0" borderId="0" xfId="318" applyNumberFormat="1" applyFont="1" applyAlignment="1" applyProtection="1">
      <alignment vertical="justify"/>
      <protection hidden="1"/>
    </xf>
    <xf numFmtId="10" fontId="111" fillId="0" borderId="0" xfId="318" applyNumberFormat="1" applyFont="1" applyAlignment="1" applyProtection="1">
      <alignment horizontal="center" vertical="center"/>
      <protection hidden="1"/>
    </xf>
    <xf numFmtId="0" fontId="111" fillId="0" borderId="53" xfId="318" applyFont="1" applyBorder="1" applyAlignment="1" applyProtection="1">
      <alignment vertical="center"/>
      <protection hidden="1"/>
    </xf>
    <xf numFmtId="0" fontId="111" fillId="0" borderId="19" xfId="318" applyFont="1" applyBorder="1" applyAlignment="1" applyProtection="1">
      <alignment vertical="center"/>
      <protection hidden="1"/>
    </xf>
    <xf numFmtId="0" fontId="111" fillId="0" borderId="6" xfId="318" applyFont="1" applyBorder="1" applyAlignment="1" applyProtection="1">
      <alignment vertical="center"/>
      <protection hidden="1"/>
    </xf>
    <xf numFmtId="172" fontId="65" fillId="5" borderId="2" xfId="767" applyFont="1" applyFill="1" applyBorder="1" applyAlignment="1" applyProtection="1">
      <alignment horizontal="right"/>
    </xf>
    <xf numFmtId="168" fontId="12" fillId="54" borderId="66" xfId="759" applyNumberFormat="1" applyFont="1" applyFill="1" applyBorder="1" applyAlignment="1" applyProtection="1">
      <alignment horizontal="right" vertical="center"/>
      <protection hidden="1"/>
    </xf>
    <xf numFmtId="164" fontId="12" fillId="0" borderId="0" xfId="759" applyNumberFormat="1" applyFont="1" applyAlignment="1" applyProtection="1">
      <alignment horizontal="left" vertical="center"/>
      <protection hidden="1"/>
    </xf>
    <xf numFmtId="0" fontId="60" fillId="0" borderId="16" xfId="0" applyFont="1" applyBorder="1" applyAlignment="1">
      <alignment horizontal="center" vertical="center"/>
    </xf>
    <xf numFmtId="0" fontId="60" fillId="0" borderId="17" xfId="0" applyFont="1" applyBorder="1" applyAlignment="1">
      <alignment horizontal="center" vertical="center"/>
    </xf>
    <xf numFmtId="0" fontId="60" fillId="0" borderId="11" xfId="0" applyFont="1" applyBorder="1" applyAlignment="1">
      <alignment horizontal="center" vertical="center"/>
    </xf>
    <xf numFmtId="0" fontId="60" fillId="0" borderId="14" xfId="0" applyFont="1" applyBorder="1" applyAlignment="1">
      <alignment horizontal="center" vertical="center"/>
    </xf>
    <xf numFmtId="0" fontId="10" fillId="0" borderId="16" xfId="756" applyFont="1" applyBorder="1" applyAlignment="1">
      <alignment vertical="center"/>
    </xf>
    <xf numFmtId="207" fontId="68" fillId="0" borderId="2" xfId="12" applyNumberFormat="1" applyFont="1" applyFill="1" applyBorder="1" applyAlignment="1">
      <alignment horizontal="center" vertical="center" wrapText="1"/>
    </xf>
    <xf numFmtId="199" fontId="0" fillId="0" borderId="0" xfId="0" applyNumberFormat="1"/>
    <xf numFmtId="195" fontId="63" fillId="3" borderId="0" xfId="0" applyNumberFormat="1" applyFont="1" applyFill="1"/>
    <xf numFmtId="44" fontId="60" fillId="0" borderId="0" xfId="0" applyNumberFormat="1" applyFont="1"/>
    <xf numFmtId="43" fontId="63" fillId="0" borderId="0" xfId="761" applyFont="1" applyAlignment="1">
      <alignment vertical="center"/>
    </xf>
    <xf numFmtId="43" fontId="63" fillId="4" borderId="0" xfId="0" applyNumberFormat="1" applyFont="1" applyFill="1" applyAlignment="1">
      <alignment vertical="center"/>
    </xf>
    <xf numFmtId="10" fontId="63" fillId="4" borderId="0" xfId="1" applyNumberFormat="1" applyFont="1" applyFill="1" applyAlignment="1">
      <alignment vertical="center"/>
    </xf>
    <xf numFmtId="0" fontId="67" fillId="0" borderId="2" xfId="747" applyFont="1" applyBorder="1" applyAlignment="1">
      <alignment vertical="center" wrapText="1"/>
    </xf>
    <xf numFmtId="0" fontId="67" fillId="0" borderId="2" xfId="747" applyFont="1" applyBorder="1" applyAlignment="1">
      <alignment horizontal="center" vertical="center" wrapText="1"/>
    </xf>
    <xf numFmtId="0" fontId="88" fillId="4" borderId="20" xfId="0" applyFont="1" applyFill="1" applyBorder="1" applyAlignment="1">
      <alignment horizontal="right" vertical="center"/>
    </xf>
    <xf numFmtId="0" fontId="88" fillId="4" borderId="55" xfId="0" applyFont="1" applyFill="1" applyBorder="1" applyAlignment="1">
      <alignment horizontal="left" vertical="center"/>
    </xf>
    <xf numFmtId="0" fontId="88" fillId="4" borderId="9" xfId="0" applyFont="1" applyFill="1" applyBorder="1" applyAlignment="1">
      <alignment horizontal="right" vertical="center"/>
    </xf>
    <xf numFmtId="0" fontId="88" fillId="4" borderId="0" xfId="0" applyFont="1" applyFill="1" applyAlignment="1">
      <alignment horizontal="left" vertical="center"/>
    </xf>
    <xf numFmtId="0" fontId="46" fillId="0" borderId="0" xfId="735" applyFont="1" applyAlignment="1">
      <alignment horizontal="center" vertical="center" wrapText="1"/>
    </xf>
    <xf numFmtId="0" fontId="63" fillId="4" borderId="55" xfId="0" applyFont="1" applyFill="1" applyBorder="1" applyAlignment="1">
      <alignment vertical="center"/>
    </xf>
    <xf numFmtId="0" fontId="63" fillId="4" borderId="22" xfId="0" applyFont="1" applyFill="1" applyBorder="1" applyAlignment="1">
      <alignment vertical="center"/>
    </xf>
    <xf numFmtId="0" fontId="63" fillId="4" borderId="15" xfId="0" applyFont="1" applyFill="1" applyBorder="1" applyAlignment="1">
      <alignment vertical="center"/>
    </xf>
    <xf numFmtId="0" fontId="63" fillId="4" borderId="14" xfId="0" applyFont="1" applyFill="1" applyBorder="1" applyAlignment="1">
      <alignment vertical="center"/>
    </xf>
    <xf numFmtId="0" fontId="63" fillId="0" borderId="9" xfId="0" applyFont="1" applyBorder="1" applyAlignment="1">
      <alignment vertical="center"/>
    </xf>
    <xf numFmtId="44" fontId="63" fillId="0" borderId="2" xfId="765" applyFont="1" applyBorder="1" applyAlignment="1">
      <alignment vertical="center"/>
    </xf>
    <xf numFmtId="44" fontId="71" fillId="0" borderId="0" xfId="0" applyNumberFormat="1" applyFont="1" applyAlignment="1">
      <alignment vertical="center"/>
    </xf>
    <xf numFmtId="44" fontId="63" fillId="0" borderId="0" xfId="765" applyFont="1" applyAlignment="1">
      <alignment vertical="center"/>
    </xf>
    <xf numFmtId="208" fontId="63" fillId="0" borderId="0" xfId="0" applyNumberFormat="1" applyFont="1" applyAlignment="1">
      <alignment vertical="center"/>
    </xf>
    <xf numFmtId="0" fontId="113" fillId="54" borderId="0" xfId="0" applyFont="1" applyFill="1"/>
    <xf numFmtId="0" fontId="115" fillId="5" borderId="70" xfId="0" applyFont="1" applyFill="1" applyBorder="1" applyAlignment="1">
      <alignment horizontal="left" vertical="center"/>
    </xf>
    <xf numFmtId="0" fontId="116" fillId="5" borderId="70" xfId="0" applyFont="1" applyFill="1" applyBorder="1" applyAlignment="1">
      <alignment horizontal="center" vertical="center"/>
    </xf>
    <xf numFmtId="0" fontId="115" fillId="5" borderId="70" xfId="0" applyFont="1" applyFill="1" applyBorder="1" applyAlignment="1">
      <alignment horizontal="right" vertical="center"/>
    </xf>
    <xf numFmtId="0" fontId="0" fillId="5" borderId="0" xfId="0" applyFill="1"/>
    <xf numFmtId="0" fontId="117" fillId="0" borderId="0" xfId="0" applyFont="1" applyAlignment="1">
      <alignment horizontal="left" vertical="center"/>
    </xf>
    <xf numFmtId="0" fontId="118" fillId="0" borderId="0" xfId="0" applyFont="1" applyAlignment="1">
      <alignment horizontal="left" vertical="center"/>
    </xf>
    <xf numFmtId="0" fontId="118" fillId="0" borderId="0" xfId="0" applyFont="1" applyAlignment="1">
      <alignment horizontal="right" vertical="center"/>
    </xf>
    <xf numFmtId="205" fontId="118" fillId="0" borderId="0" xfId="0" applyNumberFormat="1" applyFont="1" applyAlignment="1">
      <alignment horizontal="right" vertical="center"/>
    </xf>
    <xf numFmtId="0" fontId="118" fillId="0" borderId="71" xfId="0" applyFont="1" applyBorder="1" applyAlignment="1">
      <alignment horizontal="left" vertical="center"/>
    </xf>
    <xf numFmtId="0" fontId="100" fillId="0" borderId="71" xfId="0" applyFont="1" applyBorder="1" applyAlignment="1">
      <alignment horizontal="left" vertical="center"/>
    </xf>
    <xf numFmtId="0" fontId="100" fillId="0" borderId="71" xfId="0" applyFont="1" applyBorder="1" applyAlignment="1">
      <alignment horizontal="center" vertical="center"/>
    </xf>
    <xf numFmtId="0" fontId="100" fillId="0" borderId="0" xfId="0" applyFont="1" applyAlignment="1">
      <alignment horizontal="center" vertical="center"/>
    </xf>
    <xf numFmtId="0" fontId="116" fillId="0" borderId="71" xfId="0" applyFont="1" applyBorder="1" applyAlignment="1">
      <alignment horizontal="center" vertical="center"/>
    </xf>
    <xf numFmtId="0" fontId="116" fillId="0" borderId="0" xfId="0" applyFont="1" applyAlignment="1">
      <alignment horizontal="center" vertical="center"/>
    </xf>
    <xf numFmtId="0" fontId="116" fillId="0" borderId="0" xfId="0" applyFont="1" applyAlignment="1">
      <alignment horizontal="left" vertical="center" wrapText="1"/>
    </xf>
    <xf numFmtId="205" fontId="116" fillId="0" borderId="0" xfId="0" applyNumberFormat="1" applyFont="1" applyAlignment="1">
      <alignment horizontal="center" vertical="center"/>
    </xf>
    <xf numFmtId="4" fontId="116" fillId="0" borderId="0" xfId="0" applyNumberFormat="1" applyFont="1" applyAlignment="1">
      <alignment horizontal="center" vertical="center"/>
    </xf>
    <xf numFmtId="200" fontId="116" fillId="0" borderId="0" xfId="0" applyNumberFormat="1" applyFont="1" applyAlignment="1">
      <alignment horizontal="right" vertical="center"/>
    </xf>
    <xf numFmtId="0" fontId="100" fillId="0" borderId="71" xfId="0" applyFont="1" applyBorder="1" applyAlignment="1">
      <alignment horizontal="right" vertical="center"/>
    </xf>
    <xf numFmtId="200" fontId="116" fillId="0" borderId="71" xfId="0" applyNumberFormat="1" applyFont="1" applyBorder="1" applyAlignment="1">
      <alignment horizontal="right" vertical="center"/>
    </xf>
    <xf numFmtId="0" fontId="100" fillId="0" borderId="0" xfId="0" applyFont="1" applyAlignment="1">
      <alignment horizontal="right" vertical="center"/>
    </xf>
    <xf numFmtId="200" fontId="100" fillId="0" borderId="71" xfId="0" applyNumberFormat="1" applyFont="1" applyBorder="1" applyAlignment="1">
      <alignment horizontal="right" vertical="center"/>
    </xf>
    <xf numFmtId="200" fontId="100" fillId="0" borderId="0" xfId="0" applyNumberFormat="1" applyFont="1" applyAlignment="1">
      <alignment horizontal="right" vertical="center"/>
    </xf>
    <xf numFmtId="205" fontId="100" fillId="0" borderId="0" xfId="0" applyNumberFormat="1" applyFont="1" applyAlignment="1">
      <alignment horizontal="right" vertical="center"/>
    </xf>
    <xf numFmtId="0" fontId="116" fillId="0" borderId="70" xfId="0" applyFont="1" applyBorder="1" applyAlignment="1">
      <alignment horizontal="center" vertical="center"/>
    </xf>
    <xf numFmtId="4" fontId="100" fillId="0" borderId="70" xfId="0" applyNumberFormat="1" applyFont="1" applyBorder="1" applyAlignment="1">
      <alignment horizontal="right" vertical="center"/>
    </xf>
    <xf numFmtId="4" fontId="118" fillId="0" borderId="0" xfId="0" applyNumberFormat="1" applyFont="1" applyAlignment="1">
      <alignment horizontal="right" vertical="center"/>
    </xf>
    <xf numFmtId="0" fontId="117" fillId="0" borderId="0" xfId="0" applyFont="1" applyAlignment="1">
      <alignment horizontal="right" vertical="center"/>
    </xf>
    <xf numFmtId="205" fontId="117" fillId="0" borderId="0" xfId="0" applyNumberFormat="1" applyFont="1" applyAlignment="1">
      <alignment horizontal="left" vertical="center"/>
    </xf>
    <xf numFmtId="10" fontId="0" fillId="0" borderId="0" xfId="0" applyNumberFormat="1"/>
    <xf numFmtId="0" fontId="10" fillId="0" borderId="54" xfId="756" applyFont="1" applyBorder="1" applyAlignment="1">
      <alignment horizontal="center" vertical="center"/>
    </xf>
    <xf numFmtId="0" fontId="65" fillId="0" borderId="16" xfId="756" applyFont="1" applyBorder="1" applyAlignment="1">
      <alignment horizontal="left"/>
    </xf>
    <xf numFmtId="0" fontId="65" fillId="0" borderId="3" xfId="756" applyFont="1" applyBorder="1" applyAlignment="1">
      <alignment horizontal="left"/>
    </xf>
    <xf numFmtId="0" fontId="95" fillId="0" borderId="62" xfId="0" applyFont="1" applyBorder="1" applyAlignment="1">
      <alignment horizontal="center" vertical="center" wrapText="1"/>
    </xf>
    <xf numFmtId="43" fontId="91" fillId="0" borderId="0" xfId="756" applyNumberFormat="1" applyFont="1"/>
    <xf numFmtId="43" fontId="97" fillId="3" borderId="2" xfId="761" applyFont="1" applyFill="1" applyBorder="1" applyAlignment="1">
      <alignment horizontal="right" vertical="center" wrapText="1"/>
    </xf>
    <xf numFmtId="0" fontId="65" fillId="0" borderId="17" xfId="756" applyFont="1" applyBorder="1" applyAlignment="1">
      <alignment horizontal="left"/>
    </xf>
    <xf numFmtId="172" fontId="65" fillId="0" borderId="17" xfId="767" applyFont="1" applyFill="1" applyBorder="1" applyAlignment="1" applyProtection="1">
      <alignment horizontal="right"/>
    </xf>
    <xf numFmtId="195" fontId="0" fillId="0" borderId="0" xfId="0" applyNumberFormat="1"/>
    <xf numFmtId="0" fontId="10" fillId="0" borderId="16" xfId="740" applyFont="1" applyBorder="1" applyAlignment="1">
      <alignment horizontal="right" vertical="center" wrapText="1"/>
    </xf>
    <xf numFmtId="0" fontId="0" fillId="3" borderId="0" xfId="0" applyFill="1"/>
    <xf numFmtId="44" fontId="0" fillId="3" borderId="0" xfId="0" applyNumberFormat="1" applyFill="1"/>
    <xf numFmtId="44" fontId="0" fillId="3" borderId="2" xfId="0" applyNumberFormat="1" applyFill="1" applyBorder="1"/>
    <xf numFmtId="0" fontId="62" fillId="3" borderId="0" xfId="756" applyFont="1" applyFill="1"/>
    <xf numFmtId="209" fontId="0" fillId="3" borderId="0" xfId="776" applyFont="1" applyFill="1" applyBorder="1" applyAlignment="1">
      <alignment horizontal="center"/>
    </xf>
    <xf numFmtId="209" fontId="0" fillId="3" borderId="2" xfId="776" applyFont="1" applyFill="1" applyBorder="1" applyAlignment="1">
      <alignment horizontal="center"/>
    </xf>
    <xf numFmtId="209" fontId="0" fillId="3" borderId="13" xfId="776" applyFont="1" applyFill="1" applyBorder="1" applyAlignment="1">
      <alignment horizontal="center"/>
    </xf>
    <xf numFmtId="2" fontId="0" fillId="3" borderId="2" xfId="0" applyNumberFormat="1" applyFill="1" applyBorder="1" applyAlignment="1">
      <alignment horizontal="center"/>
    </xf>
    <xf numFmtId="0" fontId="62" fillId="3" borderId="2" xfId="756" applyFont="1" applyFill="1" applyBorder="1" applyAlignment="1">
      <alignment horizontal="center"/>
    </xf>
    <xf numFmtId="0" fontId="62" fillId="3" borderId="2" xfId="756" applyFont="1" applyFill="1" applyBorder="1"/>
    <xf numFmtId="43" fontId="62" fillId="3" borderId="2" xfId="756" applyNumberFormat="1" applyFont="1" applyFill="1" applyBorder="1" applyAlignment="1">
      <alignment horizontal="center"/>
    </xf>
    <xf numFmtId="0" fontId="81" fillId="3" borderId="0" xfId="756" applyFont="1" applyFill="1" applyAlignment="1">
      <alignment horizontal="center"/>
    </xf>
    <xf numFmtId="0" fontId="81" fillId="3" borderId="2" xfId="756" applyFont="1" applyFill="1" applyBorder="1" applyAlignment="1">
      <alignment horizontal="center"/>
    </xf>
    <xf numFmtId="0" fontId="81" fillId="3" borderId="0" xfId="756" applyFont="1" applyFill="1" applyAlignment="1">
      <alignment horizontal="left"/>
    </xf>
    <xf numFmtId="2" fontId="62" fillId="3" borderId="2" xfId="756" applyNumberFormat="1" applyFont="1" applyFill="1" applyBorder="1" applyAlignment="1">
      <alignment horizontal="center"/>
    </xf>
    <xf numFmtId="0" fontId="81" fillId="3" borderId="2" xfId="756" applyFont="1" applyFill="1" applyBorder="1" applyAlignment="1">
      <alignment horizontal="left"/>
    </xf>
    <xf numFmtId="0" fontId="62" fillId="3" borderId="2" xfId="756" applyFont="1" applyFill="1" applyBorder="1" applyAlignment="1">
      <alignment horizontal="left"/>
    </xf>
    <xf numFmtId="0" fontId="62" fillId="3" borderId="9" xfId="756" applyFont="1" applyFill="1" applyBorder="1"/>
    <xf numFmtId="0" fontId="62" fillId="3" borderId="0" xfId="756" applyFont="1" applyFill="1" applyAlignment="1">
      <alignment horizontal="center"/>
    </xf>
    <xf numFmtId="209" fontId="62" fillId="3" borderId="2" xfId="776" applyFont="1" applyFill="1" applyBorder="1" applyAlignment="1">
      <alignment horizontal="center"/>
    </xf>
    <xf numFmtId="165" fontId="62" fillId="3" borderId="2" xfId="756" applyNumberFormat="1" applyFont="1" applyFill="1" applyBorder="1" applyAlignment="1">
      <alignment horizontal="center"/>
    </xf>
    <xf numFmtId="165" fontId="62" fillId="3" borderId="13" xfId="756" applyNumberFormat="1" applyFont="1" applyFill="1" applyBorder="1" applyAlignment="1">
      <alignment horizontal="center"/>
    </xf>
    <xf numFmtId="0" fontId="81" fillId="3" borderId="2" xfId="756" applyFont="1" applyFill="1" applyBorder="1"/>
    <xf numFmtId="0" fontId="81" fillId="3" borderId="2" xfId="756" applyFont="1" applyFill="1" applyBorder="1" applyAlignment="1">
      <alignment horizontal="center" vertical="center"/>
    </xf>
    <xf numFmtId="0" fontId="81" fillId="3" borderId="2" xfId="756" applyFont="1" applyFill="1" applyBorder="1" applyAlignment="1">
      <alignment horizontal="center" vertical="center" wrapText="1"/>
    </xf>
    <xf numFmtId="0" fontId="62" fillId="3" borderId="2" xfId="756" applyFont="1" applyFill="1" applyBorder="1" applyAlignment="1">
      <alignment horizontal="center" vertical="center"/>
    </xf>
    <xf numFmtId="0" fontId="81" fillId="3" borderId="2" xfId="756" applyFont="1" applyFill="1" applyBorder="1" applyAlignment="1">
      <alignment vertical="center"/>
    </xf>
    <xf numFmtId="43" fontId="62" fillId="3" borderId="0" xfId="772" applyFont="1" applyFill="1" applyAlignment="1">
      <alignment horizontal="center"/>
    </xf>
    <xf numFmtId="0" fontId="62" fillId="3" borderId="0" xfId="756" applyFont="1" applyFill="1" applyAlignment="1">
      <alignment horizontal="right"/>
    </xf>
    <xf numFmtId="165" fontId="0" fillId="3" borderId="2" xfId="0" applyNumberFormat="1" applyFill="1" applyBorder="1" applyAlignment="1">
      <alignment horizontal="center"/>
    </xf>
    <xf numFmtId="43" fontId="62" fillId="3" borderId="0" xfId="772" applyFont="1" applyFill="1"/>
    <xf numFmtId="43" fontId="62" fillId="3" borderId="0" xfId="756" applyNumberFormat="1" applyFont="1" applyFill="1"/>
    <xf numFmtId="43" fontId="62" fillId="3" borderId="0" xfId="772" applyFont="1" applyFill="1" applyBorder="1" applyAlignment="1">
      <alignment horizontal="center"/>
    </xf>
    <xf numFmtId="0" fontId="81" fillId="3" borderId="13" xfId="756" applyFont="1" applyFill="1" applyBorder="1"/>
    <xf numFmtId="164" fontId="66" fillId="3" borderId="2" xfId="777" applyFont="1" applyFill="1" applyBorder="1" applyAlignment="1">
      <alignment horizontal="center" vertical="center"/>
    </xf>
    <xf numFmtId="168" fontId="68" fillId="0" borderId="2" xfId="777" applyNumberFormat="1" applyFont="1" applyFill="1" applyBorder="1" applyAlignment="1">
      <alignment horizontal="center" vertical="center" wrapText="1"/>
    </xf>
    <xf numFmtId="168" fontId="67" fillId="4" borderId="3" xfId="743" applyNumberFormat="1" applyFont="1" applyFill="1" applyBorder="1" applyAlignment="1">
      <alignment horizontal="center" vertical="center"/>
    </xf>
    <xf numFmtId="169" fontId="67" fillId="4" borderId="2" xfId="777" applyNumberFormat="1" applyFont="1" applyFill="1" applyBorder="1" applyAlignment="1">
      <alignment horizontal="center" vertical="center"/>
    </xf>
    <xf numFmtId="169" fontId="63" fillId="0" borderId="0" xfId="0" applyNumberFormat="1" applyFont="1"/>
    <xf numFmtId="164" fontId="69" fillId="0" borderId="3" xfId="777" applyFont="1" applyBorder="1" applyAlignment="1">
      <alignment vertical="center"/>
    </xf>
    <xf numFmtId="49" fontId="63" fillId="0" borderId="0" xfId="0" applyNumberFormat="1" applyFont="1"/>
    <xf numFmtId="0" fontId="65" fillId="0" borderId="2" xfId="0" applyFont="1" applyBorder="1" applyAlignment="1">
      <alignment horizontal="center" vertical="center"/>
    </xf>
    <xf numFmtId="2" fontId="65" fillId="0" borderId="2" xfId="0" applyNumberFormat="1" applyFont="1" applyBorder="1" applyAlignment="1">
      <alignment horizontal="center" vertical="center" wrapText="1"/>
    </xf>
    <xf numFmtId="2" fontId="65" fillId="0" borderId="2" xfId="0" applyNumberFormat="1" applyFont="1" applyBorder="1" applyAlignment="1">
      <alignment horizontal="center" vertical="center"/>
    </xf>
    <xf numFmtId="0" fontId="65" fillId="0" borderId="16" xfId="0" applyFont="1" applyBorder="1" applyAlignment="1">
      <alignment vertical="center"/>
    </xf>
    <xf numFmtId="199" fontId="65" fillId="0" borderId="2" xfId="0" applyNumberFormat="1" applyFont="1" applyBorder="1" applyAlignment="1">
      <alignment horizontal="center" vertical="center"/>
    </xf>
    <xf numFmtId="0" fontId="10" fillId="0" borderId="2" xfId="0" applyFont="1" applyBorder="1" applyAlignment="1">
      <alignment horizontal="center" vertical="center"/>
    </xf>
    <xf numFmtId="2" fontId="10" fillId="0" borderId="2" xfId="761" quotePrefix="1" applyNumberFormat="1" applyFont="1" applyFill="1" applyBorder="1" applyAlignment="1">
      <alignment horizontal="center" vertical="center"/>
    </xf>
    <xf numFmtId="199" fontId="10" fillId="0" borderId="2" xfId="761" applyNumberFormat="1" applyFont="1" applyFill="1" applyBorder="1" applyAlignment="1">
      <alignment horizontal="center" vertical="center"/>
    </xf>
    <xf numFmtId="199" fontId="10" fillId="0" borderId="2" xfId="761" applyNumberFormat="1" applyFont="1" applyFill="1" applyBorder="1" applyAlignment="1">
      <alignment vertical="center"/>
    </xf>
    <xf numFmtId="199" fontId="10" fillId="0" borderId="2" xfId="0" applyNumberFormat="1" applyFont="1" applyBorder="1" applyAlignment="1">
      <alignment horizontal="center" vertical="center"/>
    </xf>
    <xf numFmtId="199" fontId="60" fillId="0" borderId="2" xfId="0" applyNumberFormat="1" applyFont="1" applyBorder="1"/>
    <xf numFmtId="2" fontId="60" fillId="0" borderId="2" xfId="0" applyNumberFormat="1" applyFont="1" applyBorder="1"/>
    <xf numFmtId="0" fontId="10" fillId="0" borderId="2" xfId="0" applyFont="1" applyBorder="1" applyAlignment="1">
      <alignment horizontal="center" vertical="center" wrapText="1"/>
    </xf>
    <xf numFmtId="2" fontId="10" fillId="0" borderId="2" xfId="0" applyNumberFormat="1" applyFont="1" applyBorder="1" applyAlignment="1">
      <alignment horizontal="center" vertical="center"/>
    </xf>
    <xf numFmtId="2" fontId="10" fillId="0" borderId="2" xfId="0" applyNumberFormat="1" applyFont="1" applyBorder="1" applyAlignment="1">
      <alignment vertical="center"/>
    </xf>
    <xf numFmtId="43" fontId="65" fillId="0" borderId="2" xfId="761" applyFont="1" applyFill="1" applyBorder="1" applyAlignment="1">
      <alignment horizontal="right" vertical="center"/>
    </xf>
    <xf numFmtId="164" fontId="10" fillId="0" borderId="2" xfId="0" applyNumberFormat="1" applyFont="1" applyBorder="1" applyAlignment="1">
      <alignment vertical="center"/>
    </xf>
    <xf numFmtId="2" fontId="61" fillId="0" borderId="2" xfId="0" applyNumberFormat="1" applyFont="1" applyBorder="1"/>
    <xf numFmtId="2" fontId="60" fillId="0" borderId="0" xfId="0" applyNumberFormat="1" applyFont="1"/>
    <xf numFmtId="199" fontId="60" fillId="0" borderId="0" xfId="0" applyNumberFormat="1" applyFont="1"/>
    <xf numFmtId="0" fontId="60" fillId="0" borderId="2" xfId="0" applyFont="1" applyBorder="1"/>
    <xf numFmtId="0" fontId="61" fillId="0" borderId="2" xfId="0" applyFont="1" applyBorder="1"/>
    <xf numFmtId="164" fontId="66" fillId="4" borderId="14" xfId="735" applyNumberFormat="1" applyFont="1" applyFill="1" applyBorder="1" applyAlignment="1">
      <alignment horizontal="left" vertical="center"/>
    </xf>
    <xf numFmtId="195" fontId="67" fillId="0" borderId="2" xfId="12" applyNumberFormat="1" applyFont="1" applyFill="1" applyBorder="1" applyAlignment="1">
      <alignment horizontal="center" vertical="center" wrapText="1"/>
    </xf>
    <xf numFmtId="0" fontId="65" fillId="0" borderId="0" xfId="740" applyFont="1" applyAlignment="1">
      <alignment horizontal="right" vertical="center"/>
    </xf>
    <xf numFmtId="0" fontId="96" fillId="61" borderId="0" xfId="778" applyFont="1" applyFill="1" applyAlignment="1">
      <alignment horizontal="left" vertical="top" wrapText="1"/>
    </xf>
    <xf numFmtId="0" fontId="120" fillId="0" borderId="0" xfId="778"/>
    <xf numFmtId="0" fontId="98" fillId="61" borderId="0" xfId="778" applyFont="1" applyFill="1" applyAlignment="1">
      <alignment horizontal="left" vertical="top" wrapText="1"/>
    </xf>
    <xf numFmtId="0" fontId="96" fillId="61" borderId="62" xfId="778" applyFont="1" applyFill="1" applyBorder="1" applyAlignment="1">
      <alignment horizontal="left" vertical="top" wrapText="1"/>
    </xf>
    <xf numFmtId="0" fontId="96" fillId="61" borderId="62" xfId="778" applyFont="1" applyFill="1" applyBorder="1" applyAlignment="1">
      <alignment horizontal="right" vertical="top" wrapText="1"/>
    </xf>
    <xf numFmtId="0" fontId="96" fillId="61" borderId="62" xfId="778" applyFont="1" applyFill="1" applyBorder="1" applyAlignment="1">
      <alignment horizontal="center" vertical="top" wrapText="1"/>
    </xf>
    <xf numFmtId="0" fontId="95" fillId="62" borderId="62" xfId="778" applyFont="1" applyFill="1" applyBorder="1" applyAlignment="1">
      <alignment horizontal="left" vertical="top" wrapText="1"/>
    </xf>
    <xf numFmtId="0" fontId="95" fillId="62" borderId="62" xfId="778" applyFont="1" applyFill="1" applyBorder="1" applyAlignment="1">
      <alignment horizontal="right" vertical="top" wrapText="1"/>
    </xf>
    <xf numFmtId="0" fontId="95" fillId="62" borderId="62" xfId="778" applyFont="1" applyFill="1" applyBorder="1" applyAlignment="1">
      <alignment horizontal="center" vertical="top" wrapText="1"/>
    </xf>
    <xf numFmtId="202" fontId="95" fillId="62" borderId="62" xfId="778" applyNumberFormat="1" applyFont="1" applyFill="1" applyBorder="1" applyAlignment="1">
      <alignment horizontal="right" vertical="top" wrapText="1"/>
    </xf>
    <xf numFmtId="4" fontId="95" fillId="62" borderId="62" xfId="778" applyNumberFormat="1" applyFont="1" applyFill="1" applyBorder="1" applyAlignment="1">
      <alignment horizontal="right" vertical="top" wrapText="1"/>
    </xf>
    <xf numFmtId="0" fontId="97" fillId="63" borderId="62" xfId="778" applyFont="1" applyFill="1" applyBorder="1" applyAlignment="1">
      <alignment horizontal="left" vertical="top" wrapText="1"/>
    </xf>
    <xf numFmtId="0" fontId="97" fillId="63" borderId="62" xfId="778" applyFont="1" applyFill="1" applyBorder="1" applyAlignment="1">
      <alignment horizontal="right" vertical="top" wrapText="1"/>
    </xf>
    <xf numFmtId="0" fontId="97" fillId="63" borderId="62" xfId="778" applyFont="1" applyFill="1" applyBorder="1" applyAlignment="1">
      <alignment horizontal="center" vertical="top" wrapText="1"/>
    </xf>
    <xf numFmtId="202" fontId="97" fillId="63" borderId="62" xfId="778" applyNumberFormat="1" applyFont="1" applyFill="1" applyBorder="1" applyAlignment="1">
      <alignment horizontal="right" vertical="top" wrapText="1"/>
    </xf>
    <xf numFmtId="4" fontId="97" fillId="63" borderId="62" xfId="778" applyNumberFormat="1" applyFont="1" applyFill="1" applyBorder="1" applyAlignment="1">
      <alignment horizontal="right" vertical="top" wrapText="1"/>
    </xf>
    <xf numFmtId="0" fontId="97" fillId="61" borderId="0" xfId="778" applyFont="1" applyFill="1" applyAlignment="1">
      <alignment horizontal="right" vertical="top" wrapText="1"/>
    </xf>
    <xf numFmtId="4" fontId="97" fillId="61" borderId="0" xfId="778" applyNumberFormat="1" applyFont="1" applyFill="1" applyAlignment="1">
      <alignment horizontal="right" vertical="top" wrapText="1"/>
    </xf>
    <xf numFmtId="0" fontId="95" fillId="62" borderId="63" xfId="778" applyFont="1" applyFill="1" applyBorder="1" applyAlignment="1">
      <alignment horizontal="left" vertical="top" wrapText="1"/>
    </xf>
    <xf numFmtId="0" fontId="97" fillId="64" borderId="62" xfId="778" applyFont="1" applyFill="1" applyBorder="1" applyAlignment="1">
      <alignment horizontal="left" vertical="top" wrapText="1"/>
    </xf>
    <xf numFmtId="0" fontId="97" fillId="64" borderId="62" xfId="778" applyFont="1" applyFill="1" applyBorder="1" applyAlignment="1">
      <alignment horizontal="right" vertical="top" wrapText="1"/>
    </xf>
    <xf numFmtId="0" fontId="97" fillId="64" borderId="62" xfId="778" applyFont="1" applyFill="1" applyBorder="1" applyAlignment="1">
      <alignment horizontal="center" vertical="top" wrapText="1"/>
    </xf>
    <xf numFmtId="202" fontId="97" fillId="64" borderId="62" xfId="778" applyNumberFormat="1" applyFont="1" applyFill="1" applyBorder="1" applyAlignment="1">
      <alignment horizontal="right" vertical="top" wrapText="1"/>
    </xf>
    <xf numFmtId="4" fontId="97" fillId="64" borderId="62" xfId="778" applyNumberFormat="1" applyFont="1" applyFill="1" applyBorder="1" applyAlignment="1">
      <alignment horizontal="right" vertical="top" wrapText="1"/>
    </xf>
    <xf numFmtId="200" fontId="97" fillId="64" borderId="62" xfId="778" applyNumberFormat="1" applyFont="1" applyFill="1" applyBorder="1" applyAlignment="1">
      <alignment horizontal="right" vertical="top" wrapText="1"/>
    </xf>
    <xf numFmtId="200" fontId="98" fillId="61" borderId="0" xfId="778" applyNumberFormat="1" applyFont="1" applyFill="1" applyAlignment="1">
      <alignment horizontal="right" vertical="top" wrapText="1"/>
    </xf>
    <xf numFmtId="200" fontId="97" fillId="63" borderId="62" xfId="778" applyNumberFormat="1" applyFont="1" applyFill="1" applyBorder="1" applyAlignment="1">
      <alignment horizontal="right" vertical="top" wrapText="1"/>
    </xf>
    <xf numFmtId="0" fontId="97" fillId="61" borderId="0" xfId="778" applyFont="1" applyFill="1" applyAlignment="1">
      <alignment horizontal="center" vertical="top" wrapText="1"/>
    </xf>
    <xf numFmtId="0" fontId="97" fillId="61" borderId="0" xfId="778" applyFont="1" applyFill="1" applyAlignment="1">
      <alignment horizontal="left" vertical="top" wrapText="1"/>
    </xf>
    <xf numFmtId="0" fontId="98" fillId="61" borderId="0" xfId="778" applyFont="1" applyFill="1" applyAlignment="1">
      <alignment horizontal="right" vertical="top" wrapText="1"/>
    </xf>
    <xf numFmtId="44" fontId="95" fillId="3" borderId="2" xfId="0" applyNumberFormat="1" applyFont="1" applyFill="1" applyBorder="1" applyAlignment="1">
      <alignment horizontal="center" vertical="center" wrapText="1"/>
    </xf>
    <xf numFmtId="9" fontId="63" fillId="0" borderId="0" xfId="1" applyFont="1"/>
    <xf numFmtId="0" fontId="45" fillId="0" borderId="0" xfId="779" applyFont="1" applyFill="1" applyAlignment="1" applyProtection="1">
      <alignment horizontal="center" vertical="center" wrapText="1"/>
    </xf>
    <xf numFmtId="4" fontId="45" fillId="0" borderId="0" xfId="779" applyNumberFormat="1" applyFont="1" applyFill="1" applyAlignment="1" applyProtection="1">
      <alignment horizontal="center" vertical="center" wrapText="1"/>
    </xf>
    <xf numFmtId="0" fontId="45" fillId="0" borderId="0" xfId="779" applyFont="1" applyFill="1" applyAlignment="1" applyProtection="1">
      <alignment horizontal="left" vertical="center"/>
    </xf>
    <xf numFmtId="0" fontId="45" fillId="0" borderId="80" xfId="779" applyFont="1" applyFill="1" applyBorder="1" applyAlignment="1" applyProtection="1">
      <alignment horizontal="center" vertical="center" wrapText="1"/>
    </xf>
    <xf numFmtId="10" fontId="16" fillId="0" borderId="80" xfId="779" applyNumberFormat="1" applyFill="1" applyBorder="1" applyAlignment="1" applyProtection="1">
      <alignment horizontal="center" vertical="center"/>
    </xf>
    <xf numFmtId="10" fontId="45" fillId="0" borderId="80" xfId="779" applyNumberFormat="1" applyFont="1" applyFill="1" applyBorder="1" applyAlignment="1" applyProtection="1">
      <alignment horizontal="center" vertical="center"/>
    </xf>
    <xf numFmtId="0" fontId="88" fillId="55" borderId="10" xfId="0" applyFont="1" applyFill="1" applyBorder="1" applyAlignment="1">
      <alignment horizontal="center" vertical="center"/>
    </xf>
    <xf numFmtId="0" fontId="88" fillId="55" borderId="11" xfId="0" applyFont="1" applyFill="1" applyBorder="1" applyAlignment="1">
      <alignment horizontal="center" vertical="center"/>
    </xf>
    <xf numFmtId="0" fontId="88" fillId="55" borderId="14" xfId="0" applyFont="1" applyFill="1" applyBorder="1" applyAlignment="1">
      <alignment horizontal="center" vertical="center"/>
    </xf>
    <xf numFmtId="0" fontId="87" fillId="0" borderId="16" xfId="747" applyFont="1" applyBorder="1" applyAlignment="1">
      <alignment horizontal="left" vertical="center" wrapText="1"/>
    </xf>
    <xf numFmtId="0" fontId="87" fillId="0" borderId="17" xfId="747" applyFont="1" applyBorder="1" applyAlignment="1">
      <alignment horizontal="left" vertical="center" wrapText="1"/>
    </xf>
    <xf numFmtId="0" fontId="87" fillId="0" borderId="3" xfId="747" applyFont="1" applyBorder="1" applyAlignment="1">
      <alignment horizontal="left" vertical="center" wrapText="1"/>
    </xf>
    <xf numFmtId="0" fontId="46" fillId="0" borderId="16" xfId="743" applyFont="1" applyBorder="1" applyAlignment="1">
      <alignment horizontal="center" vertical="center"/>
    </xf>
    <xf numFmtId="0" fontId="46" fillId="0" borderId="17" xfId="743" applyFont="1" applyBorder="1" applyAlignment="1">
      <alignment horizontal="center" vertical="center"/>
    </xf>
    <xf numFmtId="0" fontId="46" fillId="0" borderId="3" xfId="743" applyFont="1" applyBorder="1" applyAlignment="1">
      <alignment horizontal="center" vertical="center"/>
    </xf>
    <xf numFmtId="0" fontId="67" fillId="4" borderId="16" xfId="743" applyFont="1" applyFill="1" applyBorder="1" applyAlignment="1">
      <alignment horizontal="center" vertical="center"/>
    </xf>
    <xf numFmtId="0" fontId="67" fillId="4" borderId="17" xfId="743" applyFont="1" applyFill="1" applyBorder="1" applyAlignment="1">
      <alignment horizontal="center" vertical="center"/>
    </xf>
    <xf numFmtId="0" fontId="67" fillId="4" borderId="3" xfId="743" applyFont="1" applyFill="1" applyBorder="1" applyAlignment="1">
      <alignment horizontal="center" vertical="center"/>
    </xf>
    <xf numFmtId="0" fontId="66" fillId="0" borderId="9" xfId="743" applyFont="1" applyBorder="1" applyAlignment="1">
      <alignment horizontal="left" vertical="center" wrapText="1"/>
    </xf>
    <xf numFmtId="0" fontId="66" fillId="0" borderId="0" xfId="743" applyFont="1" applyAlignment="1">
      <alignment horizontal="left" vertical="center" wrapText="1"/>
    </xf>
    <xf numFmtId="0" fontId="66" fillId="0" borderId="15" xfId="743" applyFont="1" applyBorder="1" applyAlignment="1">
      <alignment horizontal="left" vertical="center" wrapText="1"/>
    </xf>
    <xf numFmtId="0" fontId="64" fillId="55" borderId="16" xfId="2" applyFont="1" applyFill="1" applyBorder="1" applyAlignment="1">
      <alignment horizontal="center" vertical="center"/>
    </xf>
    <xf numFmtId="0" fontId="64" fillId="55" borderId="17" xfId="2" applyFont="1" applyFill="1" applyBorder="1" applyAlignment="1">
      <alignment horizontal="center" vertical="center"/>
    </xf>
    <xf numFmtId="0" fontId="64" fillId="55" borderId="3" xfId="2" applyFont="1" applyFill="1" applyBorder="1" applyAlignment="1">
      <alignment horizontal="center" vertical="center"/>
    </xf>
    <xf numFmtId="0" fontId="66" fillId="3" borderId="12" xfId="747" applyFont="1" applyFill="1" applyBorder="1" applyAlignment="1">
      <alignment horizontal="center" vertical="center"/>
    </xf>
    <xf numFmtId="0" fontId="66" fillId="3" borderId="13" xfId="747" applyFont="1" applyFill="1" applyBorder="1" applyAlignment="1">
      <alignment horizontal="center" vertical="center"/>
    </xf>
    <xf numFmtId="164" fontId="66" fillId="3" borderId="12" xfId="12" applyFont="1" applyFill="1" applyBorder="1" applyAlignment="1">
      <alignment horizontal="center" vertical="center"/>
    </xf>
    <xf numFmtId="164" fontId="66" fillId="3" borderId="13" xfId="12" applyFont="1" applyFill="1" applyBorder="1" applyAlignment="1">
      <alignment horizontal="center" vertical="center"/>
    </xf>
    <xf numFmtId="164" fontId="66" fillId="3" borderId="2" xfId="12" applyFont="1" applyFill="1" applyBorder="1" applyAlignment="1">
      <alignment horizontal="center" vertical="center"/>
    </xf>
    <xf numFmtId="0" fontId="64" fillId="4" borderId="9" xfId="2" applyFont="1" applyFill="1" applyBorder="1" applyAlignment="1">
      <alignment horizontal="center" vertical="center"/>
    </xf>
    <xf numFmtId="0" fontId="64" fillId="4" borderId="0" xfId="2" applyFont="1" applyFill="1" applyAlignment="1">
      <alignment horizontal="center" vertical="center"/>
    </xf>
    <xf numFmtId="0" fontId="88" fillId="4" borderId="10" xfId="0" applyFont="1" applyFill="1" applyBorder="1" applyAlignment="1">
      <alignment horizontal="center" vertical="center"/>
    </xf>
    <xf numFmtId="0" fontId="88" fillId="4" borderId="11" xfId="0" applyFont="1" applyFill="1" applyBorder="1" applyAlignment="1">
      <alignment horizontal="center" vertical="center"/>
    </xf>
    <xf numFmtId="0" fontId="67" fillId="4" borderId="16" xfId="743" applyFont="1" applyFill="1" applyBorder="1" applyAlignment="1">
      <alignment horizontal="right" vertical="center"/>
    </xf>
    <xf numFmtId="0" fontId="67" fillId="4" borderId="17" xfId="743" applyFont="1" applyFill="1" applyBorder="1" applyAlignment="1">
      <alignment horizontal="right" vertical="center"/>
    </xf>
    <xf numFmtId="0" fontId="67" fillId="4" borderId="3" xfId="743" applyFont="1" applyFill="1" applyBorder="1" applyAlignment="1">
      <alignment horizontal="right" vertical="center"/>
    </xf>
    <xf numFmtId="164" fontId="66" fillId="3" borderId="12" xfId="777" applyFont="1" applyFill="1" applyBorder="1" applyAlignment="1">
      <alignment horizontal="center" vertical="center"/>
    </xf>
    <xf numFmtId="164" fontId="66" fillId="3" borderId="13" xfId="777" applyFont="1" applyFill="1" applyBorder="1" applyAlignment="1">
      <alignment horizontal="center" vertical="center"/>
    </xf>
    <xf numFmtId="164" fontId="66" fillId="3" borderId="2" xfId="777" applyFont="1" applyFill="1" applyBorder="1" applyAlignment="1">
      <alignment horizontal="center" vertical="center"/>
    </xf>
    <xf numFmtId="0" fontId="82" fillId="56" borderId="20" xfId="739" applyFont="1" applyFill="1" applyBorder="1" applyAlignment="1">
      <alignment horizontal="left" vertical="top" wrapText="1"/>
    </xf>
    <xf numFmtId="0" fontId="82" fillId="56" borderId="55" xfId="739" applyFont="1" applyFill="1" applyBorder="1" applyAlignment="1">
      <alignment horizontal="left" vertical="top" wrapText="1"/>
    </xf>
    <xf numFmtId="0" fontId="82" fillId="56" borderId="22" xfId="739" applyFont="1" applyFill="1" applyBorder="1" applyAlignment="1">
      <alignment horizontal="left" vertical="top" wrapText="1"/>
    </xf>
    <xf numFmtId="0" fontId="82" fillId="54" borderId="9" xfId="739" applyFont="1" applyFill="1" applyBorder="1" applyAlignment="1">
      <alignment horizontal="left" vertical="center"/>
    </xf>
    <xf numFmtId="0" fontId="82" fillId="54" borderId="0" xfId="739" applyFont="1" applyFill="1" applyAlignment="1">
      <alignment horizontal="left" vertical="center"/>
    </xf>
    <xf numFmtId="0" fontId="82" fillId="54" borderId="15" xfId="739" applyFont="1" applyFill="1" applyBorder="1" applyAlignment="1">
      <alignment horizontal="left" vertical="center"/>
    </xf>
    <xf numFmtId="0" fontId="82" fillId="54" borderId="10" xfId="739" applyFont="1" applyFill="1" applyBorder="1" applyAlignment="1">
      <alignment horizontal="left" vertical="center"/>
    </xf>
    <xf numFmtId="0" fontId="82" fillId="54" borderId="11" xfId="739" applyFont="1" applyFill="1" applyBorder="1" applyAlignment="1">
      <alignment horizontal="left" vertical="center"/>
    </xf>
    <xf numFmtId="0" fontId="82" fillId="54" borderId="14" xfId="739" applyFont="1" applyFill="1" applyBorder="1" applyAlignment="1">
      <alignment horizontal="left" vertical="center"/>
    </xf>
    <xf numFmtId="0" fontId="65" fillId="0" borderId="17" xfId="740" applyFont="1" applyBorder="1" applyAlignment="1">
      <alignment horizontal="right" vertical="center"/>
    </xf>
    <xf numFmtId="0" fontId="65" fillId="0" borderId="3" xfId="740" applyFont="1" applyBorder="1" applyAlignment="1">
      <alignment horizontal="right" vertical="center"/>
    </xf>
    <xf numFmtId="0" fontId="65" fillId="0" borderId="17" xfId="740" applyFont="1" applyBorder="1" applyAlignment="1">
      <alignment horizontal="right" vertical="center" wrapText="1"/>
    </xf>
    <xf numFmtId="0" fontId="65" fillId="0" borderId="3" xfId="740" applyFont="1" applyBorder="1" applyAlignment="1">
      <alignment horizontal="right" vertical="center" wrapText="1"/>
    </xf>
    <xf numFmtId="0" fontId="64" fillId="55" borderId="20" xfId="739" applyFont="1" applyFill="1" applyBorder="1" applyAlignment="1">
      <alignment horizontal="center" vertical="center"/>
    </xf>
    <xf numFmtId="0" fontId="64" fillId="55" borderId="55" xfId="739" applyFont="1" applyFill="1" applyBorder="1" applyAlignment="1">
      <alignment horizontal="center" vertical="center"/>
    </xf>
    <xf numFmtId="0" fontId="64" fillId="55" borderId="22" xfId="739" applyFont="1" applyFill="1" applyBorder="1" applyAlignment="1">
      <alignment horizontal="center" vertical="center"/>
    </xf>
    <xf numFmtId="0" fontId="66" fillId="55" borderId="10" xfId="739" applyFont="1" applyFill="1" applyBorder="1" applyAlignment="1">
      <alignment horizontal="center" vertical="center"/>
    </xf>
    <xf numFmtId="0" fontId="66" fillId="55" borderId="11" xfId="739" applyFont="1" applyFill="1" applyBorder="1" applyAlignment="1">
      <alignment horizontal="center" vertical="center"/>
    </xf>
    <xf numFmtId="0" fontId="66" fillId="55" borderId="14" xfId="739" applyFont="1" applyFill="1" applyBorder="1" applyAlignment="1">
      <alignment horizontal="center" vertical="center"/>
    </xf>
    <xf numFmtId="0" fontId="72" fillId="55" borderId="2" xfId="740" applyFont="1" applyFill="1" applyBorder="1" applyAlignment="1">
      <alignment horizontal="center" vertical="center"/>
    </xf>
    <xf numFmtId="195" fontId="72" fillId="55" borderId="16" xfId="740" applyNumberFormat="1" applyFont="1" applyFill="1" applyBorder="1" applyAlignment="1">
      <alignment horizontal="center" vertical="center"/>
    </xf>
    <xf numFmtId="195" fontId="72" fillId="55" borderId="17" xfId="740" applyNumberFormat="1" applyFont="1" applyFill="1" applyBorder="1" applyAlignment="1">
      <alignment horizontal="center" vertical="center"/>
    </xf>
    <xf numFmtId="195" fontId="72" fillId="55" borderId="3" xfId="740" applyNumberFormat="1" applyFont="1" applyFill="1" applyBorder="1" applyAlignment="1">
      <alignment horizontal="center" vertical="center"/>
    </xf>
    <xf numFmtId="0" fontId="72" fillId="55" borderId="12" xfId="740" applyFont="1" applyFill="1" applyBorder="1" applyAlignment="1">
      <alignment horizontal="center" vertical="center"/>
    </xf>
    <xf numFmtId="0" fontId="72" fillId="55" borderId="13" xfId="740" applyFont="1" applyFill="1" applyBorder="1" applyAlignment="1">
      <alignment horizontal="center" vertical="center"/>
    </xf>
    <xf numFmtId="0" fontId="65" fillId="0" borderId="17" xfId="766" applyFont="1" applyBorder="1" applyAlignment="1">
      <alignment horizontal="left"/>
    </xf>
    <xf numFmtId="0" fontId="65" fillId="0" borderId="3" xfId="766" applyFont="1" applyBorder="1" applyAlignment="1">
      <alignment horizontal="left"/>
    </xf>
    <xf numFmtId="0" fontId="60" fillId="0" borderId="16" xfId="0" applyFont="1" applyBorder="1" applyAlignment="1">
      <alignment horizontal="center" vertical="center"/>
    </xf>
    <xf numFmtId="0" fontId="60" fillId="0" borderId="17" xfId="0" applyFont="1" applyBorder="1" applyAlignment="1">
      <alignment horizontal="center" vertical="center"/>
    </xf>
    <xf numFmtId="0" fontId="60" fillId="0" borderId="3" xfId="0" applyFont="1" applyBorder="1" applyAlignment="1">
      <alignment horizontal="center" vertical="center"/>
    </xf>
    <xf numFmtId="0" fontId="65" fillId="4" borderId="16" xfId="13" applyFont="1" applyFill="1" applyBorder="1" applyAlignment="1">
      <alignment horizontal="left" vertical="center"/>
    </xf>
    <xf numFmtId="0" fontId="65" fillId="4" borderId="17" xfId="13" applyFont="1" applyFill="1" applyBorder="1" applyAlignment="1">
      <alignment horizontal="left" vertical="center"/>
    </xf>
    <xf numFmtId="0" fontId="65" fillId="4" borderId="3" xfId="13" applyFont="1" applyFill="1" applyBorder="1" applyAlignment="1">
      <alignment horizontal="left" vertical="center"/>
    </xf>
    <xf numFmtId="0" fontId="10" fillId="0" borderId="2" xfId="756" applyFont="1" applyBorder="1" applyAlignment="1">
      <alignment horizontal="center" vertical="center"/>
    </xf>
    <xf numFmtId="0" fontId="10" fillId="0" borderId="2" xfId="756" applyFont="1" applyBorder="1" applyAlignment="1">
      <alignment horizontal="left"/>
    </xf>
    <xf numFmtId="0" fontId="65" fillId="0" borderId="2" xfId="766" applyFont="1" applyBorder="1" applyAlignment="1">
      <alignment horizontal="center"/>
    </xf>
    <xf numFmtId="0" fontId="10" fillId="0" borderId="12" xfId="756" applyFont="1" applyBorder="1" applyAlignment="1">
      <alignment horizontal="center" vertical="center"/>
    </xf>
    <xf numFmtId="0" fontId="10" fillId="0" borderId="54" xfId="756" applyFont="1" applyBorder="1" applyAlignment="1">
      <alignment horizontal="center" vertical="center"/>
    </xf>
    <xf numFmtId="0" fontId="10" fillId="0" borderId="13" xfId="756" applyFont="1" applyBorder="1" applyAlignment="1">
      <alignment horizontal="center" vertical="center"/>
    </xf>
    <xf numFmtId="0" fontId="10" fillId="0" borderId="16" xfId="766" applyFont="1" applyBorder="1" applyAlignment="1">
      <alignment horizontal="left"/>
    </xf>
    <xf numFmtId="0" fontId="10" fillId="0" borderId="3" xfId="766" applyFont="1" applyBorder="1" applyAlignment="1">
      <alignment horizontal="left"/>
    </xf>
    <xf numFmtId="0" fontId="65" fillId="0" borderId="16" xfId="756" applyFont="1" applyBorder="1" applyAlignment="1">
      <alignment horizontal="left"/>
    </xf>
    <xf numFmtId="0" fontId="65" fillId="0" borderId="3" xfId="756" applyFont="1" applyBorder="1" applyAlignment="1">
      <alignment horizontal="left"/>
    </xf>
    <xf numFmtId="0" fontId="10" fillId="0" borderId="16" xfId="756" applyFont="1" applyBorder="1" applyAlignment="1">
      <alignment horizontal="center" vertical="center"/>
    </xf>
    <xf numFmtId="0" fontId="10" fillId="0" borderId="17" xfId="756" applyFont="1" applyBorder="1" applyAlignment="1">
      <alignment horizontal="center" vertical="center"/>
    </xf>
    <xf numFmtId="0" fontId="10" fillId="0" borderId="3" xfId="756" applyFont="1" applyBorder="1" applyAlignment="1">
      <alignment horizontal="center" vertical="center"/>
    </xf>
    <xf numFmtId="0" fontId="60" fillId="0" borderId="2" xfId="0" applyFont="1" applyBorder="1" applyAlignment="1">
      <alignment horizontal="center" vertical="center"/>
    </xf>
    <xf numFmtId="0" fontId="10" fillId="0" borderId="12" xfId="766" applyFont="1" applyBorder="1" applyAlignment="1">
      <alignment horizontal="center" vertical="center"/>
    </xf>
    <xf numFmtId="0" fontId="10" fillId="0" borderId="54" xfId="766" applyFont="1" applyBorder="1" applyAlignment="1">
      <alignment horizontal="center" vertical="center"/>
    </xf>
    <xf numFmtId="0" fontId="10" fillId="0" borderId="13" xfId="766" applyFont="1" applyBorder="1" applyAlignment="1">
      <alignment horizontal="center" vertical="center"/>
    </xf>
    <xf numFmtId="0" fontId="10" fillId="0" borderId="2" xfId="766" applyFont="1" applyBorder="1" applyAlignment="1">
      <alignment horizontal="left"/>
    </xf>
    <xf numFmtId="14" fontId="10" fillId="0" borderId="2" xfId="766" applyNumberFormat="1" applyFont="1" applyBorder="1" applyAlignment="1">
      <alignment horizontal="left"/>
    </xf>
    <xf numFmtId="0" fontId="65" fillId="0" borderId="16" xfId="766" applyFont="1" applyBorder="1" applyAlignment="1">
      <alignment horizontal="left"/>
    </xf>
    <xf numFmtId="0" fontId="10" fillId="0" borderId="2" xfId="766" applyFont="1" applyBorder="1" applyAlignment="1">
      <alignment horizontal="left" vertical="top" wrapText="1"/>
    </xf>
    <xf numFmtId="0" fontId="10" fillId="0" borderId="16" xfId="756" applyFont="1" applyBorder="1" applyAlignment="1">
      <alignment horizontal="left"/>
    </xf>
    <xf numFmtId="0" fontId="10" fillId="0" borderId="3" xfId="756" applyFont="1" applyBorder="1" applyAlignment="1">
      <alignment horizontal="left"/>
    </xf>
    <xf numFmtId="0" fontId="65" fillId="56" borderId="16" xfId="745" applyFont="1" applyFill="1" applyBorder="1" applyAlignment="1">
      <alignment horizontal="left" vertical="center" wrapText="1"/>
    </xf>
    <xf numFmtId="0" fontId="65" fillId="56" borderId="3" xfId="745" applyFont="1" applyFill="1" applyBorder="1" applyAlignment="1">
      <alignment horizontal="left" vertical="center" wrapText="1"/>
    </xf>
    <xf numFmtId="0" fontId="60" fillId="0" borderId="12" xfId="0" applyFont="1" applyBorder="1" applyAlignment="1">
      <alignment horizontal="center" vertical="center"/>
    </xf>
    <xf numFmtId="0" fontId="60" fillId="0" borderId="13" xfId="0" applyFont="1" applyBorder="1" applyAlignment="1">
      <alignment horizontal="center" vertical="center"/>
    </xf>
    <xf numFmtId="9" fontId="65" fillId="0" borderId="16" xfId="756" applyNumberFormat="1" applyFont="1" applyBorder="1" applyAlignment="1">
      <alignment horizontal="left"/>
    </xf>
    <xf numFmtId="9" fontId="65" fillId="0" borderId="3" xfId="756" applyNumberFormat="1" applyFont="1" applyBorder="1" applyAlignment="1">
      <alignment horizontal="left"/>
    </xf>
    <xf numFmtId="0" fontId="65" fillId="2" borderId="16" xfId="745" applyFont="1" applyFill="1" applyBorder="1" applyAlignment="1">
      <alignment horizontal="center" vertical="center"/>
    </xf>
    <xf numFmtId="0" fontId="65" fillId="2" borderId="17" xfId="745" applyFont="1" applyFill="1" applyBorder="1" applyAlignment="1">
      <alignment horizontal="center" vertical="center"/>
    </xf>
    <xf numFmtId="0" fontId="65" fillId="2" borderId="3" xfId="745" applyFont="1" applyFill="1" applyBorder="1" applyAlignment="1">
      <alignment horizontal="center" vertical="center"/>
    </xf>
    <xf numFmtId="0" fontId="65" fillId="4" borderId="2" xfId="13" applyFont="1" applyFill="1" applyBorder="1" applyAlignment="1">
      <alignment horizontal="left" vertical="center"/>
    </xf>
    <xf numFmtId="0" fontId="60" fillId="0" borderId="54" xfId="0" applyFont="1" applyBorder="1" applyAlignment="1">
      <alignment horizontal="center" vertical="center"/>
    </xf>
    <xf numFmtId="0" fontId="10" fillId="0" borderId="17" xfId="766" applyFont="1" applyBorder="1" applyAlignment="1">
      <alignment horizontal="left"/>
    </xf>
    <xf numFmtId="0" fontId="10" fillId="0" borderId="16" xfId="756" applyFont="1" applyBorder="1" applyAlignment="1">
      <alignment horizontal="left" vertical="center" wrapText="1"/>
    </xf>
    <xf numFmtId="0" fontId="10" fillId="0" borderId="17" xfId="756" applyFont="1" applyBorder="1" applyAlignment="1">
      <alignment horizontal="left" vertical="center" wrapText="1"/>
    </xf>
    <xf numFmtId="0" fontId="10" fillId="0" borderId="3" xfId="756" applyFont="1" applyBorder="1" applyAlignment="1">
      <alignment horizontal="left" vertical="center" wrapText="1"/>
    </xf>
    <xf numFmtId="0" fontId="65" fillId="0" borderId="2" xfId="766" applyFont="1" applyBorder="1" applyAlignment="1">
      <alignment horizontal="left" vertical="center"/>
    </xf>
    <xf numFmtId="0" fontId="65" fillId="0" borderId="16" xfId="745" applyFont="1" applyBorder="1" applyAlignment="1">
      <alignment horizontal="left" vertical="center" wrapText="1"/>
    </xf>
    <xf numFmtId="0" fontId="65" fillId="0" borderId="3" xfId="745" applyFont="1" applyBorder="1" applyAlignment="1">
      <alignment horizontal="left" vertical="center" wrapText="1"/>
    </xf>
    <xf numFmtId="0" fontId="10" fillId="0" borderId="2" xfId="766" applyFont="1" applyBorder="1" applyAlignment="1">
      <alignment horizontal="left" vertical="center" wrapText="1"/>
    </xf>
    <xf numFmtId="2" fontId="10" fillId="0" borderId="12" xfId="756" applyNumberFormat="1" applyFont="1" applyBorder="1" applyAlignment="1">
      <alignment horizontal="center" vertical="center"/>
    </xf>
    <xf numFmtId="2" fontId="10" fillId="0" borderId="54" xfId="756" applyNumberFormat="1" applyFont="1" applyBorder="1" applyAlignment="1">
      <alignment horizontal="center" vertical="center"/>
    </xf>
    <xf numFmtId="2" fontId="10" fillId="0" borderId="13" xfId="756" applyNumberFormat="1" applyFont="1" applyBorder="1" applyAlignment="1">
      <alignment horizontal="center" vertical="center"/>
    </xf>
    <xf numFmtId="0" fontId="65" fillId="0" borderId="2" xfId="766" applyFont="1" applyBorder="1" applyAlignment="1">
      <alignment horizontal="left"/>
    </xf>
    <xf numFmtId="14" fontId="65" fillId="0" borderId="16" xfId="766" applyNumberFormat="1" applyFont="1" applyBorder="1" applyAlignment="1">
      <alignment horizontal="left"/>
    </xf>
    <xf numFmtId="14" fontId="65" fillId="0" borderId="3" xfId="766" applyNumberFormat="1" applyFont="1" applyBorder="1" applyAlignment="1">
      <alignment horizontal="left"/>
    </xf>
    <xf numFmtId="0" fontId="10" fillId="0" borderId="16" xfId="756" applyFont="1" applyBorder="1" applyAlignment="1">
      <alignment horizontal="left" vertical="center"/>
    </xf>
    <xf numFmtId="0" fontId="10" fillId="0" borderId="17" xfId="756" applyFont="1" applyBorder="1" applyAlignment="1">
      <alignment horizontal="left" vertical="center"/>
    </xf>
    <xf numFmtId="0" fontId="10" fillId="0" borderId="3" xfId="756" applyFont="1" applyBorder="1" applyAlignment="1">
      <alignment horizontal="left" vertical="center"/>
    </xf>
    <xf numFmtId="0" fontId="10" fillId="0" borderId="2" xfId="744" applyFont="1" applyBorder="1" applyAlignment="1">
      <alignment horizontal="center" vertical="center"/>
    </xf>
    <xf numFmtId="0" fontId="65" fillId="0" borderId="9" xfId="744" applyFont="1" applyBorder="1" applyAlignment="1">
      <alignment horizontal="center" vertical="center" wrapText="1"/>
    </xf>
    <xf numFmtId="0" fontId="65" fillId="0" borderId="0" xfId="744" applyFont="1" applyAlignment="1">
      <alignment horizontal="center" vertical="center" wrapText="1"/>
    </xf>
    <xf numFmtId="0" fontId="66" fillId="55" borderId="9" xfId="739" applyFont="1" applyFill="1" applyBorder="1" applyAlignment="1">
      <alignment horizontal="center" vertical="center"/>
    </xf>
    <xf numFmtId="0" fontId="66" fillId="55" borderId="0" xfId="739" applyFont="1" applyFill="1" applyAlignment="1">
      <alignment horizontal="center" vertical="center"/>
    </xf>
    <xf numFmtId="0" fontId="73" fillId="0" borderId="16" xfId="744" applyFont="1" applyBorder="1" applyAlignment="1">
      <alignment horizontal="left" vertical="center" wrapText="1"/>
    </xf>
    <xf numFmtId="0" fontId="73" fillId="0" borderId="17" xfId="744" applyFont="1" applyBorder="1" applyAlignment="1">
      <alignment horizontal="left" vertical="center" wrapText="1"/>
    </xf>
    <xf numFmtId="195" fontId="73" fillId="0" borderId="2" xfId="12" applyNumberFormat="1" applyFont="1" applyFill="1" applyBorder="1" applyAlignment="1">
      <alignment horizontal="center" vertical="center" wrapText="1"/>
    </xf>
    <xf numFmtId="0" fontId="72" fillId="3" borderId="2" xfId="744" applyFont="1" applyFill="1" applyBorder="1" applyAlignment="1">
      <alignment horizontal="center" vertical="center"/>
    </xf>
    <xf numFmtId="0" fontId="72" fillId="3" borderId="2" xfId="744" applyFont="1" applyFill="1" applyBorder="1" applyAlignment="1">
      <alignment horizontal="center" vertical="center" wrapText="1"/>
    </xf>
    <xf numFmtId="164" fontId="72" fillId="3" borderId="2" xfId="12" applyFont="1" applyFill="1" applyBorder="1" applyAlignment="1">
      <alignment horizontal="center" vertical="center" wrapText="1"/>
    </xf>
    <xf numFmtId="0" fontId="74" fillId="0" borderId="2" xfId="744" applyFont="1" applyBorder="1" applyAlignment="1">
      <alignment horizontal="center" vertical="center" wrapText="1"/>
    </xf>
    <xf numFmtId="10" fontId="74" fillId="0" borderId="2" xfId="744" applyNumberFormat="1" applyFont="1" applyBorder="1" applyAlignment="1">
      <alignment horizontal="center" vertical="center" wrapText="1"/>
    </xf>
    <xf numFmtId="0" fontId="10" fillId="0" borderId="12" xfId="744" applyFont="1" applyBorder="1" applyAlignment="1">
      <alignment horizontal="center" vertical="center"/>
    </xf>
    <xf numFmtId="0" fontId="10" fillId="0" borderId="13" xfId="744" applyFont="1" applyBorder="1" applyAlignment="1">
      <alignment horizontal="center" vertical="center"/>
    </xf>
    <xf numFmtId="0" fontId="74" fillId="0" borderId="12" xfId="744" applyFont="1" applyBorder="1" applyAlignment="1">
      <alignment horizontal="center" vertical="center" wrapText="1"/>
    </xf>
    <xf numFmtId="0" fontId="74" fillId="0" borderId="13" xfId="744" applyFont="1" applyBorder="1" applyAlignment="1">
      <alignment horizontal="center" vertical="center" wrapText="1"/>
    </xf>
    <xf numFmtId="195" fontId="73" fillId="0" borderId="12" xfId="12" applyNumberFormat="1" applyFont="1" applyFill="1" applyBorder="1" applyAlignment="1">
      <alignment horizontal="center" vertical="center" wrapText="1"/>
    </xf>
    <xf numFmtId="195" fontId="73" fillId="0" borderId="13" xfId="12" applyNumberFormat="1" applyFont="1" applyFill="1" applyBorder="1" applyAlignment="1">
      <alignment horizontal="center" vertical="center" wrapText="1"/>
    </xf>
    <xf numFmtId="164" fontId="72" fillId="3" borderId="16" xfId="12" applyFont="1" applyFill="1" applyBorder="1" applyAlignment="1">
      <alignment horizontal="center" vertical="center"/>
    </xf>
    <xf numFmtId="164" fontId="72" fillId="3" borderId="17" xfId="12" applyFont="1" applyFill="1" applyBorder="1" applyAlignment="1">
      <alignment horizontal="center" vertical="center"/>
    </xf>
    <xf numFmtId="164" fontId="72" fillId="3" borderId="16" xfId="12" applyFont="1" applyFill="1" applyBorder="1" applyAlignment="1">
      <alignment horizontal="center" vertical="center" wrapText="1"/>
    </xf>
    <xf numFmtId="164" fontId="72" fillId="3" borderId="3" xfId="12" applyFont="1" applyFill="1" applyBorder="1" applyAlignment="1">
      <alignment horizontal="center" vertical="center" wrapText="1"/>
    </xf>
    <xf numFmtId="0" fontId="82" fillId="56" borderId="20" xfId="739" applyFont="1" applyFill="1" applyBorder="1" applyAlignment="1">
      <alignment horizontal="left" vertical="center"/>
    </xf>
    <xf numFmtId="0" fontId="82" fillId="56" borderId="55" xfId="739" applyFont="1" applyFill="1" applyBorder="1" applyAlignment="1">
      <alignment horizontal="left" vertical="center"/>
    </xf>
    <xf numFmtId="0" fontId="82" fillId="56" borderId="22" xfId="739" applyFont="1" applyFill="1" applyBorder="1" applyAlignment="1">
      <alignment horizontal="left" vertical="center"/>
    </xf>
    <xf numFmtId="0" fontId="65" fillId="4" borderId="16" xfId="756" applyFont="1" applyFill="1" applyBorder="1" applyAlignment="1">
      <alignment horizontal="center" vertical="center"/>
    </xf>
    <xf numFmtId="0" fontId="65" fillId="4" borderId="17" xfId="756" applyFont="1" applyFill="1" applyBorder="1" applyAlignment="1">
      <alignment horizontal="center" vertical="center"/>
    </xf>
    <xf numFmtId="0" fontId="65" fillId="4" borderId="3" xfId="756" applyFont="1" applyFill="1" applyBorder="1" applyAlignment="1">
      <alignment horizontal="center" vertical="center"/>
    </xf>
    <xf numFmtId="0" fontId="81" fillId="3" borderId="13" xfId="756" applyFont="1" applyFill="1" applyBorder="1" applyAlignment="1">
      <alignment horizontal="left"/>
    </xf>
    <xf numFmtId="0" fontId="81" fillId="3" borderId="2" xfId="756" applyFont="1" applyFill="1" applyBorder="1" applyAlignment="1">
      <alignment horizontal="left"/>
    </xf>
    <xf numFmtId="0" fontId="81" fillId="3" borderId="2" xfId="756" applyFont="1" applyFill="1" applyBorder="1" applyAlignment="1">
      <alignment horizontal="left" wrapText="1"/>
    </xf>
    <xf numFmtId="0" fontId="81" fillId="3" borderId="16" xfId="756" applyFont="1" applyFill="1" applyBorder="1" applyAlignment="1">
      <alignment horizontal="left"/>
    </xf>
    <xf numFmtId="0" fontId="81" fillId="3" borderId="17" xfId="756" applyFont="1" applyFill="1" applyBorder="1" applyAlignment="1">
      <alignment horizontal="left"/>
    </xf>
    <xf numFmtId="0" fontId="81" fillId="3" borderId="3" xfId="756" applyFont="1" applyFill="1" applyBorder="1" applyAlignment="1">
      <alignment horizontal="left"/>
    </xf>
    <xf numFmtId="0" fontId="86" fillId="55" borderId="16" xfId="745" applyFont="1" applyFill="1" applyBorder="1" applyAlignment="1">
      <alignment horizontal="center" vertical="center"/>
    </xf>
    <xf numFmtId="0" fontId="86" fillId="55" borderId="17" xfId="745" applyFont="1" applyFill="1" applyBorder="1" applyAlignment="1">
      <alignment horizontal="center" vertical="center"/>
    </xf>
    <xf numFmtId="0" fontId="86" fillId="55" borderId="3" xfId="745" applyFont="1" applyFill="1" applyBorder="1" applyAlignment="1">
      <alignment horizontal="center" vertical="center"/>
    </xf>
    <xf numFmtId="164" fontId="7" fillId="0" borderId="13" xfId="10" quotePrefix="1" applyFont="1" applyBorder="1" applyAlignment="1">
      <alignment horizontal="right" vertical="center"/>
    </xf>
    <xf numFmtId="165" fontId="6" fillId="0" borderId="16" xfId="10" applyNumberFormat="1" applyFont="1" applyFill="1" applyBorder="1" applyAlignment="1">
      <alignment horizontal="center" vertical="center"/>
    </xf>
    <xf numFmtId="165" fontId="6" fillId="0" borderId="17" xfId="10" quotePrefix="1" applyNumberFormat="1" applyFont="1" applyFill="1" applyBorder="1" applyAlignment="1">
      <alignment horizontal="center" vertical="center"/>
    </xf>
    <xf numFmtId="165" fontId="6" fillId="0" borderId="3" xfId="10" quotePrefix="1" applyNumberFormat="1" applyFont="1" applyFill="1" applyBorder="1" applyAlignment="1">
      <alignment horizontal="center" vertical="center"/>
    </xf>
    <xf numFmtId="0" fontId="7" fillId="0" borderId="9" xfId="745" applyFont="1" applyBorder="1" applyAlignment="1">
      <alignment horizontal="center" vertical="center"/>
    </xf>
    <xf numFmtId="0" fontId="7" fillId="0" borderId="0" xfId="745" applyFont="1" applyAlignment="1">
      <alignment horizontal="center" vertical="center"/>
    </xf>
    <xf numFmtId="164" fontId="7" fillId="2" borderId="9" xfId="10" applyFont="1" applyFill="1" applyBorder="1" applyAlignment="1">
      <alignment vertical="center"/>
    </xf>
    <xf numFmtId="164" fontId="7" fillId="2" borderId="0" xfId="10" applyFont="1" applyFill="1" applyBorder="1" applyAlignment="1">
      <alignment vertical="center"/>
    </xf>
    <xf numFmtId="0" fontId="7" fillId="0" borderId="12" xfId="745" applyFont="1" applyBorder="1" applyAlignment="1">
      <alignment horizontal="center" vertical="center" wrapText="1"/>
    </xf>
    <xf numFmtId="0" fontId="7" fillId="0" borderId="13" xfId="745" applyFont="1" applyBorder="1" applyAlignment="1">
      <alignment horizontal="center" vertical="center" wrapText="1"/>
    </xf>
    <xf numFmtId="0" fontId="12" fillId="4" borderId="2" xfId="745" applyFont="1" applyFill="1" applyBorder="1" applyAlignment="1">
      <alignment horizontal="center" vertical="center" wrapText="1"/>
    </xf>
    <xf numFmtId="0" fontId="86" fillId="4" borderId="2" xfId="745" applyFont="1" applyFill="1" applyBorder="1" applyAlignment="1">
      <alignment horizontal="center" vertical="center"/>
    </xf>
    <xf numFmtId="0" fontId="84" fillId="4" borderId="2" xfId="745" applyFont="1" applyFill="1" applyBorder="1" applyAlignment="1">
      <alignment horizontal="center" vertical="center" wrapText="1"/>
    </xf>
    <xf numFmtId="0" fontId="5" fillId="55" borderId="2" xfId="745" applyFont="1" applyFill="1" applyBorder="1" applyAlignment="1">
      <alignment horizontal="center" vertical="center"/>
    </xf>
    <xf numFmtId="0" fontId="84" fillId="55" borderId="2" xfId="745" applyFont="1" applyFill="1" applyBorder="1" applyAlignment="1">
      <alignment horizontal="center" vertical="center" wrapText="1"/>
    </xf>
    <xf numFmtId="0" fontId="10" fillId="0" borderId="2" xfId="740" applyFont="1" applyBorder="1" applyAlignment="1">
      <alignment horizontal="left" vertical="center" wrapText="1"/>
    </xf>
    <xf numFmtId="0" fontId="10" fillId="0" borderId="16" xfId="740" applyFont="1" applyBorder="1" applyAlignment="1">
      <alignment horizontal="left" vertical="center" wrapText="1"/>
    </xf>
    <xf numFmtId="0" fontId="10" fillId="0" borderId="17" xfId="740" applyFont="1" applyBorder="1" applyAlignment="1">
      <alignment horizontal="left" vertical="center" wrapText="1"/>
    </xf>
    <xf numFmtId="0" fontId="10" fillId="0" borderId="3" xfId="740" applyFont="1" applyBorder="1" applyAlignment="1">
      <alignment horizontal="left" vertical="center" wrapText="1"/>
    </xf>
    <xf numFmtId="0" fontId="84" fillId="4" borderId="16" xfId="745" applyFont="1" applyFill="1" applyBorder="1" applyAlignment="1">
      <alignment horizontal="center" vertical="center" wrapText="1"/>
    </xf>
    <xf numFmtId="0" fontId="84" fillId="4" borderId="17" xfId="745" applyFont="1" applyFill="1" applyBorder="1" applyAlignment="1">
      <alignment horizontal="center" vertical="center" wrapText="1"/>
    </xf>
    <xf numFmtId="0" fontId="84" fillId="4" borderId="3" xfId="745" applyFont="1" applyFill="1" applyBorder="1" applyAlignment="1">
      <alignment horizontal="center" vertical="center" wrapText="1"/>
    </xf>
    <xf numFmtId="0" fontId="98" fillId="61" borderId="0" xfId="778" applyFont="1" applyFill="1" applyAlignment="1">
      <alignment horizontal="right" vertical="top" wrapText="1"/>
    </xf>
    <xf numFmtId="0" fontId="98" fillId="61" borderId="0" xfId="778" applyFont="1" applyFill="1" applyAlignment="1">
      <alignment horizontal="left" vertical="top" wrapText="1"/>
    </xf>
    <xf numFmtId="4" fontId="98" fillId="61" borderId="0" xfId="778" applyNumberFormat="1" applyFont="1" applyFill="1" applyAlignment="1">
      <alignment horizontal="right" vertical="top" wrapText="1"/>
    </xf>
    <xf numFmtId="0" fontId="97" fillId="61" borderId="0" xfId="778" applyFont="1" applyFill="1" applyAlignment="1">
      <alignment horizontal="right" vertical="top" wrapText="1"/>
    </xf>
    <xf numFmtId="0" fontId="96" fillId="61" borderId="62" xfId="778" applyFont="1" applyFill="1" applyBorder="1" applyAlignment="1">
      <alignment horizontal="center" vertical="top" wrapText="1"/>
    </xf>
    <xf numFmtId="0" fontId="96" fillId="61" borderId="62" xfId="778" applyFont="1" applyFill="1" applyBorder="1" applyAlignment="1">
      <alignment horizontal="right" vertical="top" wrapText="1"/>
    </xf>
    <xf numFmtId="0" fontId="96" fillId="61" borderId="62" xfId="778" applyFont="1" applyFill="1" applyBorder="1" applyAlignment="1">
      <alignment horizontal="left" vertical="top" wrapText="1"/>
    </xf>
    <xf numFmtId="0" fontId="95" fillId="62" borderId="62" xfId="778" applyFont="1" applyFill="1" applyBorder="1" applyAlignment="1">
      <alignment horizontal="left" vertical="top" wrapText="1"/>
    </xf>
    <xf numFmtId="0" fontId="97" fillId="64" borderId="62" xfId="778" applyFont="1" applyFill="1" applyBorder="1" applyAlignment="1">
      <alignment horizontal="left" vertical="top" wrapText="1"/>
    </xf>
    <xf numFmtId="0" fontId="97" fillId="63" borderId="62" xfId="778" applyFont="1" applyFill="1" applyBorder="1" applyAlignment="1">
      <alignment horizontal="left" vertical="top" wrapText="1"/>
    </xf>
    <xf numFmtId="0" fontId="96" fillId="61" borderId="0" xfId="778" applyFont="1" applyFill="1" applyAlignment="1">
      <alignment horizontal="center" wrapText="1"/>
    </xf>
    <xf numFmtId="0" fontId="120" fillId="0" borderId="0" xfId="778"/>
    <xf numFmtId="200" fontId="97" fillId="63" borderId="62" xfId="778" applyNumberFormat="1" applyFont="1" applyFill="1" applyBorder="1" applyAlignment="1">
      <alignment horizontal="right" vertical="top" wrapText="1"/>
    </xf>
    <xf numFmtId="0" fontId="96" fillId="61" borderId="0" xfId="778" applyFont="1" applyFill="1" applyAlignment="1">
      <alignment horizontal="left" vertical="top" wrapText="1"/>
    </xf>
    <xf numFmtId="0" fontId="100" fillId="0" borderId="71" xfId="0" applyFont="1" applyBorder="1" applyAlignment="1">
      <alignment horizontal="right" vertical="center"/>
    </xf>
    <xf numFmtId="0" fontId="100" fillId="0" borderId="0" xfId="0" applyFont="1" applyAlignment="1">
      <alignment horizontal="right" vertical="center"/>
    </xf>
    <xf numFmtId="0" fontId="114" fillId="54" borderId="0" xfId="0" applyFont="1" applyFill="1" applyAlignment="1">
      <alignment horizontal="center"/>
    </xf>
    <xf numFmtId="0" fontId="118" fillId="0" borderId="71" xfId="0" applyFont="1" applyBorder="1" applyAlignment="1">
      <alignment horizontal="left" vertical="center" wrapText="1"/>
    </xf>
    <xf numFmtId="0" fontId="119" fillId="0" borderId="71" xfId="0" applyFont="1" applyBorder="1" applyAlignment="1">
      <alignment horizontal="center" vertical="center"/>
    </xf>
    <xf numFmtId="0" fontId="100" fillId="0" borderId="71" xfId="0" applyFont="1" applyBorder="1" applyAlignment="1">
      <alignment horizontal="left" vertical="center"/>
    </xf>
    <xf numFmtId="0" fontId="100" fillId="0" borderId="71" xfId="0" applyFont="1" applyBorder="1" applyAlignment="1">
      <alignment horizontal="center" vertical="center"/>
    </xf>
    <xf numFmtId="0" fontId="100" fillId="0" borderId="70" xfId="0" applyFont="1" applyBorder="1" applyAlignment="1">
      <alignment horizontal="right" vertical="center"/>
    </xf>
    <xf numFmtId="0" fontId="64" fillId="0" borderId="0" xfId="757" applyFont="1" applyAlignment="1" applyProtection="1">
      <alignment horizontal="center" vertical="center"/>
      <protection hidden="1"/>
    </xf>
    <xf numFmtId="0" fontId="12" fillId="0" borderId="23" xfId="757" applyFont="1" applyBorder="1" applyAlignment="1">
      <alignment horizontal="center" vertical="center" wrapText="1"/>
    </xf>
    <xf numFmtId="0" fontId="12" fillId="0" borderId="49" xfId="757" applyFont="1" applyBorder="1" applyAlignment="1">
      <alignment horizontal="center" vertical="center" wrapText="1"/>
    </xf>
    <xf numFmtId="0" fontId="12" fillId="0" borderId="25" xfId="757" applyFont="1" applyBorder="1" applyAlignment="1">
      <alignment horizontal="center" vertical="center"/>
    </xf>
    <xf numFmtId="0" fontId="12" fillId="0" borderId="46" xfId="757" applyFont="1" applyBorder="1" applyAlignment="1">
      <alignment horizontal="center" vertical="center"/>
    </xf>
    <xf numFmtId="4" fontId="12" fillId="0" borderId="50" xfId="757" applyNumberFormat="1" applyFont="1" applyBorder="1" applyAlignment="1">
      <alignment horizontal="center" vertical="center" wrapText="1"/>
    </xf>
    <xf numFmtId="4" fontId="12" fillId="0" borderId="7" xfId="757" applyNumberFormat="1" applyFont="1" applyBorder="1" applyAlignment="1">
      <alignment horizontal="center" vertical="center" wrapText="1"/>
    </xf>
    <xf numFmtId="4" fontId="12" fillId="0" borderId="47" xfId="757" applyNumberFormat="1" applyFont="1" applyBorder="1" applyAlignment="1">
      <alignment horizontal="center" vertical="center" wrapText="1"/>
    </xf>
    <xf numFmtId="4" fontId="12" fillId="0" borderId="6" xfId="757" applyNumberFormat="1" applyFont="1" applyBorder="1" applyAlignment="1">
      <alignment horizontal="center" vertical="center" wrapText="1"/>
    </xf>
    <xf numFmtId="39" fontId="2" fillId="0" borderId="13" xfId="758" applyNumberFormat="1" applyFont="1" applyFill="1" applyBorder="1" applyAlignment="1" applyProtection="1">
      <alignment horizontal="right" vertical="center" indent="2"/>
    </xf>
    <xf numFmtId="39" fontId="2" fillId="0" borderId="48" xfId="758" applyNumberFormat="1" applyFont="1" applyFill="1" applyBorder="1" applyAlignment="1" applyProtection="1">
      <alignment horizontal="right" vertical="center" indent="2"/>
    </xf>
    <xf numFmtId="0" fontId="12" fillId="0" borderId="0" xfId="757" applyFont="1" applyAlignment="1">
      <alignment horizontal="left" wrapText="1"/>
    </xf>
    <xf numFmtId="0" fontId="12" fillId="0" borderId="0" xfId="757" applyFont="1" applyAlignment="1">
      <alignment horizontal="justify" vertical="center" wrapText="1"/>
    </xf>
    <xf numFmtId="0" fontId="81" fillId="0" borderId="0" xfId="0" applyFont="1" applyAlignment="1">
      <alignment horizontal="right" vertical="center" indent="1"/>
    </xf>
    <xf numFmtId="197" fontId="81" fillId="0" borderId="0" xfId="0" applyNumberFormat="1" applyFont="1" applyAlignment="1">
      <alignment horizontal="left" vertical="center" indent="1"/>
    </xf>
    <xf numFmtId="197" fontId="62" fillId="0" borderId="0" xfId="0" applyNumberFormat="1" applyFont="1" applyAlignment="1">
      <alignment horizontal="left" vertical="center" indent="1"/>
    </xf>
    <xf numFmtId="0" fontId="61" fillId="53" borderId="20" xfId="0" applyFont="1" applyFill="1" applyBorder="1" applyAlignment="1">
      <alignment horizontal="center" vertical="center" wrapText="1"/>
    </xf>
    <xf numFmtId="0" fontId="61" fillId="53" borderId="55" xfId="0" applyFont="1" applyFill="1" applyBorder="1" applyAlignment="1">
      <alignment horizontal="center" vertical="center" wrapText="1"/>
    </xf>
    <xf numFmtId="0" fontId="61" fillId="53" borderId="22" xfId="0" applyFont="1" applyFill="1" applyBorder="1" applyAlignment="1">
      <alignment horizontal="center" vertical="center" wrapText="1"/>
    </xf>
    <xf numFmtId="0" fontId="61" fillId="53" borderId="10" xfId="0" applyFont="1" applyFill="1" applyBorder="1" applyAlignment="1">
      <alignment horizontal="center" vertical="center"/>
    </xf>
    <xf numFmtId="0" fontId="61" fillId="53" borderId="11" xfId="0" applyFont="1" applyFill="1" applyBorder="1" applyAlignment="1">
      <alignment horizontal="center" vertical="center"/>
    </xf>
    <xf numFmtId="0" fontId="61" fillId="53" borderId="14" xfId="0" applyFont="1" applyFill="1" applyBorder="1" applyAlignment="1">
      <alignment horizontal="center" vertical="center"/>
    </xf>
    <xf numFmtId="0" fontId="81" fillId="53" borderId="2" xfId="0" applyFont="1" applyFill="1" applyBorder="1" applyAlignment="1">
      <alignment horizontal="center" vertical="center"/>
    </xf>
    <xf numFmtId="0" fontId="81" fillId="53" borderId="12" xfId="0" applyFont="1" applyFill="1" applyBorder="1" applyAlignment="1">
      <alignment horizontal="center" vertical="center" wrapText="1"/>
    </xf>
    <xf numFmtId="0" fontId="81" fillId="53" borderId="54" xfId="0" applyFont="1" applyFill="1" applyBorder="1" applyAlignment="1">
      <alignment horizontal="center" vertical="center" wrapText="1"/>
    </xf>
    <xf numFmtId="0" fontId="81" fillId="53" borderId="13" xfId="0" applyFont="1" applyFill="1" applyBorder="1" applyAlignment="1">
      <alignment horizontal="center" vertical="center" wrapText="1"/>
    </xf>
    <xf numFmtId="0" fontId="76" fillId="0" borderId="0" xfId="0" applyFont="1" applyAlignment="1">
      <alignment horizontal="center"/>
    </xf>
    <xf numFmtId="0" fontId="77" fillId="0" borderId="0" xfId="0" applyFont="1" applyAlignment="1">
      <alignment horizontal="center"/>
    </xf>
    <xf numFmtId="0" fontId="79" fillId="0" borderId="0" xfId="0" applyFont="1" applyAlignment="1">
      <alignment horizontal="center"/>
    </xf>
    <xf numFmtId="0" fontId="76" fillId="54" borderId="2" xfId="0" applyFont="1" applyFill="1" applyBorder="1" applyAlignment="1">
      <alignment horizontal="center"/>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3" xfId="0" applyBorder="1" applyAlignment="1">
      <alignment horizontal="left" vertical="center" wrapText="1"/>
    </xf>
    <xf numFmtId="0" fontId="57" fillId="54" borderId="2" xfId="0" applyFont="1" applyFill="1" applyBorder="1" applyAlignment="1">
      <alignment horizontal="center"/>
    </xf>
    <xf numFmtId="0" fontId="0" fillId="0" borderId="2" xfId="0" applyBorder="1" applyAlignment="1">
      <alignment horizontal="left" vertical="center" wrapText="1"/>
    </xf>
    <xf numFmtId="0" fontId="67" fillId="0" borderId="16" xfId="747" applyFont="1" applyBorder="1" applyAlignment="1">
      <alignment horizontal="left" vertical="center" wrapText="1"/>
    </xf>
    <xf numFmtId="0" fontId="67" fillId="0" borderId="17" xfId="747" applyFont="1" applyBorder="1" applyAlignment="1">
      <alignment horizontal="left" vertical="center" wrapText="1"/>
    </xf>
    <xf numFmtId="0" fontId="67" fillId="0" borderId="3" xfId="747" applyFont="1" applyBorder="1" applyAlignment="1">
      <alignment horizontal="left" vertical="center" wrapText="1"/>
    </xf>
    <xf numFmtId="0" fontId="46" fillId="0" borderId="44" xfId="743" applyFont="1" applyBorder="1" applyAlignment="1">
      <alignment horizontal="center" vertical="center"/>
    </xf>
    <xf numFmtId="0" fontId="46" fillId="0" borderId="45" xfId="743" applyFont="1" applyBorder="1" applyAlignment="1">
      <alignment horizontal="center" vertical="center"/>
    </xf>
    <xf numFmtId="0" fontId="67" fillId="4" borderId="44" xfId="743" applyFont="1" applyFill="1" applyBorder="1" applyAlignment="1">
      <alignment horizontal="center" vertical="center"/>
    </xf>
    <xf numFmtId="0" fontId="64" fillId="0" borderId="8" xfId="743" applyFont="1" applyBorder="1" applyAlignment="1">
      <alignment horizontal="left" vertical="center" wrapText="1"/>
    </xf>
    <xf numFmtId="0" fontId="64" fillId="0" borderId="18" xfId="743" applyFont="1" applyBorder="1" applyAlignment="1">
      <alignment horizontal="left" vertical="center" wrapText="1"/>
    </xf>
    <xf numFmtId="0" fontId="64" fillId="0" borderId="7" xfId="743" applyFont="1" applyBorder="1" applyAlignment="1">
      <alignment horizontal="left" vertical="center" wrapText="1"/>
    </xf>
    <xf numFmtId="0" fontId="64" fillId="4" borderId="8" xfId="2" applyFont="1" applyFill="1" applyBorder="1" applyAlignment="1">
      <alignment horizontal="center" vertical="center"/>
    </xf>
    <xf numFmtId="0" fontId="64" fillId="4" borderId="18" xfId="2" applyFont="1" applyFill="1" applyBorder="1" applyAlignment="1">
      <alignment horizontal="center" vertical="center"/>
    </xf>
    <xf numFmtId="0" fontId="64" fillId="4" borderId="7" xfId="2" applyFont="1" applyFill="1" applyBorder="1" applyAlignment="1">
      <alignment horizontal="center" vertical="center"/>
    </xf>
    <xf numFmtId="0" fontId="66" fillId="3" borderId="40" xfId="747" applyFont="1" applyFill="1" applyBorder="1" applyAlignment="1">
      <alignment horizontal="center" vertical="center"/>
    </xf>
    <xf numFmtId="0" fontId="66" fillId="3" borderId="42" xfId="747" applyFont="1" applyFill="1" applyBorder="1" applyAlignment="1">
      <alignment horizontal="center" vertical="center"/>
    </xf>
    <xf numFmtId="164" fontId="66" fillId="3" borderId="41" xfId="12" applyFont="1" applyFill="1" applyBorder="1" applyAlignment="1">
      <alignment horizontal="center" vertical="center"/>
    </xf>
    <xf numFmtId="0" fontId="65" fillId="0" borderId="0" xfId="740" applyFont="1" applyAlignment="1">
      <alignment horizontal="right" vertical="center"/>
    </xf>
    <xf numFmtId="0" fontId="65" fillId="0" borderId="2" xfId="740" applyFont="1" applyBorder="1" applyAlignment="1">
      <alignment horizontal="center" vertical="center"/>
    </xf>
    <xf numFmtId="14" fontId="65" fillId="0" borderId="16" xfId="740" applyNumberFormat="1" applyFont="1" applyBorder="1" applyAlignment="1">
      <alignment horizontal="center" vertical="center"/>
    </xf>
    <xf numFmtId="14" fontId="65" fillId="0" borderId="17" xfId="740" applyNumberFormat="1" applyFont="1" applyBorder="1" applyAlignment="1">
      <alignment horizontal="center" vertical="center"/>
    </xf>
    <xf numFmtId="14" fontId="65" fillId="0" borderId="3" xfId="740" applyNumberFormat="1" applyFont="1" applyBorder="1" applyAlignment="1">
      <alignment horizontal="center" vertical="center"/>
    </xf>
    <xf numFmtId="0" fontId="10" fillId="0" borderId="0" xfId="739" applyFont="1" applyAlignment="1">
      <alignment horizontal="left" vertical="center"/>
    </xf>
    <xf numFmtId="0" fontId="10" fillId="0" borderId="0" xfId="739" applyFont="1" applyAlignment="1">
      <alignment vertical="center" wrapText="1"/>
    </xf>
    <xf numFmtId="0" fontId="64" fillId="2" borderId="8" xfId="739" applyFont="1" applyFill="1" applyBorder="1" applyAlignment="1">
      <alignment horizontal="center" vertical="center"/>
    </xf>
    <xf numFmtId="0" fontId="64" fillId="2" borderId="18" xfId="739" applyFont="1" applyFill="1" applyBorder="1" applyAlignment="1">
      <alignment horizontal="center" vertical="center"/>
    </xf>
    <xf numFmtId="0" fontId="64" fillId="2" borderId="7" xfId="739" applyFont="1" applyFill="1" applyBorder="1" applyAlignment="1">
      <alignment horizontal="center" vertical="center"/>
    </xf>
    <xf numFmtId="0" fontId="66" fillId="2" borderId="53" xfId="739" applyFont="1" applyFill="1" applyBorder="1" applyAlignment="1">
      <alignment horizontal="center" vertical="center"/>
    </xf>
    <xf numFmtId="0" fontId="66" fillId="2" borderId="19" xfId="739" applyFont="1" applyFill="1" applyBorder="1" applyAlignment="1">
      <alignment horizontal="center" vertical="center"/>
    </xf>
    <xf numFmtId="0" fontId="66" fillId="2" borderId="6" xfId="739" applyFont="1" applyFill="1" applyBorder="1" applyAlignment="1">
      <alignment horizontal="center" vertical="center"/>
    </xf>
    <xf numFmtId="0" fontId="64" fillId="2" borderId="4" xfId="739" applyFont="1" applyFill="1" applyBorder="1" applyAlignment="1">
      <alignment horizontal="center" vertical="center"/>
    </xf>
    <xf numFmtId="0" fontId="64" fillId="2" borderId="24" xfId="739" applyFont="1" applyFill="1" applyBorder="1" applyAlignment="1">
      <alignment horizontal="center" vertical="center"/>
    </xf>
    <xf numFmtId="0" fontId="64" fillId="2" borderId="5" xfId="739" applyFont="1" applyFill="1" applyBorder="1" applyAlignment="1">
      <alignment horizontal="center" vertical="center"/>
    </xf>
    <xf numFmtId="0" fontId="65" fillId="0" borderId="38" xfId="744" applyFont="1" applyBorder="1" applyAlignment="1">
      <alignment horizontal="center" vertical="center" wrapText="1"/>
    </xf>
    <xf numFmtId="0" fontId="10" fillId="0" borderId="43" xfId="744" applyFont="1" applyBorder="1" applyAlignment="1">
      <alignment horizontal="center" vertical="center"/>
    </xf>
    <xf numFmtId="0" fontId="72" fillId="3" borderId="43" xfId="744" applyFont="1" applyFill="1" applyBorder="1" applyAlignment="1">
      <alignment horizontal="center" vertical="center"/>
    </xf>
    <xf numFmtId="164" fontId="72" fillId="3" borderId="2" xfId="12" applyFont="1" applyFill="1" applyBorder="1" applyAlignment="1">
      <alignment horizontal="center" vertical="center"/>
    </xf>
    <xf numFmtId="0" fontId="73" fillId="0" borderId="2" xfId="744" applyFont="1" applyBorder="1" applyAlignment="1">
      <alignment horizontal="left" vertical="center" wrapText="1"/>
    </xf>
    <xf numFmtId="0" fontId="10" fillId="0" borderId="49" xfId="744" applyFont="1" applyBorder="1" applyAlignment="1">
      <alignment horizontal="center" vertical="center"/>
    </xf>
    <xf numFmtId="0" fontId="61" fillId="0" borderId="16" xfId="752" applyFont="1" applyBorder="1" applyAlignment="1">
      <alignment horizontal="center" vertical="center"/>
    </xf>
    <xf numFmtId="0" fontId="61" fillId="0" borderId="17" xfId="752" applyFont="1" applyBorder="1" applyAlignment="1">
      <alignment horizontal="center" vertical="center"/>
    </xf>
    <xf numFmtId="0" fontId="61" fillId="0" borderId="3" xfId="752" applyFont="1" applyBorder="1" applyAlignment="1">
      <alignment horizontal="center" vertical="center"/>
    </xf>
    <xf numFmtId="4" fontId="10" fillId="0" borderId="2" xfId="756" applyNumberFormat="1" applyFont="1" applyBorder="1" applyAlignment="1">
      <alignment horizontal="right" vertical="center"/>
    </xf>
    <xf numFmtId="4" fontId="10" fillId="0" borderId="2" xfId="756" applyNumberFormat="1" applyFont="1" applyBorder="1" applyAlignment="1">
      <alignment horizontal="left" vertical="center" wrapText="1"/>
    </xf>
    <xf numFmtId="4" fontId="10" fillId="0" borderId="2" xfId="756" applyNumberFormat="1" applyFont="1" applyBorder="1" applyAlignment="1">
      <alignment horizontal="center" vertical="center"/>
    </xf>
    <xf numFmtId="4" fontId="10" fillId="0" borderId="12" xfId="756" applyNumberFormat="1" applyFont="1" applyBorder="1" applyAlignment="1">
      <alignment horizontal="right" vertical="center"/>
    </xf>
    <xf numFmtId="4" fontId="10" fillId="0" borderId="13" xfId="756" applyNumberFormat="1" applyFont="1" applyBorder="1" applyAlignment="1">
      <alignment horizontal="right" vertical="center"/>
    </xf>
    <xf numFmtId="0" fontId="65" fillId="52" borderId="2" xfId="717" applyFont="1" applyFill="1" applyBorder="1" applyAlignment="1">
      <alignment horizontal="center" vertical="center"/>
    </xf>
    <xf numFmtId="0" fontId="10" fillId="0" borderId="2" xfId="752" applyFont="1" applyBorder="1" applyAlignment="1">
      <alignment horizontal="center" vertical="center"/>
    </xf>
    <xf numFmtId="0" fontId="61" fillId="4" borderId="8" xfId="13" applyFont="1" applyFill="1" applyBorder="1" applyAlignment="1">
      <alignment horizontal="center" vertical="center" wrapText="1"/>
    </xf>
    <xf numFmtId="0" fontId="61" fillId="4" borderId="18" xfId="13" applyFont="1" applyFill="1" applyBorder="1" applyAlignment="1">
      <alignment horizontal="center" vertical="center" wrapText="1"/>
    </xf>
    <xf numFmtId="0" fontId="61" fillId="4" borderId="24" xfId="13" applyFont="1" applyFill="1" applyBorder="1" applyAlignment="1">
      <alignment horizontal="center" vertical="center" wrapText="1"/>
    </xf>
    <xf numFmtId="0" fontId="61" fillId="4" borderId="56" xfId="13" applyFont="1" applyFill="1" applyBorder="1" applyAlignment="1">
      <alignment horizontal="center" vertical="center" wrapText="1"/>
    </xf>
    <xf numFmtId="0" fontId="61" fillId="0" borderId="2" xfId="0" applyFont="1" applyBorder="1" applyAlignment="1">
      <alignment horizontal="center" vertical="center"/>
    </xf>
    <xf numFmtId="0" fontId="60" fillId="0" borderId="2" xfId="0" applyFont="1" applyBorder="1" applyAlignment="1">
      <alignment wrapText="1"/>
    </xf>
    <xf numFmtId="0" fontId="61" fillId="0" borderId="2" xfId="0" applyFont="1" applyBorder="1" applyAlignment="1">
      <alignment horizontal="center"/>
    </xf>
    <xf numFmtId="43" fontId="60" fillId="0" borderId="9" xfId="14" applyFont="1" applyBorder="1" applyAlignment="1">
      <alignment horizontal="left" vertical="center"/>
    </xf>
    <xf numFmtId="43" fontId="60" fillId="0" borderId="0" xfId="14" applyFont="1" applyBorder="1" applyAlignment="1">
      <alignment horizontal="left" vertical="center"/>
    </xf>
    <xf numFmtId="0" fontId="60" fillId="0" borderId="16" xfId="13" applyFont="1" applyBorder="1" applyAlignment="1">
      <alignment horizontal="left" vertical="center"/>
    </xf>
    <xf numFmtId="0" fontId="60" fillId="0" borderId="3" xfId="13" applyFont="1" applyBorder="1" applyAlignment="1">
      <alignment horizontal="left" vertical="center"/>
    </xf>
    <xf numFmtId="0" fontId="60" fillId="0" borderId="17" xfId="13" applyFont="1" applyBorder="1" applyAlignment="1">
      <alignment horizontal="left" vertical="center"/>
    </xf>
    <xf numFmtId="0" fontId="60" fillId="0" borderId="0" xfId="752" applyFont="1" applyAlignment="1">
      <alignment horizontal="center"/>
    </xf>
    <xf numFmtId="0" fontId="64" fillId="2" borderId="57" xfId="736" applyFont="1" applyFill="1" applyBorder="1" applyAlignment="1">
      <alignment horizontal="center" vertical="center"/>
    </xf>
    <xf numFmtId="0" fontId="60" fillId="0" borderId="2" xfId="13" applyFont="1" applyBorder="1" applyAlignment="1">
      <alignment horizontal="left" vertical="center" wrapText="1"/>
    </xf>
    <xf numFmtId="0" fontId="63" fillId="0" borderId="0" xfId="0" applyFont="1" applyAlignment="1">
      <alignment horizontal="left" vertical="center" wrapText="1" indent="5"/>
    </xf>
    <xf numFmtId="0" fontId="71" fillId="4" borderId="2" xfId="0" applyFont="1" applyFill="1" applyBorder="1" applyAlignment="1">
      <alignment horizontal="left" vertical="center"/>
    </xf>
    <xf numFmtId="0" fontId="71" fillId="4" borderId="2" xfId="0" applyFont="1" applyFill="1" applyBorder="1" applyAlignment="1">
      <alignment horizontal="center" vertical="center"/>
    </xf>
    <xf numFmtId="0" fontId="71" fillId="4" borderId="20" xfId="0" applyFont="1" applyFill="1" applyBorder="1" applyAlignment="1">
      <alignment horizontal="center" vertical="center"/>
    </xf>
    <xf numFmtId="0" fontId="71" fillId="4" borderId="10" xfId="0" applyFont="1" applyFill="1" applyBorder="1" applyAlignment="1">
      <alignment horizontal="center" vertical="center"/>
    </xf>
    <xf numFmtId="0" fontId="71" fillId="4" borderId="22" xfId="0" applyFont="1" applyFill="1" applyBorder="1" applyAlignment="1">
      <alignment horizontal="right" vertical="center"/>
    </xf>
    <xf numFmtId="0" fontId="71" fillId="4" borderId="14" xfId="0" applyFont="1" applyFill="1" applyBorder="1" applyAlignment="1">
      <alignment horizontal="right" vertical="center"/>
    </xf>
    <xf numFmtId="43" fontId="71" fillId="4" borderId="2" xfId="764" applyNumberFormat="1" applyFont="1" applyFill="1" applyBorder="1" applyAlignment="1">
      <alignment horizontal="center" vertical="center"/>
    </xf>
    <xf numFmtId="0" fontId="57" fillId="0" borderId="0" xfId="0" applyFont="1" applyAlignment="1">
      <alignment horizontal="center" vertical="center"/>
    </xf>
    <xf numFmtId="0" fontId="71" fillId="0" borderId="0" xfId="0" applyFont="1" applyAlignment="1">
      <alignment horizontal="center" vertical="center"/>
    </xf>
    <xf numFmtId="0" fontId="71" fillId="4" borderId="12" xfId="0" applyFont="1" applyFill="1" applyBorder="1" applyAlignment="1">
      <alignment horizontal="left" vertical="center"/>
    </xf>
    <xf numFmtId="0" fontId="71" fillId="4" borderId="12" xfId="0" applyFont="1" applyFill="1" applyBorder="1" applyAlignment="1">
      <alignment horizontal="center" vertical="center"/>
    </xf>
    <xf numFmtId="0" fontId="5" fillId="0" borderId="0" xfId="740" applyFont="1" applyAlignment="1">
      <alignment horizontal="right" vertical="center"/>
    </xf>
    <xf numFmtId="0" fontId="5" fillId="0" borderId="20" xfId="740" applyFont="1" applyBorder="1" applyAlignment="1">
      <alignment horizontal="center" vertical="center"/>
    </xf>
    <xf numFmtId="0" fontId="5" fillId="0" borderId="21" xfId="740" applyFont="1" applyBorder="1" applyAlignment="1">
      <alignment horizontal="center" vertical="center"/>
    </xf>
    <xf numFmtId="0" fontId="5" fillId="0" borderId="22" xfId="740" applyFont="1" applyBorder="1" applyAlignment="1">
      <alignment horizontal="center" vertical="center"/>
    </xf>
    <xf numFmtId="0" fontId="5" fillId="0" borderId="10" xfId="740" applyFont="1" applyBorder="1" applyAlignment="1">
      <alignment horizontal="center" vertical="center"/>
    </xf>
    <xf numFmtId="0" fontId="5" fillId="0" borderId="11" xfId="740" applyFont="1" applyBorder="1" applyAlignment="1">
      <alignment horizontal="center" vertical="center"/>
    </xf>
    <xf numFmtId="0" fontId="5" fillId="0" borderId="14" xfId="740" applyFont="1" applyBorder="1" applyAlignment="1">
      <alignment horizontal="center" vertical="center"/>
    </xf>
    <xf numFmtId="0" fontId="14" fillId="0" borderId="0" xfId="740" applyFont="1" applyAlignment="1">
      <alignment horizontal="left" vertical="center" wrapText="1"/>
    </xf>
    <xf numFmtId="0" fontId="4" fillId="0" borderId="16" xfId="740" applyFont="1" applyBorder="1" applyAlignment="1">
      <alignment horizontal="left" vertical="center" wrapText="1"/>
    </xf>
    <xf numFmtId="0" fontId="4" fillId="0" borderId="17" xfId="740" applyFont="1" applyBorder="1" applyAlignment="1">
      <alignment horizontal="left" vertical="center" wrapText="1"/>
    </xf>
    <xf numFmtId="0" fontId="4" fillId="0" borderId="3" xfId="740" applyFont="1" applyBorder="1" applyAlignment="1">
      <alignment horizontal="left" vertical="center" wrapText="1"/>
    </xf>
    <xf numFmtId="0" fontId="5" fillId="0" borderId="2" xfId="740" applyFont="1" applyBorder="1" applyAlignment="1">
      <alignment horizontal="center" vertical="center"/>
    </xf>
    <xf numFmtId="14" fontId="5" fillId="0" borderId="16" xfId="740" applyNumberFormat="1" applyFont="1" applyBorder="1" applyAlignment="1">
      <alignment horizontal="center" vertical="center"/>
    </xf>
    <xf numFmtId="14" fontId="5" fillId="0" borderId="17" xfId="740" applyNumberFormat="1" applyFont="1" applyBorder="1" applyAlignment="1">
      <alignment horizontal="center" vertical="center"/>
    </xf>
    <xf numFmtId="14" fontId="5" fillId="0" borderId="3" xfId="740" applyNumberFormat="1" applyFont="1" applyBorder="1" applyAlignment="1">
      <alignment horizontal="center" vertical="center"/>
    </xf>
    <xf numFmtId="0" fontId="4" fillId="0" borderId="0" xfId="739" applyFont="1" applyAlignment="1">
      <alignment horizontal="left" vertical="center"/>
    </xf>
    <xf numFmtId="0" fontId="4" fillId="0" borderId="0" xfId="739" applyFont="1" applyAlignment="1">
      <alignment vertical="center" wrapText="1"/>
    </xf>
    <xf numFmtId="0" fontId="13" fillId="2" borderId="0" xfId="739" applyFont="1" applyFill="1" applyAlignment="1">
      <alignment horizontal="center" vertical="center"/>
    </xf>
    <xf numFmtId="0" fontId="4" fillId="0" borderId="0" xfId="739" applyFont="1" applyAlignment="1">
      <alignment horizontal="left" vertical="center" wrapText="1"/>
    </xf>
    <xf numFmtId="0" fontId="60" fillId="0" borderId="17" xfId="0" applyFont="1" applyBorder="1" applyAlignment="1">
      <alignment horizontal="center"/>
    </xf>
    <xf numFmtId="0" fontId="60" fillId="0" borderId="2" xfId="0" applyFont="1" applyBorder="1" applyAlignment="1">
      <alignment horizontal="center"/>
    </xf>
    <xf numFmtId="0" fontId="65" fillId="58" borderId="16" xfId="0" applyFont="1" applyFill="1" applyBorder="1" applyAlignment="1">
      <alignment horizontal="left" vertical="center" wrapText="1"/>
    </xf>
    <xf numFmtId="0" fontId="65" fillId="58" borderId="17" xfId="0" applyFont="1" applyFill="1" applyBorder="1" applyAlignment="1">
      <alignment horizontal="left" vertical="center" wrapText="1"/>
    </xf>
    <xf numFmtId="0" fontId="65" fillId="58" borderId="3" xfId="0" applyFont="1" applyFill="1" applyBorder="1" applyAlignment="1">
      <alignment horizontal="left" vertical="center" wrapText="1"/>
    </xf>
    <xf numFmtId="0" fontId="65" fillId="5" borderId="16" xfId="0" applyFont="1" applyFill="1" applyBorder="1" applyAlignment="1">
      <alignment horizontal="left" vertical="center" wrapText="1"/>
    </xf>
    <xf numFmtId="0" fontId="65" fillId="5" borderId="17" xfId="0" applyFont="1" applyFill="1" applyBorder="1" applyAlignment="1">
      <alignment horizontal="left" vertical="center" wrapText="1"/>
    </xf>
    <xf numFmtId="0" fontId="65" fillId="5" borderId="3" xfId="0" applyFont="1" applyFill="1" applyBorder="1" applyAlignment="1">
      <alignment horizontal="left" vertical="center" wrapText="1"/>
    </xf>
    <xf numFmtId="0" fontId="61" fillId="0" borderId="2" xfId="0" applyFont="1" applyBorder="1" applyAlignment="1">
      <alignment horizontal="left" vertical="center"/>
    </xf>
    <xf numFmtId="0" fontId="61" fillId="0" borderId="2" xfId="0" applyFont="1" applyBorder="1" applyAlignment="1">
      <alignment horizontal="left" vertical="center" wrapText="1"/>
    </xf>
    <xf numFmtId="0" fontId="65" fillId="0" borderId="2" xfId="0" applyFont="1" applyBorder="1" applyAlignment="1">
      <alignment horizontal="left" vertical="center"/>
    </xf>
    <xf numFmtId="0" fontId="65" fillId="2" borderId="38" xfId="745" applyFont="1" applyFill="1" applyBorder="1" applyAlignment="1">
      <alignment horizontal="center" vertical="center"/>
    </xf>
    <xf numFmtId="0" fontId="65" fillId="2" borderId="0" xfId="745" applyFont="1" applyFill="1" applyAlignment="1">
      <alignment horizontal="center" vertical="center"/>
    </xf>
    <xf numFmtId="0" fontId="65" fillId="2" borderId="61" xfId="745" applyFont="1" applyFill="1" applyBorder="1" applyAlignment="1">
      <alignment horizontal="center" vertical="center"/>
    </xf>
    <xf numFmtId="0" fontId="65" fillId="59" borderId="16" xfId="0" applyFont="1" applyFill="1" applyBorder="1" applyAlignment="1">
      <alignment horizontal="left" vertical="center" wrapText="1"/>
    </xf>
    <xf numFmtId="0" fontId="65" fillId="59" borderId="17" xfId="0" applyFont="1" applyFill="1" applyBorder="1" applyAlignment="1">
      <alignment horizontal="left" vertical="center" wrapText="1"/>
    </xf>
    <xf numFmtId="0" fontId="65" fillId="59" borderId="3" xfId="0" applyFont="1" applyFill="1" applyBorder="1" applyAlignment="1">
      <alignment horizontal="left" vertical="center" wrapText="1"/>
    </xf>
    <xf numFmtId="0" fontId="65" fillId="60" borderId="16" xfId="0" applyFont="1" applyFill="1" applyBorder="1" applyAlignment="1">
      <alignment horizontal="left" vertical="center" wrapText="1"/>
    </xf>
    <xf numFmtId="0" fontId="65" fillId="60" borderId="17" xfId="0" applyFont="1" applyFill="1" applyBorder="1" applyAlignment="1">
      <alignment horizontal="left" vertical="center" wrapText="1"/>
    </xf>
    <xf numFmtId="0" fontId="65" fillId="60" borderId="3" xfId="0" applyFont="1" applyFill="1" applyBorder="1" applyAlignment="1">
      <alignment horizontal="left" vertical="center" wrapText="1"/>
    </xf>
    <xf numFmtId="0" fontId="45" fillId="0" borderId="75" xfId="779" applyFont="1" applyFill="1" applyBorder="1" applyAlignment="1" applyProtection="1">
      <alignment horizontal="center" vertical="center" wrapText="1"/>
    </xf>
    <xf numFmtId="0" fontId="45" fillId="0" borderId="81" xfId="779" applyFont="1" applyFill="1" applyBorder="1" applyAlignment="1" applyProtection="1">
      <alignment horizontal="center" vertical="center" wrapText="1"/>
    </xf>
    <xf numFmtId="0" fontId="45" fillId="0" borderId="76" xfId="779" applyFont="1" applyFill="1" applyBorder="1" applyAlignment="1" applyProtection="1">
      <alignment horizontal="center" vertical="center" wrapText="1"/>
    </xf>
    <xf numFmtId="0" fontId="35" fillId="0" borderId="74" xfId="779" applyFont="1" applyFill="1" applyBorder="1" applyAlignment="1" applyProtection="1">
      <alignment horizontal="left" vertical="center"/>
    </xf>
    <xf numFmtId="0" fontId="16" fillId="0" borderId="75" xfId="779" applyFill="1" applyBorder="1" applyAlignment="1" applyProtection="1">
      <alignment horizontal="center" vertical="top" wrapText="1"/>
    </xf>
    <xf numFmtId="0" fontId="16" fillId="0" borderId="76" xfId="779" applyFill="1" applyBorder="1" applyAlignment="1" applyProtection="1">
      <alignment horizontal="center" vertical="top" wrapText="1"/>
    </xf>
    <xf numFmtId="0" fontId="16" fillId="0" borderId="81" xfId="779" applyFill="1" applyBorder="1" applyAlignment="1" applyProtection="1">
      <alignment horizontal="center" vertical="top" wrapText="1"/>
    </xf>
    <xf numFmtId="0" fontId="45" fillId="0" borderId="0" xfId="779" applyFont="1" applyFill="1" applyAlignment="1" applyProtection="1">
      <alignment horizontal="center" vertical="center" wrapText="1"/>
    </xf>
    <xf numFmtId="0" fontId="45" fillId="0" borderId="72" xfId="779" applyFont="1" applyFill="1" applyBorder="1" applyAlignment="1" applyProtection="1">
      <alignment horizontal="center" vertical="center" wrapText="1"/>
    </xf>
    <xf numFmtId="0" fontId="45" fillId="0" borderId="73" xfId="779" applyFont="1" applyFill="1" applyBorder="1" applyAlignment="1" applyProtection="1">
      <alignment horizontal="center" vertical="center" wrapText="1"/>
    </xf>
    <xf numFmtId="0" fontId="45" fillId="0" borderId="77" xfId="779" applyFont="1" applyFill="1" applyBorder="1" applyAlignment="1" applyProtection="1">
      <alignment horizontal="center" vertical="center" wrapText="1"/>
    </xf>
    <xf numFmtId="0" fontId="45" fillId="0" borderId="78" xfId="779" applyFont="1" applyFill="1" applyBorder="1" applyAlignment="1" applyProtection="1">
      <alignment horizontal="center" vertical="center" wrapText="1"/>
    </xf>
    <xf numFmtId="0" fontId="45" fillId="0" borderId="74" xfId="779" applyFont="1" applyFill="1" applyBorder="1" applyAlignment="1" applyProtection="1">
      <alignment horizontal="center" vertical="center" wrapText="1"/>
    </xf>
    <xf numFmtId="0" fontId="45" fillId="0" borderId="79" xfId="779" applyFont="1" applyFill="1" applyBorder="1" applyAlignment="1" applyProtection="1">
      <alignment horizontal="center" vertical="center" wrapText="1"/>
    </xf>
    <xf numFmtId="0" fontId="96" fillId="3" borderId="62" xfId="0" applyFont="1" applyFill="1" applyBorder="1" applyAlignment="1">
      <alignment horizontal="center" vertical="center" wrapText="1"/>
    </xf>
    <xf numFmtId="0" fontId="96" fillId="3" borderId="62" xfId="0" applyFont="1" applyFill="1" applyBorder="1" applyAlignment="1">
      <alignment horizontal="right" vertical="center" wrapText="1"/>
    </xf>
    <xf numFmtId="0" fontId="98" fillId="3" borderId="0" xfId="0" applyFont="1" applyFill="1" applyAlignment="1">
      <alignment horizontal="right" vertical="center" wrapText="1"/>
    </xf>
    <xf numFmtId="0" fontId="96" fillId="3" borderId="62" xfId="0" applyFont="1" applyFill="1" applyBorder="1" applyAlignment="1">
      <alignment horizontal="left" vertical="center" wrapText="1"/>
    </xf>
    <xf numFmtId="0" fontId="99" fillId="4" borderId="65" xfId="0" applyFont="1" applyFill="1" applyBorder="1" applyAlignment="1">
      <alignment horizontal="left" vertical="center" wrapText="1"/>
    </xf>
    <xf numFmtId="0" fontId="99" fillId="4" borderId="64" xfId="0" applyFont="1" applyFill="1" applyBorder="1" applyAlignment="1">
      <alignment horizontal="left" vertical="center" wrapText="1"/>
    </xf>
    <xf numFmtId="0" fontId="97" fillId="3" borderId="62" xfId="0" applyFont="1" applyFill="1" applyBorder="1" applyAlignment="1">
      <alignment horizontal="left" vertical="center" wrapText="1"/>
    </xf>
    <xf numFmtId="0" fontId="83" fillId="55" borderId="2" xfId="0" applyFont="1" applyFill="1" applyBorder="1" applyAlignment="1">
      <alignment horizontal="center" vertical="center"/>
    </xf>
    <xf numFmtId="202" fontId="97" fillId="3" borderId="65" xfId="0" applyNumberFormat="1" applyFont="1" applyFill="1" applyBorder="1" applyAlignment="1">
      <alignment vertical="center" wrapText="1"/>
    </xf>
    <xf numFmtId="202" fontId="97" fillId="3" borderId="64" xfId="0" applyNumberFormat="1" applyFont="1" applyFill="1" applyBorder="1" applyAlignment="1">
      <alignment vertical="center" wrapText="1"/>
    </xf>
    <xf numFmtId="200" fontId="97" fillId="3" borderId="62" xfId="0" applyNumberFormat="1" applyFont="1" applyFill="1" applyBorder="1" applyAlignment="1">
      <alignment horizontal="right" vertical="center" wrapText="1"/>
    </xf>
    <xf numFmtId="0" fontId="106" fillId="3" borderId="8" xfId="759" applyFont="1" applyFill="1" applyBorder="1" applyAlignment="1" applyProtection="1">
      <alignment horizontal="left" vertical="center"/>
      <protection hidden="1"/>
    </xf>
    <xf numFmtId="0" fontId="106" fillId="3" borderId="18" xfId="759" applyFont="1" applyFill="1" applyBorder="1" applyAlignment="1" applyProtection="1">
      <alignment horizontal="left" vertical="center"/>
      <protection hidden="1"/>
    </xf>
    <xf numFmtId="0" fontId="106" fillId="3" borderId="7" xfId="759" applyFont="1" applyFill="1" applyBorder="1" applyAlignment="1" applyProtection="1">
      <alignment horizontal="left" vertical="center"/>
      <protection hidden="1"/>
    </xf>
    <xf numFmtId="0" fontId="106" fillId="0" borderId="0" xfId="759" applyFont="1" applyAlignment="1" applyProtection="1">
      <alignment horizontal="justify" vertical="justify" wrapText="1"/>
      <protection hidden="1"/>
    </xf>
    <xf numFmtId="0" fontId="106" fillId="0" borderId="0" xfId="759" applyFont="1" applyAlignment="1" applyProtection="1">
      <alignment horizontal="justify" vertical="justify"/>
      <protection hidden="1"/>
    </xf>
    <xf numFmtId="0" fontId="12" fillId="0" borderId="0" xfId="759" applyFont="1" applyAlignment="1" applyProtection="1">
      <alignment horizontal="left" vertical="center"/>
      <protection hidden="1"/>
    </xf>
    <xf numFmtId="0" fontId="103" fillId="3" borderId="8" xfId="757" applyFont="1" applyFill="1" applyBorder="1" applyAlignment="1">
      <alignment horizontal="center" vertical="top" wrapText="1"/>
    </xf>
    <xf numFmtId="0" fontId="103" fillId="3" borderId="18" xfId="757" applyFont="1" applyFill="1" applyBorder="1" applyAlignment="1">
      <alignment horizontal="center" vertical="top" wrapText="1"/>
    </xf>
    <xf numFmtId="0" fontId="103" fillId="3" borderId="7" xfId="757" applyFont="1" applyFill="1" applyBorder="1" applyAlignment="1">
      <alignment horizontal="center" vertical="top" wrapText="1"/>
    </xf>
    <xf numFmtId="0" fontId="103" fillId="3" borderId="38" xfId="757" applyFont="1" applyFill="1" applyBorder="1" applyAlignment="1">
      <alignment horizontal="center" vertical="top" wrapText="1"/>
    </xf>
    <xf numFmtId="0" fontId="103" fillId="3" borderId="0" xfId="757" applyFont="1" applyFill="1" applyAlignment="1">
      <alignment horizontal="center" vertical="top" wrapText="1"/>
    </xf>
    <xf numFmtId="0" fontId="103" fillId="3" borderId="61" xfId="757" applyFont="1" applyFill="1" applyBorder="1" applyAlignment="1">
      <alignment horizontal="center" vertical="top" wrapText="1"/>
    </xf>
    <xf numFmtId="0" fontId="106" fillId="2" borderId="8" xfId="759" applyFont="1" applyFill="1" applyBorder="1" applyAlignment="1" applyProtection="1">
      <alignment horizontal="center" vertical="center"/>
      <protection hidden="1"/>
    </xf>
    <xf numFmtId="0" fontId="106" fillId="2" borderId="18" xfId="759" applyFont="1" applyFill="1" applyBorder="1" applyAlignment="1" applyProtection="1">
      <alignment horizontal="center" vertical="center"/>
      <protection hidden="1"/>
    </xf>
    <xf numFmtId="0" fontId="106" fillId="2" borderId="7" xfId="759" applyFont="1" applyFill="1" applyBorder="1" applyAlignment="1" applyProtection="1">
      <alignment horizontal="center" vertical="center"/>
      <protection hidden="1"/>
    </xf>
    <xf numFmtId="0" fontId="12" fillId="0" borderId="0" xfId="759" applyFont="1" applyAlignment="1" applyProtection="1">
      <alignment horizontal="center" vertical="center"/>
      <protection hidden="1"/>
    </xf>
    <xf numFmtId="0" fontId="107" fillId="0" borderId="0" xfId="759" applyFont="1" applyAlignment="1" applyProtection="1">
      <alignment horizontal="center" vertical="center"/>
      <protection hidden="1"/>
    </xf>
    <xf numFmtId="0" fontId="45" fillId="0" borderId="0" xfId="757" applyFont="1" applyAlignment="1">
      <alignment horizontal="center" vertical="center"/>
    </xf>
    <xf numFmtId="0" fontId="12" fillId="0" borderId="0" xfId="759" applyFont="1" applyAlignment="1" applyProtection="1">
      <alignment horizontal="left" vertical="center" wrapText="1"/>
      <protection hidden="1"/>
    </xf>
    <xf numFmtId="0" fontId="106" fillId="54" borderId="4" xfId="318" applyFont="1" applyFill="1" applyBorder="1" applyAlignment="1" applyProtection="1">
      <alignment horizontal="center" vertical="center"/>
      <protection hidden="1"/>
    </xf>
    <xf numFmtId="0" fontId="106" fillId="54" borderId="24" xfId="318" applyFont="1" applyFill="1" applyBorder="1" applyAlignment="1" applyProtection="1">
      <alignment horizontal="center" vertical="center"/>
      <protection hidden="1"/>
    </xf>
    <xf numFmtId="0" fontId="106" fillId="54" borderId="5" xfId="318" applyFont="1" applyFill="1" applyBorder="1" applyAlignment="1" applyProtection="1">
      <alignment horizontal="center" vertical="center"/>
      <protection hidden="1"/>
    </xf>
    <xf numFmtId="0" fontId="102" fillId="3" borderId="4" xfId="318" applyFont="1" applyFill="1" applyBorder="1" applyAlignment="1" applyProtection="1">
      <alignment horizontal="center" vertical="center"/>
      <protection hidden="1"/>
    </xf>
    <xf numFmtId="0" fontId="102" fillId="3" borderId="24" xfId="318" applyFont="1" applyFill="1" applyBorder="1" applyAlignment="1" applyProtection="1">
      <alignment horizontal="center" vertical="center"/>
      <protection hidden="1"/>
    </xf>
    <xf numFmtId="0" fontId="102" fillId="3" borderId="5" xfId="318" applyFont="1" applyFill="1" applyBorder="1" applyAlignment="1" applyProtection="1">
      <alignment horizontal="center" vertical="center"/>
      <protection hidden="1"/>
    </xf>
    <xf numFmtId="0" fontId="22" fillId="57" borderId="4" xfId="759" applyFont="1" applyFill="1" applyBorder="1" applyAlignment="1" applyProtection="1">
      <alignment horizontal="center" vertical="center"/>
      <protection hidden="1"/>
    </xf>
    <xf numFmtId="0" fontId="22" fillId="57" borderId="24" xfId="759" applyFont="1" applyFill="1" applyBorder="1" applyAlignment="1" applyProtection="1">
      <alignment horizontal="center" vertical="center"/>
      <protection hidden="1"/>
    </xf>
    <xf numFmtId="0" fontId="22" fillId="57" borderId="5" xfId="759" applyFont="1" applyFill="1" applyBorder="1" applyAlignment="1" applyProtection="1">
      <alignment horizontal="center" vertical="center"/>
      <protection hidden="1"/>
    </xf>
    <xf numFmtId="0" fontId="107" fillId="0" borderId="8" xfId="759" applyFont="1" applyBorder="1" applyAlignment="1" applyProtection="1">
      <alignment horizontal="center" vertical="center"/>
      <protection hidden="1"/>
    </xf>
    <xf numFmtId="0" fontId="107" fillId="0" borderId="18" xfId="759" applyFont="1" applyBorder="1" applyAlignment="1" applyProtection="1">
      <alignment horizontal="center" vertical="center"/>
      <protection hidden="1"/>
    </xf>
    <xf numFmtId="0" fontId="107" fillId="0" borderId="7" xfId="759" applyFont="1" applyBorder="1" applyAlignment="1" applyProtection="1">
      <alignment horizontal="center" vertical="center"/>
      <protection hidden="1"/>
    </xf>
    <xf numFmtId="0" fontId="107" fillId="0" borderId="38" xfId="759" applyFont="1" applyBorder="1" applyAlignment="1" applyProtection="1">
      <alignment horizontal="center" vertical="center"/>
      <protection hidden="1"/>
    </xf>
    <xf numFmtId="0" fontId="107" fillId="0" borderId="61" xfId="759" applyFont="1" applyBorder="1" applyAlignment="1" applyProtection="1">
      <alignment horizontal="center" vertical="center"/>
      <protection hidden="1"/>
    </xf>
    <xf numFmtId="0" fontId="107" fillId="0" borderId="53" xfId="759" applyFont="1" applyBorder="1" applyAlignment="1" applyProtection="1">
      <alignment horizontal="center" vertical="center"/>
      <protection hidden="1"/>
    </xf>
    <xf numFmtId="0" fontId="107" fillId="0" borderId="19" xfId="759" applyFont="1" applyBorder="1" applyAlignment="1" applyProtection="1">
      <alignment horizontal="center" vertical="center"/>
      <protection hidden="1"/>
    </xf>
    <xf numFmtId="0" fontId="107" fillId="0" borderId="6" xfId="759" applyFont="1" applyBorder="1" applyAlignment="1" applyProtection="1">
      <alignment horizontal="center" vertical="center"/>
      <protection hidden="1"/>
    </xf>
    <xf numFmtId="0" fontId="65" fillId="2" borderId="4" xfId="759" applyFont="1" applyFill="1" applyBorder="1" applyAlignment="1" applyProtection="1">
      <alignment horizontal="center" vertical="center"/>
      <protection hidden="1"/>
    </xf>
    <xf numFmtId="0" fontId="65" fillId="2" borderId="24" xfId="759" applyFont="1" applyFill="1" applyBorder="1" applyAlignment="1" applyProtection="1">
      <alignment horizontal="center" vertical="center"/>
      <protection hidden="1"/>
    </xf>
    <xf numFmtId="0" fontId="65" fillId="2" borderId="5" xfId="759" applyFont="1" applyFill="1" applyBorder="1" applyAlignment="1" applyProtection="1">
      <alignment horizontal="center" vertical="center"/>
      <protection hidden="1"/>
    </xf>
  </cellXfs>
  <cellStyles count="780">
    <cellStyle name="20% - Accent1" xfId="557" xr:uid="{00000000-0005-0000-0000-000000000000}"/>
    <cellStyle name="20% - Accent2" xfId="558" xr:uid="{00000000-0005-0000-0000-000001000000}"/>
    <cellStyle name="20% - Accent3" xfId="559" xr:uid="{00000000-0005-0000-0000-000002000000}"/>
    <cellStyle name="20% - Accent4" xfId="560" xr:uid="{00000000-0005-0000-0000-000003000000}"/>
    <cellStyle name="20% - Accent5" xfId="561" xr:uid="{00000000-0005-0000-0000-000004000000}"/>
    <cellStyle name="20% - Accent6" xfId="562" xr:uid="{00000000-0005-0000-0000-000005000000}"/>
    <cellStyle name="20% - Ênfase1 2" xfId="15" xr:uid="{00000000-0005-0000-0000-000006000000}"/>
    <cellStyle name="20% - Ênfase1 2 2" xfId="563" xr:uid="{00000000-0005-0000-0000-000007000000}"/>
    <cellStyle name="20% - Ênfase1 3" xfId="16" xr:uid="{00000000-0005-0000-0000-000008000000}"/>
    <cellStyle name="20% - Ênfase1 4" xfId="17" xr:uid="{00000000-0005-0000-0000-000009000000}"/>
    <cellStyle name="20% - Ênfase1 5" xfId="18" xr:uid="{00000000-0005-0000-0000-00000A000000}"/>
    <cellStyle name="20% - Ênfase1 6" xfId="19" xr:uid="{00000000-0005-0000-0000-00000B000000}"/>
    <cellStyle name="20% - Ênfase1 7" xfId="20" xr:uid="{00000000-0005-0000-0000-00000C000000}"/>
    <cellStyle name="20% - Ênfase1 8" xfId="21" xr:uid="{00000000-0005-0000-0000-00000D000000}"/>
    <cellStyle name="20% - Ênfase1 9" xfId="22" xr:uid="{00000000-0005-0000-0000-00000E000000}"/>
    <cellStyle name="20% - Ênfase2 2" xfId="23" xr:uid="{00000000-0005-0000-0000-00000F000000}"/>
    <cellStyle name="20% - Ênfase2 2 2" xfId="564" xr:uid="{00000000-0005-0000-0000-000010000000}"/>
    <cellStyle name="20% - Ênfase2 3" xfId="24" xr:uid="{00000000-0005-0000-0000-000011000000}"/>
    <cellStyle name="20% - Ênfase2 4" xfId="25" xr:uid="{00000000-0005-0000-0000-000012000000}"/>
    <cellStyle name="20% - Ênfase2 5" xfId="26" xr:uid="{00000000-0005-0000-0000-000013000000}"/>
    <cellStyle name="20% - Ênfase2 6" xfId="27" xr:uid="{00000000-0005-0000-0000-000014000000}"/>
    <cellStyle name="20% - Ênfase2 7" xfId="28" xr:uid="{00000000-0005-0000-0000-000015000000}"/>
    <cellStyle name="20% - Ênfase2 8" xfId="29" xr:uid="{00000000-0005-0000-0000-000016000000}"/>
    <cellStyle name="20% - Ênfase2 9" xfId="30" xr:uid="{00000000-0005-0000-0000-000017000000}"/>
    <cellStyle name="20% - Ênfase3 2" xfId="31" xr:uid="{00000000-0005-0000-0000-000018000000}"/>
    <cellStyle name="20% - Ênfase3 2 2" xfId="565" xr:uid="{00000000-0005-0000-0000-000019000000}"/>
    <cellStyle name="20% - Ênfase3 3" xfId="32" xr:uid="{00000000-0005-0000-0000-00001A000000}"/>
    <cellStyle name="20% - Ênfase3 4" xfId="33" xr:uid="{00000000-0005-0000-0000-00001B000000}"/>
    <cellStyle name="20% - Ênfase3 5" xfId="34" xr:uid="{00000000-0005-0000-0000-00001C000000}"/>
    <cellStyle name="20% - Ênfase3 6" xfId="35" xr:uid="{00000000-0005-0000-0000-00001D000000}"/>
    <cellStyle name="20% - Ênfase3 7" xfId="36" xr:uid="{00000000-0005-0000-0000-00001E000000}"/>
    <cellStyle name="20% - Ênfase3 8" xfId="37" xr:uid="{00000000-0005-0000-0000-00001F000000}"/>
    <cellStyle name="20% - Ênfase3 9" xfId="38" xr:uid="{00000000-0005-0000-0000-000020000000}"/>
    <cellStyle name="20% - Ênfase4 2" xfId="39" xr:uid="{00000000-0005-0000-0000-000021000000}"/>
    <cellStyle name="20% - Ênfase4 2 2" xfId="566" xr:uid="{00000000-0005-0000-0000-000022000000}"/>
    <cellStyle name="20% - Ênfase4 3" xfId="40" xr:uid="{00000000-0005-0000-0000-000023000000}"/>
    <cellStyle name="20% - Ênfase4 4" xfId="41" xr:uid="{00000000-0005-0000-0000-000024000000}"/>
    <cellStyle name="20% - Ênfase4 5" xfId="42" xr:uid="{00000000-0005-0000-0000-000025000000}"/>
    <cellStyle name="20% - Ênfase4 6" xfId="43" xr:uid="{00000000-0005-0000-0000-000026000000}"/>
    <cellStyle name="20% - Ênfase4 7" xfId="44" xr:uid="{00000000-0005-0000-0000-000027000000}"/>
    <cellStyle name="20% - Ênfase4 8" xfId="45" xr:uid="{00000000-0005-0000-0000-000028000000}"/>
    <cellStyle name="20% - Ênfase4 9" xfId="46" xr:uid="{00000000-0005-0000-0000-000029000000}"/>
    <cellStyle name="20% - Ênfase5 2" xfId="47" xr:uid="{00000000-0005-0000-0000-00002A000000}"/>
    <cellStyle name="20% - Ênfase5 2 2" xfId="567" xr:uid="{00000000-0005-0000-0000-00002B000000}"/>
    <cellStyle name="20% - Ênfase5 3" xfId="48" xr:uid="{00000000-0005-0000-0000-00002C000000}"/>
    <cellStyle name="20% - Ênfase5 4" xfId="49" xr:uid="{00000000-0005-0000-0000-00002D000000}"/>
    <cellStyle name="20% - Ênfase5 5" xfId="50" xr:uid="{00000000-0005-0000-0000-00002E000000}"/>
    <cellStyle name="20% - Ênfase5 6" xfId="51" xr:uid="{00000000-0005-0000-0000-00002F000000}"/>
    <cellStyle name="20% - Ênfase5 7" xfId="52" xr:uid="{00000000-0005-0000-0000-000030000000}"/>
    <cellStyle name="20% - Ênfase5 8" xfId="53" xr:uid="{00000000-0005-0000-0000-000031000000}"/>
    <cellStyle name="20% - Ênfase5 9" xfId="54" xr:uid="{00000000-0005-0000-0000-000032000000}"/>
    <cellStyle name="20% - Ênfase6 2" xfId="55" xr:uid="{00000000-0005-0000-0000-000033000000}"/>
    <cellStyle name="20% - Ênfase6 2 2" xfId="568" xr:uid="{00000000-0005-0000-0000-000034000000}"/>
    <cellStyle name="20% - Ênfase6 3" xfId="56" xr:uid="{00000000-0005-0000-0000-000035000000}"/>
    <cellStyle name="20% - Ênfase6 4" xfId="57" xr:uid="{00000000-0005-0000-0000-000036000000}"/>
    <cellStyle name="20% - Ênfase6 5" xfId="58" xr:uid="{00000000-0005-0000-0000-000037000000}"/>
    <cellStyle name="20% - Ênfase6 6" xfId="59" xr:uid="{00000000-0005-0000-0000-000038000000}"/>
    <cellStyle name="20% - Ênfase6 7" xfId="60" xr:uid="{00000000-0005-0000-0000-000039000000}"/>
    <cellStyle name="20% - Ênfase6 8" xfId="61" xr:uid="{00000000-0005-0000-0000-00003A000000}"/>
    <cellStyle name="20% - Ênfase6 9" xfId="62" xr:uid="{00000000-0005-0000-0000-00003B000000}"/>
    <cellStyle name="40% - Accent1" xfId="569" xr:uid="{00000000-0005-0000-0000-00003C000000}"/>
    <cellStyle name="40% - Accent2" xfId="570" xr:uid="{00000000-0005-0000-0000-00003D000000}"/>
    <cellStyle name="40% - Accent3" xfId="571" xr:uid="{00000000-0005-0000-0000-00003E000000}"/>
    <cellStyle name="40% - Accent4" xfId="572" xr:uid="{00000000-0005-0000-0000-00003F000000}"/>
    <cellStyle name="40% - Accent5" xfId="573" xr:uid="{00000000-0005-0000-0000-000040000000}"/>
    <cellStyle name="40% - Accent6" xfId="574" xr:uid="{00000000-0005-0000-0000-000041000000}"/>
    <cellStyle name="40% - Ênfase1 2" xfId="63" xr:uid="{00000000-0005-0000-0000-000042000000}"/>
    <cellStyle name="40% - Ênfase1 2 2" xfId="575" xr:uid="{00000000-0005-0000-0000-000043000000}"/>
    <cellStyle name="40% - Ênfase1 3" xfId="64" xr:uid="{00000000-0005-0000-0000-000044000000}"/>
    <cellStyle name="40% - Ênfase1 4" xfId="65" xr:uid="{00000000-0005-0000-0000-000045000000}"/>
    <cellStyle name="40% - Ênfase1 5" xfId="66" xr:uid="{00000000-0005-0000-0000-000046000000}"/>
    <cellStyle name="40% - Ênfase1 6" xfId="67" xr:uid="{00000000-0005-0000-0000-000047000000}"/>
    <cellStyle name="40% - Ênfase1 7" xfId="68" xr:uid="{00000000-0005-0000-0000-000048000000}"/>
    <cellStyle name="40% - Ênfase1 8" xfId="69" xr:uid="{00000000-0005-0000-0000-000049000000}"/>
    <cellStyle name="40% - Ênfase1 9" xfId="70" xr:uid="{00000000-0005-0000-0000-00004A000000}"/>
    <cellStyle name="40% - Ênfase2 2" xfId="71" xr:uid="{00000000-0005-0000-0000-00004B000000}"/>
    <cellStyle name="40% - Ênfase2 2 2" xfId="576" xr:uid="{00000000-0005-0000-0000-00004C000000}"/>
    <cellStyle name="40% - Ênfase2 3" xfId="72" xr:uid="{00000000-0005-0000-0000-00004D000000}"/>
    <cellStyle name="40% - Ênfase2 4" xfId="73" xr:uid="{00000000-0005-0000-0000-00004E000000}"/>
    <cellStyle name="40% - Ênfase2 5" xfId="74" xr:uid="{00000000-0005-0000-0000-00004F000000}"/>
    <cellStyle name="40% - Ênfase2 6" xfId="75" xr:uid="{00000000-0005-0000-0000-000050000000}"/>
    <cellStyle name="40% - Ênfase2 7" xfId="76" xr:uid="{00000000-0005-0000-0000-000051000000}"/>
    <cellStyle name="40% - Ênfase2 8" xfId="77" xr:uid="{00000000-0005-0000-0000-000052000000}"/>
    <cellStyle name="40% - Ênfase2 9" xfId="78" xr:uid="{00000000-0005-0000-0000-000053000000}"/>
    <cellStyle name="40% - Ênfase3 2" xfId="79" xr:uid="{00000000-0005-0000-0000-000054000000}"/>
    <cellStyle name="40% - Ênfase3 2 2" xfId="577" xr:uid="{00000000-0005-0000-0000-000055000000}"/>
    <cellStyle name="40% - Ênfase3 3" xfId="80" xr:uid="{00000000-0005-0000-0000-000056000000}"/>
    <cellStyle name="40% - Ênfase3 4" xfId="81" xr:uid="{00000000-0005-0000-0000-000057000000}"/>
    <cellStyle name="40% - Ênfase3 5" xfId="82" xr:uid="{00000000-0005-0000-0000-000058000000}"/>
    <cellStyle name="40% - Ênfase3 6" xfId="83" xr:uid="{00000000-0005-0000-0000-000059000000}"/>
    <cellStyle name="40% - Ênfase3 7" xfId="84" xr:uid="{00000000-0005-0000-0000-00005A000000}"/>
    <cellStyle name="40% - Ênfase3 8" xfId="85" xr:uid="{00000000-0005-0000-0000-00005B000000}"/>
    <cellStyle name="40% - Ênfase3 9" xfId="86" xr:uid="{00000000-0005-0000-0000-00005C000000}"/>
    <cellStyle name="40% - Ênfase4 2" xfId="87" xr:uid="{00000000-0005-0000-0000-00005D000000}"/>
    <cellStyle name="40% - Ênfase4 2 2" xfId="578" xr:uid="{00000000-0005-0000-0000-00005E000000}"/>
    <cellStyle name="40% - Ênfase4 3" xfId="88" xr:uid="{00000000-0005-0000-0000-00005F000000}"/>
    <cellStyle name="40% - Ênfase4 4" xfId="89" xr:uid="{00000000-0005-0000-0000-000060000000}"/>
    <cellStyle name="40% - Ênfase4 5" xfId="90" xr:uid="{00000000-0005-0000-0000-000061000000}"/>
    <cellStyle name="40% - Ênfase4 6" xfId="91" xr:uid="{00000000-0005-0000-0000-000062000000}"/>
    <cellStyle name="40% - Ênfase4 7" xfId="92" xr:uid="{00000000-0005-0000-0000-000063000000}"/>
    <cellStyle name="40% - Ênfase4 8" xfId="93" xr:uid="{00000000-0005-0000-0000-000064000000}"/>
    <cellStyle name="40% - Ênfase4 9" xfId="94" xr:uid="{00000000-0005-0000-0000-000065000000}"/>
    <cellStyle name="40% - Ênfase5 2" xfId="95" xr:uid="{00000000-0005-0000-0000-000066000000}"/>
    <cellStyle name="40% - Ênfase5 2 2" xfId="579" xr:uid="{00000000-0005-0000-0000-000067000000}"/>
    <cellStyle name="40% - Ênfase5 3" xfId="96" xr:uid="{00000000-0005-0000-0000-000068000000}"/>
    <cellStyle name="40% - Ênfase5 4" xfId="97" xr:uid="{00000000-0005-0000-0000-000069000000}"/>
    <cellStyle name="40% - Ênfase5 5" xfId="98" xr:uid="{00000000-0005-0000-0000-00006A000000}"/>
    <cellStyle name="40% - Ênfase5 6" xfId="99" xr:uid="{00000000-0005-0000-0000-00006B000000}"/>
    <cellStyle name="40% - Ênfase5 7" xfId="100" xr:uid="{00000000-0005-0000-0000-00006C000000}"/>
    <cellStyle name="40% - Ênfase5 8" xfId="101" xr:uid="{00000000-0005-0000-0000-00006D000000}"/>
    <cellStyle name="40% - Ênfase5 9" xfId="102" xr:uid="{00000000-0005-0000-0000-00006E000000}"/>
    <cellStyle name="40% - Ênfase6 2" xfId="103" xr:uid="{00000000-0005-0000-0000-00006F000000}"/>
    <cellStyle name="40% - Ênfase6 2 2" xfId="580" xr:uid="{00000000-0005-0000-0000-000070000000}"/>
    <cellStyle name="40% - Ênfase6 3" xfId="104" xr:uid="{00000000-0005-0000-0000-000071000000}"/>
    <cellStyle name="40% - Ênfase6 4" xfId="105" xr:uid="{00000000-0005-0000-0000-000072000000}"/>
    <cellStyle name="40% - Ênfase6 5" xfId="106" xr:uid="{00000000-0005-0000-0000-000073000000}"/>
    <cellStyle name="40% - Ênfase6 6" xfId="107" xr:uid="{00000000-0005-0000-0000-000074000000}"/>
    <cellStyle name="40% - Ênfase6 7" xfId="108" xr:uid="{00000000-0005-0000-0000-000075000000}"/>
    <cellStyle name="40% - Ênfase6 8" xfId="109" xr:uid="{00000000-0005-0000-0000-000076000000}"/>
    <cellStyle name="40% - Ênfase6 9" xfId="110" xr:uid="{00000000-0005-0000-0000-000077000000}"/>
    <cellStyle name="60% - Accent1" xfId="581" xr:uid="{00000000-0005-0000-0000-000078000000}"/>
    <cellStyle name="60% - Accent2" xfId="582" xr:uid="{00000000-0005-0000-0000-000079000000}"/>
    <cellStyle name="60% - Accent3" xfId="583" xr:uid="{00000000-0005-0000-0000-00007A000000}"/>
    <cellStyle name="60% - Accent4" xfId="584" xr:uid="{00000000-0005-0000-0000-00007B000000}"/>
    <cellStyle name="60% - Accent5" xfId="585" xr:uid="{00000000-0005-0000-0000-00007C000000}"/>
    <cellStyle name="60% - Accent6" xfId="586" xr:uid="{00000000-0005-0000-0000-00007D000000}"/>
    <cellStyle name="60% - Ênfase1 2" xfId="111" xr:uid="{00000000-0005-0000-0000-00007E000000}"/>
    <cellStyle name="60% - Ênfase1 2 2" xfId="587" xr:uid="{00000000-0005-0000-0000-00007F000000}"/>
    <cellStyle name="60% - Ênfase1 3" xfId="112" xr:uid="{00000000-0005-0000-0000-000080000000}"/>
    <cellStyle name="60% - Ênfase1 4" xfId="113" xr:uid="{00000000-0005-0000-0000-000081000000}"/>
    <cellStyle name="60% - Ênfase1 5" xfId="114" xr:uid="{00000000-0005-0000-0000-000082000000}"/>
    <cellStyle name="60% - Ênfase1 6" xfId="115" xr:uid="{00000000-0005-0000-0000-000083000000}"/>
    <cellStyle name="60% - Ênfase1 7" xfId="116" xr:uid="{00000000-0005-0000-0000-000084000000}"/>
    <cellStyle name="60% - Ênfase1 8" xfId="117" xr:uid="{00000000-0005-0000-0000-000085000000}"/>
    <cellStyle name="60% - Ênfase1 9" xfId="118" xr:uid="{00000000-0005-0000-0000-000086000000}"/>
    <cellStyle name="60% - Ênfase2 2" xfId="119" xr:uid="{00000000-0005-0000-0000-000087000000}"/>
    <cellStyle name="60% - Ênfase2 2 2" xfId="588" xr:uid="{00000000-0005-0000-0000-000088000000}"/>
    <cellStyle name="60% - Ênfase2 3" xfId="120" xr:uid="{00000000-0005-0000-0000-000089000000}"/>
    <cellStyle name="60% - Ênfase2 4" xfId="121" xr:uid="{00000000-0005-0000-0000-00008A000000}"/>
    <cellStyle name="60% - Ênfase2 5" xfId="122" xr:uid="{00000000-0005-0000-0000-00008B000000}"/>
    <cellStyle name="60% - Ênfase2 6" xfId="123" xr:uid="{00000000-0005-0000-0000-00008C000000}"/>
    <cellStyle name="60% - Ênfase2 7" xfId="124" xr:uid="{00000000-0005-0000-0000-00008D000000}"/>
    <cellStyle name="60% - Ênfase2 8" xfId="125" xr:uid="{00000000-0005-0000-0000-00008E000000}"/>
    <cellStyle name="60% - Ênfase2 9" xfId="126" xr:uid="{00000000-0005-0000-0000-00008F000000}"/>
    <cellStyle name="60% - Ênfase3 2" xfId="127" xr:uid="{00000000-0005-0000-0000-000090000000}"/>
    <cellStyle name="60% - Ênfase3 2 2" xfId="589" xr:uid="{00000000-0005-0000-0000-000091000000}"/>
    <cellStyle name="60% - Ênfase3 3" xfId="128" xr:uid="{00000000-0005-0000-0000-000092000000}"/>
    <cellStyle name="60% - Ênfase3 4" xfId="129" xr:uid="{00000000-0005-0000-0000-000093000000}"/>
    <cellStyle name="60% - Ênfase3 5" xfId="130" xr:uid="{00000000-0005-0000-0000-000094000000}"/>
    <cellStyle name="60% - Ênfase3 6" xfId="131" xr:uid="{00000000-0005-0000-0000-000095000000}"/>
    <cellStyle name="60% - Ênfase3 7" xfId="132" xr:uid="{00000000-0005-0000-0000-000096000000}"/>
    <cellStyle name="60% - Ênfase3 8" xfId="133" xr:uid="{00000000-0005-0000-0000-000097000000}"/>
    <cellStyle name="60% - Ênfase3 9" xfId="134" xr:uid="{00000000-0005-0000-0000-000098000000}"/>
    <cellStyle name="60% - Ênfase4 2" xfId="135" xr:uid="{00000000-0005-0000-0000-000099000000}"/>
    <cellStyle name="60% - Ênfase4 2 2" xfId="590" xr:uid="{00000000-0005-0000-0000-00009A000000}"/>
    <cellStyle name="60% - Ênfase4 3" xfId="136" xr:uid="{00000000-0005-0000-0000-00009B000000}"/>
    <cellStyle name="60% - Ênfase4 4" xfId="137" xr:uid="{00000000-0005-0000-0000-00009C000000}"/>
    <cellStyle name="60% - Ênfase4 5" xfId="138" xr:uid="{00000000-0005-0000-0000-00009D000000}"/>
    <cellStyle name="60% - Ênfase4 6" xfId="139" xr:uid="{00000000-0005-0000-0000-00009E000000}"/>
    <cellStyle name="60% - Ênfase4 7" xfId="140" xr:uid="{00000000-0005-0000-0000-00009F000000}"/>
    <cellStyle name="60% - Ênfase4 8" xfId="141" xr:uid="{00000000-0005-0000-0000-0000A0000000}"/>
    <cellStyle name="60% - Ênfase4 9" xfId="142" xr:uid="{00000000-0005-0000-0000-0000A1000000}"/>
    <cellStyle name="60% - Ênfase5 2" xfId="143" xr:uid="{00000000-0005-0000-0000-0000A2000000}"/>
    <cellStyle name="60% - Ênfase5 2 2" xfId="591" xr:uid="{00000000-0005-0000-0000-0000A3000000}"/>
    <cellStyle name="60% - Ênfase5 3" xfId="144" xr:uid="{00000000-0005-0000-0000-0000A4000000}"/>
    <cellStyle name="60% - Ênfase5 4" xfId="145" xr:uid="{00000000-0005-0000-0000-0000A5000000}"/>
    <cellStyle name="60% - Ênfase5 5" xfId="146" xr:uid="{00000000-0005-0000-0000-0000A6000000}"/>
    <cellStyle name="60% - Ênfase5 6" xfId="147" xr:uid="{00000000-0005-0000-0000-0000A7000000}"/>
    <cellStyle name="60% - Ênfase5 7" xfId="148" xr:uid="{00000000-0005-0000-0000-0000A8000000}"/>
    <cellStyle name="60% - Ênfase5 8" xfId="149" xr:uid="{00000000-0005-0000-0000-0000A9000000}"/>
    <cellStyle name="60% - Ênfase5 9" xfId="150" xr:uid="{00000000-0005-0000-0000-0000AA000000}"/>
    <cellStyle name="60% - Ênfase6 2" xfId="151" xr:uid="{00000000-0005-0000-0000-0000AB000000}"/>
    <cellStyle name="60% - Ênfase6 2 2" xfId="592" xr:uid="{00000000-0005-0000-0000-0000AC000000}"/>
    <cellStyle name="60% - Ênfase6 3" xfId="152" xr:uid="{00000000-0005-0000-0000-0000AD000000}"/>
    <cellStyle name="60% - Ênfase6 4" xfId="153" xr:uid="{00000000-0005-0000-0000-0000AE000000}"/>
    <cellStyle name="60% - Ênfase6 5" xfId="154" xr:uid="{00000000-0005-0000-0000-0000AF000000}"/>
    <cellStyle name="60% - Ênfase6 6" xfId="155" xr:uid="{00000000-0005-0000-0000-0000B0000000}"/>
    <cellStyle name="60% - Ênfase6 7" xfId="156" xr:uid="{00000000-0005-0000-0000-0000B1000000}"/>
    <cellStyle name="60% - Ênfase6 8" xfId="157" xr:uid="{00000000-0005-0000-0000-0000B2000000}"/>
    <cellStyle name="60% - Ênfase6 9" xfId="158" xr:uid="{00000000-0005-0000-0000-0000B3000000}"/>
    <cellStyle name="Accent1" xfId="593" xr:uid="{00000000-0005-0000-0000-0000B4000000}"/>
    <cellStyle name="Accent2" xfId="594" xr:uid="{00000000-0005-0000-0000-0000B5000000}"/>
    <cellStyle name="Accent3" xfId="595" xr:uid="{00000000-0005-0000-0000-0000B6000000}"/>
    <cellStyle name="Accent4" xfId="596" xr:uid="{00000000-0005-0000-0000-0000B7000000}"/>
    <cellStyle name="Accent5" xfId="597" xr:uid="{00000000-0005-0000-0000-0000B8000000}"/>
    <cellStyle name="Accent6" xfId="598" xr:uid="{00000000-0005-0000-0000-0000B9000000}"/>
    <cellStyle name="Bad" xfId="599" xr:uid="{00000000-0005-0000-0000-0000BA000000}"/>
    <cellStyle name="Bom 2" xfId="159" xr:uid="{00000000-0005-0000-0000-0000BB000000}"/>
    <cellStyle name="Bom 2 2" xfId="600" xr:uid="{00000000-0005-0000-0000-0000BC000000}"/>
    <cellStyle name="Bom 3" xfId="160" xr:uid="{00000000-0005-0000-0000-0000BD000000}"/>
    <cellStyle name="Bom 4" xfId="161" xr:uid="{00000000-0005-0000-0000-0000BE000000}"/>
    <cellStyle name="Bom 5" xfId="162" xr:uid="{00000000-0005-0000-0000-0000BF000000}"/>
    <cellStyle name="Bom 6" xfId="163" xr:uid="{00000000-0005-0000-0000-0000C0000000}"/>
    <cellStyle name="Bom 7" xfId="164" xr:uid="{00000000-0005-0000-0000-0000C1000000}"/>
    <cellStyle name="Bom 8" xfId="165" xr:uid="{00000000-0005-0000-0000-0000C2000000}"/>
    <cellStyle name="Bom 9" xfId="166" xr:uid="{00000000-0005-0000-0000-0000C3000000}"/>
    <cellStyle name="Cabeçalho 1" xfId="167" xr:uid="{00000000-0005-0000-0000-0000C4000000}"/>
    <cellStyle name="Cabeçalho 2" xfId="168" xr:uid="{00000000-0005-0000-0000-0000C5000000}"/>
    <cellStyle name="Calculation" xfId="601" xr:uid="{00000000-0005-0000-0000-0000C6000000}"/>
    <cellStyle name="Cálculo 2" xfId="169" xr:uid="{00000000-0005-0000-0000-0000C7000000}"/>
    <cellStyle name="Cálculo 2 2" xfId="602" xr:uid="{00000000-0005-0000-0000-0000C8000000}"/>
    <cellStyle name="Cálculo 3" xfId="170" xr:uid="{00000000-0005-0000-0000-0000C9000000}"/>
    <cellStyle name="Cálculo 4" xfId="171" xr:uid="{00000000-0005-0000-0000-0000CA000000}"/>
    <cellStyle name="Cálculo 5" xfId="172" xr:uid="{00000000-0005-0000-0000-0000CB000000}"/>
    <cellStyle name="Cálculo 6" xfId="173" xr:uid="{00000000-0005-0000-0000-0000CC000000}"/>
    <cellStyle name="Cálculo 7" xfId="174" xr:uid="{00000000-0005-0000-0000-0000CD000000}"/>
    <cellStyle name="Cálculo 8" xfId="175" xr:uid="{00000000-0005-0000-0000-0000CE000000}"/>
    <cellStyle name="Cálculo 9" xfId="176" xr:uid="{00000000-0005-0000-0000-0000CF000000}"/>
    <cellStyle name="Célula de Verificação 2" xfId="177" xr:uid="{00000000-0005-0000-0000-0000D0000000}"/>
    <cellStyle name="Célula de Verificação 2 2" xfId="603" xr:uid="{00000000-0005-0000-0000-0000D1000000}"/>
    <cellStyle name="Célula de Verificação 3" xfId="178" xr:uid="{00000000-0005-0000-0000-0000D2000000}"/>
    <cellStyle name="Célula de Verificação 4" xfId="179" xr:uid="{00000000-0005-0000-0000-0000D3000000}"/>
    <cellStyle name="Célula de Verificação 5" xfId="180" xr:uid="{00000000-0005-0000-0000-0000D4000000}"/>
    <cellStyle name="Célula de Verificação 6" xfId="181" xr:uid="{00000000-0005-0000-0000-0000D5000000}"/>
    <cellStyle name="Célula de Verificação 7" xfId="182" xr:uid="{00000000-0005-0000-0000-0000D6000000}"/>
    <cellStyle name="Célula de Verificação 8" xfId="183" xr:uid="{00000000-0005-0000-0000-0000D7000000}"/>
    <cellStyle name="Célula de Verificação 9" xfId="184" xr:uid="{00000000-0005-0000-0000-0000D8000000}"/>
    <cellStyle name="Célula Vinculada 2" xfId="185" xr:uid="{00000000-0005-0000-0000-0000D9000000}"/>
    <cellStyle name="Célula Vinculada 3" xfId="186" xr:uid="{00000000-0005-0000-0000-0000DA000000}"/>
    <cellStyle name="Célula Vinculada 4" xfId="187" xr:uid="{00000000-0005-0000-0000-0000DB000000}"/>
    <cellStyle name="Célula Vinculada 5" xfId="188" xr:uid="{00000000-0005-0000-0000-0000DC000000}"/>
    <cellStyle name="Célula Vinculada 6" xfId="189" xr:uid="{00000000-0005-0000-0000-0000DD000000}"/>
    <cellStyle name="Célula Vinculada 7" xfId="190" xr:uid="{00000000-0005-0000-0000-0000DE000000}"/>
    <cellStyle name="Célula Vinculada 8" xfId="191" xr:uid="{00000000-0005-0000-0000-0000DF000000}"/>
    <cellStyle name="Célula Vinculada 9" xfId="192" xr:uid="{00000000-0005-0000-0000-0000E0000000}"/>
    <cellStyle name="Check Cell" xfId="604" xr:uid="{00000000-0005-0000-0000-0000E1000000}"/>
    <cellStyle name="Comma 2" xfId="605" xr:uid="{00000000-0005-0000-0000-0000E2000000}"/>
    <cellStyle name="Comma 2 2" xfId="606" xr:uid="{00000000-0005-0000-0000-0000E3000000}"/>
    <cellStyle name="Comma 3" xfId="607" xr:uid="{00000000-0005-0000-0000-0000E4000000}"/>
    <cellStyle name="Comma 4" xfId="608" xr:uid="{00000000-0005-0000-0000-0000E5000000}"/>
    <cellStyle name="Comma0" xfId="193" xr:uid="{00000000-0005-0000-0000-0000E6000000}"/>
    <cellStyle name="Data" xfId="194" xr:uid="{00000000-0005-0000-0000-0000E7000000}"/>
    <cellStyle name="Ênfase1 2" xfId="195" xr:uid="{00000000-0005-0000-0000-0000E8000000}"/>
    <cellStyle name="Ênfase1 2 2" xfId="609" xr:uid="{00000000-0005-0000-0000-0000E9000000}"/>
    <cellStyle name="Ênfase1 3" xfId="196" xr:uid="{00000000-0005-0000-0000-0000EA000000}"/>
    <cellStyle name="Ênfase1 4" xfId="197" xr:uid="{00000000-0005-0000-0000-0000EB000000}"/>
    <cellStyle name="Ênfase1 5" xfId="198" xr:uid="{00000000-0005-0000-0000-0000EC000000}"/>
    <cellStyle name="Ênfase1 6" xfId="199" xr:uid="{00000000-0005-0000-0000-0000ED000000}"/>
    <cellStyle name="Ênfase1 7" xfId="200" xr:uid="{00000000-0005-0000-0000-0000EE000000}"/>
    <cellStyle name="Ênfase1 8" xfId="201" xr:uid="{00000000-0005-0000-0000-0000EF000000}"/>
    <cellStyle name="Ênfase1 9" xfId="202" xr:uid="{00000000-0005-0000-0000-0000F0000000}"/>
    <cellStyle name="Ênfase2 2" xfId="203" xr:uid="{00000000-0005-0000-0000-0000F1000000}"/>
    <cellStyle name="Ênfase2 2 2" xfId="610" xr:uid="{00000000-0005-0000-0000-0000F2000000}"/>
    <cellStyle name="Ênfase2 3" xfId="204" xr:uid="{00000000-0005-0000-0000-0000F3000000}"/>
    <cellStyle name="Ênfase2 4" xfId="205" xr:uid="{00000000-0005-0000-0000-0000F4000000}"/>
    <cellStyle name="Ênfase2 5" xfId="206" xr:uid="{00000000-0005-0000-0000-0000F5000000}"/>
    <cellStyle name="Ênfase2 6" xfId="207" xr:uid="{00000000-0005-0000-0000-0000F6000000}"/>
    <cellStyle name="Ênfase2 7" xfId="208" xr:uid="{00000000-0005-0000-0000-0000F7000000}"/>
    <cellStyle name="Ênfase2 8" xfId="209" xr:uid="{00000000-0005-0000-0000-0000F8000000}"/>
    <cellStyle name="Ênfase2 9" xfId="210" xr:uid="{00000000-0005-0000-0000-0000F9000000}"/>
    <cellStyle name="Ênfase3 2" xfId="211" xr:uid="{00000000-0005-0000-0000-0000FA000000}"/>
    <cellStyle name="Ênfase3 2 2" xfId="611" xr:uid="{00000000-0005-0000-0000-0000FB000000}"/>
    <cellStyle name="Ênfase3 3" xfId="212" xr:uid="{00000000-0005-0000-0000-0000FC000000}"/>
    <cellStyle name="Ênfase3 4" xfId="213" xr:uid="{00000000-0005-0000-0000-0000FD000000}"/>
    <cellStyle name="Ênfase3 5" xfId="214" xr:uid="{00000000-0005-0000-0000-0000FE000000}"/>
    <cellStyle name="Ênfase3 6" xfId="215" xr:uid="{00000000-0005-0000-0000-0000FF000000}"/>
    <cellStyle name="Ênfase3 7" xfId="216" xr:uid="{00000000-0005-0000-0000-000000010000}"/>
    <cellStyle name="Ênfase3 8" xfId="217" xr:uid="{00000000-0005-0000-0000-000001010000}"/>
    <cellStyle name="Ênfase3 9" xfId="218" xr:uid="{00000000-0005-0000-0000-000002010000}"/>
    <cellStyle name="Ênfase4 2" xfId="219" xr:uid="{00000000-0005-0000-0000-000003010000}"/>
    <cellStyle name="Ênfase4 2 2" xfId="612" xr:uid="{00000000-0005-0000-0000-000004010000}"/>
    <cellStyle name="Ênfase4 3" xfId="220" xr:uid="{00000000-0005-0000-0000-000005010000}"/>
    <cellStyle name="Ênfase4 4" xfId="221" xr:uid="{00000000-0005-0000-0000-000006010000}"/>
    <cellStyle name="Ênfase4 5" xfId="222" xr:uid="{00000000-0005-0000-0000-000007010000}"/>
    <cellStyle name="Ênfase4 6" xfId="223" xr:uid="{00000000-0005-0000-0000-000008010000}"/>
    <cellStyle name="Ênfase4 7" xfId="224" xr:uid="{00000000-0005-0000-0000-000009010000}"/>
    <cellStyle name="Ênfase4 8" xfId="225" xr:uid="{00000000-0005-0000-0000-00000A010000}"/>
    <cellStyle name="Ênfase4 9" xfId="226" xr:uid="{00000000-0005-0000-0000-00000B010000}"/>
    <cellStyle name="Ênfase5 2" xfId="227" xr:uid="{00000000-0005-0000-0000-00000C010000}"/>
    <cellStyle name="Ênfase5 2 2" xfId="613" xr:uid="{00000000-0005-0000-0000-00000D010000}"/>
    <cellStyle name="Ênfase5 3" xfId="228" xr:uid="{00000000-0005-0000-0000-00000E010000}"/>
    <cellStyle name="Ênfase5 4" xfId="229" xr:uid="{00000000-0005-0000-0000-00000F010000}"/>
    <cellStyle name="Ênfase5 5" xfId="230" xr:uid="{00000000-0005-0000-0000-000010010000}"/>
    <cellStyle name="Ênfase5 6" xfId="231" xr:uid="{00000000-0005-0000-0000-000011010000}"/>
    <cellStyle name="Ênfase5 7" xfId="232" xr:uid="{00000000-0005-0000-0000-000012010000}"/>
    <cellStyle name="Ênfase5 8" xfId="233" xr:uid="{00000000-0005-0000-0000-000013010000}"/>
    <cellStyle name="Ênfase5 9" xfId="234" xr:uid="{00000000-0005-0000-0000-000014010000}"/>
    <cellStyle name="Ênfase6 2" xfId="235" xr:uid="{00000000-0005-0000-0000-000015010000}"/>
    <cellStyle name="Ênfase6 2 2" xfId="614" xr:uid="{00000000-0005-0000-0000-000016010000}"/>
    <cellStyle name="Ênfase6 3" xfId="236" xr:uid="{00000000-0005-0000-0000-000017010000}"/>
    <cellStyle name="Ênfase6 4" xfId="237" xr:uid="{00000000-0005-0000-0000-000018010000}"/>
    <cellStyle name="Ênfase6 5" xfId="238" xr:uid="{00000000-0005-0000-0000-000019010000}"/>
    <cellStyle name="Ênfase6 6" xfId="239" xr:uid="{00000000-0005-0000-0000-00001A010000}"/>
    <cellStyle name="Ênfase6 7" xfId="240" xr:uid="{00000000-0005-0000-0000-00001B010000}"/>
    <cellStyle name="Ênfase6 8" xfId="241" xr:uid="{00000000-0005-0000-0000-00001C010000}"/>
    <cellStyle name="Ênfase6 9" xfId="242" xr:uid="{00000000-0005-0000-0000-00001D010000}"/>
    <cellStyle name="Entrada 2" xfId="243" xr:uid="{00000000-0005-0000-0000-00001E010000}"/>
    <cellStyle name="Entrada 2 2" xfId="615" xr:uid="{00000000-0005-0000-0000-00001F010000}"/>
    <cellStyle name="Entrada 3" xfId="244" xr:uid="{00000000-0005-0000-0000-000020010000}"/>
    <cellStyle name="Entrada 4" xfId="245" xr:uid="{00000000-0005-0000-0000-000021010000}"/>
    <cellStyle name="Entrada 5" xfId="246" xr:uid="{00000000-0005-0000-0000-000022010000}"/>
    <cellStyle name="Entrada 6" xfId="247" xr:uid="{00000000-0005-0000-0000-000023010000}"/>
    <cellStyle name="Entrada 7" xfId="248" xr:uid="{00000000-0005-0000-0000-000024010000}"/>
    <cellStyle name="Entrada 8" xfId="249" xr:uid="{00000000-0005-0000-0000-000025010000}"/>
    <cellStyle name="Entrada 9" xfId="250" xr:uid="{00000000-0005-0000-0000-000026010000}"/>
    <cellStyle name="Estilo 1" xfId="251" xr:uid="{00000000-0005-0000-0000-000027010000}"/>
    <cellStyle name="Estilo 1 2" xfId="616" xr:uid="{00000000-0005-0000-0000-000028010000}"/>
    <cellStyle name="Euro" xfId="252" xr:uid="{00000000-0005-0000-0000-000029010000}"/>
    <cellStyle name="Excel Built-in Normal" xfId="253" xr:uid="{00000000-0005-0000-0000-00002A010000}"/>
    <cellStyle name="Explanatory Text" xfId="617" xr:uid="{00000000-0005-0000-0000-00002B010000}"/>
    <cellStyle name="Fixo" xfId="254" xr:uid="{00000000-0005-0000-0000-00002C010000}"/>
    <cellStyle name="Good" xfId="618" xr:uid="{00000000-0005-0000-0000-00002D010000}"/>
    <cellStyle name="HEADER" xfId="619" xr:uid="{00000000-0005-0000-0000-00002E010000}"/>
    <cellStyle name="Heading 1" xfId="620" xr:uid="{00000000-0005-0000-0000-00002F010000}"/>
    <cellStyle name="Heading 2" xfId="621" xr:uid="{00000000-0005-0000-0000-000030010000}"/>
    <cellStyle name="Heading 3" xfId="622" xr:uid="{00000000-0005-0000-0000-000031010000}"/>
    <cellStyle name="Heading 4" xfId="623" xr:uid="{00000000-0005-0000-0000-000032010000}"/>
    <cellStyle name="Hiperlink 2" xfId="624" xr:uid="{00000000-0005-0000-0000-000033010000}"/>
    <cellStyle name="Hyperlink 2" xfId="255" xr:uid="{00000000-0005-0000-0000-000034010000}"/>
    <cellStyle name="Hyperlink 3" xfId="256" xr:uid="{00000000-0005-0000-0000-000035010000}"/>
    <cellStyle name="Incorreto 2" xfId="257" xr:uid="{00000000-0005-0000-0000-000036010000}"/>
    <cellStyle name="Incorreto 2 2" xfId="625" xr:uid="{00000000-0005-0000-0000-000037010000}"/>
    <cellStyle name="Incorreto 3" xfId="258" xr:uid="{00000000-0005-0000-0000-000038010000}"/>
    <cellStyle name="Incorreto 4" xfId="259" xr:uid="{00000000-0005-0000-0000-000039010000}"/>
    <cellStyle name="Incorreto 5" xfId="260" xr:uid="{00000000-0005-0000-0000-00003A010000}"/>
    <cellStyle name="Incorreto 6" xfId="261" xr:uid="{00000000-0005-0000-0000-00003B010000}"/>
    <cellStyle name="Incorreto 7" xfId="262" xr:uid="{00000000-0005-0000-0000-00003C010000}"/>
    <cellStyle name="Incorreto 8" xfId="263" xr:uid="{00000000-0005-0000-0000-00003D010000}"/>
    <cellStyle name="Incorreto 9" xfId="264" xr:uid="{00000000-0005-0000-0000-00003E010000}"/>
    <cellStyle name="Indefinido" xfId="265" xr:uid="{00000000-0005-0000-0000-00003F010000}"/>
    <cellStyle name="Input" xfId="626" xr:uid="{00000000-0005-0000-0000-000040010000}"/>
    <cellStyle name="Linked Cell" xfId="627" xr:uid="{00000000-0005-0000-0000-000041010000}"/>
    <cellStyle name="Milliers [0]_after_discount" xfId="628" xr:uid="{00000000-0005-0000-0000-000042010000}"/>
    <cellStyle name="Milliers_after_discount" xfId="629" xr:uid="{00000000-0005-0000-0000-000043010000}"/>
    <cellStyle name="Model" xfId="630" xr:uid="{00000000-0005-0000-0000-000044010000}"/>
    <cellStyle name="Moeda" xfId="765" builtinId="4"/>
    <cellStyle name="Moeda 10" xfId="266" xr:uid="{00000000-0005-0000-0000-000046010000}"/>
    <cellStyle name="Moeda 10 2" xfId="267" xr:uid="{00000000-0005-0000-0000-000047010000}"/>
    <cellStyle name="Moeda 11" xfId="268" xr:uid="{00000000-0005-0000-0000-000048010000}"/>
    <cellStyle name="Moeda 11 2" xfId="269" xr:uid="{00000000-0005-0000-0000-000049010000}"/>
    <cellStyle name="Moeda 12" xfId="270" xr:uid="{00000000-0005-0000-0000-00004A010000}"/>
    <cellStyle name="Moeda 13" xfId="271" xr:uid="{00000000-0005-0000-0000-00004B010000}"/>
    <cellStyle name="Moeda 14" xfId="776" xr:uid="{00000000-0005-0000-0000-00004C010000}"/>
    <cellStyle name="Moeda 2" xfId="272" xr:uid="{00000000-0005-0000-0000-00004D010000}"/>
    <cellStyle name="Moeda 2 2" xfId="273" xr:uid="{00000000-0005-0000-0000-00004E010000}"/>
    <cellStyle name="Moeda 2 2 2" xfId="274" xr:uid="{00000000-0005-0000-0000-00004F010000}"/>
    <cellStyle name="Moeda 2 3" xfId="275" xr:uid="{00000000-0005-0000-0000-000050010000}"/>
    <cellStyle name="Moeda 2 3 2" xfId="276" xr:uid="{00000000-0005-0000-0000-000051010000}"/>
    <cellStyle name="Moeda 2 4" xfId="277" xr:uid="{00000000-0005-0000-0000-000052010000}"/>
    <cellStyle name="Moeda 2 4 2" xfId="278" xr:uid="{00000000-0005-0000-0000-000053010000}"/>
    <cellStyle name="Moeda 2 5" xfId="279" xr:uid="{00000000-0005-0000-0000-000054010000}"/>
    <cellStyle name="Moeda 3" xfId="280" xr:uid="{00000000-0005-0000-0000-000055010000}"/>
    <cellStyle name="Moeda 3 2" xfId="281" xr:uid="{00000000-0005-0000-0000-000056010000}"/>
    <cellStyle name="Moeda 3 2 2" xfId="282" xr:uid="{00000000-0005-0000-0000-000057010000}"/>
    <cellStyle name="Moeda 3 3" xfId="283" xr:uid="{00000000-0005-0000-0000-000058010000}"/>
    <cellStyle name="Moeda 4" xfId="284" xr:uid="{00000000-0005-0000-0000-000059010000}"/>
    <cellStyle name="Moeda 4 2" xfId="285" xr:uid="{00000000-0005-0000-0000-00005A010000}"/>
    <cellStyle name="Moeda 5" xfId="286" xr:uid="{00000000-0005-0000-0000-00005B010000}"/>
    <cellStyle name="Moeda 5 2" xfId="287" xr:uid="{00000000-0005-0000-0000-00005C010000}"/>
    <cellStyle name="Moeda 6" xfId="288" xr:uid="{00000000-0005-0000-0000-00005D010000}"/>
    <cellStyle name="Moeda 6 2" xfId="289" xr:uid="{00000000-0005-0000-0000-00005E010000}"/>
    <cellStyle name="Moeda 7" xfId="290" xr:uid="{00000000-0005-0000-0000-00005F010000}"/>
    <cellStyle name="Moeda 7 2" xfId="291" xr:uid="{00000000-0005-0000-0000-000060010000}"/>
    <cellStyle name="Moeda 8" xfId="292" xr:uid="{00000000-0005-0000-0000-000061010000}"/>
    <cellStyle name="Moeda 8 2" xfId="293" xr:uid="{00000000-0005-0000-0000-000062010000}"/>
    <cellStyle name="Moeda 9" xfId="294" xr:uid="{00000000-0005-0000-0000-000063010000}"/>
    <cellStyle name="Moeda0" xfId="295" xr:uid="{00000000-0005-0000-0000-000064010000}"/>
    <cellStyle name="Monétaire [0]_after_discount" xfId="631" xr:uid="{00000000-0005-0000-0000-000065010000}"/>
    <cellStyle name="Monétaire_after_discount" xfId="632" xr:uid="{00000000-0005-0000-0000-000066010000}"/>
    <cellStyle name="mpenho" xfId="296" xr:uid="{00000000-0005-0000-0000-000067010000}"/>
    <cellStyle name="mpenho 2" xfId="297" xr:uid="{00000000-0005-0000-0000-000068010000}"/>
    <cellStyle name="Neutra 2" xfId="298" xr:uid="{00000000-0005-0000-0000-000069010000}"/>
    <cellStyle name="Neutra 2 2" xfId="633" xr:uid="{00000000-0005-0000-0000-00006A010000}"/>
    <cellStyle name="Neutra 3" xfId="299" xr:uid="{00000000-0005-0000-0000-00006B010000}"/>
    <cellStyle name="Neutra 4" xfId="300" xr:uid="{00000000-0005-0000-0000-00006C010000}"/>
    <cellStyle name="Neutra 5" xfId="301" xr:uid="{00000000-0005-0000-0000-00006D010000}"/>
    <cellStyle name="Neutra 6" xfId="302" xr:uid="{00000000-0005-0000-0000-00006E010000}"/>
    <cellStyle name="Neutra 7" xfId="303" xr:uid="{00000000-0005-0000-0000-00006F010000}"/>
    <cellStyle name="Neutra 8" xfId="304" xr:uid="{00000000-0005-0000-0000-000070010000}"/>
    <cellStyle name="Neutra 9" xfId="305" xr:uid="{00000000-0005-0000-0000-000071010000}"/>
    <cellStyle name="Neutral" xfId="634" xr:uid="{00000000-0005-0000-0000-000072010000}"/>
    <cellStyle name="Normal" xfId="0" builtinId="0"/>
    <cellStyle name="Normal - Estilo1" xfId="635" xr:uid="{00000000-0005-0000-0000-000074010000}"/>
    <cellStyle name="Normal - Estilo2" xfId="636" xr:uid="{00000000-0005-0000-0000-000075010000}"/>
    <cellStyle name="Normal - Estilo3" xfId="637" xr:uid="{00000000-0005-0000-0000-000076010000}"/>
    <cellStyle name="Normal - Estilo4" xfId="638" xr:uid="{00000000-0005-0000-0000-000077010000}"/>
    <cellStyle name="Normal - Estilo5" xfId="639" xr:uid="{00000000-0005-0000-0000-000078010000}"/>
    <cellStyle name="Normal - Estilo6" xfId="640" xr:uid="{00000000-0005-0000-0000-000079010000}"/>
    <cellStyle name="Normal - Estilo7" xfId="641" xr:uid="{00000000-0005-0000-0000-00007A010000}"/>
    <cellStyle name="Normal - Estilo8" xfId="642" xr:uid="{00000000-0005-0000-0000-00007B010000}"/>
    <cellStyle name="Normal 10" xfId="306" xr:uid="{00000000-0005-0000-0000-00007C010000}"/>
    <cellStyle name="Normal 10 2" xfId="307" xr:uid="{00000000-0005-0000-0000-00007D010000}"/>
    <cellStyle name="Normal 10 3" xfId="756" xr:uid="{00000000-0005-0000-0000-00007E010000}"/>
    <cellStyle name="Normal 11" xfId="308" xr:uid="{00000000-0005-0000-0000-00007F010000}"/>
    <cellStyle name="Normal 11 2" xfId="643" xr:uid="{00000000-0005-0000-0000-000080010000}"/>
    <cellStyle name="Normal 117" xfId="309" xr:uid="{00000000-0005-0000-0000-000081010000}"/>
    <cellStyle name="Normal 12" xfId="310" xr:uid="{00000000-0005-0000-0000-000082010000}"/>
    <cellStyle name="Normal 12 2" xfId="644" xr:uid="{00000000-0005-0000-0000-000083010000}"/>
    <cellStyle name="Normal 13" xfId="311" xr:uid="{00000000-0005-0000-0000-000084010000}"/>
    <cellStyle name="Normal 14" xfId="312" xr:uid="{00000000-0005-0000-0000-000085010000}"/>
    <cellStyle name="Normal 15" xfId="313" xr:uid="{00000000-0005-0000-0000-000086010000}"/>
    <cellStyle name="Normal 15 2" xfId="645" xr:uid="{00000000-0005-0000-0000-000087010000}"/>
    <cellStyle name="Normal 16" xfId="314" xr:uid="{00000000-0005-0000-0000-000088010000}"/>
    <cellStyle name="Normal 17" xfId="315" xr:uid="{00000000-0005-0000-0000-000089010000}"/>
    <cellStyle name="Normal 18" xfId="646" xr:uid="{00000000-0005-0000-0000-00008A010000}"/>
    <cellStyle name="Normal 19" xfId="647" xr:uid="{00000000-0005-0000-0000-00008B010000}"/>
    <cellStyle name="Normal 2" xfId="3" xr:uid="{00000000-0005-0000-0000-00008C010000}"/>
    <cellStyle name="Normal 2 10" xfId="648" xr:uid="{00000000-0005-0000-0000-00008D010000}"/>
    <cellStyle name="Normal 2 10 2" xfId="649" xr:uid="{00000000-0005-0000-0000-00008E010000}"/>
    <cellStyle name="Normal 2 11" xfId="757" xr:uid="{00000000-0005-0000-0000-00008F010000}"/>
    <cellStyle name="Normal 2 2" xfId="316" xr:uid="{00000000-0005-0000-0000-000090010000}"/>
    <cellStyle name="Normal 2 2 2" xfId="317" xr:uid="{00000000-0005-0000-0000-000091010000}"/>
    <cellStyle name="Normal 2 2 2 2" xfId="650" xr:uid="{00000000-0005-0000-0000-000092010000}"/>
    <cellStyle name="Normal 2 2 2 3" xfId="759" xr:uid="{00000000-0005-0000-0000-000093010000}"/>
    <cellStyle name="Normal 2 2 3" xfId="318" xr:uid="{00000000-0005-0000-0000-000094010000}"/>
    <cellStyle name="Normal 2 2 3 2" xfId="651" xr:uid="{00000000-0005-0000-0000-000095010000}"/>
    <cellStyle name="Normal 2 2 4" xfId="319" xr:uid="{00000000-0005-0000-0000-000096010000}"/>
    <cellStyle name="Normal 2 2 4 2" xfId="652" xr:uid="{00000000-0005-0000-0000-000097010000}"/>
    <cellStyle name="Normal 2 2 5" xfId="320" xr:uid="{00000000-0005-0000-0000-000098010000}"/>
    <cellStyle name="Normal 2 2 5 2" xfId="653" xr:uid="{00000000-0005-0000-0000-000099010000}"/>
    <cellStyle name="Normal 2 2 6" xfId="321" xr:uid="{00000000-0005-0000-0000-00009A010000}"/>
    <cellStyle name="Normal 2 2 6 2" xfId="654" xr:uid="{00000000-0005-0000-0000-00009B010000}"/>
    <cellStyle name="Normal 2 2 7" xfId="322" xr:uid="{00000000-0005-0000-0000-00009C010000}"/>
    <cellStyle name="Normal 2 2 7 2" xfId="655" xr:uid="{00000000-0005-0000-0000-00009D010000}"/>
    <cellStyle name="Normal 2 3" xfId="323" xr:uid="{00000000-0005-0000-0000-00009E010000}"/>
    <cellStyle name="Normal 2 3 2" xfId="324" xr:uid="{00000000-0005-0000-0000-00009F010000}"/>
    <cellStyle name="Normal 2 4" xfId="325" xr:uid="{00000000-0005-0000-0000-0000A0010000}"/>
    <cellStyle name="Normal 2 4 2" xfId="326" xr:uid="{00000000-0005-0000-0000-0000A1010000}"/>
    <cellStyle name="Normal 2 4 3" xfId="656" xr:uid="{00000000-0005-0000-0000-0000A2010000}"/>
    <cellStyle name="Normal 2 5" xfId="327" xr:uid="{00000000-0005-0000-0000-0000A3010000}"/>
    <cellStyle name="Normal 2 6" xfId="328" xr:uid="{00000000-0005-0000-0000-0000A4010000}"/>
    <cellStyle name="Normal 2 7" xfId="329" xr:uid="{00000000-0005-0000-0000-0000A5010000}"/>
    <cellStyle name="Normal 2 8" xfId="330" xr:uid="{00000000-0005-0000-0000-0000A6010000}"/>
    <cellStyle name="Normal 2 9" xfId="331" xr:uid="{00000000-0005-0000-0000-0000A7010000}"/>
    <cellStyle name="Normal 2 9 2" xfId="657" xr:uid="{00000000-0005-0000-0000-0000A8010000}"/>
    <cellStyle name="Normal 2_OK 4 ORÇAMENTO" xfId="658" xr:uid="{00000000-0005-0000-0000-0000A9010000}"/>
    <cellStyle name="Normal 20" xfId="659" xr:uid="{00000000-0005-0000-0000-0000AA010000}"/>
    <cellStyle name="Normal 21" xfId="2" xr:uid="{00000000-0005-0000-0000-0000AB010000}"/>
    <cellStyle name="Normal 22" xfId="735" xr:uid="{00000000-0005-0000-0000-0000AC010000}"/>
    <cellStyle name="Normal 23" xfId="747" xr:uid="{00000000-0005-0000-0000-0000AD010000}"/>
    <cellStyle name="Normal 24" xfId="743" xr:uid="{00000000-0005-0000-0000-0000AE010000}"/>
    <cellStyle name="Normal 25" xfId="737" xr:uid="{00000000-0005-0000-0000-0000AF010000}"/>
    <cellStyle name="Normal 26" xfId="739" xr:uid="{00000000-0005-0000-0000-0000B0010000}"/>
    <cellStyle name="Normal 27" xfId="740" xr:uid="{00000000-0005-0000-0000-0000B1010000}"/>
    <cellStyle name="Normal 28" xfId="738" xr:uid="{00000000-0005-0000-0000-0000B2010000}"/>
    <cellStyle name="Normal 29" xfId="749" xr:uid="{00000000-0005-0000-0000-0000B3010000}"/>
    <cellStyle name="Normal 3" xfId="13" xr:uid="{00000000-0005-0000-0000-0000B4010000}"/>
    <cellStyle name="Normal 3 10" xfId="332" xr:uid="{00000000-0005-0000-0000-0000B5010000}"/>
    <cellStyle name="Normal 3 10 2" xfId="333" xr:uid="{00000000-0005-0000-0000-0000B6010000}"/>
    <cellStyle name="Normal 3 10 3" xfId="660" xr:uid="{00000000-0005-0000-0000-0000B7010000}"/>
    <cellStyle name="Normal 3 11" xfId="334" xr:uid="{00000000-0005-0000-0000-0000B8010000}"/>
    <cellStyle name="Normal 3 11 2" xfId="335" xr:uid="{00000000-0005-0000-0000-0000B9010000}"/>
    <cellStyle name="Normal 3 11 3" xfId="4" xr:uid="{00000000-0005-0000-0000-0000BA010000}"/>
    <cellStyle name="Normal 3 11 3 2" xfId="661" xr:uid="{00000000-0005-0000-0000-0000BB010000}"/>
    <cellStyle name="Normal 3 11 4" xfId="662" xr:uid="{00000000-0005-0000-0000-0000BC010000}"/>
    <cellStyle name="Normal 3 12" xfId="336" xr:uid="{00000000-0005-0000-0000-0000BD010000}"/>
    <cellStyle name="Normal 3 12 2" xfId="337" xr:uid="{00000000-0005-0000-0000-0000BE010000}"/>
    <cellStyle name="Normal 3 12 2 2" xfId="663" xr:uid="{00000000-0005-0000-0000-0000BF010000}"/>
    <cellStyle name="Normal 3 12 2 2 2" xfId="664" xr:uid="{00000000-0005-0000-0000-0000C0010000}"/>
    <cellStyle name="Normal 3 12 3" xfId="338" xr:uid="{00000000-0005-0000-0000-0000C1010000}"/>
    <cellStyle name="Normal 3 12 4" xfId="665" xr:uid="{00000000-0005-0000-0000-0000C2010000}"/>
    <cellStyle name="Normal 3 13" xfId="339" xr:uid="{00000000-0005-0000-0000-0000C3010000}"/>
    <cellStyle name="Normal 3 14" xfId="5" xr:uid="{00000000-0005-0000-0000-0000C4010000}"/>
    <cellStyle name="Normal 3 14 2" xfId="340" xr:uid="{00000000-0005-0000-0000-0000C5010000}"/>
    <cellStyle name="Normal 3 14 3" xfId="341" xr:uid="{00000000-0005-0000-0000-0000C6010000}"/>
    <cellStyle name="Normal 3 14 3 2" xfId="666" xr:uid="{00000000-0005-0000-0000-0000C7010000}"/>
    <cellStyle name="Normal 3 14 4" xfId="667" xr:uid="{00000000-0005-0000-0000-0000C8010000}"/>
    <cellStyle name="Normal 3 15" xfId="342" xr:uid="{00000000-0005-0000-0000-0000C9010000}"/>
    <cellStyle name="Normal 3 15 2" xfId="668" xr:uid="{00000000-0005-0000-0000-0000CA010000}"/>
    <cellStyle name="Normal 3 16" xfId="755" xr:uid="{00000000-0005-0000-0000-0000CB010000}"/>
    <cellStyle name="Normal 3 2" xfId="343" xr:uid="{00000000-0005-0000-0000-0000CC010000}"/>
    <cellStyle name="Normal 3 2 2" xfId="344" xr:uid="{00000000-0005-0000-0000-0000CD010000}"/>
    <cellStyle name="Normal 3 2 2 2" xfId="6" xr:uid="{00000000-0005-0000-0000-0000CE010000}"/>
    <cellStyle name="Normal 3 2 2 2 2" xfId="669" xr:uid="{00000000-0005-0000-0000-0000CF010000}"/>
    <cellStyle name="Normal 3 3" xfId="345" xr:uid="{00000000-0005-0000-0000-0000D0010000}"/>
    <cellStyle name="Normal 3 4" xfId="346" xr:uid="{00000000-0005-0000-0000-0000D1010000}"/>
    <cellStyle name="Normal 3 4 2" xfId="670" xr:uid="{00000000-0005-0000-0000-0000D2010000}"/>
    <cellStyle name="Normal 3 5" xfId="347" xr:uid="{00000000-0005-0000-0000-0000D3010000}"/>
    <cellStyle name="Normal 3 5 2" xfId="671" xr:uid="{00000000-0005-0000-0000-0000D4010000}"/>
    <cellStyle name="Normal 3 6" xfId="348" xr:uid="{00000000-0005-0000-0000-0000D5010000}"/>
    <cellStyle name="Normal 3 6 2" xfId="672" xr:uid="{00000000-0005-0000-0000-0000D6010000}"/>
    <cellStyle name="Normal 3 7" xfId="349" xr:uid="{00000000-0005-0000-0000-0000D7010000}"/>
    <cellStyle name="Normal 3 7 2" xfId="350" xr:uid="{00000000-0005-0000-0000-0000D8010000}"/>
    <cellStyle name="Normal 3 7 3" xfId="673" xr:uid="{00000000-0005-0000-0000-0000D9010000}"/>
    <cellStyle name="Normal 3 8" xfId="351" xr:uid="{00000000-0005-0000-0000-0000DA010000}"/>
    <cellStyle name="Normal 3 8 2" xfId="352" xr:uid="{00000000-0005-0000-0000-0000DB010000}"/>
    <cellStyle name="Normal 3 8 3" xfId="674" xr:uid="{00000000-0005-0000-0000-0000DC010000}"/>
    <cellStyle name="Normal 3 9" xfId="353" xr:uid="{00000000-0005-0000-0000-0000DD010000}"/>
    <cellStyle name="Normal 3 9 2" xfId="675" xr:uid="{00000000-0005-0000-0000-0000DE010000}"/>
    <cellStyle name="Normal 3_Orç Lorim Batalha" xfId="354" xr:uid="{00000000-0005-0000-0000-0000DF010000}"/>
    <cellStyle name="Normal 30" xfId="750" xr:uid="{00000000-0005-0000-0000-0000E0010000}"/>
    <cellStyle name="Normal 31" xfId="741" xr:uid="{00000000-0005-0000-0000-0000E1010000}"/>
    <cellStyle name="Normal 31 2" xfId="762" xr:uid="{00000000-0005-0000-0000-0000E2010000}"/>
    <cellStyle name="Normal 32" xfId="745" xr:uid="{00000000-0005-0000-0000-0000E3010000}"/>
    <cellStyle name="Normal 33" xfId="748" xr:uid="{00000000-0005-0000-0000-0000E4010000}"/>
    <cellStyle name="Normal 34" xfId="746" xr:uid="{00000000-0005-0000-0000-0000E5010000}"/>
    <cellStyle name="Normal 35" xfId="744" xr:uid="{00000000-0005-0000-0000-0000E6010000}"/>
    <cellStyle name="Normal 36" xfId="736" xr:uid="{00000000-0005-0000-0000-0000E7010000}"/>
    <cellStyle name="Normal 37" xfId="742" xr:uid="{00000000-0005-0000-0000-0000E8010000}"/>
    <cellStyle name="Normal 38" xfId="751" xr:uid="{00000000-0005-0000-0000-0000E9010000}"/>
    <cellStyle name="Normal 39" xfId="752" xr:uid="{00000000-0005-0000-0000-0000EA010000}"/>
    <cellStyle name="Normal 39 2" xfId="760" xr:uid="{00000000-0005-0000-0000-0000EB010000}"/>
    <cellStyle name="Normal 4" xfId="355" xr:uid="{00000000-0005-0000-0000-0000EC010000}"/>
    <cellStyle name="Normal 4 2" xfId="356" xr:uid="{00000000-0005-0000-0000-0000ED010000}"/>
    <cellStyle name="Normal 4 2 2" xfId="357" xr:uid="{00000000-0005-0000-0000-0000EE010000}"/>
    <cellStyle name="Normal 4 2 2 2" xfId="676" xr:uid="{00000000-0005-0000-0000-0000EF010000}"/>
    <cellStyle name="Normal 4 2 3" xfId="358" xr:uid="{00000000-0005-0000-0000-0000F0010000}"/>
    <cellStyle name="Normal 4 2 3 2" xfId="359" xr:uid="{00000000-0005-0000-0000-0000F1010000}"/>
    <cellStyle name="Normal 4 2 4" xfId="677" xr:uid="{00000000-0005-0000-0000-0000F2010000}"/>
    <cellStyle name="Normal 4 3" xfId="360" xr:uid="{00000000-0005-0000-0000-0000F3010000}"/>
    <cellStyle name="Normal 4 3 2" xfId="678" xr:uid="{00000000-0005-0000-0000-0000F4010000}"/>
    <cellStyle name="Normal 4 4" xfId="679" xr:uid="{00000000-0005-0000-0000-0000F5010000}"/>
    <cellStyle name="Normal 40" xfId="778" xr:uid="{00000000-0005-0000-0000-0000F6010000}"/>
    <cellStyle name="Normal 41" xfId="779" xr:uid="{00000000-0005-0000-0000-0000F7010000}"/>
    <cellStyle name="Normal 5" xfId="361" xr:uid="{00000000-0005-0000-0000-0000F8010000}"/>
    <cellStyle name="Normal 5 2" xfId="362" xr:uid="{00000000-0005-0000-0000-0000F9010000}"/>
    <cellStyle name="Normal 5 2 2" xfId="680" xr:uid="{00000000-0005-0000-0000-0000FA010000}"/>
    <cellStyle name="Normal 5 2 2 2" xfId="681" xr:uid="{00000000-0005-0000-0000-0000FB010000}"/>
    <cellStyle name="Normal 5 2 2 2 2" xfId="682" xr:uid="{00000000-0005-0000-0000-0000FC010000}"/>
    <cellStyle name="Normal 5 2 2 3" xfId="683" xr:uid="{00000000-0005-0000-0000-0000FD010000}"/>
    <cellStyle name="Normal 5 2 3" xfId="684" xr:uid="{00000000-0005-0000-0000-0000FE010000}"/>
    <cellStyle name="Normal 5 2 4" xfId="685" xr:uid="{00000000-0005-0000-0000-0000FF010000}"/>
    <cellStyle name="Normal 5 2 5" xfId="686" xr:uid="{00000000-0005-0000-0000-000000020000}"/>
    <cellStyle name="Normal 5 3" xfId="363" xr:uid="{00000000-0005-0000-0000-000001020000}"/>
    <cellStyle name="Normal 5 3 2" xfId="364" xr:uid="{00000000-0005-0000-0000-000002020000}"/>
    <cellStyle name="Normal 6" xfId="365" xr:uid="{00000000-0005-0000-0000-000003020000}"/>
    <cellStyle name="Normal 6 2" xfId="366" xr:uid="{00000000-0005-0000-0000-000004020000}"/>
    <cellStyle name="Normal 6 3" xfId="367" xr:uid="{00000000-0005-0000-0000-000005020000}"/>
    <cellStyle name="Normal 6 4" xfId="368" xr:uid="{00000000-0005-0000-0000-000006020000}"/>
    <cellStyle name="Normal 6 5" xfId="687" xr:uid="{00000000-0005-0000-0000-000007020000}"/>
    <cellStyle name="Normal 6 5 2" xfId="770" xr:uid="{00000000-0005-0000-0000-000008020000}"/>
    <cellStyle name="Normal 7" xfId="369" xr:uid="{00000000-0005-0000-0000-000009020000}"/>
    <cellStyle name="Normal 7 2" xfId="370" xr:uid="{00000000-0005-0000-0000-00000A020000}"/>
    <cellStyle name="Normal 7 3" xfId="371" xr:uid="{00000000-0005-0000-0000-00000B020000}"/>
    <cellStyle name="Normal 8" xfId="372" xr:uid="{00000000-0005-0000-0000-00000C020000}"/>
    <cellStyle name="Normal 8 2" xfId="373" xr:uid="{00000000-0005-0000-0000-00000D020000}"/>
    <cellStyle name="Normal 8 2 2" xfId="688" xr:uid="{00000000-0005-0000-0000-00000E020000}"/>
    <cellStyle name="Normal 9" xfId="374" xr:uid="{00000000-0005-0000-0000-00000F020000}"/>
    <cellStyle name="Normal 9 2" xfId="375" xr:uid="{00000000-0005-0000-0000-000010020000}"/>
    <cellStyle name="Normal_Plan1 2" xfId="766" xr:uid="{00000000-0005-0000-0000-000011020000}"/>
    <cellStyle name="Nota 2" xfId="376" xr:uid="{00000000-0005-0000-0000-000012020000}"/>
    <cellStyle name="Nota 2 2" xfId="377" xr:uid="{00000000-0005-0000-0000-000013020000}"/>
    <cellStyle name="Nota 2 3" xfId="689" xr:uid="{00000000-0005-0000-0000-000014020000}"/>
    <cellStyle name="Nota 3" xfId="378" xr:uid="{00000000-0005-0000-0000-000015020000}"/>
    <cellStyle name="Nota 4" xfId="379" xr:uid="{00000000-0005-0000-0000-000016020000}"/>
    <cellStyle name="Nota 5" xfId="380" xr:uid="{00000000-0005-0000-0000-000017020000}"/>
    <cellStyle name="Nota 6" xfId="381" xr:uid="{00000000-0005-0000-0000-000018020000}"/>
    <cellStyle name="Nota 7" xfId="382" xr:uid="{00000000-0005-0000-0000-000019020000}"/>
    <cellStyle name="Nota 8" xfId="383" xr:uid="{00000000-0005-0000-0000-00001A020000}"/>
    <cellStyle name="Nota 9" xfId="384" xr:uid="{00000000-0005-0000-0000-00001B020000}"/>
    <cellStyle name="Note" xfId="690" xr:uid="{00000000-0005-0000-0000-00001C020000}"/>
    <cellStyle name="Œ…‹æØ‚è [0.00]_COST_SUM" xfId="691" xr:uid="{00000000-0005-0000-0000-00001D020000}"/>
    <cellStyle name="Œ…‹æØ‚è_COST_SUM" xfId="692" xr:uid="{00000000-0005-0000-0000-00001E020000}"/>
    <cellStyle name="Output" xfId="693" xr:uid="{00000000-0005-0000-0000-00001F020000}"/>
    <cellStyle name="Percent 2" xfId="694" xr:uid="{00000000-0005-0000-0000-000020020000}"/>
    <cellStyle name="Percent 2 2" xfId="695" xr:uid="{00000000-0005-0000-0000-000021020000}"/>
    <cellStyle name="Percent 3" xfId="696" xr:uid="{00000000-0005-0000-0000-000022020000}"/>
    <cellStyle name="Percent 4" xfId="697" xr:uid="{00000000-0005-0000-0000-000023020000}"/>
    <cellStyle name="Percentual" xfId="385" xr:uid="{00000000-0005-0000-0000-000024020000}"/>
    <cellStyle name="Ponto" xfId="386" xr:uid="{00000000-0005-0000-0000-000025020000}"/>
    <cellStyle name="Porcentagem" xfId="1" builtinId="5"/>
    <cellStyle name="Porcentagem 10" xfId="387" xr:uid="{00000000-0005-0000-0000-000027020000}"/>
    <cellStyle name="Porcentagem 11" xfId="7" xr:uid="{00000000-0005-0000-0000-000028020000}"/>
    <cellStyle name="Porcentagem 2" xfId="8" xr:uid="{00000000-0005-0000-0000-000029020000}"/>
    <cellStyle name="Porcentagem 2 2" xfId="388" xr:uid="{00000000-0005-0000-0000-00002A020000}"/>
    <cellStyle name="Porcentagem 2 2 2" xfId="389" xr:uid="{00000000-0005-0000-0000-00002B020000}"/>
    <cellStyle name="Porcentagem 2 3" xfId="390" xr:uid="{00000000-0005-0000-0000-00002C020000}"/>
    <cellStyle name="Porcentagem 2 3 2" xfId="391" xr:uid="{00000000-0005-0000-0000-00002D020000}"/>
    <cellStyle name="Porcentagem 2_OK 6 ORÇ oeiras" xfId="698" xr:uid="{00000000-0005-0000-0000-00002E020000}"/>
    <cellStyle name="Porcentagem 3" xfId="392" xr:uid="{00000000-0005-0000-0000-00002F020000}"/>
    <cellStyle name="Porcentagem 3 2" xfId="393" xr:uid="{00000000-0005-0000-0000-000030020000}"/>
    <cellStyle name="Porcentagem 3 3" xfId="699" xr:uid="{00000000-0005-0000-0000-000031020000}"/>
    <cellStyle name="Porcentagem 3_OK 6 ORÇ oeiras" xfId="700" xr:uid="{00000000-0005-0000-0000-000032020000}"/>
    <cellStyle name="Porcentagem 4" xfId="394" xr:uid="{00000000-0005-0000-0000-000033020000}"/>
    <cellStyle name="Porcentagem 4 2" xfId="395" xr:uid="{00000000-0005-0000-0000-000034020000}"/>
    <cellStyle name="Porcentagem 5" xfId="396" xr:uid="{00000000-0005-0000-0000-000035020000}"/>
    <cellStyle name="Porcentagem 5 2" xfId="397" xr:uid="{00000000-0005-0000-0000-000036020000}"/>
    <cellStyle name="Porcentagem 6" xfId="398" xr:uid="{00000000-0005-0000-0000-000037020000}"/>
    <cellStyle name="Porcentagem 6 2" xfId="399" xr:uid="{00000000-0005-0000-0000-000038020000}"/>
    <cellStyle name="Porcentagem 7" xfId="400" xr:uid="{00000000-0005-0000-0000-000039020000}"/>
    <cellStyle name="Porcentagem 7 2" xfId="401" xr:uid="{00000000-0005-0000-0000-00003A020000}"/>
    <cellStyle name="Porcentagem 8" xfId="402" xr:uid="{00000000-0005-0000-0000-00003B020000}"/>
    <cellStyle name="Porcentagem 8 2" xfId="403" xr:uid="{00000000-0005-0000-0000-00003C020000}"/>
    <cellStyle name="Porcentagem 9" xfId="404" xr:uid="{00000000-0005-0000-0000-00003D020000}"/>
    <cellStyle name="Saída 2" xfId="405" xr:uid="{00000000-0005-0000-0000-00003E020000}"/>
    <cellStyle name="Saída 2 2" xfId="701" xr:uid="{00000000-0005-0000-0000-00003F020000}"/>
    <cellStyle name="Saída 3" xfId="406" xr:uid="{00000000-0005-0000-0000-000040020000}"/>
    <cellStyle name="Saída 4" xfId="407" xr:uid="{00000000-0005-0000-0000-000041020000}"/>
    <cellStyle name="Saída 5" xfId="408" xr:uid="{00000000-0005-0000-0000-000042020000}"/>
    <cellStyle name="Saída 6" xfId="409" xr:uid="{00000000-0005-0000-0000-000043020000}"/>
    <cellStyle name="Saída 7" xfId="410" xr:uid="{00000000-0005-0000-0000-000044020000}"/>
    <cellStyle name="Saída 8" xfId="411" xr:uid="{00000000-0005-0000-0000-000045020000}"/>
    <cellStyle name="Saída 9" xfId="412" xr:uid="{00000000-0005-0000-0000-000046020000}"/>
    <cellStyle name="Separador de m" xfId="413" xr:uid="{00000000-0005-0000-0000-000047020000}"/>
    <cellStyle name="Separador de milhares 10" xfId="414" xr:uid="{00000000-0005-0000-0000-000048020000}"/>
    <cellStyle name="Separador de milhares 10 2" xfId="415" xr:uid="{00000000-0005-0000-0000-000049020000}"/>
    <cellStyle name="Separador de milhares 10 2 2" xfId="416" xr:uid="{00000000-0005-0000-0000-00004A020000}"/>
    <cellStyle name="Separador de milhares 10 3" xfId="417" xr:uid="{00000000-0005-0000-0000-00004B020000}"/>
    <cellStyle name="Separador de milhares 11" xfId="418" xr:uid="{00000000-0005-0000-0000-00004C020000}"/>
    <cellStyle name="Separador de milhares 11 2" xfId="419" xr:uid="{00000000-0005-0000-0000-00004D020000}"/>
    <cellStyle name="Separador de milhares 11 3" xfId="702" xr:uid="{00000000-0005-0000-0000-00004E020000}"/>
    <cellStyle name="Separador de milhares 12" xfId="420" xr:uid="{00000000-0005-0000-0000-00004F020000}"/>
    <cellStyle name="Separador de milhares 12 2" xfId="703" xr:uid="{00000000-0005-0000-0000-000050020000}"/>
    <cellStyle name="Separador de milhares 12 2 2" xfId="758" xr:uid="{00000000-0005-0000-0000-000051020000}"/>
    <cellStyle name="Separador de milhares 13" xfId="421" xr:uid="{00000000-0005-0000-0000-000052020000}"/>
    <cellStyle name="Separador de milhares 13 2" xfId="422" xr:uid="{00000000-0005-0000-0000-000053020000}"/>
    <cellStyle name="Separador de milhares 13 3" xfId="423" xr:uid="{00000000-0005-0000-0000-000054020000}"/>
    <cellStyle name="Separador de milhares 14" xfId="424" xr:uid="{00000000-0005-0000-0000-000055020000}"/>
    <cellStyle name="Separador de milhares 14 2" xfId="425" xr:uid="{00000000-0005-0000-0000-000056020000}"/>
    <cellStyle name="Separador de milhares 15" xfId="426" xr:uid="{00000000-0005-0000-0000-000057020000}"/>
    <cellStyle name="Separador de milhares 15 2" xfId="704" xr:uid="{00000000-0005-0000-0000-000058020000}"/>
    <cellStyle name="Separador de milhares 16" xfId="427" xr:uid="{00000000-0005-0000-0000-000059020000}"/>
    <cellStyle name="Separador de milhares 17" xfId="428" xr:uid="{00000000-0005-0000-0000-00005A020000}"/>
    <cellStyle name="Separador de milhares 18" xfId="429" xr:uid="{00000000-0005-0000-0000-00005B020000}"/>
    <cellStyle name="Separador de milhares 19" xfId="430" xr:uid="{00000000-0005-0000-0000-00005C020000}"/>
    <cellStyle name="Separador de milhares 2" xfId="9" xr:uid="{00000000-0005-0000-0000-00005D020000}"/>
    <cellStyle name="Separador de milhares 2 2" xfId="431" xr:uid="{00000000-0005-0000-0000-00005E020000}"/>
    <cellStyle name="Separador de milhares 2 2 2" xfId="432" xr:uid="{00000000-0005-0000-0000-00005F020000}"/>
    <cellStyle name="Separador de milhares 2 2 3" xfId="433" xr:uid="{00000000-0005-0000-0000-000060020000}"/>
    <cellStyle name="Separador de milhares 2 2 4" xfId="434" xr:uid="{00000000-0005-0000-0000-000061020000}"/>
    <cellStyle name="Separador de milhares 2 2 5" xfId="435" xr:uid="{00000000-0005-0000-0000-000062020000}"/>
    <cellStyle name="Separador de milhares 2 3" xfId="436" xr:uid="{00000000-0005-0000-0000-000063020000}"/>
    <cellStyle name="Separador de milhares 2 3 2" xfId="437" xr:uid="{00000000-0005-0000-0000-000064020000}"/>
    <cellStyle name="Separador de milhares 2 4" xfId="438" xr:uid="{00000000-0005-0000-0000-000065020000}"/>
    <cellStyle name="Separador de milhares 2 5" xfId="439" xr:uid="{00000000-0005-0000-0000-000066020000}"/>
    <cellStyle name="Separador de milhares 2 6" xfId="440" xr:uid="{00000000-0005-0000-0000-000067020000}"/>
    <cellStyle name="Separador de milhares 2 6 2" xfId="705" xr:uid="{00000000-0005-0000-0000-000068020000}"/>
    <cellStyle name="Separador de milhares 2 7" xfId="706" xr:uid="{00000000-0005-0000-0000-000069020000}"/>
    <cellStyle name="Separador de milhares 2 7 2" xfId="707" xr:uid="{00000000-0005-0000-0000-00006A020000}"/>
    <cellStyle name="Separador de milhares 2 8" xfId="708" xr:uid="{00000000-0005-0000-0000-00006B020000}"/>
    <cellStyle name="Separador de milhares 2 8 2" xfId="709" xr:uid="{00000000-0005-0000-0000-00006C020000}"/>
    <cellStyle name="Separador de milhares 2 9" xfId="768" xr:uid="{00000000-0005-0000-0000-00006D020000}"/>
    <cellStyle name="Separador de milhares 2_OK 6 ORÇ oeiras" xfId="710" xr:uid="{00000000-0005-0000-0000-00006E020000}"/>
    <cellStyle name="Separador de milhares 20" xfId="441" xr:uid="{00000000-0005-0000-0000-00006F020000}"/>
    <cellStyle name="Separador de milhares 21" xfId="442" xr:uid="{00000000-0005-0000-0000-000070020000}"/>
    <cellStyle name="Separador de milhares 22" xfId="443" xr:uid="{00000000-0005-0000-0000-000071020000}"/>
    <cellStyle name="Separador de milhares 22 2" xfId="711" xr:uid="{00000000-0005-0000-0000-000072020000}"/>
    <cellStyle name="Separador de milhares 23" xfId="444" xr:uid="{00000000-0005-0000-0000-000073020000}"/>
    <cellStyle name="Separador de milhares 3" xfId="445" xr:uid="{00000000-0005-0000-0000-000074020000}"/>
    <cellStyle name="Separador de milhares 3 10 4" xfId="771" xr:uid="{00000000-0005-0000-0000-000075020000}"/>
    <cellStyle name="Separador de milhares 3 2" xfId="446" xr:uid="{00000000-0005-0000-0000-000076020000}"/>
    <cellStyle name="Separador de milhares 3 2 2" xfId="447" xr:uid="{00000000-0005-0000-0000-000077020000}"/>
    <cellStyle name="Separador de milhares 3 3" xfId="448" xr:uid="{00000000-0005-0000-0000-000078020000}"/>
    <cellStyle name="Separador de milhares 3 3 2" xfId="712" xr:uid="{00000000-0005-0000-0000-000079020000}"/>
    <cellStyle name="Separador de milhares 3 4" xfId="449" xr:uid="{00000000-0005-0000-0000-00007A020000}"/>
    <cellStyle name="Separador de milhares 3_OK 6 ORÇ oeiras" xfId="713" xr:uid="{00000000-0005-0000-0000-00007B020000}"/>
    <cellStyle name="Separador de milhares 4" xfId="450" xr:uid="{00000000-0005-0000-0000-00007C020000}"/>
    <cellStyle name="Separador de milhares 4 2" xfId="451" xr:uid="{00000000-0005-0000-0000-00007D020000}"/>
    <cellStyle name="Separador de milhares 4 2 2" xfId="452" xr:uid="{00000000-0005-0000-0000-00007E020000}"/>
    <cellStyle name="Separador de milhares 4 3" xfId="453" xr:uid="{00000000-0005-0000-0000-00007F020000}"/>
    <cellStyle name="Separador de milhares 4 3 2" xfId="454" xr:uid="{00000000-0005-0000-0000-000080020000}"/>
    <cellStyle name="Separador de milhares 4 4" xfId="455" xr:uid="{00000000-0005-0000-0000-000081020000}"/>
    <cellStyle name="Separador de milhares 4 4 2" xfId="714" xr:uid="{00000000-0005-0000-0000-000082020000}"/>
    <cellStyle name="Separador de milhares 4 5" xfId="715" xr:uid="{00000000-0005-0000-0000-000083020000}"/>
    <cellStyle name="Separador de milhares 4_B M Serviços Extras" xfId="456" xr:uid="{00000000-0005-0000-0000-000084020000}"/>
    <cellStyle name="Separador de milhares 5" xfId="457" xr:uid="{00000000-0005-0000-0000-000085020000}"/>
    <cellStyle name="Separador de milhares 5 2" xfId="458" xr:uid="{00000000-0005-0000-0000-000086020000}"/>
    <cellStyle name="Separador de milhares 5 2 2" xfId="459" xr:uid="{00000000-0005-0000-0000-000087020000}"/>
    <cellStyle name="Separador de milhares 5 3" xfId="460" xr:uid="{00000000-0005-0000-0000-000088020000}"/>
    <cellStyle name="Separador de milhares 5 4" xfId="461" xr:uid="{00000000-0005-0000-0000-000089020000}"/>
    <cellStyle name="Separador de milhares 5 5" xfId="462" xr:uid="{00000000-0005-0000-0000-00008A020000}"/>
    <cellStyle name="Separador de milhares 5 5 2" xfId="463" xr:uid="{00000000-0005-0000-0000-00008B020000}"/>
    <cellStyle name="Separador de milhares 5 6" xfId="464" xr:uid="{00000000-0005-0000-0000-00008C020000}"/>
    <cellStyle name="Separador de milhares 5_B M Serviços Extras" xfId="465" xr:uid="{00000000-0005-0000-0000-00008D020000}"/>
    <cellStyle name="Separador de milhares 6" xfId="466" xr:uid="{00000000-0005-0000-0000-00008E020000}"/>
    <cellStyle name="Separador de milhares 6 2" xfId="467" xr:uid="{00000000-0005-0000-0000-00008F020000}"/>
    <cellStyle name="Separador de milhares 6 2 2" xfId="468" xr:uid="{00000000-0005-0000-0000-000090020000}"/>
    <cellStyle name="Separador de milhares 6 3" xfId="469" xr:uid="{00000000-0005-0000-0000-000091020000}"/>
    <cellStyle name="Separador de milhares 7" xfId="470" xr:uid="{00000000-0005-0000-0000-000092020000}"/>
    <cellStyle name="Separador de milhares 7 2" xfId="471" xr:uid="{00000000-0005-0000-0000-000093020000}"/>
    <cellStyle name="Separador de milhares 7 3" xfId="472" xr:uid="{00000000-0005-0000-0000-000094020000}"/>
    <cellStyle name="Separador de milhares 8" xfId="473" xr:uid="{00000000-0005-0000-0000-000095020000}"/>
    <cellStyle name="Separador de milhares 8 2" xfId="474" xr:uid="{00000000-0005-0000-0000-000096020000}"/>
    <cellStyle name="Separador de milhares 9" xfId="475" xr:uid="{00000000-0005-0000-0000-000097020000}"/>
    <cellStyle name="Separador de milhares 9 2" xfId="476" xr:uid="{00000000-0005-0000-0000-000098020000}"/>
    <cellStyle name="Separador de milhares_Plan1 2" xfId="767" xr:uid="{00000000-0005-0000-0000-000099020000}"/>
    <cellStyle name="subhead" xfId="716" xr:uid="{00000000-0005-0000-0000-00009A020000}"/>
    <cellStyle name="TableStyleLight1" xfId="717" xr:uid="{00000000-0005-0000-0000-00009B020000}"/>
    <cellStyle name="Texto de Aviso 2" xfId="477" xr:uid="{00000000-0005-0000-0000-00009C020000}"/>
    <cellStyle name="Texto de Aviso 3" xfId="478" xr:uid="{00000000-0005-0000-0000-00009D020000}"/>
    <cellStyle name="Texto de Aviso 4" xfId="479" xr:uid="{00000000-0005-0000-0000-00009E020000}"/>
    <cellStyle name="Texto de Aviso 5" xfId="480" xr:uid="{00000000-0005-0000-0000-00009F020000}"/>
    <cellStyle name="Texto de Aviso 6" xfId="481" xr:uid="{00000000-0005-0000-0000-0000A0020000}"/>
    <cellStyle name="Texto de Aviso 7" xfId="482" xr:uid="{00000000-0005-0000-0000-0000A1020000}"/>
    <cellStyle name="Texto de Aviso 8" xfId="483" xr:uid="{00000000-0005-0000-0000-0000A2020000}"/>
    <cellStyle name="Texto de Aviso 9" xfId="484" xr:uid="{00000000-0005-0000-0000-0000A3020000}"/>
    <cellStyle name="Texto Explicativo 2" xfId="485" xr:uid="{00000000-0005-0000-0000-0000A4020000}"/>
    <cellStyle name="Texto Explicativo 3" xfId="486" xr:uid="{00000000-0005-0000-0000-0000A5020000}"/>
    <cellStyle name="Texto Explicativo 4" xfId="487" xr:uid="{00000000-0005-0000-0000-0000A6020000}"/>
    <cellStyle name="Texto Explicativo 5" xfId="488" xr:uid="{00000000-0005-0000-0000-0000A7020000}"/>
    <cellStyle name="Texto Explicativo 6" xfId="489" xr:uid="{00000000-0005-0000-0000-0000A8020000}"/>
    <cellStyle name="Texto Explicativo 7" xfId="490" xr:uid="{00000000-0005-0000-0000-0000A9020000}"/>
    <cellStyle name="Texto Explicativo 8" xfId="491" xr:uid="{00000000-0005-0000-0000-0000AA020000}"/>
    <cellStyle name="Texto Explicativo 9" xfId="492" xr:uid="{00000000-0005-0000-0000-0000AB020000}"/>
    <cellStyle name="Title" xfId="718" xr:uid="{00000000-0005-0000-0000-0000AC020000}"/>
    <cellStyle name="Título 1 1" xfId="493" xr:uid="{00000000-0005-0000-0000-0000AD020000}"/>
    <cellStyle name="Título 1 1 1" xfId="494" xr:uid="{00000000-0005-0000-0000-0000AE020000}"/>
    <cellStyle name="Título 1 1 1 1" xfId="495" xr:uid="{00000000-0005-0000-0000-0000AF020000}"/>
    <cellStyle name="Título 1 1 1 1 1" xfId="496" xr:uid="{00000000-0005-0000-0000-0000B0020000}"/>
    <cellStyle name="Título 1 1 1 1 1 1" xfId="497" xr:uid="{00000000-0005-0000-0000-0000B1020000}"/>
    <cellStyle name="Título 1 1 1 1 1 1 1" xfId="498" xr:uid="{00000000-0005-0000-0000-0000B2020000}"/>
    <cellStyle name="Título 1 1 1 1 1 1 1 1" xfId="719" xr:uid="{00000000-0005-0000-0000-0000B3020000}"/>
    <cellStyle name="Título 1 1 1 1 1 1 1 1 1" xfId="720" xr:uid="{00000000-0005-0000-0000-0000B4020000}"/>
    <cellStyle name="Título 1 1 1 1 1 1 1 1 1 1" xfId="721" xr:uid="{00000000-0005-0000-0000-0000B5020000}"/>
    <cellStyle name="Título 1 1 1 1 1 1 1 1 1 1 1" xfId="722" xr:uid="{00000000-0005-0000-0000-0000B6020000}"/>
    <cellStyle name="Título 1 1 1 1 1 1 1 1 1 1 1 1" xfId="723" xr:uid="{00000000-0005-0000-0000-0000B7020000}"/>
    <cellStyle name="Título 1 1 1 1 1 1 1 1 1 1 1 1 1" xfId="724" xr:uid="{00000000-0005-0000-0000-0000B8020000}"/>
    <cellStyle name="Título 1 1 1 1 1 1 1 1 1 1 1 1 1 1" xfId="725" xr:uid="{00000000-0005-0000-0000-0000B9020000}"/>
    <cellStyle name="Título 1 1 1 1 1 1 1 1 1 1 1 1 1 1 1" xfId="726" xr:uid="{00000000-0005-0000-0000-0000BA020000}"/>
    <cellStyle name="Título 1 1 1 1 1 1 1 1 1 1 1 1 1 1 1 1" xfId="727" xr:uid="{00000000-0005-0000-0000-0000BB020000}"/>
    <cellStyle name="Título 1 1 1 1 1 1 1 1 1 1 1 1 1 1 1 1 1" xfId="728" xr:uid="{00000000-0005-0000-0000-0000BC020000}"/>
    <cellStyle name="Título 1 1 1 1 1 1 1 1 1 1 1 1 1 1 1 1 1 1" xfId="729" xr:uid="{00000000-0005-0000-0000-0000BD020000}"/>
    <cellStyle name="Título 1 1 1 1 1 1 1 1 1 1 1 1 1 1 1 1 1 1 1" xfId="730" xr:uid="{00000000-0005-0000-0000-0000BE020000}"/>
    <cellStyle name="Título 1 1 1 1 1 1 1 1 1 1 1 1 1 1 1 1 1 1 1 1" xfId="731" xr:uid="{00000000-0005-0000-0000-0000BF020000}"/>
    <cellStyle name="Título 1 1_OK 6 ORÇ oeiras" xfId="732" xr:uid="{00000000-0005-0000-0000-0000C0020000}"/>
    <cellStyle name="Título 1 2" xfId="499" xr:uid="{00000000-0005-0000-0000-0000C1020000}"/>
    <cellStyle name="Título 1 3" xfId="500" xr:uid="{00000000-0005-0000-0000-0000C2020000}"/>
    <cellStyle name="Título 1 4" xfId="501" xr:uid="{00000000-0005-0000-0000-0000C3020000}"/>
    <cellStyle name="Título 1 5" xfId="502" xr:uid="{00000000-0005-0000-0000-0000C4020000}"/>
    <cellStyle name="Título 1 6" xfId="503" xr:uid="{00000000-0005-0000-0000-0000C5020000}"/>
    <cellStyle name="Título 1 7" xfId="504" xr:uid="{00000000-0005-0000-0000-0000C6020000}"/>
    <cellStyle name="Título 1 8" xfId="505" xr:uid="{00000000-0005-0000-0000-0000C7020000}"/>
    <cellStyle name="Título 1 9" xfId="506" xr:uid="{00000000-0005-0000-0000-0000C8020000}"/>
    <cellStyle name="Título 10" xfId="507" xr:uid="{00000000-0005-0000-0000-0000C9020000}"/>
    <cellStyle name="Título 11" xfId="508" xr:uid="{00000000-0005-0000-0000-0000CA020000}"/>
    <cellStyle name="Título 12" xfId="509" xr:uid="{00000000-0005-0000-0000-0000CB020000}"/>
    <cellStyle name="Título 2 2" xfId="510" xr:uid="{00000000-0005-0000-0000-0000CC020000}"/>
    <cellStyle name="Título 2 3" xfId="511" xr:uid="{00000000-0005-0000-0000-0000CD020000}"/>
    <cellStyle name="Título 2 4" xfId="512" xr:uid="{00000000-0005-0000-0000-0000CE020000}"/>
    <cellStyle name="Título 2 5" xfId="513" xr:uid="{00000000-0005-0000-0000-0000CF020000}"/>
    <cellStyle name="Título 2 6" xfId="514" xr:uid="{00000000-0005-0000-0000-0000D0020000}"/>
    <cellStyle name="Título 2 7" xfId="515" xr:uid="{00000000-0005-0000-0000-0000D1020000}"/>
    <cellStyle name="Título 2 8" xfId="516" xr:uid="{00000000-0005-0000-0000-0000D2020000}"/>
    <cellStyle name="Título 2 9" xfId="517" xr:uid="{00000000-0005-0000-0000-0000D3020000}"/>
    <cellStyle name="Título 3 2" xfId="518" xr:uid="{00000000-0005-0000-0000-0000D4020000}"/>
    <cellStyle name="Título 3 2 2" xfId="519" xr:uid="{00000000-0005-0000-0000-0000D5020000}"/>
    <cellStyle name="Título 3 3" xfId="520" xr:uid="{00000000-0005-0000-0000-0000D6020000}"/>
    <cellStyle name="Título 3 4" xfId="521" xr:uid="{00000000-0005-0000-0000-0000D7020000}"/>
    <cellStyle name="Título 3 5" xfId="522" xr:uid="{00000000-0005-0000-0000-0000D8020000}"/>
    <cellStyle name="Título 3 6" xfId="523" xr:uid="{00000000-0005-0000-0000-0000D9020000}"/>
    <cellStyle name="Título 3 7" xfId="524" xr:uid="{00000000-0005-0000-0000-0000DA020000}"/>
    <cellStyle name="Título 3 8" xfId="525" xr:uid="{00000000-0005-0000-0000-0000DB020000}"/>
    <cellStyle name="Título 3 9" xfId="526" xr:uid="{00000000-0005-0000-0000-0000DC020000}"/>
    <cellStyle name="Título 4 2" xfId="527" xr:uid="{00000000-0005-0000-0000-0000DD020000}"/>
    <cellStyle name="Título 4 3" xfId="528" xr:uid="{00000000-0005-0000-0000-0000DE020000}"/>
    <cellStyle name="Título 4 4" xfId="529" xr:uid="{00000000-0005-0000-0000-0000DF020000}"/>
    <cellStyle name="Título 4 5" xfId="530" xr:uid="{00000000-0005-0000-0000-0000E0020000}"/>
    <cellStyle name="Título 4 6" xfId="531" xr:uid="{00000000-0005-0000-0000-0000E1020000}"/>
    <cellStyle name="Título 4 7" xfId="532" xr:uid="{00000000-0005-0000-0000-0000E2020000}"/>
    <cellStyle name="Título 4 8" xfId="533" xr:uid="{00000000-0005-0000-0000-0000E3020000}"/>
    <cellStyle name="Título 4 9" xfId="534" xr:uid="{00000000-0005-0000-0000-0000E4020000}"/>
    <cellStyle name="Título 5" xfId="535" xr:uid="{00000000-0005-0000-0000-0000E5020000}"/>
    <cellStyle name="Título 6" xfId="536" xr:uid="{00000000-0005-0000-0000-0000E6020000}"/>
    <cellStyle name="Título 7" xfId="537" xr:uid="{00000000-0005-0000-0000-0000E7020000}"/>
    <cellStyle name="Título 8" xfId="538" xr:uid="{00000000-0005-0000-0000-0000E8020000}"/>
    <cellStyle name="Título 9" xfId="539" xr:uid="{00000000-0005-0000-0000-0000E9020000}"/>
    <cellStyle name="Titulo1" xfId="540" xr:uid="{00000000-0005-0000-0000-0000EA020000}"/>
    <cellStyle name="Titulo2" xfId="541" xr:uid="{00000000-0005-0000-0000-0000EB020000}"/>
    <cellStyle name="Total 2" xfId="542" xr:uid="{00000000-0005-0000-0000-0000EC020000}"/>
    <cellStyle name="Total 3" xfId="543" xr:uid="{00000000-0005-0000-0000-0000ED020000}"/>
    <cellStyle name="Total 4" xfId="544" xr:uid="{00000000-0005-0000-0000-0000EE020000}"/>
    <cellStyle name="Total 5" xfId="545" xr:uid="{00000000-0005-0000-0000-0000EF020000}"/>
    <cellStyle name="Total 6" xfId="546" xr:uid="{00000000-0005-0000-0000-0000F0020000}"/>
    <cellStyle name="Total 7" xfId="547" xr:uid="{00000000-0005-0000-0000-0000F1020000}"/>
    <cellStyle name="Total 8" xfId="548" xr:uid="{00000000-0005-0000-0000-0000F2020000}"/>
    <cellStyle name="Total 9" xfId="549" xr:uid="{00000000-0005-0000-0000-0000F3020000}"/>
    <cellStyle name="Vírgula" xfId="761" builtinId="3"/>
    <cellStyle name="Vírgula 10" xfId="753" xr:uid="{00000000-0005-0000-0000-0000F5020000}"/>
    <cellStyle name="Vírgula 11" xfId="764" xr:uid="{00000000-0005-0000-0000-0000F6020000}"/>
    <cellStyle name="Vírgula 2" xfId="11" xr:uid="{00000000-0005-0000-0000-0000F7020000}"/>
    <cellStyle name="Vírgula 2 2" xfId="733" xr:uid="{00000000-0005-0000-0000-0000F8020000}"/>
    <cellStyle name="Vírgula 2 2 3" xfId="772" xr:uid="{00000000-0005-0000-0000-0000F9020000}"/>
    <cellStyle name="Vírgula 2 2 3 4" xfId="773" xr:uid="{00000000-0005-0000-0000-0000FA020000}"/>
    <cellStyle name="Vírgula 2 2 3 6" xfId="774" xr:uid="{00000000-0005-0000-0000-0000FB020000}"/>
    <cellStyle name="Vírgula 2 3" xfId="754" xr:uid="{00000000-0005-0000-0000-0000FC020000}"/>
    <cellStyle name="Vírgula 2 4" xfId="763" xr:uid="{00000000-0005-0000-0000-0000FD020000}"/>
    <cellStyle name="Vírgula 2 5" xfId="769" xr:uid="{00000000-0005-0000-0000-0000FE020000}"/>
    <cellStyle name="Vírgula 3" xfId="12" xr:uid="{00000000-0005-0000-0000-0000FF020000}"/>
    <cellStyle name="Vírgula 3 2" xfId="775" xr:uid="{00000000-0005-0000-0000-000000030000}"/>
    <cellStyle name="Vírgula 3 3" xfId="777" xr:uid="{00000000-0005-0000-0000-000001030000}"/>
    <cellStyle name="Vírgula 4" xfId="14" xr:uid="{00000000-0005-0000-0000-000002030000}"/>
    <cellStyle name="Vírgula 5" xfId="550" xr:uid="{00000000-0005-0000-0000-000003030000}"/>
    <cellStyle name="Vírgula 5 2" xfId="551" xr:uid="{00000000-0005-0000-0000-000004030000}"/>
    <cellStyle name="Vírgula 6" xfId="552" xr:uid="{00000000-0005-0000-0000-000005030000}"/>
    <cellStyle name="Vírgula 6 2" xfId="553" xr:uid="{00000000-0005-0000-0000-000006030000}"/>
    <cellStyle name="Vírgula 7" xfId="554" xr:uid="{00000000-0005-0000-0000-000007030000}"/>
    <cellStyle name="Vírgula 8" xfId="555" xr:uid="{00000000-0005-0000-0000-000008030000}"/>
    <cellStyle name="Vírgula 9" xfId="10" xr:uid="{00000000-0005-0000-0000-000009030000}"/>
    <cellStyle name="Vírgula0" xfId="556" xr:uid="{00000000-0005-0000-0000-00000A030000}"/>
    <cellStyle name="Warning Text" xfId="734" xr:uid="{00000000-0005-0000-0000-00000B030000}"/>
  </cellStyles>
  <dxfs count="12">
    <dxf>
      <font>
        <b/>
        <i val="0"/>
      </font>
      <fill>
        <patternFill>
          <bgColor rgb="FFFF0000"/>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font>
      <fill>
        <patternFill>
          <bgColor rgb="FFFF0000"/>
        </patternFill>
      </fill>
    </dxf>
    <dxf>
      <font>
        <color theme="1"/>
      </font>
      <fill>
        <patternFill>
          <bgColor rgb="FFFF0000"/>
        </patternFill>
      </fill>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63" Type="http://schemas.openxmlformats.org/officeDocument/2006/relationships/externalLink" Target="externalLinks/externalLink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externalLink" Target="externalLinks/externalLink24.xml"/><Relationship Id="rId58" Type="http://schemas.openxmlformats.org/officeDocument/2006/relationships/externalLink" Target="externalLinks/externalLink29.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3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externalLink" Target="externalLinks/externalLink27.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59" Type="http://schemas.openxmlformats.org/officeDocument/2006/relationships/externalLink" Target="externalLinks/externalLink30.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62" Type="http://schemas.openxmlformats.org/officeDocument/2006/relationships/externalLink" Target="externalLinks/externalLink3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externalLink" Target="externalLinks/externalLink28.xml"/><Relationship Id="rId10" Type="http://schemas.openxmlformats.org/officeDocument/2006/relationships/worksheet" Target="worksheets/sheet10.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openxmlformats.org/officeDocument/2006/relationships/externalLink" Target="externalLinks/externalLink31.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2.jpe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2.jpe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2.jpe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2.jpe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2.jpe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3</xdr:col>
      <xdr:colOff>707571</xdr:colOff>
      <xdr:row>46</xdr:row>
      <xdr:rowOff>163286</xdr:rowOff>
    </xdr:from>
    <xdr:to>
      <xdr:col>5</xdr:col>
      <xdr:colOff>907</xdr:colOff>
      <xdr:row>53</xdr:row>
      <xdr:rowOff>10888</xdr:rowOff>
    </xdr:to>
    <xdr:pic>
      <xdr:nvPicPr>
        <xdr:cNvPr id="8" name="Imagem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80607" y="7647215"/>
          <a:ext cx="4890407"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789215</xdr:colOff>
      <xdr:row>47</xdr:row>
      <xdr:rowOff>13609</xdr:rowOff>
    </xdr:from>
    <xdr:to>
      <xdr:col>5</xdr:col>
      <xdr:colOff>82551</xdr:colOff>
      <xdr:row>53</xdr:row>
      <xdr:rowOff>65318</xdr:rowOff>
    </xdr:to>
    <xdr:pic>
      <xdr:nvPicPr>
        <xdr:cNvPr id="2" name="Imagem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3108" y="9579430"/>
          <a:ext cx="4872264" cy="1276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707571</xdr:colOff>
      <xdr:row>109</xdr:row>
      <xdr:rowOff>163286</xdr:rowOff>
    </xdr:from>
    <xdr:to>
      <xdr:col>5</xdr:col>
      <xdr:colOff>907</xdr:colOff>
      <xdr:row>116</xdr:row>
      <xdr:rowOff>10888</xdr:rowOff>
    </xdr:to>
    <xdr:pic>
      <xdr:nvPicPr>
        <xdr:cNvPr id="4" name="Imagem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51464" y="9525000"/>
          <a:ext cx="4872264" cy="1276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789215</xdr:colOff>
      <xdr:row>110</xdr:row>
      <xdr:rowOff>13609</xdr:rowOff>
    </xdr:from>
    <xdr:to>
      <xdr:col>5</xdr:col>
      <xdr:colOff>82551</xdr:colOff>
      <xdr:row>116</xdr:row>
      <xdr:rowOff>65318</xdr:rowOff>
    </xdr:to>
    <xdr:pic>
      <xdr:nvPicPr>
        <xdr:cNvPr id="5" name="Imagem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3108" y="9579430"/>
          <a:ext cx="4872264" cy="1276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707571</xdr:colOff>
      <xdr:row>171</xdr:row>
      <xdr:rowOff>163286</xdr:rowOff>
    </xdr:from>
    <xdr:to>
      <xdr:col>5</xdr:col>
      <xdr:colOff>907</xdr:colOff>
      <xdr:row>178</xdr:row>
      <xdr:rowOff>10888</xdr:rowOff>
    </xdr:to>
    <xdr:pic>
      <xdr:nvPicPr>
        <xdr:cNvPr id="6" name="Imagem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51464" y="23050500"/>
          <a:ext cx="4872264" cy="1276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789215</xdr:colOff>
      <xdr:row>172</xdr:row>
      <xdr:rowOff>13609</xdr:rowOff>
    </xdr:from>
    <xdr:to>
      <xdr:col>5</xdr:col>
      <xdr:colOff>82551</xdr:colOff>
      <xdr:row>178</xdr:row>
      <xdr:rowOff>65318</xdr:rowOff>
    </xdr:to>
    <xdr:pic>
      <xdr:nvPicPr>
        <xdr:cNvPr id="7" name="Imagem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3108" y="23104930"/>
          <a:ext cx="4872264" cy="1276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707571</xdr:colOff>
      <xdr:row>233</xdr:row>
      <xdr:rowOff>163286</xdr:rowOff>
    </xdr:from>
    <xdr:to>
      <xdr:col>5</xdr:col>
      <xdr:colOff>907</xdr:colOff>
      <xdr:row>240</xdr:row>
      <xdr:rowOff>10888</xdr:rowOff>
    </xdr:to>
    <xdr:pic>
      <xdr:nvPicPr>
        <xdr:cNvPr id="9" name="Imagem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51464" y="36371893"/>
          <a:ext cx="4872264" cy="1276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789215</xdr:colOff>
      <xdr:row>234</xdr:row>
      <xdr:rowOff>13609</xdr:rowOff>
    </xdr:from>
    <xdr:to>
      <xdr:col>5</xdr:col>
      <xdr:colOff>82551</xdr:colOff>
      <xdr:row>240</xdr:row>
      <xdr:rowOff>65319</xdr:rowOff>
    </xdr:to>
    <xdr:pic>
      <xdr:nvPicPr>
        <xdr:cNvPr id="10" name="Imagem 9">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3108" y="36426323"/>
          <a:ext cx="4872264" cy="1276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41729</xdr:colOff>
      <xdr:row>0</xdr:row>
      <xdr:rowOff>63499</xdr:rowOff>
    </xdr:from>
    <xdr:to>
      <xdr:col>7</xdr:col>
      <xdr:colOff>728488</xdr:colOff>
      <xdr:row>9</xdr:row>
      <xdr:rowOff>43543</xdr:rowOff>
    </xdr:to>
    <xdr:pic>
      <xdr:nvPicPr>
        <xdr:cNvPr id="3" name="Imagem 2" descr="02 impressão">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69843" y="63499"/>
          <a:ext cx="3146931" cy="1547587"/>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438150</xdr:colOff>
      <xdr:row>32</xdr:row>
      <xdr:rowOff>57150</xdr:rowOff>
    </xdr:from>
    <xdr:to>
      <xdr:col>4</xdr:col>
      <xdr:colOff>304800</xdr:colOff>
      <xdr:row>32</xdr:row>
      <xdr:rowOff>57150</xdr:rowOff>
    </xdr:to>
    <xdr:sp macro="" textlink="">
      <xdr:nvSpPr>
        <xdr:cNvPr id="4" name="Line 1">
          <a:extLst>
            <a:ext uri="{FF2B5EF4-FFF2-40B4-BE49-F238E27FC236}">
              <a16:creationId xmlns:a16="http://schemas.microsoft.com/office/drawing/2014/main" id="{00000000-0008-0000-0800-000004000000}"/>
            </a:ext>
          </a:extLst>
        </xdr:cNvPr>
        <xdr:cNvSpPr>
          <a:spLocks noChangeShapeType="1"/>
        </xdr:cNvSpPr>
      </xdr:nvSpPr>
      <xdr:spPr bwMode="auto">
        <a:xfrm>
          <a:off x="2124075" y="5514975"/>
          <a:ext cx="1609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523875</xdr:colOff>
      <xdr:row>32</xdr:row>
      <xdr:rowOff>57150</xdr:rowOff>
    </xdr:from>
    <xdr:to>
      <xdr:col>2</xdr:col>
      <xdr:colOff>447675</xdr:colOff>
      <xdr:row>34</xdr:row>
      <xdr:rowOff>0</xdr:rowOff>
    </xdr:to>
    <xdr:sp macro="" textlink="">
      <xdr:nvSpPr>
        <xdr:cNvPr id="5" name="Line 2">
          <a:extLst>
            <a:ext uri="{FF2B5EF4-FFF2-40B4-BE49-F238E27FC236}">
              <a16:creationId xmlns:a16="http://schemas.microsoft.com/office/drawing/2014/main" id="{00000000-0008-0000-0800-000005000000}"/>
            </a:ext>
          </a:extLst>
        </xdr:cNvPr>
        <xdr:cNvSpPr>
          <a:spLocks noChangeShapeType="1"/>
        </xdr:cNvSpPr>
      </xdr:nvSpPr>
      <xdr:spPr bwMode="auto">
        <a:xfrm flipH="1">
          <a:off x="1219200" y="5514975"/>
          <a:ext cx="91440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295275</xdr:colOff>
      <xdr:row>32</xdr:row>
      <xdr:rowOff>57150</xdr:rowOff>
    </xdr:from>
    <xdr:to>
      <xdr:col>5</xdr:col>
      <xdr:colOff>266700</xdr:colOff>
      <xdr:row>34</xdr:row>
      <xdr:rowOff>0</xdr:rowOff>
    </xdr:to>
    <xdr:sp macro="" textlink="">
      <xdr:nvSpPr>
        <xdr:cNvPr id="6" name="Line 3">
          <a:extLst>
            <a:ext uri="{FF2B5EF4-FFF2-40B4-BE49-F238E27FC236}">
              <a16:creationId xmlns:a16="http://schemas.microsoft.com/office/drawing/2014/main" id="{00000000-0008-0000-0800-000006000000}"/>
            </a:ext>
          </a:extLst>
        </xdr:cNvPr>
        <xdr:cNvSpPr>
          <a:spLocks noChangeShapeType="1"/>
        </xdr:cNvSpPr>
      </xdr:nvSpPr>
      <xdr:spPr bwMode="auto">
        <a:xfrm>
          <a:off x="3724275" y="5514975"/>
          <a:ext cx="885825"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800100</xdr:colOff>
      <xdr:row>33</xdr:row>
      <xdr:rowOff>114300</xdr:rowOff>
    </xdr:from>
    <xdr:to>
      <xdr:col>4</xdr:col>
      <xdr:colOff>866775</xdr:colOff>
      <xdr:row>33</xdr:row>
      <xdr:rowOff>123825</xdr:rowOff>
    </xdr:to>
    <xdr:sp macro="" textlink="">
      <xdr:nvSpPr>
        <xdr:cNvPr id="7" name="Line 4">
          <a:extLst>
            <a:ext uri="{FF2B5EF4-FFF2-40B4-BE49-F238E27FC236}">
              <a16:creationId xmlns:a16="http://schemas.microsoft.com/office/drawing/2014/main" id="{00000000-0008-0000-0800-000007000000}"/>
            </a:ext>
          </a:extLst>
        </xdr:cNvPr>
        <xdr:cNvSpPr>
          <a:spLocks noChangeShapeType="1"/>
        </xdr:cNvSpPr>
      </xdr:nvSpPr>
      <xdr:spPr bwMode="auto">
        <a:xfrm flipV="1">
          <a:off x="1495425" y="5762625"/>
          <a:ext cx="28003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114300</xdr:colOff>
      <xdr:row>33</xdr:row>
      <xdr:rowOff>123825</xdr:rowOff>
    </xdr:from>
    <xdr:to>
      <xdr:col>3</xdr:col>
      <xdr:colOff>523875</xdr:colOff>
      <xdr:row>34</xdr:row>
      <xdr:rowOff>19050</xdr:rowOff>
    </xdr:to>
    <xdr:sp macro="" textlink="">
      <xdr:nvSpPr>
        <xdr:cNvPr id="8" name="Text Box 5">
          <a:extLst>
            <a:ext uri="{FF2B5EF4-FFF2-40B4-BE49-F238E27FC236}">
              <a16:creationId xmlns:a16="http://schemas.microsoft.com/office/drawing/2014/main" id="{00000000-0008-0000-0800-000008000000}"/>
            </a:ext>
          </a:extLst>
        </xdr:cNvPr>
        <xdr:cNvSpPr txBox="1">
          <a:spLocks noChangeArrowheads="1"/>
        </xdr:cNvSpPr>
      </xdr:nvSpPr>
      <xdr:spPr bwMode="auto">
        <a:xfrm>
          <a:off x="2714625" y="5772150"/>
          <a:ext cx="409575" cy="85725"/>
        </a:xfrm>
        <a:prstGeom prst="rect">
          <a:avLst/>
        </a:prstGeom>
        <a:noFill/>
        <a:ln w="9525">
          <a:noFill/>
          <a:miter lim="800000"/>
          <a:headEnd/>
          <a:tailEnd/>
        </a:ln>
      </xdr:spPr>
      <xdr:txBody>
        <a:bodyPr vertOverflow="clip" wrap="square" lIns="27432" tIns="18288" rIns="27432" bIns="0" anchor="t" upright="1"/>
        <a:lstStyle/>
        <a:p>
          <a:pPr algn="ctr" rtl="1">
            <a:defRPr sz="1000"/>
          </a:pPr>
          <a:r>
            <a:rPr lang="pt-BR" sz="600" b="0" i="0" strike="noStrike">
              <a:solidFill>
                <a:srgbClr val="000000"/>
              </a:solidFill>
              <a:latin typeface="Arial"/>
              <a:cs typeface="Arial"/>
            </a:rPr>
            <a:t>6,00</a:t>
          </a:r>
        </a:p>
      </xdr:txBody>
    </xdr:sp>
    <xdr:clientData/>
  </xdr:twoCellAnchor>
  <xdr:twoCellAnchor>
    <xdr:from>
      <xdr:col>3</xdr:col>
      <xdr:colOff>133350</xdr:colOff>
      <xdr:row>32</xdr:row>
      <xdr:rowOff>66675</xdr:rowOff>
    </xdr:from>
    <xdr:to>
      <xdr:col>3</xdr:col>
      <xdr:colOff>523875</xdr:colOff>
      <xdr:row>33</xdr:row>
      <xdr:rowOff>9525</xdr:rowOff>
    </xdr:to>
    <xdr:sp macro="" textlink="">
      <xdr:nvSpPr>
        <xdr:cNvPr id="9" name="Text Box 6">
          <a:extLst>
            <a:ext uri="{FF2B5EF4-FFF2-40B4-BE49-F238E27FC236}">
              <a16:creationId xmlns:a16="http://schemas.microsoft.com/office/drawing/2014/main" id="{00000000-0008-0000-0800-000009000000}"/>
            </a:ext>
          </a:extLst>
        </xdr:cNvPr>
        <xdr:cNvSpPr txBox="1">
          <a:spLocks noChangeArrowheads="1"/>
        </xdr:cNvSpPr>
      </xdr:nvSpPr>
      <xdr:spPr bwMode="auto">
        <a:xfrm>
          <a:off x="2733675" y="5524500"/>
          <a:ext cx="390525" cy="133350"/>
        </a:xfrm>
        <a:prstGeom prst="rect">
          <a:avLst/>
        </a:prstGeom>
        <a:noFill/>
        <a:ln w="9525">
          <a:noFill/>
          <a:miter lim="800000"/>
          <a:headEnd/>
          <a:tailEnd/>
        </a:ln>
      </xdr:spPr>
      <xdr:txBody>
        <a:bodyPr vertOverflow="clip" wrap="square" lIns="27432" tIns="18288" rIns="27432" bIns="0" anchor="t" upright="1"/>
        <a:lstStyle/>
        <a:p>
          <a:pPr algn="ctr" rtl="1">
            <a:defRPr sz="1000"/>
          </a:pPr>
          <a:r>
            <a:rPr lang="pt-BR" sz="600" b="0" i="0" strike="noStrike">
              <a:solidFill>
                <a:srgbClr val="000000"/>
              </a:solidFill>
              <a:latin typeface="Arial"/>
              <a:cs typeface="Arial"/>
            </a:rPr>
            <a:t>6,00</a:t>
          </a:r>
        </a:p>
      </xdr:txBody>
    </xdr:sp>
    <xdr:clientData/>
  </xdr:twoCellAnchor>
  <xdr:twoCellAnchor>
    <xdr:from>
      <xdr:col>4</xdr:col>
      <xdr:colOff>295275</xdr:colOff>
      <xdr:row>32</xdr:row>
      <xdr:rowOff>66675</xdr:rowOff>
    </xdr:from>
    <xdr:to>
      <xdr:col>4</xdr:col>
      <xdr:colOff>304800</xdr:colOff>
      <xdr:row>33</xdr:row>
      <xdr:rowOff>114300</xdr:rowOff>
    </xdr:to>
    <xdr:sp macro="" textlink="">
      <xdr:nvSpPr>
        <xdr:cNvPr id="10" name="Line 3">
          <a:extLst>
            <a:ext uri="{FF2B5EF4-FFF2-40B4-BE49-F238E27FC236}">
              <a16:creationId xmlns:a16="http://schemas.microsoft.com/office/drawing/2014/main" id="{00000000-0008-0000-0800-00000A000000}"/>
            </a:ext>
          </a:extLst>
        </xdr:cNvPr>
        <xdr:cNvSpPr>
          <a:spLocks noChangeShapeType="1"/>
        </xdr:cNvSpPr>
      </xdr:nvSpPr>
      <xdr:spPr bwMode="auto">
        <a:xfrm>
          <a:off x="3724275" y="5524500"/>
          <a:ext cx="9525" cy="238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400050</xdr:colOff>
      <xdr:row>33</xdr:row>
      <xdr:rowOff>124506</xdr:rowOff>
    </xdr:from>
    <xdr:to>
      <xdr:col>4</xdr:col>
      <xdr:colOff>809625</xdr:colOff>
      <xdr:row>34</xdr:row>
      <xdr:rowOff>19731</xdr:rowOff>
    </xdr:to>
    <xdr:sp macro="" textlink="">
      <xdr:nvSpPr>
        <xdr:cNvPr id="11" name="Text Box 5">
          <a:extLst>
            <a:ext uri="{FF2B5EF4-FFF2-40B4-BE49-F238E27FC236}">
              <a16:creationId xmlns:a16="http://schemas.microsoft.com/office/drawing/2014/main" id="{00000000-0008-0000-0800-00000B000000}"/>
            </a:ext>
          </a:extLst>
        </xdr:cNvPr>
        <xdr:cNvSpPr txBox="1">
          <a:spLocks noChangeArrowheads="1"/>
        </xdr:cNvSpPr>
      </xdr:nvSpPr>
      <xdr:spPr bwMode="auto">
        <a:xfrm>
          <a:off x="3829050" y="5772831"/>
          <a:ext cx="409575" cy="85725"/>
        </a:xfrm>
        <a:prstGeom prst="rect">
          <a:avLst/>
        </a:prstGeom>
        <a:noFill/>
        <a:ln w="9525">
          <a:noFill/>
          <a:miter lim="800000"/>
          <a:headEnd/>
          <a:tailEnd/>
        </a:ln>
      </xdr:spPr>
      <xdr:txBody>
        <a:bodyPr vertOverflow="clip" wrap="square" lIns="27432" tIns="18288" rIns="27432" bIns="0" anchor="t" upright="1"/>
        <a:lstStyle/>
        <a:p>
          <a:pPr algn="ctr" rtl="1">
            <a:defRPr sz="1000"/>
          </a:pPr>
          <a:r>
            <a:rPr lang="pt-BR" sz="600" b="0" i="0" strike="noStrike">
              <a:solidFill>
                <a:srgbClr val="000000"/>
              </a:solidFill>
              <a:latin typeface="Arial"/>
              <a:cs typeface="Arial"/>
            </a:rPr>
            <a:t>0,30</a:t>
          </a:r>
        </a:p>
      </xdr:txBody>
    </xdr:sp>
    <xdr:clientData/>
  </xdr:twoCellAnchor>
  <xdr:twoCellAnchor>
    <xdr:from>
      <xdr:col>1</xdr:col>
      <xdr:colOff>968829</xdr:colOff>
      <xdr:row>33</xdr:row>
      <xdr:rowOff>110899</xdr:rowOff>
    </xdr:from>
    <xdr:to>
      <xdr:col>2</xdr:col>
      <xdr:colOff>387804</xdr:colOff>
      <xdr:row>34</xdr:row>
      <xdr:rowOff>6124</xdr:rowOff>
    </xdr:to>
    <xdr:sp macro="" textlink="">
      <xdr:nvSpPr>
        <xdr:cNvPr id="12" name="Text Box 5">
          <a:extLst>
            <a:ext uri="{FF2B5EF4-FFF2-40B4-BE49-F238E27FC236}">
              <a16:creationId xmlns:a16="http://schemas.microsoft.com/office/drawing/2014/main" id="{00000000-0008-0000-0800-00000C000000}"/>
            </a:ext>
          </a:extLst>
        </xdr:cNvPr>
        <xdr:cNvSpPr txBox="1">
          <a:spLocks noChangeArrowheads="1"/>
        </xdr:cNvSpPr>
      </xdr:nvSpPr>
      <xdr:spPr bwMode="auto">
        <a:xfrm>
          <a:off x="1664154" y="5759224"/>
          <a:ext cx="409575" cy="85725"/>
        </a:xfrm>
        <a:prstGeom prst="rect">
          <a:avLst/>
        </a:prstGeom>
        <a:noFill/>
        <a:ln w="9525">
          <a:noFill/>
          <a:miter lim="800000"/>
          <a:headEnd/>
          <a:tailEnd/>
        </a:ln>
      </xdr:spPr>
      <xdr:txBody>
        <a:bodyPr vertOverflow="clip" wrap="square" lIns="27432" tIns="18288" rIns="27432" bIns="0" anchor="t" upright="1"/>
        <a:lstStyle/>
        <a:p>
          <a:pPr algn="ctr" rtl="1">
            <a:defRPr sz="1000"/>
          </a:pPr>
          <a:r>
            <a:rPr lang="pt-BR" sz="600" b="0" i="0" strike="noStrike">
              <a:solidFill>
                <a:srgbClr val="000000"/>
              </a:solidFill>
              <a:latin typeface="Arial"/>
              <a:cs typeface="Arial"/>
            </a:rPr>
            <a:t>0,30</a:t>
          </a:r>
        </a:p>
      </xdr:txBody>
    </xdr:sp>
    <xdr:clientData/>
  </xdr:twoCellAnchor>
  <xdr:twoCellAnchor>
    <xdr:from>
      <xdr:col>2</xdr:col>
      <xdr:colOff>447675</xdr:colOff>
      <xdr:row>32</xdr:row>
      <xdr:rowOff>57150</xdr:rowOff>
    </xdr:from>
    <xdr:to>
      <xdr:col>2</xdr:col>
      <xdr:colOff>447675</xdr:colOff>
      <xdr:row>33</xdr:row>
      <xdr:rowOff>114300</xdr:rowOff>
    </xdr:to>
    <xdr:sp macro="" textlink="">
      <xdr:nvSpPr>
        <xdr:cNvPr id="13" name="Line 3">
          <a:extLst>
            <a:ext uri="{FF2B5EF4-FFF2-40B4-BE49-F238E27FC236}">
              <a16:creationId xmlns:a16="http://schemas.microsoft.com/office/drawing/2014/main" id="{00000000-0008-0000-0800-00000D000000}"/>
            </a:ext>
          </a:extLst>
        </xdr:cNvPr>
        <xdr:cNvSpPr>
          <a:spLocks noChangeShapeType="1"/>
        </xdr:cNvSpPr>
      </xdr:nvSpPr>
      <xdr:spPr bwMode="auto">
        <a:xfrm>
          <a:off x="2133600" y="5514975"/>
          <a:ext cx="0" cy="247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809625</xdr:colOff>
      <xdr:row>34</xdr:row>
      <xdr:rowOff>114300</xdr:rowOff>
    </xdr:from>
    <xdr:to>
      <xdr:col>4</xdr:col>
      <xdr:colOff>876300</xdr:colOff>
      <xdr:row>34</xdr:row>
      <xdr:rowOff>123825</xdr:rowOff>
    </xdr:to>
    <xdr:sp macro="" textlink="">
      <xdr:nvSpPr>
        <xdr:cNvPr id="14" name="Line 4">
          <a:extLst>
            <a:ext uri="{FF2B5EF4-FFF2-40B4-BE49-F238E27FC236}">
              <a16:creationId xmlns:a16="http://schemas.microsoft.com/office/drawing/2014/main" id="{00000000-0008-0000-0800-00000E000000}"/>
            </a:ext>
          </a:extLst>
        </xdr:cNvPr>
        <xdr:cNvSpPr>
          <a:spLocks noChangeShapeType="1"/>
        </xdr:cNvSpPr>
      </xdr:nvSpPr>
      <xdr:spPr bwMode="auto">
        <a:xfrm flipV="1">
          <a:off x="1504950" y="5953125"/>
          <a:ext cx="28003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124505</xdr:colOff>
      <xdr:row>34</xdr:row>
      <xdr:rowOff>117701</xdr:rowOff>
    </xdr:from>
    <xdr:to>
      <xdr:col>3</xdr:col>
      <xdr:colOff>534080</xdr:colOff>
      <xdr:row>39</xdr:row>
      <xdr:rowOff>70757</xdr:rowOff>
    </xdr:to>
    <xdr:sp macro="" textlink="">
      <xdr:nvSpPr>
        <xdr:cNvPr id="15" name="Text Box 5">
          <a:extLst>
            <a:ext uri="{FF2B5EF4-FFF2-40B4-BE49-F238E27FC236}">
              <a16:creationId xmlns:a16="http://schemas.microsoft.com/office/drawing/2014/main" id="{00000000-0008-0000-0800-00000F000000}"/>
            </a:ext>
          </a:extLst>
        </xdr:cNvPr>
        <xdr:cNvSpPr txBox="1">
          <a:spLocks noChangeArrowheads="1"/>
        </xdr:cNvSpPr>
      </xdr:nvSpPr>
      <xdr:spPr bwMode="auto">
        <a:xfrm>
          <a:off x="2724830" y="5956526"/>
          <a:ext cx="409575" cy="143556"/>
        </a:xfrm>
        <a:prstGeom prst="rect">
          <a:avLst/>
        </a:prstGeom>
        <a:noFill/>
        <a:ln w="9525">
          <a:noFill/>
          <a:miter lim="800000"/>
          <a:headEnd/>
          <a:tailEnd/>
        </a:ln>
      </xdr:spPr>
      <xdr:txBody>
        <a:bodyPr vertOverflow="clip" wrap="square" lIns="27432" tIns="18288" rIns="27432" bIns="0" anchor="t" upright="1"/>
        <a:lstStyle/>
        <a:p>
          <a:pPr algn="ctr" rtl="1">
            <a:defRPr sz="1000"/>
          </a:pPr>
          <a:r>
            <a:rPr lang="pt-BR" sz="600" b="0" i="0" strike="noStrike">
              <a:solidFill>
                <a:srgbClr val="000000"/>
              </a:solidFill>
              <a:latin typeface="Arial"/>
              <a:cs typeface="Arial"/>
            </a:rPr>
            <a:t>6,60</a:t>
          </a:r>
        </a:p>
      </xdr:txBody>
    </xdr:sp>
    <xdr:clientData/>
  </xdr:twoCellAnchor>
  <xdr:twoCellAnchor>
    <xdr:from>
      <xdr:col>1</xdr:col>
      <xdr:colOff>748145</xdr:colOff>
      <xdr:row>34</xdr:row>
      <xdr:rowOff>95250</xdr:rowOff>
    </xdr:from>
    <xdr:to>
      <xdr:col>1</xdr:col>
      <xdr:colOff>881495</xdr:colOff>
      <xdr:row>34</xdr:row>
      <xdr:rowOff>152400</xdr:rowOff>
    </xdr:to>
    <xdr:sp macro="" textlink="">
      <xdr:nvSpPr>
        <xdr:cNvPr id="16" name="Line 2">
          <a:extLst>
            <a:ext uri="{FF2B5EF4-FFF2-40B4-BE49-F238E27FC236}">
              <a16:creationId xmlns:a16="http://schemas.microsoft.com/office/drawing/2014/main" id="{00000000-0008-0000-0800-000010000000}"/>
            </a:ext>
          </a:extLst>
        </xdr:cNvPr>
        <xdr:cNvSpPr>
          <a:spLocks noChangeShapeType="1"/>
        </xdr:cNvSpPr>
      </xdr:nvSpPr>
      <xdr:spPr bwMode="auto">
        <a:xfrm flipH="1">
          <a:off x="1445202" y="5961784"/>
          <a:ext cx="13335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831278</xdr:colOff>
      <xdr:row>34</xdr:row>
      <xdr:rowOff>86590</xdr:rowOff>
    </xdr:from>
    <xdr:to>
      <xdr:col>4</xdr:col>
      <xdr:colOff>909209</xdr:colOff>
      <xdr:row>34</xdr:row>
      <xdr:rowOff>142874</xdr:rowOff>
    </xdr:to>
    <xdr:sp macro="" textlink="">
      <xdr:nvSpPr>
        <xdr:cNvPr id="17" name="Line 2">
          <a:extLst>
            <a:ext uri="{FF2B5EF4-FFF2-40B4-BE49-F238E27FC236}">
              <a16:creationId xmlns:a16="http://schemas.microsoft.com/office/drawing/2014/main" id="{00000000-0008-0000-0800-000011000000}"/>
            </a:ext>
          </a:extLst>
        </xdr:cNvPr>
        <xdr:cNvSpPr>
          <a:spLocks noChangeShapeType="1"/>
        </xdr:cNvSpPr>
      </xdr:nvSpPr>
      <xdr:spPr bwMode="auto">
        <a:xfrm flipH="1">
          <a:off x="4260278" y="5953124"/>
          <a:ext cx="77931" cy="5628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457200</xdr:colOff>
      <xdr:row>32</xdr:row>
      <xdr:rowOff>161925</xdr:rowOff>
    </xdr:from>
    <xdr:to>
      <xdr:col>3</xdr:col>
      <xdr:colOff>238125</xdr:colOff>
      <xdr:row>33</xdr:row>
      <xdr:rowOff>123825</xdr:rowOff>
    </xdr:to>
    <xdr:sp macro="" textlink="">
      <xdr:nvSpPr>
        <xdr:cNvPr id="18" name="Text Box 7">
          <a:extLst>
            <a:ext uri="{FF2B5EF4-FFF2-40B4-BE49-F238E27FC236}">
              <a16:creationId xmlns:a16="http://schemas.microsoft.com/office/drawing/2014/main" id="{00000000-0008-0000-0800-000012000000}"/>
            </a:ext>
          </a:extLst>
        </xdr:cNvPr>
        <xdr:cNvSpPr txBox="1">
          <a:spLocks noChangeArrowheads="1"/>
        </xdr:cNvSpPr>
      </xdr:nvSpPr>
      <xdr:spPr bwMode="auto">
        <a:xfrm>
          <a:off x="2143125" y="5619750"/>
          <a:ext cx="695325" cy="152400"/>
        </a:xfrm>
        <a:prstGeom prst="rect">
          <a:avLst/>
        </a:prstGeom>
        <a:noFill/>
        <a:ln w="9525">
          <a:noFill/>
          <a:miter lim="800000"/>
          <a:headEnd/>
          <a:tailEnd/>
        </a:ln>
      </xdr:spPr>
      <xdr:txBody>
        <a:bodyPr vertOverflow="clip" wrap="square" lIns="27432" tIns="22860" rIns="27432" bIns="0" anchor="t" upright="1"/>
        <a:lstStyle/>
        <a:p>
          <a:pPr algn="ctr" rtl="1">
            <a:defRPr sz="1000"/>
          </a:pPr>
          <a:r>
            <a:rPr lang="pt-BR" sz="800" b="0" i="0" strike="noStrike">
              <a:solidFill>
                <a:srgbClr val="000000"/>
              </a:solidFill>
              <a:latin typeface="Arial"/>
              <a:cs typeface="Arial"/>
            </a:rPr>
            <a:t>hmed=0,20</a:t>
          </a:r>
        </a:p>
      </xdr:txBody>
    </xdr:sp>
    <xdr:clientData/>
  </xdr:twoCellAnchor>
  <mc:AlternateContent xmlns:mc="http://schemas.openxmlformats.org/markup-compatibility/2006">
    <mc:Choice xmlns:a14="http://schemas.microsoft.com/office/drawing/2010/main" Requires="a14">
      <xdr:twoCellAnchor>
        <xdr:from>
          <xdr:col>1</xdr:col>
          <xdr:colOff>68580</xdr:colOff>
          <xdr:row>83</xdr:row>
          <xdr:rowOff>99060</xdr:rowOff>
        </xdr:from>
        <xdr:to>
          <xdr:col>4</xdr:col>
          <xdr:colOff>342900</xdr:colOff>
          <xdr:row>86</xdr:row>
          <xdr:rowOff>121920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800-000001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822960</xdr:colOff>
          <xdr:row>83</xdr:row>
          <xdr:rowOff>121920</xdr:rowOff>
        </xdr:from>
        <xdr:to>
          <xdr:col>7</xdr:col>
          <xdr:colOff>579120</xdr:colOff>
          <xdr:row>86</xdr:row>
          <xdr:rowOff>106680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800-000002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438150</xdr:colOff>
      <xdr:row>112</xdr:row>
      <xdr:rowOff>57150</xdr:rowOff>
    </xdr:from>
    <xdr:to>
      <xdr:col>4</xdr:col>
      <xdr:colOff>304800</xdr:colOff>
      <xdr:row>112</xdr:row>
      <xdr:rowOff>57150</xdr:rowOff>
    </xdr:to>
    <xdr:sp macro="" textlink="">
      <xdr:nvSpPr>
        <xdr:cNvPr id="70" name="Line 1">
          <a:extLst>
            <a:ext uri="{FF2B5EF4-FFF2-40B4-BE49-F238E27FC236}">
              <a16:creationId xmlns:a16="http://schemas.microsoft.com/office/drawing/2014/main" id="{00000000-0008-0000-0800-000046000000}"/>
            </a:ext>
          </a:extLst>
        </xdr:cNvPr>
        <xdr:cNvSpPr>
          <a:spLocks noChangeShapeType="1"/>
        </xdr:cNvSpPr>
      </xdr:nvSpPr>
      <xdr:spPr bwMode="auto">
        <a:xfrm>
          <a:off x="2124075" y="5772150"/>
          <a:ext cx="1609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523875</xdr:colOff>
      <xdr:row>112</xdr:row>
      <xdr:rowOff>57150</xdr:rowOff>
    </xdr:from>
    <xdr:to>
      <xdr:col>2</xdr:col>
      <xdr:colOff>447675</xdr:colOff>
      <xdr:row>114</xdr:row>
      <xdr:rowOff>0</xdr:rowOff>
    </xdr:to>
    <xdr:sp macro="" textlink="">
      <xdr:nvSpPr>
        <xdr:cNvPr id="71" name="Line 2">
          <a:extLst>
            <a:ext uri="{FF2B5EF4-FFF2-40B4-BE49-F238E27FC236}">
              <a16:creationId xmlns:a16="http://schemas.microsoft.com/office/drawing/2014/main" id="{00000000-0008-0000-0800-000047000000}"/>
            </a:ext>
          </a:extLst>
        </xdr:cNvPr>
        <xdr:cNvSpPr>
          <a:spLocks noChangeShapeType="1"/>
        </xdr:cNvSpPr>
      </xdr:nvSpPr>
      <xdr:spPr bwMode="auto">
        <a:xfrm flipH="1">
          <a:off x="1219200" y="5772150"/>
          <a:ext cx="91440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295275</xdr:colOff>
      <xdr:row>112</xdr:row>
      <xdr:rowOff>57150</xdr:rowOff>
    </xdr:from>
    <xdr:to>
      <xdr:col>5</xdr:col>
      <xdr:colOff>266700</xdr:colOff>
      <xdr:row>114</xdr:row>
      <xdr:rowOff>0</xdr:rowOff>
    </xdr:to>
    <xdr:sp macro="" textlink="">
      <xdr:nvSpPr>
        <xdr:cNvPr id="72" name="Line 3">
          <a:extLst>
            <a:ext uri="{FF2B5EF4-FFF2-40B4-BE49-F238E27FC236}">
              <a16:creationId xmlns:a16="http://schemas.microsoft.com/office/drawing/2014/main" id="{00000000-0008-0000-0800-000048000000}"/>
            </a:ext>
          </a:extLst>
        </xdr:cNvPr>
        <xdr:cNvSpPr>
          <a:spLocks noChangeShapeType="1"/>
        </xdr:cNvSpPr>
      </xdr:nvSpPr>
      <xdr:spPr bwMode="auto">
        <a:xfrm>
          <a:off x="3724275" y="5772150"/>
          <a:ext cx="8858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800100</xdr:colOff>
      <xdr:row>113</xdr:row>
      <xdr:rowOff>114300</xdr:rowOff>
    </xdr:from>
    <xdr:to>
      <xdr:col>4</xdr:col>
      <xdr:colOff>866775</xdr:colOff>
      <xdr:row>113</xdr:row>
      <xdr:rowOff>123825</xdr:rowOff>
    </xdr:to>
    <xdr:sp macro="" textlink="">
      <xdr:nvSpPr>
        <xdr:cNvPr id="73" name="Line 4">
          <a:extLst>
            <a:ext uri="{FF2B5EF4-FFF2-40B4-BE49-F238E27FC236}">
              <a16:creationId xmlns:a16="http://schemas.microsoft.com/office/drawing/2014/main" id="{00000000-0008-0000-0800-000049000000}"/>
            </a:ext>
          </a:extLst>
        </xdr:cNvPr>
        <xdr:cNvSpPr>
          <a:spLocks noChangeShapeType="1"/>
        </xdr:cNvSpPr>
      </xdr:nvSpPr>
      <xdr:spPr bwMode="auto">
        <a:xfrm flipV="1">
          <a:off x="1495425" y="6019800"/>
          <a:ext cx="28003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114300</xdr:colOff>
      <xdr:row>113</xdr:row>
      <xdr:rowOff>123825</xdr:rowOff>
    </xdr:from>
    <xdr:to>
      <xdr:col>3</xdr:col>
      <xdr:colOff>523875</xdr:colOff>
      <xdr:row>114</xdr:row>
      <xdr:rowOff>19050</xdr:rowOff>
    </xdr:to>
    <xdr:sp macro="" textlink="">
      <xdr:nvSpPr>
        <xdr:cNvPr id="74" name="Text Box 5">
          <a:extLst>
            <a:ext uri="{FF2B5EF4-FFF2-40B4-BE49-F238E27FC236}">
              <a16:creationId xmlns:a16="http://schemas.microsoft.com/office/drawing/2014/main" id="{00000000-0008-0000-0800-00004A000000}"/>
            </a:ext>
          </a:extLst>
        </xdr:cNvPr>
        <xdr:cNvSpPr txBox="1">
          <a:spLocks noChangeArrowheads="1"/>
        </xdr:cNvSpPr>
      </xdr:nvSpPr>
      <xdr:spPr bwMode="auto">
        <a:xfrm>
          <a:off x="2714625" y="6029325"/>
          <a:ext cx="409575" cy="123825"/>
        </a:xfrm>
        <a:prstGeom prst="rect">
          <a:avLst/>
        </a:prstGeom>
        <a:noFill/>
        <a:ln w="9525">
          <a:noFill/>
          <a:miter lim="800000"/>
          <a:headEnd/>
          <a:tailEnd/>
        </a:ln>
      </xdr:spPr>
      <xdr:txBody>
        <a:bodyPr vertOverflow="clip" wrap="square" lIns="27432" tIns="18288" rIns="27432" bIns="0" anchor="t" upright="1"/>
        <a:lstStyle/>
        <a:p>
          <a:pPr algn="ctr" rtl="1">
            <a:defRPr sz="1000"/>
          </a:pPr>
          <a:r>
            <a:rPr lang="pt-BR" sz="600" b="0" i="0" strike="noStrike">
              <a:solidFill>
                <a:srgbClr val="000000"/>
              </a:solidFill>
              <a:latin typeface="Arial"/>
              <a:cs typeface="Arial"/>
            </a:rPr>
            <a:t>6,00</a:t>
          </a:r>
        </a:p>
      </xdr:txBody>
    </xdr:sp>
    <xdr:clientData/>
  </xdr:twoCellAnchor>
  <xdr:twoCellAnchor>
    <xdr:from>
      <xdr:col>3</xdr:col>
      <xdr:colOff>133350</xdr:colOff>
      <xdr:row>112</xdr:row>
      <xdr:rowOff>66675</xdr:rowOff>
    </xdr:from>
    <xdr:to>
      <xdr:col>3</xdr:col>
      <xdr:colOff>523875</xdr:colOff>
      <xdr:row>113</xdr:row>
      <xdr:rowOff>9525</xdr:rowOff>
    </xdr:to>
    <xdr:sp macro="" textlink="">
      <xdr:nvSpPr>
        <xdr:cNvPr id="75" name="Text Box 6">
          <a:extLst>
            <a:ext uri="{FF2B5EF4-FFF2-40B4-BE49-F238E27FC236}">
              <a16:creationId xmlns:a16="http://schemas.microsoft.com/office/drawing/2014/main" id="{00000000-0008-0000-0800-00004B000000}"/>
            </a:ext>
          </a:extLst>
        </xdr:cNvPr>
        <xdr:cNvSpPr txBox="1">
          <a:spLocks noChangeArrowheads="1"/>
        </xdr:cNvSpPr>
      </xdr:nvSpPr>
      <xdr:spPr bwMode="auto">
        <a:xfrm>
          <a:off x="2733675" y="5781675"/>
          <a:ext cx="390525" cy="133350"/>
        </a:xfrm>
        <a:prstGeom prst="rect">
          <a:avLst/>
        </a:prstGeom>
        <a:noFill/>
        <a:ln w="9525">
          <a:noFill/>
          <a:miter lim="800000"/>
          <a:headEnd/>
          <a:tailEnd/>
        </a:ln>
      </xdr:spPr>
      <xdr:txBody>
        <a:bodyPr vertOverflow="clip" wrap="square" lIns="27432" tIns="18288" rIns="27432" bIns="0" anchor="t" upright="1"/>
        <a:lstStyle/>
        <a:p>
          <a:pPr algn="ctr" rtl="1">
            <a:defRPr sz="1000"/>
          </a:pPr>
          <a:r>
            <a:rPr lang="pt-BR" sz="600" b="0" i="0" strike="noStrike">
              <a:solidFill>
                <a:srgbClr val="000000"/>
              </a:solidFill>
              <a:latin typeface="Arial"/>
              <a:cs typeface="Arial"/>
            </a:rPr>
            <a:t>6,00</a:t>
          </a:r>
        </a:p>
      </xdr:txBody>
    </xdr:sp>
    <xdr:clientData/>
  </xdr:twoCellAnchor>
  <xdr:twoCellAnchor>
    <xdr:from>
      <xdr:col>4</xdr:col>
      <xdr:colOff>295275</xdr:colOff>
      <xdr:row>112</xdr:row>
      <xdr:rowOff>66675</xdr:rowOff>
    </xdr:from>
    <xdr:to>
      <xdr:col>4</xdr:col>
      <xdr:colOff>304800</xdr:colOff>
      <xdr:row>113</xdr:row>
      <xdr:rowOff>114300</xdr:rowOff>
    </xdr:to>
    <xdr:sp macro="" textlink="">
      <xdr:nvSpPr>
        <xdr:cNvPr id="76" name="Line 3">
          <a:extLst>
            <a:ext uri="{FF2B5EF4-FFF2-40B4-BE49-F238E27FC236}">
              <a16:creationId xmlns:a16="http://schemas.microsoft.com/office/drawing/2014/main" id="{00000000-0008-0000-0800-00004C000000}"/>
            </a:ext>
          </a:extLst>
        </xdr:cNvPr>
        <xdr:cNvSpPr>
          <a:spLocks noChangeShapeType="1"/>
        </xdr:cNvSpPr>
      </xdr:nvSpPr>
      <xdr:spPr bwMode="auto">
        <a:xfrm>
          <a:off x="3724275" y="5781675"/>
          <a:ext cx="9525" cy="238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400050</xdr:colOff>
      <xdr:row>113</xdr:row>
      <xdr:rowOff>124506</xdr:rowOff>
    </xdr:from>
    <xdr:to>
      <xdr:col>4</xdr:col>
      <xdr:colOff>809625</xdr:colOff>
      <xdr:row>114</xdr:row>
      <xdr:rowOff>19731</xdr:rowOff>
    </xdr:to>
    <xdr:sp macro="" textlink="">
      <xdr:nvSpPr>
        <xdr:cNvPr id="77" name="Text Box 5">
          <a:extLst>
            <a:ext uri="{FF2B5EF4-FFF2-40B4-BE49-F238E27FC236}">
              <a16:creationId xmlns:a16="http://schemas.microsoft.com/office/drawing/2014/main" id="{00000000-0008-0000-0800-00004D000000}"/>
            </a:ext>
          </a:extLst>
        </xdr:cNvPr>
        <xdr:cNvSpPr txBox="1">
          <a:spLocks noChangeArrowheads="1"/>
        </xdr:cNvSpPr>
      </xdr:nvSpPr>
      <xdr:spPr bwMode="auto">
        <a:xfrm>
          <a:off x="3829050" y="6030006"/>
          <a:ext cx="409575" cy="123825"/>
        </a:xfrm>
        <a:prstGeom prst="rect">
          <a:avLst/>
        </a:prstGeom>
        <a:noFill/>
        <a:ln w="9525">
          <a:noFill/>
          <a:miter lim="800000"/>
          <a:headEnd/>
          <a:tailEnd/>
        </a:ln>
      </xdr:spPr>
      <xdr:txBody>
        <a:bodyPr vertOverflow="clip" wrap="square" lIns="27432" tIns="18288" rIns="27432" bIns="0" anchor="t" upright="1"/>
        <a:lstStyle/>
        <a:p>
          <a:pPr algn="ctr" rtl="1">
            <a:defRPr sz="1000"/>
          </a:pPr>
          <a:r>
            <a:rPr lang="pt-BR" sz="600" b="0" i="0" strike="noStrike">
              <a:solidFill>
                <a:srgbClr val="000000"/>
              </a:solidFill>
              <a:latin typeface="Arial"/>
              <a:cs typeface="Arial"/>
            </a:rPr>
            <a:t>0,30</a:t>
          </a:r>
        </a:p>
      </xdr:txBody>
    </xdr:sp>
    <xdr:clientData/>
  </xdr:twoCellAnchor>
  <xdr:twoCellAnchor>
    <xdr:from>
      <xdr:col>1</xdr:col>
      <xdr:colOff>968829</xdr:colOff>
      <xdr:row>113</xdr:row>
      <xdr:rowOff>110899</xdr:rowOff>
    </xdr:from>
    <xdr:to>
      <xdr:col>2</xdr:col>
      <xdr:colOff>387804</xdr:colOff>
      <xdr:row>114</xdr:row>
      <xdr:rowOff>6124</xdr:rowOff>
    </xdr:to>
    <xdr:sp macro="" textlink="">
      <xdr:nvSpPr>
        <xdr:cNvPr id="78" name="Text Box 5">
          <a:extLst>
            <a:ext uri="{FF2B5EF4-FFF2-40B4-BE49-F238E27FC236}">
              <a16:creationId xmlns:a16="http://schemas.microsoft.com/office/drawing/2014/main" id="{00000000-0008-0000-0800-00004E000000}"/>
            </a:ext>
          </a:extLst>
        </xdr:cNvPr>
        <xdr:cNvSpPr txBox="1">
          <a:spLocks noChangeArrowheads="1"/>
        </xdr:cNvSpPr>
      </xdr:nvSpPr>
      <xdr:spPr bwMode="auto">
        <a:xfrm>
          <a:off x="1664154" y="6016399"/>
          <a:ext cx="409575" cy="123825"/>
        </a:xfrm>
        <a:prstGeom prst="rect">
          <a:avLst/>
        </a:prstGeom>
        <a:noFill/>
        <a:ln w="9525">
          <a:noFill/>
          <a:miter lim="800000"/>
          <a:headEnd/>
          <a:tailEnd/>
        </a:ln>
      </xdr:spPr>
      <xdr:txBody>
        <a:bodyPr vertOverflow="clip" wrap="square" lIns="27432" tIns="18288" rIns="27432" bIns="0" anchor="t" upright="1"/>
        <a:lstStyle/>
        <a:p>
          <a:pPr algn="ctr" rtl="1">
            <a:defRPr sz="1000"/>
          </a:pPr>
          <a:r>
            <a:rPr lang="pt-BR" sz="600" b="0" i="0" strike="noStrike">
              <a:solidFill>
                <a:srgbClr val="000000"/>
              </a:solidFill>
              <a:latin typeface="Arial"/>
              <a:cs typeface="Arial"/>
            </a:rPr>
            <a:t>0,30</a:t>
          </a:r>
        </a:p>
      </xdr:txBody>
    </xdr:sp>
    <xdr:clientData/>
  </xdr:twoCellAnchor>
  <xdr:twoCellAnchor>
    <xdr:from>
      <xdr:col>2</xdr:col>
      <xdr:colOff>447675</xdr:colOff>
      <xdr:row>112</xdr:row>
      <xdr:rowOff>57150</xdr:rowOff>
    </xdr:from>
    <xdr:to>
      <xdr:col>2</xdr:col>
      <xdr:colOff>447675</xdr:colOff>
      <xdr:row>113</xdr:row>
      <xdr:rowOff>114300</xdr:rowOff>
    </xdr:to>
    <xdr:sp macro="" textlink="">
      <xdr:nvSpPr>
        <xdr:cNvPr id="79" name="Line 3">
          <a:extLst>
            <a:ext uri="{FF2B5EF4-FFF2-40B4-BE49-F238E27FC236}">
              <a16:creationId xmlns:a16="http://schemas.microsoft.com/office/drawing/2014/main" id="{00000000-0008-0000-0800-00004F000000}"/>
            </a:ext>
          </a:extLst>
        </xdr:cNvPr>
        <xdr:cNvSpPr>
          <a:spLocks noChangeShapeType="1"/>
        </xdr:cNvSpPr>
      </xdr:nvSpPr>
      <xdr:spPr bwMode="auto">
        <a:xfrm>
          <a:off x="2133600" y="5772150"/>
          <a:ext cx="0" cy="247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809625</xdr:colOff>
      <xdr:row>114</xdr:row>
      <xdr:rowOff>114300</xdr:rowOff>
    </xdr:from>
    <xdr:to>
      <xdr:col>4</xdr:col>
      <xdr:colOff>876300</xdr:colOff>
      <xdr:row>114</xdr:row>
      <xdr:rowOff>123825</xdr:rowOff>
    </xdr:to>
    <xdr:sp macro="" textlink="">
      <xdr:nvSpPr>
        <xdr:cNvPr id="80" name="Line 4">
          <a:extLst>
            <a:ext uri="{FF2B5EF4-FFF2-40B4-BE49-F238E27FC236}">
              <a16:creationId xmlns:a16="http://schemas.microsoft.com/office/drawing/2014/main" id="{00000000-0008-0000-0800-000050000000}"/>
            </a:ext>
          </a:extLst>
        </xdr:cNvPr>
        <xdr:cNvSpPr>
          <a:spLocks noChangeShapeType="1"/>
        </xdr:cNvSpPr>
      </xdr:nvSpPr>
      <xdr:spPr bwMode="auto">
        <a:xfrm flipV="1">
          <a:off x="1504950" y="6248400"/>
          <a:ext cx="28003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124505</xdr:colOff>
      <xdr:row>114</xdr:row>
      <xdr:rowOff>117701</xdr:rowOff>
    </xdr:from>
    <xdr:to>
      <xdr:col>3</xdr:col>
      <xdr:colOff>534080</xdr:colOff>
      <xdr:row>119</xdr:row>
      <xdr:rowOff>70757</xdr:rowOff>
    </xdr:to>
    <xdr:sp macro="" textlink="">
      <xdr:nvSpPr>
        <xdr:cNvPr id="81" name="Text Box 5">
          <a:extLst>
            <a:ext uri="{FF2B5EF4-FFF2-40B4-BE49-F238E27FC236}">
              <a16:creationId xmlns:a16="http://schemas.microsoft.com/office/drawing/2014/main" id="{00000000-0008-0000-0800-000051000000}"/>
            </a:ext>
          </a:extLst>
        </xdr:cNvPr>
        <xdr:cNvSpPr txBox="1">
          <a:spLocks noChangeArrowheads="1"/>
        </xdr:cNvSpPr>
      </xdr:nvSpPr>
      <xdr:spPr bwMode="auto">
        <a:xfrm>
          <a:off x="2724830" y="6251801"/>
          <a:ext cx="409575" cy="953181"/>
        </a:xfrm>
        <a:prstGeom prst="rect">
          <a:avLst/>
        </a:prstGeom>
        <a:noFill/>
        <a:ln w="9525">
          <a:noFill/>
          <a:miter lim="800000"/>
          <a:headEnd/>
          <a:tailEnd/>
        </a:ln>
      </xdr:spPr>
      <xdr:txBody>
        <a:bodyPr vertOverflow="clip" wrap="square" lIns="27432" tIns="18288" rIns="27432" bIns="0" anchor="t" upright="1"/>
        <a:lstStyle/>
        <a:p>
          <a:pPr algn="ctr" rtl="1">
            <a:defRPr sz="1000"/>
          </a:pPr>
          <a:r>
            <a:rPr lang="pt-BR" sz="600" b="0" i="0" strike="noStrike">
              <a:solidFill>
                <a:srgbClr val="000000"/>
              </a:solidFill>
              <a:latin typeface="Arial"/>
              <a:cs typeface="Arial"/>
            </a:rPr>
            <a:t>6,60</a:t>
          </a:r>
        </a:p>
      </xdr:txBody>
    </xdr:sp>
    <xdr:clientData/>
  </xdr:twoCellAnchor>
  <xdr:twoCellAnchor>
    <xdr:from>
      <xdr:col>1</xdr:col>
      <xdr:colOff>748145</xdr:colOff>
      <xdr:row>114</xdr:row>
      <xdr:rowOff>95250</xdr:rowOff>
    </xdr:from>
    <xdr:to>
      <xdr:col>1</xdr:col>
      <xdr:colOff>881495</xdr:colOff>
      <xdr:row>114</xdr:row>
      <xdr:rowOff>152400</xdr:rowOff>
    </xdr:to>
    <xdr:sp macro="" textlink="">
      <xdr:nvSpPr>
        <xdr:cNvPr id="82" name="Line 2">
          <a:extLst>
            <a:ext uri="{FF2B5EF4-FFF2-40B4-BE49-F238E27FC236}">
              <a16:creationId xmlns:a16="http://schemas.microsoft.com/office/drawing/2014/main" id="{00000000-0008-0000-0800-000052000000}"/>
            </a:ext>
          </a:extLst>
        </xdr:cNvPr>
        <xdr:cNvSpPr>
          <a:spLocks noChangeShapeType="1"/>
        </xdr:cNvSpPr>
      </xdr:nvSpPr>
      <xdr:spPr bwMode="auto">
        <a:xfrm flipH="1">
          <a:off x="1443470" y="6229350"/>
          <a:ext cx="13335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831278</xdr:colOff>
      <xdr:row>114</xdr:row>
      <xdr:rowOff>86590</xdr:rowOff>
    </xdr:from>
    <xdr:to>
      <xdr:col>4</xdr:col>
      <xdr:colOff>909209</xdr:colOff>
      <xdr:row>114</xdr:row>
      <xdr:rowOff>142874</xdr:rowOff>
    </xdr:to>
    <xdr:sp macro="" textlink="">
      <xdr:nvSpPr>
        <xdr:cNvPr id="83" name="Line 2">
          <a:extLst>
            <a:ext uri="{FF2B5EF4-FFF2-40B4-BE49-F238E27FC236}">
              <a16:creationId xmlns:a16="http://schemas.microsoft.com/office/drawing/2014/main" id="{00000000-0008-0000-0800-000053000000}"/>
            </a:ext>
          </a:extLst>
        </xdr:cNvPr>
        <xdr:cNvSpPr>
          <a:spLocks noChangeShapeType="1"/>
        </xdr:cNvSpPr>
      </xdr:nvSpPr>
      <xdr:spPr bwMode="auto">
        <a:xfrm flipH="1">
          <a:off x="4260278" y="6220690"/>
          <a:ext cx="77931" cy="5628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457200</xdr:colOff>
      <xdr:row>112</xdr:row>
      <xdr:rowOff>161925</xdr:rowOff>
    </xdr:from>
    <xdr:to>
      <xdr:col>3</xdr:col>
      <xdr:colOff>238125</xdr:colOff>
      <xdr:row>113</xdr:row>
      <xdr:rowOff>123825</xdr:rowOff>
    </xdr:to>
    <xdr:sp macro="" textlink="">
      <xdr:nvSpPr>
        <xdr:cNvPr id="84" name="Text Box 7">
          <a:extLst>
            <a:ext uri="{FF2B5EF4-FFF2-40B4-BE49-F238E27FC236}">
              <a16:creationId xmlns:a16="http://schemas.microsoft.com/office/drawing/2014/main" id="{00000000-0008-0000-0800-000054000000}"/>
            </a:ext>
          </a:extLst>
        </xdr:cNvPr>
        <xdr:cNvSpPr txBox="1">
          <a:spLocks noChangeArrowheads="1"/>
        </xdr:cNvSpPr>
      </xdr:nvSpPr>
      <xdr:spPr bwMode="auto">
        <a:xfrm>
          <a:off x="2143125" y="5876925"/>
          <a:ext cx="695325" cy="152400"/>
        </a:xfrm>
        <a:prstGeom prst="rect">
          <a:avLst/>
        </a:prstGeom>
        <a:noFill/>
        <a:ln w="9525">
          <a:noFill/>
          <a:miter lim="800000"/>
          <a:headEnd/>
          <a:tailEnd/>
        </a:ln>
      </xdr:spPr>
      <xdr:txBody>
        <a:bodyPr vertOverflow="clip" wrap="square" lIns="27432" tIns="22860" rIns="27432" bIns="0" anchor="t" upright="1"/>
        <a:lstStyle/>
        <a:p>
          <a:pPr algn="ctr" rtl="1">
            <a:defRPr sz="1000"/>
          </a:pPr>
          <a:r>
            <a:rPr lang="pt-BR" sz="800" b="0" i="0" strike="noStrike">
              <a:solidFill>
                <a:srgbClr val="000000"/>
              </a:solidFill>
              <a:latin typeface="Arial"/>
              <a:cs typeface="Arial"/>
            </a:rPr>
            <a:t>hmed=0,20</a:t>
          </a:r>
        </a:p>
      </xdr:txBody>
    </xdr:sp>
    <xdr:clientData/>
  </xdr:twoCellAnchor>
  <mc:AlternateContent xmlns:mc="http://schemas.openxmlformats.org/markup-compatibility/2006">
    <mc:Choice xmlns:a14="http://schemas.microsoft.com/office/drawing/2010/main" Requires="a14">
      <xdr:twoCellAnchor>
        <xdr:from>
          <xdr:col>1</xdr:col>
          <xdr:colOff>68580</xdr:colOff>
          <xdr:row>163</xdr:row>
          <xdr:rowOff>99060</xdr:rowOff>
        </xdr:from>
        <xdr:to>
          <xdr:col>4</xdr:col>
          <xdr:colOff>342900</xdr:colOff>
          <xdr:row>166</xdr:row>
          <xdr:rowOff>121920</xdr:rowOff>
        </xdr:to>
        <xdr:sp macro="" textlink="">
          <xdr:nvSpPr>
            <xdr:cNvPr id="4105" name="Object 9" hidden="1">
              <a:extLst>
                <a:ext uri="{63B3BB69-23CF-44E3-9099-C40C66FF867C}">
                  <a14:compatExt spid="_x0000_s4105"/>
                </a:ext>
                <a:ext uri="{FF2B5EF4-FFF2-40B4-BE49-F238E27FC236}">
                  <a16:creationId xmlns:a16="http://schemas.microsoft.com/office/drawing/2014/main" id="{00000000-0008-0000-0800-000009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822960</xdr:colOff>
          <xdr:row>163</xdr:row>
          <xdr:rowOff>121920</xdr:rowOff>
        </xdr:from>
        <xdr:to>
          <xdr:col>7</xdr:col>
          <xdr:colOff>579120</xdr:colOff>
          <xdr:row>166</xdr:row>
          <xdr:rowOff>106680</xdr:rowOff>
        </xdr:to>
        <xdr:sp macro="" textlink="">
          <xdr:nvSpPr>
            <xdr:cNvPr id="4106" name="Object 10" hidden="1">
              <a:extLst>
                <a:ext uri="{63B3BB69-23CF-44E3-9099-C40C66FF867C}">
                  <a14:compatExt spid="_x0000_s4106"/>
                </a:ext>
                <a:ext uri="{FF2B5EF4-FFF2-40B4-BE49-F238E27FC236}">
                  <a16:creationId xmlns:a16="http://schemas.microsoft.com/office/drawing/2014/main" id="{00000000-0008-0000-0800-00000A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438150</xdr:colOff>
      <xdr:row>192</xdr:row>
      <xdr:rowOff>57150</xdr:rowOff>
    </xdr:from>
    <xdr:to>
      <xdr:col>4</xdr:col>
      <xdr:colOff>304800</xdr:colOff>
      <xdr:row>192</xdr:row>
      <xdr:rowOff>57150</xdr:rowOff>
    </xdr:to>
    <xdr:sp macro="" textlink="">
      <xdr:nvSpPr>
        <xdr:cNvPr id="87" name="Line 1">
          <a:extLst>
            <a:ext uri="{FF2B5EF4-FFF2-40B4-BE49-F238E27FC236}">
              <a16:creationId xmlns:a16="http://schemas.microsoft.com/office/drawing/2014/main" id="{00000000-0008-0000-0800-000057000000}"/>
            </a:ext>
          </a:extLst>
        </xdr:cNvPr>
        <xdr:cNvSpPr>
          <a:spLocks noChangeShapeType="1"/>
        </xdr:cNvSpPr>
      </xdr:nvSpPr>
      <xdr:spPr bwMode="auto">
        <a:xfrm>
          <a:off x="2124075" y="18392775"/>
          <a:ext cx="1609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523875</xdr:colOff>
      <xdr:row>192</xdr:row>
      <xdr:rowOff>57150</xdr:rowOff>
    </xdr:from>
    <xdr:to>
      <xdr:col>2</xdr:col>
      <xdr:colOff>447675</xdr:colOff>
      <xdr:row>194</xdr:row>
      <xdr:rowOff>0</xdr:rowOff>
    </xdr:to>
    <xdr:sp macro="" textlink="">
      <xdr:nvSpPr>
        <xdr:cNvPr id="88" name="Line 2">
          <a:extLst>
            <a:ext uri="{FF2B5EF4-FFF2-40B4-BE49-F238E27FC236}">
              <a16:creationId xmlns:a16="http://schemas.microsoft.com/office/drawing/2014/main" id="{00000000-0008-0000-0800-000058000000}"/>
            </a:ext>
          </a:extLst>
        </xdr:cNvPr>
        <xdr:cNvSpPr>
          <a:spLocks noChangeShapeType="1"/>
        </xdr:cNvSpPr>
      </xdr:nvSpPr>
      <xdr:spPr bwMode="auto">
        <a:xfrm flipH="1">
          <a:off x="1219200" y="18392775"/>
          <a:ext cx="914400"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295275</xdr:colOff>
      <xdr:row>192</xdr:row>
      <xdr:rowOff>57150</xdr:rowOff>
    </xdr:from>
    <xdr:to>
      <xdr:col>5</xdr:col>
      <xdr:colOff>266700</xdr:colOff>
      <xdr:row>194</xdr:row>
      <xdr:rowOff>0</xdr:rowOff>
    </xdr:to>
    <xdr:sp macro="" textlink="">
      <xdr:nvSpPr>
        <xdr:cNvPr id="89" name="Line 3">
          <a:extLst>
            <a:ext uri="{FF2B5EF4-FFF2-40B4-BE49-F238E27FC236}">
              <a16:creationId xmlns:a16="http://schemas.microsoft.com/office/drawing/2014/main" id="{00000000-0008-0000-0800-000059000000}"/>
            </a:ext>
          </a:extLst>
        </xdr:cNvPr>
        <xdr:cNvSpPr>
          <a:spLocks noChangeShapeType="1"/>
        </xdr:cNvSpPr>
      </xdr:nvSpPr>
      <xdr:spPr bwMode="auto">
        <a:xfrm>
          <a:off x="3724275" y="18392775"/>
          <a:ext cx="885825" cy="361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800100</xdr:colOff>
      <xdr:row>193</xdr:row>
      <xdr:rowOff>114300</xdr:rowOff>
    </xdr:from>
    <xdr:to>
      <xdr:col>4</xdr:col>
      <xdr:colOff>866775</xdr:colOff>
      <xdr:row>193</xdr:row>
      <xdr:rowOff>123825</xdr:rowOff>
    </xdr:to>
    <xdr:sp macro="" textlink="">
      <xdr:nvSpPr>
        <xdr:cNvPr id="90" name="Line 4">
          <a:extLst>
            <a:ext uri="{FF2B5EF4-FFF2-40B4-BE49-F238E27FC236}">
              <a16:creationId xmlns:a16="http://schemas.microsoft.com/office/drawing/2014/main" id="{00000000-0008-0000-0800-00005A000000}"/>
            </a:ext>
          </a:extLst>
        </xdr:cNvPr>
        <xdr:cNvSpPr>
          <a:spLocks noChangeShapeType="1"/>
        </xdr:cNvSpPr>
      </xdr:nvSpPr>
      <xdr:spPr bwMode="auto">
        <a:xfrm flipV="1">
          <a:off x="1495425" y="18640425"/>
          <a:ext cx="28003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114300</xdr:colOff>
      <xdr:row>193</xdr:row>
      <xdr:rowOff>123825</xdr:rowOff>
    </xdr:from>
    <xdr:to>
      <xdr:col>3</xdr:col>
      <xdr:colOff>523875</xdr:colOff>
      <xdr:row>194</xdr:row>
      <xdr:rowOff>19050</xdr:rowOff>
    </xdr:to>
    <xdr:sp macro="" textlink="">
      <xdr:nvSpPr>
        <xdr:cNvPr id="91" name="Text Box 5">
          <a:extLst>
            <a:ext uri="{FF2B5EF4-FFF2-40B4-BE49-F238E27FC236}">
              <a16:creationId xmlns:a16="http://schemas.microsoft.com/office/drawing/2014/main" id="{00000000-0008-0000-0800-00005B000000}"/>
            </a:ext>
          </a:extLst>
        </xdr:cNvPr>
        <xdr:cNvSpPr txBox="1">
          <a:spLocks noChangeArrowheads="1"/>
        </xdr:cNvSpPr>
      </xdr:nvSpPr>
      <xdr:spPr bwMode="auto">
        <a:xfrm>
          <a:off x="2714625" y="18649950"/>
          <a:ext cx="409575" cy="123825"/>
        </a:xfrm>
        <a:prstGeom prst="rect">
          <a:avLst/>
        </a:prstGeom>
        <a:noFill/>
        <a:ln w="9525">
          <a:noFill/>
          <a:miter lim="800000"/>
          <a:headEnd/>
          <a:tailEnd/>
        </a:ln>
      </xdr:spPr>
      <xdr:txBody>
        <a:bodyPr vertOverflow="clip" wrap="square" lIns="27432" tIns="18288" rIns="27432" bIns="0" anchor="t" upright="1"/>
        <a:lstStyle/>
        <a:p>
          <a:pPr algn="ctr" rtl="1">
            <a:defRPr sz="1000"/>
          </a:pPr>
          <a:r>
            <a:rPr lang="pt-BR" sz="600" b="0" i="0" strike="noStrike">
              <a:solidFill>
                <a:srgbClr val="000000"/>
              </a:solidFill>
              <a:latin typeface="Arial"/>
              <a:cs typeface="Arial"/>
            </a:rPr>
            <a:t>6,00</a:t>
          </a:r>
        </a:p>
      </xdr:txBody>
    </xdr:sp>
    <xdr:clientData/>
  </xdr:twoCellAnchor>
  <xdr:twoCellAnchor>
    <xdr:from>
      <xdr:col>3</xdr:col>
      <xdr:colOff>133350</xdr:colOff>
      <xdr:row>192</xdr:row>
      <xdr:rowOff>66675</xdr:rowOff>
    </xdr:from>
    <xdr:to>
      <xdr:col>3</xdr:col>
      <xdr:colOff>523875</xdr:colOff>
      <xdr:row>193</xdr:row>
      <xdr:rowOff>9525</xdr:rowOff>
    </xdr:to>
    <xdr:sp macro="" textlink="">
      <xdr:nvSpPr>
        <xdr:cNvPr id="92" name="Text Box 6">
          <a:extLst>
            <a:ext uri="{FF2B5EF4-FFF2-40B4-BE49-F238E27FC236}">
              <a16:creationId xmlns:a16="http://schemas.microsoft.com/office/drawing/2014/main" id="{00000000-0008-0000-0800-00005C000000}"/>
            </a:ext>
          </a:extLst>
        </xdr:cNvPr>
        <xdr:cNvSpPr txBox="1">
          <a:spLocks noChangeArrowheads="1"/>
        </xdr:cNvSpPr>
      </xdr:nvSpPr>
      <xdr:spPr bwMode="auto">
        <a:xfrm>
          <a:off x="2733675" y="18402300"/>
          <a:ext cx="390525" cy="133350"/>
        </a:xfrm>
        <a:prstGeom prst="rect">
          <a:avLst/>
        </a:prstGeom>
        <a:noFill/>
        <a:ln w="9525">
          <a:noFill/>
          <a:miter lim="800000"/>
          <a:headEnd/>
          <a:tailEnd/>
        </a:ln>
      </xdr:spPr>
      <xdr:txBody>
        <a:bodyPr vertOverflow="clip" wrap="square" lIns="27432" tIns="18288" rIns="27432" bIns="0" anchor="t" upright="1"/>
        <a:lstStyle/>
        <a:p>
          <a:pPr algn="ctr" rtl="1">
            <a:defRPr sz="1000"/>
          </a:pPr>
          <a:r>
            <a:rPr lang="pt-BR" sz="600" b="0" i="0" strike="noStrike">
              <a:solidFill>
                <a:srgbClr val="000000"/>
              </a:solidFill>
              <a:latin typeface="Arial"/>
              <a:cs typeface="Arial"/>
            </a:rPr>
            <a:t>6,00</a:t>
          </a:r>
        </a:p>
      </xdr:txBody>
    </xdr:sp>
    <xdr:clientData/>
  </xdr:twoCellAnchor>
  <xdr:twoCellAnchor>
    <xdr:from>
      <xdr:col>4</xdr:col>
      <xdr:colOff>295275</xdr:colOff>
      <xdr:row>192</xdr:row>
      <xdr:rowOff>66675</xdr:rowOff>
    </xdr:from>
    <xdr:to>
      <xdr:col>4</xdr:col>
      <xdr:colOff>304800</xdr:colOff>
      <xdr:row>193</xdr:row>
      <xdr:rowOff>114300</xdr:rowOff>
    </xdr:to>
    <xdr:sp macro="" textlink="">
      <xdr:nvSpPr>
        <xdr:cNvPr id="93" name="Line 3">
          <a:extLst>
            <a:ext uri="{FF2B5EF4-FFF2-40B4-BE49-F238E27FC236}">
              <a16:creationId xmlns:a16="http://schemas.microsoft.com/office/drawing/2014/main" id="{00000000-0008-0000-0800-00005D000000}"/>
            </a:ext>
          </a:extLst>
        </xdr:cNvPr>
        <xdr:cNvSpPr>
          <a:spLocks noChangeShapeType="1"/>
        </xdr:cNvSpPr>
      </xdr:nvSpPr>
      <xdr:spPr bwMode="auto">
        <a:xfrm>
          <a:off x="3724275" y="18402300"/>
          <a:ext cx="9525" cy="238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400050</xdr:colOff>
      <xdr:row>193</xdr:row>
      <xdr:rowOff>124506</xdr:rowOff>
    </xdr:from>
    <xdr:to>
      <xdr:col>4</xdr:col>
      <xdr:colOff>809625</xdr:colOff>
      <xdr:row>194</xdr:row>
      <xdr:rowOff>19731</xdr:rowOff>
    </xdr:to>
    <xdr:sp macro="" textlink="">
      <xdr:nvSpPr>
        <xdr:cNvPr id="94" name="Text Box 5">
          <a:extLst>
            <a:ext uri="{FF2B5EF4-FFF2-40B4-BE49-F238E27FC236}">
              <a16:creationId xmlns:a16="http://schemas.microsoft.com/office/drawing/2014/main" id="{00000000-0008-0000-0800-00005E000000}"/>
            </a:ext>
          </a:extLst>
        </xdr:cNvPr>
        <xdr:cNvSpPr txBox="1">
          <a:spLocks noChangeArrowheads="1"/>
        </xdr:cNvSpPr>
      </xdr:nvSpPr>
      <xdr:spPr bwMode="auto">
        <a:xfrm>
          <a:off x="3829050" y="18650631"/>
          <a:ext cx="409575" cy="123825"/>
        </a:xfrm>
        <a:prstGeom prst="rect">
          <a:avLst/>
        </a:prstGeom>
        <a:noFill/>
        <a:ln w="9525">
          <a:noFill/>
          <a:miter lim="800000"/>
          <a:headEnd/>
          <a:tailEnd/>
        </a:ln>
      </xdr:spPr>
      <xdr:txBody>
        <a:bodyPr vertOverflow="clip" wrap="square" lIns="27432" tIns="18288" rIns="27432" bIns="0" anchor="t" upright="1"/>
        <a:lstStyle/>
        <a:p>
          <a:pPr algn="ctr" rtl="1">
            <a:defRPr sz="1000"/>
          </a:pPr>
          <a:r>
            <a:rPr lang="pt-BR" sz="600" b="0" i="0" strike="noStrike">
              <a:solidFill>
                <a:srgbClr val="000000"/>
              </a:solidFill>
              <a:latin typeface="Arial"/>
              <a:cs typeface="Arial"/>
            </a:rPr>
            <a:t>0,30</a:t>
          </a:r>
        </a:p>
      </xdr:txBody>
    </xdr:sp>
    <xdr:clientData/>
  </xdr:twoCellAnchor>
  <xdr:twoCellAnchor>
    <xdr:from>
      <xdr:col>1</xdr:col>
      <xdr:colOff>968829</xdr:colOff>
      <xdr:row>193</xdr:row>
      <xdr:rowOff>110899</xdr:rowOff>
    </xdr:from>
    <xdr:to>
      <xdr:col>2</xdr:col>
      <xdr:colOff>387804</xdr:colOff>
      <xdr:row>194</xdr:row>
      <xdr:rowOff>6124</xdr:rowOff>
    </xdr:to>
    <xdr:sp macro="" textlink="">
      <xdr:nvSpPr>
        <xdr:cNvPr id="95" name="Text Box 5">
          <a:extLst>
            <a:ext uri="{FF2B5EF4-FFF2-40B4-BE49-F238E27FC236}">
              <a16:creationId xmlns:a16="http://schemas.microsoft.com/office/drawing/2014/main" id="{00000000-0008-0000-0800-00005F000000}"/>
            </a:ext>
          </a:extLst>
        </xdr:cNvPr>
        <xdr:cNvSpPr txBox="1">
          <a:spLocks noChangeArrowheads="1"/>
        </xdr:cNvSpPr>
      </xdr:nvSpPr>
      <xdr:spPr bwMode="auto">
        <a:xfrm>
          <a:off x="1664154" y="18637024"/>
          <a:ext cx="409575" cy="123825"/>
        </a:xfrm>
        <a:prstGeom prst="rect">
          <a:avLst/>
        </a:prstGeom>
        <a:noFill/>
        <a:ln w="9525">
          <a:noFill/>
          <a:miter lim="800000"/>
          <a:headEnd/>
          <a:tailEnd/>
        </a:ln>
      </xdr:spPr>
      <xdr:txBody>
        <a:bodyPr vertOverflow="clip" wrap="square" lIns="27432" tIns="18288" rIns="27432" bIns="0" anchor="t" upright="1"/>
        <a:lstStyle/>
        <a:p>
          <a:pPr algn="ctr" rtl="1">
            <a:defRPr sz="1000"/>
          </a:pPr>
          <a:r>
            <a:rPr lang="pt-BR" sz="600" b="0" i="0" strike="noStrike">
              <a:solidFill>
                <a:srgbClr val="000000"/>
              </a:solidFill>
              <a:latin typeface="Arial"/>
              <a:cs typeface="Arial"/>
            </a:rPr>
            <a:t>0,30</a:t>
          </a:r>
        </a:p>
      </xdr:txBody>
    </xdr:sp>
    <xdr:clientData/>
  </xdr:twoCellAnchor>
  <xdr:twoCellAnchor>
    <xdr:from>
      <xdr:col>2</xdr:col>
      <xdr:colOff>447675</xdr:colOff>
      <xdr:row>192</xdr:row>
      <xdr:rowOff>57150</xdr:rowOff>
    </xdr:from>
    <xdr:to>
      <xdr:col>2</xdr:col>
      <xdr:colOff>447675</xdr:colOff>
      <xdr:row>193</xdr:row>
      <xdr:rowOff>114300</xdr:rowOff>
    </xdr:to>
    <xdr:sp macro="" textlink="">
      <xdr:nvSpPr>
        <xdr:cNvPr id="96" name="Line 3">
          <a:extLst>
            <a:ext uri="{FF2B5EF4-FFF2-40B4-BE49-F238E27FC236}">
              <a16:creationId xmlns:a16="http://schemas.microsoft.com/office/drawing/2014/main" id="{00000000-0008-0000-0800-000060000000}"/>
            </a:ext>
          </a:extLst>
        </xdr:cNvPr>
        <xdr:cNvSpPr>
          <a:spLocks noChangeShapeType="1"/>
        </xdr:cNvSpPr>
      </xdr:nvSpPr>
      <xdr:spPr bwMode="auto">
        <a:xfrm>
          <a:off x="2133600" y="18392775"/>
          <a:ext cx="0" cy="247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809625</xdr:colOff>
      <xdr:row>194</xdr:row>
      <xdr:rowOff>114300</xdr:rowOff>
    </xdr:from>
    <xdr:to>
      <xdr:col>4</xdr:col>
      <xdr:colOff>876300</xdr:colOff>
      <xdr:row>194</xdr:row>
      <xdr:rowOff>123825</xdr:rowOff>
    </xdr:to>
    <xdr:sp macro="" textlink="">
      <xdr:nvSpPr>
        <xdr:cNvPr id="97" name="Line 4">
          <a:extLst>
            <a:ext uri="{FF2B5EF4-FFF2-40B4-BE49-F238E27FC236}">
              <a16:creationId xmlns:a16="http://schemas.microsoft.com/office/drawing/2014/main" id="{00000000-0008-0000-0800-000061000000}"/>
            </a:ext>
          </a:extLst>
        </xdr:cNvPr>
        <xdr:cNvSpPr>
          <a:spLocks noChangeShapeType="1"/>
        </xdr:cNvSpPr>
      </xdr:nvSpPr>
      <xdr:spPr bwMode="auto">
        <a:xfrm flipV="1">
          <a:off x="1504950" y="18869025"/>
          <a:ext cx="28003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124505</xdr:colOff>
      <xdr:row>194</xdr:row>
      <xdr:rowOff>117701</xdr:rowOff>
    </xdr:from>
    <xdr:to>
      <xdr:col>3</xdr:col>
      <xdr:colOff>534080</xdr:colOff>
      <xdr:row>199</xdr:row>
      <xdr:rowOff>70757</xdr:rowOff>
    </xdr:to>
    <xdr:sp macro="" textlink="">
      <xdr:nvSpPr>
        <xdr:cNvPr id="98" name="Text Box 5">
          <a:extLst>
            <a:ext uri="{FF2B5EF4-FFF2-40B4-BE49-F238E27FC236}">
              <a16:creationId xmlns:a16="http://schemas.microsoft.com/office/drawing/2014/main" id="{00000000-0008-0000-0800-000062000000}"/>
            </a:ext>
          </a:extLst>
        </xdr:cNvPr>
        <xdr:cNvSpPr txBox="1">
          <a:spLocks noChangeArrowheads="1"/>
        </xdr:cNvSpPr>
      </xdr:nvSpPr>
      <xdr:spPr bwMode="auto">
        <a:xfrm>
          <a:off x="2724830" y="18872426"/>
          <a:ext cx="409575" cy="953181"/>
        </a:xfrm>
        <a:prstGeom prst="rect">
          <a:avLst/>
        </a:prstGeom>
        <a:noFill/>
        <a:ln w="9525">
          <a:noFill/>
          <a:miter lim="800000"/>
          <a:headEnd/>
          <a:tailEnd/>
        </a:ln>
      </xdr:spPr>
      <xdr:txBody>
        <a:bodyPr vertOverflow="clip" wrap="square" lIns="27432" tIns="18288" rIns="27432" bIns="0" anchor="t" upright="1"/>
        <a:lstStyle/>
        <a:p>
          <a:pPr algn="ctr" rtl="1">
            <a:defRPr sz="1000"/>
          </a:pPr>
          <a:r>
            <a:rPr lang="pt-BR" sz="600" b="0" i="0" strike="noStrike">
              <a:solidFill>
                <a:srgbClr val="000000"/>
              </a:solidFill>
              <a:latin typeface="Arial"/>
              <a:cs typeface="Arial"/>
            </a:rPr>
            <a:t>6,60</a:t>
          </a:r>
        </a:p>
      </xdr:txBody>
    </xdr:sp>
    <xdr:clientData/>
  </xdr:twoCellAnchor>
  <xdr:twoCellAnchor>
    <xdr:from>
      <xdr:col>1</xdr:col>
      <xdr:colOff>748145</xdr:colOff>
      <xdr:row>194</xdr:row>
      <xdr:rowOff>95250</xdr:rowOff>
    </xdr:from>
    <xdr:to>
      <xdr:col>1</xdr:col>
      <xdr:colOff>881495</xdr:colOff>
      <xdr:row>194</xdr:row>
      <xdr:rowOff>152400</xdr:rowOff>
    </xdr:to>
    <xdr:sp macro="" textlink="">
      <xdr:nvSpPr>
        <xdr:cNvPr id="99" name="Line 2">
          <a:extLst>
            <a:ext uri="{FF2B5EF4-FFF2-40B4-BE49-F238E27FC236}">
              <a16:creationId xmlns:a16="http://schemas.microsoft.com/office/drawing/2014/main" id="{00000000-0008-0000-0800-000063000000}"/>
            </a:ext>
          </a:extLst>
        </xdr:cNvPr>
        <xdr:cNvSpPr>
          <a:spLocks noChangeShapeType="1"/>
        </xdr:cNvSpPr>
      </xdr:nvSpPr>
      <xdr:spPr bwMode="auto">
        <a:xfrm flipH="1">
          <a:off x="1443470" y="18849975"/>
          <a:ext cx="13335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831278</xdr:colOff>
      <xdr:row>194</xdr:row>
      <xdr:rowOff>86590</xdr:rowOff>
    </xdr:from>
    <xdr:to>
      <xdr:col>4</xdr:col>
      <xdr:colOff>909209</xdr:colOff>
      <xdr:row>194</xdr:row>
      <xdr:rowOff>142874</xdr:rowOff>
    </xdr:to>
    <xdr:sp macro="" textlink="">
      <xdr:nvSpPr>
        <xdr:cNvPr id="100" name="Line 2">
          <a:extLst>
            <a:ext uri="{FF2B5EF4-FFF2-40B4-BE49-F238E27FC236}">
              <a16:creationId xmlns:a16="http://schemas.microsoft.com/office/drawing/2014/main" id="{00000000-0008-0000-0800-000064000000}"/>
            </a:ext>
          </a:extLst>
        </xdr:cNvPr>
        <xdr:cNvSpPr>
          <a:spLocks noChangeShapeType="1"/>
        </xdr:cNvSpPr>
      </xdr:nvSpPr>
      <xdr:spPr bwMode="auto">
        <a:xfrm flipH="1">
          <a:off x="4260278" y="18841315"/>
          <a:ext cx="77931" cy="5628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457200</xdr:colOff>
      <xdr:row>192</xdr:row>
      <xdr:rowOff>161925</xdr:rowOff>
    </xdr:from>
    <xdr:to>
      <xdr:col>3</xdr:col>
      <xdr:colOff>238125</xdr:colOff>
      <xdr:row>193</xdr:row>
      <xdr:rowOff>123825</xdr:rowOff>
    </xdr:to>
    <xdr:sp macro="" textlink="">
      <xdr:nvSpPr>
        <xdr:cNvPr id="101" name="Text Box 7">
          <a:extLst>
            <a:ext uri="{FF2B5EF4-FFF2-40B4-BE49-F238E27FC236}">
              <a16:creationId xmlns:a16="http://schemas.microsoft.com/office/drawing/2014/main" id="{00000000-0008-0000-0800-000065000000}"/>
            </a:ext>
          </a:extLst>
        </xdr:cNvPr>
        <xdr:cNvSpPr txBox="1">
          <a:spLocks noChangeArrowheads="1"/>
        </xdr:cNvSpPr>
      </xdr:nvSpPr>
      <xdr:spPr bwMode="auto">
        <a:xfrm>
          <a:off x="2143125" y="18497550"/>
          <a:ext cx="695325" cy="152400"/>
        </a:xfrm>
        <a:prstGeom prst="rect">
          <a:avLst/>
        </a:prstGeom>
        <a:noFill/>
        <a:ln w="9525">
          <a:noFill/>
          <a:miter lim="800000"/>
          <a:headEnd/>
          <a:tailEnd/>
        </a:ln>
      </xdr:spPr>
      <xdr:txBody>
        <a:bodyPr vertOverflow="clip" wrap="square" lIns="27432" tIns="22860" rIns="27432" bIns="0" anchor="t" upright="1"/>
        <a:lstStyle/>
        <a:p>
          <a:pPr algn="ctr" rtl="1">
            <a:defRPr sz="1000"/>
          </a:pPr>
          <a:r>
            <a:rPr lang="pt-BR" sz="800" b="0" i="0" strike="noStrike">
              <a:solidFill>
                <a:srgbClr val="000000"/>
              </a:solidFill>
              <a:latin typeface="Arial"/>
              <a:cs typeface="Arial"/>
            </a:rPr>
            <a:t>hmed=0,20</a:t>
          </a:r>
        </a:p>
      </xdr:txBody>
    </xdr:sp>
    <xdr:clientData/>
  </xdr:twoCellAnchor>
  <mc:AlternateContent xmlns:mc="http://schemas.openxmlformats.org/markup-compatibility/2006">
    <mc:Choice xmlns:a14="http://schemas.microsoft.com/office/drawing/2010/main" Requires="a14">
      <xdr:twoCellAnchor>
        <xdr:from>
          <xdr:col>1</xdr:col>
          <xdr:colOff>68580</xdr:colOff>
          <xdr:row>243</xdr:row>
          <xdr:rowOff>99060</xdr:rowOff>
        </xdr:from>
        <xdr:to>
          <xdr:col>4</xdr:col>
          <xdr:colOff>342900</xdr:colOff>
          <xdr:row>246</xdr:row>
          <xdr:rowOff>121920</xdr:rowOff>
        </xdr:to>
        <xdr:sp macro="" textlink="">
          <xdr:nvSpPr>
            <xdr:cNvPr id="4107" name="Object 11" hidden="1">
              <a:extLst>
                <a:ext uri="{63B3BB69-23CF-44E3-9099-C40C66FF867C}">
                  <a14:compatExt spid="_x0000_s4107"/>
                </a:ext>
                <a:ext uri="{FF2B5EF4-FFF2-40B4-BE49-F238E27FC236}">
                  <a16:creationId xmlns:a16="http://schemas.microsoft.com/office/drawing/2014/main" id="{00000000-0008-0000-0800-00000B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822960</xdr:colOff>
          <xdr:row>243</xdr:row>
          <xdr:rowOff>121920</xdr:rowOff>
        </xdr:from>
        <xdr:to>
          <xdr:col>7</xdr:col>
          <xdr:colOff>579120</xdr:colOff>
          <xdr:row>246</xdr:row>
          <xdr:rowOff>106680</xdr:rowOff>
        </xdr:to>
        <xdr:sp macro="" textlink="">
          <xdr:nvSpPr>
            <xdr:cNvPr id="4108" name="Object 12" hidden="1">
              <a:extLst>
                <a:ext uri="{63B3BB69-23CF-44E3-9099-C40C66FF867C}">
                  <a14:compatExt spid="_x0000_s4108"/>
                </a:ext>
                <a:ext uri="{FF2B5EF4-FFF2-40B4-BE49-F238E27FC236}">
                  <a16:creationId xmlns:a16="http://schemas.microsoft.com/office/drawing/2014/main" id="{00000000-0008-0000-0800-00000C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95250</xdr:rowOff>
    </xdr:from>
    <xdr:to>
      <xdr:col>5</xdr:col>
      <xdr:colOff>444500</xdr:colOff>
      <xdr:row>5</xdr:row>
      <xdr:rowOff>79375</xdr:rowOff>
    </xdr:to>
    <xdr:pic>
      <xdr:nvPicPr>
        <xdr:cNvPr id="3" name="Imagem 2" descr="02 impressão">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30875" y="95250"/>
          <a:ext cx="3508375" cy="9525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2631281</xdr:colOff>
      <xdr:row>0</xdr:row>
      <xdr:rowOff>83344</xdr:rowOff>
    </xdr:from>
    <xdr:to>
      <xdr:col>5</xdr:col>
      <xdr:colOff>652742</xdr:colOff>
      <xdr:row>4</xdr:row>
      <xdr:rowOff>161785</xdr:rowOff>
    </xdr:to>
    <xdr:pic>
      <xdr:nvPicPr>
        <xdr:cNvPr id="3" name="Imagem 2" descr="02 impressão">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79281" y="83344"/>
          <a:ext cx="3081617" cy="840441"/>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1100667</xdr:colOff>
      <xdr:row>3</xdr:row>
      <xdr:rowOff>0</xdr:rowOff>
    </xdr:from>
    <xdr:to>
      <xdr:col>0</xdr:col>
      <xdr:colOff>4012950</xdr:colOff>
      <xdr:row>7</xdr:row>
      <xdr:rowOff>78441</xdr:rowOff>
    </xdr:to>
    <xdr:pic>
      <xdr:nvPicPr>
        <xdr:cNvPr id="3" name="Imagem 2" descr="02 impressão">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67" y="571500"/>
          <a:ext cx="2912283" cy="840441"/>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647700</xdr:colOff>
      <xdr:row>0</xdr:row>
      <xdr:rowOff>4762</xdr:rowOff>
    </xdr:from>
    <xdr:to>
      <xdr:col>5</xdr:col>
      <xdr:colOff>538442</xdr:colOff>
      <xdr:row>4</xdr:row>
      <xdr:rowOff>83203</xdr:rowOff>
    </xdr:to>
    <xdr:pic>
      <xdr:nvPicPr>
        <xdr:cNvPr id="3" name="Imagem 2" descr="02 impressão">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0" y="4762"/>
          <a:ext cx="3081617" cy="840441"/>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9</xdr:row>
      <xdr:rowOff>0</xdr:rowOff>
    </xdr:from>
    <xdr:to>
      <xdr:col>7</xdr:col>
      <xdr:colOff>581025</xdr:colOff>
      <xdr:row>36</xdr:row>
      <xdr:rowOff>266700</xdr:rowOff>
    </xdr:to>
    <xdr:sp macro="" textlink="">
      <xdr:nvSpPr>
        <xdr:cNvPr id="4" name="CaixaDeTexto 1">
          <a:extLst>
            <a:ext uri="{FF2B5EF4-FFF2-40B4-BE49-F238E27FC236}">
              <a16:creationId xmlns:a16="http://schemas.microsoft.com/office/drawing/2014/main" id="{00000000-0008-0000-1B00-000004000000}"/>
            </a:ext>
          </a:extLst>
        </xdr:cNvPr>
        <xdr:cNvSpPr txBox="1"/>
      </xdr:nvSpPr>
      <xdr:spPr>
        <a:xfrm>
          <a:off x="447675" y="2847975"/>
          <a:ext cx="5295900" cy="6210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spcAft>
              <a:spcPts val="0"/>
            </a:spcAft>
          </a:pPr>
          <a:r>
            <a:rPr lang="pt-BR" sz="1100" b="1">
              <a:solidFill>
                <a:srgbClr val="000000"/>
              </a:solidFill>
              <a:effectLst/>
              <a:ea typeface="Times New Roman"/>
              <a:cs typeface="Times New Roman"/>
            </a:rPr>
            <a:t>JUSTIFICATIVA DE NÃO ENVIO DO PROCESSO A CGE</a:t>
          </a:r>
          <a:endParaRPr lang="pt-BR" sz="1200">
            <a:effectLst/>
            <a:latin typeface="Times New Roman"/>
            <a:ea typeface="Times New Roman"/>
          </a:endParaRPr>
        </a:p>
        <a:p>
          <a:pPr>
            <a:spcAft>
              <a:spcPts val="0"/>
            </a:spcAft>
          </a:pPr>
          <a:r>
            <a:rPr lang="pt-BR" sz="1100" b="1">
              <a:solidFill>
                <a:srgbClr val="000000"/>
              </a:solidFill>
              <a:effectLst/>
              <a:ea typeface="Times New Roman"/>
              <a:cs typeface="Times New Roman"/>
            </a:rPr>
            <a:t> </a:t>
          </a:r>
          <a:endParaRPr lang="pt-BR" sz="1200">
            <a:effectLst/>
            <a:latin typeface="Times New Roman"/>
            <a:ea typeface="Times New Roman"/>
          </a:endParaRPr>
        </a:p>
        <a:p>
          <a:pPr>
            <a:spcAft>
              <a:spcPts val="0"/>
            </a:spcAft>
          </a:pPr>
          <a:r>
            <a:rPr lang="pt-BR" sz="1100" b="1">
              <a:solidFill>
                <a:srgbClr val="000000"/>
              </a:solidFill>
              <a:effectLst/>
              <a:ea typeface="Times New Roman"/>
              <a:cs typeface="Times New Roman"/>
            </a:rPr>
            <a:t> </a:t>
          </a:r>
          <a:endParaRPr lang="pt-BR" sz="1200">
            <a:effectLst/>
            <a:latin typeface="Times New Roman"/>
            <a:ea typeface="Times New Roman"/>
          </a:endParaRPr>
        </a:p>
        <a:p>
          <a:pPr algn="just">
            <a:spcAft>
              <a:spcPts val="0"/>
            </a:spcAft>
          </a:pPr>
          <a:r>
            <a:rPr lang="pt-BR" sz="1200">
              <a:solidFill>
                <a:srgbClr val="000000"/>
              </a:solidFill>
              <a:effectLst/>
              <a:ea typeface="Times New Roman"/>
              <a:cs typeface="Times New Roman"/>
            </a:rPr>
            <a:t>Em se tratando de obra de execução de Recuperação</a:t>
          </a:r>
          <a:r>
            <a:rPr lang="pt-BR" sz="1200" baseline="0">
              <a:solidFill>
                <a:srgbClr val="000000"/>
              </a:solidFill>
              <a:effectLst/>
              <a:ea typeface="Times New Roman"/>
              <a:cs typeface="Times New Roman"/>
            </a:rPr>
            <a:t> e Melelhoria da Infraestrutura de estrada em revestimento Primario</a:t>
          </a:r>
          <a:r>
            <a:rPr lang="pt-BR" sz="1200">
              <a:solidFill>
                <a:srgbClr val="000000"/>
              </a:solidFill>
              <a:effectLst/>
              <a:ea typeface="Times New Roman"/>
              <a:cs typeface="Times New Roman"/>
            </a:rPr>
            <a:t>, em que todos os preços são baseados em tabelas oficiais do SINAPI – PI (OUT/2022), ORSE-SE-(OUT-2022), TABELA/SICRO-3 (NE-PI-OUT-2022) e não havendo assim dúvidas acerca de pesquisa de preço e sobre vantajosidade dos preços neles praticados, não há necessidade de envio do referido processo para a Controladoria Geral do Estado - CGE, conforme Lei Complementar n° 261, de 25 de outubro de 2021 que altera a LO 28/2003.</a:t>
          </a:r>
          <a:endParaRPr lang="pt-BR" sz="1200">
            <a:effectLst/>
            <a:latin typeface="Times New Roman"/>
            <a:ea typeface="Times New Roman"/>
          </a:endParaRPr>
        </a:p>
        <a:p>
          <a:pPr algn="just">
            <a:spcAft>
              <a:spcPts val="0"/>
            </a:spcAft>
          </a:pPr>
          <a:r>
            <a:rPr lang="pt-BR" sz="1200" b="1">
              <a:solidFill>
                <a:srgbClr val="000000"/>
              </a:solidFill>
              <a:effectLst/>
              <a:ea typeface="Times New Roman"/>
              <a:cs typeface="Times New Roman"/>
            </a:rPr>
            <a:t> </a:t>
          </a:r>
          <a:endParaRPr lang="pt-BR" sz="1200">
            <a:effectLst/>
            <a:latin typeface="Times New Roman"/>
            <a:ea typeface="Times New Roman"/>
          </a:endParaRPr>
        </a:p>
        <a:p>
          <a:pPr>
            <a:spcAft>
              <a:spcPts val="0"/>
            </a:spcAft>
          </a:pPr>
          <a:r>
            <a:rPr lang="pt-BR" sz="1200">
              <a:solidFill>
                <a:srgbClr val="000000"/>
              </a:solidFill>
              <a:effectLst/>
              <a:ea typeface="Times New Roman"/>
              <a:cs typeface="Times New Roman"/>
            </a:rPr>
            <a:t>Por ser a expressão da verdade, firmo a presente.</a:t>
          </a:r>
          <a:endParaRPr lang="pt-BR" sz="1200">
            <a:effectLst/>
            <a:latin typeface="Times New Roman"/>
            <a:ea typeface="Times New Roman"/>
          </a:endParaRPr>
        </a:p>
        <a:p>
          <a:pPr>
            <a:spcAft>
              <a:spcPts val="0"/>
            </a:spcAft>
          </a:pPr>
          <a:r>
            <a:rPr lang="pt-BR" sz="1200" b="1">
              <a:solidFill>
                <a:srgbClr val="000000"/>
              </a:solidFill>
              <a:effectLst/>
              <a:ea typeface="Times New Roman"/>
              <a:cs typeface="Times New Roman"/>
            </a:rPr>
            <a:t> </a:t>
          </a:r>
          <a:endParaRPr lang="pt-BR" sz="1200">
            <a:effectLst/>
            <a:latin typeface="Times New Roman"/>
            <a:ea typeface="Times New Roman"/>
          </a:endParaRPr>
        </a:p>
        <a:p>
          <a:pPr>
            <a:spcAft>
              <a:spcPts val="0"/>
            </a:spcAft>
          </a:pPr>
          <a:r>
            <a:rPr lang="pt-BR" sz="1200" b="1">
              <a:solidFill>
                <a:srgbClr val="000000"/>
              </a:solidFill>
              <a:effectLst/>
              <a:ea typeface="Times New Roman"/>
              <a:cs typeface="Times New Roman"/>
            </a:rPr>
            <a:t> </a:t>
          </a:r>
          <a:endParaRPr lang="pt-BR" sz="1200">
            <a:effectLst/>
            <a:latin typeface="Times New Roman"/>
            <a:ea typeface="Times New Roman"/>
          </a:endParaRPr>
        </a:p>
        <a:p>
          <a:pPr algn="ctr">
            <a:spcAft>
              <a:spcPts val="0"/>
            </a:spcAft>
          </a:pPr>
          <a:r>
            <a:rPr lang="pt-BR" sz="1200">
              <a:solidFill>
                <a:srgbClr val="000000"/>
              </a:solidFill>
              <a:effectLst/>
              <a:ea typeface="Times New Roman"/>
              <a:cs typeface="Times New Roman"/>
            </a:rPr>
            <a:t>Teresina (P1):      /       / </a:t>
          </a:r>
          <a:endParaRPr lang="pt-BR" sz="1200">
            <a:effectLst/>
            <a:latin typeface="Times New Roman"/>
            <a:ea typeface="Times New Roman"/>
          </a:endParaRPr>
        </a:p>
        <a:p>
          <a:pPr>
            <a:spcAft>
              <a:spcPts val="0"/>
            </a:spcAft>
          </a:pPr>
          <a:r>
            <a:rPr lang="pt-BR" sz="1200">
              <a:solidFill>
                <a:srgbClr val="000000"/>
              </a:solidFill>
              <a:effectLst/>
              <a:ea typeface="Times New Roman"/>
              <a:cs typeface="Times New Roman"/>
            </a:rPr>
            <a:t>	</a:t>
          </a:r>
          <a:endParaRPr lang="pt-BR" sz="1200">
            <a:effectLst/>
            <a:latin typeface="Times New Roman"/>
            <a:ea typeface="Times New Roman"/>
          </a:endParaRPr>
        </a:p>
      </xdr:txBody>
    </xdr:sp>
    <xdr:clientData/>
  </xdr:twoCellAnchor>
  <xdr:twoCellAnchor editAs="oneCell">
    <xdr:from>
      <xdr:col>2</xdr:col>
      <xdr:colOff>285750</xdr:colOff>
      <xdr:row>0</xdr:row>
      <xdr:rowOff>19050</xdr:rowOff>
    </xdr:from>
    <xdr:to>
      <xdr:col>5</xdr:col>
      <xdr:colOff>600075</xdr:colOff>
      <xdr:row>5</xdr:row>
      <xdr:rowOff>0</xdr:rowOff>
    </xdr:to>
    <xdr:pic>
      <xdr:nvPicPr>
        <xdr:cNvPr id="6" name="Imagem 5" descr="02 impressão">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6875" y="19050"/>
          <a:ext cx="2514600" cy="93345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8</xdr:row>
      <xdr:rowOff>0</xdr:rowOff>
    </xdr:from>
    <xdr:to>
      <xdr:col>8</xdr:col>
      <xdr:colOff>198437</xdr:colOff>
      <xdr:row>37</xdr:row>
      <xdr:rowOff>1381125</xdr:rowOff>
    </xdr:to>
    <xdr:sp macro="" textlink="">
      <xdr:nvSpPr>
        <xdr:cNvPr id="2" name="CaixaDeTexto 1">
          <a:extLst>
            <a:ext uri="{FF2B5EF4-FFF2-40B4-BE49-F238E27FC236}">
              <a16:creationId xmlns:a16="http://schemas.microsoft.com/office/drawing/2014/main" id="{00000000-0008-0000-1C00-000002000000}"/>
            </a:ext>
          </a:extLst>
        </xdr:cNvPr>
        <xdr:cNvSpPr txBox="1"/>
      </xdr:nvSpPr>
      <xdr:spPr>
        <a:xfrm>
          <a:off x="447675" y="2524125"/>
          <a:ext cx="5399087" cy="6677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36000" algn="just">
            <a:lnSpc>
              <a:spcPct val="150000"/>
            </a:lnSpc>
            <a:spcBef>
              <a:spcPts val="0"/>
            </a:spcBef>
          </a:pPr>
          <a:r>
            <a:rPr lang="pt-BR" sz="1100" b="0">
              <a:latin typeface="Arial" panose="020B0604020202020204" pitchFamily="34" charset="0"/>
              <a:cs typeface="Arial" panose="020B0604020202020204" pitchFamily="34" charset="0"/>
            </a:rPr>
            <a:t>           O Decreto Federal Nº 7.983, de 08 de abril de 2013, estabelece regras e critérios para elaboração de orçamento de referêcia de obras e serviços de engenharia com custo global de referência. Os custos dos orçamentos elaborados pela SEINFRA-PI, são obtidos por composições de custos unitários pevistos pelo SINAPI-PI - Sistema Nacional de Pesquisa de Custos e Índices da Construção Civil,</a:t>
          </a:r>
          <a:r>
            <a:rPr lang="pt-BR" sz="1100" b="0" baseline="0">
              <a:latin typeface="Arial" panose="020B0604020202020204" pitchFamily="34" charset="0"/>
              <a:cs typeface="Arial" panose="020B0604020202020204" pitchFamily="34" charset="0"/>
            </a:rPr>
            <a:t> disponibilizado pela Caixa Econômica Federal</a:t>
          </a:r>
          <a:r>
            <a:rPr lang="pt-BR" sz="1100" b="0">
              <a:latin typeface="Arial" panose="020B0604020202020204" pitchFamily="34" charset="0"/>
              <a:cs typeface="Arial" panose="020B0604020202020204" pitchFamily="34" charset="0"/>
            </a:rPr>
            <a:t>, sendo este atualizado mensalmente. Ressalva-se, que os serviços não encontrados na referida tabela, recorre-se às tabelas: SICRO-NE/PI, SEINFRA-CE</a:t>
          </a:r>
          <a:r>
            <a:rPr lang="pt-BR" sz="1100" b="0" baseline="0">
              <a:latin typeface="Arial" panose="020B0604020202020204" pitchFamily="34" charset="0"/>
              <a:cs typeface="Arial" panose="020B0604020202020204" pitchFamily="34" charset="0"/>
            </a:rPr>
            <a:t> E ORCE-SE, para desenvolvimento das composições unitárias orçadas, adminitindo-se adequar valores unitários identificados a partir das variações locais ou técnicas. </a:t>
          </a:r>
          <a:endParaRPr lang="pt-BR" sz="1100" b="0">
            <a:latin typeface="Arial" panose="020B0604020202020204" pitchFamily="34" charset="0"/>
            <a:cs typeface="Arial" panose="020B0604020202020204" pitchFamily="34" charset="0"/>
          </a:endParaRPr>
        </a:p>
        <a:p>
          <a:pPr marL="36000" algn="just">
            <a:lnSpc>
              <a:spcPct val="150000"/>
            </a:lnSpc>
            <a:spcBef>
              <a:spcPts val="0"/>
            </a:spcBef>
          </a:pPr>
          <a:r>
            <a:rPr lang="pt-BR" sz="1100" b="0">
              <a:latin typeface="Arial" panose="020B0604020202020204" pitchFamily="34" charset="0"/>
              <a:cs typeface="Arial" panose="020B0604020202020204" pitchFamily="34" charset="0"/>
            </a:rPr>
            <a:t>          Em muitas circunstâncias, os serviços a serem orçados não estarão contemplados nas referidas tabelas de custos. Assim, o Decreto 7.983 prevê que, no caso de inviabilidade da definição dos custos pelo Sinapi (ou Sicro) poderão ser utilizados dados contidos em tabela de referência formalmente aprovada por órgãos ou entidades da administração pública federal, em publicações técnicas especializadas, em sistema específico instituído para o setor ou em pesquisa de mercado. </a:t>
          </a:r>
        </a:p>
        <a:p>
          <a:pPr marL="36000" algn="just">
            <a:lnSpc>
              <a:spcPct val="150000"/>
            </a:lnSpc>
            <a:spcBef>
              <a:spcPts val="0"/>
            </a:spcBef>
          </a:pPr>
          <a:endParaRPr lang="pt-BR" sz="1100" b="0">
            <a:latin typeface="Arial" panose="020B0604020202020204" pitchFamily="34" charset="0"/>
            <a:cs typeface="Arial" panose="020B0604020202020204" pitchFamily="34" charset="0"/>
          </a:endParaRPr>
        </a:p>
      </xdr:txBody>
    </xdr:sp>
    <xdr:clientData/>
  </xdr:twoCellAnchor>
  <xdr:twoCellAnchor editAs="oneCell">
    <xdr:from>
      <xdr:col>2</xdr:col>
      <xdr:colOff>485775</xdr:colOff>
      <xdr:row>0</xdr:row>
      <xdr:rowOff>66675</xdr:rowOff>
    </xdr:from>
    <xdr:to>
      <xdr:col>6</xdr:col>
      <xdr:colOff>633692</xdr:colOff>
      <xdr:row>4</xdr:row>
      <xdr:rowOff>145116</xdr:rowOff>
    </xdr:to>
    <xdr:pic>
      <xdr:nvPicPr>
        <xdr:cNvPr id="4" name="Imagem 3" descr="02 impressão">
          <a:extLst>
            <a:ext uri="{FF2B5EF4-FFF2-40B4-BE49-F238E27FC236}">
              <a16:creationId xmlns:a16="http://schemas.microsoft.com/office/drawing/2014/main" id="{00000000-0008-0000-1C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5925" y="66675"/>
          <a:ext cx="3081617" cy="840441"/>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bsa00535\c$\PATO%20-%20BR%20-%20425%20aditiv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DOR-F1\Projetos\Trabalho\Planilha%20de%20Quantitativo%20em%20Branc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estre\Engenharia\Documents%20and%20Settings\Natal%20Computer-PI\Configura&#231;&#245;es%20locais\Temporary%20Internet%20Files\Content.IE5\IM41RWSP\_Obras1\01%20Derpi\05%20Inhuma\Aditivo\Inhuma%20Aditivo%2001.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LEIS%20SD2"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joaqu/Downloads/SADA/ESTRADA%20VICINAL%20CAMPO%20LARGO/novo%20or&#231;amento/COM%20DESONERA&#199;&#195;O/OR&#199;AMENTO%20-%20ESTRADA%20%20VICINAL%20-%20CAMPO%20LARGO%20-%20COM%20DESONERA&#199;AO.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ctec_3\drive_c\My%20Documents\Obras\Serra%20Talhada\My%20Documents\Obras\Serra%20Talhada\OBRAS\BR_316\PTRAB\PTrab8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ctec_adj\c\Ten%20Reginaldo\OBRAS\BR-316\OBRAS\BR_316\PTRAB\PTrab89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ctec_3\drive_c\My%20Documents\Obras\BR-316%20300.000\OBRAS\BR_316\PTRAB\PTrab89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ctec_3\drive_c\Ptrabconv\OBRAS\BR_316\PTRAB\OBRAS\BR_316\PTRAB\PTrab89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estre\Engenharia\Documents%20and%20Settings\Natal%20Computer-PI\Configura&#231;&#245;es%20locais\Temporary%20Internet%20Files\Content.IE5\IM41RWSP\_Trabalho%20hidros\_Obras\03%20Idepi\03%20PLPL\Aditivo\PL-PL%20-Termo%20Aditivo%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estre\IVES%20BRIAN\18%20Cal&#231;amento%20Coivaras\OR&#199;AMENT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estre\Engenharia\Users\wraon\Documents\DISTRIBUI&#199;&#195;O%20DE%20SOLO.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estre\Engenharia\IVES%20BRIAN\18%20Cal&#231;amento%20Coivaras\OR&#199;AMENT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estre\Engenharia\IVES%20BRIAN\18%20Cal&#231;amento%20Coivaras\OR&#199;.CAL&#199;AMENTO.COIVARA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nge01\c\Documents%20and%20Settings\Mauricio\Meus%20documentos\PROPOSTAS%20COMERCIAIS\DNIT\DNIT_BRAS&#205;LIA\EDITAL%20515_2006%20BR_222CE\PROJETOS%20JBR\CUSTOS%2002\Furukawa\Infovias%202001\Ra\USU\RAS\VSI\TVA-98\cota&#231;&#227;o\Pre&#231;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estre\Engenharia\Users\RICARDO%20FILHO\Documents\Hidros\OBRAS\Sao%20Miguel%20do%20Tapuio\Medicoes\Assuncao%20-%20Medicao%2013%20dez.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ovo_server\ENGENHARIA\ESTAGI&#193;RIOS\PEDRO\OR&#199;.ASF.MIGUEL_ALVES.17-04-201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estre\Engenharia\Documentos%20Osvaldo\SETRANS\Floriano%20-%20Asfaltamento%20das%20Ruas\Revisao%20Ruas%20Floriano\CBUQ%20Ruas%20de%20Floriano%20-%20Usina%20em%20Floriano...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estre\Engenharia\SETRANS\RODOANEL%20THE\Interliga&#231;&#227;o%20Rodoanel\Interliga&#231;&#227;o%20ao%20Rodoanel\PROJETO%20BASICO%20ACESSO%20AO%20RODOANEL\Orcamento%20SETRAN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ctec_oca\drive%20c\PTRAB\modelo\fichas%20de%20composicao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FBSA00535\dyna01\ClaudioFerreira\Excel\OR96088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estre\Documents%20and%20Settings\Natal%20Computer-PI\Configura&#231;&#245;es%20locais\Temporary%20Internet%20Files\Content.IE5\IM41RWSP\_Trabalho%20hidros\_Obras\03%20Idepi\04%20Wall\Aditivo\Wall%20Ferraz%20-Termo%20Aditivo%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estre\Engenharia\PAVIMENTA&#199;&#195;O%20%20Codevasf\Concorrencia%2001\BARRAGEM%20BOM%20PRINCIPIO%20-%20QUEIMADA%20NOVA\Orcamento%20e%20Memoria%20Barrerio%20Q%20Nova%20_%20BOM%20PRINCIPIO%20AC.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estre\Documents%20and%20Settings\Natal%20Computer-PI\Configura&#231;&#245;es%20locais\Temporary%20Internet%20Files\Content.IE5\IM41RWSP\_Obras1\01%20Derpi\05%20Inhuma\Aditivo\Inhuma%20Aditivo%20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atiany-pc\tatiany\Documents\MARINHO%202014\PROJETOS%202014\PROLONGAMENTO%20DAS%20VIAS%202014%20PROJETO%20BASICO\CD_PROLONG.%20DAS%20VIAS%20-%20EXECUTIVO\CD_PROLONG.%20DAS%20VIAS%20-%20EXECUTIVO%201.1\VOLUME%2003%20OR&#199;AMENTO\PLANILHA%20AV%20J%20F%20A%20NET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nge01\c\Documents%20and%20Settings\C%20arlos%20%20Machado\My%20Documents\Disco%201\BR-262-MS(3)\Anexos%20PGQ.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joaqu/Downloads/SADA/ESTRADA%20VICINAL%20LAGOA%20ALEGRE/OR&#199;AMENTO%20-%20SEM%20DESONERA&#199;&#195;O/OR&#199;AMENTO%20-%20SEM%20DESONERA&#199;&#195;O.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engeb/OneDrive/&#193;rea%20de%20Trabalho/SEINFRA/2023/09-SETEMBRO/RIBEIRO%20GON&#199;&#193;LVES-PI/PROJETO%20B&#193;SICO/3-%20OR&#199;AMENTO/OR&#199;AMENTO%20-%20ESTRADA%20%20VICINAL%20-%20R%20G%20e%20B%20G%20R_SD.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estre\Engenharia\Documents%20and%20Settings\Natal%20Computer-PI\Configura&#231;&#245;es%20locais\Temporary%20Internet%20Files\Content.IE5\IM41RWSP\_Trabalho%20hidros\_Obras\03%20Idepi\04%20Wall\Aditivo\Wall%20Ferraz%20-Termo%20Aditivo%2001.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Planilha%20em%20mapa%20iluminado.dwg"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estre\IVES%20BRIAN\18%20Cal&#231;amento%20Coivaras\OR&#199;.CAL&#199;AMENTO.COIVARA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joaqu/Downloads/SADA/ESTRADA%20VICINAL%20CAMPO%20LARGO/novo%20or&#231;amento/COM%20DESONERA&#199;&#195;O/OR&#199;AMENTO%20-%20ESTRADA%20%20VICINAL%20-%20CARAUBAS_com%20desonera&#231;&#227;o-%20AT%20-%20Copia.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R&#199;AMENTO%20-%20ESTRADA%20%20VICINAL%20-%20CAMPO%20LARGO%20-%20CD.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 val="Dados"/>
      <sheetName val="Plan1"/>
      <sheetName val="Indices"/>
      <sheetName val="AUX."/>
      <sheetName val="Real"/>
      <sheetName val="Calendário"/>
      <sheetName val="Resumo Vertical"/>
      <sheetName val="PATO - BR - 425 aditivo"/>
      <sheetName val="1-_QUADRO_DE_QUANTIDADE_(2)"/>
      <sheetName val="Transporte_5m³"/>
      <sheetName val="Transporte_4m³"/>
      <sheetName val="Transporte_4t"/>
      <sheetName val="Transporte_Mat__Frio"/>
      <sheetName val="Cronograma_(2)"/>
      <sheetName val="ESTUDO_PREÇOS"/>
      <sheetName val="BANCO"/>
      <sheetName val="Índices_de_Reajustamento"/>
      <sheetName val="PROJETO"/>
      <sheetName val="dez00"/>
      <sheetName val="DG"/>
      <sheetName val="1-_QUADRO_DE_QUANTIDADE_(2)1"/>
      <sheetName val="Transporte_5m³1"/>
      <sheetName val="Transporte_4m³1"/>
      <sheetName val="Transporte_4t1"/>
      <sheetName val="Transporte_Mat__Frio1"/>
      <sheetName val="Cronograma_(2)1"/>
      <sheetName val="ESTUDO_PREÇOS1"/>
      <sheetName val="memoria"/>
      <sheetName val="Teor"/>
      <sheetName val="Recursos"/>
      <sheetName val="SERVIÇOS"/>
      <sheetName val="INVENTÁRIO"/>
      <sheetName val="Orçamentária"/>
      <sheetName val="Conversão"/>
      <sheetName val="ORÇAMENTO"/>
      <sheetName val="PT"/>
      <sheetName val="COMPOSIÇÕES"/>
      <sheetName val="CUSTO_EQP-VTR"/>
      <sheetName val="ÍNDICE"/>
      <sheetName val="TapaBuraco"/>
      <sheetName val="QuQuan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ntitativo"/>
      <sheetName val="Quadro Geral"/>
      <sheetName val="Especificações Tecnicas DNER"/>
      <sheetName val="PRO-08"/>
      <sheetName val="2.2.5.CBUQ"/>
      <sheetName val="2.2.5.PMQ"/>
      <sheetName val="Plan1"/>
      <sheetName val="QuQuant"/>
      <sheetName val="Códigos"/>
      <sheetName val="Planilha"/>
    </sheetNames>
    <sheetDataSet>
      <sheetData sheetId="0"/>
      <sheetData sheetId="1" refreshError="1">
        <row r="1">
          <cell r="A1" t="str">
            <v>DNIT - Sistema de Custos Rodoviários</v>
          </cell>
          <cell r="D1" t="str">
            <v>Sicro2</v>
          </cell>
          <cell r="H1" t="str">
            <v>Esp. Técnica</v>
          </cell>
        </row>
        <row r="2">
          <cell r="A2" t="str">
            <v>Atividades Auxiliares</v>
          </cell>
          <cell r="D2" t="str">
            <v>Minas Gerais</v>
          </cell>
          <cell r="H2" t="str">
            <v>Minas Gerais</v>
          </cell>
        </row>
        <row r="3">
          <cell r="A3" t="str">
            <v>Resumo dos Custos Unitários de Referência: Maio de 2005</v>
          </cell>
          <cell r="D3" t="str">
            <v>RCtR0330</v>
          </cell>
          <cell r="H3" t="str">
            <v>=</v>
          </cell>
        </row>
        <row r="5">
          <cell r="A5" t="str">
            <v>Código</v>
          </cell>
          <cell r="C5" t="str">
            <v>Atividade / Serviço</v>
          </cell>
          <cell r="D5" t="str">
            <v>Unidade</v>
          </cell>
          <cell r="F5" t="str">
            <v>Preço Unitário</v>
          </cell>
          <cell r="H5" t="str">
            <v>Código</v>
          </cell>
        </row>
        <row r="6">
          <cell r="D6" t="str">
            <v>Und</v>
          </cell>
          <cell r="E6" t="str">
            <v>Direto</v>
          </cell>
          <cell r="F6" t="str">
            <v>LDI</v>
          </cell>
          <cell r="G6" t="str">
            <v>Total</v>
          </cell>
        </row>
        <row r="8">
          <cell r="A8" t="str">
            <v>1 A 00 001 00</v>
          </cell>
          <cell r="B8" t="str">
            <v>-</v>
          </cell>
          <cell r="C8" t="str">
            <v>Transporte local c/ basc. 5 m3 rodov. não pav.</v>
          </cell>
          <cell r="D8" t="str">
            <v>tkm</v>
          </cell>
          <cell r="E8">
            <v>0.46</v>
          </cell>
          <cell r="F8">
            <v>0</v>
          </cell>
          <cell r="G8">
            <v>0.46</v>
          </cell>
          <cell r="H8" t="str">
            <v>-</v>
          </cell>
        </row>
        <row r="9">
          <cell r="A9" t="str">
            <v>1 A 00 001 05</v>
          </cell>
          <cell r="B9" t="str">
            <v>-</v>
          </cell>
          <cell r="C9" t="str">
            <v>Transp. local c/ basc. 10m3 rodov. não pav (const)</v>
          </cell>
          <cell r="D9" t="str">
            <v>tkm</v>
          </cell>
          <cell r="E9">
            <v>0.42</v>
          </cell>
          <cell r="F9">
            <v>0</v>
          </cell>
          <cell r="G9">
            <v>0.42</v>
          </cell>
          <cell r="H9" t="str">
            <v>-</v>
          </cell>
        </row>
        <row r="10">
          <cell r="A10" t="str">
            <v>1 A 00 001 06</v>
          </cell>
          <cell r="B10" t="str">
            <v>-</v>
          </cell>
          <cell r="C10" t="str">
            <v>Transp. local c/ basc. 10m3 rodov. não pav (consv)</v>
          </cell>
          <cell r="D10" t="str">
            <v>tkm</v>
          </cell>
          <cell r="E10">
            <v>0.5</v>
          </cell>
          <cell r="F10">
            <v>0</v>
          </cell>
          <cell r="G10">
            <v>0.5</v>
          </cell>
          <cell r="H10" t="str">
            <v>-</v>
          </cell>
        </row>
        <row r="11">
          <cell r="A11" t="str">
            <v>1 A 00 001 07</v>
          </cell>
          <cell r="B11" t="str">
            <v>-</v>
          </cell>
          <cell r="C11" t="str">
            <v>Transp. local c/ basc. 10m3 rodov. não pav (restr)</v>
          </cell>
          <cell r="D11" t="str">
            <v>tkm</v>
          </cell>
          <cell r="E11">
            <v>0.49</v>
          </cell>
          <cell r="F11">
            <v>0</v>
          </cell>
          <cell r="G11">
            <v>0.49</v>
          </cell>
          <cell r="H11" t="str">
            <v>-</v>
          </cell>
        </row>
        <row r="12">
          <cell r="A12" t="str">
            <v>1 A 00 001 08</v>
          </cell>
          <cell r="B12" t="str">
            <v>-</v>
          </cell>
          <cell r="C12" t="str">
            <v>Transporte local c/ basc. p/ rocha rodov. não pav.</v>
          </cell>
          <cell r="D12" t="str">
            <v>tkm</v>
          </cell>
          <cell r="E12">
            <v>0.62</v>
          </cell>
          <cell r="F12">
            <v>0</v>
          </cell>
          <cell r="G12">
            <v>0.62</v>
          </cell>
          <cell r="H12" t="str">
            <v>-</v>
          </cell>
        </row>
        <row r="13">
          <cell r="A13" t="str">
            <v>1 A 00 001 40</v>
          </cell>
          <cell r="B13" t="str">
            <v>-</v>
          </cell>
          <cell r="C13" t="str">
            <v>Transp. local c/ carroceria 15 t rodov. não pav.</v>
          </cell>
          <cell r="D13" t="str">
            <v>tkm</v>
          </cell>
          <cell r="E13">
            <v>0.53</v>
          </cell>
          <cell r="F13">
            <v>0</v>
          </cell>
          <cell r="G13">
            <v>0.53</v>
          </cell>
          <cell r="H13" t="str">
            <v>-</v>
          </cell>
        </row>
        <row r="14">
          <cell r="A14" t="str">
            <v>1 A 00 001 41</v>
          </cell>
          <cell r="B14" t="str">
            <v>-</v>
          </cell>
          <cell r="C14" t="str">
            <v>Transporte local c/ carroceria 4t rodov. não pav.</v>
          </cell>
          <cell r="D14" t="str">
            <v>tkm</v>
          </cell>
          <cell r="E14">
            <v>0.66</v>
          </cell>
          <cell r="F14">
            <v>0</v>
          </cell>
          <cell r="G14">
            <v>0.66</v>
          </cell>
          <cell r="H14" t="str">
            <v>-</v>
          </cell>
        </row>
        <row r="15">
          <cell r="A15" t="str">
            <v>1 A 00 001 50</v>
          </cell>
          <cell r="B15" t="str">
            <v>-</v>
          </cell>
          <cell r="C15" t="str">
            <v>Transporte local c/ betoneira rodov. não pav.</v>
          </cell>
          <cell r="D15" t="str">
            <v>tkm</v>
          </cell>
          <cell r="E15">
            <v>0.62</v>
          </cell>
          <cell r="F15">
            <v>0</v>
          </cell>
          <cell r="G15">
            <v>0.62</v>
          </cell>
          <cell r="H15" t="str">
            <v>-</v>
          </cell>
        </row>
        <row r="16">
          <cell r="A16" t="str">
            <v>1 A 00 001 60</v>
          </cell>
          <cell r="B16" t="str">
            <v>-</v>
          </cell>
          <cell r="C16" t="str">
            <v>Transp. local c/ carroc. c/ guind. rodov. não pav.</v>
          </cell>
          <cell r="D16" t="str">
            <v>tkm</v>
          </cell>
          <cell r="E16">
            <v>0.71</v>
          </cell>
          <cell r="F16">
            <v>0</v>
          </cell>
          <cell r="G16">
            <v>0.71</v>
          </cell>
          <cell r="H16" t="str">
            <v>-</v>
          </cell>
        </row>
        <row r="17">
          <cell r="A17" t="str">
            <v>1 A 00 001 90</v>
          </cell>
          <cell r="B17" t="str">
            <v>-</v>
          </cell>
          <cell r="C17" t="str">
            <v>Transporte comercial c/ carroc. rodov. não pav.</v>
          </cell>
          <cell r="D17" t="str">
            <v>tkm</v>
          </cell>
          <cell r="E17">
            <v>0.32</v>
          </cell>
          <cell r="F17">
            <v>0</v>
          </cell>
          <cell r="G17">
            <v>0.32</v>
          </cell>
          <cell r="H17" t="str">
            <v>-</v>
          </cell>
        </row>
        <row r="18">
          <cell r="A18" t="str">
            <v>1 A 00 001 91</v>
          </cell>
          <cell r="B18" t="str">
            <v>-</v>
          </cell>
          <cell r="C18" t="str">
            <v>Transporte comercial c/ basc. 10m3 rod. não pav.</v>
          </cell>
          <cell r="D18" t="str">
            <v>tkm</v>
          </cell>
          <cell r="E18">
            <v>0.33</v>
          </cell>
          <cell r="F18">
            <v>0</v>
          </cell>
          <cell r="G18">
            <v>0.33</v>
          </cell>
          <cell r="H18" t="str">
            <v>-</v>
          </cell>
        </row>
        <row r="19">
          <cell r="A19" t="str">
            <v>1 A 00 002 00</v>
          </cell>
          <cell r="B19" t="str">
            <v>-</v>
          </cell>
          <cell r="C19" t="str">
            <v>Transporte local c/ basc. 5m3 rodov. pav.</v>
          </cell>
          <cell r="D19" t="str">
            <v>tkm</v>
          </cell>
          <cell r="E19">
            <v>0.37</v>
          </cell>
          <cell r="F19">
            <v>0</v>
          </cell>
          <cell r="G19">
            <v>0.37</v>
          </cell>
          <cell r="H19" t="str">
            <v>-</v>
          </cell>
        </row>
        <row r="20">
          <cell r="A20" t="str">
            <v>1 A 00 002 03</v>
          </cell>
          <cell r="B20" t="str">
            <v>-</v>
          </cell>
          <cell r="C20" t="str">
            <v>Transp. local material para remendos</v>
          </cell>
          <cell r="D20" t="str">
            <v>tkm</v>
          </cell>
          <cell r="E20">
            <v>0.75</v>
          </cell>
          <cell r="F20">
            <v>0</v>
          </cell>
          <cell r="G20">
            <v>0.75</v>
          </cell>
          <cell r="H20" t="str">
            <v>-</v>
          </cell>
        </row>
        <row r="21">
          <cell r="A21" t="str">
            <v>1 A 00 002 05</v>
          </cell>
          <cell r="B21" t="str">
            <v>-</v>
          </cell>
          <cell r="C21" t="str">
            <v>Transp. local c/ basc. 10m3 rodov. pav. (const)</v>
          </cell>
          <cell r="D21" t="str">
            <v>tkm</v>
          </cell>
          <cell r="E21">
            <v>0.33</v>
          </cell>
          <cell r="F21">
            <v>0</v>
          </cell>
          <cell r="G21">
            <v>0.33</v>
          </cell>
          <cell r="H21" t="str">
            <v>-</v>
          </cell>
        </row>
        <row r="22">
          <cell r="A22" t="str">
            <v>1 A 00 002 06</v>
          </cell>
          <cell r="B22" t="str">
            <v>-</v>
          </cell>
          <cell r="C22" t="str">
            <v>Transp. local c/ basc. 10m3 rodov. pav. (consv)</v>
          </cell>
          <cell r="D22" t="str">
            <v>tkm</v>
          </cell>
          <cell r="E22">
            <v>0.38</v>
          </cell>
          <cell r="F22">
            <v>0</v>
          </cell>
          <cell r="G22">
            <v>0.38</v>
          </cell>
          <cell r="H22" t="str">
            <v>-</v>
          </cell>
        </row>
        <row r="23">
          <cell r="A23" t="str">
            <v>1 A 00 002 07</v>
          </cell>
          <cell r="B23" t="str">
            <v>-</v>
          </cell>
          <cell r="C23" t="str">
            <v>Transp. local c/ basc. 10m3 rodov. pav. (restr)</v>
          </cell>
          <cell r="D23" t="str">
            <v>tkm</v>
          </cell>
          <cell r="E23">
            <v>0.37</v>
          </cell>
          <cell r="F23">
            <v>0</v>
          </cell>
          <cell r="G23">
            <v>0.37</v>
          </cell>
          <cell r="H23" t="str">
            <v>-</v>
          </cell>
        </row>
        <row r="24">
          <cell r="A24" t="str">
            <v>1 A 00 002 08</v>
          </cell>
          <cell r="B24" t="str">
            <v>-</v>
          </cell>
          <cell r="C24" t="str">
            <v>Transporte local c/ basc. p/ rocha rodov. pav.</v>
          </cell>
          <cell r="D24" t="str">
            <v>tkm</v>
          </cell>
          <cell r="E24">
            <v>0.47</v>
          </cell>
          <cell r="F24">
            <v>0</v>
          </cell>
          <cell r="G24">
            <v>0.47</v>
          </cell>
          <cell r="H24" t="str">
            <v>-</v>
          </cell>
        </row>
        <row r="25">
          <cell r="A25" t="str">
            <v>1 A 00 002 40</v>
          </cell>
          <cell r="B25" t="str">
            <v>-</v>
          </cell>
          <cell r="C25" t="str">
            <v>Transporte local c/ carroceria 15 t rodov. pav.</v>
          </cell>
          <cell r="D25" t="str">
            <v>tkm</v>
          </cell>
          <cell r="E25">
            <v>0.39</v>
          </cell>
          <cell r="F25">
            <v>0</v>
          </cell>
          <cell r="G25">
            <v>0.39</v>
          </cell>
          <cell r="H25" t="str">
            <v>-</v>
          </cell>
        </row>
        <row r="26">
          <cell r="A26" t="str">
            <v>1 A 00 002 41</v>
          </cell>
          <cell r="B26" t="str">
            <v>-</v>
          </cell>
          <cell r="C26" t="str">
            <v>Transporte local c/ carroceria 4t rodov. pav.</v>
          </cell>
          <cell r="D26" t="str">
            <v>tkm</v>
          </cell>
          <cell r="E26">
            <v>0.52</v>
          </cell>
          <cell r="F26">
            <v>0</v>
          </cell>
          <cell r="G26">
            <v>0.52</v>
          </cell>
          <cell r="H26" t="str">
            <v>-</v>
          </cell>
        </row>
        <row r="27">
          <cell r="A27" t="str">
            <v>1 A 00 002 50</v>
          </cell>
          <cell r="B27" t="str">
            <v>-</v>
          </cell>
          <cell r="C27" t="str">
            <v>Transporte local c/ betoneira rodov. pav.</v>
          </cell>
          <cell r="D27" t="str">
            <v>tkm</v>
          </cell>
          <cell r="E27">
            <v>0.46</v>
          </cell>
          <cell r="F27">
            <v>0</v>
          </cell>
          <cell r="G27">
            <v>0.46</v>
          </cell>
          <cell r="H27" t="str">
            <v>-</v>
          </cell>
        </row>
        <row r="28">
          <cell r="A28" t="str">
            <v>1 A 00 002 60</v>
          </cell>
          <cell r="B28" t="str">
            <v>-</v>
          </cell>
          <cell r="C28" t="str">
            <v>Transp. local c/ carroceria c/ guind. rodov. pav.</v>
          </cell>
          <cell r="D28" t="str">
            <v>tkm</v>
          </cell>
          <cell r="E28">
            <v>0.63</v>
          </cell>
          <cell r="F28">
            <v>0</v>
          </cell>
          <cell r="G28">
            <v>0.63</v>
          </cell>
          <cell r="H28" t="str">
            <v>-</v>
          </cell>
        </row>
        <row r="29">
          <cell r="A29" t="str">
            <v>1 A 00 002 90</v>
          </cell>
          <cell r="B29" t="str">
            <v>-</v>
          </cell>
          <cell r="C29" t="str">
            <v>Transporte comercial c/ carroceria rodov. pav.</v>
          </cell>
          <cell r="D29" t="str">
            <v>tkm</v>
          </cell>
          <cell r="E29">
            <v>0.21</v>
          </cell>
          <cell r="F29">
            <v>0</v>
          </cell>
          <cell r="G29">
            <v>0.21</v>
          </cell>
          <cell r="H29" t="str">
            <v>-</v>
          </cell>
        </row>
        <row r="30">
          <cell r="A30" t="str">
            <v>1 A 00 002 91</v>
          </cell>
          <cell r="B30" t="str">
            <v>-</v>
          </cell>
          <cell r="C30" t="str">
            <v>Transporte comercial c/ basc. 10m3 rod. pav.</v>
          </cell>
          <cell r="D30" t="str">
            <v>tkm</v>
          </cell>
          <cell r="E30">
            <v>0.22</v>
          </cell>
          <cell r="F30">
            <v>0</v>
          </cell>
          <cell r="G30">
            <v>0.22</v>
          </cell>
          <cell r="H30" t="str">
            <v>-</v>
          </cell>
        </row>
        <row r="31">
          <cell r="A31" t="str">
            <v>1 A 00 102 00</v>
          </cell>
          <cell r="B31" t="str">
            <v>-</v>
          </cell>
          <cell r="C31" t="str">
            <v>Transporte local de material betuminoso</v>
          </cell>
          <cell r="D31" t="str">
            <v>tkm</v>
          </cell>
          <cell r="E31">
            <v>0.88</v>
          </cell>
          <cell r="F31">
            <v>0</v>
          </cell>
          <cell r="G31">
            <v>0.88</v>
          </cell>
          <cell r="H31" t="str">
            <v>-</v>
          </cell>
        </row>
        <row r="32">
          <cell r="A32" t="str">
            <v>1 A 00 112 90</v>
          </cell>
          <cell r="B32" t="str">
            <v>-</v>
          </cell>
          <cell r="C32" t="str">
            <v>Transporte comercial material betuminoso a quente</v>
          </cell>
          <cell r="D32" t="str">
            <v>tkm</v>
          </cell>
          <cell r="E32">
            <v>0</v>
          </cell>
          <cell r="F32">
            <v>0</v>
          </cell>
          <cell r="G32">
            <v>0</v>
          </cell>
          <cell r="H32" t="str">
            <v>-</v>
          </cell>
        </row>
        <row r="33">
          <cell r="A33" t="str">
            <v>1 A 00 112 91</v>
          </cell>
          <cell r="B33" t="str">
            <v>-</v>
          </cell>
          <cell r="C33" t="str">
            <v>Transporte comercial material betuminoso a frio</v>
          </cell>
          <cell r="D33" t="str">
            <v>tkm</v>
          </cell>
          <cell r="E33">
            <v>0</v>
          </cell>
          <cell r="F33">
            <v>0</v>
          </cell>
          <cell r="G33">
            <v>0</v>
          </cell>
          <cell r="H33" t="str">
            <v>-</v>
          </cell>
        </row>
        <row r="34">
          <cell r="A34" t="str">
            <v>1 A 00 201 70</v>
          </cell>
          <cell r="B34" t="str">
            <v>-</v>
          </cell>
          <cell r="C34" t="str">
            <v>Transp. local água c/ cam. tanque rodov. não pav.</v>
          </cell>
          <cell r="D34" t="str">
            <v>tkm</v>
          </cell>
          <cell r="E34">
            <v>0.59</v>
          </cell>
          <cell r="F34">
            <v>0</v>
          </cell>
          <cell r="G34">
            <v>0.59</v>
          </cell>
          <cell r="H34" t="str">
            <v>-</v>
          </cell>
        </row>
        <row r="35">
          <cell r="A35" t="str">
            <v>1 A 00 202 70</v>
          </cell>
          <cell r="B35" t="str">
            <v>-</v>
          </cell>
          <cell r="C35" t="str">
            <v>Transp. local de água c/ cam. tanque rodov. pav.</v>
          </cell>
          <cell r="D35" t="str">
            <v>tkm</v>
          </cell>
          <cell r="E35">
            <v>0.44</v>
          </cell>
          <cell r="F35">
            <v>0</v>
          </cell>
          <cell r="G35">
            <v>0.44</v>
          </cell>
          <cell r="H35" t="str">
            <v>-</v>
          </cell>
        </row>
        <row r="36">
          <cell r="A36" t="str">
            <v>1 A 00 301 00</v>
          </cell>
          <cell r="B36" t="str">
            <v>-</v>
          </cell>
          <cell r="C36" t="str">
            <v>Fornecimento de Aço CA-25</v>
          </cell>
          <cell r="D36" t="str">
            <v>kg</v>
          </cell>
          <cell r="E36">
            <v>3.47</v>
          </cell>
          <cell r="F36">
            <v>0</v>
          </cell>
          <cell r="G36">
            <v>3.47</v>
          </cell>
          <cell r="H36" t="str">
            <v>-</v>
          </cell>
        </row>
        <row r="37">
          <cell r="A37" t="str">
            <v>1 A 00 302 00</v>
          </cell>
          <cell r="B37" t="str">
            <v>-</v>
          </cell>
          <cell r="C37" t="str">
            <v>Fornecimento de Aço CA-50</v>
          </cell>
          <cell r="D37" t="str">
            <v>kg</v>
          </cell>
          <cell r="E37">
            <v>3.31</v>
          </cell>
          <cell r="F37">
            <v>0</v>
          </cell>
          <cell r="G37">
            <v>3.31</v>
          </cell>
          <cell r="H37" t="str">
            <v>-</v>
          </cell>
        </row>
        <row r="38">
          <cell r="A38" t="str">
            <v>1 A 00 303 00</v>
          </cell>
          <cell r="B38" t="str">
            <v>-</v>
          </cell>
          <cell r="C38" t="str">
            <v>Fornecimento de Aço CA-60</v>
          </cell>
          <cell r="D38" t="str">
            <v>kg</v>
          </cell>
          <cell r="E38">
            <v>3.83</v>
          </cell>
          <cell r="F38">
            <v>0</v>
          </cell>
          <cell r="G38">
            <v>3.83</v>
          </cell>
          <cell r="H38" t="str">
            <v>-</v>
          </cell>
        </row>
        <row r="39">
          <cell r="A39" t="str">
            <v>1 A 00 716 00</v>
          </cell>
          <cell r="B39" t="str">
            <v>-</v>
          </cell>
          <cell r="C39" t="str">
            <v>Areia comercial</v>
          </cell>
          <cell r="D39" t="str">
            <v>m³</v>
          </cell>
          <cell r="E39">
            <v>20.25</v>
          </cell>
          <cell r="F39">
            <v>0</v>
          </cell>
          <cell r="G39">
            <v>20.25</v>
          </cell>
          <cell r="H39" t="str">
            <v>-</v>
          </cell>
        </row>
        <row r="40">
          <cell r="A40" t="str">
            <v>1 A 00 717 00</v>
          </cell>
          <cell r="B40" t="str">
            <v>-</v>
          </cell>
          <cell r="C40" t="str">
            <v>Brita Comercial</v>
          </cell>
          <cell r="D40" t="str">
            <v>m³</v>
          </cell>
          <cell r="E40">
            <v>20.75</v>
          </cell>
          <cell r="F40">
            <v>0</v>
          </cell>
          <cell r="G40">
            <v>20.75</v>
          </cell>
          <cell r="H40" t="str">
            <v>-</v>
          </cell>
        </row>
        <row r="41">
          <cell r="A41" t="str">
            <v>1 A 00 901 01</v>
          </cell>
          <cell r="B41" t="str">
            <v>-</v>
          </cell>
          <cell r="C41" t="str">
            <v>Alvenaria de pedra argamassada</v>
          </cell>
          <cell r="D41" t="str">
            <v>m³</v>
          </cell>
          <cell r="E41">
            <v>106.44</v>
          </cell>
          <cell r="F41">
            <v>0</v>
          </cell>
          <cell r="G41">
            <v>106.44</v>
          </cell>
          <cell r="H41" t="str">
            <v>-</v>
          </cell>
        </row>
        <row r="42">
          <cell r="A42" t="str">
            <v>1 A 00 901 51</v>
          </cell>
          <cell r="B42" t="str">
            <v>-</v>
          </cell>
          <cell r="C42" t="str">
            <v>Alvenaria de pedra argamassada AC/PC</v>
          </cell>
          <cell r="D42" t="str">
            <v>m³</v>
          </cell>
          <cell r="E42">
            <v>114.39</v>
          </cell>
          <cell r="F42">
            <v>0</v>
          </cell>
          <cell r="G42">
            <v>114.39</v>
          </cell>
          <cell r="H42" t="str">
            <v>-</v>
          </cell>
        </row>
        <row r="43">
          <cell r="A43" t="str">
            <v>1 A 00 902 01</v>
          </cell>
          <cell r="B43" t="str">
            <v>-</v>
          </cell>
          <cell r="C43" t="str">
            <v>Alvenaria de tijolos</v>
          </cell>
          <cell r="D43" t="str">
            <v>m²</v>
          </cell>
          <cell r="E43">
            <v>29.49</v>
          </cell>
          <cell r="F43">
            <v>0</v>
          </cell>
          <cell r="G43">
            <v>29.49</v>
          </cell>
          <cell r="H43" t="str">
            <v>-</v>
          </cell>
        </row>
        <row r="44">
          <cell r="A44" t="str">
            <v>1 A 00 902 51</v>
          </cell>
          <cell r="B44" t="str">
            <v>-</v>
          </cell>
          <cell r="C44" t="str">
            <v>Alvenaria de tijolos AC</v>
          </cell>
          <cell r="D44" t="str">
            <v>m²</v>
          </cell>
          <cell r="E44">
            <v>30.05</v>
          </cell>
          <cell r="F44">
            <v>0</v>
          </cell>
          <cell r="G44">
            <v>30.05</v>
          </cell>
          <cell r="H44" t="str">
            <v>-</v>
          </cell>
        </row>
        <row r="45">
          <cell r="A45" t="str">
            <v>1 A 00 903 01</v>
          </cell>
          <cell r="B45" t="str">
            <v>-</v>
          </cell>
          <cell r="C45" t="str">
            <v>Dentes para bueiros duplos D=1,00 m</v>
          </cell>
          <cell r="D45" t="str">
            <v>und</v>
          </cell>
          <cell r="E45">
            <v>84.5</v>
          </cell>
          <cell r="F45">
            <v>0</v>
          </cell>
          <cell r="G45">
            <v>84.5</v>
          </cell>
          <cell r="H45" t="str">
            <v>-</v>
          </cell>
        </row>
        <row r="46">
          <cell r="A46" t="str">
            <v>1 A 00 903 51</v>
          </cell>
          <cell r="B46" t="str">
            <v>-</v>
          </cell>
          <cell r="C46" t="str">
            <v>Dentes para bueiros duplos D=1,00 m AC/BC/PC</v>
          </cell>
          <cell r="D46" t="str">
            <v>und</v>
          </cell>
          <cell r="E46">
            <v>88.02</v>
          </cell>
          <cell r="F46">
            <v>0</v>
          </cell>
          <cell r="G46">
            <v>88.02</v>
          </cell>
          <cell r="H46" t="str">
            <v>-</v>
          </cell>
        </row>
        <row r="47">
          <cell r="A47" t="str">
            <v>1 A 00 904 01</v>
          </cell>
          <cell r="B47" t="str">
            <v>-</v>
          </cell>
          <cell r="C47" t="str">
            <v>Dentes para bueiros duplos D=1,20 m</v>
          </cell>
          <cell r="D47" t="str">
            <v>und</v>
          </cell>
          <cell r="E47">
            <v>95.11</v>
          </cell>
          <cell r="F47">
            <v>0</v>
          </cell>
          <cell r="G47">
            <v>95.11</v>
          </cell>
          <cell r="H47" t="str">
            <v>-</v>
          </cell>
        </row>
        <row r="48">
          <cell r="A48" t="str">
            <v>1 A 00 904 51</v>
          </cell>
          <cell r="B48" t="str">
            <v>-</v>
          </cell>
          <cell r="C48" t="str">
            <v>Dentes para bueiros duplos D=1,20 m AC/BC/PC</v>
          </cell>
          <cell r="D48" t="str">
            <v>und</v>
          </cell>
          <cell r="E48">
            <v>99.17</v>
          </cell>
          <cell r="F48">
            <v>0</v>
          </cell>
          <cell r="G48">
            <v>99.17</v>
          </cell>
          <cell r="H48" t="str">
            <v>-</v>
          </cell>
        </row>
        <row r="49">
          <cell r="A49" t="str">
            <v>1 A 00 905 01</v>
          </cell>
          <cell r="B49" t="str">
            <v>-</v>
          </cell>
          <cell r="C49" t="str">
            <v>Dentes para bueiros duplos D=1,50 m</v>
          </cell>
          <cell r="D49" t="str">
            <v>und</v>
          </cell>
          <cell r="E49">
            <v>118.65</v>
          </cell>
          <cell r="F49">
            <v>0</v>
          </cell>
          <cell r="G49">
            <v>118.65</v>
          </cell>
          <cell r="H49" t="str">
            <v>-</v>
          </cell>
        </row>
        <row r="50">
          <cell r="A50" t="str">
            <v>1 A 00 905 51</v>
          </cell>
          <cell r="B50" t="str">
            <v>-</v>
          </cell>
          <cell r="C50" t="str">
            <v>Dentes para bueiros duplos D=1,50 m AC/BC/PC</v>
          </cell>
          <cell r="D50" t="str">
            <v>und</v>
          </cell>
          <cell r="E50">
            <v>123.5</v>
          </cell>
          <cell r="F50">
            <v>0</v>
          </cell>
          <cell r="G50">
            <v>123.5</v>
          </cell>
          <cell r="H50" t="str">
            <v>-</v>
          </cell>
        </row>
        <row r="51">
          <cell r="A51" t="str">
            <v>1 A 00 906 01</v>
          </cell>
          <cell r="B51" t="str">
            <v>-</v>
          </cell>
          <cell r="C51" t="str">
            <v>Dentes para bueiros simples D=0,60 m</v>
          </cell>
          <cell r="D51" t="str">
            <v>und</v>
          </cell>
          <cell r="E51">
            <v>28.55</v>
          </cell>
          <cell r="F51">
            <v>0</v>
          </cell>
          <cell r="G51">
            <v>28.55</v>
          </cell>
          <cell r="H51" t="str">
            <v>-</v>
          </cell>
        </row>
        <row r="52">
          <cell r="A52" t="str">
            <v>1 A 00 906 51</v>
          </cell>
          <cell r="B52" t="str">
            <v>-</v>
          </cell>
          <cell r="C52" t="str">
            <v>Dentes para bueiros simples D=0,60 m AC/BC/PC</v>
          </cell>
          <cell r="D52" t="str">
            <v>und</v>
          </cell>
          <cell r="E52">
            <v>29.73</v>
          </cell>
          <cell r="F52">
            <v>0</v>
          </cell>
          <cell r="G52">
            <v>29.73</v>
          </cell>
          <cell r="H52" t="str">
            <v>-</v>
          </cell>
        </row>
        <row r="53">
          <cell r="A53" t="str">
            <v>1 A 00 907 01</v>
          </cell>
          <cell r="B53" t="str">
            <v>-</v>
          </cell>
          <cell r="C53" t="str">
            <v>Dentes para bueiros simples D=0,80 m</v>
          </cell>
          <cell r="D53" t="str">
            <v>und</v>
          </cell>
          <cell r="E53">
            <v>35.630000000000003</v>
          </cell>
          <cell r="F53">
            <v>0</v>
          </cell>
          <cell r="G53">
            <v>35.630000000000003</v>
          </cell>
          <cell r="H53" t="str">
            <v>-</v>
          </cell>
        </row>
        <row r="54">
          <cell r="A54" t="str">
            <v>1 A 00 907 51</v>
          </cell>
          <cell r="B54" t="str">
            <v>-</v>
          </cell>
          <cell r="C54" t="str">
            <v>Dentes para bueiros simples D=0,80 m AC/BC/PC</v>
          </cell>
          <cell r="D54" t="str">
            <v>und</v>
          </cell>
          <cell r="E54">
            <v>37.1</v>
          </cell>
          <cell r="F54">
            <v>0</v>
          </cell>
          <cell r="G54">
            <v>37.1</v>
          </cell>
          <cell r="H54" t="str">
            <v>-</v>
          </cell>
        </row>
        <row r="55">
          <cell r="A55" t="str">
            <v>1 A 00 908 01</v>
          </cell>
          <cell r="B55" t="str">
            <v>-</v>
          </cell>
          <cell r="C55" t="str">
            <v>Dentes para bueiros simples D=1,00 m</v>
          </cell>
          <cell r="D55" t="str">
            <v>und</v>
          </cell>
          <cell r="E55">
            <v>42.18</v>
          </cell>
          <cell r="F55">
            <v>0</v>
          </cell>
          <cell r="G55">
            <v>42.18</v>
          </cell>
          <cell r="H55" t="str">
            <v>-</v>
          </cell>
        </row>
        <row r="56">
          <cell r="A56" t="str">
            <v>1 A 00 908 51</v>
          </cell>
          <cell r="B56" t="str">
            <v>-</v>
          </cell>
          <cell r="C56" t="str">
            <v>Dentes para bueiros simples D=1,00 m AC/BC/PC</v>
          </cell>
          <cell r="D56" t="str">
            <v>und</v>
          </cell>
          <cell r="E56">
            <v>43.94</v>
          </cell>
          <cell r="F56">
            <v>0</v>
          </cell>
          <cell r="G56">
            <v>43.94</v>
          </cell>
          <cell r="H56" t="str">
            <v>-</v>
          </cell>
        </row>
        <row r="57">
          <cell r="A57" t="str">
            <v>1 A 00 909 01</v>
          </cell>
          <cell r="B57" t="str">
            <v>-</v>
          </cell>
          <cell r="C57" t="str">
            <v>Dentes para bueiros simples D=1,20 m</v>
          </cell>
          <cell r="D57" t="str">
            <v>und</v>
          </cell>
          <cell r="E57">
            <v>47.62</v>
          </cell>
          <cell r="F57">
            <v>0</v>
          </cell>
          <cell r="G57">
            <v>47.62</v>
          </cell>
          <cell r="H57" t="str">
            <v>-</v>
          </cell>
        </row>
        <row r="58">
          <cell r="A58" t="str">
            <v>1 A 00 909 51</v>
          </cell>
          <cell r="B58" t="str">
            <v>-</v>
          </cell>
          <cell r="C58" t="str">
            <v>Dentes para bueiros simples D=1,20 m AC/BC/PC</v>
          </cell>
          <cell r="D58" t="str">
            <v>und</v>
          </cell>
          <cell r="E58">
            <v>49.65</v>
          </cell>
          <cell r="F58">
            <v>0</v>
          </cell>
          <cell r="G58">
            <v>49.65</v>
          </cell>
          <cell r="H58" t="str">
            <v>-</v>
          </cell>
        </row>
        <row r="59">
          <cell r="A59" t="str">
            <v>1 A 00 910 01</v>
          </cell>
          <cell r="B59" t="str">
            <v>-</v>
          </cell>
          <cell r="C59" t="str">
            <v>Dentes para bueiros simples D=1,50 m</v>
          </cell>
          <cell r="D59" t="str">
            <v>und</v>
          </cell>
          <cell r="E59">
            <v>61.76</v>
          </cell>
          <cell r="F59">
            <v>0</v>
          </cell>
          <cell r="G59">
            <v>61.76</v>
          </cell>
          <cell r="H59" t="str">
            <v>-</v>
          </cell>
        </row>
        <row r="60">
          <cell r="A60" t="str">
            <v>1 A 00 910 51</v>
          </cell>
          <cell r="B60" t="str">
            <v>-</v>
          </cell>
          <cell r="C60" t="str">
            <v>Dentes para bueiros simples D=1,50 m AC/BC/PC</v>
          </cell>
          <cell r="D60" t="str">
            <v>und</v>
          </cell>
          <cell r="E60">
            <v>64.180000000000007</v>
          </cell>
          <cell r="F60">
            <v>0</v>
          </cell>
          <cell r="G60">
            <v>64.180000000000007</v>
          </cell>
          <cell r="H60" t="str">
            <v>-</v>
          </cell>
        </row>
        <row r="61">
          <cell r="A61" t="str">
            <v>1 A 00 911 01</v>
          </cell>
          <cell r="B61" t="str">
            <v>-</v>
          </cell>
          <cell r="C61" t="str">
            <v>Dentes para bueiros triplos D=1,00 m</v>
          </cell>
          <cell r="D61" t="str">
            <v>und</v>
          </cell>
          <cell r="E61">
            <v>122.69</v>
          </cell>
          <cell r="F61">
            <v>0</v>
          </cell>
          <cell r="G61">
            <v>122.69</v>
          </cell>
          <cell r="H61" t="str">
            <v>-</v>
          </cell>
        </row>
        <row r="62">
          <cell r="A62" t="str">
            <v>1 A 00 911 51</v>
          </cell>
          <cell r="B62" t="str">
            <v>-</v>
          </cell>
          <cell r="C62" t="str">
            <v>Dentes para bueiros triplos D=1,00 m AC/BC/PC</v>
          </cell>
          <cell r="D62" t="str">
            <v>und</v>
          </cell>
          <cell r="E62">
            <v>127.97</v>
          </cell>
          <cell r="F62">
            <v>0</v>
          </cell>
          <cell r="G62">
            <v>127.97</v>
          </cell>
          <cell r="H62" t="str">
            <v>-</v>
          </cell>
        </row>
        <row r="63">
          <cell r="A63" t="str">
            <v>1 A 00 912 01</v>
          </cell>
          <cell r="B63" t="str">
            <v>-</v>
          </cell>
          <cell r="C63" t="str">
            <v>Dentes para bueiros triplos D=1,20 m</v>
          </cell>
          <cell r="D63" t="str">
            <v>und</v>
          </cell>
          <cell r="E63">
            <v>142.74</v>
          </cell>
          <cell r="F63">
            <v>0</v>
          </cell>
          <cell r="G63">
            <v>142.74</v>
          </cell>
          <cell r="H63" t="str">
            <v>-</v>
          </cell>
        </row>
        <row r="64">
          <cell r="A64" t="str">
            <v>1 A 00 912 51</v>
          </cell>
          <cell r="B64" t="str">
            <v>-</v>
          </cell>
          <cell r="C64" t="str">
            <v>Dentes para bueiros triplos D=1,20 m AC/BC/PC</v>
          </cell>
          <cell r="D64" t="str">
            <v>und</v>
          </cell>
          <cell r="E64">
            <v>148.83000000000001</v>
          </cell>
          <cell r="F64">
            <v>0</v>
          </cell>
          <cell r="G64">
            <v>148.83000000000001</v>
          </cell>
          <cell r="H64" t="str">
            <v>-</v>
          </cell>
        </row>
        <row r="65">
          <cell r="A65" t="str">
            <v>1 A 00 913 01</v>
          </cell>
          <cell r="B65" t="str">
            <v>-</v>
          </cell>
          <cell r="C65" t="str">
            <v>Dentes para bueiros triplos D=1,50 m</v>
          </cell>
          <cell r="D65" t="str">
            <v>und</v>
          </cell>
          <cell r="E65">
            <v>175.01</v>
          </cell>
          <cell r="F65">
            <v>0</v>
          </cell>
          <cell r="G65">
            <v>175.01</v>
          </cell>
          <cell r="H65" t="str">
            <v>-</v>
          </cell>
        </row>
        <row r="66">
          <cell r="A66" t="str">
            <v>1 A 00 913 51</v>
          </cell>
          <cell r="B66" t="str">
            <v>-</v>
          </cell>
          <cell r="C66" t="str">
            <v>Dentes para bueiros triplos D=1,50 m AC/BC/PC</v>
          </cell>
          <cell r="D66" t="str">
            <v>und</v>
          </cell>
          <cell r="E66">
            <v>182.27</v>
          </cell>
          <cell r="F66">
            <v>0</v>
          </cell>
          <cell r="G66">
            <v>182.27</v>
          </cell>
          <cell r="H66" t="str">
            <v>-</v>
          </cell>
        </row>
        <row r="67">
          <cell r="A67" t="str">
            <v>1 A 00 961 00</v>
          </cell>
          <cell r="B67" t="str">
            <v>-</v>
          </cell>
          <cell r="C67" t="str">
            <v>Peças de Desgaste do Britador 30m3/h</v>
          </cell>
          <cell r="D67" t="str">
            <v>cjh</v>
          </cell>
          <cell r="E67">
            <v>46.15</v>
          </cell>
          <cell r="F67">
            <v>0</v>
          </cell>
          <cell r="G67">
            <v>46.15</v>
          </cell>
          <cell r="H67" t="str">
            <v>-</v>
          </cell>
        </row>
        <row r="68">
          <cell r="A68" t="str">
            <v>1 A 00 962 00</v>
          </cell>
          <cell r="B68" t="str">
            <v>-</v>
          </cell>
          <cell r="C68" t="str">
            <v>Peças de Desgaste do Britador 9 a 20m3/h</v>
          </cell>
          <cell r="D68" t="str">
            <v>cjh</v>
          </cell>
          <cell r="E68">
            <v>19.72</v>
          </cell>
          <cell r="F68">
            <v>0</v>
          </cell>
          <cell r="G68">
            <v>19.72</v>
          </cell>
          <cell r="H68" t="str">
            <v>-</v>
          </cell>
        </row>
        <row r="69">
          <cell r="A69" t="str">
            <v>1 A 00 963 00</v>
          </cell>
          <cell r="B69" t="str">
            <v>-</v>
          </cell>
          <cell r="C69" t="str">
            <v>Peças de Desgaste do Britador 80m3/h</v>
          </cell>
          <cell r="D69" t="str">
            <v>cjh</v>
          </cell>
          <cell r="E69">
            <v>112.13</v>
          </cell>
          <cell r="F69">
            <v>0</v>
          </cell>
          <cell r="G69">
            <v>112.13</v>
          </cell>
          <cell r="H69" t="str">
            <v>-</v>
          </cell>
        </row>
        <row r="70">
          <cell r="A70" t="str">
            <v>1 A 00 964 00</v>
          </cell>
          <cell r="B70" t="str">
            <v>-</v>
          </cell>
          <cell r="C70" t="str">
            <v>Peças de desgaste britador prod. de rachão</v>
          </cell>
          <cell r="D70" t="str">
            <v>cjh</v>
          </cell>
          <cell r="E70">
            <v>36.07</v>
          </cell>
          <cell r="F70">
            <v>0</v>
          </cell>
          <cell r="G70">
            <v>36.07</v>
          </cell>
          <cell r="H70" t="str">
            <v>-</v>
          </cell>
        </row>
        <row r="71">
          <cell r="A71" t="str">
            <v>1 A 00 999 06</v>
          </cell>
          <cell r="B71" t="str">
            <v>-</v>
          </cell>
          <cell r="C71" t="str">
            <v>Solo local / selo de argila apiloado</v>
          </cell>
          <cell r="D71" t="str">
            <v>m³</v>
          </cell>
          <cell r="E71">
            <v>9.01</v>
          </cell>
          <cell r="F71">
            <v>0</v>
          </cell>
          <cell r="G71">
            <v>9.01</v>
          </cell>
          <cell r="H71" t="str">
            <v>-</v>
          </cell>
        </row>
        <row r="72">
          <cell r="A72" t="str">
            <v>1 A 01 100 01</v>
          </cell>
          <cell r="B72" t="str">
            <v>-</v>
          </cell>
          <cell r="C72" t="str">
            <v>Limpeza camada vegetal em jazida (const e restr.)</v>
          </cell>
          <cell r="D72" t="str">
            <v>m²</v>
          </cell>
          <cell r="E72">
            <v>0.28999999999999998</v>
          </cell>
          <cell r="F72">
            <v>0</v>
          </cell>
          <cell r="G72">
            <v>0.28999999999999998</v>
          </cell>
          <cell r="H72" t="str">
            <v>-</v>
          </cell>
        </row>
        <row r="73">
          <cell r="A73" t="str">
            <v>1 A 01 100 02</v>
          </cell>
          <cell r="B73" t="str">
            <v>-</v>
          </cell>
          <cell r="C73" t="str">
            <v>Limpeza de camada vegetal em jazida (consv)</v>
          </cell>
          <cell r="D73" t="str">
            <v>m²</v>
          </cell>
          <cell r="E73">
            <v>0.59</v>
          </cell>
          <cell r="F73">
            <v>0</v>
          </cell>
          <cell r="G73">
            <v>0.59</v>
          </cell>
          <cell r="H73" t="str">
            <v>-</v>
          </cell>
        </row>
        <row r="74">
          <cell r="A74" t="str">
            <v>1 A 01 105 01</v>
          </cell>
          <cell r="B74" t="str">
            <v>-</v>
          </cell>
          <cell r="C74" t="str">
            <v>Expurgo de jazida (const e restr)</v>
          </cell>
          <cell r="D74" t="str">
            <v>m³</v>
          </cell>
          <cell r="E74">
            <v>1.57</v>
          </cell>
          <cell r="F74">
            <v>0</v>
          </cell>
          <cell r="G74">
            <v>1.57</v>
          </cell>
          <cell r="H74" t="str">
            <v>-</v>
          </cell>
        </row>
        <row r="75">
          <cell r="A75" t="str">
            <v>1 A 01 105 02</v>
          </cell>
          <cell r="B75" t="str">
            <v>-</v>
          </cell>
          <cell r="C75" t="str">
            <v>Expurgo de jazida (consv)</v>
          </cell>
          <cell r="D75" t="str">
            <v>m³</v>
          </cell>
          <cell r="E75">
            <v>3.23</v>
          </cell>
          <cell r="F75">
            <v>0</v>
          </cell>
          <cell r="G75">
            <v>3.23</v>
          </cell>
          <cell r="H75" t="str">
            <v>-</v>
          </cell>
        </row>
        <row r="76">
          <cell r="A76" t="str">
            <v>1 A 01 111 00</v>
          </cell>
          <cell r="B76" t="str">
            <v>-</v>
          </cell>
          <cell r="C76" t="str">
            <v>Material de base (consv)</v>
          </cell>
          <cell r="D76" t="str">
            <v>m³</v>
          </cell>
          <cell r="E76">
            <v>0</v>
          </cell>
          <cell r="F76">
            <v>0</v>
          </cell>
          <cell r="G76">
            <v>0</v>
          </cell>
          <cell r="H76" t="str">
            <v>-</v>
          </cell>
        </row>
        <row r="77">
          <cell r="A77" t="str">
            <v>1 A 01 111 01</v>
          </cell>
          <cell r="B77" t="str">
            <v>-</v>
          </cell>
          <cell r="C77" t="str">
            <v>Esc. e carga material de jazida (consv)</v>
          </cell>
          <cell r="D77" t="str">
            <v>m³</v>
          </cell>
          <cell r="E77">
            <v>6.07</v>
          </cell>
          <cell r="F77">
            <v>0</v>
          </cell>
          <cell r="G77">
            <v>6.07</v>
          </cell>
          <cell r="H77" t="str">
            <v>-</v>
          </cell>
        </row>
        <row r="78">
          <cell r="A78" t="str">
            <v>1 A 01 120 01</v>
          </cell>
          <cell r="B78" t="str">
            <v>-</v>
          </cell>
          <cell r="C78" t="str">
            <v>Escav. e carga de mater. de jazida(const e restr)</v>
          </cell>
          <cell r="D78" t="str">
            <v>m³</v>
          </cell>
          <cell r="E78">
            <v>3.26</v>
          </cell>
          <cell r="F78">
            <v>0</v>
          </cell>
          <cell r="G78">
            <v>3.26</v>
          </cell>
          <cell r="H78" t="str">
            <v>-</v>
          </cell>
        </row>
        <row r="79">
          <cell r="A79" t="str">
            <v>1 A 01 150 01</v>
          </cell>
          <cell r="B79" t="str">
            <v>-</v>
          </cell>
          <cell r="C79" t="str">
            <v>Rocha p/ britagem c/ perfur. sobre esteira</v>
          </cell>
          <cell r="D79" t="str">
            <v>m³</v>
          </cell>
          <cell r="E79">
            <v>21.78</v>
          </cell>
          <cell r="F79">
            <v>0</v>
          </cell>
          <cell r="G79">
            <v>21.78</v>
          </cell>
          <cell r="H79" t="str">
            <v>-</v>
          </cell>
        </row>
        <row r="80">
          <cell r="A80" t="str">
            <v>1 A 01 150 02</v>
          </cell>
          <cell r="B80" t="str">
            <v>-</v>
          </cell>
          <cell r="C80" t="str">
            <v>Rocha p/ britagem com perfuratriz manual</v>
          </cell>
          <cell r="D80" t="str">
            <v>m³</v>
          </cell>
          <cell r="E80">
            <v>22.5</v>
          </cell>
          <cell r="F80">
            <v>0</v>
          </cell>
          <cell r="G80">
            <v>22.5</v>
          </cell>
          <cell r="H80" t="str">
            <v>-</v>
          </cell>
        </row>
        <row r="81">
          <cell r="A81" t="str">
            <v>1 A 01 155 01</v>
          </cell>
          <cell r="B81" t="str">
            <v>-</v>
          </cell>
          <cell r="C81" t="str">
            <v>Rachão ou pedra-de-mão produzidos-(const e rest)</v>
          </cell>
          <cell r="D81" t="str">
            <v>m³</v>
          </cell>
          <cell r="E81">
            <v>17.39</v>
          </cell>
          <cell r="F81">
            <v>0</v>
          </cell>
          <cell r="G81">
            <v>17.39</v>
          </cell>
          <cell r="H81" t="str">
            <v>-</v>
          </cell>
        </row>
        <row r="82">
          <cell r="A82" t="str">
            <v>1 A 01 155 51</v>
          </cell>
          <cell r="B82" t="str">
            <v>-</v>
          </cell>
          <cell r="C82" t="str">
            <v>Rachão ou pedra-de-mão comercial (cont e rest)/ PC</v>
          </cell>
          <cell r="D82" t="str">
            <v>m³</v>
          </cell>
          <cell r="E82">
            <v>21</v>
          </cell>
          <cell r="F82">
            <v>0</v>
          </cell>
          <cell r="G82">
            <v>21</v>
          </cell>
          <cell r="H82" t="str">
            <v>-</v>
          </cell>
        </row>
        <row r="83">
          <cell r="A83" t="str">
            <v>1 A 01 170 01</v>
          </cell>
          <cell r="B83" t="str">
            <v>-</v>
          </cell>
          <cell r="C83" t="str">
            <v>Areia extraída com escavadeira hidráulica</v>
          </cell>
          <cell r="D83" t="str">
            <v>m³</v>
          </cell>
          <cell r="E83">
            <v>5.16</v>
          </cell>
          <cell r="F83">
            <v>0</v>
          </cell>
          <cell r="G83">
            <v>5.16</v>
          </cell>
          <cell r="H83" t="str">
            <v>-</v>
          </cell>
        </row>
        <row r="84">
          <cell r="A84" t="str">
            <v>1 A 01 170 02</v>
          </cell>
          <cell r="B84" t="str">
            <v>-</v>
          </cell>
          <cell r="C84" t="str">
            <v>Areia extraída com trator e carregadeira</v>
          </cell>
          <cell r="D84" t="str">
            <v>m³</v>
          </cell>
          <cell r="E84">
            <v>4.37</v>
          </cell>
          <cell r="F84">
            <v>0</v>
          </cell>
          <cell r="G84">
            <v>4.37</v>
          </cell>
          <cell r="H84" t="str">
            <v>-</v>
          </cell>
        </row>
        <row r="85">
          <cell r="A85" t="str">
            <v>1 A 01 170 03</v>
          </cell>
          <cell r="B85" t="str">
            <v>-</v>
          </cell>
          <cell r="C85" t="str">
            <v>Areia extraída com draga de sucção (tipo bomba)</v>
          </cell>
          <cell r="D85" t="str">
            <v>m³</v>
          </cell>
          <cell r="E85">
            <v>14.15</v>
          </cell>
          <cell r="F85">
            <v>0</v>
          </cell>
          <cell r="G85">
            <v>14.15</v>
          </cell>
          <cell r="H85" t="str">
            <v>-</v>
          </cell>
        </row>
        <row r="86">
          <cell r="A86" t="str">
            <v>1 A 01 200 01</v>
          </cell>
          <cell r="B86" t="str">
            <v>-</v>
          </cell>
          <cell r="C86" t="str">
            <v>Brita produzida em central de britagem de 80 m3/h</v>
          </cell>
          <cell r="D86" t="str">
            <v>m³</v>
          </cell>
          <cell r="E86">
            <v>21.28</v>
          </cell>
          <cell r="F86">
            <v>0</v>
          </cell>
          <cell r="G86">
            <v>21.28</v>
          </cell>
          <cell r="H86" t="str">
            <v>-</v>
          </cell>
        </row>
        <row r="87">
          <cell r="A87" t="str">
            <v>1 A 01 200 02</v>
          </cell>
          <cell r="B87" t="str">
            <v>-</v>
          </cell>
          <cell r="C87" t="str">
            <v>Brita produzida em central de britagem de 30 m3/h</v>
          </cell>
          <cell r="D87" t="str">
            <v>m³</v>
          </cell>
          <cell r="E87">
            <v>26.92</v>
          </cell>
          <cell r="F87">
            <v>0</v>
          </cell>
          <cell r="G87">
            <v>26.92</v>
          </cell>
          <cell r="H87" t="str">
            <v>-</v>
          </cell>
        </row>
        <row r="88">
          <cell r="A88" t="str">
            <v>1 A 01 200 04</v>
          </cell>
          <cell r="B88" t="str">
            <v>-</v>
          </cell>
          <cell r="C88" t="str">
            <v>Pedra de mão produzida manualmente (consv)</v>
          </cell>
          <cell r="D88" t="str">
            <v>m³</v>
          </cell>
          <cell r="E88">
            <v>28.38</v>
          </cell>
          <cell r="F88">
            <v>0</v>
          </cell>
          <cell r="G88">
            <v>28.38</v>
          </cell>
          <cell r="H88" t="str">
            <v>-</v>
          </cell>
        </row>
        <row r="89">
          <cell r="A89" t="str">
            <v>1 A 01 390 02</v>
          </cell>
          <cell r="B89" t="str">
            <v>-</v>
          </cell>
          <cell r="C89" t="str">
            <v>Usinagem de CBUQ (capa de rolamento)</v>
          </cell>
          <cell r="D89" t="str">
            <v>t</v>
          </cell>
          <cell r="E89">
            <v>26.16</v>
          </cell>
          <cell r="F89">
            <v>0</v>
          </cell>
          <cell r="G89">
            <v>26.16</v>
          </cell>
          <cell r="H89" t="str">
            <v>-</v>
          </cell>
        </row>
        <row r="90">
          <cell r="A90" t="str">
            <v>1 A 01 390 03</v>
          </cell>
          <cell r="B90" t="str">
            <v>-</v>
          </cell>
          <cell r="C90" t="str">
            <v>Usinagem de CBUQ (binder)</v>
          </cell>
          <cell r="D90" t="str">
            <v>t</v>
          </cell>
          <cell r="E90">
            <v>25.61</v>
          </cell>
          <cell r="F90">
            <v>0</v>
          </cell>
          <cell r="G90">
            <v>25.61</v>
          </cell>
          <cell r="H90" t="str">
            <v>-</v>
          </cell>
        </row>
        <row r="91">
          <cell r="A91" t="str">
            <v>1 A 01 390 52</v>
          </cell>
          <cell r="B91" t="str">
            <v>-</v>
          </cell>
          <cell r="C91" t="str">
            <v>Usinagem de CBUQ (capa de rolamento) AC/BC</v>
          </cell>
          <cell r="D91" t="str">
            <v>t</v>
          </cell>
          <cell r="E91">
            <v>28.35</v>
          </cell>
          <cell r="F91">
            <v>0</v>
          </cell>
          <cell r="G91">
            <v>28.35</v>
          </cell>
          <cell r="H91" t="str">
            <v>-</v>
          </cell>
        </row>
        <row r="92">
          <cell r="A92" t="str">
            <v>1 A 01 390 53</v>
          </cell>
          <cell r="B92" t="str">
            <v>-</v>
          </cell>
          <cell r="C92" t="str">
            <v>Usinagem de CBUQ (binder) AC/BC</v>
          </cell>
          <cell r="D92" t="str">
            <v>t</v>
          </cell>
          <cell r="E92">
            <v>27.78</v>
          </cell>
          <cell r="F92">
            <v>0</v>
          </cell>
          <cell r="G92">
            <v>27.78</v>
          </cell>
          <cell r="H92" t="str">
            <v>-</v>
          </cell>
        </row>
        <row r="93">
          <cell r="A93" t="str">
            <v>1 A 01 391 02</v>
          </cell>
          <cell r="B93" t="str">
            <v>-</v>
          </cell>
          <cell r="C93" t="str">
            <v>Usinagem de areia-asfalto</v>
          </cell>
          <cell r="D93" t="str">
            <v>t</v>
          </cell>
          <cell r="E93">
            <v>28.44</v>
          </cell>
          <cell r="F93">
            <v>0</v>
          </cell>
          <cell r="G93">
            <v>28.44</v>
          </cell>
          <cell r="H93" t="str">
            <v>-</v>
          </cell>
        </row>
        <row r="94">
          <cell r="A94" t="str">
            <v>1 A 01 391 52</v>
          </cell>
          <cell r="B94" t="str">
            <v>-</v>
          </cell>
          <cell r="C94" t="str">
            <v>Usinagem de areia-asfalto AC</v>
          </cell>
          <cell r="D94" t="str">
            <v>t</v>
          </cell>
          <cell r="E94">
            <v>39.31</v>
          </cell>
          <cell r="F94">
            <v>0</v>
          </cell>
          <cell r="G94">
            <v>39.31</v>
          </cell>
          <cell r="H94" t="str">
            <v>-</v>
          </cell>
        </row>
        <row r="95">
          <cell r="A95" t="str">
            <v>1 A 01 395 01</v>
          </cell>
          <cell r="B95" t="str">
            <v>-</v>
          </cell>
          <cell r="C95" t="str">
            <v>Usinagem de brita graduada</v>
          </cell>
          <cell r="D95" t="str">
            <v>m³</v>
          </cell>
          <cell r="E95">
            <v>36.54</v>
          </cell>
          <cell r="F95">
            <v>0</v>
          </cell>
          <cell r="G95">
            <v>36.54</v>
          </cell>
          <cell r="H95" t="str">
            <v>-</v>
          </cell>
        </row>
        <row r="96">
          <cell r="A96" t="str">
            <v>1 A 01 395 02</v>
          </cell>
          <cell r="B96" t="str">
            <v>-</v>
          </cell>
          <cell r="C96" t="str">
            <v>Usinagem de solo-brita</v>
          </cell>
          <cell r="D96" t="str">
            <v>m³</v>
          </cell>
          <cell r="E96">
            <v>19.72</v>
          </cell>
          <cell r="F96">
            <v>0</v>
          </cell>
          <cell r="G96">
            <v>19.72</v>
          </cell>
          <cell r="H96" t="str">
            <v>-</v>
          </cell>
        </row>
        <row r="97">
          <cell r="A97" t="str">
            <v>1 A 01 395 51</v>
          </cell>
          <cell r="B97" t="str">
            <v>-</v>
          </cell>
          <cell r="C97" t="str">
            <v>Usinagem de brita graduada BC</v>
          </cell>
          <cell r="D97" t="str">
            <v>m³</v>
          </cell>
          <cell r="E97">
            <v>35.69</v>
          </cell>
          <cell r="F97">
            <v>0</v>
          </cell>
          <cell r="G97">
            <v>35.69</v>
          </cell>
          <cell r="H97" t="str">
            <v>-</v>
          </cell>
        </row>
        <row r="98">
          <cell r="A98" t="str">
            <v>1 A 01 395 52</v>
          </cell>
          <cell r="B98" t="str">
            <v>-</v>
          </cell>
          <cell r="C98" t="str">
            <v>Usinagem de solo-brita BC</v>
          </cell>
          <cell r="D98" t="str">
            <v>m³</v>
          </cell>
          <cell r="E98">
            <v>19.37</v>
          </cell>
          <cell r="F98">
            <v>0</v>
          </cell>
          <cell r="G98">
            <v>19.37</v>
          </cell>
          <cell r="H98" t="str">
            <v>-</v>
          </cell>
        </row>
        <row r="99">
          <cell r="A99" t="str">
            <v>1 A 01 396 01</v>
          </cell>
          <cell r="B99" t="str">
            <v>-</v>
          </cell>
          <cell r="C99" t="str">
            <v>Usinagem de solo-cimento</v>
          </cell>
          <cell r="D99" t="str">
            <v>m³</v>
          </cell>
          <cell r="E99">
            <v>64.83</v>
          </cell>
          <cell r="F99">
            <v>0</v>
          </cell>
          <cell r="G99">
            <v>64.83</v>
          </cell>
          <cell r="H99" t="str">
            <v>-</v>
          </cell>
        </row>
        <row r="100">
          <cell r="A100" t="str">
            <v>1 A 01 396 02</v>
          </cell>
          <cell r="B100" t="str">
            <v>-</v>
          </cell>
          <cell r="C100" t="str">
            <v>Usinagem de solo melhorado com cimento.</v>
          </cell>
          <cell r="D100" t="str">
            <v>m³</v>
          </cell>
          <cell r="E100">
            <v>35.6</v>
          </cell>
          <cell r="F100">
            <v>0</v>
          </cell>
          <cell r="G100">
            <v>35.6</v>
          </cell>
          <cell r="H100" t="str">
            <v>-</v>
          </cell>
        </row>
        <row r="101">
          <cell r="A101" t="str">
            <v>1 A 01 397 02</v>
          </cell>
          <cell r="B101" t="str">
            <v>-</v>
          </cell>
          <cell r="C101" t="str">
            <v>Usinagem de P.M.F.</v>
          </cell>
          <cell r="D101" t="str">
            <v>m³</v>
          </cell>
          <cell r="E101">
            <v>34.97</v>
          </cell>
          <cell r="F101">
            <v>0</v>
          </cell>
          <cell r="G101">
            <v>34.97</v>
          </cell>
          <cell r="H101" t="str">
            <v>-</v>
          </cell>
        </row>
        <row r="102">
          <cell r="A102" t="str">
            <v>1 A 01 397 52</v>
          </cell>
          <cell r="B102" t="str">
            <v>-</v>
          </cell>
          <cell r="C102" t="str">
            <v>Usinagem de P.M.F. AC/BC</v>
          </cell>
          <cell r="D102" t="str">
            <v>m³</v>
          </cell>
          <cell r="E102">
            <v>37.020000000000003</v>
          </cell>
          <cell r="F102">
            <v>0</v>
          </cell>
          <cell r="G102">
            <v>37.020000000000003</v>
          </cell>
          <cell r="H102" t="str">
            <v>-</v>
          </cell>
        </row>
        <row r="103">
          <cell r="A103" t="str">
            <v>1 A 01 398 02</v>
          </cell>
          <cell r="B103" t="str">
            <v>-</v>
          </cell>
          <cell r="C103" t="str">
            <v>Usinagem de CBUQ p/ reciclagem em usina fixa.</v>
          </cell>
          <cell r="D103" t="str">
            <v>t</v>
          </cell>
          <cell r="E103">
            <v>21.63</v>
          </cell>
          <cell r="F103">
            <v>0</v>
          </cell>
          <cell r="G103">
            <v>21.63</v>
          </cell>
          <cell r="H103" t="str">
            <v>-</v>
          </cell>
        </row>
        <row r="104">
          <cell r="A104" t="str">
            <v>1 A 01 398 52</v>
          </cell>
          <cell r="B104" t="str">
            <v>-</v>
          </cell>
          <cell r="C104" t="str">
            <v>Usinagem de CBUQ p/ reciclagem em usina fixa BC</v>
          </cell>
          <cell r="D104" t="str">
            <v>t</v>
          </cell>
          <cell r="E104">
            <v>21.45</v>
          </cell>
          <cell r="F104">
            <v>0</v>
          </cell>
          <cell r="G104">
            <v>21.45</v>
          </cell>
          <cell r="H104" t="str">
            <v>-</v>
          </cell>
        </row>
        <row r="105">
          <cell r="A105" t="str">
            <v>1 A 01 401 01</v>
          </cell>
          <cell r="B105" t="str">
            <v>-</v>
          </cell>
          <cell r="C105" t="str">
            <v>Fôrma comum de madeira</v>
          </cell>
          <cell r="D105" t="str">
            <v>m²</v>
          </cell>
          <cell r="E105">
            <v>30.39</v>
          </cell>
          <cell r="F105">
            <v>0</v>
          </cell>
          <cell r="G105">
            <v>30.39</v>
          </cell>
          <cell r="H105" t="str">
            <v>-</v>
          </cell>
        </row>
        <row r="106">
          <cell r="A106" t="str">
            <v>1 A 01 402 01</v>
          </cell>
          <cell r="B106" t="str">
            <v>-</v>
          </cell>
          <cell r="C106" t="str">
            <v>Fôrma de placa compensada resinada</v>
          </cell>
          <cell r="D106" t="str">
            <v>m²</v>
          </cell>
          <cell r="E106">
            <v>21.9</v>
          </cell>
          <cell r="F106">
            <v>0</v>
          </cell>
          <cell r="G106">
            <v>21.9</v>
          </cell>
          <cell r="H106" t="str">
            <v>-</v>
          </cell>
        </row>
        <row r="107">
          <cell r="A107" t="str">
            <v>1 A 01 403 01</v>
          </cell>
          <cell r="B107" t="str">
            <v>-</v>
          </cell>
          <cell r="C107" t="str">
            <v>Fôrma de placa compensada plastificada</v>
          </cell>
          <cell r="D107" t="str">
            <v>m²</v>
          </cell>
          <cell r="E107">
            <v>24.01</v>
          </cell>
          <cell r="F107">
            <v>0</v>
          </cell>
          <cell r="G107">
            <v>24.01</v>
          </cell>
          <cell r="H107" t="str">
            <v>-</v>
          </cell>
        </row>
        <row r="108">
          <cell r="A108" t="str">
            <v>1 A 01 404 01</v>
          </cell>
          <cell r="B108" t="str">
            <v>-</v>
          </cell>
          <cell r="C108" t="str">
            <v>Fôrma para tubulão</v>
          </cell>
          <cell r="D108" t="str">
            <v>m²</v>
          </cell>
          <cell r="E108">
            <v>15.85</v>
          </cell>
          <cell r="F108">
            <v>0</v>
          </cell>
          <cell r="G108">
            <v>15.85</v>
          </cell>
          <cell r="H108" t="str">
            <v>-</v>
          </cell>
        </row>
        <row r="109">
          <cell r="A109" t="str">
            <v>1 A 01 407 01</v>
          </cell>
          <cell r="B109" t="str">
            <v>-</v>
          </cell>
          <cell r="C109" t="str">
            <v>Confecção e lançam. de concreto magro em betoneira</v>
          </cell>
          <cell r="D109" t="str">
            <v>m³</v>
          </cell>
          <cell r="E109">
            <v>134.13999999999999</v>
          </cell>
          <cell r="F109">
            <v>0</v>
          </cell>
          <cell r="G109">
            <v>134.13999999999999</v>
          </cell>
          <cell r="H109" t="str">
            <v>-</v>
          </cell>
        </row>
        <row r="110">
          <cell r="A110" t="str">
            <v>1 A 01 407 51</v>
          </cell>
          <cell r="B110" t="str">
            <v>-</v>
          </cell>
          <cell r="C110" t="str">
            <v>Conf.e lanç. de concreto magro em betoneira AC/BC</v>
          </cell>
          <cell r="D110" t="str">
            <v>m³</v>
          </cell>
          <cell r="E110">
            <v>144.44999999999999</v>
          </cell>
          <cell r="F110">
            <v>0</v>
          </cell>
          <cell r="G110">
            <v>144.44999999999999</v>
          </cell>
          <cell r="H110" t="str">
            <v>-</v>
          </cell>
        </row>
        <row r="111">
          <cell r="A111" t="str">
            <v>1 A 01 408 01</v>
          </cell>
          <cell r="B111" t="str">
            <v>-</v>
          </cell>
          <cell r="C111" t="str">
            <v>Concreto fck=8MPa contr raz uso geral conf e lanç</v>
          </cell>
          <cell r="D111" t="str">
            <v>m³</v>
          </cell>
          <cell r="E111">
            <v>156.01</v>
          </cell>
          <cell r="F111">
            <v>0</v>
          </cell>
          <cell r="G111">
            <v>156.01</v>
          </cell>
          <cell r="H111" t="str">
            <v>-</v>
          </cell>
        </row>
        <row r="112">
          <cell r="A112" t="str">
            <v>1 A 01 408 51</v>
          </cell>
          <cell r="B112" t="str">
            <v>-</v>
          </cell>
          <cell r="C112" t="str">
            <v>Concr.fck=8MPa c.raz uso ger conf e lanç AC/BC</v>
          </cell>
          <cell r="D112" t="str">
            <v>m³</v>
          </cell>
          <cell r="E112">
            <v>165.63</v>
          </cell>
          <cell r="F112">
            <v>0</v>
          </cell>
          <cell r="G112">
            <v>165.63</v>
          </cell>
          <cell r="H112" t="str">
            <v>-</v>
          </cell>
        </row>
        <row r="113">
          <cell r="A113" t="str">
            <v>1 A 01 410 01</v>
          </cell>
          <cell r="B113" t="str">
            <v>-</v>
          </cell>
          <cell r="C113" t="str">
            <v>Concreto fck=10MPa contr raz uso geral conf e lanç</v>
          </cell>
          <cell r="D113" t="str">
            <v>m³</v>
          </cell>
          <cell r="E113">
            <v>163.52000000000001</v>
          </cell>
          <cell r="F113">
            <v>0</v>
          </cell>
          <cell r="G113">
            <v>163.52000000000001</v>
          </cell>
          <cell r="H113" t="str">
            <v>-</v>
          </cell>
        </row>
        <row r="114">
          <cell r="A114" t="str">
            <v>1 A 01 410 51</v>
          </cell>
          <cell r="B114" t="str">
            <v>-</v>
          </cell>
          <cell r="C114" t="str">
            <v>Concr.fck=10MPa c.raz uso ger conf/lanç AC/BC</v>
          </cell>
          <cell r="D114" t="str">
            <v>m³</v>
          </cell>
          <cell r="E114">
            <v>172.9</v>
          </cell>
          <cell r="F114">
            <v>0</v>
          </cell>
          <cell r="G114">
            <v>172.9</v>
          </cell>
          <cell r="H114" t="str">
            <v>-</v>
          </cell>
        </row>
        <row r="115">
          <cell r="A115" t="str">
            <v>1 A 01 412 01</v>
          </cell>
          <cell r="B115" t="str">
            <v>-</v>
          </cell>
          <cell r="C115" t="str">
            <v>Concreto fck=12MPa contr raz uso geral conf e lanç</v>
          </cell>
          <cell r="D115" t="str">
            <v>m³</v>
          </cell>
          <cell r="E115">
            <v>171.35</v>
          </cell>
          <cell r="F115">
            <v>0</v>
          </cell>
          <cell r="G115">
            <v>171.35</v>
          </cell>
          <cell r="H115" t="str">
            <v>-</v>
          </cell>
        </row>
        <row r="116">
          <cell r="A116" t="str">
            <v>1 A 01 412 51</v>
          </cell>
          <cell r="B116" t="str">
            <v>-</v>
          </cell>
          <cell r="C116" t="str">
            <v>Concr.fck=12MPa c.raz uso ger conf/lanç AC/BC</v>
          </cell>
          <cell r="D116" t="str">
            <v>m³</v>
          </cell>
          <cell r="E116">
            <v>180.49</v>
          </cell>
          <cell r="F116">
            <v>0</v>
          </cell>
          <cell r="G116">
            <v>180.49</v>
          </cell>
          <cell r="H116" t="str">
            <v>-</v>
          </cell>
        </row>
        <row r="117">
          <cell r="A117" t="str">
            <v>1 A 01 415 01</v>
          </cell>
          <cell r="B117" t="str">
            <v>-</v>
          </cell>
          <cell r="C117" t="str">
            <v>Concr estr fck=15MPa contr raz uso ger conf e lanç</v>
          </cell>
          <cell r="D117" t="str">
            <v>m³</v>
          </cell>
          <cell r="E117">
            <v>179.84</v>
          </cell>
          <cell r="F117">
            <v>0</v>
          </cell>
          <cell r="G117">
            <v>179.84</v>
          </cell>
          <cell r="H117" t="str">
            <v>-</v>
          </cell>
        </row>
        <row r="118">
          <cell r="A118" t="str">
            <v>1 A 01 415 51</v>
          </cell>
          <cell r="B118" t="str">
            <v>-</v>
          </cell>
          <cell r="C118" t="str">
            <v>Concr estr fck=15MPa c.raz uso ger conf/lanç AC/BC</v>
          </cell>
          <cell r="D118" t="str">
            <v>m³</v>
          </cell>
          <cell r="E118">
            <v>188.71</v>
          </cell>
          <cell r="F118">
            <v>0</v>
          </cell>
          <cell r="G118">
            <v>188.71</v>
          </cell>
          <cell r="H118" t="str">
            <v>-</v>
          </cell>
        </row>
        <row r="119">
          <cell r="A119" t="str">
            <v>1 A 01 518 01</v>
          </cell>
          <cell r="B119" t="str">
            <v>-</v>
          </cell>
          <cell r="C119" t="str">
            <v>Concr estr fck=18MPa contr raz uso ger conf e lanç</v>
          </cell>
          <cell r="D119" t="str">
            <v>m³</v>
          </cell>
          <cell r="E119">
            <v>188</v>
          </cell>
          <cell r="F119">
            <v>0</v>
          </cell>
          <cell r="G119">
            <v>188</v>
          </cell>
          <cell r="H119" t="str">
            <v>-</v>
          </cell>
        </row>
        <row r="120">
          <cell r="A120" t="str">
            <v>1 A 01 418 51</v>
          </cell>
          <cell r="B120" t="str">
            <v>-</v>
          </cell>
          <cell r="C120" t="str">
            <v>Concr.estr fck=18MPa c.raz uso ger conf/lanç AC/BC</v>
          </cell>
          <cell r="D120" t="str">
            <v>m³</v>
          </cell>
          <cell r="E120">
            <v>196.59</v>
          </cell>
          <cell r="F120">
            <v>0</v>
          </cell>
          <cell r="G120">
            <v>196.59</v>
          </cell>
          <cell r="H120" t="str">
            <v>-</v>
          </cell>
        </row>
        <row r="121">
          <cell r="A121" t="str">
            <v>1 A 01 422 00</v>
          </cell>
          <cell r="B121" t="str">
            <v>-</v>
          </cell>
          <cell r="C121" t="str">
            <v>Concr estr fck=22MPa contr raz uso ger conf e lanç</v>
          </cell>
          <cell r="D121" t="str">
            <v>m³</v>
          </cell>
          <cell r="E121">
            <v>202.69</v>
          </cell>
          <cell r="F121">
            <v>0</v>
          </cell>
          <cell r="G121">
            <v>202.69</v>
          </cell>
          <cell r="H121" t="str">
            <v>-</v>
          </cell>
        </row>
        <row r="122">
          <cell r="A122" t="str">
            <v>1 A 01 422 51</v>
          </cell>
          <cell r="B122" t="str">
            <v>-</v>
          </cell>
          <cell r="C122" t="str">
            <v>Concr.estr.fck=22MPa c.raz uso ger conf/lanç AC/BC</v>
          </cell>
          <cell r="D122" t="str">
            <v>m³</v>
          </cell>
          <cell r="E122">
            <v>210.82</v>
          </cell>
          <cell r="F122">
            <v>0</v>
          </cell>
          <cell r="G122">
            <v>210.82</v>
          </cell>
          <cell r="H122" t="str">
            <v>-</v>
          </cell>
        </row>
        <row r="123">
          <cell r="A123" t="str">
            <v>1 A 01 423 00</v>
          </cell>
          <cell r="B123" t="str">
            <v>-</v>
          </cell>
          <cell r="C123" t="str">
            <v>Concreto fck=18MPa para pré-moldados (tubos)</v>
          </cell>
          <cell r="D123" t="str">
            <v>m³</v>
          </cell>
          <cell r="E123">
            <v>182.22</v>
          </cell>
          <cell r="F123">
            <v>0</v>
          </cell>
          <cell r="G123">
            <v>182.22</v>
          </cell>
          <cell r="H123" t="str">
            <v>-</v>
          </cell>
        </row>
        <row r="124">
          <cell r="A124" t="str">
            <v>1 A 01 423 50</v>
          </cell>
          <cell r="B124" t="str">
            <v>-</v>
          </cell>
          <cell r="C124" t="str">
            <v>Concr.fck=18MPa para pré-moldados (tubos) AC/BC</v>
          </cell>
          <cell r="D124" t="str">
            <v>m³</v>
          </cell>
          <cell r="E124">
            <v>191.1</v>
          </cell>
          <cell r="F124">
            <v>0</v>
          </cell>
          <cell r="G124">
            <v>191.1</v>
          </cell>
          <cell r="H124" t="str">
            <v>-</v>
          </cell>
        </row>
        <row r="125">
          <cell r="A125" t="str">
            <v>1 A 01 424 00</v>
          </cell>
          <cell r="B125" t="str">
            <v>-</v>
          </cell>
          <cell r="C125" t="str">
            <v>Concreto poroso para pré-moldados (tubos)</v>
          </cell>
          <cell r="D125" t="str">
            <v>m³</v>
          </cell>
          <cell r="E125">
            <v>187.06</v>
          </cell>
          <cell r="F125">
            <v>0</v>
          </cell>
          <cell r="G125">
            <v>187.06</v>
          </cell>
          <cell r="H125" t="str">
            <v>-</v>
          </cell>
        </row>
        <row r="126">
          <cell r="A126" t="str">
            <v>1 A 01 424 50</v>
          </cell>
          <cell r="B126" t="str">
            <v>-</v>
          </cell>
          <cell r="C126" t="str">
            <v>Concreto poroso para pré-moldados (tubos) AC/BC</v>
          </cell>
          <cell r="D126" t="str">
            <v>m³</v>
          </cell>
          <cell r="E126">
            <v>191.25</v>
          </cell>
          <cell r="F126">
            <v>0</v>
          </cell>
          <cell r="G126">
            <v>191.25</v>
          </cell>
          <cell r="H126" t="str">
            <v>-</v>
          </cell>
        </row>
        <row r="127">
          <cell r="A127" t="str">
            <v>1 A 01 450 01</v>
          </cell>
          <cell r="B127" t="str">
            <v>-</v>
          </cell>
          <cell r="C127" t="str">
            <v>Escoramento de bueiros celulares</v>
          </cell>
          <cell r="D127" t="str">
            <v>m³</v>
          </cell>
          <cell r="E127">
            <v>27.96</v>
          </cell>
          <cell r="F127">
            <v>0</v>
          </cell>
          <cell r="G127">
            <v>27.96</v>
          </cell>
          <cell r="H127" t="str">
            <v>-</v>
          </cell>
        </row>
        <row r="128">
          <cell r="A128" t="str">
            <v>1 A 01 512 10</v>
          </cell>
          <cell r="B128" t="str">
            <v>-</v>
          </cell>
          <cell r="C128" t="str">
            <v>Concreto ciclópico fck=12 MPa</v>
          </cell>
          <cell r="D128" t="str">
            <v>m³</v>
          </cell>
          <cell r="E128">
            <v>132.57</v>
          </cell>
          <cell r="F128">
            <v>0</v>
          </cell>
          <cell r="G128">
            <v>132.57</v>
          </cell>
          <cell r="H128" t="str">
            <v>-</v>
          </cell>
        </row>
        <row r="129">
          <cell r="A129" t="str">
            <v>1 A 01 512 60</v>
          </cell>
          <cell r="B129" t="str">
            <v>-</v>
          </cell>
          <cell r="C129" t="str">
            <v>Concreto ciclópico fck=12 MPa AC/BC/PC</v>
          </cell>
          <cell r="D129" t="str">
            <v>m³</v>
          </cell>
          <cell r="E129">
            <v>140.21</v>
          </cell>
          <cell r="F129">
            <v>0</v>
          </cell>
          <cell r="G129">
            <v>140.21</v>
          </cell>
          <cell r="H129" t="str">
            <v>-</v>
          </cell>
        </row>
        <row r="130">
          <cell r="A130" t="str">
            <v>1 A 01 515 10</v>
          </cell>
          <cell r="B130" t="str">
            <v>-</v>
          </cell>
          <cell r="C130" t="str">
            <v>Concreto ciclópico fck=15 MPa</v>
          </cell>
          <cell r="D130" t="str">
            <v>m³</v>
          </cell>
          <cell r="E130">
            <v>138.51</v>
          </cell>
          <cell r="F130">
            <v>0</v>
          </cell>
          <cell r="G130">
            <v>138.51</v>
          </cell>
          <cell r="H130" t="str">
            <v>-</v>
          </cell>
        </row>
        <row r="131">
          <cell r="A131" t="str">
            <v>1 A 01 515 60</v>
          </cell>
          <cell r="B131" t="str">
            <v>-</v>
          </cell>
          <cell r="C131" t="str">
            <v>Concreto ciclópico fck=15 MPa AC/BC/PC</v>
          </cell>
          <cell r="D131" t="str">
            <v>m³</v>
          </cell>
          <cell r="E131">
            <v>145.96</v>
          </cell>
          <cell r="F131">
            <v>0</v>
          </cell>
          <cell r="G131">
            <v>145.96</v>
          </cell>
          <cell r="H131" t="str">
            <v>-</v>
          </cell>
        </row>
        <row r="132">
          <cell r="A132" t="str">
            <v>1 A 01 580 01</v>
          </cell>
          <cell r="B132" t="str">
            <v>-</v>
          </cell>
          <cell r="C132" t="str">
            <v>Fornecimento, preparo e colocação formas aço CA 60</v>
          </cell>
          <cell r="D132" t="str">
            <v>kg</v>
          </cell>
          <cell r="E132">
            <v>5.86</v>
          </cell>
          <cell r="F132">
            <v>0</v>
          </cell>
          <cell r="G132">
            <v>5.86</v>
          </cell>
          <cell r="H132" t="str">
            <v>-</v>
          </cell>
        </row>
        <row r="133">
          <cell r="A133" t="str">
            <v>1 A 01 580 02</v>
          </cell>
          <cell r="B133" t="str">
            <v>-</v>
          </cell>
          <cell r="C133" t="str">
            <v>Fornecimento, preparo e colocação formas aço CA 50</v>
          </cell>
          <cell r="D133" t="str">
            <v>kg</v>
          </cell>
          <cell r="E133">
            <v>5.29</v>
          </cell>
          <cell r="F133">
            <v>0</v>
          </cell>
          <cell r="G133">
            <v>5.29</v>
          </cell>
          <cell r="H133" t="str">
            <v>-</v>
          </cell>
        </row>
        <row r="134">
          <cell r="A134" t="str">
            <v>1 A 01 580 03</v>
          </cell>
          <cell r="B134" t="str">
            <v>-</v>
          </cell>
          <cell r="C134" t="str">
            <v>Fornecimento, preparo e colocação formas aço CA 25</v>
          </cell>
          <cell r="D134" t="str">
            <v>kg</v>
          </cell>
          <cell r="E134">
            <v>5.46</v>
          </cell>
          <cell r="F134">
            <v>0</v>
          </cell>
          <cell r="G134">
            <v>5.46</v>
          </cell>
          <cell r="H134" t="str">
            <v>-</v>
          </cell>
        </row>
        <row r="135">
          <cell r="A135" t="str">
            <v>1 A 01 603 01</v>
          </cell>
          <cell r="B135" t="str">
            <v>-</v>
          </cell>
          <cell r="C135" t="str">
            <v>Argamassa cimento-areia 1:3</v>
          </cell>
          <cell r="D135" t="str">
            <v>m³</v>
          </cell>
          <cell r="E135">
            <v>196.53</v>
          </cell>
          <cell r="F135">
            <v>0</v>
          </cell>
          <cell r="G135">
            <v>196.53</v>
          </cell>
          <cell r="H135" t="str">
            <v>-</v>
          </cell>
        </row>
        <row r="136">
          <cell r="A136" t="str">
            <v>1 A 01 603 51</v>
          </cell>
          <cell r="B136" t="str">
            <v>-</v>
          </cell>
          <cell r="C136" t="str">
            <v>Argamassa cimento-areia 1:3 AC</v>
          </cell>
          <cell r="D136" t="str">
            <v>m³</v>
          </cell>
          <cell r="E136">
            <v>212.37</v>
          </cell>
          <cell r="F136">
            <v>0</v>
          </cell>
          <cell r="G136">
            <v>212.37</v>
          </cell>
          <cell r="H136" t="str">
            <v>-</v>
          </cell>
        </row>
        <row r="137">
          <cell r="A137" t="str">
            <v>1 A 01 604 01</v>
          </cell>
          <cell r="B137" t="str">
            <v>-</v>
          </cell>
          <cell r="C137" t="str">
            <v>Argamassa cimento-areia 1:4</v>
          </cell>
          <cell r="D137" t="str">
            <v>m³</v>
          </cell>
          <cell r="E137">
            <v>164.05</v>
          </cell>
          <cell r="F137">
            <v>0</v>
          </cell>
          <cell r="G137">
            <v>164.05</v>
          </cell>
          <cell r="H137" t="str">
            <v>-</v>
          </cell>
        </row>
        <row r="138">
          <cell r="A138" t="str">
            <v>1 A 01 604 51</v>
          </cell>
          <cell r="B138" t="str">
            <v>-</v>
          </cell>
          <cell r="C138" t="str">
            <v>Argamassa cimento-areia 1:4 AC</v>
          </cell>
          <cell r="D138" t="str">
            <v>m³</v>
          </cell>
          <cell r="E138">
            <v>181.4</v>
          </cell>
          <cell r="F138">
            <v>0</v>
          </cell>
          <cell r="G138">
            <v>181.4</v>
          </cell>
          <cell r="H138" t="str">
            <v>-</v>
          </cell>
        </row>
        <row r="139">
          <cell r="A139" t="str">
            <v>1 A 01 606 01</v>
          </cell>
          <cell r="B139" t="str">
            <v>-</v>
          </cell>
          <cell r="C139" t="str">
            <v>Argamassa cimento-areia 1:6</v>
          </cell>
          <cell r="D139" t="str">
            <v>m³</v>
          </cell>
          <cell r="E139">
            <v>139.56</v>
          </cell>
          <cell r="F139">
            <v>0</v>
          </cell>
          <cell r="G139">
            <v>139.56</v>
          </cell>
          <cell r="H139" t="str">
            <v>-</v>
          </cell>
        </row>
        <row r="140">
          <cell r="A140" t="str">
            <v>1 A 01 606 51</v>
          </cell>
          <cell r="B140" t="str">
            <v>-</v>
          </cell>
          <cell r="C140" t="str">
            <v xml:space="preserve"> Argamassa cimento-areia 1:6 AC</v>
          </cell>
          <cell r="D140" t="str">
            <v>m³</v>
          </cell>
          <cell r="E140">
            <v>157.66</v>
          </cell>
          <cell r="F140">
            <v>0</v>
          </cell>
          <cell r="G140">
            <v>157.66</v>
          </cell>
          <cell r="H140" t="str">
            <v>-</v>
          </cell>
        </row>
        <row r="141">
          <cell r="A141" t="str">
            <v>1 A 01 620 01</v>
          </cell>
          <cell r="B141" t="str">
            <v>-</v>
          </cell>
          <cell r="C141" t="str">
            <v>Argamassa cimento-solo 1:10</v>
          </cell>
          <cell r="D141" t="str">
            <v>m³</v>
          </cell>
          <cell r="E141">
            <v>91.73</v>
          </cell>
          <cell r="F141">
            <v>0</v>
          </cell>
          <cell r="G141">
            <v>91.73</v>
          </cell>
          <cell r="H141" t="str">
            <v>-</v>
          </cell>
        </row>
        <row r="142">
          <cell r="A142" t="str">
            <v>1 A 01 653 00</v>
          </cell>
          <cell r="B142" t="str">
            <v>-</v>
          </cell>
          <cell r="C142" t="str">
            <v>Usinagem para sub-base de concreto rolado</v>
          </cell>
          <cell r="D142" t="str">
            <v>m³</v>
          </cell>
          <cell r="E142">
            <v>64.599999999999994</v>
          </cell>
          <cell r="F142">
            <v>0</v>
          </cell>
          <cell r="G142">
            <v>64.599999999999994</v>
          </cell>
          <cell r="H142" t="str">
            <v>-</v>
          </cell>
        </row>
        <row r="143">
          <cell r="A143" t="str">
            <v>1 A 01 653 50</v>
          </cell>
          <cell r="B143" t="str">
            <v>-</v>
          </cell>
          <cell r="C143" t="str">
            <v>Usinagem p/ sub-base de concreto rolado AC/BC</v>
          </cell>
          <cell r="D143" t="str">
            <v>m³</v>
          </cell>
          <cell r="E143">
            <v>63.74</v>
          </cell>
          <cell r="F143">
            <v>0</v>
          </cell>
          <cell r="G143">
            <v>63.74</v>
          </cell>
          <cell r="H143" t="str">
            <v>-</v>
          </cell>
        </row>
        <row r="144">
          <cell r="A144" t="str">
            <v>1 A 01 654 00</v>
          </cell>
          <cell r="B144" t="str">
            <v>-</v>
          </cell>
          <cell r="C144" t="str">
            <v>Usinagem p/ sub-base de concr. de cimento portland</v>
          </cell>
          <cell r="D144" t="str">
            <v>m³</v>
          </cell>
          <cell r="E144">
            <v>85.55</v>
          </cell>
          <cell r="F144">
            <v>0</v>
          </cell>
          <cell r="G144">
            <v>85.55</v>
          </cell>
          <cell r="H144" t="str">
            <v>-</v>
          </cell>
        </row>
        <row r="145">
          <cell r="A145" t="str">
            <v>1 A 01 654 50</v>
          </cell>
          <cell r="B145" t="str">
            <v>-</v>
          </cell>
          <cell r="C145" t="str">
            <v>Usinagem p/sub-base de concr.cimento portl. AC/BC</v>
          </cell>
          <cell r="D145" t="str">
            <v>m³</v>
          </cell>
          <cell r="E145">
            <v>84.69</v>
          </cell>
          <cell r="F145">
            <v>0</v>
          </cell>
          <cell r="G145">
            <v>84.69</v>
          </cell>
          <cell r="H145" t="str">
            <v>-</v>
          </cell>
        </row>
        <row r="146">
          <cell r="A146" t="str">
            <v>1 A 01 656 00</v>
          </cell>
          <cell r="B146" t="str">
            <v>-</v>
          </cell>
          <cell r="C146" t="str">
            <v>Usinagem p/ conc. de cim. portland c/ forma desliz</v>
          </cell>
          <cell r="D146" t="str">
            <v>m³</v>
          </cell>
          <cell r="E146">
            <v>125.33</v>
          </cell>
          <cell r="F146">
            <v>0</v>
          </cell>
          <cell r="G146">
            <v>125.33</v>
          </cell>
          <cell r="H146" t="str">
            <v>-</v>
          </cell>
        </row>
        <row r="147">
          <cell r="A147" t="str">
            <v>1 A 01 656 50</v>
          </cell>
          <cell r="B147" t="str">
            <v>-</v>
          </cell>
          <cell r="C147" t="str">
            <v>Usinagem p/ conc.cim.portl.c/ forma desliz AC/BC</v>
          </cell>
          <cell r="D147" t="str">
            <v>m³</v>
          </cell>
          <cell r="E147">
            <v>135.15</v>
          </cell>
          <cell r="F147">
            <v>0</v>
          </cell>
          <cell r="G147">
            <v>135.15</v>
          </cell>
          <cell r="H147" t="str">
            <v>-</v>
          </cell>
        </row>
        <row r="148">
          <cell r="A148" t="str">
            <v>1 A 01 657 00</v>
          </cell>
          <cell r="B148" t="str">
            <v>-</v>
          </cell>
          <cell r="C148" t="str">
            <v>Usinagem p/ conc.cim. portland c/ equip. peq. por.</v>
          </cell>
          <cell r="D148" t="str">
            <v>m³</v>
          </cell>
          <cell r="E148">
            <v>185.09</v>
          </cell>
          <cell r="F148">
            <v>0</v>
          </cell>
          <cell r="G148">
            <v>185.09</v>
          </cell>
          <cell r="H148" t="str">
            <v>-</v>
          </cell>
        </row>
        <row r="149">
          <cell r="A149" t="str">
            <v>1 A 01 657 50</v>
          </cell>
          <cell r="B149" t="str">
            <v>-</v>
          </cell>
          <cell r="C149" t="str">
            <v>Usinagem p/conc.cim. portl.c/ equip.peq.por.AC/BC</v>
          </cell>
          <cell r="D149" t="str">
            <v>m³</v>
          </cell>
          <cell r="E149">
            <v>193.21</v>
          </cell>
          <cell r="F149">
            <v>0</v>
          </cell>
          <cell r="G149">
            <v>193.21</v>
          </cell>
          <cell r="H149" t="str">
            <v>-</v>
          </cell>
        </row>
        <row r="150">
          <cell r="A150" t="str">
            <v>1 A 01 700 00</v>
          </cell>
          <cell r="B150" t="str">
            <v>-</v>
          </cell>
          <cell r="C150" t="str">
            <v>Fabricação de peças pré mold. de conc. p/ pavim.</v>
          </cell>
          <cell r="D150" t="str">
            <v>m³</v>
          </cell>
          <cell r="E150">
            <v>201.84</v>
          </cell>
          <cell r="F150">
            <v>0</v>
          </cell>
          <cell r="G150">
            <v>201.84</v>
          </cell>
          <cell r="H150" t="str">
            <v>-</v>
          </cell>
        </row>
        <row r="151">
          <cell r="A151" t="str">
            <v>1 A 01 700 50</v>
          </cell>
          <cell r="B151" t="str">
            <v>-</v>
          </cell>
          <cell r="C151" t="str">
            <v>Fabric.de peças pré mold.de conc. p/pavim.AC/BC</v>
          </cell>
          <cell r="D151" t="str">
            <v>m³</v>
          </cell>
          <cell r="E151">
            <v>209.49</v>
          </cell>
          <cell r="F151">
            <v>0</v>
          </cell>
          <cell r="G151">
            <v>209.49</v>
          </cell>
          <cell r="H151" t="str">
            <v>-</v>
          </cell>
        </row>
        <row r="152">
          <cell r="A152" t="str">
            <v>1 A 01 720 00</v>
          </cell>
          <cell r="B152" t="str">
            <v>-</v>
          </cell>
          <cell r="C152" t="str">
            <v>Concreto fck=18MPa p/ pré-moldados (guarda-corpo)</v>
          </cell>
          <cell r="D152" t="str">
            <v>m³</v>
          </cell>
          <cell r="E152">
            <v>184.93</v>
          </cell>
          <cell r="F152">
            <v>0</v>
          </cell>
          <cell r="G152">
            <v>184.93</v>
          </cell>
          <cell r="H152" t="str">
            <v>-</v>
          </cell>
        </row>
        <row r="153">
          <cell r="A153" t="str">
            <v>1 A 01 720 01</v>
          </cell>
          <cell r="B153" t="str">
            <v>-</v>
          </cell>
          <cell r="C153" t="str">
            <v>Guarda-corpo tipo GM, moldado no local</v>
          </cell>
          <cell r="D153" t="str">
            <v>m³</v>
          </cell>
          <cell r="E153">
            <v>165.48</v>
          </cell>
          <cell r="F153">
            <v>0</v>
          </cell>
          <cell r="G153">
            <v>165.48</v>
          </cell>
          <cell r="H153" t="str">
            <v>-</v>
          </cell>
        </row>
        <row r="154">
          <cell r="A154" t="str">
            <v>1 A 01 720 02</v>
          </cell>
          <cell r="B154" t="str">
            <v>-</v>
          </cell>
          <cell r="C154" t="str">
            <v>Fabricação de Guarda-corpo</v>
          </cell>
          <cell r="D154" t="str">
            <v>m³</v>
          </cell>
          <cell r="E154">
            <v>30.74</v>
          </cell>
          <cell r="F154">
            <v>0</v>
          </cell>
          <cell r="G154">
            <v>30.74</v>
          </cell>
          <cell r="H154" t="str">
            <v>-</v>
          </cell>
        </row>
        <row r="155">
          <cell r="A155" t="str">
            <v>1 A 01 720 50</v>
          </cell>
          <cell r="B155" t="str">
            <v>-</v>
          </cell>
          <cell r="C155" t="str">
            <v>Concr.fck = 18 mPa p/pré-mold.(guarda-corpo)AC/BC</v>
          </cell>
          <cell r="D155" t="str">
            <v>m³</v>
          </cell>
          <cell r="E155">
            <v>193.82</v>
          </cell>
          <cell r="F155">
            <v>0</v>
          </cell>
          <cell r="G155">
            <v>193.82</v>
          </cell>
          <cell r="H155" t="str">
            <v>-</v>
          </cell>
        </row>
        <row r="156">
          <cell r="A156" t="str">
            <v>1 A 01 720 51</v>
          </cell>
          <cell r="B156" t="str">
            <v>-</v>
          </cell>
          <cell r="C156" t="str">
            <v>Guarda-corpo tipo GM, moldado no local AC/BC</v>
          </cell>
          <cell r="D156" t="str">
            <v>m</v>
          </cell>
          <cell r="E156">
            <v>167.48</v>
          </cell>
          <cell r="F156">
            <v>0</v>
          </cell>
          <cell r="G156">
            <v>167.48</v>
          </cell>
          <cell r="H156" t="str">
            <v>-</v>
          </cell>
        </row>
        <row r="157">
          <cell r="A157" t="str">
            <v>1 A 01 720 52</v>
          </cell>
          <cell r="B157" t="str">
            <v>-</v>
          </cell>
          <cell r="C157" t="str">
            <v>Fabricação de guarda - corpo AC/BC</v>
          </cell>
          <cell r="D157" t="str">
            <v>m</v>
          </cell>
          <cell r="E157">
            <v>0</v>
          </cell>
          <cell r="F157">
            <v>0</v>
          </cell>
          <cell r="G157">
            <v>0</v>
          </cell>
          <cell r="H157" t="str">
            <v>-</v>
          </cell>
        </row>
        <row r="158">
          <cell r="A158" t="str">
            <v>1 A 01 725 01</v>
          </cell>
          <cell r="B158" t="str">
            <v>-</v>
          </cell>
          <cell r="C158" t="str">
            <v>Fabricação de balizador de concreto</v>
          </cell>
          <cell r="D158" t="str">
            <v>un</v>
          </cell>
          <cell r="E158">
            <v>9.0399999999999991</v>
          </cell>
          <cell r="F158">
            <v>0</v>
          </cell>
          <cell r="G158">
            <v>9.0399999999999991</v>
          </cell>
          <cell r="H158" t="str">
            <v>-</v>
          </cell>
        </row>
        <row r="159">
          <cell r="A159" t="str">
            <v>1 A 01 725 51</v>
          </cell>
          <cell r="B159" t="str">
            <v>-</v>
          </cell>
          <cell r="C159" t="str">
            <v>Fabricação de balizador de concreto AC/BC</v>
          </cell>
          <cell r="D159" t="str">
            <v>un</v>
          </cell>
          <cell r="E159">
            <v>9.08</v>
          </cell>
          <cell r="F159">
            <v>0</v>
          </cell>
          <cell r="G159">
            <v>9.08</v>
          </cell>
          <cell r="H159" t="str">
            <v>-</v>
          </cell>
        </row>
        <row r="160">
          <cell r="A160" t="str">
            <v>1 A 01 730 00</v>
          </cell>
          <cell r="B160" t="str">
            <v>-</v>
          </cell>
          <cell r="C160" t="str">
            <v>Concreto fck=18MPa p/ pré moldados (mourões)</v>
          </cell>
          <cell r="D160" t="str">
            <v>m³</v>
          </cell>
          <cell r="E160">
            <v>156.22999999999999</v>
          </cell>
          <cell r="F160">
            <v>0</v>
          </cell>
          <cell r="G160">
            <v>156.22999999999999</v>
          </cell>
          <cell r="H160" t="str">
            <v>-</v>
          </cell>
        </row>
        <row r="161">
          <cell r="A161" t="str">
            <v>1 A 01 730 01</v>
          </cell>
          <cell r="B161" t="str">
            <v>-</v>
          </cell>
          <cell r="C161" t="str">
            <v>Fabr. mourão de concr. esticador seção quad. 15cm</v>
          </cell>
          <cell r="D161" t="str">
            <v>un</v>
          </cell>
          <cell r="E161">
            <v>25.25</v>
          </cell>
          <cell r="F161">
            <v>0</v>
          </cell>
          <cell r="G161">
            <v>25.25</v>
          </cell>
          <cell r="H161" t="str">
            <v>-</v>
          </cell>
        </row>
        <row r="162">
          <cell r="A162" t="str">
            <v>1 A 01 730 02</v>
          </cell>
          <cell r="B162" t="str">
            <v>-</v>
          </cell>
          <cell r="C162" t="str">
            <v>Fabr. mourão de concr esticador seção triang. 15cm</v>
          </cell>
          <cell r="D162" t="str">
            <v>un</v>
          </cell>
          <cell r="E162">
            <v>16.96</v>
          </cell>
          <cell r="F162">
            <v>0</v>
          </cell>
          <cell r="G162">
            <v>16.96</v>
          </cell>
          <cell r="H162" t="str">
            <v>-</v>
          </cell>
        </row>
        <row r="163">
          <cell r="A163" t="str">
            <v>1 A 01 730 50</v>
          </cell>
          <cell r="B163" t="str">
            <v>-</v>
          </cell>
          <cell r="C163" t="str">
            <v>Concreto fck=18MPa p/pré moldados (mourões) AC/BC</v>
          </cell>
          <cell r="D163" t="str">
            <v>m³</v>
          </cell>
          <cell r="E163">
            <v>165.11</v>
          </cell>
          <cell r="F163">
            <v>0</v>
          </cell>
          <cell r="G163">
            <v>165.11</v>
          </cell>
          <cell r="H163" t="str">
            <v>-</v>
          </cell>
        </row>
        <row r="164">
          <cell r="A164" t="str">
            <v>1 A 01 730 51</v>
          </cell>
          <cell r="B164" t="str">
            <v>-</v>
          </cell>
          <cell r="C164" t="str">
            <v>Fabric.Mourão concr.estic.seção quadr.15cm AC/BC</v>
          </cell>
          <cell r="D164" t="str">
            <v>un</v>
          </cell>
          <cell r="E164">
            <v>25.69</v>
          </cell>
          <cell r="F164">
            <v>0</v>
          </cell>
          <cell r="G164">
            <v>25.69</v>
          </cell>
          <cell r="H164" t="str">
            <v>-</v>
          </cell>
        </row>
        <row r="165">
          <cell r="A165" t="str">
            <v>1 A 01 730 52</v>
          </cell>
          <cell r="B165" t="str">
            <v>-</v>
          </cell>
          <cell r="C165" t="str">
            <v>Fabric.Mourão concr.estic.seção triang.15cm AC/BC</v>
          </cell>
          <cell r="D165" t="str">
            <v>un</v>
          </cell>
          <cell r="E165">
            <v>17.18</v>
          </cell>
          <cell r="F165">
            <v>0</v>
          </cell>
          <cell r="G165">
            <v>17.18</v>
          </cell>
          <cell r="H165" t="str">
            <v>-</v>
          </cell>
        </row>
        <row r="166">
          <cell r="A166" t="str">
            <v>1 A 01 735 01</v>
          </cell>
          <cell r="B166" t="str">
            <v>-</v>
          </cell>
          <cell r="C166" t="str">
            <v>Fabr. mourão de concreto suporte seção quad. 11cm</v>
          </cell>
          <cell r="D166" t="str">
            <v>un</v>
          </cell>
          <cell r="E166">
            <v>18.850000000000001</v>
          </cell>
          <cell r="F166">
            <v>0</v>
          </cell>
          <cell r="G166">
            <v>18.850000000000001</v>
          </cell>
          <cell r="H166" t="str">
            <v>-</v>
          </cell>
        </row>
        <row r="167">
          <cell r="A167" t="str">
            <v>1 A 01 735 02</v>
          </cell>
          <cell r="B167" t="str">
            <v>-</v>
          </cell>
          <cell r="C167" t="str">
            <v>Fabr. mourão de concr. suporte seção triang. 11cm</v>
          </cell>
          <cell r="D167" t="str">
            <v>un</v>
          </cell>
          <cell r="E167">
            <v>12.94</v>
          </cell>
          <cell r="F167">
            <v>0</v>
          </cell>
          <cell r="G167">
            <v>12.94</v>
          </cell>
          <cell r="H167" t="str">
            <v>-</v>
          </cell>
        </row>
        <row r="168">
          <cell r="A168" t="str">
            <v>1 A 01 735 51</v>
          </cell>
          <cell r="B168" t="str">
            <v>-</v>
          </cell>
          <cell r="C168" t="str">
            <v>Fabric.Mourão concr.suporte seção quadr.11cm AC/BC</v>
          </cell>
          <cell r="D168" t="str">
            <v>un</v>
          </cell>
          <cell r="E168">
            <v>19.079999999999998</v>
          </cell>
          <cell r="F168">
            <v>0</v>
          </cell>
          <cell r="G168">
            <v>19.079999999999998</v>
          </cell>
          <cell r="H168" t="str">
            <v>-</v>
          </cell>
        </row>
        <row r="169">
          <cell r="A169" t="str">
            <v>1 A 01 735 52</v>
          </cell>
          <cell r="B169" t="str">
            <v>-</v>
          </cell>
          <cell r="C169" t="str">
            <v>Fabric.Mourão concr.suporte sec.triang.11cm AC/BC</v>
          </cell>
          <cell r="D169" t="str">
            <v>un</v>
          </cell>
          <cell r="E169">
            <v>13.05</v>
          </cell>
          <cell r="F169">
            <v>0</v>
          </cell>
          <cell r="G169">
            <v>13.05</v>
          </cell>
          <cell r="H169" t="str">
            <v>-</v>
          </cell>
        </row>
        <row r="170">
          <cell r="A170" t="str">
            <v>1 A 01 739 01</v>
          </cell>
          <cell r="B170" t="str">
            <v>-</v>
          </cell>
          <cell r="C170" t="str">
            <v>Confecção de tubos de concreto D=0,20m</v>
          </cell>
          <cell r="D170" t="str">
            <v>m</v>
          </cell>
          <cell r="E170">
            <v>10.199999999999999</v>
          </cell>
          <cell r="F170">
            <v>0</v>
          </cell>
          <cell r="G170">
            <v>10.199999999999999</v>
          </cell>
          <cell r="H170" t="str">
            <v>-</v>
          </cell>
        </row>
        <row r="171">
          <cell r="A171" t="str">
            <v>1 A 01 739 51</v>
          </cell>
          <cell r="B171" t="str">
            <v>-</v>
          </cell>
          <cell r="C171" t="str">
            <v>Confecção de tubos de concreto D=0,20m AC/BC</v>
          </cell>
          <cell r="D171" t="str">
            <v>m</v>
          </cell>
          <cell r="E171">
            <v>10.47</v>
          </cell>
          <cell r="F171">
            <v>0</v>
          </cell>
          <cell r="G171">
            <v>10.47</v>
          </cell>
          <cell r="H171" t="str">
            <v>-</v>
          </cell>
        </row>
        <row r="172">
          <cell r="A172" t="str">
            <v>1 A 01 740 01</v>
          </cell>
          <cell r="B172" t="str">
            <v>-</v>
          </cell>
          <cell r="C172" t="str">
            <v>Confecção de tubos de concreto perfurado D=0,20m</v>
          </cell>
          <cell r="D172" t="str">
            <v>m</v>
          </cell>
          <cell r="E172">
            <v>10.46</v>
          </cell>
          <cell r="F172">
            <v>0</v>
          </cell>
          <cell r="G172">
            <v>10.46</v>
          </cell>
          <cell r="H172" t="str">
            <v>-</v>
          </cell>
        </row>
        <row r="173">
          <cell r="A173" t="str">
            <v>1 A 01 740 51</v>
          </cell>
          <cell r="B173" t="str">
            <v>-</v>
          </cell>
          <cell r="C173" t="str">
            <v>Confecção tubos concr.perfurado D=0,20m AC/BC</v>
          </cell>
          <cell r="D173" t="str">
            <v>m</v>
          </cell>
          <cell r="E173">
            <v>10.73</v>
          </cell>
          <cell r="F173">
            <v>0</v>
          </cell>
          <cell r="G173">
            <v>10.73</v>
          </cell>
          <cell r="H173" t="str">
            <v>-</v>
          </cell>
        </row>
        <row r="174">
          <cell r="A174" t="str">
            <v>1 A 01 741 01</v>
          </cell>
          <cell r="B174" t="str">
            <v>-</v>
          </cell>
          <cell r="C174" t="str">
            <v>Confecção de tubos de concreto poroso D=0,20m</v>
          </cell>
          <cell r="D174" t="str">
            <v>m</v>
          </cell>
          <cell r="E174">
            <v>10.34</v>
          </cell>
          <cell r="F174">
            <v>0</v>
          </cell>
          <cell r="G174">
            <v>10.34</v>
          </cell>
          <cell r="H174" t="str">
            <v>-</v>
          </cell>
        </row>
        <row r="175">
          <cell r="A175" t="str">
            <v>1 A 01 741 51</v>
          </cell>
          <cell r="B175" t="str">
            <v>-</v>
          </cell>
          <cell r="C175" t="str">
            <v>Confecção de tubos de concr.poroso D=0,20m AC/BC</v>
          </cell>
          <cell r="D175" t="str">
            <v>m</v>
          </cell>
          <cell r="E175">
            <v>10.47</v>
          </cell>
          <cell r="F175">
            <v>0</v>
          </cell>
          <cell r="G175">
            <v>10.47</v>
          </cell>
          <cell r="H175" t="str">
            <v>-</v>
          </cell>
        </row>
        <row r="176">
          <cell r="A176" t="str">
            <v>1 A 01 745 01</v>
          </cell>
          <cell r="B176" t="str">
            <v>-</v>
          </cell>
          <cell r="C176" t="str">
            <v>Confecção de tubos de concreto D=0,30m</v>
          </cell>
          <cell r="D176" t="str">
            <v>m</v>
          </cell>
          <cell r="E176">
            <v>16.41</v>
          </cell>
          <cell r="F176">
            <v>0</v>
          </cell>
          <cell r="G176">
            <v>16.41</v>
          </cell>
          <cell r="H176" t="str">
            <v>-</v>
          </cell>
        </row>
        <row r="177">
          <cell r="A177" t="str">
            <v>1 A 01 745 51</v>
          </cell>
          <cell r="B177" t="str">
            <v>-</v>
          </cell>
          <cell r="C177" t="str">
            <v>Confecção de tubos de concreto D=0,30m AC/BC</v>
          </cell>
          <cell r="D177" t="str">
            <v>m</v>
          </cell>
          <cell r="E177">
            <v>16.899999999999999</v>
          </cell>
          <cell r="F177">
            <v>0</v>
          </cell>
          <cell r="G177">
            <v>16.899999999999999</v>
          </cell>
          <cell r="H177" t="str">
            <v>-</v>
          </cell>
        </row>
        <row r="178">
          <cell r="A178" t="str">
            <v xml:space="preserve">1 A 01 746 01 </v>
          </cell>
          <cell r="B178" t="str">
            <v>-</v>
          </cell>
          <cell r="C178" t="str">
            <v>Confecção de tubos de concreto perfurado D=0,30m</v>
          </cell>
          <cell r="D178" t="str">
            <v>m</v>
          </cell>
          <cell r="E178">
            <v>16.670000000000002</v>
          </cell>
          <cell r="F178">
            <v>0</v>
          </cell>
          <cell r="G178">
            <v>16.670000000000002</v>
          </cell>
          <cell r="H178" t="str">
            <v>-</v>
          </cell>
        </row>
        <row r="179">
          <cell r="A179" t="str">
            <v>1 A 01 746 51</v>
          </cell>
          <cell r="B179" t="str">
            <v>-</v>
          </cell>
          <cell r="C179" t="str">
            <v>Confecção de tubos concr.perfurado D=0,30m AC/BC</v>
          </cell>
          <cell r="D179" t="str">
            <v>m</v>
          </cell>
          <cell r="E179">
            <v>17.16</v>
          </cell>
          <cell r="F179">
            <v>0</v>
          </cell>
          <cell r="G179">
            <v>17.16</v>
          </cell>
          <cell r="H179" t="str">
            <v>-</v>
          </cell>
        </row>
        <row r="180">
          <cell r="A180" t="str">
            <v>1 A 01 747 01</v>
          </cell>
          <cell r="B180" t="str">
            <v>-</v>
          </cell>
          <cell r="C180" t="str">
            <v>Confecção de tubos de concreto poroso D=0,30m</v>
          </cell>
          <cell r="D180" t="str">
            <v>m</v>
          </cell>
          <cell r="E180">
            <v>16.68</v>
          </cell>
          <cell r="F180">
            <v>0</v>
          </cell>
          <cell r="G180">
            <v>16.68</v>
          </cell>
          <cell r="H180" t="str">
            <v>-</v>
          </cell>
        </row>
        <row r="181">
          <cell r="A181" t="str">
            <v>1 A 01 747 51</v>
          </cell>
          <cell r="B181" t="str">
            <v>-</v>
          </cell>
          <cell r="C181" t="str">
            <v>Confecção de tubos concr.poroso D=0,30m AC/BC</v>
          </cell>
          <cell r="D181" t="str">
            <v>m</v>
          </cell>
          <cell r="E181">
            <v>16.91</v>
          </cell>
          <cell r="F181">
            <v>0</v>
          </cell>
          <cell r="G181">
            <v>16.91</v>
          </cell>
          <cell r="H181" t="str">
            <v>-</v>
          </cell>
        </row>
        <row r="182">
          <cell r="A182" t="str">
            <v>1 A 01 751 01</v>
          </cell>
          <cell r="B182" t="str">
            <v>-</v>
          </cell>
          <cell r="C182" t="str">
            <v>Confecção de tubos de concreto D=0,40m</v>
          </cell>
          <cell r="D182" t="str">
            <v>m</v>
          </cell>
          <cell r="E182">
            <v>23.89</v>
          </cell>
          <cell r="F182">
            <v>0</v>
          </cell>
          <cell r="G182">
            <v>23.89</v>
          </cell>
          <cell r="H182" t="str">
            <v>-</v>
          </cell>
        </row>
        <row r="183">
          <cell r="A183" t="str">
            <v>1 A 01 751 51</v>
          </cell>
          <cell r="B183" t="str">
            <v>-</v>
          </cell>
          <cell r="C183" t="str">
            <v>Confecção de tubos de concreto D=0,40m AC/BC</v>
          </cell>
          <cell r="D183" t="str">
            <v>m</v>
          </cell>
          <cell r="E183">
            <v>24.66</v>
          </cell>
          <cell r="F183">
            <v>0</v>
          </cell>
          <cell r="G183">
            <v>24.66</v>
          </cell>
          <cell r="H183" t="str">
            <v>-</v>
          </cell>
        </row>
        <row r="184">
          <cell r="A184" t="str">
            <v>1 A 01 752 01</v>
          </cell>
          <cell r="B184" t="str">
            <v>-</v>
          </cell>
          <cell r="C184" t="str">
            <v>Confecção de tubos de concreto perfurado D=0,40m</v>
          </cell>
          <cell r="D184" t="str">
            <v>m</v>
          </cell>
          <cell r="E184">
            <v>24.15</v>
          </cell>
          <cell r="F184">
            <v>0</v>
          </cell>
          <cell r="G184">
            <v>24.15</v>
          </cell>
          <cell r="H184" t="str">
            <v>-</v>
          </cell>
        </row>
        <row r="185">
          <cell r="A185" t="str">
            <v>1 A 01 752 51</v>
          </cell>
          <cell r="B185" t="str">
            <v>-</v>
          </cell>
          <cell r="C185" t="str">
            <v>Confecção de tubos concr.perfurado D=0,40m AC/BC</v>
          </cell>
          <cell r="D185" t="str">
            <v>m</v>
          </cell>
          <cell r="E185">
            <v>24.92</v>
          </cell>
          <cell r="F185">
            <v>0</v>
          </cell>
          <cell r="G185">
            <v>24.92</v>
          </cell>
          <cell r="H185" t="str">
            <v>-</v>
          </cell>
        </row>
        <row r="186">
          <cell r="A186" t="str">
            <v>1 A 01 753 01</v>
          </cell>
          <cell r="B186" t="str">
            <v>-</v>
          </cell>
          <cell r="C186" t="str">
            <v>Confecção de tubos de concreto poroso D=0,40m</v>
          </cell>
          <cell r="D186" t="str">
            <v>m</v>
          </cell>
          <cell r="E186">
            <v>24.31</v>
          </cell>
          <cell r="F186">
            <v>0</v>
          </cell>
          <cell r="G186">
            <v>24.31</v>
          </cell>
          <cell r="H186" t="str">
            <v>-</v>
          </cell>
        </row>
        <row r="187">
          <cell r="A187" t="str">
            <v>1 A 01 753 51</v>
          </cell>
          <cell r="B187" t="str">
            <v>-</v>
          </cell>
          <cell r="C187" t="str">
            <v>Confecção de tubos concr.poroso D=0,40m AC/BC</v>
          </cell>
          <cell r="D187" t="str">
            <v>m</v>
          </cell>
          <cell r="E187">
            <v>24.68</v>
          </cell>
          <cell r="F187">
            <v>0</v>
          </cell>
          <cell r="G187">
            <v>24.68</v>
          </cell>
          <cell r="H187" t="str">
            <v>-</v>
          </cell>
        </row>
        <row r="188">
          <cell r="A188" t="str">
            <v>1 A 01 755 01</v>
          </cell>
          <cell r="B188" t="str">
            <v>-</v>
          </cell>
          <cell r="C188" t="str">
            <v>Confecção de tubos de concreto armado D=0,60m CA-4</v>
          </cell>
          <cell r="D188" t="str">
            <v>m</v>
          </cell>
          <cell r="E188">
            <v>118.18</v>
          </cell>
          <cell r="F188">
            <v>0</v>
          </cell>
          <cell r="G188">
            <v>118.18</v>
          </cell>
          <cell r="H188" t="str">
            <v>-</v>
          </cell>
        </row>
        <row r="189">
          <cell r="A189" t="str">
            <v>1 A 01 755 51</v>
          </cell>
          <cell r="B189" t="str">
            <v>-</v>
          </cell>
          <cell r="C189" t="str">
            <v xml:space="preserve"> Confecção de tubos concr.armado D=0,60m CA-4 AC/BC</v>
          </cell>
          <cell r="D189" t="str">
            <v>m</v>
          </cell>
          <cell r="E189">
            <v>119.69</v>
          </cell>
          <cell r="F189">
            <v>0</v>
          </cell>
          <cell r="G189">
            <v>119.69</v>
          </cell>
          <cell r="H189" t="str">
            <v>-</v>
          </cell>
        </row>
        <row r="190">
          <cell r="A190" t="str">
            <v>1 A 01 760 01</v>
          </cell>
          <cell r="B190" t="str">
            <v>-</v>
          </cell>
          <cell r="C190" t="str">
            <v>Confecção de tubos de concreto armado D=0,80m CA-4</v>
          </cell>
          <cell r="D190" t="str">
            <v>m</v>
          </cell>
          <cell r="E190">
            <v>179.6</v>
          </cell>
          <cell r="F190">
            <v>0</v>
          </cell>
          <cell r="G190">
            <v>179.6</v>
          </cell>
          <cell r="H190" t="str">
            <v>-</v>
          </cell>
        </row>
        <row r="191">
          <cell r="A191" t="str">
            <v>1 A 01 760 51</v>
          </cell>
          <cell r="B191" t="str">
            <v>-</v>
          </cell>
          <cell r="C191" t="str">
            <v>Confecção de tubos concr.armado D=0,80m CA-4 AC/BC</v>
          </cell>
          <cell r="D191" t="str">
            <v>m</v>
          </cell>
          <cell r="E191">
            <v>182.11</v>
          </cell>
          <cell r="F191">
            <v>0</v>
          </cell>
          <cell r="G191">
            <v>182.11</v>
          </cell>
          <cell r="H191" t="str">
            <v>-</v>
          </cell>
        </row>
        <row r="192">
          <cell r="A192" t="str">
            <v>1 A 01 765 01</v>
          </cell>
          <cell r="B192" t="str">
            <v>-</v>
          </cell>
          <cell r="C192" t="str">
            <v>Confecção de tubos de concreto armado D=1,00m CA-4</v>
          </cell>
          <cell r="D192" t="str">
            <v>m</v>
          </cell>
          <cell r="E192">
            <v>271.69</v>
          </cell>
          <cell r="F192">
            <v>0</v>
          </cell>
          <cell r="G192">
            <v>271.69</v>
          </cell>
          <cell r="H192" t="str">
            <v>-</v>
          </cell>
        </row>
        <row r="193">
          <cell r="A193" t="str">
            <v>1 A 01 765 51</v>
          </cell>
          <cell r="B193" t="str">
            <v>-</v>
          </cell>
          <cell r="C193" t="str">
            <v>Confecção de tubos concr.armado D=1,00m CA-4 AC/BC</v>
          </cell>
          <cell r="D193" t="str">
            <v>m</v>
          </cell>
          <cell r="E193">
            <v>275.44</v>
          </cell>
          <cell r="F193">
            <v>0</v>
          </cell>
          <cell r="G193">
            <v>275.44</v>
          </cell>
          <cell r="H193" t="str">
            <v>-</v>
          </cell>
        </row>
        <row r="194">
          <cell r="A194" t="str">
            <v>1 A 01 770 01</v>
          </cell>
          <cell r="B194" t="str">
            <v>-</v>
          </cell>
          <cell r="C194" t="str">
            <v>Confecção de tubos de concreto armado D=1,20m CA-4</v>
          </cell>
          <cell r="D194" t="str">
            <v>m</v>
          </cell>
          <cell r="E194">
            <v>382.35</v>
          </cell>
          <cell r="F194">
            <v>0</v>
          </cell>
          <cell r="G194">
            <v>382.35</v>
          </cell>
          <cell r="H194" t="str">
            <v>-</v>
          </cell>
        </row>
        <row r="195">
          <cell r="A195" t="str">
            <v>1 A 01 700 51</v>
          </cell>
          <cell r="B195" t="str">
            <v>-</v>
          </cell>
          <cell r="C195" t="str">
            <v>Confecção de tubos concr.armado D=1,20m CA-4 AC/BC</v>
          </cell>
          <cell r="D195" t="str">
            <v>m</v>
          </cell>
          <cell r="E195">
            <v>387.18</v>
          </cell>
          <cell r="F195">
            <v>0</v>
          </cell>
          <cell r="G195">
            <v>387.18</v>
          </cell>
          <cell r="H195" t="str">
            <v>-</v>
          </cell>
        </row>
        <row r="196">
          <cell r="A196" t="str">
            <v>1 A 01 775 01</v>
          </cell>
          <cell r="B196" t="str">
            <v>-</v>
          </cell>
          <cell r="C196" t="str">
            <v>Confecção de tubos de concreto armado D=1,50m CA-4</v>
          </cell>
          <cell r="D196" t="str">
            <v>m</v>
          </cell>
          <cell r="E196">
            <v>608.49</v>
          </cell>
          <cell r="F196">
            <v>0</v>
          </cell>
          <cell r="G196">
            <v>608.49</v>
          </cell>
          <cell r="H196" t="str">
            <v>-</v>
          </cell>
        </row>
        <row r="197">
          <cell r="A197" t="str">
            <v>1 A 01 775 51</v>
          </cell>
          <cell r="B197" t="str">
            <v>-</v>
          </cell>
          <cell r="C197" t="str">
            <v>Confecção de tubos concr.armado D=1,50m CA-4 AC/BC</v>
          </cell>
          <cell r="D197" t="str">
            <v>m</v>
          </cell>
          <cell r="E197">
            <v>614.9</v>
          </cell>
          <cell r="F197">
            <v>0</v>
          </cell>
          <cell r="G197">
            <v>614.9</v>
          </cell>
          <cell r="H197" t="str">
            <v>-</v>
          </cell>
        </row>
        <row r="198">
          <cell r="A198" t="str">
            <v>1 A 01 780 01</v>
          </cell>
          <cell r="B198" t="str">
            <v>-</v>
          </cell>
          <cell r="C198" t="str">
            <v>Obtenção de grama para replantio</v>
          </cell>
          <cell r="D198" t="str">
            <v>m²</v>
          </cell>
          <cell r="E198">
            <v>0.8</v>
          </cell>
          <cell r="F198">
            <v>0</v>
          </cell>
          <cell r="G198">
            <v>0.8</v>
          </cell>
          <cell r="H198" t="str">
            <v>-</v>
          </cell>
        </row>
        <row r="199">
          <cell r="A199" t="str">
            <v>1 A 01 790 01</v>
          </cell>
          <cell r="B199" t="str">
            <v>-</v>
          </cell>
          <cell r="C199" t="str">
            <v>Guia de madeira - 2,5 x 7,0 cm</v>
          </cell>
          <cell r="D199" t="str">
            <v>m</v>
          </cell>
          <cell r="E199">
            <v>1.66</v>
          </cell>
          <cell r="F199">
            <v>0</v>
          </cell>
          <cell r="G199">
            <v>1.66</v>
          </cell>
          <cell r="H199" t="str">
            <v>-</v>
          </cell>
        </row>
        <row r="200">
          <cell r="A200" t="str">
            <v>1 A 01 790 02</v>
          </cell>
          <cell r="B200" t="str">
            <v>-</v>
          </cell>
          <cell r="C200" t="str">
            <v>Guia de madeira - 2,5 x 10,0 cm</v>
          </cell>
          <cell r="D200" t="str">
            <v>m</v>
          </cell>
          <cell r="E200">
            <v>1.88</v>
          </cell>
          <cell r="F200">
            <v>0</v>
          </cell>
          <cell r="G200">
            <v>1.88</v>
          </cell>
          <cell r="H200" t="str">
            <v>-</v>
          </cell>
        </row>
        <row r="201">
          <cell r="A201" t="str">
            <v>1 A 01 800 01</v>
          </cell>
          <cell r="B201" t="str">
            <v>-</v>
          </cell>
          <cell r="C201" t="str">
            <v>Recuperação de chapa para placa de sinalização</v>
          </cell>
          <cell r="D201" t="str">
            <v>m²</v>
          </cell>
          <cell r="E201">
            <v>18.18</v>
          </cell>
          <cell r="F201">
            <v>0</v>
          </cell>
          <cell r="G201">
            <v>18.18</v>
          </cell>
          <cell r="H201" t="str">
            <v>-</v>
          </cell>
        </row>
        <row r="202">
          <cell r="A202" t="str">
            <v>1 A 01 810 01</v>
          </cell>
          <cell r="B202" t="str">
            <v>-</v>
          </cell>
          <cell r="C202" t="str">
            <v>Calha metálica semi-circular D=0,40 m</v>
          </cell>
          <cell r="D202" t="str">
            <v>m</v>
          </cell>
          <cell r="E202">
            <v>146.99</v>
          </cell>
          <cell r="F202">
            <v>0</v>
          </cell>
          <cell r="G202">
            <v>146.99</v>
          </cell>
          <cell r="H202" t="str">
            <v>-</v>
          </cell>
        </row>
        <row r="203">
          <cell r="A203" t="str">
            <v>1 A 01 850 01</v>
          </cell>
          <cell r="B203" t="str">
            <v>-</v>
          </cell>
          <cell r="C203" t="str">
            <v>Confecção de placa de sinalização semi-refletiva</v>
          </cell>
          <cell r="D203" t="str">
            <v>m²</v>
          </cell>
          <cell r="E203">
            <v>147.69</v>
          </cell>
          <cell r="F203">
            <v>0</v>
          </cell>
          <cell r="G203">
            <v>147.69</v>
          </cell>
          <cell r="H203" t="str">
            <v>-</v>
          </cell>
        </row>
        <row r="204">
          <cell r="A204" t="str">
            <v>1 A 01 860 01</v>
          </cell>
          <cell r="B204" t="str">
            <v>-</v>
          </cell>
          <cell r="C204" t="str">
            <v>Confecção de placa de sinalização tot. refletiva</v>
          </cell>
          <cell r="D204" t="str">
            <v>m²</v>
          </cell>
          <cell r="E204">
            <v>199.35</v>
          </cell>
          <cell r="F204">
            <v>0</v>
          </cell>
          <cell r="G204">
            <v>199.35</v>
          </cell>
          <cell r="H204" t="str">
            <v>-</v>
          </cell>
        </row>
        <row r="205">
          <cell r="A205" t="str">
            <v>1 A 01 870 01</v>
          </cell>
          <cell r="B205" t="str">
            <v>-</v>
          </cell>
          <cell r="C205" t="str">
            <v>Confecção de suporte e travessa p/ placa de sinal.</v>
          </cell>
          <cell r="D205" t="str">
            <v>un</v>
          </cell>
          <cell r="E205">
            <v>18.57</v>
          </cell>
          <cell r="F205">
            <v>0</v>
          </cell>
          <cell r="G205">
            <v>18.57</v>
          </cell>
          <cell r="H205" t="str">
            <v>-</v>
          </cell>
        </row>
        <row r="206">
          <cell r="A206" t="str">
            <v>1 A 01 890 01</v>
          </cell>
          <cell r="B206" t="str">
            <v>-</v>
          </cell>
          <cell r="C206" t="str">
            <v>Escavação manual em material de 1a categoria</v>
          </cell>
          <cell r="D206" t="str">
            <v>m³</v>
          </cell>
          <cell r="E206">
            <v>16.68</v>
          </cell>
          <cell r="F206">
            <v>0</v>
          </cell>
          <cell r="G206">
            <v>16.68</v>
          </cell>
          <cell r="H206" t="str">
            <v>-</v>
          </cell>
        </row>
        <row r="207">
          <cell r="A207" t="str">
            <v>1 A 01 891 01</v>
          </cell>
          <cell r="B207" t="str">
            <v>-</v>
          </cell>
          <cell r="C207" t="str">
            <v>Escavação manual de vala em material de 1a cat.</v>
          </cell>
          <cell r="D207" t="str">
            <v>m³</v>
          </cell>
          <cell r="E207">
            <v>19.27</v>
          </cell>
          <cell r="F207">
            <v>0</v>
          </cell>
          <cell r="G207">
            <v>19.27</v>
          </cell>
          <cell r="H207" t="str">
            <v>-</v>
          </cell>
        </row>
        <row r="208">
          <cell r="A208" t="str">
            <v>1 A 01 892 01</v>
          </cell>
          <cell r="B208" t="str">
            <v>-</v>
          </cell>
          <cell r="C208" t="str">
            <v>Escavação mecânica de vala em material de 1a cat.</v>
          </cell>
          <cell r="D208" t="str">
            <v>m³</v>
          </cell>
          <cell r="E208">
            <v>3.09</v>
          </cell>
          <cell r="F208">
            <v>0</v>
          </cell>
          <cell r="G208">
            <v>3.09</v>
          </cell>
          <cell r="H208" t="str">
            <v>-</v>
          </cell>
        </row>
        <row r="209">
          <cell r="A209" t="str">
            <v>1 A 01 893 01</v>
          </cell>
          <cell r="B209" t="str">
            <v>-</v>
          </cell>
          <cell r="C209" t="str">
            <v>Compactação manual</v>
          </cell>
          <cell r="D209" t="str">
            <v>m³</v>
          </cell>
          <cell r="E209">
            <v>8.01</v>
          </cell>
          <cell r="F209">
            <v>0</v>
          </cell>
          <cell r="G209">
            <v>8.01</v>
          </cell>
          <cell r="H209" t="str">
            <v>-</v>
          </cell>
        </row>
        <row r="210">
          <cell r="A210" t="str">
            <v>1 A 01 894 01</v>
          </cell>
          <cell r="B210" t="str">
            <v>-</v>
          </cell>
          <cell r="C210" t="str">
            <v>Lastro de brita</v>
          </cell>
          <cell r="D210" t="str">
            <v>m³</v>
          </cell>
          <cell r="E210">
            <v>30.79</v>
          </cell>
          <cell r="F210">
            <v>0</v>
          </cell>
          <cell r="G210">
            <v>30.79</v>
          </cell>
          <cell r="H210" t="str">
            <v>-</v>
          </cell>
        </row>
        <row r="211">
          <cell r="A211" t="str">
            <v>1 A 01 894 51</v>
          </cell>
          <cell r="B211" t="str">
            <v>-</v>
          </cell>
          <cell r="C211" t="str">
            <v>Lastro de brita BC</v>
          </cell>
          <cell r="D211" t="str">
            <v>m³</v>
          </cell>
          <cell r="E211">
            <v>30.15</v>
          </cell>
          <cell r="F211">
            <v>0</v>
          </cell>
          <cell r="G211">
            <v>30.15</v>
          </cell>
          <cell r="H211" t="str">
            <v>-</v>
          </cell>
        </row>
        <row r="212">
          <cell r="A212" t="str">
            <v>1 A 02 702 00</v>
          </cell>
          <cell r="B212" t="str">
            <v>-</v>
          </cell>
          <cell r="C212" t="str">
            <v>Limpeza e enchim. junta pav. concr.(const e rest)</v>
          </cell>
          <cell r="D212" t="str">
            <v>m</v>
          </cell>
          <cell r="E212">
            <v>4.8</v>
          </cell>
          <cell r="F212">
            <v>0</v>
          </cell>
          <cell r="G212">
            <v>4.8</v>
          </cell>
          <cell r="H212" t="str">
            <v>-</v>
          </cell>
        </row>
        <row r="213">
          <cell r="A213" t="str">
            <v>1 A 99 001 00</v>
          </cell>
          <cell r="B213" t="str">
            <v>-</v>
          </cell>
          <cell r="C213" t="str">
            <v>Mistura areia-asfalto usinada a frio</v>
          </cell>
          <cell r="D213" t="str">
            <v>m³</v>
          </cell>
          <cell r="E213">
            <v>0</v>
          </cell>
          <cell r="F213">
            <v>0</v>
          </cell>
          <cell r="G213">
            <v>0</v>
          </cell>
          <cell r="H213" t="str">
            <v>-</v>
          </cell>
        </row>
        <row r="214">
          <cell r="A214" t="str">
            <v>1 A 99 002 00</v>
          </cell>
          <cell r="B214" t="str">
            <v>-</v>
          </cell>
          <cell r="C214" t="str">
            <v>Mistura areia-asfalto usinada a quente</v>
          </cell>
          <cell r="D214" t="str">
            <v>m³</v>
          </cell>
          <cell r="E214">
            <v>0</v>
          </cell>
          <cell r="F214">
            <v>0</v>
          </cell>
          <cell r="G214">
            <v>0</v>
          </cell>
          <cell r="H214" t="str">
            <v>-</v>
          </cell>
        </row>
        <row r="215">
          <cell r="A215" t="str">
            <v>1 A 99 003 00</v>
          </cell>
          <cell r="B215" t="str">
            <v>-</v>
          </cell>
          <cell r="C215" t="str">
            <v>Mistura betuminosa usinada a frio</v>
          </cell>
          <cell r="D215" t="str">
            <v>m³</v>
          </cell>
          <cell r="E215">
            <v>0</v>
          </cell>
          <cell r="F215">
            <v>0</v>
          </cell>
          <cell r="G215">
            <v>0</v>
          </cell>
          <cell r="H215" t="str">
            <v>-</v>
          </cell>
        </row>
        <row r="216">
          <cell r="A216" t="str">
            <v>1 A 99 004 00</v>
          </cell>
          <cell r="B216" t="str">
            <v>-</v>
          </cell>
          <cell r="C216" t="str">
            <v>Mistura betuminosa usinada a quente</v>
          </cell>
          <cell r="D216" t="str">
            <v>m³</v>
          </cell>
          <cell r="E216">
            <v>0</v>
          </cell>
          <cell r="F216">
            <v>0</v>
          </cell>
          <cell r="G216">
            <v>0</v>
          </cell>
          <cell r="H216" t="str">
            <v>-</v>
          </cell>
        </row>
        <row r="217">
          <cell r="A217" t="str">
            <v>1 A 99 005 00</v>
          </cell>
          <cell r="B217" t="str">
            <v>-</v>
          </cell>
          <cell r="C217" t="str">
            <v>Mistura betuminosa</v>
          </cell>
          <cell r="D217" t="str">
            <v>m³</v>
          </cell>
          <cell r="E217">
            <v>0</v>
          </cell>
          <cell r="F217">
            <v>0</v>
          </cell>
          <cell r="G217">
            <v>0</v>
          </cell>
          <cell r="H217" t="str">
            <v>-</v>
          </cell>
        </row>
        <row r="219">
          <cell r="A219" t="str">
            <v>DNIT - Sistema de Custos Rodoviários</v>
          </cell>
          <cell r="D219" t="str">
            <v>Sicro2</v>
          </cell>
          <cell r="H219" t="str">
            <v>Esp. Técnica</v>
          </cell>
        </row>
        <row r="220">
          <cell r="A220" t="str">
            <v>construção Rodoviária</v>
          </cell>
          <cell r="D220" t="str">
            <v>Minas Gerais</v>
          </cell>
          <cell r="H220" t="str">
            <v>Minas Gerais</v>
          </cell>
        </row>
        <row r="221">
          <cell r="A221" t="str">
            <v>Resumo dos Custos Unitários de Referência: Maio de 2005</v>
          </cell>
          <cell r="D221" t="str">
            <v>RCtR0330</v>
          </cell>
          <cell r="H221" t="str">
            <v>=</v>
          </cell>
        </row>
        <row r="223">
          <cell r="A223" t="str">
            <v>Código</v>
          </cell>
          <cell r="C223" t="str">
            <v>Atividade / Serviço</v>
          </cell>
          <cell r="D223" t="str">
            <v>Unidade</v>
          </cell>
          <cell r="F223" t="str">
            <v>Preço Unitário</v>
          </cell>
          <cell r="H223" t="str">
            <v>Código</v>
          </cell>
        </row>
        <row r="224">
          <cell r="D224" t="str">
            <v>Und</v>
          </cell>
          <cell r="E224" t="str">
            <v>Direto</v>
          </cell>
          <cell r="F224" t="str">
            <v>LDI</v>
          </cell>
          <cell r="G224" t="str">
            <v>Total</v>
          </cell>
        </row>
        <row r="226">
          <cell r="A226" t="str">
            <v>2 S 01 000 00</v>
          </cell>
          <cell r="B226" t="str">
            <v>-</v>
          </cell>
          <cell r="C226" t="str">
            <v>Desm. dest. limpeza áreas c/arv. diam. até 0,15 m</v>
          </cell>
          <cell r="D226" t="str">
            <v>m²</v>
          </cell>
          <cell r="E226">
            <v>0.2</v>
          </cell>
          <cell r="F226">
            <v>0.04</v>
          </cell>
          <cell r="G226">
            <v>0.25</v>
          </cell>
          <cell r="H226" t="str">
            <v>DNER-ES-278/97</v>
          </cell>
        </row>
        <row r="227">
          <cell r="A227" t="str">
            <v>2 S 01 010 00</v>
          </cell>
          <cell r="B227" t="str">
            <v>-</v>
          </cell>
          <cell r="C227" t="str">
            <v>Destocamento de árvores D=0,15 a 0,30 m</v>
          </cell>
          <cell r="D227" t="str">
            <v>und</v>
          </cell>
          <cell r="E227">
            <v>19.420000000000002</v>
          </cell>
          <cell r="F227">
            <v>4.6399999999999997</v>
          </cell>
          <cell r="G227">
            <v>24.07</v>
          </cell>
          <cell r="H227" t="str">
            <v>DNER-ES-278/97</v>
          </cell>
        </row>
        <row r="228">
          <cell r="A228" t="str">
            <v>2 S 01 012 00</v>
          </cell>
          <cell r="B228" t="str">
            <v>-</v>
          </cell>
          <cell r="C228" t="str">
            <v>Destocamento de árvores c/diâm. &gt; 0,30 m</v>
          </cell>
          <cell r="D228" t="str">
            <v>und</v>
          </cell>
          <cell r="E228">
            <v>48.56</v>
          </cell>
          <cell r="F228">
            <v>11.6</v>
          </cell>
          <cell r="G228">
            <v>60.17</v>
          </cell>
          <cell r="H228" t="str">
            <v>DNER-ES-278/97</v>
          </cell>
        </row>
        <row r="229">
          <cell r="A229" t="str">
            <v>2 S 01 100 01</v>
          </cell>
          <cell r="B229" t="str">
            <v>-</v>
          </cell>
          <cell r="C229" t="str">
            <v>Esc. carga transp. mat 1ª cat DMT 50 m</v>
          </cell>
          <cell r="D229" t="str">
            <v>m³</v>
          </cell>
          <cell r="E229">
            <v>1.03</v>
          </cell>
          <cell r="F229">
            <v>0.24</v>
          </cell>
          <cell r="G229">
            <v>1.28</v>
          </cell>
          <cell r="H229" t="str">
            <v>DNER-ES-280/97</v>
          </cell>
        </row>
        <row r="230">
          <cell r="A230" t="str">
            <v>2 S 01 100 02</v>
          </cell>
          <cell r="B230" t="str">
            <v>-</v>
          </cell>
          <cell r="C230" t="str">
            <v>Esc. carga transp. mat 1ª cat DMT 50 a 200m c/m</v>
          </cell>
          <cell r="D230" t="str">
            <v>m³</v>
          </cell>
          <cell r="E230">
            <v>3.41</v>
          </cell>
          <cell r="F230">
            <v>0.81</v>
          </cell>
          <cell r="G230">
            <v>4.22</v>
          </cell>
          <cell r="H230" t="str">
            <v>DNER-ES-280/97</v>
          </cell>
        </row>
        <row r="231">
          <cell r="A231" t="str">
            <v>2 S 01 100 03</v>
          </cell>
          <cell r="B231" t="str">
            <v>-</v>
          </cell>
          <cell r="C231" t="str">
            <v>Esc. carga transp. mat 1ª cat DMT 200 a 400m c/m</v>
          </cell>
          <cell r="D231" t="str">
            <v>m³</v>
          </cell>
          <cell r="E231">
            <v>4.1500000000000004</v>
          </cell>
          <cell r="F231">
            <v>0.99</v>
          </cell>
          <cell r="G231">
            <v>5.14</v>
          </cell>
          <cell r="H231" t="str">
            <v>DNER-ES-280/97</v>
          </cell>
        </row>
        <row r="232">
          <cell r="A232" t="str">
            <v>2 S 01 100 04</v>
          </cell>
          <cell r="B232" t="str">
            <v>-</v>
          </cell>
          <cell r="C232" t="str">
            <v>Esc. carga transp. mat 1ª cat DMT 400 a 600m c/m</v>
          </cell>
          <cell r="D232" t="str">
            <v>m³</v>
          </cell>
          <cell r="E232">
            <v>4.9400000000000004</v>
          </cell>
          <cell r="F232">
            <v>1.18</v>
          </cell>
          <cell r="G232">
            <v>6.12</v>
          </cell>
          <cell r="H232" t="str">
            <v>DNER-ES-280/97</v>
          </cell>
        </row>
        <row r="233">
          <cell r="A233" t="str">
            <v>2 S 01 100 05</v>
          </cell>
          <cell r="B233" t="str">
            <v>-</v>
          </cell>
          <cell r="C233" t="str">
            <v>Esc. carga transp. mat 1ª cat DMT 600 a 800m c/m</v>
          </cell>
          <cell r="D233" t="str">
            <v>m³</v>
          </cell>
          <cell r="E233">
            <v>5.64</v>
          </cell>
          <cell r="F233">
            <v>1.34</v>
          </cell>
          <cell r="G233">
            <v>6.99</v>
          </cell>
          <cell r="H233" t="str">
            <v>DNER-ES-280/97</v>
          </cell>
        </row>
        <row r="234">
          <cell r="A234" t="str">
            <v>2 S 01 100 06</v>
          </cell>
          <cell r="B234" t="str">
            <v>-</v>
          </cell>
          <cell r="C234" t="str">
            <v>Esc. carga transp. mat 1ª cat DMT 800 a 1000m c/m</v>
          </cell>
          <cell r="D234" t="str">
            <v>m³</v>
          </cell>
          <cell r="E234">
            <v>6.52</v>
          </cell>
          <cell r="F234">
            <v>1.55</v>
          </cell>
          <cell r="G234">
            <v>8.07</v>
          </cell>
          <cell r="H234" t="str">
            <v>DNER-ES-280/97</v>
          </cell>
        </row>
        <row r="235">
          <cell r="A235" t="str">
            <v>2 S 01 100 07</v>
          </cell>
          <cell r="B235" t="str">
            <v>-</v>
          </cell>
          <cell r="C235" t="str">
            <v>Esc. carga transp. mat 1ª cat DMT 1000 a 1200m c/m</v>
          </cell>
          <cell r="D235" t="str">
            <v>m³</v>
          </cell>
          <cell r="E235">
            <v>7.44</v>
          </cell>
          <cell r="F235">
            <v>1.77</v>
          </cell>
          <cell r="G235">
            <v>9.2200000000000006</v>
          </cell>
          <cell r="H235" t="str">
            <v>DNER-ES-280/97</v>
          </cell>
        </row>
        <row r="236">
          <cell r="A236" t="str">
            <v>2 S 01 100 08</v>
          </cell>
          <cell r="B236" t="str">
            <v>-</v>
          </cell>
          <cell r="C236" t="str">
            <v>Esc. carga transp. mat 1ª cat DMT 1200 a 1400m c/m</v>
          </cell>
          <cell r="D236" t="str">
            <v>m³</v>
          </cell>
          <cell r="E236">
            <v>8.2899999999999991</v>
          </cell>
          <cell r="F236">
            <v>1.98</v>
          </cell>
          <cell r="G236">
            <v>10.27</v>
          </cell>
          <cell r="H236" t="str">
            <v>DNER-ES-280/97</v>
          </cell>
        </row>
        <row r="237">
          <cell r="A237" t="str">
            <v>2 S 01 100 09</v>
          </cell>
          <cell r="B237" t="str">
            <v>-</v>
          </cell>
          <cell r="C237" t="str">
            <v>Esc. carga tr. mat 1ª c. DMT 50 a 200m c/carreg</v>
          </cell>
          <cell r="D237" t="str">
            <v>m³</v>
          </cell>
          <cell r="E237">
            <v>3.92</v>
          </cell>
          <cell r="F237">
            <v>0.93</v>
          </cell>
          <cell r="G237">
            <v>4.8499999999999996</v>
          </cell>
          <cell r="H237" t="str">
            <v>DNER-ES-280/97</v>
          </cell>
        </row>
        <row r="238">
          <cell r="A238" t="str">
            <v>2 S 01 100 10</v>
          </cell>
          <cell r="B238" t="str">
            <v>-</v>
          </cell>
          <cell r="C238" t="str">
            <v>Esc. carga tr. mat 1ª c. DMT 200 a 400m c/carreg</v>
          </cell>
          <cell r="D238" t="str">
            <v>m³</v>
          </cell>
          <cell r="E238">
            <v>4.26</v>
          </cell>
          <cell r="F238">
            <v>1.01</v>
          </cell>
          <cell r="G238">
            <v>5.28</v>
          </cell>
          <cell r="H238" t="str">
            <v>DNER-ES-280/97</v>
          </cell>
        </row>
        <row r="239">
          <cell r="A239" t="str">
            <v>2 S 01 100 11</v>
          </cell>
          <cell r="B239" t="str">
            <v>-</v>
          </cell>
          <cell r="C239" t="str">
            <v>Esc. carga tr. mat 1ª c. DMT 400 a 600m c/carreg</v>
          </cell>
          <cell r="D239" t="str">
            <v>m³</v>
          </cell>
          <cell r="E239">
            <v>4.4400000000000004</v>
          </cell>
          <cell r="F239">
            <v>1.06</v>
          </cell>
          <cell r="G239">
            <v>5.5</v>
          </cell>
          <cell r="H239" t="str">
            <v>DNER-ES-280/97</v>
          </cell>
        </row>
        <row r="240">
          <cell r="A240" t="str">
            <v>2 S 01 100 12</v>
          </cell>
          <cell r="B240" t="str">
            <v>-</v>
          </cell>
          <cell r="C240" t="str">
            <v>Esc. carga tr. mat 1ª c. DMT 600 a 800m c/carreg</v>
          </cell>
          <cell r="D240" t="str">
            <v>m³</v>
          </cell>
          <cell r="E240">
            <v>4.6500000000000004</v>
          </cell>
          <cell r="F240">
            <v>1.1100000000000001</v>
          </cell>
          <cell r="G240">
            <v>5.76</v>
          </cell>
          <cell r="H240" t="str">
            <v>DNER-ES-280/97</v>
          </cell>
        </row>
        <row r="241">
          <cell r="A241" t="str">
            <v>2 S 01 100 13</v>
          </cell>
          <cell r="B241" t="str">
            <v>-</v>
          </cell>
          <cell r="C241" t="str">
            <v>Esc. carga tr. mat 1ª c. DMT 800 a 1000m c/carreg</v>
          </cell>
          <cell r="D241" t="str">
            <v>m³</v>
          </cell>
          <cell r="E241">
            <v>4.9800000000000004</v>
          </cell>
          <cell r="F241">
            <v>1.19</v>
          </cell>
          <cell r="G241">
            <v>6.17</v>
          </cell>
          <cell r="H241" t="str">
            <v>DNER-ES-280/97</v>
          </cell>
        </row>
        <row r="242">
          <cell r="A242" t="str">
            <v>2 S 01 100 14</v>
          </cell>
          <cell r="B242" t="str">
            <v>-</v>
          </cell>
          <cell r="C242" t="str">
            <v>Esc. carga tr. mat 1ª c. DMT 1000 a 1200m c/carreg</v>
          </cell>
          <cell r="D242" t="str">
            <v>m³</v>
          </cell>
          <cell r="E242">
            <v>5.17</v>
          </cell>
          <cell r="F242">
            <v>1.23</v>
          </cell>
          <cell r="G242">
            <v>6.41</v>
          </cell>
          <cell r="H242" t="str">
            <v>DNER-ES-280/97</v>
          </cell>
        </row>
        <row r="243">
          <cell r="A243" t="str">
            <v>2 S 01 100 15</v>
          </cell>
          <cell r="B243" t="str">
            <v>-</v>
          </cell>
          <cell r="C243" t="str">
            <v>Esc. carga tr. mat 1ª c. DMT 1200 a 1400m c/carreg</v>
          </cell>
          <cell r="D243" t="str">
            <v>m³</v>
          </cell>
          <cell r="E243">
            <v>5.34</v>
          </cell>
          <cell r="F243">
            <v>1.27</v>
          </cell>
          <cell r="G243">
            <v>6.62</v>
          </cell>
          <cell r="H243" t="str">
            <v>DNER-ES-280/97</v>
          </cell>
        </row>
        <row r="244">
          <cell r="A244" t="str">
            <v>2 S 01 100 16</v>
          </cell>
          <cell r="B244" t="str">
            <v>-</v>
          </cell>
          <cell r="C244" t="str">
            <v>Esc. carga tr. mat 1ª c. DMT 1400 a 1600m c/carreg</v>
          </cell>
          <cell r="D244" t="str">
            <v>m³</v>
          </cell>
          <cell r="E244">
            <v>5.6</v>
          </cell>
          <cell r="F244">
            <v>1.34</v>
          </cell>
          <cell r="G244">
            <v>6.94</v>
          </cell>
          <cell r="H244" t="str">
            <v>DNER-ES-280/97</v>
          </cell>
        </row>
        <row r="245">
          <cell r="A245" t="str">
            <v>2 S 01 100 17</v>
          </cell>
          <cell r="B245" t="str">
            <v>-</v>
          </cell>
          <cell r="C245" t="str">
            <v>Esc. carga tr. mat 1ª c. DMT 1600 a 1800m c/carreg</v>
          </cell>
          <cell r="D245" t="str">
            <v>m³</v>
          </cell>
          <cell r="E245">
            <v>5.69</v>
          </cell>
          <cell r="F245">
            <v>1.36</v>
          </cell>
          <cell r="G245">
            <v>7.05</v>
          </cell>
          <cell r="H245" t="str">
            <v>DNER-ES-280/97</v>
          </cell>
        </row>
        <row r="246">
          <cell r="A246" t="str">
            <v>2 S 01 100 18</v>
          </cell>
          <cell r="B246" t="str">
            <v>-</v>
          </cell>
          <cell r="C246" t="str">
            <v>Esc. carga tr. mat 1ª c. DMT 1800 a 2000m c/carreg</v>
          </cell>
          <cell r="D246" t="str">
            <v>m³</v>
          </cell>
          <cell r="E246">
            <v>6.02</v>
          </cell>
          <cell r="F246">
            <v>1.44</v>
          </cell>
          <cell r="G246">
            <v>7.47</v>
          </cell>
          <cell r="H246" t="str">
            <v>DNER-ES-280/97</v>
          </cell>
        </row>
        <row r="247">
          <cell r="A247" t="str">
            <v>2 S 01 100 19</v>
          </cell>
          <cell r="B247" t="str">
            <v>-</v>
          </cell>
          <cell r="C247" t="str">
            <v>Esc. carga tr. mat 1ª c. DMT 2000 a 3000m c/carreg</v>
          </cell>
          <cell r="D247" t="str">
            <v>m³</v>
          </cell>
          <cell r="E247">
            <v>6.71</v>
          </cell>
          <cell r="F247">
            <v>1.6</v>
          </cell>
          <cell r="G247">
            <v>8.31</v>
          </cell>
          <cell r="H247" t="str">
            <v>DNER-ES-280/97</v>
          </cell>
        </row>
        <row r="248">
          <cell r="A248" t="str">
            <v>2 S 01 100 20</v>
          </cell>
          <cell r="B248" t="str">
            <v>-</v>
          </cell>
          <cell r="C248" t="str">
            <v>Esc. carga tr. mat 1ª c. DMT 3000 a 5000m c/carreg</v>
          </cell>
          <cell r="D248" t="str">
            <v>m³</v>
          </cell>
          <cell r="E248">
            <v>8.57</v>
          </cell>
          <cell r="F248">
            <v>2.04</v>
          </cell>
          <cell r="G248">
            <v>10.62</v>
          </cell>
          <cell r="H248" t="str">
            <v>DNER-ES-280/97</v>
          </cell>
        </row>
        <row r="249">
          <cell r="A249" t="str">
            <v>2 S 01 100 21</v>
          </cell>
          <cell r="B249" t="str">
            <v>-</v>
          </cell>
          <cell r="C249" t="str">
            <v>Escavação carga transp. manual mat.1a cat. DT=20m</v>
          </cell>
          <cell r="D249" t="str">
            <v>m³</v>
          </cell>
          <cell r="E249">
            <v>14.05</v>
          </cell>
          <cell r="F249">
            <v>3.35</v>
          </cell>
          <cell r="G249">
            <v>117.41</v>
          </cell>
          <cell r="H249" t="str">
            <v>DNER-ES-280/97</v>
          </cell>
        </row>
        <row r="250">
          <cell r="A250" t="str">
            <v>2 S 01 100 22</v>
          </cell>
          <cell r="B250" t="str">
            <v>-</v>
          </cell>
          <cell r="C250" t="str">
            <v>Esc. carga transp. mat 1ª cat DMT 50 a 200m c/e</v>
          </cell>
          <cell r="D250" t="str">
            <v>m³</v>
          </cell>
          <cell r="E250">
            <v>3.31</v>
          </cell>
          <cell r="F250">
            <v>0.79</v>
          </cell>
          <cell r="G250">
            <v>4.0999999999999996</v>
          </cell>
          <cell r="H250" t="str">
            <v>DNER-ES-280/97</v>
          </cell>
        </row>
        <row r="251">
          <cell r="A251" t="str">
            <v>2 S 01 100 23</v>
          </cell>
          <cell r="B251" t="str">
            <v>-</v>
          </cell>
          <cell r="C251" t="str">
            <v>Esc. carga transp. mat 1ª cat DMT 200 a 400m c/e</v>
          </cell>
          <cell r="D251" t="str">
            <v>m³</v>
          </cell>
          <cell r="E251">
            <v>3.58</v>
          </cell>
          <cell r="F251">
            <v>0.85</v>
          </cell>
          <cell r="G251">
            <v>4.43</v>
          </cell>
          <cell r="H251" t="str">
            <v>DNER-ES-280/97</v>
          </cell>
        </row>
        <row r="252">
          <cell r="A252" t="str">
            <v>2 S 01 100 24</v>
          </cell>
          <cell r="B252" t="str">
            <v>-</v>
          </cell>
          <cell r="C252" t="str">
            <v>Esc. carga transp. mat 1ª cat DMT 400 a 600m c/e</v>
          </cell>
          <cell r="D252" t="str">
            <v>m³</v>
          </cell>
          <cell r="E252">
            <v>3.85</v>
          </cell>
          <cell r="F252">
            <v>0.92</v>
          </cell>
          <cell r="G252">
            <v>4.78</v>
          </cell>
          <cell r="H252" t="str">
            <v>DNER-ES-280/97</v>
          </cell>
        </row>
        <row r="253">
          <cell r="A253" t="str">
            <v>2 S 01 100 25</v>
          </cell>
          <cell r="B253" t="str">
            <v>-</v>
          </cell>
          <cell r="C253" t="str">
            <v>Esc. carga transp. mat 1ª cat DMT 600 a 800m c/e</v>
          </cell>
          <cell r="D253" t="str">
            <v>m³</v>
          </cell>
          <cell r="E253">
            <v>4.1100000000000003</v>
          </cell>
          <cell r="F253">
            <v>0.98</v>
          </cell>
          <cell r="G253">
            <v>5.0999999999999996</v>
          </cell>
          <cell r="H253" t="str">
            <v>DNER-ES-280/97</v>
          </cell>
        </row>
        <row r="254">
          <cell r="A254" t="str">
            <v>2 S 01 100 26</v>
          </cell>
          <cell r="B254" t="str">
            <v>-</v>
          </cell>
          <cell r="C254" t="str">
            <v>Esc. carga transp. mat 1ª cat DMT 800 a 1000m c/e</v>
          </cell>
          <cell r="D254" t="str">
            <v>m³</v>
          </cell>
          <cell r="E254">
            <v>4.34</v>
          </cell>
          <cell r="F254">
            <v>1.03</v>
          </cell>
          <cell r="G254">
            <v>5.38</v>
          </cell>
          <cell r="H254" t="str">
            <v>DNER-ES-280/97</v>
          </cell>
        </row>
        <row r="255">
          <cell r="A255" t="str">
            <v>2 S 01 100 27</v>
          </cell>
          <cell r="B255" t="str">
            <v>-</v>
          </cell>
          <cell r="C255" t="str">
            <v>Esc. carga transp. mat 1ª cat DMT 1000 a 1200m c/e</v>
          </cell>
          <cell r="D255" t="str">
            <v>m³</v>
          </cell>
          <cell r="E255">
            <v>4.57</v>
          </cell>
          <cell r="F255">
            <v>1.0900000000000001</v>
          </cell>
          <cell r="G255">
            <v>5.67</v>
          </cell>
          <cell r="H255" t="str">
            <v>DNER-ES-280/97</v>
          </cell>
        </row>
        <row r="256">
          <cell r="A256" t="str">
            <v>2 S 01 100 28</v>
          </cell>
          <cell r="B256" t="str">
            <v>-</v>
          </cell>
          <cell r="C256" t="str">
            <v>Esc. carga transp. mat 1ª cat DMT 1200 a 1400m c/e</v>
          </cell>
          <cell r="D256" t="str">
            <v>m³</v>
          </cell>
          <cell r="E256">
            <v>4.8</v>
          </cell>
          <cell r="F256">
            <v>1.1399999999999999</v>
          </cell>
          <cell r="G256">
            <v>5.94</v>
          </cell>
          <cell r="H256" t="str">
            <v>DNER-ES-280/97</v>
          </cell>
        </row>
        <row r="257">
          <cell r="A257" t="str">
            <v>2 S 01 100 29</v>
          </cell>
          <cell r="B257" t="str">
            <v>-</v>
          </cell>
          <cell r="C257" t="str">
            <v>Esc. carga transp. mat 1ª cat DMT 1400 a 1600m c/e</v>
          </cell>
          <cell r="D257" t="str">
            <v>m³</v>
          </cell>
          <cell r="E257">
            <v>4.9800000000000004</v>
          </cell>
          <cell r="F257">
            <v>1.19</v>
          </cell>
          <cell r="G257">
            <v>6.17</v>
          </cell>
          <cell r="H257" t="str">
            <v>DNER-ES-280/97</v>
          </cell>
        </row>
        <row r="258">
          <cell r="A258" t="str">
            <v>2 S 01 100 30</v>
          </cell>
          <cell r="B258" t="str">
            <v>-</v>
          </cell>
          <cell r="C258" t="str">
            <v>Esc. carga transp. mat 1ª cat DMT 1600 a 1800m c/e</v>
          </cell>
          <cell r="D258" t="str">
            <v>m³</v>
          </cell>
          <cell r="E258">
            <v>5.0599999999999996</v>
          </cell>
          <cell r="F258">
            <v>1.2</v>
          </cell>
          <cell r="G258">
            <v>6.26</v>
          </cell>
          <cell r="H258" t="str">
            <v>DNER-ES-280/97</v>
          </cell>
        </row>
        <row r="259">
          <cell r="A259" t="str">
            <v>2 S 01 100 31</v>
          </cell>
          <cell r="B259" t="str">
            <v>-</v>
          </cell>
          <cell r="C259" t="str">
            <v>Esc. carga transp. mat 1ª cat DMT 1800 a 2000m c/e</v>
          </cell>
          <cell r="D259" t="str">
            <v>m³</v>
          </cell>
          <cell r="E259">
            <v>5.42</v>
          </cell>
          <cell r="F259">
            <v>1.29</v>
          </cell>
          <cell r="G259">
            <v>6.71</v>
          </cell>
          <cell r="H259" t="str">
            <v>DNER-ES-280/97</v>
          </cell>
        </row>
        <row r="260">
          <cell r="A260" t="str">
            <v>2 S 01 100 32</v>
          </cell>
          <cell r="B260" t="str">
            <v>-</v>
          </cell>
          <cell r="C260" t="str">
            <v>Esc. carga transp. mat 1ª cat DMT 2000 a 3000m c/e</v>
          </cell>
          <cell r="D260" t="str">
            <v>m³</v>
          </cell>
          <cell r="E260">
            <v>6.06</v>
          </cell>
          <cell r="F260">
            <v>1.44</v>
          </cell>
          <cell r="G260">
            <v>7.51</v>
          </cell>
          <cell r="H260" t="str">
            <v>DNER-ES-280/97</v>
          </cell>
        </row>
        <row r="261">
          <cell r="A261" t="str">
            <v>2 S 01 100 33</v>
          </cell>
          <cell r="B261" t="str">
            <v>-</v>
          </cell>
          <cell r="C261" t="str">
            <v>Esc. carga transp. mat 1ª cat DMT 3000 a 5000m c/e</v>
          </cell>
          <cell r="D261" t="str">
            <v>m³</v>
          </cell>
          <cell r="E261">
            <v>8</v>
          </cell>
          <cell r="F261">
            <v>1.91</v>
          </cell>
          <cell r="G261">
            <v>9.91</v>
          </cell>
          <cell r="H261" t="str">
            <v>DNER-ES-280/97</v>
          </cell>
        </row>
        <row r="262">
          <cell r="A262" t="str">
            <v>2 S 01 101 01</v>
          </cell>
          <cell r="B262" t="str">
            <v>-</v>
          </cell>
          <cell r="C262" t="str">
            <v>Esc. carga transp. mat 2ª cat DMT 50m</v>
          </cell>
          <cell r="D262" t="str">
            <v>m³</v>
          </cell>
          <cell r="E262">
            <v>2.2000000000000002</v>
          </cell>
          <cell r="F262">
            <v>0.52</v>
          </cell>
          <cell r="G262">
            <v>2.72</v>
          </cell>
          <cell r="H262" t="str">
            <v>DNER-ES-280/97</v>
          </cell>
        </row>
        <row r="263">
          <cell r="A263" t="str">
            <v>2 S 01 101 02</v>
          </cell>
          <cell r="B263" t="str">
            <v>-</v>
          </cell>
          <cell r="C263" t="str">
            <v>Esc. carga transp. mat 2ª cat DMT 50 a 200m c/m</v>
          </cell>
          <cell r="D263" t="str">
            <v>m³</v>
          </cell>
          <cell r="E263">
            <v>5.88</v>
          </cell>
          <cell r="F263">
            <v>1.4</v>
          </cell>
          <cell r="G263">
            <v>7.29</v>
          </cell>
          <cell r="H263" t="str">
            <v>DNER-ES-280/97</v>
          </cell>
        </row>
        <row r="264">
          <cell r="A264" t="str">
            <v>2 S 01 101 03</v>
          </cell>
          <cell r="B264" t="str">
            <v>-</v>
          </cell>
          <cell r="C264" t="str">
            <v>Esc. carga transp. mat 2ª cat DMT 200 a 400m c/m</v>
          </cell>
          <cell r="D264" t="str">
            <v>m³</v>
          </cell>
          <cell r="E264">
            <v>5.9</v>
          </cell>
          <cell r="F264">
            <v>1.41</v>
          </cell>
          <cell r="G264">
            <v>7.31</v>
          </cell>
          <cell r="H264" t="str">
            <v>DNER-ES-280/97</v>
          </cell>
        </row>
        <row r="265">
          <cell r="A265" t="str">
            <v>2 S 01 101 04</v>
          </cell>
          <cell r="B265" t="str">
            <v>-</v>
          </cell>
          <cell r="C265" t="str">
            <v>Esc. carga transp. mat 2ª cat DMT 400 a 600m c/m</v>
          </cell>
          <cell r="D265" t="str">
            <v>m³</v>
          </cell>
          <cell r="E265">
            <v>7.2</v>
          </cell>
          <cell r="F265">
            <v>1.72</v>
          </cell>
          <cell r="G265">
            <v>8.92</v>
          </cell>
          <cell r="H265" t="str">
            <v>DNER-ES-280/97</v>
          </cell>
        </row>
        <row r="266">
          <cell r="A266" t="str">
            <v>2 S 01 101 05</v>
          </cell>
          <cell r="B266" t="str">
            <v>-</v>
          </cell>
          <cell r="C266" t="str">
            <v>Esc. carga transp. mat 2ª cat DMT 600 a 800m c/m</v>
          </cell>
          <cell r="D266" t="str">
            <v>m³</v>
          </cell>
          <cell r="E266">
            <v>8.49</v>
          </cell>
          <cell r="F266">
            <v>2.0299999999999998</v>
          </cell>
          <cell r="G266">
            <v>10.52</v>
          </cell>
          <cell r="H266" t="str">
            <v>DNER-ES-280/97</v>
          </cell>
        </row>
        <row r="267">
          <cell r="A267" t="str">
            <v>2 S 01 101 06</v>
          </cell>
          <cell r="B267" t="str">
            <v>-</v>
          </cell>
          <cell r="C267" t="str">
            <v>Esc. carga transp. mat 2ª cat DMT 800 a 1000m c/m</v>
          </cell>
          <cell r="D267" t="str">
            <v>m³</v>
          </cell>
          <cell r="E267">
            <v>9.7899999999999991</v>
          </cell>
          <cell r="F267">
            <v>2.34</v>
          </cell>
          <cell r="G267">
            <v>12.13</v>
          </cell>
          <cell r="H267" t="str">
            <v>DNER-ES-280/97</v>
          </cell>
        </row>
        <row r="268">
          <cell r="A268" t="str">
            <v>2 S 01 101 07</v>
          </cell>
          <cell r="B268" t="str">
            <v>-</v>
          </cell>
          <cell r="C268" t="str">
            <v>Esc. carga transp. mat 2ª cat DMT 1000 a 1200m c/m</v>
          </cell>
          <cell r="D268" t="str">
            <v>m³</v>
          </cell>
          <cell r="E268">
            <v>9.8000000000000007</v>
          </cell>
          <cell r="F268">
            <v>2.34</v>
          </cell>
          <cell r="G268">
            <v>12.15</v>
          </cell>
          <cell r="H268" t="str">
            <v>DNER-ES-280/97</v>
          </cell>
        </row>
        <row r="269">
          <cell r="A269" t="str">
            <v>2 S 01 101 08</v>
          </cell>
          <cell r="B269" t="str">
            <v>-</v>
          </cell>
          <cell r="C269" t="str">
            <v>Esc. carga transp. mat 2ª cat DMT 1200 a 1400m c/m</v>
          </cell>
          <cell r="D269" t="str">
            <v>m³</v>
          </cell>
          <cell r="E269">
            <v>11.1</v>
          </cell>
          <cell r="F269">
            <v>2.65</v>
          </cell>
          <cell r="G269">
            <v>13.76</v>
          </cell>
          <cell r="H269" t="str">
            <v>DNER-ES-280/97</v>
          </cell>
        </row>
        <row r="270">
          <cell r="A270" t="str">
            <v>2 S 01 101 09</v>
          </cell>
          <cell r="B270" t="str">
            <v>-</v>
          </cell>
          <cell r="C270" t="str">
            <v>Esc. carga tr. mat 2ª c. DMT 50 a 200m c/carreg</v>
          </cell>
          <cell r="D270" t="str">
            <v>m³</v>
          </cell>
          <cell r="E270">
            <v>6.07</v>
          </cell>
          <cell r="F270">
            <v>1.45</v>
          </cell>
          <cell r="G270">
            <v>7.52</v>
          </cell>
          <cell r="H270" t="str">
            <v>DNER-ES-280/97</v>
          </cell>
        </row>
        <row r="271">
          <cell r="A271" t="str">
            <v>2 S 01 101 10</v>
          </cell>
          <cell r="B271" t="str">
            <v>-</v>
          </cell>
          <cell r="C271" t="str">
            <v>Esc. carga tr. mat 2ª c. DMT 200 a 400m c/carreg</v>
          </cell>
          <cell r="D271" t="str">
            <v>m³</v>
          </cell>
          <cell r="E271">
            <v>6.36</v>
          </cell>
          <cell r="F271">
            <v>1.52</v>
          </cell>
          <cell r="G271">
            <v>7.88</v>
          </cell>
          <cell r="H271" t="str">
            <v>DNER-ES-280/97</v>
          </cell>
        </row>
        <row r="272">
          <cell r="A272" t="str">
            <v>2 S 01 101 11</v>
          </cell>
          <cell r="B272" t="str">
            <v>-</v>
          </cell>
          <cell r="C272" t="str">
            <v>Esc. carga tr. mat 2a c. DMT 400 a 600m c/carreg</v>
          </cell>
          <cell r="D272" t="str">
            <v>m³</v>
          </cell>
          <cell r="E272">
            <v>6.72</v>
          </cell>
          <cell r="F272">
            <v>1.6</v>
          </cell>
          <cell r="G272">
            <v>8.33</v>
          </cell>
          <cell r="H272" t="str">
            <v>DNER-ES-280/97</v>
          </cell>
        </row>
        <row r="273">
          <cell r="A273" t="str">
            <v>2 S 01 101 12</v>
          </cell>
          <cell r="B273" t="str">
            <v>-</v>
          </cell>
          <cell r="C273" t="str">
            <v>Esc. carga tr. mat 2a c. DMT 600 a 800m c/carreg</v>
          </cell>
          <cell r="D273" t="str">
            <v>m³</v>
          </cell>
          <cell r="E273">
            <v>7.06</v>
          </cell>
          <cell r="F273">
            <v>1.68</v>
          </cell>
          <cell r="G273">
            <v>8.75</v>
          </cell>
          <cell r="H273" t="str">
            <v>DNER-ES-280/97</v>
          </cell>
        </row>
        <row r="274">
          <cell r="A274" t="str">
            <v>2 S 01 101 13</v>
          </cell>
          <cell r="B274" t="str">
            <v>-</v>
          </cell>
          <cell r="C274" t="str">
            <v>Esc. carga tr. mat 2a c. DMT 800 a 1000m c/carreg</v>
          </cell>
          <cell r="D274" t="str">
            <v>m³</v>
          </cell>
          <cell r="E274">
            <v>7.27</v>
          </cell>
          <cell r="F274">
            <v>1.73</v>
          </cell>
          <cell r="G274">
            <v>9.01</v>
          </cell>
          <cell r="H274" t="str">
            <v>DNER-ES-280/97</v>
          </cell>
        </row>
        <row r="275">
          <cell r="A275" t="str">
            <v>2 S 01 101 14</v>
          </cell>
          <cell r="B275" t="str">
            <v>-</v>
          </cell>
          <cell r="C275" t="str">
            <v>Esc. carga tr. mat 2a c. DMT 1000 a 1200m c/carreg</v>
          </cell>
          <cell r="D275" t="str">
            <v>m³</v>
          </cell>
          <cell r="E275">
            <v>7.66</v>
          </cell>
          <cell r="F275">
            <v>1.83</v>
          </cell>
          <cell r="G275">
            <v>9.49</v>
          </cell>
          <cell r="H275" t="str">
            <v>DNER-ES-280/97</v>
          </cell>
        </row>
        <row r="276">
          <cell r="A276" t="str">
            <v>2 S 01 101 15</v>
          </cell>
          <cell r="B276" t="str">
            <v>-</v>
          </cell>
          <cell r="C276" t="str">
            <v>Esc. carga tr. mat 2a c. DMT 1200 a 1400m c/carreg</v>
          </cell>
          <cell r="D276" t="str">
            <v>m³</v>
          </cell>
          <cell r="E276">
            <v>7.88</v>
          </cell>
          <cell r="F276">
            <v>1.88</v>
          </cell>
          <cell r="G276">
            <v>9.77</v>
          </cell>
          <cell r="H276" t="str">
            <v>DNER-ES-280/97</v>
          </cell>
        </row>
        <row r="277">
          <cell r="A277" t="str">
            <v>2 S 01 101 16</v>
          </cell>
          <cell r="B277" t="str">
            <v>-</v>
          </cell>
          <cell r="C277" t="str">
            <v>Esc. carga tr. mat 2a c. DMT 1400 a 1600m c/carreg</v>
          </cell>
          <cell r="D277" t="str">
            <v>m³</v>
          </cell>
          <cell r="E277">
            <v>8.1</v>
          </cell>
          <cell r="F277">
            <v>1.93</v>
          </cell>
          <cell r="G277">
            <v>10.029999999999999</v>
          </cell>
          <cell r="H277" t="str">
            <v>DNER-ES-280/97</v>
          </cell>
        </row>
        <row r="278">
          <cell r="A278" t="str">
            <v>2 S 01 101 17</v>
          </cell>
          <cell r="B278" t="str">
            <v>-</v>
          </cell>
          <cell r="C278" t="str">
            <v>Esc. carga tr. mat 2a c. DMT 1600 a 1800m c/carreg</v>
          </cell>
          <cell r="D278" t="str">
            <v>m³</v>
          </cell>
          <cell r="E278">
            <v>8.19</v>
          </cell>
          <cell r="F278">
            <v>1.95</v>
          </cell>
          <cell r="G278">
            <v>10.15</v>
          </cell>
          <cell r="H278" t="str">
            <v>DNER-ES-280/97</v>
          </cell>
        </row>
        <row r="279">
          <cell r="A279" t="str">
            <v>2 S 01 101 18</v>
          </cell>
          <cell r="B279" t="str">
            <v>-</v>
          </cell>
          <cell r="C279" t="str">
            <v>Esc. carga tr. mat 2a c. DMT 1800 a 2000m c/carreg</v>
          </cell>
          <cell r="D279" t="str">
            <v>m³</v>
          </cell>
          <cell r="E279">
            <v>8.59</v>
          </cell>
          <cell r="F279">
            <v>2.0499999999999998</v>
          </cell>
          <cell r="G279">
            <v>10.64</v>
          </cell>
          <cell r="H279" t="str">
            <v>DNER-ES-280/97</v>
          </cell>
        </row>
        <row r="280">
          <cell r="A280" t="str">
            <v>2 S 01 101 19</v>
          </cell>
          <cell r="B280" t="str">
            <v>-</v>
          </cell>
          <cell r="C280" t="str">
            <v>Esc. carga tr. mat 2a c. DMT 2000 a 3000m c/carreg</v>
          </cell>
          <cell r="D280" t="str">
            <v>m³</v>
          </cell>
          <cell r="E280">
            <v>9.36</v>
          </cell>
          <cell r="F280">
            <v>2.23</v>
          </cell>
          <cell r="G280">
            <v>11.6</v>
          </cell>
          <cell r="H280" t="str">
            <v>DNER-ES-280/97</v>
          </cell>
        </row>
        <row r="281">
          <cell r="A281" t="str">
            <v>2 S 01 101 20</v>
          </cell>
          <cell r="B281" t="str">
            <v>-</v>
          </cell>
          <cell r="C281" t="str">
            <v>Esc. carga tr. mat 2a c. DMT 3000 a 5000m c/carreg</v>
          </cell>
          <cell r="D281" t="str">
            <v>m³</v>
          </cell>
          <cell r="E281">
            <v>11.82</v>
          </cell>
          <cell r="F281">
            <v>2.82</v>
          </cell>
          <cell r="G281">
            <v>14.64</v>
          </cell>
          <cell r="H281" t="str">
            <v>DNER-ES-280/97</v>
          </cell>
        </row>
        <row r="282">
          <cell r="A282" t="str">
            <v>2 S 01 101 22</v>
          </cell>
          <cell r="B282" t="str">
            <v>-</v>
          </cell>
          <cell r="C282" t="str">
            <v>Esc. carga transp. mat 2a cat DMT 50 a 200m c/e</v>
          </cell>
          <cell r="D282" t="str">
            <v>m³</v>
          </cell>
          <cell r="E282">
            <v>4.6399999999999997</v>
          </cell>
          <cell r="F282">
            <v>1.1100000000000001</v>
          </cell>
          <cell r="G282">
            <v>5.75</v>
          </cell>
          <cell r="H282" t="str">
            <v>DNER-ES-280/97</v>
          </cell>
        </row>
        <row r="283">
          <cell r="A283" t="str">
            <v>2 S 01 101 23</v>
          </cell>
          <cell r="B283" t="str">
            <v>-</v>
          </cell>
          <cell r="C283" t="str">
            <v>Esc. carga transp. mat 2a cat DMT 200 a 400m c/e</v>
          </cell>
          <cell r="D283" t="str">
            <v>m³</v>
          </cell>
          <cell r="E283">
            <v>4.99</v>
          </cell>
          <cell r="F283">
            <v>1.19</v>
          </cell>
          <cell r="G283">
            <v>6.18</v>
          </cell>
          <cell r="H283" t="str">
            <v>DNER-ES-280/97</v>
          </cell>
        </row>
        <row r="284">
          <cell r="A284" t="str">
            <v>2 S 01 101 24</v>
          </cell>
          <cell r="B284" t="str">
            <v>-</v>
          </cell>
          <cell r="C284" t="str">
            <v>Esc. carga transp. mat 2a cat DMT 400 a 600m c/e</v>
          </cell>
          <cell r="D284" t="str">
            <v>m³</v>
          </cell>
          <cell r="E284">
            <v>5.25</v>
          </cell>
          <cell r="F284">
            <v>1.25</v>
          </cell>
          <cell r="G284">
            <v>6.5</v>
          </cell>
          <cell r="H284" t="str">
            <v>DNER-ES-280/97</v>
          </cell>
        </row>
        <row r="285">
          <cell r="A285" t="str">
            <v>2 S 01 101 25</v>
          </cell>
          <cell r="B285" t="str">
            <v>-</v>
          </cell>
          <cell r="C285" t="str">
            <v>Esc. carga transp. mat 2a cat DMT 600 a 800m c/e</v>
          </cell>
          <cell r="D285" t="str">
            <v>m³</v>
          </cell>
          <cell r="E285">
            <v>5.46</v>
          </cell>
          <cell r="F285">
            <v>1.3</v>
          </cell>
          <cell r="G285">
            <v>6.76</v>
          </cell>
          <cell r="H285" t="str">
            <v>DNER-ES-280/97</v>
          </cell>
        </row>
        <row r="286">
          <cell r="A286" t="str">
            <v>2 S 01 101 26</v>
          </cell>
          <cell r="B286" t="str">
            <v>-</v>
          </cell>
          <cell r="C286" t="str">
            <v>Esc. carga transp. mat 2a cat DMT 800 a 1000m c/e</v>
          </cell>
          <cell r="D286" t="str">
            <v>m³</v>
          </cell>
          <cell r="E286">
            <v>5.92</v>
          </cell>
          <cell r="F286">
            <v>1.41</v>
          </cell>
          <cell r="G286">
            <v>7.34</v>
          </cell>
          <cell r="H286" t="str">
            <v>DNER-ES-280/97</v>
          </cell>
        </row>
        <row r="287">
          <cell r="A287" t="str">
            <v>2 S 01 101 27</v>
          </cell>
          <cell r="B287" t="str">
            <v>-</v>
          </cell>
          <cell r="C287" t="str">
            <v>Esc. carga transp. mat 2a cat DMT 1000 a 1200m c/e</v>
          </cell>
          <cell r="D287" t="str">
            <v>m³</v>
          </cell>
          <cell r="E287">
            <v>6.23</v>
          </cell>
          <cell r="F287">
            <v>1.48</v>
          </cell>
          <cell r="G287">
            <v>7.72</v>
          </cell>
          <cell r="H287" t="str">
            <v>DNER-ES-280/97</v>
          </cell>
        </row>
        <row r="288">
          <cell r="A288" t="str">
            <v>2 S 01 101 28</v>
          </cell>
          <cell r="B288" t="str">
            <v>-</v>
          </cell>
          <cell r="C288" t="str">
            <v>Esc. carga transp. mat 2a cat DMT 1200 a 1400m c/e</v>
          </cell>
          <cell r="D288" t="str">
            <v>m³</v>
          </cell>
          <cell r="E288">
            <v>6.46</v>
          </cell>
          <cell r="F288">
            <v>1.54</v>
          </cell>
          <cell r="G288">
            <v>8.01</v>
          </cell>
          <cell r="H288" t="str">
            <v>DNER-ES-280/97</v>
          </cell>
        </row>
        <row r="289">
          <cell r="A289" t="str">
            <v>2 S 01 101 29</v>
          </cell>
          <cell r="B289" t="str">
            <v>-</v>
          </cell>
          <cell r="C289" t="str">
            <v>Esc. carga transp. mat 2a cat DMT 1400 a 1600m c/e</v>
          </cell>
          <cell r="D289" t="str">
            <v>m³</v>
          </cell>
          <cell r="E289">
            <v>6.64</v>
          </cell>
          <cell r="F289">
            <v>1.58</v>
          </cell>
          <cell r="G289">
            <v>8.23</v>
          </cell>
          <cell r="H289" t="str">
            <v>DNER-ES-280/97</v>
          </cell>
        </row>
        <row r="290">
          <cell r="A290" t="str">
            <v>2 S 01 101 30</v>
          </cell>
          <cell r="B290" t="str">
            <v>-</v>
          </cell>
          <cell r="C290" t="str">
            <v>Esc. carga transp. mat 2a cat DMT 1600 a 1800m c/e</v>
          </cell>
          <cell r="D290" t="str">
            <v>m³</v>
          </cell>
          <cell r="E290">
            <v>6.84</v>
          </cell>
          <cell r="F290">
            <v>1.63</v>
          </cell>
          <cell r="G290">
            <v>8.48</v>
          </cell>
          <cell r="H290" t="str">
            <v>DNER-ES-280/97</v>
          </cell>
        </row>
        <row r="291">
          <cell r="A291" t="str">
            <v>2 S 01 101 31</v>
          </cell>
          <cell r="B291" t="str">
            <v>-</v>
          </cell>
          <cell r="C291" t="str">
            <v>Esc. carga transp. mat 2a cat DMT 1800 a 2000m c/e</v>
          </cell>
          <cell r="D291" t="str">
            <v>m³</v>
          </cell>
          <cell r="E291">
            <v>7.17</v>
          </cell>
          <cell r="F291">
            <v>1.71</v>
          </cell>
          <cell r="G291">
            <v>8.8800000000000008</v>
          </cell>
          <cell r="H291" t="str">
            <v>DNER-ES-280/97</v>
          </cell>
        </row>
        <row r="292">
          <cell r="A292" t="str">
            <v>2 S 01 101 32</v>
          </cell>
          <cell r="B292" t="str">
            <v>-</v>
          </cell>
          <cell r="C292" t="str">
            <v>Esc. carga transp. mat 2a cat DMT 2000 a 3000m c/e</v>
          </cell>
          <cell r="D292" t="str">
            <v>m³</v>
          </cell>
          <cell r="E292">
            <v>7.84</v>
          </cell>
          <cell r="F292">
            <v>1.87</v>
          </cell>
          <cell r="G292">
            <v>9.7200000000000006</v>
          </cell>
          <cell r="H292" t="str">
            <v>DNER-ES-280/97</v>
          </cell>
        </row>
        <row r="293">
          <cell r="A293" t="str">
            <v>2 S 01 101 33</v>
          </cell>
          <cell r="B293" t="str">
            <v>-</v>
          </cell>
          <cell r="C293" t="str">
            <v>Esc. carga transp. mat 2a cat DMT 3000 a 5000m c/e</v>
          </cell>
          <cell r="D293" t="str">
            <v>m³</v>
          </cell>
          <cell r="E293">
            <v>10.199999999999999</v>
          </cell>
          <cell r="F293">
            <v>2.4300000000000002</v>
          </cell>
          <cell r="G293">
            <v>12.64</v>
          </cell>
          <cell r="H293" t="str">
            <v>DNER-ES-280/97</v>
          </cell>
        </row>
        <row r="294">
          <cell r="A294" t="str">
            <v>2 S 01 102 01</v>
          </cell>
          <cell r="B294" t="str">
            <v>-</v>
          </cell>
          <cell r="C294" t="str">
            <v>Esc. carga transp. mat 3a cat DMT até 50m</v>
          </cell>
          <cell r="D294" t="str">
            <v>m³</v>
          </cell>
          <cell r="E294">
            <v>15.07</v>
          </cell>
          <cell r="F294">
            <v>3.6</v>
          </cell>
          <cell r="G294">
            <v>18.670000000000002</v>
          </cell>
          <cell r="H294" t="str">
            <v>DNER-ES-280/97</v>
          </cell>
        </row>
        <row r="295">
          <cell r="A295" t="str">
            <v>2 S 01 102 02</v>
          </cell>
          <cell r="B295" t="str">
            <v>-</v>
          </cell>
          <cell r="C295" t="str">
            <v>Esc. carga transp. mat 3a cat DMT 50 a 200m</v>
          </cell>
          <cell r="D295" t="str">
            <v>m³</v>
          </cell>
          <cell r="E295">
            <v>17.62</v>
          </cell>
          <cell r="F295">
            <v>4.21</v>
          </cell>
          <cell r="G295">
            <v>21.83</v>
          </cell>
          <cell r="H295" t="str">
            <v>DNER-ES-280/97</v>
          </cell>
        </row>
        <row r="296">
          <cell r="A296" t="str">
            <v>2 S 01 102 03</v>
          </cell>
          <cell r="B296" t="str">
            <v>-</v>
          </cell>
          <cell r="C296" t="str">
            <v>Esc. carga transp. mat 3a cat DMT 200 a 400m</v>
          </cell>
          <cell r="D296" t="str">
            <v>m³</v>
          </cell>
          <cell r="E296">
            <v>18.14</v>
          </cell>
          <cell r="F296">
            <v>4.33</v>
          </cell>
          <cell r="G296">
            <v>22.48</v>
          </cell>
          <cell r="H296" t="str">
            <v>DNER-ES-280/97</v>
          </cell>
        </row>
        <row r="297">
          <cell r="A297" t="str">
            <v>2 S 01 102 04</v>
          </cell>
          <cell r="B297" t="str">
            <v>-</v>
          </cell>
          <cell r="C297" t="str">
            <v>Esc. carga transp. mat 3a cat DMT 400 a 600m</v>
          </cell>
          <cell r="D297" t="str">
            <v>m³</v>
          </cell>
          <cell r="E297">
            <v>18.87</v>
          </cell>
          <cell r="F297">
            <v>4.51</v>
          </cell>
          <cell r="G297">
            <v>23.38</v>
          </cell>
          <cell r="H297" t="str">
            <v>DNER-ES-280/97</v>
          </cell>
        </row>
        <row r="298">
          <cell r="A298" t="str">
            <v>2 S 01 102 05</v>
          </cell>
          <cell r="B298" t="str">
            <v>-</v>
          </cell>
          <cell r="C298" t="str">
            <v>Esc. carga transp. mat 3a cat DMT 600 a 800m</v>
          </cell>
          <cell r="D298" t="str">
            <v>m³</v>
          </cell>
          <cell r="E298">
            <v>19.39</v>
          </cell>
          <cell r="F298">
            <v>4.63</v>
          </cell>
          <cell r="G298">
            <v>24.03</v>
          </cell>
          <cell r="H298" t="str">
            <v>DNER-ES-280/97</v>
          </cell>
        </row>
        <row r="299">
          <cell r="A299" t="str">
            <v>2 S 01 102 06</v>
          </cell>
          <cell r="B299" t="str">
            <v>-</v>
          </cell>
          <cell r="C299" t="str">
            <v>Esc. carga transp. mat 3a cat DMT 800 a 1000m</v>
          </cell>
          <cell r="D299" t="str">
            <v>m³</v>
          </cell>
          <cell r="E299">
            <v>19.920000000000002</v>
          </cell>
          <cell r="F299">
            <v>4.76</v>
          </cell>
          <cell r="G299">
            <v>24.68</v>
          </cell>
          <cell r="H299" t="str">
            <v>DNER-ES-280/97</v>
          </cell>
        </row>
        <row r="300">
          <cell r="A300" t="str">
            <v>2 S 01 102 07</v>
          </cell>
          <cell r="B300" t="str">
            <v>-</v>
          </cell>
          <cell r="C300" t="str">
            <v>Esc. carga transp. mat 3a cat DMT 1000 a 1200m</v>
          </cell>
          <cell r="D300" t="str">
            <v>m³</v>
          </cell>
          <cell r="E300">
            <v>20.14</v>
          </cell>
          <cell r="F300">
            <v>4.8099999999999996</v>
          </cell>
          <cell r="G300">
            <v>24.96</v>
          </cell>
          <cell r="H300" t="str">
            <v>DNER-ES-280/97</v>
          </cell>
        </row>
        <row r="301">
          <cell r="A301" t="str">
            <v>2 S 01 102 08</v>
          </cell>
          <cell r="B301" t="str">
            <v>-</v>
          </cell>
          <cell r="C301" t="str">
            <v>Esc. carga transp. mat 3a cat DMT 1200 a 1400m</v>
          </cell>
          <cell r="D301" t="str">
            <v>m³</v>
          </cell>
          <cell r="E301">
            <v>20.14</v>
          </cell>
          <cell r="F301">
            <v>4.8099999999999996</v>
          </cell>
          <cell r="G301">
            <v>24.96</v>
          </cell>
          <cell r="H301" t="str">
            <v>DNER-ES-280/97</v>
          </cell>
        </row>
        <row r="302">
          <cell r="A302" t="str">
            <v>2 S 01 300 01</v>
          </cell>
          <cell r="B302" t="str">
            <v>-</v>
          </cell>
          <cell r="C302" t="str">
            <v>Esc. carga transp. solos moles DMT 0 a 200m</v>
          </cell>
          <cell r="D302" t="str">
            <v>m³</v>
          </cell>
          <cell r="E302">
            <v>9.0500000000000007</v>
          </cell>
          <cell r="F302">
            <v>2.16</v>
          </cell>
          <cell r="G302">
            <v>11.21</v>
          </cell>
          <cell r="H302" t="str">
            <v>DNER-ES-280/97</v>
          </cell>
        </row>
        <row r="303">
          <cell r="A303" t="str">
            <v>2 S 01 300 02</v>
          </cell>
          <cell r="B303" t="str">
            <v>-</v>
          </cell>
          <cell r="C303" t="str">
            <v>Esc. carga transp. solos moles DMT 200 a 400m</v>
          </cell>
          <cell r="D303" t="str">
            <v>m³</v>
          </cell>
          <cell r="E303">
            <v>9.6999999999999993</v>
          </cell>
          <cell r="F303">
            <v>2.3199999999999998</v>
          </cell>
          <cell r="G303">
            <v>12.02</v>
          </cell>
          <cell r="H303" t="str">
            <v>DNER-ES-280/97</v>
          </cell>
        </row>
        <row r="304">
          <cell r="A304" t="str">
            <v>2 S 01 300 03</v>
          </cell>
          <cell r="B304" t="str">
            <v>-</v>
          </cell>
          <cell r="C304" t="str">
            <v>Esc. carga transp. solos moles DMT 400 a 600m</v>
          </cell>
          <cell r="D304" t="str">
            <v>m³</v>
          </cell>
          <cell r="E304">
            <v>9.98</v>
          </cell>
          <cell r="F304">
            <v>2.38</v>
          </cell>
          <cell r="G304">
            <v>12.37</v>
          </cell>
          <cell r="H304" t="str">
            <v>DNER-ES-280/97</v>
          </cell>
        </row>
        <row r="305">
          <cell r="A305" t="str">
            <v>2 S 01 300 04</v>
          </cell>
          <cell r="B305" t="str">
            <v>-</v>
          </cell>
          <cell r="C305" t="str">
            <v>Esc. carga transp. solos moles DMT 600 a 800m</v>
          </cell>
          <cell r="D305" t="str">
            <v>m³</v>
          </cell>
          <cell r="E305">
            <v>10.31</v>
          </cell>
          <cell r="F305">
            <v>2.46</v>
          </cell>
          <cell r="G305">
            <v>12.77</v>
          </cell>
          <cell r="H305" t="str">
            <v>DNER-ES-280/97</v>
          </cell>
        </row>
        <row r="306">
          <cell r="A306" t="str">
            <v>2 S 01 300 05</v>
          </cell>
          <cell r="B306" t="str">
            <v>-</v>
          </cell>
          <cell r="C306" t="str">
            <v>Esc. carga transp. solos moles DMT 800 a 1000m</v>
          </cell>
          <cell r="D306" t="str">
            <v>m³</v>
          </cell>
          <cell r="E306">
            <v>10.96</v>
          </cell>
          <cell r="F306">
            <v>2.61</v>
          </cell>
          <cell r="G306">
            <v>13.58</v>
          </cell>
          <cell r="H306" t="str">
            <v>DNER-ES-280/97</v>
          </cell>
        </row>
        <row r="307">
          <cell r="A307" t="str">
            <v>2 S 01 510 00</v>
          </cell>
          <cell r="B307" t="str">
            <v>-</v>
          </cell>
          <cell r="C307" t="str">
            <v>Compactação de aterros a 95% proctor normal</v>
          </cell>
          <cell r="D307" t="str">
            <v>m³</v>
          </cell>
          <cell r="E307">
            <v>1.39</v>
          </cell>
          <cell r="F307">
            <v>0.33</v>
          </cell>
          <cell r="G307">
            <v>1.73</v>
          </cell>
          <cell r="H307" t="str">
            <v>DNER-ES-282/97</v>
          </cell>
        </row>
        <row r="308">
          <cell r="A308" t="str">
            <v>2 S 01 511 00</v>
          </cell>
          <cell r="B308" t="str">
            <v>-</v>
          </cell>
          <cell r="C308" t="str">
            <v>Compactação de aterros a 100% proctor normal</v>
          </cell>
          <cell r="D308" t="str">
            <v>m³</v>
          </cell>
          <cell r="E308">
            <v>1.63</v>
          </cell>
          <cell r="F308">
            <v>0.38</v>
          </cell>
          <cell r="G308">
            <v>2.0099999999999998</v>
          </cell>
          <cell r="H308" t="str">
            <v>DNER-ES-282/97</v>
          </cell>
        </row>
        <row r="309">
          <cell r="A309" t="str">
            <v>2 S 01 512 01</v>
          </cell>
          <cell r="B309" t="str">
            <v>-</v>
          </cell>
          <cell r="C309" t="str">
            <v>Construção de corpo de aterro em rocha</v>
          </cell>
          <cell r="D309" t="str">
            <v>m³</v>
          </cell>
          <cell r="E309">
            <v>4.71</v>
          </cell>
          <cell r="F309">
            <v>1.1200000000000001</v>
          </cell>
          <cell r="G309">
            <v>5.83</v>
          </cell>
          <cell r="H309" t="str">
            <v>DNER-ES-282/97</v>
          </cell>
        </row>
        <row r="310">
          <cell r="A310" t="str">
            <v>2 S 01 512 02</v>
          </cell>
          <cell r="B310" t="str">
            <v>-</v>
          </cell>
          <cell r="C310" t="str">
            <v>Compactação de camada final de aterro de rocha</v>
          </cell>
          <cell r="D310" t="str">
            <v>m³</v>
          </cell>
          <cell r="E310">
            <v>13.34</v>
          </cell>
          <cell r="F310">
            <v>3.18</v>
          </cell>
          <cell r="G310">
            <v>16.53</v>
          </cell>
          <cell r="H310" t="str">
            <v>DNER-ES-282/97</v>
          </cell>
        </row>
        <row r="311">
          <cell r="A311" t="str">
            <v>2 S 01 512 52</v>
          </cell>
          <cell r="B311" t="str">
            <v>-</v>
          </cell>
          <cell r="C311" t="str">
            <v>Compactação camada final de aterro de rocha BC</v>
          </cell>
          <cell r="D311" t="str">
            <v>m³</v>
          </cell>
          <cell r="E311">
            <v>12.66</v>
          </cell>
          <cell r="F311">
            <v>3.02</v>
          </cell>
          <cell r="G311">
            <v>15.68</v>
          </cell>
          <cell r="H311" t="str">
            <v>DNER-ES-282/97</v>
          </cell>
        </row>
        <row r="312">
          <cell r="A312" t="str">
            <v>2 S 01 513 01</v>
          </cell>
          <cell r="B312" t="str">
            <v>-</v>
          </cell>
          <cell r="C312" t="str">
            <v>Compactação de material de "bota-fora"</v>
          </cell>
          <cell r="D312" t="str">
            <v>m³</v>
          </cell>
          <cell r="E312">
            <v>1.0900000000000001</v>
          </cell>
          <cell r="F312">
            <v>0.26</v>
          </cell>
          <cell r="G312">
            <v>1.35</v>
          </cell>
          <cell r="H312" t="str">
            <v>DNER-ES-282/97</v>
          </cell>
        </row>
        <row r="313">
          <cell r="A313" t="str">
            <v>2 S 02 100 00</v>
          </cell>
          <cell r="B313" t="str">
            <v>-</v>
          </cell>
          <cell r="C313" t="str">
            <v>Reforço do subleito</v>
          </cell>
          <cell r="D313" t="str">
            <v>m³</v>
          </cell>
          <cell r="E313">
            <v>7.32</v>
          </cell>
          <cell r="F313">
            <v>1.75</v>
          </cell>
          <cell r="G313">
            <v>9.07</v>
          </cell>
          <cell r="H313" t="str">
            <v>DNER-ES-300/97</v>
          </cell>
        </row>
        <row r="314">
          <cell r="A314" t="str">
            <v>2 S 02 110 00</v>
          </cell>
          <cell r="B314" t="str">
            <v>-</v>
          </cell>
          <cell r="C314" t="str">
            <v>Regularização do subleito</v>
          </cell>
          <cell r="D314" t="str">
            <v>m²</v>
          </cell>
          <cell r="E314">
            <v>0.42</v>
          </cell>
          <cell r="F314">
            <v>0.1</v>
          </cell>
          <cell r="G314">
            <v>0.52</v>
          </cell>
          <cell r="H314" t="str">
            <v>DNER-ES-299/97</v>
          </cell>
        </row>
        <row r="315">
          <cell r="A315" t="str">
            <v>2 S 02 110 01</v>
          </cell>
          <cell r="B315" t="str">
            <v>-</v>
          </cell>
          <cell r="C315" t="str">
            <v>Regul. subleito c/ fres. corte contr.autom. greide</v>
          </cell>
          <cell r="D315" t="str">
            <v>m²</v>
          </cell>
          <cell r="E315">
            <v>0.57999999999999996</v>
          </cell>
          <cell r="F315">
            <v>0.14000000000000001</v>
          </cell>
          <cell r="G315">
            <v>0.72</v>
          </cell>
          <cell r="H315" t="str">
            <v>-</v>
          </cell>
        </row>
        <row r="316">
          <cell r="A316" t="str">
            <v>2 S 02 200 00</v>
          </cell>
          <cell r="B316" t="str">
            <v>-</v>
          </cell>
          <cell r="C316" t="str">
            <v>Sub-base solo estabilizado granul. s/ mistura</v>
          </cell>
          <cell r="D316" t="str">
            <v>m³</v>
          </cell>
          <cell r="E316">
            <v>7.32</v>
          </cell>
          <cell r="F316">
            <v>1.75</v>
          </cell>
          <cell r="G316">
            <v>9.07</v>
          </cell>
          <cell r="H316" t="str">
            <v>DNER-ES-301/97</v>
          </cell>
        </row>
        <row r="317">
          <cell r="A317" t="str">
            <v>2 S 02 200 01</v>
          </cell>
          <cell r="B317" t="str">
            <v>-</v>
          </cell>
          <cell r="C317" t="str">
            <v>Base solo estabilizado granul. s/ mistura</v>
          </cell>
          <cell r="D317" t="str">
            <v>m³</v>
          </cell>
          <cell r="E317">
            <v>7.32</v>
          </cell>
          <cell r="F317">
            <v>1.75</v>
          </cell>
          <cell r="G317">
            <v>9.07</v>
          </cell>
          <cell r="H317" t="str">
            <v>DNER-ES-303/97</v>
          </cell>
        </row>
        <row r="318">
          <cell r="A318" t="str">
            <v>2 S 02 210 00</v>
          </cell>
          <cell r="B318" t="str">
            <v>-</v>
          </cell>
          <cell r="C318" t="str">
            <v>Sub-base estab. granul. c/ mistura solo na pista</v>
          </cell>
          <cell r="D318" t="str">
            <v>m³</v>
          </cell>
          <cell r="E318">
            <v>7.88</v>
          </cell>
          <cell r="F318">
            <v>1.88</v>
          </cell>
          <cell r="G318">
            <v>9.77</v>
          </cell>
          <cell r="H318" t="str">
            <v>-</v>
          </cell>
        </row>
        <row r="319">
          <cell r="A319" t="str">
            <v>2 S 02 210 01</v>
          </cell>
          <cell r="B319" t="str">
            <v>-</v>
          </cell>
          <cell r="C319" t="str">
            <v>Sub-base estab. granul. c/ mist. solo-areia pista</v>
          </cell>
          <cell r="D319" t="str">
            <v>m³</v>
          </cell>
          <cell r="E319">
            <v>8.8000000000000007</v>
          </cell>
          <cell r="F319">
            <v>2.1</v>
          </cell>
          <cell r="G319">
            <v>10.91</v>
          </cell>
          <cell r="H319" t="str">
            <v>-</v>
          </cell>
        </row>
        <row r="320">
          <cell r="A320" t="str">
            <v>2 S 02 210 02</v>
          </cell>
          <cell r="B320" t="str">
            <v>-</v>
          </cell>
          <cell r="C320" t="str">
            <v>Base estab.granul.c/ mist.solo - areia na pista</v>
          </cell>
          <cell r="D320" t="str">
            <v>m³</v>
          </cell>
          <cell r="E320">
            <v>8.8000000000000007</v>
          </cell>
          <cell r="F320">
            <v>2.1</v>
          </cell>
          <cell r="G320">
            <v>10.91</v>
          </cell>
          <cell r="H320" t="str">
            <v>-</v>
          </cell>
        </row>
        <row r="321">
          <cell r="A321" t="str">
            <v>2 S 02 210 51</v>
          </cell>
          <cell r="B321" t="str">
            <v>-</v>
          </cell>
          <cell r="C321" t="str">
            <v>Sub-base estab.granul.c/mist.soloareia pista AC</v>
          </cell>
          <cell r="D321" t="str">
            <v>m³</v>
          </cell>
          <cell r="E321">
            <v>14.09</v>
          </cell>
          <cell r="F321">
            <v>3.36</v>
          </cell>
          <cell r="G321">
            <v>17.45</v>
          </cell>
          <cell r="H321" t="str">
            <v>-</v>
          </cell>
        </row>
        <row r="322">
          <cell r="A322" t="str">
            <v>2 S 02 210 52</v>
          </cell>
          <cell r="B322" t="str">
            <v>-</v>
          </cell>
          <cell r="C322" t="str">
            <v>Base estab.granul.c/mist.soloareia na pista AC</v>
          </cell>
          <cell r="D322" t="str">
            <v>m³</v>
          </cell>
          <cell r="E322">
            <v>14.09</v>
          </cell>
          <cell r="F322">
            <v>3.36</v>
          </cell>
          <cell r="G322">
            <v>17.45</v>
          </cell>
          <cell r="H322" t="str">
            <v>-</v>
          </cell>
        </row>
        <row r="323">
          <cell r="A323" t="str">
            <v>2 S 02 220 00</v>
          </cell>
          <cell r="B323" t="str">
            <v>-</v>
          </cell>
          <cell r="C323" t="str">
            <v>Base estab.granul.c/ mistura solo - brita</v>
          </cell>
          <cell r="D323" t="str">
            <v>m³</v>
          </cell>
          <cell r="E323">
            <v>25.35</v>
          </cell>
          <cell r="F323">
            <v>6.05</v>
          </cell>
          <cell r="G323">
            <v>31.41</v>
          </cell>
          <cell r="H323" t="str">
            <v>-</v>
          </cell>
        </row>
        <row r="324">
          <cell r="A324" t="str">
            <v>2 S 02 220 50</v>
          </cell>
          <cell r="B324" t="str">
            <v>-</v>
          </cell>
          <cell r="C324" t="str">
            <v>Base estab.granul.c/ mistura solo - brita BC</v>
          </cell>
          <cell r="D324" t="str">
            <v>m³</v>
          </cell>
          <cell r="E324">
            <v>25</v>
          </cell>
          <cell r="F324">
            <v>5.97</v>
          </cell>
          <cell r="G324">
            <v>30.98</v>
          </cell>
          <cell r="H324" t="str">
            <v>-</v>
          </cell>
        </row>
        <row r="325">
          <cell r="A325" t="str">
            <v>2 S 02 230 00</v>
          </cell>
          <cell r="B325" t="str">
            <v>-</v>
          </cell>
          <cell r="C325" t="str">
            <v>Base de brita graduada</v>
          </cell>
          <cell r="D325" t="str">
            <v>m³</v>
          </cell>
          <cell r="E325">
            <v>41.4</v>
          </cell>
          <cell r="F325">
            <v>9.89</v>
          </cell>
          <cell r="G325">
            <v>51.3</v>
          </cell>
          <cell r="H325" t="str">
            <v>EP-P-01</v>
          </cell>
        </row>
        <row r="326">
          <cell r="A326" t="str">
            <v>2 S 02 230 01</v>
          </cell>
          <cell r="B326" t="str">
            <v>-</v>
          </cell>
          <cell r="C326" t="str">
            <v>Base brita grad. c/ dist. agreg. contr. de greide</v>
          </cell>
          <cell r="D326" t="str">
            <v>m³</v>
          </cell>
          <cell r="E326">
            <v>41.92</v>
          </cell>
          <cell r="F326">
            <v>10.02</v>
          </cell>
          <cell r="G326">
            <v>51.94</v>
          </cell>
          <cell r="H326" t="str">
            <v>-</v>
          </cell>
        </row>
        <row r="327">
          <cell r="A327" t="str">
            <v>2 S 02 230 50</v>
          </cell>
          <cell r="B327" t="str">
            <v>-</v>
          </cell>
          <cell r="C327" t="str">
            <v>Base de brita graduada BC</v>
          </cell>
          <cell r="D327" t="str">
            <v>m³</v>
          </cell>
          <cell r="E327">
            <v>40.549999999999997</v>
          </cell>
          <cell r="F327">
            <v>9.69</v>
          </cell>
          <cell r="G327">
            <v>50.24</v>
          </cell>
          <cell r="H327" t="str">
            <v>-</v>
          </cell>
        </row>
        <row r="328">
          <cell r="A328" t="str">
            <v>2 S 02 230 51</v>
          </cell>
          <cell r="B328" t="str">
            <v>-</v>
          </cell>
          <cell r="C328" t="str">
            <v>Base brita grad.c/dist.agreg.contr.de greide BC</v>
          </cell>
          <cell r="D328" t="str">
            <v>m³</v>
          </cell>
          <cell r="E328">
            <v>41.06</v>
          </cell>
          <cell r="F328">
            <v>9.81</v>
          </cell>
          <cell r="G328">
            <v>50.88</v>
          </cell>
          <cell r="H328" t="str">
            <v>-</v>
          </cell>
        </row>
        <row r="329">
          <cell r="A329" t="str">
            <v>2 S 02 231 00</v>
          </cell>
          <cell r="B329" t="str">
            <v>-</v>
          </cell>
          <cell r="C329" t="str">
            <v>Base de macadame hidráulico</v>
          </cell>
          <cell r="D329" t="str">
            <v>m³</v>
          </cell>
          <cell r="E329">
            <v>36.39</v>
          </cell>
          <cell r="F329">
            <v>8.69</v>
          </cell>
          <cell r="G329">
            <v>45.09</v>
          </cell>
          <cell r="H329" t="str">
            <v>-</v>
          </cell>
        </row>
        <row r="330">
          <cell r="A330" t="str">
            <v>2 S 02 231 50</v>
          </cell>
          <cell r="B330" t="str">
            <v>-</v>
          </cell>
          <cell r="C330" t="str">
            <v>Base de macadame hidráulico BC</v>
          </cell>
          <cell r="D330" t="str">
            <v>m³</v>
          </cell>
          <cell r="E330">
            <v>35.590000000000003</v>
          </cell>
          <cell r="F330">
            <v>8.5</v>
          </cell>
          <cell r="G330">
            <v>44.1</v>
          </cell>
          <cell r="H330" t="str">
            <v>-</v>
          </cell>
        </row>
        <row r="331">
          <cell r="A331" t="str">
            <v>2 S 02 241 01</v>
          </cell>
          <cell r="B331" t="str">
            <v>-</v>
          </cell>
          <cell r="C331" t="str">
            <v>Base de solo cimento c/ mistura em usina</v>
          </cell>
          <cell r="D331" t="str">
            <v>m³</v>
          </cell>
          <cell r="E331">
            <v>72.59</v>
          </cell>
          <cell r="F331">
            <v>17.350000000000001</v>
          </cell>
          <cell r="G331">
            <v>89.94</v>
          </cell>
          <cell r="H331" t="str">
            <v>-</v>
          </cell>
        </row>
        <row r="332">
          <cell r="A332" t="str">
            <v>2 S 02 243 01</v>
          </cell>
          <cell r="B332" t="str">
            <v>-</v>
          </cell>
          <cell r="C332" t="str">
            <v>Sub-base de solo melhor. c/ cimento mist. em usina</v>
          </cell>
          <cell r="D332" t="str">
            <v>m³</v>
          </cell>
          <cell r="E332">
            <v>42.86</v>
          </cell>
          <cell r="F332">
            <v>10.24</v>
          </cell>
          <cell r="G332">
            <v>53.1</v>
          </cell>
          <cell r="H332" t="str">
            <v>-</v>
          </cell>
        </row>
        <row r="333">
          <cell r="A333" t="str">
            <v>2 S 02 300 00</v>
          </cell>
          <cell r="B333" t="str">
            <v>-</v>
          </cell>
          <cell r="C333" t="str">
            <v>Imprimação</v>
          </cell>
          <cell r="D333" t="str">
            <v>m²</v>
          </cell>
          <cell r="E333">
            <v>0.12</v>
          </cell>
          <cell r="F333">
            <v>0.03</v>
          </cell>
          <cell r="G333">
            <v>0.16</v>
          </cell>
          <cell r="H333" t="str">
            <v>DNER-ES-306/97</v>
          </cell>
        </row>
        <row r="334">
          <cell r="A334" t="str">
            <v>2 S 02 400 00</v>
          </cell>
          <cell r="B334" t="str">
            <v>-</v>
          </cell>
          <cell r="C334" t="str">
            <v>Pintura de ligação</v>
          </cell>
          <cell r="D334" t="str">
            <v>m²</v>
          </cell>
          <cell r="E334">
            <v>0.09</v>
          </cell>
          <cell r="F334">
            <v>0.02</v>
          </cell>
          <cell r="G334">
            <v>0.11</v>
          </cell>
          <cell r="H334" t="str">
            <v>DNER-ES-307/97</v>
          </cell>
        </row>
        <row r="335">
          <cell r="A335" t="str">
            <v>2 S 02 500 00</v>
          </cell>
          <cell r="B335" t="str">
            <v>-</v>
          </cell>
          <cell r="C335" t="str">
            <v>Tratamento superficial simples c/ cap</v>
          </cell>
          <cell r="D335" t="str">
            <v>m²</v>
          </cell>
          <cell r="E335">
            <v>0.46</v>
          </cell>
          <cell r="F335">
            <v>0.11</v>
          </cell>
          <cell r="G335">
            <v>0.56999999999999995</v>
          </cell>
          <cell r="H335" t="str">
            <v>DNER-ES-308/97</v>
          </cell>
        </row>
        <row r="336">
          <cell r="A336" t="str">
            <v>2 S 02 500 01</v>
          </cell>
          <cell r="B336" t="str">
            <v>-</v>
          </cell>
          <cell r="C336" t="str">
            <v>Tratamento superficial simples c/ emulsão</v>
          </cell>
          <cell r="D336" t="str">
            <v>m²</v>
          </cell>
          <cell r="E336">
            <v>0.43</v>
          </cell>
          <cell r="F336">
            <v>0.1</v>
          </cell>
          <cell r="G336">
            <v>0.53</v>
          </cell>
          <cell r="H336" t="str">
            <v>DNER-ES-308/97</v>
          </cell>
        </row>
        <row r="337">
          <cell r="A337" t="str">
            <v>2 S 02 500 02</v>
          </cell>
          <cell r="B337" t="str">
            <v>-</v>
          </cell>
          <cell r="C337" t="str">
            <v>Tratamento superficial simples c/ banho diluído</v>
          </cell>
          <cell r="D337" t="str">
            <v>m²</v>
          </cell>
          <cell r="E337">
            <v>0.5</v>
          </cell>
          <cell r="F337">
            <v>0.11</v>
          </cell>
          <cell r="G337">
            <v>0.62</v>
          </cell>
          <cell r="H337" t="str">
            <v>DNER-ES-308/97</v>
          </cell>
        </row>
        <row r="338">
          <cell r="A338" t="str">
            <v>2 S 02 500 50</v>
          </cell>
          <cell r="B338" t="str">
            <v>-</v>
          </cell>
          <cell r="C338" t="str">
            <v>Tratamento superficial simples c/cap BC</v>
          </cell>
          <cell r="D338" t="str">
            <v>m²</v>
          </cell>
          <cell r="E338">
            <v>0.46</v>
          </cell>
          <cell r="F338">
            <v>0.11</v>
          </cell>
          <cell r="G338">
            <v>0.56999999999999995</v>
          </cell>
          <cell r="H338" t="str">
            <v>DNER-ES-308/97</v>
          </cell>
        </row>
        <row r="339">
          <cell r="A339" t="str">
            <v>2 S 02 500 51</v>
          </cell>
          <cell r="B339" t="str">
            <v>-</v>
          </cell>
          <cell r="C339" t="str">
            <v>Tratamento superficial simples c/emulsão BC</v>
          </cell>
          <cell r="D339" t="str">
            <v>m²</v>
          </cell>
          <cell r="E339">
            <v>0.43</v>
          </cell>
          <cell r="F339">
            <v>0.1</v>
          </cell>
          <cell r="G339">
            <v>0.53</v>
          </cell>
          <cell r="H339" t="str">
            <v>DNER-ES-308/97</v>
          </cell>
        </row>
        <row r="340">
          <cell r="A340" t="str">
            <v>2 S 02 500 52</v>
          </cell>
          <cell r="B340" t="str">
            <v>-</v>
          </cell>
          <cell r="C340" t="str">
            <v>Tratamento superf.simples c/banho diluído BC</v>
          </cell>
          <cell r="D340" t="str">
            <v>m²</v>
          </cell>
          <cell r="E340">
            <v>0.49</v>
          </cell>
          <cell r="F340">
            <v>0.11</v>
          </cell>
          <cell r="G340">
            <v>0.61</v>
          </cell>
          <cell r="H340" t="str">
            <v>DNER-ES-308/97</v>
          </cell>
        </row>
        <row r="341">
          <cell r="A341" t="str">
            <v>2 S 02 501 00</v>
          </cell>
          <cell r="B341" t="str">
            <v>-</v>
          </cell>
          <cell r="C341" t="str">
            <v>Tratamento superficial duplo c/ cap</v>
          </cell>
          <cell r="D341" t="str">
            <v>m²</v>
          </cell>
          <cell r="E341">
            <v>1.35</v>
          </cell>
          <cell r="F341">
            <v>0.32</v>
          </cell>
          <cell r="G341">
            <v>1.68</v>
          </cell>
          <cell r="H341" t="str">
            <v>DNER-ES-309/97</v>
          </cell>
        </row>
        <row r="342">
          <cell r="A342" t="str">
            <v>2 S 02 501 01</v>
          </cell>
          <cell r="B342" t="str">
            <v>-</v>
          </cell>
          <cell r="C342" t="str">
            <v>Tratamento superficial duplo c/ emulsão</v>
          </cell>
          <cell r="D342" t="str">
            <v>m²</v>
          </cell>
          <cell r="E342">
            <v>1.34</v>
          </cell>
          <cell r="F342">
            <v>0.32</v>
          </cell>
          <cell r="G342">
            <v>1.66</v>
          </cell>
          <cell r="H342" t="str">
            <v>DNER-ES-309/97</v>
          </cell>
        </row>
        <row r="343">
          <cell r="A343" t="str">
            <v>2 S 02 501 02</v>
          </cell>
          <cell r="B343" t="str">
            <v>-</v>
          </cell>
          <cell r="C343" t="str">
            <v>Tratamento superficial duplo c/ banho diluído</v>
          </cell>
          <cell r="D343" t="str">
            <v>m²</v>
          </cell>
          <cell r="E343">
            <v>1.49</v>
          </cell>
          <cell r="F343">
            <v>0.35</v>
          </cell>
          <cell r="G343">
            <v>1.84</v>
          </cell>
          <cell r="H343" t="str">
            <v>DNER-ES-309/97</v>
          </cell>
        </row>
        <row r="344">
          <cell r="A344" t="str">
            <v>2 S 02 501 50</v>
          </cell>
          <cell r="B344" t="str">
            <v>-</v>
          </cell>
          <cell r="C344" t="str">
            <v>Tratamento superficial duplo c/cap BC</v>
          </cell>
          <cell r="D344" t="str">
            <v>m²</v>
          </cell>
          <cell r="E344">
            <v>1.34</v>
          </cell>
          <cell r="F344">
            <v>0.32</v>
          </cell>
          <cell r="G344">
            <v>1.66</v>
          </cell>
          <cell r="H344" t="str">
            <v>DNER-ES-309/97</v>
          </cell>
        </row>
        <row r="345">
          <cell r="A345" t="str">
            <v>2 S 02 501 51</v>
          </cell>
          <cell r="B345" t="str">
            <v>-</v>
          </cell>
          <cell r="C345" t="str">
            <v>Tratamento superficial duplo c/ emulsão BC</v>
          </cell>
          <cell r="D345" t="str">
            <v>m²</v>
          </cell>
          <cell r="E345">
            <v>1.33</v>
          </cell>
          <cell r="F345">
            <v>0.31</v>
          </cell>
          <cell r="G345">
            <v>1.65</v>
          </cell>
          <cell r="H345" t="str">
            <v>DNER-ES-309/97</v>
          </cell>
        </row>
        <row r="346">
          <cell r="A346" t="str">
            <v>2 S 02 501 52</v>
          </cell>
          <cell r="B346" t="str">
            <v>-</v>
          </cell>
          <cell r="C346" t="str">
            <v>Tratamento superficial duplo c/banho diluído BC</v>
          </cell>
          <cell r="D346" t="str">
            <v>m²</v>
          </cell>
          <cell r="E346">
            <v>1.47</v>
          </cell>
          <cell r="F346">
            <v>0.35</v>
          </cell>
          <cell r="G346">
            <v>1.83</v>
          </cell>
          <cell r="H346" t="str">
            <v>DNER-ES-309/97</v>
          </cell>
        </row>
        <row r="347">
          <cell r="A347" t="str">
            <v>2 S 02 502 00</v>
          </cell>
          <cell r="B347" t="str">
            <v>-</v>
          </cell>
          <cell r="C347" t="str">
            <v>Tratamento superficial triplo c/ cap</v>
          </cell>
          <cell r="D347" t="str">
            <v>m²</v>
          </cell>
          <cell r="E347">
            <v>1.91</v>
          </cell>
          <cell r="F347">
            <v>0.45</v>
          </cell>
          <cell r="G347">
            <v>2.37</v>
          </cell>
          <cell r="H347" t="str">
            <v>DNER-ES-310/97</v>
          </cell>
        </row>
        <row r="348">
          <cell r="A348" t="str">
            <v>2 S 02 502 01</v>
          </cell>
          <cell r="B348" t="str">
            <v>-</v>
          </cell>
          <cell r="C348" t="str">
            <v>Tratamento superficial triplo c/ emulsão</v>
          </cell>
          <cell r="D348" t="str">
            <v>m²</v>
          </cell>
          <cell r="E348">
            <v>1.94</v>
          </cell>
          <cell r="F348">
            <v>0.46</v>
          </cell>
          <cell r="G348">
            <v>2.4</v>
          </cell>
          <cell r="H348" t="str">
            <v>DNER-ES-310/97</v>
          </cell>
        </row>
        <row r="349">
          <cell r="A349" t="str">
            <v>2 S 02 502 02</v>
          </cell>
          <cell r="B349" t="str">
            <v>-</v>
          </cell>
          <cell r="C349" t="str">
            <v>Tratamento superficial triplo c/ banho diluído</v>
          </cell>
          <cell r="D349" t="str">
            <v>m²</v>
          </cell>
          <cell r="E349">
            <v>2.11</v>
          </cell>
          <cell r="F349">
            <v>0.5</v>
          </cell>
          <cell r="G349">
            <v>2.61</v>
          </cell>
          <cell r="H349" t="str">
            <v>DNER-ES-310/97</v>
          </cell>
        </row>
        <row r="350">
          <cell r="A350" t="str">
            <v>2 S 02 502 50</v>
          </cell>
          <cell r="B350" t="str">
            <v>-</v>
          </cell>
          <cell r="C350" t="str">
            <v>Tratamento superficial triplo c/ cap BC</v>
          </cell>
          <cell r="D350" t="str">
            <v>m²</v>
          </cell>
          <cell r="E350">
            <v>1.9</v>
          </cell>
          <cell r="F350">
            <v>0.45</v>
          </cell>
          <cell r="G350">
            <v>2.35</v>
          </cell>
          <cell r="H350" t="str">
            <v>DNER-ES-310/97</v>
          </cell>
        </row>
        <row r="351">
          <cell r="A351" t="str">
            <v>2 S 02 502 51</v>
          </cell>
          <cell r="B351" t="str">
            <v>-</v>
          </cell>
          <cell r="C351" t="str">
            <v>Tratamento superficial triplo c/ emulsão BC</v>
          </cell>
          <cell r="D351" t="str">
            <v>m²</v>
          </cell>
          <cell r="E351">
            <v>1.92</v>
          </cell>
          <cell r="F351">
            <v>0.46</v>
          </cell>
          <cell r="G351">
            <v>2.38</v>
          </cell>
          <cell r="H351" t="str">
            <v>DNER-ES-310/97</v>
          </cell>
        </row>
        <row r="352">
          <cell r="A352" t="str">
            <v>2 S 02 502 52</v>
          </cell>
          <cell r="B352" t="str">
            <v>-</v>
          </cell>
          <cell r="C352" t="str">
            <v>Tratamento superficial triplo c/banho diluído BC</v>
          </cell>
          <cell r="D352" t="str">
            <v>m²</v>
          </cell>
          <cell r="E352">
            <v>2.09</v>
          </cell>
          <cell r="F352">
            <v>0.5</v>
          </cell>
          <cell r="G352">
            <v>2.59</v>
          </cell>
          <cell r="H352" t="str">
            <v>DNER-ES-310/97</v>
          </cell>
        </row>
        <row r="353">
          <cell r="A353" t="str">
            <v>2 S 02 530 00</v>
          </cell>
          <cell r="B353" t="str">
            <v>-</v>
          </cell>
          <cell r="C353" t="str">
            <v>Pré-misturado a frio</v>
          </cell>
          <cell r="D353" t="str">
            <v>m³</v>
          </cell>
          <cell r="E353">
            <v>54.99</v>
          </cell>
          <cell r="F353">
            <v>13.14</v>
          </cell>
          <cell r="G353">
            <v>68.14</v>
          </cell>
          <cell r="H353" t="str">
            <v>DNER-ES-317/97</v>
          </cell>
        </row>
        <row r="354">
          <cell r="A354" t="str">
            <v>2 S 02 530 50</v>
          </cell>
          <cell r="B354" t="str">
            <v>-</v>
          </cell>
          <cell r="C354" t="str">
            <v>Pré-misturado a frio AC/BC</v>
          </cell>
          <cell r="D354" t="str">
            <v>m³</v>
          </cell>
          <cell r="E354">
            <v>57.04</v>
          </cell>
          <cell r="F354">
            <v>13.63</v>
          </cell>
          <cell r="G354">
            <v>70.67</v>
          </cell>
          <cell r="H354" t="str">
            <v>DNER-ES-317/97</v>
          </cell>
        </row>
        <row r="355">
          <cell r="A355" t="str">
            <v>2 S 02 531 00</v>
          </cell>
          <cell r="B355" t="str">
            <v>-</v>
          </cell>
          <cell r="C355" t="str">
            <v>Macadame betuminoso por penetração</v>
          </cell>
          <cell r="D355" t="str">
            <v>m³</v>
          </cell>
          <cell r="E355">
            <v>48.57</v>
          </cell>
          <cell r="F355">
            <v>11.61</v>
          </cell>
          <cell r="G355">
            <v>60.18</v>
          </cell>
          <cell r="H355" t="str">
            <v>DNER-ES-311/97</v>
          </cell>
        </row>
        <row r="356">
          <cell r="A356" t="str">
            <v>2 S 02 531 50</v>
          </cell>
          <cell r="B356" t="str">
            <v>-</v>
          </cell>
          <cell r="C356" t="str">
            <v>Macadame betuminoso por penetração BC</v>
          </cell>
          <cell r="D356" t="str">
            <v>m³</v>
          </cell>
          <cell r="E356">
            <v>47.83</v>
          </cell>
          <cell r="F356">
            <v>11.43</v>
          </cell>
          <cell r="G356">
            <v>59.26</v>
          </cell>
          <cell r="H356" t="str">
            <v>DNER-ES-311/97</v>
          </cell>
        </row>
        <row r="357">
          <cell r="A357" t="str">
            <v>2 S 02 532 00</v>
          </cell>
          <cell r="B357" t="str">
            <v>-</v>
          </cell>
          <cell r="C357" t="str">
            <v>Areia-asfalto a quente</v>
          </cell>
          <cell r="D357" t="str">
            <v>t</v>
          </cell>
          <cell r="E357">
            <v>34.79</v>
          </cell>
          <cell r="F357">
            <v>8.31</v>
          </cell>
          <cell r="G357">
            <v>43.11</v>
          </cell>
          <cell r="H357" t="str">
            <v>DNIT 032/2005-ES</v>
          </cell>
        </row>
        <row r="358">
          <cell r="A358" t="str">
            <v>2 S 02 532 50</v>
          </cell>
          <cell r="B358" t="str">
            <v>-</v>
          </cell>
          <cell r="C358" t="str">
            <v>Areia-asfalto a quente AC</v>
          </cell>
          <cell r="D358" t="str">
            <v>t</v>
          </cell>
          <cell r="E358">
            <v>45.66</v>
          </cell>
          <cell r="F358">
            <v>10.91</v>
          </cell>
          <cell r="G358">
            <v>56.57</v>
          </cell>
          <cell r="H358" t="str">
            <v>DNIT 032/2005-ES</v>
          </cell>
        </row>
        <row r="359">
          <cell r="A359" t="str">
            <v>2 S 02 540 01</v>
          </cell>
          <cell r="B359" t="str">
            <v>-</v>
          </cell>
          <cell r="C359" t="str">
            <v>Conc. betuminoso usinado a quente - capa rolamento</v>
          </cell>
          <cell r="D359" t="str">
            <v>t</v>
          </cell>
          <cell r="E359">
            <v>31.75</v>
          </cell>
          <cell r="F359">
            <v>7.58</v>
          </cell>
          <cell r="G359">
            <v>39.340000000000003</v>
          </cell>
          <cell r="H359" t="str">
            <v>DNIT 031/2004-ES</v>
          </cell>
        </row>
        <row r="360">
          <cell r="A360" t="str">
            <v>2 S 02 540 02</v>
          </cell>
          <cell r="B360" t="str">
            <v>-</v>
          </cell>
          <cell r="C360" t="str">
            <v>Concreto betuminoso usinado a quente - "blinder"</v>
          </cell>
          <cell r="D360" t="str">
            <v>t</v>
          </cell>
          <cell r="E360">
            <v>31.2</v>
          </cell>
          <cell r="F360">
            <v>7.45</v>
          </cell>
          <cell r="G360">
            <v>38.659999999999997</v>
          </cell>
          <cell r="H360" t="str">
            <v>DNIT 031/2004-ES</v>
          </cell>
        </row>
        <row r="361">
          <cell r="A361" t="str">
            <v>2 S 02 540 51</v>
          </cell>
          <cell r="B361" t="str">
            <v>-</v>
          </cell>
          <cell r="C361" t="str">
            <v>CBUQ - capa rolamento AC/BC</v>
          </cell>
          <cell r="D361" t="str">
            <v>t</v>
          </cell>
          <cell r="E361">
            <v>33.94</v>
          </cell>
          <cell r="F361">
            <v>8.11</v>
          </cell>
          <cell r="G361">
            <v>42.05</v>
          </cell>
          <cell r="H361" t="str">
            <v>DNIT 031/2004-ES</v>
          </cell>
        </row>
        <row r="362">
          <cell r="A362" t="str">
            <v>2 S 02 540 52</v>
          </cell>
          <cell r="B362" t="str">
            <v>-</v>
          </cell>
          <cell r="C362" t="str">
            <v>CBUQ - "binder" AC/BC</v>
          </cell>
          <cell r="D362" t="str">
            <v>t</v>
          </cell>
          <cell r="E362">
            <v>33.380000000000003</v>
          </cell>
          <cell r="F362">
            <v>7.97</v>
          </cell>
          <cell r="G362">
            <v>41.35</v>
          </cell>
          <cell r="H362" t="str">
            <v>DNIT 031/2004-ES</v>
          </cell>
        </row>
        <row r="363">
          <cell r="A363" t="str">
            <v>2 S 02 603 00</v>
          </cell>
          <cell r="B363" t="str">
            <v>-</v>
          </cell>
          <cell r="C363" t="str">
            <v>Sub-base de concreto rolado</v>
          </cell>
          <cell r="D363" t="str">
            <v>m³</v>
          </cell>
          <cell r="E363">
            <v>68.31</v>
          </cell>
          <cell r="F363">
            <v>16.32</v>
          </cell>
          <cell r="G363">
            <v>84.63</v>
          </cell>
        </row>
        <row r="364">
          <cell r="A364" t="str">
            <v>2 S 02 603 50</v>
          </cell>
          <cell r="B364" t="str">
            <v>-</v>
          </cell>
          <cell r="C364" t="str">
            <v>Sub-base de concreto rolado AC/BC</v>
          </cell>
          <cell r="D364" t="str">
            <v>m³</v>
          </cell>
          <cell r="E364">
            <v>67.45</v>
          </cell>
          <cell r="F364">
            <v>16.12</v>
          </cell>
          <cell r="G364">
            <v>83.57</v>
          </cell>
        </row>
        <row r="365">
          <cell r="A365" t="str">
            <v>2 S 02 604 00</v>
          </cell>
          <cell r="B365" t="str">
            <v>-</v>
          </cell>
          <cell r="C365" t="str">
            <v>Sub-base de concreto de cimento portland</v>
          </cell>
          <cell r="D365" t="str">
            <v>m³</v>
          </cell>
          <cell r="E365">
            <v>112.16</v>
          </cell>
          <cell r="F365">
            <v>26.8</v>
          </cell>
          <cell r="G365">
            <v>138.97</v>
          </cell>
        </row>
        <row r="366">
          <cell r="A366" t="str">
            <v>2 S 02 604 50</v>
          </cell>
          <cell r="B366" t="str">
            <v>-</v>
          </cell>
          <cell r="C366" t="str">
            <v>Sub-base de concreto de cimento portland AC/BC</v>
          </cell>
          <cell r="D366" t="str">
            <v>m³</v>
          </cell>
          <cell r="E366">
            <v>111.31</v>
          </cell>
          <cell r="F366">
            <v>26.6</v>
          </cell>
          <cell r="G366">
            <v>137.91</v>
          </cell>
        </row>
        <row r="367">
          <cell r="A367" t="str">
            <v>2 S 02 606 00</v>
          </cell>
          <cell r="B367" t="str">
            <v>-</v>
          </cell>
          <cell r="C367" t="str">
            <v>Concreto de cimento portland com fôrma deslizante</v>
          </cell>
          <cell r="D367" t="str">
            <v>m³</v>
          </cell>
          <cell r="E367">
            <v>146.22</v>
          </cell>
          <cell r="F367">
            <v>34.94</v>
          </cell>
          <cell r="G367">
            <v>181.17</v>
          </cell>
        </row>
        <row r="368">
          <cell r="A368" t="str">
            <v>2 S 02 606 50</v>
          </cell>
          <cell r="B368" t="str">
            <v>-</v>
          </cell>
          <cell r="C368" t="str">
            <v>Concr.de cimento portl.com fôrma deslizante AC/BC</v>
          </cell>
          <cell r="D368" t="str">
            <v>m³</v>
          </cell>
          <cell r="E368">
            <v>156.04</v>
          </cell>
          <cell r="F368">
            <v>37.29</v>
          </cell>
          <cell r="G368">
            <v>193.34</v>
          </cell>
        </row>
        <row r="369">
          <cell r="A369" t="str">
            <v>2 S 02 607 00</v>
          </cell>
          <cell r="B369" t="str">
            <v>-</v>
          </cell>
          <cell r="C369" t="str">
            <v>Concreto cimento portland c/ equip. pequeno porte</v>
          </cell>
          <cell r="D369" t="str">
            <v>m³</v>
          </cell>
          <cell r="E369">
            <v>221.2</v>
          </cell>
          <cell r="F369">
            <v>52.86</v>
          </cell>
          <cell r="G369">
            <v>274.07</v>
          </cell>
        </row>
        <row r="370">
          <cell r="A370" t="str">
            <v>2 S 02 607 50</v>
          </cell>
          <cell r="B370" t="str">
            <v>-</v>
          </cell>
          <cell r="C370" t="str">
            <v>Concr.cimento portl.c/equip.pequeno porte AC/BC</v>
          </cell>
          <cell r="D370" t="str">
            <v>m³</v>
          </cell>
          <cell r="E370">
            <v>229.32</v>
          </cell>
          <cell r="F370">
            <v>54.8</v>
          </cell>
          <cell r="G370">
            <v>284.13</v>
          </cell>
        </row>
        <row r="371">
          <cell r="A371" t="str">
            <v>2 S 02 700 01</v>
          </cell>
          <cell r="B371" t="str">
            <v>-</v>
          </cell>
          <cell r="C371" t="str">
            <v>Execução pavim. c/ peças pré-moldadas concr.</v>
          </cell>
          <cell r="D371" t="str">
            <v>m²</v>
          </cell>
          <cell r="E371">
            <v>34.06</v>
          </cell>
          <cell r="F371">
            <v>8.14</v>
          </cell>
          <cell r="G371">
            <v>42.2</v>
          </cell>
        </row>
        <row r="372">
          <cell r="A372" t="str">
            <v>2 S 02 700 51</v>
          </cell>
          <cell r="B372" t="str">
            <v>-</v>
          </cell>
          <cell r="C372" t="str">
            <v>Execução pavim.c/peças pré-moldadas concr. AC/BC</v>
          </cell>
          <cell r="D372" t="str">
            <v>m²</v>
          </cell>
          <cell r="E372">
            <v>35.43</v>
          </cell>
          <cell r="F372">
            <v>8.4600000000000009</v>
          </cell>
          <cell r="G372">
            <v>43.9</v>
          </cell>
        </row>
        <row r="373">
          <cell r="A373" t="str">
            <v>2 S 02 702 00</v>
          </cell>
          <cell r="B373" t="str">
            <v>-</v>
          </cell>
          <cell r="C373" t="str">
            <v>Limpeza e enchimento de junta de pavimento de conc</v>
          </cell>
          <cell r="D373" t="str">
            <v>m</v>
          </cell>
          <cell r="E373">
            <v>4.8</v>
          </cell>
          <cell r="F373">
            <v>1.1399999999999999</v>
          </cell>
          <cell r="G373">
            <v>5.94</v>
          </cell>
        </row>
        <row r="374">
          <cell r="A374" t="str">
            <v>2 S 03 000 02</v>
          </cell>
          <cell r="B374" t="str">
            <v>-</v>
          </cell>
          <cell r="C374" t="str">
            <v>Escavação manual de cavas em material 1a cat</v>
          </cell>
          <cell r="D374" t="str">
            <v>m³</v>
          </cell>
          <cell r="E374">
            <v>23.32</v>
          </cell>
          <cell r="F374">
            <v>5.57</v>
          </cell>
          <cell r="G374">
            <v>29.9</v>
          </cell>
        </row>
        <row r="375">
          <cell r="A375" t="str">
            <v>2 S 03 000 03</v>
          </cell>
          <cell r="B375" t="str">
            <v>-</v>
          </cell>
          <cell r="C375" t="str">
            <v>Escavação manual de cavas em material 2a cat</v>
          </cell>
          <cell r="D375" t="str">
            <v>m³</v>
          </cell>
          <cell r="E375">
            <v>31.1</v>
          </cell>
          <cell r="F375">
            <v>7.43</v>
          </cell>
          <cell r="G375">
            <v>38.54</v>
          </cell>
        </row>
        <row r="376">
          <cell r="A376" t="str">
            <v>2 S 03 010 01</v>
          </cell>
          <cell r="B376" t="str">
            <v>-</v>
          </cell>
          <cell r="C376" t="str">
            <v>Escavação em cavas de fundação com esgotamento</v>
          </cell>
          <cell r="D376" t="str">
            <v>m³</v>
          </cell>
          <cell r="E376">
            <v>26.55</v>
          </cell>
          <cell r="F376">
            <v>6.34</v>
          </cell>
          <cell r="G376">
            <v>32.89</v>
          </cell>
        </row>
        <row r="377">
          <cell r="A377" t="str">
            <v>2 S 03 119 01</v>
          </cell>
          <cell r="B377" t="str">
            <v>-</v>
          </cell>
          <cell r="C377" t="str">
            <v>Escoramento com madeira de OAE</v>
          </cell>
          <cell r="D377" t="str">
            <v>m³</v>
          </cell>
          <cell r="E377">
            <v>23.68</v>
          </cell>
          <cell r="F377">
            <v>5.66</v>
          </cell>
          <cell r="G377">
            <v>29.35</v>
          </cell>
        </row>
        <row r="378">
          <cell r="A378" t="str">
            <v>2 S 03 300 01</v>
          </cell>
          <cell r="B378" t="str">
            <v>-</v>
          </cell>
          <cell r="C378" t="str">
            <v>Confecção e lançamento concr. magro em betoneira</v>
          </cell>
          <cell r="D378" t="str">
            <v>m³</v>
          </cell>
          <cell r="E378">
            <v>136.08000000000001</v>
          </cell>
          <cell r="F378">
            <v>32.520000000000003</v>
          </cell>
          <cell r="G378">
            <v>168.61</v>
          </cell>
        </row>
        <row r="379">
          <cell r="A379" t="str">
            <v>2 S 03 300 51</v>
          </cell>
          <cell r="B379" t="str">
            <v>-</v>
          </cell>
          <cell r="C379" t="str">
            <v>Confecção e lanç.de concr.magro em betoneira AC/BC</v>
          </cell>
          <cell r="D379" t="str">
            <v>m³</v>
          </cell>
          <cell r="E379">
            <v>146.4</v>
          </cell>
          <cell r="F379">
            <v>34.99</v>
          </cell>
          <cell r="G379">
            <v>181.39</v>
          </cell>
        </row>
        <row r="380">
          <cell r="A380" t="str">
            <v>2 S 03 321 00</v>
          </cell>
          <cell r="B380" t="str">
            <v>-</v>
          </cell>
          <cell r="C380" t="str">
            <v>Conc.estr.fck=8 MPa-contr.raz.uso ger.conf. e lanç</v>
          </cell>
          <cell r="D380" t="str">
            <v>m³</v>
          </cell>
          <cell r="E380">
            <v>158.27000000000001</v>
          </cell>
          <cell r="F380">
            <v>37.82</v>
          </cell>
          <cell r="G380">
            <v>196.1</v>
          </cell>
          <cell r="H380" t="str">
            <v>DNER-ES-335/97</v>
          </cell>
        </row>
        <row r="381">
          <cell r="A381" t="str">
            <v>2 S 03 321 50</v>
          </cell>
          <cell r="B381" t="str">
            <v>-</v>
          </cell>
          <cell r="C381" t="str">
            <v>Concr.estr.fck=8 MPa-c.raz.uso ger.conf.lanç.AC/BC</v>
          </cell>
          <cell r="D381" t="str">
            <v>m³</v>
          </cell>
          <cell r="E381">
            <v>167.9</v>
          </cell>
          <cell r="F381">
            <v>40.119999999999997</v>
          </cell>
          <cell r="G381">
            <v>208.02</v>
          </cell>
          <cell r="H381" t="str">
            <v>DNER-ES-335/97</v>
          </cell>
        </row>
        <row r="382">
          <cell r="A382" t="str">
            <v>2 S 03 322 00</v>
          </cell>
          <cell r="B382" t="str">
            <v>-</v>
          </cell>
          <cell r="C382" t="str">
            <v>Conc.estr.fck=10 MPa-contr.raz.uso ger.conf.e lanç</v>
          </cell>
          <cell r="D382" t="str">
            <v>m³</v>
          </cell>
          <cell r="E382">
            <v>165.78</v>
          </cell>
          <cell r="F382">
            <v>39.619999999999997</v>
          </cell>
          <cell r="G382">
            <v>205.4</v>
          </cell>
          <cell r="H382" t="str">
            <v>DNER-ES-335/97</v>
          </cell>
        </row>
        <row r="383">
          <cell r="A383" t="str">
            <v>2 S 03 322 50</v>
          </cell>
          <cell r="B383" t="str">
            <v>-</v>
          </cell>
          <cell r="C383" t="str">
            <v>Concr.estr.fck=10MPa-c.raz.uso ger.conf.lanç.AC/BC</v>
          </cell>
          <cell r="D383" t="str">
            <v>m³</v>
          </cell>
          <cell r="E383">
            <v>175.16</v>
          </cell>
          <cell r="F383">
            <v>41.86</v>
          </cell>
          <cell r="G383">
            <v>217.03</v>
          </cell>
          <cell r="H383" t="str">
            <v>DNER-ES-335/97</v>
          </cell>
        </row>
        <row r="384">
          <cell r="A384" t="str">
            <v>2 S 03 323 00</v>
          </cell>
          <cell r="B384" t="str">
            <v>-</v>
          </cell>
          <cell r="C384" t="str">
            <v>Conc.estr.fck=12 MPa-contr.raz.uso ger.conf.e lanç</v>
          </cell>
          <cell r="D384" t="str">
            <v>m³</v>
          </cell>
          <cell r="E384">
            <v>173.94</v>
          </cell>
          <cell r="F384">
            <v>41.57</v>
          </cell>
          <cell r="G384">
            <v>215.51</v>
          </cell>
          <cell r="H384" t="str">
            <v>DNER-ES-335/97</v>
          </cell>
        </row>
        <row r="385">
          <cell r="A385" t="str">
            <v>2 S 03 323 50</v>
          </cell>
          <cell r="B385" t="str">
            <v>-</v>
          </cell>
          <cell r="C385" t="str">
            <v>Concr.estr.fck=12MPa-c.raz.uso ger.conf.lanç.AC/BC</v>
          </cell>
          <cell r="D385" t="str">
            <v>m³</v>
          </cell>
          <cell r="E385">
            <v>183.08</v>
          </cell>
          <cell r="F385">
            <v>43.75</v>
          </cell>
          <cell r="G385">
            <v>226.83</v>
          </cell>
          <cell r="H385" t="str">
            <v>DNER-ES-335/97</v>
          </cell>
        </row>
        <row r="386">
          <cell r="A386" t="str">
            <v>2 S 03 324 00</v>
          </cell>
          <cell r="B386" t="str">
            <v>-</v>
          </cell>
          <cell r="C386" t="str">
            <v>Conc.estr.fck=15 MPa-contr.raz.uso ger.conf.e lanç</v>
          </cell>
          <cell r="D386" t="str">
            <v>m³</v>
          </cell>
          <cell r="E386">
            <v>182.43</v>
          </cell>
          <cell r="F386">
            <v>43.6</v>
          </cell>
          <cell r="G386">
            <v>226.03</v>
          </cell>
          <cell r="H386" t="str">
            <v>DNER-ES-335/97</v>
          </cell>
        </row>
        <row r="387">
          <cell r="A387" t="str">
            <v>2 S 03 324 01</v>
          </cell>
          <cell r="B387" t="str">
            <v>-</v>
          </cell>
          <cell r="C387" t="str">
            <v>Conc.estr.fck=15 MPa-contr.raz.c/adit.conf. e lanç</v>
          </cell>
          <cell r="D387" t="str">
            <v>m³</v>
          </cell>
          <cell r="E387">
            <v>167.69</v>
          </cell>
          <cell r="F387">
            <v>40.08</v>
          </cell>
          <cell r="G387">
            <v>207.77</v>
          </cell>
          <cell r="H387" t="str">
            <v>DNER-ES-335/97</v>
          </cell>
        </row>
        <row r="388">
          <cell r="A388" t="str">
            <v>2 S 03 324 50</v>
          </cell>
          <cell r="B388" t="str">
            <v>-</v>
          </cell>
          <cell r="C388" t="str">
            <v>Concr.estr.fck=15MPa-c.raz.c/adit conf.lanç.AC/BC</v>
          </cell>
          <cell r="D388" t="str">
            <v>m³</v>
          </cell>
          <cell r="E388">
            <v>191.29</v>
          </cell>
          <cell r="F388">
            <v>45.72</v>
          </cell>
          <cell r="G388">
            <v>237.01</v>
          </cell>
          <cell r="H388" t="str">
            <v>DNER-ES-335/97</v>
          </cell>
        </row>
        <row r="389">
          <cell r="A389" t="str">
            <v>2 S 03 324 51</v>
          </cell>
          <cell r="B389" t="str">
            <v>-</v>
          </cell>
          <cell r="C389" t="str">
            <v>Concr.estr.fck=15MPa-c.raz.uso ger conf.lançAC/BC</v>
          </cell>
          <cell r="D389" t="str">
            <v>m³</v>
          </cell>
          <cell r="E389">
            <v>176.96</v>
          </cell>
          <cell r="F389">
            <v>42.29</v>
          </cell>
          <cell r="G389">
            <v>219.26</v>
          </cell>
          <cell r="H389" t="str">
            <v>DNER-ES-335/97</v>
          </cell>
        </row>
        <row r="390">
          <cell r="A390" t="str">
            <v>2 S 03 325 00</v>
          </cell>
          <cell r="B390" t="str">
            <v>-</v>
          </cell>
          <cell r="C390" t="str">
            <v>Conc.estr.fck=18 MPa-contr.raz.uso ger.conf.e lanç</v>
          </cell>
          <cell r="D390" t="str">
            <v>m³</v>
          </cell>
          <cell r="E390">
            <v>190.9</v>
          </cell>
          <cell r="F390">
            <v>45.62</v>
          </cell>
          <cell r="G390">
            <v>236.53</v>
          </cell>
          <cell r="H390" t="str">
            <v>DNER-ES-335/97</v>
          </cell>
        </row>
        <row r="391">
          <cell r="A391" t="str">
            <v>2 S 03 325 01</v>
          </cell>
          <cell r="B391" t="str">
            <v>-</v>
          </cell>
          <cell r="C391" t="str">
            <v>Conc.estr.fck=18 MPa-contr.raz.c/adit.conf. e lanç</v>
          </cell>
          <cell r="D391" t="str">
            <v>m³</v>
          </cell>
          <cell r="E391">
            <v>175.53</v>
          </cell>
          <cell r="F391">
            <v>41.95</v>
          </cell>
          <cell r="G391">
            <v>217.48</v>
          </cell>
          <cell r="H391" t="str">
            <v>DNER-ES-335/97</v>
          </cell>
        </row>
        <row r="392">
          <cell r="A392" t="str">
            <v>2 S 03 325 50</v>
          </cell>
          <cell r="B392" t="str">
            <v>-</v>
          </cell>
          <cell r="C392" t="str">
            <v>Concr.estr.fck=18MPa-c.raz.uso ger.conf.lanç.AC/BC</v>
          </cell>
          <cell r="D392" t="str">
            <v>m³</v>
          </cell>
          <cell r="E392">
            <v>199.5</v>
          </cell>
          <cell r="F392">
            <v>47.68</v>
          </cell>
          <cell r="G392">
            <v>247.18</v>
          </cell>
          <cell r="H392" t="str">
            <v>DNER-ES-335/97</v>
          </cell>
        </row>
        <row r="393">
          <cell r="A393" t="str">
            <v>2 S 03 325 51</v>
          </cell>
          <cell r="B393" t="str">
            <v>-</v>
          </cell>
          <cell r="C393" t="str">
            <v>Concr.estr.fck=18MPa-c.raz.c/adit conf. lanç.AC/BC</v>
          </cell>
          <cell r="D393" t="str">
            <v>m³</v>
          </cell>
          <cell r="E393">
            <v>184.54</v>
          </cell>
          <cell r="F393">
            <v>44.1</v>
          </cell>
          <cell r="G393">
            <v>228.65</v>
          </cell>
          <cell r="H393" t="str">
            <v>DNER-ES-335/97</v>
          </cell>
        </row>
        <row r="394">
          <cell r="A394" t="str">
            <v>2 S 03 326 00</v>
          </cell>
          <cell r="B394" t="str">
            <v>-</v>
          </cell>
          <cell r="C394" t="str">
            <v>Conc.estr.fck=20 MPa-contr.raz.uso ger.conf.e lanç</v>
          </cell>
          <cell r="D394" t="str">
            <v>m³</v>
          </cell>
          <cell r="E394">
            <v>197.76</v>
          </cell>
          <cell r="F394">
            <v>47.26</v>
          </cell>
          <cell r="G394">
            <v>245.03</v>
          </cell>
          <cell r="H394" t="str">
            <v>DNER-ES-335/97</v>
          </cell>
        </row>
        <row r="395">
          <cell r="A395" t="str">
            <v>2 S 03 326 01</v>
          </cell>
          <cell r="B395" t="str">
            <v>-</v>
          </cell>
          <cell r="C395" t="str">
            <v>Conc.estr.fck=20 MPa-contr.raz.c/adit.conf. e lanç</v>
          </cell>
          <cell r="D395" t="str">
            <v>m³</v>
          </cell>
          <cell r="E395">
            <v>182.52</v>
          </cell>
          <cell r="F395">
            <v>43.62</v>
          </cell>
          <cell r="G395">
            <v>226.14</v>
          </cell>
          <cell r="H395" t="str">
            <v>DNER-ES-335/97</v>
          </cell>
        </row>
        <row r="396">
          <cell r="A396" t="str">
            <v>2 S 03 326 50</v>
          </cell>
          <cell r="B396" t="str">
            <v>-</v>
          </cell>
          <cell r="C396" t="str">
            <v>Concr.estr.fck=20MPa-c.raz.uso ger.conf.lanç AC/BC</v>
          </cell>
          <cell r="D396" t="str">
            <v>m³</v>
          </cell>
          <cell r="E396">
            <v>206.14</v>
          </cell>
          <cell r="F396">
            <v>49.26</v>
          </cell>
          <cell r="G396">
            <v>255.41</v>
          </cell>
          <cell r="H396" t="str">
            <v>DNER-ES-335/97</v>
          </cell>
        </row>
        <row r="397">
          <cell r="A397" t="str">
            <v>2 S 03 326 51</v>
          </cell>
          <cell r="B397" t="str">
            <v>-</v>
          </cell>
          <cell r="C397" t="str">
            <v>Concr.estr.fck=20MPa-c.raz.c/adit conf.lanç.AC/BC</v>
          </cell>
          <cell r="D397" t="str">
            <v>m³</v>
          </cell>
          <cell r="E397">
            <v>191.32</v>
          </cell>
          <cell r="F397">
            <v>45.72</v>
          </cell>
          <cell r="G397">
            <v>237.05</v>
          </cell>
          <cell r="H397" t="str">
            <v>DNER-ES-335/97</v>
          </cell>
        </row>
        <row r="398">
          <cell r="A398" t="str">
            <v>2 S 03 327 00</v>
          </cell>
          <cell r="B398" t="str">
            <v>-</v>
          </cell>
          <cell r="C398" t="str">
            <v>Conc.estr.fck=22 MPa-contr.raz.uso ger.conf.e lanç</v>
          </cell>
          <cell r="D398" t="str">
            <v>m³</v>
          </cell>
          <cell r="E398">
            <v>205.91</v>
          </cell>
          <cell r="F398">
            <v>49.21</v>
          </cell>
          <cell r="G398">
            <v>255.13</v>
          </cell>
          <cell r="H398" t="str">
            <v>DNER-ES-335/97</v>
          </cell>
        </row>
        <row r="399">
          <cell r="A399" t="str">
            <v>2 S 03 327 50</v>
          </cell>
          <cell r="B399" t="str">
            <v>-</v>
          </cell>
          <cell r="C399" t="str">
            <v>Concr estr.fck=24MPa-c.raz.uso ger conf.lanç.AC/BC</v>
          </cell>
          <cell r="D399" t="str">
            <v>m³</v>
          </cell>
          <cell r="E399">
            <v>214.04</v>
          </cell>
          <cell r="F399">
            <v>51.15</v>
          </cell>
          <cell r="G399">
            <v>265.2</v>
          </cell>
          <cell r="H399" t="str">
            <v>DNER-ES-335/97</v>
          </cell>
        </row>
        <row r="400">
          <cell r="A400" t="str">
            <v>2 S 03 328 00</v>
          </cell>
          <cell r="B400" t="str">
            <v>-</v>
          </cell>
          <cell r="C400" t="str">
            <v>Conc.estr.fck=24 MPa-contr.raz.uso ger.conf.e lanç</v>
          </cell>
          <cell r="D400" t="str">
            <v>m³</v>
          </cell>
          <cell r="E400">
            <v>214.16</v>
          </cell>
          <cell r="F400">
            <v>51.18</v>
          </cell>
          <cell r="G400">
            <v>265.35000000000002</v>
          </cell>
          <cell r="H400" t="str">
            <v>DNER-ES-335/97</v>
          </cell>
        </row>
        <row r="401">
          <cell r="A401" t="str">
            <v>2 S 03 328 50</v>
          </cell>
          <cell r="B401" t="str">
            <v>-</v>
          </cell>
          <cell r="C401" t="str">
            <v>Concr.estr.fck=25MPa-c.raz.c/adit conf.lanç.AC/BC</v>
          </cell>
          <cell r="D401" t="str">
            <v>m³</v>
          </cell>
          <cell r="E401">
            <v>222.29</v>
          </cell>
          <cell r="F401">
            <v>53.12</v>
          </cell>
          <cell r="G401">
            <v>275.42</v>
          </cell>
          <cell r="H401" t="str">
            <v>DNER-ES-335/97</v>
          </cell>
        </row>
        <row r="402">
          <cell r="A402" t="str">
            <v>2 S 03 329 00</v>
          </cell>
          <cell r="B402" t="str">
            <v>-</v>
          </cell>
          <cell r="C402" t="str">
            <v>Conc.estr.fck=25 MPa-contr.raz.c/adit.conf. e lanç</v>
          </cell>
          <cell r="D402" t="str">
            <v>m³</v>
          </cell>
          <cell r="E402">
            <v>198.24</v>
          </cell>
          <cell r="F402">
            <v>47.37</v>
          </cell>
          <cell r="G402">
            <v>245.61</v>
          </cell>
          <cell r="H402" t="str">
            <v>DNER-ES-335/97</v>
          </cell>
        </row>
        <row r="403">
          <cell r="A403" t="str">
            <v>2 S 03 329 01</v>
          </cell>
          <cell r="B403" t="str">
            <v>-</v>
          </cell>
          <cell r="C403" t="str">
            <v>Conc.estr.fck=26 MPa-contr.raz.uso ger.conf.e lanç</v>
          </cell>
          <cell r="D403" t="str">
            <v>m³</v>
          </cell>
          <cell r="E403">
            <v>221.66</v>
          </cell>
          <cell r="F403">
            <v>52.97</v>
          </cell>
          <cell r="G403">
            <v>274.64</v>
          </cell>
          <cell r="H403" t="str">
            <v>DNER-ES-335/97</v>
          </cell>
        </row>
        <row r="404">
          <cell r="A404" t="str">
            <v>2 S 03 329 02</v>
          </cell>
          <cell r="B404" t="str">
            <v>-</v>
          </cell>
          <cell r="C404" t="str">
            <v>Conc.estr.fck=30 MPa-contr.raz.uso ger.conf.e lanç</v>
          </cell>
          <cell r="D404" t="str">
            <v>m³</v>
          </cell>
          <cell r="E404">
            <v>229.08</v>
          </cell>
          <cell r="F404">
            <v>54.75</v>
          </cell>
          <cell r="G404">
            <v>283.83</v>
          </cell>
          <cell r="H404" t="str">
            <v>DNER-ES-335/97</v>
          </cell>
        </row>
        <row r="405">
          <cell r="A405" t="str">
            <v>2 S 03 329 03</v>
          </cell>
          <cell r="B405" t="str">
            <v>-</v>
          </cell>
          <cell r="C405" t="str">
            <v>Conc.estr.fck=30 MPa-contr.raz. c/adit.conf.e lanç</v>
          </cell>
          <cell r="D405" t="str">
            <v>m³</v>
          </cell>
          <cell r="E405">
            <v>212.58</v>
          </cell>
          <cell r="F405">
            <v>50.8</v>
          </cell>
          <cell r="G405">
            <v>263.39</v>
          </cell>
          <cell r="H405" t="str">
            <v>DNER-ES-335/97</v>
          </cell>
        </row>
        <row r="406">
          <cell r="A406" t="str">
            <v>2 S 03 329 04</v>
          </cell>
          <cell r="B406" t="str">
            <v>-</v>
          </cell>
          <cell r="C406" t="str">
            <v>Conc.estr.fck=35 MPa-contr.raz.c/adit.conf. e lanç</v>
          </cell>
          <cell r="D406" t="str">
            <v>m³</v>
          </cell>
          <cell r="E406">
            <v>226.67</v>
          </cell>
          <cell r="F406">
            <v>54.17</v>
          </cell>
          <cell r="G406">
            <v>280.83999999999997</v>
          </cell>
          <cell r="H406" t="str">
            <v>DNER-ES-335/97</v>
          </cell>
        </row>
        <row r="407">
          <cell r="A407" t="str">
            <v>2 S 03 329 50</v>
          </cell>
          <cell r="B407" t="str">
            <v>-</v>
          </cell>
          <cell r="C407" t="str">
            <v>Concr.estr.fck=26MPa-c.raz.uso ger conf.lanc.AC/BC</v>
          </cell>
          <cell r="D407" t="str">
            <v>m³</v>
          </cell>
          <cell r="E407">
            <v>206.55</v>
          </cell>
          <cell r="F407">
            <v>49.36</v>
          </cell>
          <cell r="G407">
            <v>255.92</v>
          </cell>
          <cell r="H407" t="str">
            <v>DNER-ES-335/97</v>
          </cell>
        </row>
        <row r="408">
          <cell r="A408" t="str">
            <v>2 S 03 329 51</v>
          </cell>
          <cell r="B408" t="str">
            <v>-</v>
          </cell>
          <cell r="C408" t="str">
            <v>Concr.estr.fck=30MPa-c.raz.uso ger.conf.lanc.AC/BC</v>
          </cell>
          <cell r="D408" t="str">
            <v>m³</v>
          </cell>
          <cell r="E408">
            <v>229.52</v>
          </cell>
          <cell r="F408">
            <v>54.85</v>
          </cell>
          <cell r="G408">
            <v>284.37</v>
          </cell>
          <cell r="H408" t="str">
            <v>DNER-ES-335/97</v>
          </cell>
        </row>
        <row r="409">
          <cell r="A409" t="str">
            <v>2 S 03 329 52</v>
          </cell>
          <cell r="B409" t="str">
            <v>-</v>
          </cell>
          <cell r="C409" t="str">
            <v>Concr.estr.fck=30MPa-c.raz.c/adit.conf.lanc.AC/BC</v>
          </cell>
          <cell r="D409" t="str">
            <v>m³</v>
          </cell>
          <cell r="E409">
            <v>236.47</v>
          </cell>
          <cell r="F409">
            <v>56.51</v>
          </cell>
          <cell r="G409">
            <v>292.98</v>
          </cell>
          <cell r="H409" t="str">
            <v>DNER-ES-335/97</v>
          </cell>
        </row>
        <row r="410">
          <cell r="A410" t="str">
            <v>2 S 03 329 53</v>
          </cell>
          <cell r="B410" t="str">
            <v>-</v>
          </cell>
          <cell r="C410" t="str">
            <v>Concr.estr.fck=35MPa-c.raz.uso ger.conf.lanc.AC/BC</v>
          </cell>
          <cell r="D410" t="str">
            <v>m³</v>
          </cell>
          <cell r="E410">
            <v>220.48</v>
          </cell>
          <cell r="F410">
            <v>52.69</v>
          </cell>
          <cell r="G410">
            <v>273.17</v>
          </cell>
          <cell r="H410" t="str">
            <v>DNER-ES-335/97</v>
          </cell>
        </row>
        <row r="411">
          <cell r="A411" t="str">
            <v>2 S 03 329 54</v>
          </cell>
          <cell r="B411" t="str">
            <v>-</v>
          </cell>
          <cell r="C411" t="str">
            <v>Concr.estr.fck=35Mpa-c.raz c/adit.conf.lanc.AC/BC</v>
          </cell>
          <cell r="D411" t="str">
            <v>m³</v>
          </cell>
          <cell r="E411">
            <v>234.05</v>
          </cell>
          <cell r="F411">
            <v>55.93</v>
          </cell>
          <cell r="G411">
            <v>289.99</v>
          </cell>
          <cell r="H411" t="str">
            <v>DNER-ES-335/97</v>
          </cell>
        </row>
        <row r="412">
          <cell r="A412" t="str">
            <v>2 S 03 370 00</v>
          </cell>
          <cell r="B412" t="str">
            <v>-</v>
          </cell>
          <cell r="C412" t="str">
            <v>Forma comum de madeira</v>
          </cell>
          <cell r="D412" t="str">
            <v>m²</v>
          </cell>
          <cell r="E412">
            <v>30.39</v>
          </cell>
          <cell r="F412">
            <v>7.26</v>
          </cell>
          <cell r="G412">
            <v>37.659999999999997</v>
          </cell>
          <cell r="H412" t="str">
            <v>DNER-ES-333/97</v>
          </cell>
        </row>
        <row r="413">
          <cell r="A413" t="str">
            <v>2 S 03 371 01</v>
          </cell>
          <cell r="B413" t="str">
            <v>-</v>
          </cell>
          <cell r="C413" t="str">
            <v>Forma de placa compensada resinada</v>
          </cell>
          <cell r="D413" t="str">
            <v>m²</v>
          </cell>
          <cell r="E413">
            <v>21.9</v>
          </cell>
          <cell r="F413">
            <v>5.23</v>
          </cell>
          <cell r="G413">
            <v>27.13</v>
          </cell>
          <cell r="H413" t="str">
            <v>DNER-ES-333/97</v>
          </cell>
        </row>
        <row r="414">
          <cell r="A414" t="str">
            <v>2 S 03 371 02</v>
          </cell>
          <cell r="B414" t="str">
            <v>-</v>
          </cell>
          <cell r="C414" t="str">
            <v>Forma de placa compensada plastificada</v>
          </cell>
          <cell r="D414" t="str">
            <v>m²</v>
          </cell>
          <cell r="E414">
            <v>24.01</v>
          </cell>
          <cell r="F414">
            <v>5.74</v>
          </cell>
          <cell r="G414">
            <v>29.75</v>
          </cell>
          <cell r="H414" t="str">
            <v>DNER-ES-333/97</v>
          </cell>
        </row>
        <row r="415">
          <cell r="A415" t="str">
            <v>2 S 03 372 01</v>
          </cell>
          <cell r="B415" t="str">
            <v>-</v>
          </cell>
          <cell r="C415" t="str">
            <v>Formas para tubulão</v>
          </cell>
          <cell r="D415" t="str">
            <v>m²</v>
          </cell>
          <cell r="E415">
            <v>14.83</v>
          </cell>
          <cell r="F415">
            <v>3.54</v>
          </cell>
          <cell r="G415">
            <v>18.37</v>
          </cell>
          <cell r="H415" t="str">
            <v>DNER-ES-333/97</v>
          </cell>
        </row>
        <row r="416">
          <cell r="A416" t="str">
            <v>2 S 03 401 01</v>
          </cell>
          <cell r="B416" t="str">
            <v>-</v>
          </cell>
          <cell r="C416" t="str">
            <v>Estaca tipo Franki D=350 mm</v>
          </cell>
          <cell r="D416" t="str">
            <v>m</v>
          </cell>
          <cell r="E416">
            <v>110.41</v>
          </cell>
          <cell r="F416">
            <v>26.38</v>
          </cell>
          <cell r="G416">
            <v>136.80000000000001</v>
          </cell>
          <cell r="H416" t="str">
            <v>EC-OAE-22</v>
          </cell>
        </row>
        <row r="417">
          <cell r="A417" t="str">
            <v>2 S 03 401 02</v>
          </cell>
          <cell r="B417" t="str">
            <v>-</v>
          </cell>
          <cell r="C417" t="str">
            <v>Estaca tipo Franki D=400 mm</v>
          </cell>
          <cell r="D417" t="str">
            <v>m</v>
          </cell>
          <cell r="E417">
            <v>120.22</v>
          </cell>
          <cell r="F417">
            <v>28.73</v>
          </cell>
          <cell r="G417">
            <v>148.94999999999999</v>
          </cell>
          <cell r="H417" t="str">
            <v>EC-OAE-22</v>
          </cell>
        </row>
        <row r="418">
          <cell r="A418" t="str">
            <v>2 S 03 401 03</v>
          </cell>
          <cell r="B418" t="str">
            <v>-</v>
          </cell>
          <cell r="C418" t="str">
            <v>Estaca tipo Franki D=520 mm</v>
          </cell>
          <cell r="D418" t="str">
            <v>m</v>
          </cell>
          <cell r="E418">
            <v>166.79</v>
          </cell>
          <cell r="F418">
            <v>39.86</v>
          </cell>
          <cell r="G418">
            <v>206.66</v>
          </cell>
          <cell r="H418" t="str">
            <v>EC-OAE-22</v>
          </cell>
        </row>
        <row r="419">
          <cell r="A419" t="str">
            <v>2 S 03 401 04</v>
          </cell>
          <cell r="B419" t="str">
            <v>-</v>
          </cell>
          <cell r="C419" t="str">
            <v>Estaca tipo Franki D=600 mm</v>
          </cell>
          <cell r="D419" t="str">
            <v>m</v>
          </cell>
          <cell r="E419">
            <v>209.15</v>
          </cell>
          <cell r="F419">
            <v>49.98</v>
          </cell>
          <cell r="G419">
            <v>259.14</v>
          </cell>
          <cell r="H419" t="str">
            <v>EC-OAE-22</v>
          </cell>
        </row>
        <row r="420">
          <cell r="A420" t="str">
            <v>2 S 03 401 51</v>
          </cell>
          <cell r="B420" t="str">
            <v>-</v>
          </cell>
          <cell r="C420" t="str">
            <v>Estaca tipo Franki D=350 mm AC/BC</v>
          </cell>
          <cell r="D420" t="str">
            <v>m</v>
          </cell>
          <cell r="E420">
            <v>111.3</v>
          </cell>
          <cell r="F420">
            <v>26.6</v>
          </cell>
          <cell r="G420">
            <v>137.9</v>
          </cell>
          <cell r="H420" t="str">
            <v>EC-OAE-22</v>
          </cell>
        </row>
        <row r="421">
          <cell r="A421" t="str">
            <v>2 S 03 401 52</v>
          </cell>
          <cell r="B421" t="str">
            <v>-</v>
          </cell>
          <cell r="C421" t="str">
            <v>Estaca tipo Franki D=400 mm AC/BC</v>
          </cell>
          <cell r="D421" t="str">
            <v>m</v>
          </cell>
          <cell r="E421">
            <v>121.28</v>
          </cell>
          <cell r="F421">
            <v>28.98</v>
          </cell>
          <cell r="G421">
            <v>150.27000000000001</v>
          </cell>
          <cell r="H421" t="str">
            <v>EC-OAE-22</v>
          </cell>
        </row>
        <row r="422">
          <cell r="A422" t="str">
            <v>2 S 03 401 53</v>
          </cell>
          <cell r="B422" t="str">
            <v>-</v>
          </cell>
          <cell r="C422" t="str">
            <v>Estaca tipo Franki D=520 mm AC/BC</v>
          </cell>
          <cell r="D422" t="str">
            <v>m</v>
          </cell>
          <cell r="E422">
            <v>168.66</v>
          </cell>
          <cell r="F422">
            <v>40.299999999999997</v>
          </cell>
          <cell r="G422">
            <v>208.97</v>
          </cell>
          <cell r="H422" t="str">
            <v>EC-OAE-22</v>
          </cell>
        </row>
        <row r="423">
          <cell r="A423" t="str">
            <v>2 S 03 401 54</v>
          </cell>
          <cell r="B423" t="str">
            <v>-</v>
          </cell>
          <cell r="C423" t="str">
            <v>Estaca tipo Franki D=600 mm AC/BC</v>
          </cell>
          <cell r="D423" t="str">
            <v>m</v>
          </cell>
          <cell r="E423">
            <v>211.64</v>
          </cell>
          <cell r="F423">
            <v>50.58</v>
          </cell>
          <cell r="G423">
            <v>262.22000000000003</v>
          </cell>
          <cell r="H423" t="str">
            <v>EC-OAE-22</v>
          </cell>
        </row>
        <row r="424">
          <cell r="A424" t="str">
            <v>2 S 03 402 01</v>
          </cell>
          <cell r="B424" t="str">
            <v>-</v>
          </cell>
          <cell r="C424" t="str">
            <v>Cravação estacas pré-mold. de concreto 30 x 30 cm</v>
          </cell>
          <cell r="D424" t="str">
            <v>m</v>
          </cell>
          <cell r="E424">
            <v>114.46</v>
          </cell>
          <cell r="F424">
            <v>27.35</v>
          </cell>
          <cell r="G424">
            <v>141.81</v>
          </cell>
        </row>
        <row r="425">
          <cell r="A425" t="str">
            <v>2 S 03 402 51</v>
          </cell>
          <cell r="B425" t="str">
            <v>-</v>
          </cell>
          <cell r="C425" t="str">
            <v>Cravação estacas pré-mold. concreto 30x30 cm AC/BC</v>
          </cell>
          <cell r="D425" t="str">
            <v>m</v>
          </cell>
          <cell r="E425">
            <v>115.26</v>
          </cell>
          <cell r="F425">
            <v>27.54</v>
          </cell>
          <cell r="G425">
            <v>142.80000000000001</v>
          </cell>
        </row>
        <row r="426">
          <cell r="A426" t="str">
            <v>2 S 03 404 01</v>
          </cell>
          <cell r="B426" t="str">
            <v>-</v>
          </cell>
          <cell r="C426" t="str">
            <v>Forn. e crav. estacas perfil met. I de 10" simples</v>
          </cell>
          <cell r="D426" t="str">
            <v>m</v>
          </cell>
          <cell r="E426">
            <v>257.24</v>
          </cell>
          <cell r="F426">
            <v>61.48</v>
          </cell>
          <cell r="G426">
            <v>318.72000000000003</v>
          </cell>
        </row>
        <row r="427">
          <cell r="A427" t="str">
            <v>2 S 03 404 04</v>
          </cell>
          <cell r="B427" t="str">
            <v>-</v>
          </cell>
          <cell r="C427" t="str">
            <v>Forn. e crav. estacas perfil met. I de 10" duplo</v>
          </cell>
          <cell r="D427" t="str">
            <v>m</v>
          </cell>
          <cell r="E427">
            <v>416.51</v>
          </cell>
          <cell r="F427">
            <v>99.54</v>
          </cell>
          <cell r="G427">
            <v>516.05999999999995</v>
          </cell>
        </row>
        <row r="428">
          <cell r="A428" t="str">
            <v>2 S 03 404 11</v>
          </cell>
          <cell r="B428" t="str">
            <v>-</v>
          </cell>
          <cell r="C428" t="str">
            <v>Cravação estacas met. trilhos soldados - estrela</v>
          </cell>
          <cell r="D428" t="str">
            <v>m</v>
          </cell>
          <cell r="E428">
            <v>463.98</v>
          </cell>
          <cell r="F428">
            <v>110.89</v>
          </cell>
          <cell r="G428">
            <v>574.87</v>
          </cell>
        </row>
        <row r="429">
          <cell r="A429" t="str">
            <v>2 S 03 410 01</v>
          </cell>
          <cell r="B429" t="str">
            <v>-</v>
          </cell>
          <cell r="C429" t="str">
            <v>Tubulão a céu aberto diâmetro externo = 1,00 m</v>
          </cell>
          <cell r="D429" t="str">
            <v>m</v>
          </cell>
          <cell r="E429">
            <v>741.31</v>
          </cell>
          <cell r="F429">
            <v>177.17</v>
          </cell>
          <cell r="G429">
            <v>918.49</v>
          </cell>
          <cell r="H429" t="str">
            <v>DNER-ES-334/97</v>
          </cell>
        </row>
        <row r="430">
          <cell r="A430" t="str">
            <v>2 S 03 410 11</v>
          </cell>
          <cell r="B430" t="str">
            <v>-</v>
          </cell>
          <cell r="C430" t="str">
            <v>Tubulão a céu aberto diâmetro externo = 1,20 m</v>
          </cell>
          <cell r="D430" t="str">
            <v>m</v>
          </cell>
          <cell r="E430">
            <v>947.19</v>
          </cell>
          <cell r="F430">
            <v>226.37</v>
          </cell>
          <cell r="G430">
            <v>1173.57</v>
          </cell>
          <cell r="H430" t="str">
            <v>DNER-ES-334/97</v>
          </cell>
        </row>
        <row r="431">
          <cell r="A431" t="str">
            <v>2 S 03 410 21</v>
          </cell>
          <cell r="B431" t="str">
            <v>-</v>
          </cell>
          <cell r="C431" t="str">
            <v>Tubulão a céu aberto diâmetro externo = 1,40 m</v>
          </cell>
          <cell r="D431" t="str">
            <v>m</v>
          </cell>
          <cell r="E431">
            <v>1171</v>
          </cell>
          <cell r="F431">
            <v>279.86</v>
          </cell>
          <cell r="G431">
            <v>1450.87</v>
          </cell>
          <cell r="H431" t="str">
            <v>DNER-ES-334/97</v>
          </cell>
        </row>
        <row r="432">
          <cell r="A432" t="str">
            <v>2 S 03 410 31</v>
          </cell>
          <cell r="B432" t="str">
            <v>-</v>
          </cell>
          <cell r="C432" t="str">
            <v>Tubulão a céu aberto diâmetro externo = 1,60 m</v>
          </cell>
          <cell r="D432" t="str">
            <v>m</v>
          </cell>
          <cell r="E432">
            <v>1399.71</v>
          </cell>
          <cell r="F432">
            <v>334.53</v>
          </cell>
          <cell r="G432">
            <v>1734.24</v>
          </cell>
          <cell r="H432" t="str">
            <v>DNER-ES-334/97</v>
          </cell>
        </row>
        <row r="433">
          <cell r="A433" t="str">
            <v>2 S 03 410 41</v>
          </cell>
          <cell r="B433" t="str">
            <v>-</v>
          </cell>
          <cell r="C433" t="str">
            <v>Tubulão a céu aberto diâmetro externo = 1,80 m</v>
          </cell>
          <cell r="D433" t="str">
            <v>m</v>
          </cell>
          <cell r="E433">
            <v>1672.3</v>
          </cell>
          <cell r="F433">
            <v>399.68</v>
          </cell>
          <cell r="G433">
            <v>2071.98</v>
          </cell>
          <cell r="H433" t="str">
            <v>DNER-ES-334/97</v>
          </cell>
        </row>
        <row r="434">
          <cell r="A434" t="str">
            <v>2 S 03 410 51</v>
          </cell>
          <cell r="B434" t="str">
            <v>-</v>
          </cell>
          <cell r="C434" t="str">
            <v>Tubulão a céu aberto diâmetro externo = 2,00 m</v>
          </cell>
          <cell r="D434" t="str">
            <v>m</v>
          </cell>
          <cell r="E434">
            <v>1976.96</v>
          </cell>
          <cell r="F434">
            <v>472.49</v>
          </cell>
          <cell r="G434">
            <v>2449.46</v>
          </cell>
          <cell r="H434" t="str">
            <v>DNER-ES-334/97</v>
          </cell>
        </row>
        <row r="435">
          <cell r="A435" t="str">
            <v>2 S 03 410 61</v>
          </cell>
          <cell r="B435" t="str">
            <v>-</v>
          </cell>
          <cell r="C435" t="str">
            <v>Tubulão a céu aberto diâmetro externo = 2,20 m</v>
          </cell>
          <cell r="D435" t="str">
            <v>m</v>
          </cell>
          <cell r="E435">
            <v>2349.23</v>
          </cell>
          <cell r="F435">
            <v>561.46</v>
          </cell>
          <cell r="G435">
            <v>2910.69</v>
          </cell>
          <cell r="H435" t="str">
            <v>DNER-ES-334/97</v>
          </cell>
        </row>
        <row r="436">
          <cell r="A436" t="str">
            <v>2 S 03 411 11</v>
          </cell>
          <cell r="B436" t="str">
            <v>-</v>
          </cell>
          <cell r="C436" t="str">
            <v>Tub.ar comp.D=1,2 m prof.até 12 m lâmina d'água LF</v>
          </cell>
          <cell r="D436" t="str">
            <v>m</v>
          </cell>
          <cell r="E436">
            <v>1993.4</v>
          </cell>
          <cell r="F436">
            <v>476.42</v>
          </cell>
          <cell r="G436">
            <v>2469.8200000000002</v>
          </cell>
          <cell r="H436" t="str">
            <v>DNER-ES-334/97</v>
          </cell>
        </row>
        <row r="437">
          <cell r="A437" t="str">
            <v>2 S 03 411 12</v>
          </cell>
          <cell r="B437" t="str">
            <v>-</v>
          </cell>
          <cell r="C437" t="str">
            <v>Tub.ar comp.D=1,2 m prof. 12/18 m lâmina d'água LF</v>
          </cell>
          <cell r="D437" t="str">
            <v>m</v>
          </cell>
          <cell r="E437">
            <v>2202.86</v>
          </cell>
          <cell r="F437">
            <v>526.48</v>
          </cell>
          <cell r="G437">
            <v>2739.35</v>
          </cell>
          <cell r="H437" t="str">
            <v>DNER-ES-334/97</v>
          </cell>
        </row>
        <row r="438">
          <cell r="A438" t="str">
            <v>2 S 03 411 13</v>
          </cell>
          <cell r="B438" t="str">
            <v>-</v>
          </cell>
          <cell r="C438" t="str">
            <v>Tub.ar comp.D=1,2 m prof. 18/24 m lâmina d'água LF</v>
          </cell>
          <cell r="D438" t="str">
            <v>m</v>
          </cell>
          <cell r="E438">
            <v>2431.29</v>
          </cell>
          <cell r="F438">
            <v>581.08000000000004</v>
          </cell>
          <cell r="G438">
            <v>3012.37</v>
          </cell>
          <cell r="H438" t="str">
            <v>DNER-ES-334/97</v>
          </cell>
        </row>
        <row r="439">
          <cell r="A439" t="str">
            <v>2 S 03 411 14</v>
          </cell>
          <cell r="B439" t="str">
            <v>-</v>
          </cell>
          <cell r="C439" t="str">
            <v>Tub.ar comp.D=1,2 m prof. 24/27 m lâmina d'água LF</v>
          </cell>
          <cell r="D439" t="str">
            <v>m</v>
          </cell>
          <cell r="E439">
            <v>2767.64</v>
          </cell>
          <cell r="F439">
            <v>661.46</v>
          </cell>
          <cell r="G439">
            <v>3429.11</v>
          </cell>
          <cell r="H439" t="str">
            <v>DNER-ES-334/97</v>
          </cell>
        </row>
        <row r="440">
          <cell r="A440" t="str">
            <v>2 S 03 411 15</v>
          </cell>
          <cell r="B440" t="str">
            <v>-</v>
          </cell>
          <cell r="C440" t="str">
            <v>Tub.ar.comp.D=1,2 m prof. 27/31 m lâmina d'água LF</v>
          </cell>
          <cell r="D440" t="str">
            <v>m</v>
          </cell>
          <cell r="E440">
            <v>3253.02</v>
          </cell>
          <cell r="F440">
            <v>777.47</v>
          </cell>
          <cell r="G440">
            <v>4030.5</v>
          </cell>
          <cell r="H440" t="str">
            <v>DNER-ES-334/97</v>
          </cell>
        </row>
        <row r="441">
          <cell r="A441" t="str">
            <v>2 S 03 411 21</v>
          </cell>
          <cell r="B441" t="str">
            <v>-</v>
          </cell>
          <cell r="C441" t="str">
            <v>Tub.ar.comp.D=1,4 m prof.até 12 m lâmina d'água LF</v>
          </cell>
          <cell r="D441" t="str">
            <v>m</v>
          </cell>
          <cell r="E441">
            <v>2555.09</v>
          </cell>
          <cell r="F441">
            <v>610.66</v>
          </cell>
          <cell r="G441">
            <v>3165.76</v>
          </cell>
          <cell r="H441" t="str">
            <v>DNER-ES-334/97</v>
          </cell>
        </row>
        <row r="442">
          <cell r="A442" t="str">
            <v>2 S 03 411 22</v>
          </cell>
          <cell r="B442" t="str">
            <v>-</v>
          </cell>
          <cell r="C442" t="str">
            <v>Tub.ar comp.D=1,4 m prof. 12/18 m lâmina d'água LF</v>
          </cell>
          <cell r="D442" t="str">
            <v>m</v>
          </cell>
          <cell r="E442">
            <v>2836.51</v>
          </cell>
          <cell r="F442">
            <v>677.92</v>
          </cell>
          <cell r="G442">
            <v>3514.44</v>
          </cell>
          <cell r="H442" t="str">
            <v>DNER-ES-334/97</v>
          </cell>
        </row>
        <row r="443">
          <cell r="A443" t="str">
            <v>2 S 03 411 23</v>
          </cell>
          <cell r="B443" t="str">
            <v>-</v>
          </cell>
          <cell r="C443" t="str">
            <v>Tub.ar comp.D=1,4 m prof. 18/24 m lâmina d'água LF</v>
          </cell>
          <cell r="D443" t="str">
            <v>m</v>
          </cell>
          <cell r="E443">
            <v>3142.81</v>
          </cell>
          <cell r="F443">
            <v>751.13</v>
          </cell>
          <cell r="G443">
            <v>3893.94</v>
          </cell>
          <cell r="H443" t="str">
            <v>DNER-ES-334/97</v>
          </cell>
        </row>
        <row r="444">
          <cell r="A444" t="str">
            <v>2 S 03 411 24</v>
          </cell>
          <cell r="B444" t="str">
            <v>-</v>
          </cell>
          <cell r="C444" t="str">
            <v>Tub.ar comp.D=1,4 m prof. 24/27 m lâmina d'água LF</v>
          </cell>
          <cell r="D444" t="str">
            <v>m</v>
          </cell>
          <cell r="E444">
            <v>3594.12</v>
          </cell>
          <cell r="F444">
            <v>858.99</v>
          </cell>
          <cell r="G444">
            <v>4453.1099999999997</v>
          </cell>
          <cell r="H444" t="str">
            <v>DNER-ES-334/97</v>
          </cell>
        </row>
        <row r="445">
          <cell r="A445" t="str">
            <v>2 S 03 411 25</v>
          </cell>
          <cell r="B445" t="str">
            <v>-</v>
          </cell>
          <cell r="C445" t="str">
            <v>Tub.ar comp.D=1,4 m prof. 27/31 m lâmina d'água LF</v>
          </cell>
          <cell r="D445" t="str">
            <v>m</v>
          </cell>
          <cell r="E445">
            <v>4360.33</v>
          </cell>
          <cell r="F445">
            <v>1042.1199999999999</v>
          </cell>
          <cell r="G445">
            <v>5402.45</v>
          </cell>
          <cell r="H445" t="str">
            <v>DNER-ES-334/97</v>
          </cell>
        </row>
        <row r="446">
          <cell r="A446" t="str">
            <v>2 S 03 411 31</v>
          </cell>
          <cell r="B446" t="str">
            <v>-</v>
          </cell>
          <cell r="C446" t="str">
            <v>Tub.ar comp.D=1,6 m prof.até 12 m lâmina d'água LF</v>
          </cell>
          <cell r="D446" t="str">
            <v>m</v>
          </cell>
          <cell r="E446">
            <v>3218.92</v>
          </cell>
          <cell r="F446">
            <v>769.32</v>
          </cell>
          <cell r="G446">
            <v>3988.25</v>
          </cell>
          <cell r="H446" t="str">
            <v>DNER-ES-334/97</v>
          </cell>
        </row>
        <row r="447">
          <cell r="A447" t="str">
            <v>2 S 03 411 32</v>
          </cell>
          <cell r="B447" t="str">
            <v>-</v>
          </cell>
          <cell r="C447" t="str">
            <v>Tub.ar comp.D=1,6 m prof. 12/18 m lâmina d'água LF</v>
          </cell>
          <cell r="D447" t="str">
            <v>m</v>
          </cell>
          <cell r="E447">
            <v>3590.53</v>
          </cell>
          <cell r="F447">
            <v>858.13</v>
          </cell>
          <cell r="G447">
            <v>4448.67</v>
          </cell>
          <cell r="H447" t="str">
            <v>DNER-ES-334/97</v>
          </cell>
        </row>
        <row r="448">
          <cell r="A448" t="str">
            <v>2 S 03 411 33</v>
          </cell>
          <cell r="B448" t="str">
            <v>-</v>
          </cell>
          <cell r="C448" t="str">
            <v>Tub.ar comp.D=1,6 m prof. 18/24 m lâmina d'água LF</v>
          </cell>
          <cell r="D448" t="str">
            <v>m</v>
          </cell>
          <cell r="E448">
            <v>3995.32</v>
          </cell>
          <cell r="F448">
            <v>954.88</v>
          </cell>
          <cell r="G448">
            <v>4950.2</v>
          </cell>
          <cell r="H448" t="str">
            <v>DNER-ES-334/97</v>
          </cell>
        </row>
        <row r="449">
          <cell r="A449" t="str">
            <v>2 S 03 411 34</v>
          </cell>
          <cell r="B449" t="str">
            <v>-</v>
          </cell>
          <cell r="C449" t="str">
            <v>Tub.ar comp.D=1,6 m prof. 24/27 m lâmina d'água LF</v>
          </cell>
          <cell r="D449" t="str">
            <v>m</v>
          </cell>
          <cell r="E449">
            <v>4591.9799999999996</v>
          </cell>
          <cell r="F449">
            <v>1097.48</v>
          </cell>
          <cell r="G449">
            <v>5689.47</v>
          </cell>
          <cell r="H449" t="str">
            <v>DNER-ES-334/97</v>
          </cell>
        </row>
        <row r="450">
          <cell r="A450" t="str">
            <v>2 S 03 411 35</v>
          </cell>
          <cell r="B450" t="str">
            <v>-</v>
          </cell>
          <cell r="C450" t="str">
            <v>Tub.ar comp.D=1,6 m prof. 27/31 m lâmina d'água LF</v>
          </cell>
          <cell r="D450" t="str">
            <v>m</v>
          </cell>
          <cell r="E450">
            <v>5604.28</v>
          </cell>
          <cell r="F450">
            <v>1339.42</v>
          </cell>
          <cell r="G450">
            <v>6943.7</v>
          </cell>
          <cell r="H450" t="str">
            <v>DNER-ES-334/97</v>
          </cell>
        </row>
        <row r="451">
          <cell r="A451" t="str">
            <v>2 S 03 411 41</v>
          </cell>
          <cell r="B451" t="str">
            <v>-</v>
          </cell>
          <cell r="C451" t="str">
            <v>Tub.ar comp.D=1,8 m prof.até 12 m lâmina d'água LF</v>
          </cell>
          <cell r="D451" t="str">
            <v>m</v>
          </cell>
          <cell r="E451">
            <v>4011.6</v>
          </cell>
          <cell r="F451">
            <v>958.77</v>
          </cell>
          <cell r="G451">
            <v>4970.38</v>
          </cell>
          <cell r="H451" t="str">
            <v>DNER-ES-334/97</v>
          </cell>
        </row>
        <row r="452">
          <cell r="A452" t="str">
            <v>2 S 03 411 42</v>
          </cell>
          <cell r="B452" t="str">
            <v>-</v>
          </cell>
          <cell r="C452" t="str">
            <v>Tub.ar comp.D=1,8 m prof. 12/18 m lâmina d'água LF</v>
          </cell>
          <cell r="D452" t="str">
            <v>m</v>
          </cell>
          <cell r="E452">
            <v>4488.34</v>
          </cell>
          <cell r="F452">
            <v>1072.71</v>
          </cell>
          <cell r="G452">
            <v>5561.06</v>
          </cell>
          <cell r="H452" t="str">
            <v>DNER-ES-334/97</v>
          </cell>
        </row>
        <row r="453">
          <cell r="A453" t="str">
            <v>2 S 03 411 43</v>
          </cell>
          <cell r="B453" t="str">
            <v>-</v>
          </cell>
          <cell r="C453" t="str">
            <v>Tub.ar comp.D=1,8 m prof. 18/24 m lâmina d'água LF</v>
          </cell>
          <cell r="D453" t="str">
            <v>m</v>
          </cell>
          <cell r="E453">
            <v>5011.3999999999996</v>
          </cell>
          <cell r="F453">
            <v>1197.72</v>
          </cell>
          <cell r="G453">
            <v>6219.13</v>
          </cell>
          <cell r="H453" t="str">
            <v>DNER-ES-334/97</v>
          </cell>
        </row>
        <row r="454">
          <cell r="A454" t="str">
            <v>2 S 03 411 44</v>
          </cell>
          <cell r="B454" t="str">
            <v>-</v>
          </cell>
          <cell r="C454" t="str">
            <v>Tub.ar comp.D=1,8 m prof. 24/27 m lâmina d'água LF</v>
          </cell>
          <cell r="D454" t="str">
            <v>m</v>
          </cell>
          <cell r="E454">
            <v>5785.53</v>
          </cell>
          <cell r="F454">
            <v>1382.74</v>
          </cell>
          <cell r="G454">
            <v>7168.28</v>
          </cell>
          <cell r="H454" t="str">
            <v>DNER-ES-334/97</v>
          </cell>
        </row>
        <row r="455">
          <cell r="A455" t="str">
            <v>2 S 03 411 45</v>
          </cell>
          <cell r="B455" t="str">
            <v>-</v>
          </cell>
          <cell r="C455" t="str">
            <v>Tub.ar comp.D=1,8 m prof. 27/31 m lâmina d'água LF</v>
          </cell>
          <cell r="D455" t="str">
            <v>m</v>
          </cell>
          <cell r="E455">
            <v>7093.4</v>
          </cell>
          <cell r="F455">
            <v>1695.32</v>
          </cell>
          <cell r="G455">
            <v>8788.7199999999993</v>
          </cell>
          <cell r="H455" t="str">
            <v>DNER-ES-334/97</v>
          </cell>
        </row>
        <row r="456">
          <cell r="A456" t="str">
            <v>2 S 03 411 51</v>
          </cell>
          <cell r="B456" t="str">
            <v>-</v>
          </cell>
          <cell r="C456" t="str">
            <v>Tub.ar comp.D=2,0 m até 12 m lâmina d'água LF</v>
          </cell>
          <cell r="D456" t="str">
            <v>m</v>
          </cell>
          <cell r="E456">
            <v>4766.1899999999996</v>
          </cell>
          <cell r="F456">
            <v>1139.1199999999999</v>
          </cell>
          <cell r="G456">
            <v>5905.32</v>
          </cell>
          <cell r="H456" t="str">
            <v>DNER-ES-334/97</v>
          </cell>
        </row>
        <row r="457">
          <cell r="A457" t="str">
            <v>2 S 03 411 52</v>
          </cell>
          <cell r="B457" t="str">
            <v>-</v>
          </cell>
          <cell r="C457" t="str">
            <v>Tub.ar comp.D=2,0 m prof. 12/18 m lâmina d'água LF</v>
          </cell>
          <cell r="D457" t="str">
            <v>m</v>
          </cell>
          <cell r="E457">
            <v>5342</v>
          </cell>
          <cell r="F457">
            <v>1276.73</v>
          </cell>
          <cell r="G457">
            <v>6618.74</v>
          </cell>
          <cell r="H457" t="str">
            <v>DNER-ES-334/97</v>
          </cell>
        </row>
        <row r="458">
          <cell r="A458" t="str">
            <v>2 S 03 411 53</v>
          </cell>
          <cell r="B458" t="str">
            <v>-</v>
          </cell>
          <cell r="C458" t="str">
            <v>Tub.ar comp.D=2,0 m prof.18/24 m lâmina d'água LF</v>
          </cell>
          <cell r="D458" t="str">
            <v>m</v>
          </cell>
          <cell r="E458">
            <v>5991.78</v>
          </cell>
          <cell r="F458">
            <v>1432.03</v>
          </cell>
          <cell r="G458">
            <v>7423.81</v>
          </cell>
          <cell r="H458" t="str">
            <v>DNER-ES-334/97</v>
          </cell>
        </row>
        <row r="459">
          <cell r="A459" t="str">
            <v>2 S 03 411 54</v>
          </cell>
          <cell r="B459" t="str">
            <v>-</v>
          </cell>
          <cell r="C459" t="str">
            <v>Tub.ar comp.D=2,0 m prof.24/27 m lâmina d'água LF</v>
          </cell>
          <cell r="D459" t="str">
            <v>m</v>
          </cell>
          <cell r="E459">
            <v>6894.5</v>
          </cell>
          <cell r="F459">
            <v>1647.78</v>
          </cell>
          <cell r="G459">
            <v>8542.2800000000007</v>
          </cell>
          <cell r="H459" t="str">
            <v>DNER-ES-334/97</v>
          </cell>
        </row>
        <row r="460">
          <cell r="A460" t="str">
            <v>2 S 03 411 55</v>
          </cell>
          <cell r="B460" t="str">
            <v>-</v>
          </cell>
          <cell r="C460" t="str">
            <v>Tub.ar comp.D=2,0 m prof.27/31 m lâmina d'água LF</v>
          </cell>
          <cell r="D460" t="str">
            <v>m</v>
          </cell>
          <cell r="E460">
            <v>8463.9500000000007</v>
          </cell>
          <cell r="F460">
            <v>2022.88</v>
          </cell>
          <cell r="G460">
            <v>10486.84</v>
          </cell>
          <cell r="H460" t="str">
            <v>DNER-ES-334/97</v>
          </cell>
        </row>
        <row r="461">
          <cell r="A461" t="str">
            <v>2 S 03 411 61</v>
          </cell>
          <cell r="B461" t="str">
            <v>-</v>
          </cell>
          <cell r="C461" t="str">
            <v>Tub.ar comp.D=2,2 m prof.até 12 m lâmina d'água LF</v>
          </cell>
          <cell r="D461" t="str">
            <v>m</v>
          </cell>
          <cell r="E461">
            <v>5836.08</v>
          </cell>
          <cell r="F461">
            <v>1394.82</v>
          </cell>
          <cell r="G461">
            <v>7230.9</v>
          </cell>
          <cell r="H461" t="str">
            <v>DNER-ES-334/97</v>
          </cell>
        </row>
        <row r="462">
          <cell r="A462" t="str">
            <v>2 S 03 411 62</v>
          </cell>
          <cell r="B462" t="str">
            <v>-</v>
          </cell>
          <cell r="C462" t="str">
            <v>Tub.ar comp.D=2,2 m prof.12/18 m lâmina d'água LF</v>
          </cell>
          <cell r="D462" t="str">
            <v>m</v>
          </cell>
          <cell r="E462">
            <v>6555.67</v>
          </cell>
          <cell r="F462">
            <v>1566.8</v>
          </cell>
          <cell r="G462">
            <v>8122.48</v>
          </cell>
          <cell r="H462" t="str">
            <v>DNER-ES-334/97</v>
          </cell>
        </row>
        <row r="463">
          <cell r="A463" t="str">
            <v>2 S 03 411 63</v>
          </cell>
          <cell r="B463" t="str">
            <v>-</v>
          </cell>
          <cell r="C463" t="str">
            <v>Tub.ar comp.D=2,2 m prof.18/24 m lâmina d'água LF</v>
          </cell>
          <cell r="D463" t="str">
            <v>m</v>
          </cell>
          <cell r="E463">
            <v>7341.13</v>
          </cell>
          <cell r="F463">
            <v>1754.53</v>
          </cell>
          <cell r="G463">
            <v>9095.66</v>
          </cell>
          <cell r="H463" t="str">
            <v>DNER-ES-334/97</v>
          </cell>
        </row>
        <row r="464">
          <cell r="A464" t="str">
            <v>2 S 03 411 64</v>
          </cell>
          <cell r="B464" t="str">
            <v>-</v>
          </cell>
          <cell r="C464" t="str">
            <v>Tub.ar comp.D=2,2 m prof.24/27 m lâmina d'água LF</v>
          </cell>
          <cell r="D464" t="str">
            <v>m</v>
          </cell>
          <cell r="E464">
            <v>8496.82</v>
          </cell>
          <cell r="F464">
            <v>2030.74</v>
          </cell>
          <cell r="G464">
            <v>10527.56</v>
          </cell>
          <cell r="H464" t="str">
            <v>DNER-ES-334/97</v>
          </cell>
        </row>
        <row r="465">
          <cell r="A465" t="str">
            <v>2 S 03 411 65</v>
          </cell>
          <cell r="B465" t="str">
            <v>-</v>
          </cell>
          <cell r="C465" t="str">
            <v>Tub.ar comp.D=2,2 m prof.27/31m lâmina d'água LF</v>
          </cell>
          <cell r="D465" t="str">
            <v>m</v>
          </cell>
          <cell r="E465">
            <v>10119.93</v>
          </cell>
          <cell r="F465">
            <v>2418.66</v>
          </cell>
          <cell r="G465">
            <v>12538.6</v>
          </cell>
          <cell r="H465" t="str">
            <v>DNER-ES-334/97</v>
          </cell>
        </row>
        <row r="466">
          <cell r="A466" t="str">
            <v>2 S 03 412 01</v>
          </cell>
          <cell r="B466" t="str">
            <v>-</v>
          </cell>
          <cell r="C466" t="str">
            <v>Esc.p/alarg. base tub.ar comp.prof. até 12 m LF</v>
          </cell>
          <cell r="D466" t="str">
            <v>m³</v>
          </cell>
          <cell r="E466">
            <v>1048.28</v>
          </cell>
          <cell r="F466">
            <v>250.54</v>
          </cell>
          <cell r="G466">
            <v>1298.82</v>
          </cell>
        </row>
        <row r="467">
          <cell r="A467" t="str">
            <v>2 S 03 412 02</v>
          </cell>
          <cell r="B467" t="str">
            <v>-</v>
          </cell>
          <cell r="C467" t="str">
            <v>Esc.p/alarg. base tub.ar comp.prof.12/18 m LF</v>
          </cell>
          <cell r="D467" t="str">
            <v>m³</v>
          </cell>
          <cell r="E467">
            <v>1230.58</v>
          </cell>
          <cell r="F467">
            <v>294.11</v>
          </cell>
          <cell r="G467">
            <v>1524.7</v>
          </cell>
        </row>
        <row r="468">
          <cell r="A468" t="str">
            <v>2 S 03 412 03</v>
          </cell>
          <cell r="B468" t="str">
            <v>-</v>
          </cell>
          <cell r="C468" t="str">
            <v>Esc.p/alarg. base tub.ar comp.prof.18/24 m LF</v>
          </cell>
          <cell r="D468" t="str">
            <v>m³</v>
          </cell>
          <cell r="E468">
            <v>1429.1</v>
          </cell>
          <cell r="F468">
            <v>341.55</v>
          </cell>
          <cell r="G468">
            <v>1770.66</v>
          </cell>
        </row>
        <row r="469">
          <cell r="A469" t="str">
            <v>2 S 03 411 04</v>
          </cell>
          <cell r="B469" t="str">
            <v>-</v>
          </cell>
          <cell r="C469" t="str">
            <v>Esc.p/alarg. base tub.ar comp.prof.24/27 m LF</v>
          </cell>
          <cell r="D469" t="str">
            <v>m³</v>
          </cell>
          <cell r="E469">
            <v>1721.3</v>
          </cell>
          <cell r="F469">
            <v>411.39</v>
          </cell>
          <cell r="G469">
            <v>2132.69</v>
          </cell>
        </row>
        <row r="470">
          <cell r="A470" t="str">
            <v>2 S 03 411 05</v>
          </cell>
          <cell r="B470" t="str">
            <v>-</v>
          </cell>
          <cell r="C470" t="str">
            <v>Esc.p/alarg. base tub.ar comp.prof.27/31m LF</v>
          </cell>
          <cell r="D470" t="str">
            <v>m³</v>
          </cell>
          <cell r="E470">
            <v>2118.37</v>
          </cell>
          <cell r="F470">
            <v>530.19000000000005</v>
          </cell>
          <cell r="G470">
            <v>2648.56</v>
          </cell>
        </row>
        <row r="471">
          <cell r="A471" t="str">
            <v>2 S 03 411 11</v>
          </cell>
          <cell r="B471" t="str">
            <v>-</v>
          </cell>
          <cell r="C471" t="str">
            <v>Forn.lanç.conc. base tub.ar comp.até 12m LF</v>
          </cell>
          <cell r="D471" t="str">
            <v>m³</v>
          </cell>
          <cell r="E471">
            <v>219.67</v>
          </cell>
          <cell r="F471">
            <v>52.5</v>
          </cell>
          <cell r="G471">
            <v>272.17</v>
          </cell>
          <cell r="H471" t="str">
            <v>DNER-ES-335/97</v>
          </cell>
        </row>
        <row r="472">
          <cell r="A472" t="str">
            <v>2 S 03 411 12</v>
          </cell>
          <cell r="B472" t="str">
            <v>-</v>
          </cell>
          <cell r="C472" t="str">
            <v>Forn.lanc.conc.base tub.ar comp.prof.12/18m LF</v>
          </cell>
          <cell r="D472" t="str">
            <v>m³</v>
          </cell>
          <cell r="E472">
            <v>235.26</v>
          </cell>
          <cell r="F472">
            <v>56.22</v>
          </cell>
          <cell r="G472">
            <v>291.49</v>
          </cell>
          <cell r="H472" t="str">
            <v>DNER-ES-335/97</v>
          </cell>
        </row>
        <row r="473">
          <cell r="A473" t="str">
            <v>2 S 03 411 13</v>
          </cell>
          <cell r="B473" t="str">
            <v>-</v>
          </cell>
          <cell r="C473" t="str">
            <v>Forn.lanç.conc.base tub.ar comp.prof.18/24m LF</v>
          </cell>
          <cell r="D473" t="str">
            <v>m³</v>
          </cell>
          <cell r="E473">
            <v>252.27</v>
          </cell>
          <cell r="F473">
            <v>60.29</v>
          </cell>
          <cell r="G473">
            <v>312.57</v>
          </cell>
          <cell r="H473" t="str">
            <v>DNER-ES-335/97</v>
          </cell>
        </row>
        <row r="474">
          <cell r="A474" t="str">
            <v>2 S 03 411 14</v>
          </cell>
          <cell r="B474" t="str">
            <v>-</v>
          </cell>
          <cell r="C474" t="str">
            <v>Forn.lanç.conc.base tub.ar comp.prof.24/27m LF</v>
          </cell>
          <cell r="D474" t="str">
            <v>m³</v>
          </cell>
          <cell r="E474">
            <v>276.95999999999998</v>
          </cell>
          <cell r="F474">
            <v>66.19</v>
          </cell>
          <cell r="G474">
            <v>343.15</v>
          </cell>
          <cell r="H474" t="str">
            <v>DNER-ES-335/97</v>
          </cell>
        </row>
        <row r="475">
          <cell r="A475" t="str">
            <v>2 S 03 411 15</v>
          </cell>
          <cell r="B475" t="str">
            <v>-</v>
          </cell>
          <cell r="C475" t="str">
            <v>Forn.lanç.conc.base tub.ar comp.prof. 27/31m LF</v>
          </cell>
          <cell r="D475" t="str">
            <v>m³</v>
          </cell>
          <cell r="E475">
            <v>318.41000000000003</v>
          </cell>
          <cell r="F475">
            <v>76.099999999999994</v>
          </cell>
          <cell r="G475">
            <v>394.51</v>
          </cell>
          <cell r="H475" t="str">
            <v>DNER-ES-335/97</v>
          </cell>
        </row>
        <row r="476">
          <cell r="A476" t="str">
            <v>2 S 03 411 61</v>
          </cell>
          <cell r="B476" t="str">
            <v>-</v>
          </cell>
          <cell r="C476" t="str">
            <v>Forn.lanç.c. base tub.ar comp.até 12m LF/AC/BC/PC</v>
          </cell>
          <cell r="D476" t="str">
            <v>m³</v>
          </cell>
          <cell r="E476">
            <v>227.12</v>
          </cell>
          <cell r="F476">
            <v>54.28</v>
          </cell>
          <cell r="G476">
            <v>281.39999999999998</v>
          </cell>
          <cell r="H476" t="str">
            <v>DNER-ES-335/97</v>
          </cell>
        </row>
        <row r="477">
          <cell r="A477" t="str">
            <v>2 S 03 411 62</v>
          </cell>
          <cell r="B477" t="str">
            <v>-</v>
          </cell>
          <cell r="C477" t="str">
            <v>Forn.lanc.c.base tub.ar comp.pr.12/18m LF/AC/BC/PC</v>
          </cell>
          <cell r="D477" t="str">
            <v>m³</v>
          </cell>
          <cell r="E477">
            <v>263.70999999999998</v>
          </cell>
          <cell r="F477">
            <v>63.02</v>
          </cell>
          <cell r="G477">
            <v>326.74</v>
          </cell>
          <cell r="H477" t="str">
            <v>DNER-ES-335/97</v>
          </cell>
        </row>
        <row r="478">
          <cell r="A478" t="str">
            <v>2 S 03 411 63</v>
          </cell>
          <cell r="B478" t="str">
            <v>-</v>
          </cell>
          <cell r="C478" t="str">
            <v>Forn.lanç.c.base tub.ar comp.pr.18/24m LF/AC/BC/PC</v>
          </cell>
          <cell r="D478" t="str">
            <v>m³</v>
          </cell>
          <cell r="E478">
            <v>259.72000000000003</v>
          </cell>
          <cell r="F478">
            <v>62.07</v>
          </cell>
          <cell r="G478">
            <v>321.8</v>
          </cell>
          <cell r="H478" t="str">
            <v>DNER-ES-335/97</v>
          </cell>
        </row>
        <row r="479">
          <cell r="A479" t="str">
            <v>2 S 03 411 64</v>
          </cell>
          <cell r="B479" t="str">
            <v>-</v>
          </cell>
          <cell r="C479" t="str">
            <v>Forn.lanç.c.base tub.ar comp.pr.24/27m LF/AC/BC/PC</v>
          </cell>
          <cell r="D479" t="str">
            <v>m³</v>
          </cell>
          <cell r="E479">
            <v>284.41000000000003</v>
          </cell>
          <cell r="F479">
            <v>67.97</v>
          </cell>
          <cell r="G479">
            <v>352.38</v>
          </cell>
          <cell r="H479" t="str">
            <v>DNER-ES-335/97</v>
          </cell>
        </row>
        <row r="480">
          <cell r="A480" t="str">
            <v>2 S 03 411 65</v>
          </cell>
          <cell r="B480" t="str">
            <v>-</v>
          </cell>
          <cell r="C480" t="str">
            <v>Forn.lanç.c.base tub.ar comp.pr.27/31m LF/AC/BC/PC</v>
          </cell>
          <cell r="D480" t="str">
            <v>m³</v>
          </cell>
          <cell r="E480">
            <v>325.86</v>
          </cell>
          <cell r="F480">
            <v>77.88</v>
          </cell>
          <cell r="G480">
            <v>403.74</v>
          </cell>
          <cell r="H480" t="str">
            <v>DNER-ES-335/97</v>
          </cell>
        </row>
        <row r="481">
          <cell r="A481" t="str">
            <v>2 S 03 415 01</v>
          </cell>
          <cell r="B481" t="str">
            <v>-</v>
          </cell>
          <cell r="C481" t="str">
            <v>Tub.céu aberto diâmetro externo=1,00 m c/AC/BC/PC</v>
          </cell>
          <cell r="D481" t="str">
            <v>m</v>
          </cell>
          <cell r="E481">
            <v>747.73</v>
          </cell>
          <cell r="F481">
            <v>178.7</v>
          </cell>
          <cell r="G481">
            <v>926.44</v>
          </cell>
        </row>
        <row r="482">
          <cell r="A482" t="str">
            <v>2 S 03 415 11</v>
          </cell>
          <cell r="B482" t="str">
            <v>-</v>
          </cell>
          <cell r="C482" t="str">
            <v>Tub.céu aberto diâmetro externo =1,20 m c/AC/BC/PC</v>
          </cell>
          <cell r="D482" t="str">
            <v>m</v>
          </cell>
          <cell r="E482">
            <v>956.5</v>
          </cell>
          <cell r="F482">
            <v>228.6</v>
          </cell>
          <cell r="G482">
            <v>1185.0999999999999</v>
          </cell>
        </row>
        <row r="483">
          <cell r="A483" t="str">
            <v>2 S03 415 21</v>
          </cell>
          <cell r="B483" t="str">
            <v>-</v>
          </cell>
          <cell r="C483" t="str">
            <v>Tub.céu aberto diâmetro externo=1,40 m c/AC/BC/PC</v>
          </cell>
          <cell r="D483" t="str">
            <v>m</v>
          </cell>
          <cell r="E483">
            <v>1183.53</v>
          </cell>
          <cell r="F483">
            <v>282.86</v>
          </cell>
          <cell r="G483">
            <v>1466.4</v>
          </cell>
        </row>
        <row r="484">
          <cell r="A484" t="str">
            <v>2 S 03 415 31</v>
          </cell>
          <cell r="B484" t="str">
            <v>-</v>
          </cell>
          <cell r="C484" t="str">
            <v>Tub.céu aberto diâmetro externo=1,60 m c/AC/BC/PC</v>
          </cell>
          <cell r="D484" t="str">
            <v>m</v>
          </cell>
          <cell r="E484">
            <v>1415.92</v>
          </cell>
          <cell r="F484">
            <v>338.4</v>
          </cell>
          <cell r="G484">
            <v>1754.33</v>
          </cell>
        </row>
        <row r="485">
          <cell r="A485" t="str">
            <v>2 S 03 415 41</v>
          </cell>
          <cell r="B485" t="str">
            <v>-</v>
          </cell>
          <cell r="C485" t="str">
            <v>Tub.céu aberto diâmetro externo=1,80 m c/AC/BC/PC</v>
          </cell>
          <cell r="D485" t="str">
            <v>m</v>
          </cell>
          <cell r="E485">
            <v>1692.98</v>
          </cell>
          <cell r="F485">
            <v>404.62</v>
          </cell>
          <cell r="G485">
            <v>2097.6</v>
          </cell>
        </row>
        <row r="486">
          <cell r="A486" t="str">
            <v>2 S 03 415 51</v>
          </cell>
          <cell r="B486" t="str">
            <v>-</v>
          </cell>
          <cell r="C486" t="str">
            <v>Tub.céu aberto diâmetro externo=2,00 m c/AC/BC/PC</v>
          </cell>
          <cell r="D486" t="str">
            <v>m</v>
          </cell>
          <cell r="E486">
            <v>2002.62</v>
          </cell>
          <cell r="F486">
            <v>478.62</v>
          </cell>
          <cell r="G486">
            <v>2481.25</v>
          </cell>
        </row>
        <row r="487">
          <cell r="A487" t="str">
            <v>2 S 03 415 61</v>
          </cell>
          <cell r="B487" t="str">
            <v>-</v>
          </cell>
          <cell r="C487" t="str">
            <v>Tub.céu aberto diâmetro externo=2,20 m c/AC/BC/PC</v>
          </cell>
          <cell r="D487" t="str">
            <v>m</v>
          </cell>
          <cell r="E487">
            <v>2380.08</v>
          </cell>
          <cell r="F487">
            <v>568.83000000000004</v>
          </cell>
          <cell r="G487">
            <v>2948.92</v>
          </cell>
        </row>
        <row r="488">
          <cell r="A488" t="str">
            <v>2 S 03 416 11</v>
          </cell>
          <cell r="B488" t="str">
            <v>-</v>
          </cell>
          <cell r="C488" t="str">
            <v>Tub.ar comp.D=1,2m prof.12m lâm.d'água LF/AC/BC/PC</v>
          </cell>
          <cell r="D488" t="str">
            <v>m</v>
          </cell>
          <cell r="E488">
            <v>2002.71</v>
          </cell>
          <cell r="F488">
            <v>478.64</v>
          </cell>
          <cell r="G488">
            <v>2481.36</v>
          </cell>
        </row>
        <row r="489">
          <cell r="A489" t="str">
            <v>2 S 03 416 12</v>
          </cell>
          <cell r="B489" t="str">
            <v>-</v>
          </cell>
          <cell r="C489" t="str">
            <v>Tub.ar c.D=1,2m prof.12/18m lâm.d'água LF/AC/BC/PC</v>
          </cell>
          <cell r="D489" t="str">
            <v>m</v>
          </cell>
          <cell r="E489">
            <v>2212.17</v>
          </cell>
          <cell r="F489">
            <v>528.71</v>
          </cell>
          <cell r="G489">
            <v>2740.88</v>
          </cell>
        </row>
        <row r="490">
          <cell r="A490" t="str">
            <v>2 S 03 416 13</v>
          </cell>
          <cell r="B490" t="str">
            <v>-</v>
          </cell>
          <cell r="C490" t="str">
            <v>Tub.ar c.D=1,2m prof.18/24m lâm.d'água LF/AC/BC/PC</v>
          </cell>
          <cell r="D490" t="str">
            <v>m</v>
          </cell>
          <cell r="E490">
            <v>2440.6</v>
          </cell>
          <cell r="F490">
            <v>583.29999999999995</v>
          </cell>
          <cell r="G490">
            <v>3023.91</v>
          </cell>
        </row>
        <row r="491">
          <cell r="A491" t="str">
            <v>2 S 03 416 14</v>
          </cell>
          <cell r="B491" t="str">
            <v>-</v>
          </cell>
          <cell r="C491" t="str">
            <v>Tub.ar c.D=1,2m prof.24/27m lâm.d'água LF/AC/BC/PC</v>
          </cell>
          <cell r="D491" t="str">
            <v>m</v>
          </cell>
          <cell r="E491">
            <v>2776.95</v>
          </cell>
          <cell r="F491">
            <v>663.69</v>
          </cell>
          <cell r="G491">
            <v>3440.65</v>
          </cell>
        </row>
        <row r="492">
          <cell r="A492" t="str">
            <v>2 S 03 416 15</v>
          </cell>
          <cell r="B492" t="str">
            <v>-</v>
          </cell>
          <cell r="C492" t="str">
            <v>Tub.ar.c.D=1,2m prof.27/31m lâm.d'água LF/AC/BC/PC</v>
          </cell>
          <cell r="D492" t="str">
            <v>m</v>
          </cell>
          <cell r="E492">
            <v>3262.33</v>
          </cell>
          <cell r="F492">
            <v>779.69</v>
          </cell>
          <cell r="G492">
            <v>4042.03</v>
          </cell>
        </row>
        <row r="493">
          <cell r="A493" t="str">
            <v>2 S 03 416 21</v>
          </cell>
          <cell r="B493" t="str">
            <v>-</v>
          </cell>
          <cell r="C493" t="str">
            <v>Tub.ar c.D=1,4m prof.até12m lâm.d'água LF/AC/BC/PC</v>
          </cell>
          <cell r="D493" t="str">
            <v>m</v>
          </cell>
          <cell r="E493">
            <v>2567.62</v>
          </cell>
          <cell r="F493">
            <v>613.66</v>
          </cell>
          <cell r="G493">
            <v>3181.29</v>
          </cell>
        </row>
        <row r="494">
          <cell r="A494" t="str">
            <v>2 S 03 416 22</v>
          </cell>
          <cell r="B494" t="str">
            <v>-</v>
          </cell>
          <cell r="C494" t="str">
            <v>Tub.ar c.D=1,4m prof.12/18m lâm.d'água LF/AC/BC/PC</v>
          </cell>
          <cell r="D494" t="str">
            <v>m</v>
          </cell>
          <cell r="E494">
            <v>2849.05</v>
          </cell>
          <cell r="F494">
            <v>680.92</v>
          </cell>
          <cell r="G494">
            <v>3529.97</v>
          </cell>
        </row>
        <row r="495">
          <cell r="A495" t="str">
            <v>2 S 03 416 23</v>
          </cell>
          <cell r="B495" t="str">
            <v>-</v>
          </cell>
          <cell r="C495" t="str">
            <v>Tub.ar c.D=1,4m prof.18/24m lâm.d'água LF/AC/BC/PC</v>
          </cell>
          <cell r="D495" t="str">
            <v>m</v>
          </cell>
          <cell r="E495">
            <v>3155.34</v>
          </cell>
          <cell r="F495">
            <v>754.12</v>
          </cell>
          <cell r="G495">
            <v>3909.47</v>
          </cell>
        </row>
        <row r="496">
          <cell r="A496" t="str">
            <v>2 S 03 416 24</v>
          </cell>
          <cell r="B496" t="str">
            <v>-</v>
          </cell>
          <cell r="C496" t="str">
            <v>Tub.ar c.D=1,4m prof.24/27m lâm.d'água LF/AC/BC/PC</v>
          </cell>
          <cell r="D496" t="str">
            <v>m</v>
          </cell>
          <cell r="E496">
            <v>3606.65</v>
          </cell>
          <cell r="F496">
            <v>861.99</v>
          </cell>
          <cell r="G496">
            <v>4468.6400000000003</v>
          </cell>
        </row>
        <row r="497">
          <cell r="A497" t="str">
            <v>2 S 03 416 25</v>
          </cell>
          <cell r="B497" t="str">
            <v>-</v>
          </cell>
          <cell r="C497" t="str">
            <v>Tub.ar c.D=1,4m prof.27/31m lâm.d'água LF/AC/BC/PC</v>
          </cell>
          <cell r="D497" t="str">
            <v>m</v>
          </cell>
          <cell r="E497">
            <v>4372.87</v>
          </cell>
          <cell r="F497">
            <v>1045.1099999999999</v>
          </cell>
          <cell r="G497">
            <v>5417.98</v>
          </cell>
        </row>
        <row r="498">
          <cell r="A498" t="str">
            <v>2 S 03 416 31</v>
          </cell>
          <cell r="B498" t="str">
            <v>-</v>
          </cell>
          <cell r="C498" t="str">
            <v>Tub.ar c.D=1,6m prof.até12m lâm.d'água LF/AC/BC/PC</v>
          </cell>
          <cell r="D498" t="str">
            <v>m</v>
          </cell>
          <cell r="E498">
            <v>3235.14</v>
          </cell>
          <cell r="F498">
            <v>773.19</v>
          </cell>
          <cell r="G498">
            <v>4008.34</v>
          </cell>
        </row>
        <row r="499">
          <cell r="A499" t="str">
            <v>2 S 03 416 32</v>
          </cell>
          <cell r="B499" t="str">
            <v>-</v>
          </cell>
          <cell r="C499" t="str">
            <v>Tub.ar c.D=1,6m prof.12/18m lâm.d'água LF/AC/BC/PC</v>
          </cell>
          <cell r="D499" t="str">
            <v>m</v>
          </cell>
          <cell r="E499">
            <v>3606.75</v>
          </cell>
          <cell r="F499">
            <v>862.01</v>
          </cell>
          <cell r="G499">
            <v>4468.76</v>
          </cell>
        </row>
        <row r="500">
          <cell r="A500" t="str">
            <v>2 S 03 416 33</v>
          </cell>
          <cell r="B500" t="str">
            <v>-</v>
          </cell>
          <cell r="C500" t="str">
            <v>Tub.ar c.D=1,6m prof.18/24m lâm.d'água LF/AC/BC/PC</v>
          </cell>
          <cell r="D500" t="str">
            <v>m</v>
          </cell>
          <cell r="E500">
            <v>4011.53</v>
          </cell>
          <cell r="F500">
            <v>958.75</v>
          </cell>
          <cell r="G500">
            <v>4970.29</v>
          </cell>
        </row>
        <row r="501">
          <cell r="A501" t="str">
            <v>2 S 03 416 34</v>
          </cell>
          <cell r="B501" t="str">
            <v>-</v>
          </cell>
          <cell r="C501" t="str">
            <v>Tub.ar c.D=1,6m prof.24/27m lâm.d'água LF/AC/BC/PC</v>
          </cell>
          <cell r="D501" t="str">
            <v>m</v>
          </cell>
          <cell r="E501">
            <v>4608.2</v>
          </cell>
          <cell r="F501">
            <v>1101.3599999999999</v>
          </cell>
          <cell r="G501">
            <v>5709.56</v>
          </cell>
        </row>
        <row r="502">
          <cell r="A502" t="str">
            <v>2 S 03 416 35</v>
          </cell>
          <cell r="B502" t="str">
            <v>-</v>
          </cell>
          <cell r="C502" t="str">
            <v>Tub.ar c.D=1,6m prof.27/31m lâm.d'água LF/AC/BC/PC</v>
          </cell>
          <cell r="D502" t="str">
            <v>m</v>
          </cell>
          <cell r="E502">
            <v>5620.49</v>
          </cell>
          <cell r="F502">
            <v>1343.29</v>
          </cell>
          <cell r="G502">
            <v>6963.79</v>
          </cell>
        </row>
        <row r="503">
          <cell r="A503" t="str">
            <v>2 S 03 416 41</v>
          </cell>
          <cell r="B503" t="str">
            <v>-</v>
          </cell>
          <cell r="C503" t="str">
            <v>Tub.ar c.D=1,8m prof.até12m lâm.d'água LF/AC/BC/PC</v>
          </cell>
          <cell r="D503" t="str">
            <v>m</v>
          </cell>
        </row>
        <row r="504">
          <cell r="A504" t="str">
            <v>2 S 03 416 42</v>
          </cell>
          <cell r="B504" t="str">
            <v>-</v>
          </cell>
          <cell r="C504" t="str">
            <v>Tub.ar c.D=1,8m prof.12/18m lâm.d'água LF AC/BC/PC</v>
          </cell>
          <cell r="D504" t="str">
            <v>m</v>
          </cell>
        </row>
        <row r="505">
          <cell r="A505" t="str">
            <v>2 S 03 416 43</v>
          </cell>
          <cell r="B505" t="str">
            <v>-</v>
          </cell>
          <cell r="C505" t="str">
            <v>Tub.ar c.D=1,8m prof.18/24m lâm.d'água LF/AC/BC/PC</v>
          </cell>
          <cell r="D505" t="str">
            <v>m</v>
          </cell>
        </row>
        <row r="506">
          <cell r="A506" t="str">
            <v>2 S 03 416 44</v>
          </cell>
          <cell r="B506" t="str">
            <v>-</v>
          </cell>
          <cell r="C506" t="str">
            <v>Tub.ar c.D=1,8m prof.24/27m lâm.d'água LF/AC/BC/PC</v>
          </cell>
          <cell r="D506" t="str">
            <v>m</v>
          </cell>
        </row>
        <row r="507">
          <cell r="A507" t="str">
            <v>2 S 03 416 45</v>
          </cell>
          <cell r="B507" t="str">
            <v>-</v>
          </cell>
          <cell r="C507" t="str">
            <v>Tub.ar c.D=1,8m prof.27/31m lâm.d'água LF/AC/BC/PC</v>
          </cell>
          <cell r="D507" t="str">
            <v>m</v>
          </cell>
        </row>
        <row r="508">
          <cell r="A508" t="str">
            <v>2 S 03 416 51</v>
          </cell>
          <cell r="B508" t="str">
            <v>-</v>
          </cell>
          <cell r="C508" t="str">
            <v>Tub.ar c.D=2,0m prof.até12m lâm.d'água LF/AC/BC/PC</v>
          </cell>
          <cell r="D508" t="str">
            <v>m</v>
          </cell>
        </row>
        <row r="509">
          <cell r="A509" t="str">
            <v>2 S 03 416 52</v>
          </cell>
          <cell r="B509" t="str">
            <v>-</v>
          </cell>
          <cell r="C509" t="str">
            <v>Tub.ar c.D=2,0m prof.12/18m lâm.d'água LF/AC/BC/PC</v>
          </cell>
          <cell r="D509" t="str">
            <v>m</v>
          </cell>
        </row>
        <row r="510">
          <cell r="A510" t="str">
            <v>2 S 03 416 53</v>
          </cell>
          <cell r="B510" t="str">
            <v>-</v>
          </cell>
          <cell r="C510" t="str">
            <v>Tub.ar c.D=2,0m prof.18/24m lâm.d'água LF/AC/BC/PC</v>
          </cell>
          <cell r="D510" t="str">
            <v>m</v>
          </cell>
        </row>
        <row r="511">
          <cell r="A511" t="str">
            <v>2 S 03 416 54</v>
          </cell>
          <cell r="B511" t="str">
            <v>-</v>
          </cell>
          <cell r="C511" t="str">
            <v>Tub.ar c.D=2,0m prof.24/27m lâm.d'água LF/AC/BC/PC</v>
          </cell>
          <cell r="D511" t="str">
            <v>m</v>
          </cell>
        </row>
        <row r="512">
          <cell r="A512" t="str">
            <v>2 S 03 416 55</v>
          </cell>
          <cell r="B512" t="str">
            <v>-</v>
          </cell>
          <cell r="C512" t="str">
            <v>Tub.ar c.D=2,0m prof.27/31m lâm.d'água LF/AC/BC/PC</v>
          </cell>
          <cell r="D512" t="str">
            <v>m</v>
          </cell>
        </row>
        <row r="513">
          <cell r="A513" t="str">
            <v>2 S 03 416 61</v>
          </cell>
          <cell r="B513" t="str">
            <v>-</v>
          </cell>
          <cell r="C513" t="str">
            <v>Tub.ar c.D=2,2m prof.até12m lâm.d'água LF/AC/BC/PC</v>
          </cell>
          <cell r="D513" t="str">
            <v>m</v>
          </cell>
        </row>
        <row r="514">
          <cell r="A514" t="str">
            <v>2 S 03 416 62</v>
          </cell>
          <cell r="B514" t="str">
            <v>-</v>
          </cell>
          <cell r="C514" t="str">
            <v>Tub.ar c.D=2,2m prof.12/18m lâm.d'água LF/AC/BC/PC</v>
          </cell>
          <cell r="D514" t="str">
            <v>m</v>
          </cell>
        </row>
        <row r="515">
          <cell r="A515" t="str">
            <v>2 S 03 416 63</v>
          </cell>
          <cell r="B515" t="str">
            <v>-</v>
          </cell>
          <cell r="C515" t="str">
            <v>Tub.ar c.D=2,2m prof.18/24m lâm.d'água LF/AC/BC/PC</v>
          </cell>
          <cell r="D515" t="str">
            <v>m</v>
          </cell>
        </row>
        <row r="516">
          <cell r="A516" t="str">
            <v>2 S 03 416 64</v>
          </cell>
          <cell r="B516" t="str">
            <v>-</v>
          </cell>
          <cell r="C516" t="str">
            <v>Tub.ar c.D=2,2m prof.24/27m lâm.d'água LF/AC/BC/PC</v>
          </cell>
          <cell r="D516" t="str">
            <v>m</v>
          </cell>
        </row>
        <row r="517">
          <cell r="A517" t="str">
            <v>2 S 03 416 65</v>
          </cell>
          <cell r="B517" t="str">
            <v>-</v>
          </cell>
          <cell r="C517" t="str">
            <v>Tub.ar c.D=2,2m prof.27/31m lâm.d'água LF/AC/BC/PC</v>
          </cell>
          <cell r="D517" t="str">
            <v>m</v>
          </cell>
        </row>
        <row r="518">
          <cell r="A518" t="str">
            <v>2 S 03 510 00</v>
          </cell>
          <cell r="B518" t="str">
            <v>-</v>
          </cell>
          <cell r="C518" t="str">
            <v>Aparelho Apoio em Neoperene Fretado - forn. e aplic.</v>
          </cell>
          <cell r="D518" t="str">
            <v>kg</v>
          </cell>
          <cell r="H518" t="str">
            <v>EC-OAE-03</v>
          </cell>
        </row>
        <row r="519">
          <cell r="A519" t="str">
            <v>2 S 03 510 50</v>
          </cell>
          <cell r="B519" t="str">
            <v>-</v>
          </cell>
          <cell r="C519" t="str">
            <v>Fabric.guarda-corpo tipo GM,moldado no local AC/BC</v>
          </cell>
          <cell r="D519" t="str">
            <v>kg</v>
          </cell>
        </row>
        <row r="520">
          <cell r="A520" t="str">
            <v>2 S 03 580 01</v>
          </cell>
          <cell r="B520" t="str">
            <v>-</v>
          </cell>
          <cell r="C520" t="str">
            <v>Fornecimento, preparo e colocação formas aço CA 60</v>
          </cell>
          <cell r="D520" t="str">
            <v>kg</v>
          </cell>
          <cell r="H520" t="str">
            <v>DNER-ES-331/97</v>
          </cell>
        </row>
        <row r="521">
          <cell r="A521" t="str">
            <v>2 S 03 580 02</v>
          </cell>
          <cell r="B521" t="str">
            <v>-</v>
          </cell>
          <cell r="C521" t="str">
            <v>Fornecimento, preparo e colocação formas aço CA 50</v>
          </cell>
          <cell r="D521" t="str">
            <v>kg</v>
          </cell>
          <cell r="H521" t="str">
            <v>DNER-ES-331/97</v>
          </cell>
        </row>
        <row r="522">
          <cell r="A522" t="str">
            <v>2 S 03 580 03</v>
          </cell>
          <cell r="B522" t="str">
            <v>-</v>
          </cell>
          <cell r="C522" t="str">
            <v>Fornecimento, preparo e colocação formas aço CA 25</v>
          </cell>
          <cell r="D522" t="str">
            <v>kg</v>
          </cell>
          <cell r="H522" t="str">
            <v>DNER-ES-331/97</v>
          </cell>
        </row>
        <row r="523">
          <cell r="A523" t="str">
            <v>2 S 03 700 01</v>
          </cell>
          <cell r="B523" t="str">
            <v>-</v>
          </cell>
          <cell r="C523" t="str">
            <v>Fabricação guarda-corpo tipo GM, moldado no local</v>
          </cell>
          <cell r="D523" t="str">
            <v>m</v>
          </cell>
        </row>
        <row r="524">
          <cell r="A524" t="str">
            <v>2 S 03 700 51</v>
          </cell>
          <cell r="B524" t="str">
            <v>-</v>
          </cell>
          <cell r="C524" t="str">
            <v>Abertura concretag.bases tubulões céu aberto AC/BC</v>
          </cell>
          <cell r="D524" t="str">
            <v>m</v>
          </cell>
        </row>
        <row r="525">
          <cell r="A525" t="str">
            <v>2 S 03 920 01</v>
          </cell>
          <cell r="B525" t="str">
            <v>-</v>
          </cell>
          <cell r="C525" t="str">
            <v>Abertura concretagem bases tubulões céu aberto</v>
          </cell>
          <cell r="D525" t="str">
            <v>m³</v>
          </cell>
        </row>
        <row r="526">
          <cell r="A526" t="str">
            <v>2 S 03 930 00</v>
          </cell>
          <cell r="B526" t="str">
            <v>-</v>
          </cell>
          <cell r="C526" t="str">
            <v>Junta de cantoneira</v>
          </cell>
          <cell r="D526" t="str">
            <v>m</v>
          </cell>
        </row>
        <row r="527">
          <cell r="A527" t="str">
            <v>2 S 03 940 00</v>
          </cell>
          <cell r="B527" t="str">
            <v>-</v>
          </cell>
          <cell r="C527" t="str">
            <v>Compactação manual</v>
          </cell>
          <cell r="D527" t="str">
            <v>m³</v>
          </cell>
        </row>
        <row r="528">
          <cell r="A528" t="str">
            <v>2 S 03 940 01</v>
          </cell>
          <cell r="B528" t="str">
            <v>-</v>
          </cell>
          <cell r="C528" t="str">
            <v>Reaterro e compactação</v>
          </cell>
          <cell r="D528" t="str">
            <v>m³</v>
          </cell>
          <cell r="H528" t="str">
            <v>EC-D-01</v>
          </cell>
        </row>
        <row r="529">
          <cell r="A529" t="str">
            <v>2 S 03 951 01</v>
          </cell>
          <cell r="B529" t="str">
            <v>-</v>
          </cell>
          <cell r="C529" t="str">
            <v>Pintura com nata de cimento</v>
          </cell>
          <cell r="D529" t="str">
            <v>m²</v>
          </cell>
          <cell r="H529" t="str">
            <v>DNER-ES-330/97</v>
          </cell>
        </row>
        <row r="530">
          <cell r="A530" t="str">
            <v>2 S 03 990 01</v>
          </cell>
          <cell r="B530" t="str">
            <v>-</v>
          </cell>
          <cell r="C530" t="str">
            <v>Confecção e colocação cabo 4 cord de 12,7 mm - MAC</v>
          </cell>
          <cell r="D530" t="str">
            <v>kg</v>
          </cell>
        </row>
        <row r="531">
          <cell r="A531" t="str">
            <v>2 S 03 990 02</v>
          </cell>
          <cell r="B531" t="str">
            <v>-</v>
          </cell>
          <cell r="C531" t="str">
            <v>Confecção e colocação cabo 6 cord de 12,7 mm - MAC</v>
          </cell>
          <cell r="D531" t="str">
            <v>kg</v>
          </cell>
        </row>
        <row r="532">
          <cell r="A532" t="str">
            <v>2 S 03 990 03</v>
          </cell>
          <cell r="B532" t="str">
            <v>-</v>
          </cell>
          <cell r="C532" t="str">
            <v>Confecção e colocação cabo 7 cord de 12,7 mm - MAC</v>
          </cell>
          <cell r="D532" t="str">
            <v>kg</v>
          </cell>
        </row>
        <row r="533">
          <cell r="A533" t="str">
            <v>2 S 03 990 04</v>
          </cell>
          <cell r="B533" t="str">
            <v>-</v>
          </cell>
          <cell r="C533" t="str">
            <v>Confecção e colocação cabo 12 cord de 12,7 mm -MAC</v>
          </cell>
          <cell r="D533" t="str">
            <v>kg</v>
          </cell>
        </row>
        <row r="534">
          <cell r="A534" t="str">
            <v>2 S 03 990 05</v>
          </cell>
          <cell r="B534" t="str">
            <v>-</v>
          </cell>
          <cell r="C534" t="str">
            <v>Confecção e colocação cabo 4 cord. D=12,7mm FREYSS</v>
          </cell>
          <cell r="D534" t="str">
            <v>kg</v>
          </cell>
        </row>
        <row r="535">
          <cell r="A535" t="str">
            <v>2 S 03 990 06</v>
          </cell>
          <cell r="B535" t="str">
            <v>-</v>
          </cell>
          <cell r="C535" t="str">
            <v>Confecção e colocação cabo 6 cord. D=12,7mm FREYSS</v>
          </cell>
          <cell r="D535" t="str">
            <v>kg</v>
          </cell>
        </row>
        <row r="536">
          <cell r="A536" t="str">
            <v>2 S 03 990 07</v>
          </cell>
          <cell r="B536" t="str">
            <v>-</v>
          </cell>
          <cell r="C536" t="str">
            <v>Confecção e colocação cabo 7 cord. D=12,7mm FREYSS</v>
          </cell>
          <cell r="D536" t="str">
            <v>kg</v>
          </cell>
        </row>
        <row r="537">
          <cell r="A537" t="str">
            <v>2 S 03 990 08</v>
          </cell>
          <cell r="B537" t="str">
            <v>-</v>
          </cell>
          <cell r="C537" t="str">
            <v>Confecção e colocação cabo 12cord. D=12,7mm FREYSS</v>
          </cell>
          <cell r="D537" t="str">
            <v>kg</v>
          </cell>
        </row>
        <row r="538">
          <cell r="A538" t="str">
            <v>2 S 03 991 01</v>
          </cell>
          <cell r="B538" t="str">
            <v>-</v>
          </cell>
          <cell r="C538" t="str">
            <v>Dreno de PVC D=75 mm</v>
          </cell>
          <cell r="D538" t="str">
            <v>und</v>
          </cell>
          <cell r="H538" t="str">
            <v>DNIT 015-204-ES</v>
          </cell>
        </row>
        <row r="539">
          <cell r="A539" t="str">
            <v>2 S 03 991 02</v>
          </cell>
          <cell r="B539" t="str">
            <v>-</v>
          </cell>
          <cell r="C539" t="str">
            <v>Dreno de PVC D=100 mm</v>
          </cell>
          <cell r="D539" t="str">
            <v>und</v>
          </cell>
          <cell r="H539" t="str">
            <v>DNIT 015-204-ES</v>
          </cell>
        </row>
        <row r="540">
          <cell r="A540" t="str">
            <v>2 S 03 999 01</v>
          </cell>
          <cell r="B540" t="str">
            <v>-</v>
          </cell>
          <cell r="C540" t="str">
            <v>Protensão e injeção cabo 4 cord. D=12,7 mm - MAC</v>
          </cell>
          <cell r="D540" t="str">
            <v>und</v>
          </cell>
        </row>
        <row r="541">
          <cell r="A541" t="str">
            <v>2 S 03 999 02</v>
          </cell>
          <cell r="B541" t="str">
            <v>-</v>
          </cell>
          <cell r="C541" t="str">
            <v>Protensão e injeção cabo 6 cord. D=12,7 mm - MAC</v>
          </cell>
          <cell r="D541" t="str">
            <v>und</v>
          </cell>
        </row>
        <row r="542">
          <cell r="A542" t="str">
            <v>2 S 03 999 03</v>
          </cell>
          <cell r="B542" t="str">
            <v>-</v>
          </cell>
          <cell r="C542" t="str">
            <v>Protensão e injeção cabo 7 cord. D=12,7 mm - MAC</v>
          </cell>
          <cell r="D542" t="str">
            <v>und</v>
          </cell>
        </row>
        <row r="543">
          <cell r="A543" t="str">
            <v>2 S 03 999 04</v>
          </cell>
          <cell r="B543" t="str">
            <v>-</v>
          </cell>
          <cell r="C543" t="str">
            <v>Protensão e injeção cabo 12 cord. D=12,7 mm - MAC</v>
          </cell>
          <cell r="D543" t="str">
            <v>und</v>
          </cell>
        </row>
        <row r="544">
          <cell r="A544" t="str">
            <v>2 S 03 999 05</v>
          </cell>
          <cell r="B544" t="str">
            <v>-</v>
          </cell>
          <cell r="C544" t="str">
            <v>Protensão e injeção cabo 4 cord. D=12,7mm - FREYSS</v>
          </cell>
          <cell r="D544" t="str">
            <v>und</v>
          </cell>
        </row>
        <row r="545">
          <cell r="A545" t="str">
            <v>2 S 03 999 06</v>
          </cell>
          <cell r="B545" t="str">
            <v>-</v>
          </cell>
          <cell r="C545" t="str">
            <v>Protensão e injeção cabo 6 cord. D=12,7mm - FREYSS</v>
          </cell>
          <cell r="D545" t="str">
            <v>und</v>
          </cell>
        </row>
        <row r="546">
          <cell r="A546" t="str">
            <v>2 S 03 999 07</v>
          </cell>
          <cell r="B546" t="str">
            <v>-</v>
          </cell>
          <cell r="C546" t="str">
            <v>Protensão e injeção cabo 7 cord. D=12,7mm - FREYSS</v>
          </cell>
          <cell r="D546" t="str">
            <v>und</v>
          </cell>
        </row>
        <row r="547">
          <cell r="A547" t="str">
            <v>2 S 03 999 08</v>
          </cell>
          <cell r="B547" t="str">
            <v>-</v>
          </cell>
          <cell r="C547" t="str">
            <v>Protensão e injeção cabo 12 cord. D=12,7mm FREYSS</v>
          </cell>
          <cell r="D547" t="str">
            <v>und</v>
          </cell>
        </row>
        <row r="548">
          <cell r="A548" t="str">
            <v>2 S 04 000 00</v>
          </cell>
          <cell r="B548" t="str">
            <v>-</v>
          </cell>
          <cell r="C548" t="str">
            <v>Escavação manual em material de 1a cat</v>
          </cell>
          <cell r="D548" t="str">
            <v>m³</v>
          </cell>
          <cell r="H548" t="str">
            <v>EC-D-02</v>
          </cell>
        </row>
        <row r="549">
          <cell r="A549" t="str">
            <v>2 S 04 000 01</v>
          </cell>
          <cell r="B549" t="str">
            <v>-</v>
          </cell>
          <cell r="C549" t="str">
            <v>Escavação manual reat.compact.mat.1a cat.</v>
          </cell>
          <cell r="D549" t="str">
            <v>m³</v>
          </cell>
          <cell r="H549" t="str">
            <v>EC-D-02</v>
          </cell>
        </row>
        <row r="550">
          <cell r="A550" t="str">
            <v>2 S 04 001 00</v>
          </cell>
          <cell r="B550" t="str">
            <v>-</v>
          </cell>
          <cell r="C550" t="str">
            <v>Escavação mecânica de vala em mat.1a cat.</v>
          </cell>
          <cell r="D550" t="str">
            <v>m³</v>
          </cell>
          <cell r="H550" t="str">
            <v>EC-D-01</v>
          </cell>
        </row>
        <row r="551">
          <cell r="A551" t="str">
            <v>2 S 04 001 01</v>
          </cell>
          <cell r="B551" t="str">
            <v>-</v>
          </cell>
          <cell r="C551" t="str">
            <v>Escavação mecânica reat. e comp. vala mat.1a cat.</v>
          </cell>
          <cell r="D551" t="str">
            <v>m³</v>
          </cell>
          <cell r="H551" t="str">
            <v>EC-D-03</v>
          </cell>
        </row>
        <row r="552">
          <cell r="A552" t="str">
            <v>2 S 04 002 01</v>
          </cell>
          <cell r="B552" t="str">
            <v>-</v>
          </cell>
          <cell r="C552" t="str">
            <v>Perfuração para dreno sub-horizontal mat. 1a cat.</v>
          </cell>
          <cell r="D552" t="str">
            <v>m</v>
          </cell>
        </row>
        <row r="553">
          <cell r="A553" t="str">
            <v>2 S 04 010 00</v>
          </cell>
          <cell r="B553" t="str">
            <v>-</v>
          </cell>
          <cell r="C553" t="str">
            <v>Escavação manual material 2a categoria</v>
          </cell>
          <cell r="D553" t="str">
            <v>m³</v>
          </cell>
          <cell r="H553" t="str">
            <v>EC-D-02</v>
          </cell>
        </row>
        <row r="554">
          <cell r="A554" t="str">
            <v>2 S 04 010 01</v>
          </cell>
          <cell r="B554" t="str">
            <v>-</v>
          </cell>
          <cell r="C554" t="str">
            <v>Escavação manual reat.compactação em mat.2a cat.</v>
          </cell>
          <cell r="D554" t="str">
            <v>m³</v>
          </cell>
          <cell r="H554" t="str">
            <v>EC-D-02</v>
          </cell>
        </row>
        <row r="555">
          <cell r="A555" t="str">
            <v>2 S 04 011 00</v>
          </cell>
          <cell r="B555" t="str">
            <v>-</v>
          </cell>
          <cell r="C555" t="str">
            <v>Escavação mecânica de vala em mat. 2a categoria</v>
          </cell>
          <cell r="D555" t="str">
            <v>m³</v>
          </cell>
          <cell r="H555" t="str">
            <v>EC-D-01</v>
          </cell>
        </row>
        <row r="556">
          <cell r="A556" t="str">
            <v>2 S 04 011 01</v>
          </cell>
          <cell r="B556" t="str">
            <v>-</v>
          </cell>
          <cell r="C556" t="str">
            <v>Escavação mecânica reat.compact. vala mat.2a cat.</v>
          </cell>
          <cell r="D556" t="str">
            <v>m³</v>
          </cell>
          <cell r="H556" t="str">
            <v>EC-D-03</v>
          </cell>
        </row>
        <row r="557">
          <cell r="A557" t="str">
            <v>2 S 04 012 01</v>
          </cell>
          <cell r="B557" t="str">
            <v>-</v>
          </cell>
          <cell r="C557" t="str">
            <v>Perfuração para dreno sub-horizontal mat 2a cat.</v>
          </cell>
          <cell r="D557" t="str">
            <v>m</v>
          </cell>
        </row>
        <row r="558">
          <cell r="A558" t="str">
            <v>2 S 04 020 00</v>
          </cell>
          <cell r="B558" t="str">
            <v>-</v>
          </cell>
          <cell r="C558" t="str">
            <v>Escavação em vala material de 3a categoria</v>
          </cell>
          <cell r="D558" t="str">
            <v>m³</v>
          </cell>
          <cell r="H558" t="str">
            <v>EC-D-02</v>
          </cell>
        </row>
        <row r="559">
          <cell r="A559" t="str">
            <v>2 S 04 100 01</v>
          </cell>
          <cell r="B559" t="str">
            <v>-</v>
          </cell>
          <cell r="C559" t="str">
            <v>Corpo BSTC D=0,60m</v>
          </cell>
          <cell r="D559" t="str">
            <v>m</v>
          </cell>
          <cell r="H559" t="str">
            <v>DNIT 023/2004-ES</v>
          </cell>
        </row>
        <row r="560">
          <cell r="A560" t="str">
            <v>2 S 04 100 02</v>
          </cell>
          <cell r="B560" t="str">
            <v>-</v>
          </cell>
          <cell r="C560" t="str">
            <v>Corpo BSTC D=0,80m</v>
          </cell>
          <cell r="D560" t="str">
            <v>m</v>
          </cell>
          <cell r="H560" t="str">
            <v>DNIT 023/2004-ES</v>
          </cell>
        </row>
        <row r="561">
          <cell r="A561" t="str">
            <v>2 S 04 100 03</v>
          </cell>
          <cell r="B561" t="str">
            <v>-</v>
          </cell>
          <cell r="C561" t="str">
            <v>Corpo BSTC D=1,00m</v>
          </cell>
          <cell r="D561" t="str">
            <v>m</v>
          </cell>
          <cell r="H561" t="str">
            <v>DNIT 023/2004-ES</v>
          </cell>
        </row>
        <row r="562">
          <cell r="A562" t="str">
            <v>2 S 04 100 04</v>
          </cell>
          <cell r="B562" t="str">
            <v>-</v>
          </cell>
          <cell r="C562" t="str">
            <v>Corpo BSTC D=1,20m</v>
          </cell>
          <cell r="D562" t="str">
            <v>m</v>
          </cell>
          <cell r="H562" t="str">
            <v>DNIT 023/2004-ES</v>
          </cell>
        </row>
        <row r="563">
          <cell r="A563" t="str">
            <v>2 S 04 100 05</v>
          </cell>
          <cell r="B563" t="str">
            <v>-</v>
          </cell>
          <cell r="C563" t="str">
            <v>Corpo BSTC D=1,50m</v>
          </cell>
          <cell r="D563" t="str">
            <v>m</v>
          </cell>
          <cell r="H563" t="str">
            <v>DNIT 023/2004-ES</v>
          </cell>
        </row>
        <row r="564">
          <cell r="A564" t="str">
            <v>2 S 04 100 51</v>
          </cell>
          <cell r="B564" t="str">
            <v>-</v>
          </cell>
          <cell r="C564" t="str">
            <v>Corpo BSTC D=0,60 m AC/BC/PC</v>
          </cell>
          <cell r="D564" t="str">
            <v>m</v>
          </cell>
          <cell r="H564" t="str">
            <v>DNIT 023/2004-ES</v>
          </cell>
        </row>
        <row r="565">
          <cell r="A565" t="str">
            <v>2 S 04 100 52</v>
          </cell>
          <cell r="B565" t="str">
            <v>-</v>
          </cell>
          <cell r="C565" t="str">
            <v>Corpo BSTC D=0,80 m AC/BC/PC</v>
          </cell>
          <cell r="D565" t="str">
            <v>m</v>
          </cell>
          <cell r="H565" t="str">
            <v>DNIT 023/2004-ES</v>
          </cell>
        </row>
        <row r="566">
          <cell r="A566" t="str">
            <v>2 S 04 100 53</v>
          </cell>
          <cell r="B566" t="str">
            <v>-</v>
          </cell>
          <cell r="C566" t="str">
            <v>Corpo BSTC D=1,00 m AC/BC/PC</v>
          </cell>
          <cell r="D566" t="str">
            <v>m</v>
          </cell>
          <cell r="H566" t="str">
            <v>DNIT 023/2004-ES</v>
          </cell>
        </row>
        <row r="567">
          <cell r="A567" t="str">
            <v>2 S 04 100 54</v>
          </cell>
          <cell r="B567" t="str">
            <v>-</v>
          </cell>
          <cell r="C567" t="str">
            <v>Corpo BSTC D=1,20 m AC/BC/PC</v>
          </cell>
          <cell r="D567" t="str">
            <v>m</v>
          </cell>
          <cell r="H567" t="str">
            <v>DNIT 023/2004-ES</v>
          </cell>
        </row>
        <row r="568">
          <cell r="A568" t="str">
            <v>2 S 04 100 55</v>
          </cell>
          <cell r="B568" t="str">
            <v>-</v>
          </cell>
          <cell r="C568" t="str">
            <v>Corpo BSTC D=1,50 m AC/BC/PC</v>
          </cell>
          <cell r="D568" t="str">
            <v>m</v>
          </cell>
          <cell r="H568" t="str">
            <v>DNIT 023/2004-ES</v>
          </cell>
        </row>
        <row r="569">
          <cell r="A569" t="str">
            <v>2 S 04 101 01</v>
          </cell>
          <cell r="B569" t="str">
            <v>-</v>
          </cell>
          <cell r="C569" t="str">
            <v>Boca BSTC D=0,60 m normal</v>
          </cell>
          <cell r="D569" t="str">
            <v>und</v>
          </cell>
          <cell r="H569" t="str">
            <v>DNIT 023/2004-ES</v>
          </cell>
        </row>
        <row r="570">
          <cell r="A570" t="str">
            <v>2 S 04 101 02</v>
          </cell>
          <cell r="B570" t="str">
            <v>-</v>
          </cell>
          <cell r="C570" t="str">
            <v>Boca BSTC D=0,80m normal</v>
          </cell>
          <cell r="D570" t="str">
            <v>und</v>
          </cell>
          <cell r="H570" t="str">
            <v>DNIT 023/2004-ES</v>
          </cell>
        </row>
        <row r="571">
          <cell r="A571" t="str">
            <v>2 S 04 101 03</v>
          </cell>
          <cell r="B571" t="str">
            <v>-</v>
          </cell>
          <cell r="C571" t="str">
            <v>Boca BSTC D=1,00m normal</v>
          </cell>
          <cell r="D571" t="str">
            <v>und</v>
          </cell>
          <cell r="H571" t="str">
            <v>DNIT 023/2004-ES</v>
          </cell>
        </row>
        <row r="572">
          <cell r="A572" t="str">
            <v>2 S 04 101 04</v>
          </cell>
          <cell r="B572" t="str">
            <v>-</v>
          </cell>
          <cell r="C572" t="str">
            <v>Boca BSTC D=1,20m normal</v>
          </cell>
          <cell r="D572" t="str">
            <v>und</v>
          </cell>
          <cell r="H572" t="str">
            <v>DNIT 023/2004-ES</v>
          </cell>
        </row>
        <row r="573">
          <cell r="A573" t="str">
            <v>2 S 04 101 05</v>
          </cell>
          <cell r="B573" t="str">
            <v>-</v>
          </cell>
          <cell r="C573" t="str">
            <v>Boca BSTC D=1,50m normal</v>
          </cell>
          <cell r="D573" t="str">
            <v>und</v>
          </cell>
          <cell r="H573" t="str">
            <v>DNIT 023/2004-ES</v>
          </cell>
        </row>
        <row r="574">
          <cell r="A574" t="str">
            <v>2 S 04 101 06</v>
          </cell>
          <cell r="B574" t="str">
            <v>-</v>
          </cell>
          <cell r="C574" t="str">
            <v>Boca BSTC D=0,60m - esc.=15</v>
          </cell>
          <cell r="D574" t="str">
            <v>und</v>
          </cell>
          <cell r="H574" t="str">
            <v>DNIT 023/2004-ES</v>
          </cell>
        </row>
        <row r="575">
          <cell r="A575" t="str">
            <v>2 S 04 101 07</v>
          </cell>
          <cell r="B575" t="str">
            <v>-</v>
          </cell>
          <cell r="C575" t="str">
            <v>Boca BSTC D=0,80 m - esc.=15</v>
          </cell>
          <cell r="D575" t="str">
            <v>und</v>
          </cell>
          <cell r="H575" t="str">
            <v>DNIT 023/2004-ES</v>
          </cell>
        </row>
        <row r="576">
          <cell r="A576" t="str">
            <v>2 S 04 101 08</v>
          </cell>
          <cell r="B576" t="str">
            <v>-</v>
          </cell>
          <cell r="C576" t="str">
            <v>Boca BSTC D=1,00 m - esc.=15</v>
          </cell>
          <cell r="D576" t="str">
            <v>und</v>
          </cell>
          <cell r="H576" t="str">
            <v>DNIT 023/2004-ES</v>
          </cell>
        </row>
        <row r="577">
          <cell r="A577" t="str">
            <v>2 S 04 101 09</v>
          </cell>
          <cell r="B577" t="str">
            <v>-</v>
          </cell>
          <cell r="C577" t="str">
            <v>Boca BSTC D=1,20 m - esc.=15</v>
          </cell>
          <cell r="D577" t="str">
            <v>und</v>
          </cell>
          <cell r="H577" t="str">
            <v>DNIT 023/2004-ES</v>
          </cell>
        </row>
        <row r="578">
          <cell r="A578" t="str">
            <v>2 S 04 101 10</v>
          </cell>
          <cell r="B578" t="str">
            <v>-</v>
          </cell>
          <cell r="C578" t="str">
            <v>Boca BSTC D=1,50 m - esc.=15</v>
          </cell>
          <cell r="D578" t="str">
            <v>und</v>
          </cell>
          <cell r="H578" t="str">
            <v>DNIT 023/2004-ES</v>
          </cell>
        </row>
        <row r="579">
          <cell r="A579" t="str">
            <v>2 S 04 101 11</v>
          </cell>
          <cell r="B579" t="str">
            <v>-</v>
          </cell>
          <cell r="C579" t="str">
            <v>Boca BSTC D=0,60 m - esc.=30</v>
          </cell>
          <cell r="D579" t="str">
            <v>und</v>
          </cell>
          <cell r="H579" t="str">
            <v>DNIT 023/2004-ES</v>
          </cell>
        </row>
        <row r="580">
          <cell r="A580" t="str">
            <v>2 S 04 101 12</v>
          </cell>
          <cell r="B580" t="str">
            <v>-</v>
          </cell>
          <cell r="C580" t="str">
            <v>Boca BSTC D=0,80 m - esc.=30</v>
          </cell>
          <cell r="D580" t="str">
            <v>und</v>
          </cell>
          <cell r="H580" t="str">
            <v>DNIT 023/2004-ES</v>
          </cell>
        </row>
        <row r="581">
          <cell r="A581" t="str">
            <v>2 S 04 101 13</v>
          </cell>
          <cell r="B581" t="str">
            <v>-</v>
          </cell>
          <cell r="C581" t="str">
            <v>Boca BSTC D=1,00 m - esc.=30</v>
          </cell>
          <cell r="D581" t="str">
            <v>und</v>
          </cell>
          <cell r="H581" t="str">
            <v>DNIT 023/2004-ES</v>
          </cell>
        </row>
        <row r="582">
          <cell r="A582" t="str">
            <v>2 S 04 101 14</v>
          </cell>
          <cell r="B582" t="str">
            <v>-</v>
          </cell>
          <cell r="C582" t="str">
            <v>Boca BSTC D=1,20 m - esc.=30</v>
          </cell>
          <cell r="D582" t="str">
            <v>und</v>
          </cell>
          <cell r="H582" t="str">
            <v>DNIT 023/2004-ES</v>
          </cell>
        </row>
        <row r="583">
          <cell r="A583" t="str">
            <v>2 S 04 101 15</v>
          </cell>
          <cell r="B583" t="str">
            <v>-</v>
          </cell>
          <cell r="C583" t="str">
            <v>Boca BSTC D=1,50 m - esc.=30</v>
          </cell>
          <cell r="D583" t="str">
            <v>und</v>
          </cell>
          <cell r="H583" t="str">
            <v>DNIT 023/2004-ES</v>
          </cell>
        </row>
        <row r="584">
          <cell r="A584" t="str">
            <v>2 S 04 101 16</v>
          </cell>
          <cell r="B584" t="str">
            <v>-</v>
          </cell>
          <cell r="C584" t="str">
            <v>Boca BSTC D=0,60 m - esc.=45</v>
          </cell>
          <cell r="D584" t="str">
            <v>und</v>
          </cell>
          <cell r="H584" t="str">
            <v>DNIT 023/2004-ES</v>
          </cell>
        </row>
        <row r="585">
          <cell r="A585" t="str">
            <v>2 S 04 101 17</v>
          </cell>
          <cell r="B585" t="str">
            <v>-</v>
          </cell>
          <cell r="C585" t="str">
            <v>Boca BSTC D=0,80 m - esc.=45</v>
          </cell>
          <cell r="D585" t="str">
            <v>und</v>
          </cell>
          <cell r="H585" t="str">
            <v>DNIT 023/2004-ES</v>
          </cell>
        </row>
        <row r="586">
          <cell r="A586" t="str">
            <v>2 S 04 101 18</v>
          </cell>
          <cell r="B586" t="str">
            <v>-</v>
          </cell>
          <cell r="C586" t="str">
            <v>Boca BSTC D=1,00 m - esc.=45</v>
          </cell>
          <cell r="D586" t="str">
            <v>und</v>
          </cell>
          <cell r="H586" t="str">
            <v>DNIT 023/2004-ES</v>
          </cell>
        </row>
        <row r="587">
          <cell r="A587" t="str">
            <v>2 S 04 101 19</v>
          </cell>
          <cell r="B587" t="str">
            <v>-</v>
          </cell>
          <cell r="C587" t="str">
            <v>Boca BSTC D=1,20 m - esc.=45</v>
          </cell>
          <cell r="D587" t="str">
            <v>und</v>
          </cell>
          <cell r="H587" t="str">
            <v>DNIT 023/2004-ES</v>
          </cell>
        </row>
        <row r="588">
          <cell r="A588" t="str">
            <v>2 S 04 101 20</v>
          </cell>
          <cell r="B588" t="str">
            <v>-</v>
          </cell>
          <cell r="C588" t="str">
            <v>Boca BSTC D=1,50 m - esc.=45</v>
          </cell>
          <cell r="D588" t="str">
            <v>und</v>
          </cell>
          <cell r="H588" t="str">
            <v>DNIT 023/2004-ES</v>
          </cell>
        </row>
        <row r="589">
          <cell r="A589" t="str">
            <v>2 S 04 101 51</v>
          </cell>
          <cell r="B589" t="str">
            <v>-</v>
          </cell>
          <cell r="C589" t="str">
            <v>Boca BSTC D=0,60 m normal AC/BC/PC</v>
          </cell>
          <cell r="D589" t="str">
            <v>und</v>
          </cell>
          <cell r="H589" t="str">
            <v>DNIT 023/2004-ES</v>
          </cell>
        </row>
        <row r="590">
          <cell r="A590" t="str">
            <v>2 S 04 101 52</v>
          </cell>
          <cell r="B590" t="str">
            <v>-</v>
          </cell>
          <cell r="C590" t="str">
            <v>Boca BSTC D=0,80 m normal AC/BC/PC</v>
          </cell>
          <cell r="D590" t="str">
            <v>und</v>
          </cell>
          <cell r="H590" t="str">
            <v>DNIT 023/2004-ES</v>
          </cell>
        </row>
        <row r="591">
          <cell r="A591" t="str">
            <v>2 S 04 101 53</v>
          </cell>
          <cell r="B591" t="str">
            <v>-</v>
          </cell>
          <cell r="C591" t="str">
            <v>Boca BSTC D=1,00 m normal AC/BC/PC</v>
          </cell>
          <cell r="D591" t="str">
            <v>und</v>
          </cell>
          <cell r="H591" t="str">
            <v>DNIT 023/2004-ES</v>
          </cell>
        </row>
        <row r="592">
          <cell r="A592" t="str">
            <v>2 S 04 101 54</v>
          </cell>
          <cell r="B592" t="str">
            <v>-</v>
          </cell>
          <cell r="C592" t="str">
            <v>Boca BSTC D=1,20 m normal AC/BC/PC</v>
          </cell>
          <cell r="D592" t="str">
            <v>und</v>
          </cell>
          <cell r="H592" t="str">
            <v>DNIT 023/2004-ES</v>
          </cell>
        </row>
        <row r="593">
          <cell r="A593" t="str">
            <v>2 S 04 101 55</v>
          </cell>
          <cell r="B593" t="str">
            <v>-</v>
          </cell>
          <cell r="C593" t="str">
            <v>Boca BSTC D=1,50 m normal AC/BC/PC</v>
          </cell>
          <cell r="D593" t="str">
            <v>und</v>
          </cell>
          <cell r="H593" t="str">
            <v>DNIT 023/2004-ES</v>
          </cell>
        </row>
        <row r="594">
          <cell r="A594" t="str">
            <v>2 S 04 101 56</v>
          </cell>
          <cell r="B594" t="str">
            <v>-</v>
          </cell>
          <cell r="C594" t="str">
            <v>Boca BSTC D=0,60 m - esc=15 AC/BC/PC</v>
          </cell>
          <cell r="D594" t="str">
            <v>und</v>
          </cell>
          <cell r="H594" t="str">
            <v>DNIT 023/2004-ES</v>
          </cell>
        </row>
        <row r="595">
          <cell r="A595" t="str">
            <v>2 S 04 101 57</v>
          </cell>
          <cell r="B595" t="str">
            <v>-</v>
          </cell>
          <cell r="C595" t="str">
            <v>Boca BSTC D=0,80 m - esc=15 AC/BC/PC</v>
          </cell>
          <cell r="D595" t="str">
            <v>und</v>
          </cell>
          <cell r="H595" t="str">
            <v>DNIT 023/2004-ES</v>
          </cell>
        </row>
        <row r="596">
          <cell r="A596" t="str">
            <v>2 S 04 101 58</v>
          </cell>
          <cell r="B596" t="str">
            <v>-</v>
          </cell>
          <cell r="C596" t="str">
            <v>Boca BSTC D=1,00 m - esc=15 AC/BC/PC</v>
          </cell>
          <cell r="D596" t="str">
            <v>und</v>
          </cell>
          <cell r="H596" t="str">
            <v>DNIT 023/2004-ES</v>
          </cell>
        </row>
        <row r="597">
          <cell r="A597" t="str">
            <v>2 S 04 101 59</v>
          </cell>
          <cell r="B597" t="str">
            <v>-</v>
          </cell>
          <cell r="C597" t="str">
            <v>Boca BSTC D=1,20 m - esc=15 AC/BC/PC</v>
          </cell>
          <cell r="D597" t="str">
            <v>und</v>
          </cell>
          <cell r="H597" t="str">
            <v>DNIT 023/2004-ES</v>
          </cell>
        </row>
        <row r="598">
          <cell r="A598" t="str">
            <v>2 S 04 101 60</v>
          </cell>
          <cell r="B598" t="str">
            <v>-</v>
          </cell>
          <cell r="C598" t="str">
            <v>Boca BSTC D=1,50 m - esc=15 AC/BC/PC</v>
          </cell>
          <cell r="D598" t="str">
            <v>und</v>
          </cell>
          <cell r="H598" t="str">
            <v>DNIT 023/2004-ES</v>
          </cell>
        </row>
        <row r="599">
          <cell r="A599" t="str">
            <v>2 S 04 101 61</v>
          </cell>
          <cell r="B599" t="str">
            <v>-</v>
          </cell>
          <cell r="C599" t="str">
            <v>Boca BSTC D=0,60 m - esc=30 AC/BC/PC</v>
          </cell>
          <cell r="D599" t="str">
            <v>und</v>
          </cell>
          <cell r="H599" t="str">
            <v>DNIT 023/2004-ES</v>
          </cell>
        </row>
        <row r="600">
          <cell r="A600" t="str">
            <v>2 S 04 101 62</v>
          </cell>
          <cell r="B600" t="str">
            <v>-</v>
          </cell>
          <cell r="C600" t="str">
            <v>Boca BSTC D=0,80 m - esc=30 AC/BC/PC</v>
          </cell>
          <cell r="D600" t="str">
            <v>und</v>
          </cell>
          <cell r="H600" t="str">
            <v>DNIT 023/2004-ES</v>
          </cell>
        </row>
        <row r="601">
          <cell r="A601" t="str">
            <v>2 S 04 101 63</v>
          </cell>
          <cell r="B601" t="str">
            <v>-</v>
          </cell>
          <cell r="C601" t="str">
            <v>Boca BSTC D=1,00 m - esc=30 AC/BC/PC</v>
          </cell>
          <cell r="D601" t="str">
            <v>und</v>
          </cell>
          <cell r="H601" t="str">
            <v>DNIT 023/2004-ES</v>
          </cell>
        </row>
        <row r="602">
          <cell r="A602" t="str">
            <v>2 S 04 101 64</v>
          </cell>
          <cell r="B602" t="str">
            <v>-</v>
          </cell>
          <cell r="C602" t="str">
            <v>Boca BSTC D=1,20 m - esc=30 AC/BC/PC</v>
          </cell>
          <cell r="D602" t="str">
            <v>und</v>
          </cell>
          <cell r="H602" t="str">
            <v>DNIT 023/2004-ES</v>
          </cell>
        </row>
        <row r="603">
          <cell r="A603" t="str">
            <v>2 S 04 101 65</v>
          </cell>
          <cell r="B603" t="str">
            <v>-</v>
          </cell>
          <cell r="C603" t="str">
            <v>Boca BSTC D=1,50 m - esc=30 AC/BC/PC</v>
          </cell>
          <cell r="D603" t="str">
            <v>und</v>
          </cell>
          <cell r="H603" t="str">
            <v>DNIT 023/2004-ES</v>
          </cell>
        </row>
        <row r="604">
          <cell r="A604" t="str">
            <v>2 S 04 101 66</v>
          </cell>
          <cell r="B604" t="str">
            <v>-</v>
          </cell>
          <cell r="C604" t="str">
            <v>Boca BSTC D=0,60 m - esc=45 AC/BC/PC</v>
          </cell>
          <cell r="D604" t="str">
            <v>und</v>
          </cell>
          <cell r="H604" t="str">
            <v>DNIT 023/2004-ES</v>
          </cell>
        </row>
        <row r="605">
          <cell r="A605" t="str">
            <v>2 S 04 101 67</v>
          </cell>
          <cell r="B605" t="str">
            <v>-</v>
          </cell>
          <cell r="C605" t="str">
            <v>Boca BSTC D=0,80 m - esc=45 AC/BC/PC</v>
          </cell>
          <cell r="D605" t="str">
            <v>und</v>
          </cell>
          <cell r="H605" t="str">
            <v>DNIT 023/2004-ES</v>
          </cell>
        </row>
        <row r="606">
          <cell r="A606" t="str">
            <v>2 S 04 101 68</v>
          </cell>
          <cell r="B606" t="str">
            <v>-</v>
          </cell>
          <cell r="C606" t="str">
            <v>Boca BSTC D=1,00 m - esc=45 AC/BC/PC</v>
          </cell>
          <cell r="D606" t="str">
            <v>und</v>
          </cell>
          <cell r="H606" t="str">
            <v>DNIT 023/2004-ES</v>
          </cell>
        </row>
        <row r="607">
          <cell r="A607" t="str">
            <v>2 S 04 101 69</v>
          </cell>
          <cell r="B607" t="str">
            <v>-</v>
          </cell>
          <cell r="C607" t="str">
            <v>Boca BSTC D=1,20 m - esc=45 AC/BC/PC</v>
          </cell>
          <cell r="D607" t="str">
            <v>und</v>
          </cell>
          <cell r="H607" t="str">
            <v>DNIT 023/2004-ES</v>
          </cell>
        </row>
        <row r="608">
          <cell r="A608" t="str">
            <v>2 S 04 101 70</v>
          </cell>
          <cell r="B608" t="str">
            <v>-</v>
          </cell>
          <cell r="C608" t="str">
            <v>Boca BSTC D=1,50 m - esc=45 AC/BC/PC</v>
          </cell>
          <cell r="D608" t="str">
            <v>und</v>
          </cell>
          <cell r="H608" t="str">
            <v>DNIT 023/2004-ES</v>
          </cell>
        </row>
        <row r="609">
          <cell r="A609" t="str">
            <v>2 S 04 110 01</v>
          </cell>
          <cell r="B609" t="str">
            <v>-</v>
          </cell>
          <cell r="C609" t="str">
            <v>Corpo BDTC D=1,00m</v>
          </cell>
          <cell r="D609" t="str">
            <v>m</v>
          </cell>
          <cell r="H609" t="str">
            <v>DNIT 023/2004-ES</v>
          </cell>
        </row>
        <row r="610">
          <cell r="A610" t="str">
            <v>2 S 04 110 02</v>
          </cell>
          <cell r="B610" t="str">
            <v>-</v>
          </cell>
          <cell r="C610" t="str">
            <v>Corpo BDTC D=1,20m</v>
          </cell>
          <cell r="D610" t="str">
            <v>m</v>
          </cell>
          <cell r="H610" t="str">
            <v>DNIT 023/2004-ES</v>
          </cell>
        </row>
        <row r="611">
          <cell r="A611" t="str">
            <v>2 S 04 110 03</v>
          </cell>
          <cell r="B611" t="str">
            <v>-</v>
          </cell>
          <cell r="C611" t="str">
            <v>Corpo BDTC D=1,50m</v>
          </cell>
          <cell r="D611" t="str">
            <v>m</v>
          </cell>
          <cell r="H611" t="str">
            <v>DNIT 023/2004-ES</v>
          </cell>
        </row>
        <row r="612">
          <cell r="A612" t="str">
            <v>2 S 04 110 51</v>
          </cell>
          <cell r="B612" t="str">
            <v>-</v>
          </cell>
          <cell r="C612" t="str">
            <v>Corpo BDTC D=1,00 m AC/BC/PC</v>
          </cell>
          <cell r="D612" t="str">
            <v>m</v>
          </cell>
          <cell r="H612" t="str">
            <v>DNIT 023/2004-ES</v>
          </cell>
        </row>
        <row r="613">
          <cell r="A613" t="str">
            <v>2 S 04 110 52</v>
          </cell>
          <cell r="B613" t="str">
            <v>-</v>
          </cell>
          <cell r="C613" t="str">
            <v>Corpo BDTC D=1,20 m AC/BC/PC</v>
          </cell>
          <cell r="D613" t="str">
            <v>m</v>
          </cell>
          <cell r="H613" t="str">
            <v>DNIT 023/2004-ES</v>
          </cell>
        </row>
        <row r="614">
          <cell r="A614" t="str">
            <v>2 S 04 110 53</v>
          </cell>
          <cell r="B614" t="str">
            <v>-</v>
          </cell>
          <cell r="C614" t="str">
            <v>Corpo BDTC D=1,50 m AC/BC/PC</v>
          </cell>
          <cell r="D614" t="str">
            <v>m</v>
          </cell>
          <cell r="H614" t="str">
            <v>DNIT 023/2004-ES</v>
          </cell>
        </row>
        <row r="615">
          <cell r="A615" t="str">
            <v>2 S 04 111 01</v>
          </cell>
          <cell r="B615" t="str">
            <v>-</v>
          </cell>
          <cell r="C615" t="str">
            <v>Boca BDTC D=1,00m normal</v>
          </cell>
          <cell r="D615" t="str">
            <v>und</v>
          </cell>
          <cell r="H615" t="str">
            <v>DNIT 023/2004-ES</v>
          </cell>
        </row>
        <row r="616">
          <cell r="A616" t="str">
            <v>2 S 04 111 02</v>
          </cell>
          <cell r="B616" t="str">
            <v>-</v>
          </cell>
          <cell r="C616" t="str">
            <v>Boca BDTC D=1,20m normal</v>
          </cell>
          <cell r="D616" t="str">
            <v>und</v>
          </cell>
          <cell r="H616" t="str">
            <v>DNIT 023/2004-ES</v>
          </cell>
        </row>
        <row r="617">
          <cell r="A617" t="str">
            <v>2 S 04 111 03</v>
          </cell>
          <cell r="B617" t="str">
            <v>-</v>
          </cell>
          <cell r="C617" t="str">
            <v>Boca BDTC D=1,50m normal</v>
          </cell>
          <cell r="D617" t="str">
            <v>und</v>
          </cell>
          <cell r="H617" t="str">
            <v>DNIT 023/2004-ES</v>
          </cell>
        </row>
        <row r="618">
          <cell r="A618" t="str">
            <v>2 S 04 111 05</v>
          </cell>
          <cell r="B618" t="str">
            <v>-</v>
          </cell>
          <cell r="C618" t="str">
            <v>Boca BDTC D=1,00 m - esc.=15</v>
          </cell>
          <cell r="D618" t="str">
            <v>und</v>
          </cell>
          <cell r="H618" t="str">
            <v>DNIT 023/2004-ES</v>
          </cell>
        </row>
        <row r="619">
          <cell r="A619" t="str">
            <v>2 S 04 111 06</v>
          </cell>
          <cell r="B619" t="str">
            <v>-</v>
          </cell>
          <cell r="C619" t="str">
            <v>Boca BDTC D=1,20 m - esc.=15</v>
          </cell>
          <cell r="D619" t="str">
            <v>und</v>
          </cell>
          <cell r="H619" t="str">
            <v>DNIT 023/2004-ES</v>
          </cell>
        </row>
        <row r="620">
          <cell r="A620" t="str">
            <v>2 S 04 111 07</v>
          </cell>
          <cell r="B620" t="str">
            <v>-</v>
          </cell>
          <cell r="C620" t="str">
            <v>Boca BDTC D=1,50 m - esc.=15</v>
          </cell>
          <cell r="D620" t="str">
            <v>und</v>
          </cell>
          <cell r="H620" t="str">
            <v>DNIT 023/2004-ES</v>
          </cell>
        </row>
        <row r="621">
          <cell r="A621" t="str">
            <v>2 S 04 111 08</v>
          </cell>
          <cell r="B621" t="str">
            <v>-</v>
          </cell>
          <cell r="C621" t="str">
            <v>Boca BDTC D=1,00 - esc.=30</v>
          </cell>
          <cell r="D621" t="str">
            <v>und</v>
          </cell>
          <cell r="H621" t="str">
            <v>DNIT 023/2004-ES</v>
          </cell>
        </row>
        <row r="622">
          <cell r="A622" t="str">
            <v>2 S 04 111 09</v>
          </cell>
          <cell r="B622" t="str">
            <v>-</v>
          </cell>
          <cell r="C622" t="str">
            <v>Boca BDTC D=1,20 m - esc.=30</v>
          </cell>
          <cell r="D622" t="str">
            <v>und</v>
          </cell>
          <cell r="H622" t="str">
            <v>DNIT 023/2004-ES</v>
          </cell>
        </row>
        <row r="623">
          <cell r="A623" t="str">
            <v>2 S 04 111 10</v>
          </cell>
          <cell r="B623" t="str">
            <v>-</v>
          </cell>
          <cell r="C623" t="str">
            <v>Boca BDTC D=1,50 m - esc.=30</v>
          </cell>
          <cell r="D623" t="str">
            <v>und</v>
          </cell>
          <cell r="H623" t="str">
            <v>DNIT 023/2004-ES</v>
          </cell>
        </row>
        <row r="624">
          <cell r="A624" t="str">
            <v>2 S 04 111 11</v>
          </cell>
          <cell r="B624" t="str">
            <v>-</v>
          </cell>
          <cell r="C624" t="str">
            <v>Boca BDTC D=1,00 m - esc.=45</v>
          </cell>
          <cell r="D624" t="str">
            <v>und</v>
          </cell>
          <cell r="H624" t="str">
            <v>DNIT 023/2004-ES</v>
          </cell>
        </row>
        <row r="625">
          <cell r="A625" t="str">
            <v>2 S 04 111 12</v>
          </cell>
          <cell r="B625" t="str">
            <v>-</v>
          </cell>
          <cell r="C625" t="str">
            <v>Boca BDTC D=1,20 m - esc.=45</v>
          </cell>
          <cell r="D625" t="str">
            <v>und</v>
          </cell>
          <cell r="H625" t="str">
            <v>DNIT 023/2004-ES</v>
          </cell>
        </row>
        <row r="626">
          <cell r="A626" t="str">
            <v>2 S 04 111 13</v>
          </cell>
          <cell r="B626" t="str">
            <v>-</v>
          </cell>
          <cell r="C626" t="str">
            <v>Boca BDTC D=1,50 m - esc.=45</v>
          </cell>
          <cell r="D626" t="str">
            <v>und</v>
          </cell>
          <cell r="H626" t="str">
            <v>DNIT 023/2004-ES</v>
          </cell>
        </row>
        <row r="627">
          <cell r="A627" t="str">
            <v>2 S 04 111 51</v>
          </cell>
          <cell r="B627" t="str">
            <v>-</v>
          </cell>
          <cell r="C627" t="str">
            <v>Boca BDTC D=1,00 m normal AC/BC/PC</v>
          </cell>
          <cell r="D627" t="str">
            <v>und</v>
          </cell>
          <cell r="H627" t="str">
            <v>DNIT 023/2004-ES</v>
          </cell>
        </row>
        <row r="628">
          <cell r="A628" t="str">
            <v>2 S 04 111 52</v>
          </cell>
          <cell r="B628" t="str">
            <v>-</v>
          </cell>
          <cell r="C628" t="str">
            <v>Boca BDTC D=1,20 m normal AC/BC/PC</v>
          </cell>
          <cell r="D628" t="str">
            <v>und</v>
          </cell>
          <cell r="H628" t="str">
            <v>DNIT 023/2004-ES</v>
          </cell>
        </row>
        <row r="629">
          <cell r="A629" t="str">
            <v>2 S 04 111 53</v>
          </cell>
          <cell r="B629" t="str">
            <v>-</v>
          </cell>
          <cell r="C629" t="str">
            <v>Boca BDTC D=1,50 m normal AC/BC/PC</v>
          </cell>
          <cell r="D629" t="str">
            <v>und</v>
          </cell>
          <cell r="H629" t="str">
            <v>DNIT 023/2004-ES</v>
          </cell>
        </row>
        <row r="630">
          <cell r="A630" t="str">
            <v>2 S 04 111 55</v>
          </cell>
          <cell r="B630" t="str">
            <v>-</v>
          </cell>
          <cell r="C630" t="str">
            <v>Boca BDTC D=1,00 m - esc=15 AC/BC/PC</v>
          </cell>
          <cell r="D630" t="str">
            <v>und</v>
          </cell>
          <cell r="H630" t="str">
            <v>DNIT 023/2004-ES</v>
          </cell>
        </row>
        <row r="631">
          <cell r="A631" t="str">
            <v>2 S 04 111 56</v>
          </cell>
          <cell r="B631" t="str">
            <v>-</v>
          </cell>
          <cell r="C631" t="str">
            <v>Boca BDTC D=1,20 m - esc=15 AC/BC/PC</v>
          </cell>
          <cell r="D631" t="str">
            <v>und</v>
          </cell>
          <cell r="H631" t="str">
            <v>DNIT 023/2004-ES</v>
          </cell>
        </row>
        <row r="632">
          <cell r="A632" t="str">
            <v>2 S 04 111 57</v>
          </cell>
          <cell r="B632" t="str">
            <v>-</v>
          </cell>
          <cell r="C632" t="str">
            <v>Boca BDTC D=1,50 m - esc=15 AC/BC/PC</v>
          </cell>
          <cell r="D632" t="str">
            <v>und</v>
          </cell>
          <cell r="H632" t="str">
            <v>DNIT 023/2004-ES</v>
          </cell>
        </row>
        <row r="633">
          <cell r="A633" t="str">
            <v>2 S 04 111 58</v>
          </cell>
          <cell r="B633" t="str">
            <v>-</v>
          </cell>
          <cell r="C633" t="str">
            <v>Boca BDTC D=1,00 m - esc=30 AC/BC/PC</v>
          </cell>
          <cell r="D633" t="str">
            <v>und</v>
          </cell>
          <cell r="H633" t="str">
            <v>DNIT 023/2004-ES</v>
          </cell>
        </row>
        <row r="634">
          <cell r="A634" t="str">
            <v>2 S 04 111 59</v>
          </cell>
          <cell r="B634" t="str">
            <v>-</v>
          </cell>
          <cell r="C634" t="str">
            <v>Boca BDTC D=1,20 m - esc=30 AC/BC/PC</v>
          </cell>
          <cell r="D634" t="str">
            <v>und</v>
          </cell>
          <cell r="H634" t="str">
            <v>DNIT 023/2004-ES</v>
          </cell>
        </row>
        <row r="635">
          <cell r="A635" t="str">
            <v>2 S 04 111 60</v>
          </cell>
          <cell r="B635" t="str">
            <v>-</v>
          </cell>
          <cell r="C635" t="str">
            <v>Boca BDTC D=1,50 m - esc=30 AC/BC/PC</v>
          </cell>
          <cell r="D635" t="str">
            <v>und</v>
          </cell>
          <cell r="H635" t="str">
            <v>DNIT 023/2004-ES</v>
          </cell>
        </row>
        <row r="636">
          <cell r="A636" t="str">
            <v>2 S 04 111 61</v>
          </cell>
          <cell r="B636" t="str">
            <v>-</v>
          </cell>
          <cell r="C636" t="str">
            <v>Boca BDTC D=1,00 m - esc=45 AC/BC/PC</v>
          </cell>
          <cell r="D636" t="str">
            <v>und</v>
          </cell>
          <cell r="H636" t="str">
            <v>DNIT 023/2004-ES</v>
          </cell>
        </row>
        <row r="637">
          <cell r="A637" t="str">
            <v>2 S 04 111 62</v>
          </cell>
          <cell r="B637" t="str">
            <v>-</v>
          </cell>
          <cell r="C637" t="str">
            <v>Boca BDTC D=1,20 m - esc=45 AC/BC/PC</v>
          </cell>
          <cell r="D637" t="str">
            <v>und</v>
          </cell>
          <cell r="H637" t="str">
            <v>DNIT 023/2004-ES</v>
          </cell>
        </row>
        <row r="638">
          <cell r="A638" t="str">
            <v>2 S 04 111 63</v>
          </cell>
          <cell r="B638" t="str">
            <v>-</v>
          </cell>
          <cell r="C638" t="str">
            <v>Boca BDTC D=1,50 m - esc=45 AC/BC/PC</v>
          </cell>
          <cell r="D638" t="str">
            <v>und</v>
          </cell>
          <cell r="H638" t="str">
            <v>DNIT 023/2004-ES</v>
          </cell>
        </row>
        <row r="639">
          <cell r="A639" t="str">
            <v>2 S 04 120 01</v>
          </cell>
          <cell r="B639" t="str">
            <v>-</v>
          </cell>
          <cell r="C639" t="str">
            <v>Corpo BTTC D=1,00m</v>
          </cell>
          <cell r="D639" t="str">
            <v>m</v>
          </cell>
          <cell r="H639" t="str">
            <v>DNIT 023/2004-ES</v>
          </cell>
        </row>
        <row r="640">
          <cell r="A640" t="str">
            <v>2 S 04 120 02</v>
          </cell>
          <cell r="B640" t="str">
            <v>-</v>
          </cell>
          <cell r="C640" t="str">
            <v>Corpo BTTC D=1,20m</v>
          </cell>
          <cell r="D640" t="str">
            <v>m</v>
          </cell>
          <cell r="H640" t="str">
            <v>DNIT 023/2004-ES</v>
          </cell>
        </row>
        <row r="641">
          <cell r="A641" t="str">
            <v>2 S 04 120 03</v>
          </cell>
          <cell r="B641" t="str">
            <v>-</v>
          </cell>
          <cell r="C641" t="str">
            <v>Corpo BTTC D=1,50m</v>
          </cell>
          <cell r="D641" t="str">
            <v>m</v>
          </cell>
          <cell r="H641" t="str">
            <v>DNIT 023/2004-ES</v>
          </cell>
        </row>
        <row r="642">
          <cell r="A642" t="str">
            <v>2 S 04 120 51</v>
          </cell>
          <cell r="B642" t="str">
            <v>-</v>
          </cell>
          <cell r="C642" t="str">
            <v>Corpo BTTC D=1,00 m AC/BC/PC</v>
          </cell>
          <cell r="D642" t="str">
            <v>m</v>
          </cell>
          <cell r="H642" t="str">
            <v>DNIT 023/2004-ES</v>
          </cell>
        </row>
        <row r="643">
          <cell r="A643" t="str">
            <v>2 S 04 120 52</v>
          </cell>
          <cell r="B643" t="str">
            <v>-</v>
          </cell>
          <cell r="C643" t="str">
            <v>Corpo BTTC D=1,20 m AC/BC/PC</v>
          </cell>
          <cell r="D643" t="str">
            <v>m</v>
          </cell>
          <cell r="H643" t="str">
            <v>DNIT 023/2004-ES</v>
          </cell>
        </row>
        <row r="644">
          <cell r="A644" t="str">
            <v>2 S 04 120 53</v>
          </cell>
          <cell r="B644" t="str">
            <v>-</v>
          </cell>
          <cell r="C644" t="str">
            <v>Corpo BTTC D=1,50 m AC/BC/PC</v>
          </cell>
          <cell r="D644" t="str">
            <v>m</v>
          </cell>
          <cell r="H644" t="str">
            <v>DNIT 023/2004-ES</v>
          </cell>
        </row>
        <row r="645">
          <cell r="A645" t="str">
            <v>2 S 04 121 01</v>
          </cell>
          <cell r="B645" t="str">
            <v>-</v>
          </cell>
          <cell r="C645" t="str">
            <v>Boca BTTC D=1,00m normal</v>
          </cell>
          <cell r="D645" t="str">
            <v>und</v>
          </cell>
          <cell r="H645" t="str">
            <v>DNIT 023/2004-ES</v>
          </cell>
        </row>
        <row r="646">
          <cell r="A646" t="str">
            <v>2 S 04 121 02</v>
          </cell>
          <cell r="B646" t="str">
            <v>-</v>
          </cell>
          <cell r="C646" t="str">
            <v>Boca BTTC D=1,20m normal</v>
          </cell>
          <cell r="D646" t="str">
            <v>und</v>
          </cell>
          <cell r="H646" t="str">
            <v>DNIT 023/2004-ES</v>
          </cell>
        </row>
        <row r="647">
          <cell r="A647" t="str">
            <v>2 S 04 121 03</v>
          </cell>
          <cell r="B647" t="str">
            <v>-</v>
          </cell>
          <cell r="C647" t="str">
            <v>Boca BTTC D=1,50m normal</v>
          </cell>
          <cell r="D647" t="str">
            <v>und</v>
          </cell>
          <cell r="H647" t="str">
            <v>DNIT 023/2004-ES</v>
          </cell>
        </row>
        <row r="648">
          <cell r="A648" t="str">
            <v>2 S 04 121 04</v>
          </cell>
          <cell r="B648" t="str">
            <v>-</v>
          </cell>
          <cell r="C648" t="str">
            <v>Boca BTTC D=1,00 m - esc.=15</v>
          </cell>
          <cell r="D648" t="str">
            <v>und</v>
          </cell>
          <cell r="H648" t="str">
            <v>DNIT 023/2004-ES</v>
          </cell>
        </row>
        <row r="649">
          <cell r="A649" t="str">
            <v>2 S 04 121 05</v>
          </cell>
          <cell r="B649" t="str">
            <v>-</v>
          </cell>
          <cell r="C649" t="str">
            <v>Boca BTTC D=1,20 m - esc.=15</v>
          </cell>
          <cell r="D649" t="str">
            <v>und</v>
          </cell>
          <cell r="H649" t="str">
            <v>DNIT 023/2004-ES</v>
          </cell>
        </row>
        <row r="650">
          <cell r="A650" t="str">
            <v>2 S 04 121 06</v>
          </cell>
          <cell r="B650" t="str">
            <v>-</v>
          </cell>
          <cell r="C650" t="str">
            <v>Boca BTTC D=1,50 m - esc.=15</v>
          </cell>
          <cell r="D650" t="str">
            <v>und</v>
          </cell>
          <cell r="H650" t="str">
            <v>DNIT 023/2004-ES</v>
          </cell>
        </row>
        <row r="651">
          <cell r="A651" t="str">
            <v>2 S 04 121 07</v>
          </cell>
          <cell r="B651" t="str">
            <v>-</v>
          </cell>
          <cell r="C651" t="str">
            <v>Boca BTTC D=1,00 m - esc.=30</v>
          </cell>
          <cell r="D651" t="str">
            <v>und</v>
          </cell>
          <cell r="H651" t="str">
            <v>DNIT 023/2004-ES</v>
          </cell>
        </row>
        <row r="652">
          <cell r="A652" t="str">
            <v>2 S 04 121 08</v>
          </cell>
          <cell r="B652" t="str">
            <v>-</v>
          </cell>
          <cell r="C652" t="str">
            <v>Boca BTTC D=1,20 m - esc.=30</v>
          </cell>
          <cell r="D652" t="str">
            <v>und</v>
          </cell>
          <cell r="H652" t="str">
            <v>DNIT 023/2004-ES</v>
          </cell>
        </row>
        <row r="653">
          <cell r="A653" t="str">
            <v>2 S 04 121 09</v>
          </cell>
          <cell r="B653" t="str">
            <v>-</v>
          </cell>
          <cell r="C653" t="str">
            <v>Boca BTTC D=1,50 m - esc.=30</v>
          </cell>
          <cell r="D653" t="str">
            <v>und</v>
          </cell>
          <cell r="H653" t="str">
            <v>DNIT 023/2004-ES</v>
          </cell>
        </row>
        <row r="654">
          <cell r="A654" t="str">
            <v>2 S 04 121 10</v>
          </cell>
          <cell r="B654" t="str">
            <v>-</v>
          </cell>
          <cell r="C654" t="str">
            <v>Boca BTTC D=1,00 m - esc.=45</v>
          </cell>
          <cell r="D654" t="str">
            <v>und</v>
          </cell>
          <cell r="H654" t="str">
            <v>DNIT 023/2004-ES</v>
          </cell>
        </row>
        <row r="655">
          <cell r="A655" t="str">
            <v>2 S 04 121 11</v>
          </cell>
          <cell r="B655" t="str">
            <v>-</v>
          </cell>
          <cell r="C655" t="str">
            <v>Boca BTTC D=1,20 m - esc.=45</v>
          </cell>
          <cell r="D655" t="str">
            <v>und</v>
          </cell>
          <cell r="H655" t="str">
            <v>DNIT 023/2004-ES</v>
          </cell>
        </row>
        <row r="656">
          <cell r="A656" t="str">
            <v>2 S 04 121 12</v>
          </cell>
          <cell r="B656" t="str">
            <v>-</v>
          </cell>
          <cell r="C656" t="str">
            <v>Boca BTTC D=1,50 m - esc.=45</v>
          </cell>
          <cell r="D656" t="str">
            <v>und</v>
          </cell>
          <cell r="H656" t="str">
            <v>DNIT 023/2004-ES</v>
          </cell>
        </row>
        <row r="657">
          <cell r="A657" t="str">
            <v>2 S 04 121 51</v>
          </cell>
          <cell r="B657" t="str">
            <v>-</v>
          </cell>
          <cell r="C657" t="str">
            <v>Boca BTTC D=1,00 m normal AC/BC/PC</v>
          </cell>
          <cell r="D657" t="str">
            <v>und</v>
          </cell>
          <cell r="H657" t="str">
            <v>DNIT 023/2004-ES</v>
          </cell>
        </row>
        <row r="658">
          <cell r="A658" t="str">
            <v>2 S 04 121 52</v>
          </cell>
          <cell r="B658" t="str">
            <v>-</v>
          </cell>
          <cell r="C658" t="str">
            <v>Boca BTTC D=1,20 m normal AC/BC/PC</v>
          </cell>
          <cell r="D658" t="str">
            <v>und</v>
          </cell>
          <cell r="H658" t="str">
            <v>DNIT 023/2004-ES</v>
          </cell>
        </row>
        <row r="659">
          <cell r="A659" t="str">
            <v>2 S 04 121 53</v>
          </cell>
          <cell r="B659" t="str">
            <v>-</v>
          </cell>
          <cell r="C659" t="str">
            <v>Boca BTTC D=1,50 m normal AC/BC/PC</v>
          </cell>
          <cell r="D659" t="str">
            <v>und</v>
          </cell>
          <cell r="H659" t="str">
            <v>DNIT 023/2004-ES</v>
          </cell>
        </row>
        <row r="660">
          <cell r="A660" t="str">
            <v>2 S 04 121 54</v>
          </cell>
          <cell r="B660" t="str">
            <v>-</v>
          </cell>
          <cell r="C660" t="str">
            <v>Boca BTTC D=1,00 m - esc=15 AC/BC/PC</v>
          </cell>
          <cell r="D660" t="str">
            <v>und</v>
          </cell>
          <cell r="H660" t="str">
            <v>DNIT 023/2004-ES</v>
          </cell>
        </row>
        <row r="661">
          <cell r="A661" t="str">
            <v>2 S 04 121 55</v>
          </cell>
          <cell r="B661" t="str">
            <v>-</v>
          </cell>
          <cell r="C661" t="str">
            <v>Boca BTTC D=1,20 m - esc=15 AC/BC/PC</v>
          </cell>
          <cell r="D661" t="str">
            <v>und</v>
          </cell>
          <cell r="H661" t="str">
            <v>DNIT 023/2004-ES</v>
          </cell>
        </row>
        <row r="662">
          <cell r="A662" t="str">
            <v>2 S 04 121 56</v>
          </cell>
          <cell r="B662" t="str">
            <v>-</v>
          </cell>
          <cell r="C662" t="str">
            <v>Boca BTTC D=1,50 m - esc=15 AC/BC/PC</v>
          </cell>
          <cell r="D662" t="str">
            <v>und</v>
          </cell>
          <cell r="H662" t="str">
            <v>DNIT 023/2004-ES</v>
          </cell>
        </row>
        <row r="663">
          <cell r="A663" t="str">
            <v>2 S 04 121 57</v>
          </cell>
          <cell r="B663" t="str">
            <v>-</v>
          </cell>
          <cell r="C663" t="str">
            <v>Boca BTTC D=1,00 m - esc=30 AC/BC/PC</v>
          </cell>
          <cell r="D663" t="str">
            <v>und</v>
          </cell>
          <cell r="H663" t="str">
            <v>DNIT 023/2004-ES</v>
          </cell>
        </row>
        <row r="664">
          <cell r="A664" t="str">
            <v>2 S 04 121 58</v>
          </cell>
          <cell r="B664" t="str">
            <v>-</v>
          </cell>
          <cell r="C664" t="str">
            <v>Boca BTTC D=1,20 m - esc=30 AC/BC/PC</v>
          </cell>
          <cell r="D664" t="str">
            <v>und</v>
          </cell>
          <cell r="H664" t="str">
            <v>DNIT 023/2004-ES</v>
          </cell>
        </row>
        <row r="665">
          <cell r="A665" t="str">
            <v>2 S 04 121 59</v>
          </cell>
          <cell r="B665" t="str">
            <v>-</v>
          </cell>
          <cell r="C665" t="str">
            <v>Boca BTTC D=1,50 m - esc=30 AC/BC/PC</v>
          </cell>
          <cell r="D665" t="str">
            <v>und</v>
          </cell>
          <cell r="H665" t="str">
            <v>DNIT 023/2004-ES</v>
          </cell>
        </row>
        <row r="666">
          <cell r="A666" t="str">
            <v>2 S 04 121 60</v>
          </cell>
          <cell r="B666" t="str">
            <v>-</v>
          </cell>
          <cell r="C666" t="str">
            <v>Boca BTTC D=1,00 m - esc=45 AC/BC/PC</v>
          </cell>
          <cell r="D666" t="str">
            <v>und</v>
          </cell>
          <cell r="H666" t="str">
            <v>DNIT 023/2004-ES</v>
          </cell>
        </row>
        <row r="667">
          <cell r="A667" t="str">
            <v>2 S 04 121 61</v>
          </cell>
          <cell r="B667" t="str">
            <v>-</v>
          </cell>
          <cell r="C667" t="str">
            <v>Boca BTTC D=1,20 m - esc=45 AC/BC/PC</v>
          </cell>
          <cell r="D667" t="str">
            <v>und</v>
          </cell>
          <cell r="H667" t="str">
            <v>DNIT 023/2004-ES</v>
          </cell>
        </row>
        <row r="668">
          <cell r="A668" t="str">
            <v>2 S 04 121 62</v>
          </cell>
          <cell r="B668" t="str">
            <v>-</v>
          </cell>
          <cell r="C668" t="str">
            <v>Boca BTTC D=1,50 m - esc=45 AC/BC/PC</v>
          </cell>
          <cell r="D668" t="str">
            <v>und</v>
          </cell>
          <cell r="H668" t="str">
            <v>DNIT 023/2004-ES</v>
          </cell>
        </row>
        <row r="669">
          <cell r="A669" t="str">
            <v>2 S 04 200 01</v>
          </cell>
          <cell r="B669" t="str">
            <v>-</v>
          </cell>
          <cell r="C669" t="str">
            <v>Corpo BSCC 1,50 x 1,50 m alt. 0 a 1,00 m</v>
          </cell>
          <cell r="D669" t="str">
            <v>und</v>
          </cell>
          <cell r="H669" t="str">
            <v>DNIT 025/2004-ES</v>
          </cell>
        </row>
        <row r="670">
          <cell r="A670" t="str">
            <v>2 S 04 200 02</v>
          </cell>
          <cell r="B670" t="str">
            <v>-</v>
          </cell>
          <cell r="C670" t="str">
            <v>Corpo BSCC 2,00 x 2,00 m alt. 0 a 1,00 m</v>
          </cell>
          <cell r="D670" t="str">
            <v>und</v>
          </cell>
          <cell r="H670" t="str">
            <v>DNIT 025/2004-ES</v>
          </cell>
        </row>
        <row r="671">
          <cell r="A671" t="str">
            <v>2 S 04 200 03</v>
          </cell>
          <cell r="B671" t="str">
            <v>-</v>
          </cell>
          <cell r="C671" t="str">
            <v>Corpo BSCC 2,50 x 2,50 m alt. 0 a 1,00 m</v>
          </cell>
          <cell r="D671" t="str">
            <v>m</v>
          </cell>
          <cell r="H671" t="str">
            <v>DNIT 025/2004-ES</v>
          </cell>
        </row>
        <row r="672">
          <cell r="A672" t="str">
            <v>2 S 04 200 04</v>
          </cell>
          <cell r="B672" t="str">
            <v>-</v>
          </cell>
          <cell r="C672" t="str">
            <v>Corpo BSCC 3,00 x 3,00 m alt. 0 a 1,00 m</v>
          </cell>
          <cell r="D672" t="str">
            <v>m</v>
          </cell>
          <cell r="H672" t="str">
            <v>DNIT 025/2004-ES</v>
          </cell>
        </row>
        <row r="673">
          <cell r="A673" t="str">
            <v>2 S 04 200 05</v>
          </cell>
          <cell r="B673" t="str">
            <v>-</v>
          </cell>
          <cell r="C673" t="str">
            <v>Corpo BSCC 1,50 x 1,50 m alt. 1,00 a 2,50 m</v>
          </cell>
          <cell r="D673" t="str">
            <v>m</v>
          </cell>
          <cell r="H673" t="str">
            <v>DNIT 025/2004-ES</v>
          </cell>
        </row>
        <row r="674">
          <cell r="A674" t="str">
            <v>2 S 04 200 06</v>
          </cell>
          <cell r="B674" t="str">
            <v>-</v>
          </cell>
          <cell r="C674" t="str">
            <v>Corpo BSCC 2,00 x 2,00 m alt. 1,00 a 2,50 m</v>
          </cell>
          <cell r="D674" t="str">
            <v>m</v>
          </cell>
          <cell r="H674" t="str">
            <v>DNIT 025/2004-ES</v>
          </cell>
        </row>
        <row r="675">
          <cell r="A675" t="str">
            <v>2 S 04 200 07</v>
          </cell>
          <cell r="B675" t="str">
            <v>-</v>
          </cell>
          <cell r="C675" t="str">
            <v>Corpo BSCC 2,50 x 2,50 m alt. 1,00 a 2,50 m</v>
          </cell>
          <cell r="D675" t="str">
            <v>m</v>
          </cell>
          <cell r="H675" t="str">
            <v>DNIT 025/2004-ES</v>
          </cell>
        </row>
        <row r="676">
          <cell r="A676" t="str">
            <v>2 S 04 200 08</v>
          </cell>
          <cell r="B676" t="str">
            <v>-</v>
          </cell>
          <cell r="C676" t="str">
            <v>Corpo BSCC 3,00 x 3,00 m alt. 1,00 a 2,50 m</v>
          </cell>
          <cell r="D676" t="str">
            <v>m</v>
          </cell>
          <cell r="H676" t="str">
            <v>DNIT 025/2004-ES</v>
          </cell>
        </row>
        <row r="677">
          <cell r="A677" t="str">
            <v>2 S 04 200 09</v>
          </cell>
          <cell r="B677" t="str">
            <v>-</v>
          </cell>
          <cell r="C677" t="str">
            <v>Corpo BSCC 1,50 x 1,50 m alt. 2,50 a 5,00 m</v>
          </cell>
          <cell r="D677" t="str">
            <v>m</v>
          </cell>
          <cell r="H677" t="str">
            <v>DNIT 025/2004-ES</v>
          </cell>
        </row>
        <row r="678">
          <cell r="A678" t="str">
            <v>2 S 04 200 10</v>
          </cell>
          <cell r="B678" t="str">
            <v>-</v>
          </cell>
          <cell r="C678" t="str">
            <v>Corpo BSCC 2,00 x 2,00 m alt. 2,50 a 5,00 m</v>
          </cell>
          <cell r="D678" t="str">
            <v>m</v>
          </cell>
          <cell r="H678" t="str">
            <v>DNIT 025/2004-ES</v>
          </cell>
        </row>
        <row r="679">
          <cell r="A679" t="str">
            <v>2 S 04 200 11</v>
          </cell>
          <cell r="B679" t="str">
            <v>-</v>
          </cell>
          <cell r="C679" t="str">
            <v>Corpo BSCC 2,50 x 2,50 m alt. 2,50 a 5,00 m</v>
          </cell>
          <cell r="D679" t="str">
            <v>m</v>
          </cell>
          <cell r="H679" t="str">
            <v>DNIT 025/2004-ES</v>
          </cell>
        </row>
        <row r="680">
          <cell r="A680" t="str">
            <v>2 S 04 200 12</v>
          </cell>
          <cell r="B680" t="str">
            <v>-</v>
          </cell>
          <cell r="C680" t="str">
            <v>Corpo BSCC 3,00 x 3,00 m alt. 2,50 a 5,00 m</v>
          </cell>
          <cell r="D680" t="str">
            <v>m</v>
          </cell>
          <cell r="H680" t="str">
            <v>DNIT 025/2004-ES</v>
          </cell>
        </row>
        <row r="681">
          <cell r="A681" t="str">
            <v>2 S 04 200 13</v>
          </cell>
          <cell r="B681" t="str">
            <v>-</v>
          </cell>
          <cell r="C681" t="str">
            <v>Corpo BSCC 1,50 x 1,50 m alt. 5,00 a 7,50 m</v>
          </cell>
          <cell r="D681" t="str">
            <v>m</v>
          </cell>
          <cell r="H681" t="str">
            <v>DNIT 025/2004-ES</v>
          </cell>
        </row>
        <row r="682">
          <cell r="A682" t="str">
            <v>2 S 04 200 14</v>
          </cell>
          <cell r="B682" t="str">
            <v>-</v>
          </cell>
          <cell r="C682" t="str">
            <v>Corpo BSCC 2,00 x 2,00 m alt. 5,00 a 7,50 m</v>
          </cell>
          <cell r="D682" t="str">
            <v>m</v>
          </cell>
          <cell r="H682" t="str">
            <v>DNIT 025/2004-ES</v>
          </cell>
        </row>
        <row r="683">
          <cell r="A683" t="str">
            <v>2 S 04 200 15</v>
          </cell>
          <cell r="B683" t="str">
            <v>-</v>
          </cell>
          <cell r="C683" t="str">
            <v>Corpo BSCC 2,50 x 2,50 m alt. 5,00 a 7,50 m</v>
          </cell>
          <cell r="D683" t="str">
            <v>m</v>
          </cell>
          <cell r="H683" t="str">
            <v>DNIT 025/2004-ES</v>
          </cell>
        </row>
        <row r="684">
          <cell r="A684" t="str">
            <v>2 S 04 200 16</v>
          </cell>
          <cell r="B684" t="str">
            <v>-</v>
          </cell>
          <cell r="C684" t="str">
            <v>Corpo BSCC 3,00 x 3,00 m alt. 5,00 a 7,50 m</v>
          </cell>
          <cell r="D684" t="str">
            <v>m</v>
          </cell>
          <cell r="H684" t="str">
            <v>DNIT 025/2004-ES</v>
          </cell>
        </row>
        <row r="685">
          <cell r="A685" t="str">
            <v>2 S 04 200 17</v>
          </cell>
          <cell r="B685" t="str">
            <v>-</v>
          </cell>
          <cell r="C685" t="str">
            <v>Corpo BSCC 1,50 x 1,50 m alt. 7,50 a 10,00 m</v>
          </cell>
          <cell r="D685" t="str">
            <v>m</v>
          </cell>
          <cell r="H685" t="str">
            <v>DNIT 025/2004-ES</v>
          </cell>
        </row>
        <row r="686">
          <cell r="A686" t="str">
            <v>2 S 04 200 18</v>
          </cell>
          <cell r="B686" t="str">
            <v>-</v>
          </cell>
          <cell r="C686" t="str">
            <v>Corpo BSCC 2,00 x 2,00 m alt. 7,50 a 10,00 m</v>
          </cell>
          <cell r="D686" t="str">
            <v>m</v>
          </cell>
          <cell r="H686" t="str">
            <v>DNIT 025/2004-ES</v>
          </cell>
        </row>
        <row r="687">
          <cell r="A687" t="str">
            <v>2 S 04 200 19</v>
          </cell>
          <cell r="B687" t="str">
            <v>-</v>
          </cell>
          <cell r="C687" t="str">
            <v>Corpo BSCC 2,50 x 2,50 m alt. 7,50 a 10,00 m</v>
          </cell>
          <cell r="D687" t="str">
            <v>m</v>
          </cell>
          <cell r="H687" t="str">
            <v>DNIT 025/2004-ES</v>
          </cell>
        </row>
        <row r="688">
          <cell r="A688" t="str">
            <v>2 S 04 200 20</v>
          </cell>
          <cell r="B688" t="str">
            <v>-</v>
          </cell>
          <cell r="C688" t="str">
            <v>Corpo BSCC 3,00 x 3,00 m alt. 7,50 a 10,00 m</v>
          </cell>
          <cell r="D688" t="str">
            <v>m</v>
          </cell>
          <cell r="H688" t="str">
            <v>DNIT 025/2004-ES</v>
          </cell>
        </row>
        <row r="689">
          <cell r="A689" t="str">
            <v>2 S 04 200 21</v>
          </cell>
          <cell r="B689" t="str">
            <v>-</v>
          </cell>
          <cell r="C689" t="str">
            <v>Corpo BSCC 1,50 x 1,50 m alt. 10,00 a 12,50 m</v>
          </cell>
          <cell r="D689" t="str">
            <v>m</v>
          </cell>
          <cell r="H689" t="str">
            <v>DNIT 025/2004-ES</v>
          </cell>
        </row>
        <row r="690">
          <cell r="A690" t="str">
            <v>2 S 04 200 22</v>
          </cell>
          <cell r="B690" t="str">
            <v>-</v>
          </cell>
          <cell r="C690" t="str">
            <v>Corpo BSCC 2,00 x 2,00 m alt. 10,00 a 12,50 m</v>
          </cell>
          <cell r="D690" t="str">
            <v>m</v>
          </cell>
          <cell r="H690" t="str">
            <v>DNIT 025/2004-ES</v>
          </cell>
        </row>
        <row r="691">
          <cell r="A691" t="str">
            <v>2 S 04 200 23</v>
          </cell>
          <cell r="B691" t="str">
            <v>-</v>
          </cell>
          <cell r="C691" t="str">
            <v>Corpo BSCC 2,50 x 2,50 m alt. 10,00 a 12,50 m</v>
          </cell>
          <cell r="D691" t="str">
            <v>m</v>
          </cell>
          <cell r="H691" t="str">
            <v>DNIT 025/2004-ES</v>
          </cell>
        </row>
        <row r="692">
          <cell r="A692" t="str">
            <v>2 S 04 200 24</v>
          </cell>
          <cell r="B692" t="str">
            <v>-</v>
          </cell>
          <cell r="C692" t="str">
            <v>Corpo BSCC 3,00 a 3,00 m alt. 10,00 a 12,50 m</v>
          </cell>
          <cell r="D692" t="str">
            <v>m</v>
          </cell>
          <cell r="H692" t="str">
            <v>DNIT 025/2004-ES</v>
          </cell>
        </row>
        <row r="693">
          <cell r="A693" t="str">
            <v>2 S 04 200 25</v>
          </cell>
          <cell r="B693" t="str">
            <v>-</v>
          </cell>
          <cell r="C693" t="str">
            <v>Corpo BSCC 1,50 x 1,50 m alt. 12,50 a 15,00 m</v>
          </cell>
          <cell r="D693" t="str">
            <v>m</v>
          </cell>
          <cell r="H693" t="str">
            <v>DNIT 025/2004-ES</v>
          </cell>
        </row>
        <row r="694">
          <cell r="A694" t="str">
            <v>2 S 04 200 26</v>
          </cell>
          <cell r="B694" t="str">
            <v>-</v>
          </cell>
          <cell r="C694" t="str">
            <v>Corpo BSCC 2,00 a 2,00 m alt. 12,50 a 15,00 m</v>
          </cell>
          <cell r="D694" t="str">
            <v>m</v>
          </cell>
          <cell r="H694" t="str">
            <v>DNIT 025/2004-ES</v>
          </cell>
        </row>
        <row r="695">
          <cell r="A695" t="str">
            <v>2 S 04 200 27</v>
          </cell>
          <cell r="B695" t="str">
            <v>-</v>
          </cell>
          <cell r="C695" t="str">
            <v>Corpo BSCC 2,50 x 2,50 m alt. 12,50 a 15,00 m</v>
          </cell>
          <cell r="D695" t="str">
            <v>m</v>
          </cell>
          <cell r="H695" t="str">
            <v>DNIT 025/2004-ES</v>
          </cell>
        </row>
        <row r="696">
          <cell r="A696" t="str">
            <v>2 S 04 200 28</v>
          </cell>
          <cell r="B696" t="str">
            <v>-</v>
          </cell>
          <cell r="C696" t="str">
            <v>Corpo BSCC 3,00 x 3,00 m alt. 12,50 a 15,00 m</v>
          </cell>
          <cell r="D696" t="str">
            <v>m</v>
          </cell>
          <cell r="H696" t="str">
            <v>DNIT 025/2004-ES</v>
          </cell>
        </row>
        <row r="697">
          <cell r="A697" t="str">
            <v>2 S 04 200 51</v>
          </cell>
          <cell r="B697" t="str">
            <v>-</v>
          </cell>
          <cell r="C697" t="str">
            <v>Corpo BSCC 1,50 x 1,50 m alt. 0 a 1,00 m AC/BC</v>
          </cell>
          <cell r="D697" t="str">
            <v>und</v>
          </cell>
          <cell r="H697" t="str">
            <v>DNIT 025/2004-ES</v>
          </cell>
        </row>
        <row r="698">
          <cell r="A698" t="str">
            <v>2 S 04 200 52</v>
          </cell>
          <cell r="B698" t="str">
            <v>-</v>
          </cell>
          <cell r="C698" t="str">
            <v>Corpo BSCC 2,00 x 2,00 m alt. 0 a 1,00 m AC/BC</v>
          </cell>
          <cell r="D698" t="str">
            <v>und</v>
          </cell>
          <cell r="H698" t="str">
            <v>DNIT 025/2004-ES</v>
          </cell>
        </row>
        <row r="699">
          <cell r="A699" t="str">
            <v>2 S 04 200 53</v>
          </cell>
          <cell r="B699" t="str">
            <v>-</v>
          </cell>
          <cell r="C699" t="str">
            <v>Corpo BSCC 2,50 x 2,50 m alt. 0 a 1,00 m AC/BC</v>
          </cell>
          <cell r="D699" t="str">
            <v>m</v>
          </cell>
          <cell r="H699" t="str">
            <v>DNIT 025/2004-ES</v>
          </cell>
        </row>
        <row r="700">
          <cell r="A700" t="str">
            <v>2 S 04 200 54</v>
          </cell>
          <cell r="B700" t="str">
            <v>-</v>
          </cell>
          <cell r="C700" t="str">
            <v>Corpo BSCC 3,00 x 3,00 m alt. 0 a 1,00 m AC/BC</v>
          </cell>
          <cell r="D700" t="str">
            <v>m</v>
          </cell>
          <cell r="H700" t="str">
            <v>DNIT 025/2004-ES</v>
          </cell>
        </row>
        <row r="701">
          <cell r="A701" t="str">
            <v>2 S 04 200 55</v>
          </cell>
          <cell r="B701" t="str">
            <v>-</v>
          </cell>
          <cell r="C701" t="str">
            <v>Corpo BSCC 1,50 x 1,50 m alt. 1,00 a 2,50 m AC/BC</v>
          </cell>
          <cell r="D701" t="str">
            <v>m</v>
          </cell>
          <cell r="H701" t="str">
            <v>DNIT 025/2004-ES</v>
          </cell>
        </row>
        <row r="702">
          <cell r="A702" t="str">
            <v>2 S 04 200 56</v>
          </cell>
          <cell r="B702" t="str">
            <v>-</v>
          </cell>
          <cell r="C702" t="str">
            <v>Corpo BSCC 2,00 x 2,00 m alt. 1,00 a 2,50 m AC/BC</v>
          </cell>
          <cell r="D702" t="str">
            <v>m</v>
          </cell>
          <cell r="H702" t="str">
            <v>DNIT 025/2004-ES</v>
          </cell>
        </row>
        <row r="703">
          <cell r="A703" t="str">
            <v>2 S 04 200 57</v>
          </cell>
          <cell r="B703" t="str">
            <v>-</v>
          </cell>
          <cell r="C703" t="str">
            <v>Corpo BSCC 2,50 x 2,50 m alt. 1,00 a 2,50 m AC/BC</v>
          </cell>
          <cell r="D703" t="str">
            <v>m</v>
          </cell>
          <cell r="H703" t="str">
            <v>DNIT 025/2004-ES</v>
          </cell>
        </row>
        <row r="704">
          <cell r="A704" t="str">
            <v>2 S 04 200 58</v>
          </cell>
          <cell r="B704" t="str">
            <v>-</v>
          </cell>
          <cell r="C704" t="str">
            <v>Corpo BSCC 3,00 x 3,00 m alt. 1,00 a 2,50 m AC/BC</v>
          </cell>
          <cell r="D704" t="str">
            <v>m</v>
          </cell>
          <cell r="H704" t="str">
            <v>DNIT 025/2004-ES</v>
          </cell>
        </row>
        <row r="705">
          <cell r="A705" t="str">
            <v>2 S 04 200 59</v>
          </cell>
          <cell r="B705" t="str">
            <v>-</v>
          </cell>
          <cell r="C705" t="str">
            <v>Corpo BSCC 1,50 x 1,50 m alt. 2,50 a 5,00 m AC/BC</v>
          </cell>
          <cell r="D705" t="str">
            <v>m</v>
          </cell>
          <cell r="H705" t="str">
            <v>DNIT 025/2004-ES</v>
          </cell>
        </row>
        <row r="706">
          <cell r="A706" t="str">
            <v>2 S 04 200 60</v>
          </cell>
          <cell r="B706" t="str">
            <v>-</v>
          </cell>
          <cell r="C706" t="str">
            <v>Corpo BSCC 2,00 x 2,00 m alt. 2,50 a 5,00 m AC/BC</v>
          </cell>
          <cell r="D706" t="str">
            <v>m</v>
          </cell>
          <cell r="H706" t="str">
            <v>DNIT 025/2004-ES</v>
          </cell>
        </row>
        <row r="707">
          <cell r="A707" t="str">
            <v>2 S 04 200 61</v>
          </cell>
          <cell r="B707" t="str">
            <v>-</v>
          </cell>
          <cell r="C707" t="str">
            <v>Corpo BSCC 2,50 x 2,50 m alt. 2,50 a 5,00 m AC/BC</v>
          </cell>
          <cell r="D707" t="str">
            <v>m</v>
          </cell>
          <cell r="H707" t="str">
            <v>DNIT 025/2004-ES</v>
          </cell>
        </row>
        <row r="708">
          <cell r="A708" t="str">
            <v>2 S 04 200 62</v>
          </cell>
          <cell r="B708" t="str">
            <v>-</v>
          </cell>
          <cell r="C708" t="str">
            <v>Corpo BSCC 3,00 x 3,00 m alt. 2,50 a 5,00 m AC/BC</v>
          </cell>
          <cell r="D708" t="str">
            <v>m</v>
          </cell>
          <cell r="H708" t="str">
            <v>DNIT 025/2004-ES</v>
          </cell>
        </row>
        <row r="709">
          <cell r="A709" t="str">
            <v>2 S 04 200 63</v>
          </cell>
          <cell r="B709" t="str">
            <v>-</v>
          </cell>
          <cell r="C709" t="str">
            <v>Corpo BSCC 1,50 a 1,50 m alt. 5,00 a 7,50 m AC/BC</v>
          </cell>
          <cell r="D709" t="str">
            <v>m</v>
          </cell>
          <cell r="H709" t="str">
            <v>DNIT 025/2004-ES</v>
          </cell>
        </row>
        <row r="710">
          <cell r="A710" t="str">
            <v>2 S 04 200 64</v>
          </cell>
          <cell r="B710" t="str">
            <v>-</v>
          </cell>
          <cell r="C710" t="str">
            <v>Corpo BSCC 2,00 x 2,00 m alt. 5,00 a 7,50 m AC/BC</v>
          </cell>
          <cell r="D710" t="str">
            <v>m</v>
          </cell>
          <cell r="H710" t="str">
            <v>DNIT 025/2004-ES</v>
          </cell>
        </row>
        <row r="711">
          <cell r="A711" t="str">
            <v>2 S 04 200 65</v>
          </cell>
          <cell r="B711" t="str">
            <v>-</v>
          </cell>
          <cell r="C711" t="str">
            <v>Corpo BSCC 2,50 x 2,50 m alt. 5,00 a 7,50 m AC/BC</v>
          </cell>
          <cell r="D711" t="str">
            <v>m</v>
          </cell>
          <cell r="H711" t="str">
            <v>DNIT 025/2004-ES</v>
          </cell>
        </row>
        <row r="712">
          <cell r="A712" t="str">
            <v>2 S 04 200 66</v>
          </cell>
          <cell r="B712" t="str">
            <v>-</v>
          </cell>
          <cell r="C712" t="str">
            <v>Corpo BSCC 3,00 x 3,00 m alt. 5,00 a 7,50 m AC/BC</v>
          </cell>
          <cell r="D712" t="str">
            <v>m</v>
          </cell>
          <cell r="H712" t="str">
            <v>DNIT 025/2004-ES</v>
          </cell>
        </row>
        <row r="713">
          <cell r="A713" t="str">
            <v>2 S 04 200 67</v>
          </cell>
          <cell r="B713" t="str">
            <v>-</v>
          </cell>
          <cell r="C713" t="str">
            <v>Corpo BSCC 1,50 x 1,50 m alt. 7,50 a 10,00 m AC/BC</v>
          </cell>
          <cell r="D713" t="str">
            <v>m</v>
          </cell>
          <cell r="H713" t="str">
            <v>DNIT 025/2004-ES</v>
          </cell>
        </row>
        <row r="714">
          <cell r="A714" t="str">
            <v>2 S 04 200 68</v>
          </cell>
          <cell r="B714" t="str">
            <v>-</v>
          </cell>
          <cell r="C714" t="str">
            <v>Corpo BSCC 2,00 x 2,00 m alt. 7,50 a 10,00 m AC/BC</v>
          </cell>
          <cell r="D714" t="str">
            <v>m</v>
          </cell>
          <cell r="H714" t="str">
            <v>DNIT 025/2004-ES</v>
          </cell>
        </row>
        <row r="715">
          <cell r="A715" t="str">
            <v>2 S 04 200 69</v>
          </cell>
          <cell r="B715" t="str">
            <v>-</v>
          </cell>
          <cell r="C715" t="str">
            <v>Corpo BSCC 2,50 x 2,50 m alt. 7,50 a 10,00 m AC/BC</v>
          </cell>
          <cell r="D715" t="str">
            <v>m</v>
          </cell>
          <cell r="H715" t="str">
            <v>DNIT 025/2004-ES</v>
          </cell>
        </row>
        <row r="716">
          <cell r="A716" t="str">
            <v>2 S 04 200 70</v>
          </cell>
          <cell r="B716" t="str">
            <v>-</v>
          </cell>
          <cell r="C716" t="str">
            <v>Corpo BSCC 3,00 x 3,00 m alt. 7,50 a 10,00 m AC/BC</v>
          </cell>
          <cell r="D716" t="str">
            <v>m</v>
          </cell>
          <cell r="H716" t="str">
            <v>DNIT 025/2004-ES</v>
          </cell>
        </row>
        <row r="717">
          <cell r="A717" t="str">
            <v>2 S 04 200 71</v>
          </cell>
          <cell r="B717" t="str">
            <v>-</v>
          </cell>
          <cell r="C717" t="str">
            <v>Corpo BSCC 1,50 x 1,50 m alt.10,00 a 12,50 m AC/BC</v>
          </cell>
          <cell r="D717" t="str">
            <v>m</v>
          </cell>
          <cell r="H717" t="str">
            <v>DNIT 025/2004-ES</v>
          </cell>
        </row>
        <row r="718">
          <cell r="A718" t="str">
            <v>2 S 04 200 72</v>
          </cell>
          <cell r="B718" t="str">
            <v>-</v>
          </cell>
          <cell r="C718" t="str">
            <v>Corpo BSCC 2,00 a 2,00 m alt.10,00 a 12,50 m AC/BC</v>
          </cell>
          <cell r="D718" t="str">
            <v>m</v>
          </cell>
          <cell r="H718" t="str">
            <v>DNIT 025/2004-ES</v>
          </cell>
        </row>
        <row r="719">
          <cell r="A719" t="str">
            <v>2 S 04 200 73</v>
          </cell>
          <cell r="B719" t="str">
            <v>-</v>
          </cell>
          <cell r="C719" t="str">
            <v>Corpo BSCC 2,50 x 2,50 m alt.10,00 a 12,50 m AC/BC</v>
          </cell>
          <cell r="D719" t="str">
            <v>m</v>
          </cell>
          <cell r="H719" t="str">
            <v>DNIT 025/2004-ES</v>
          </cell>
        </row>
        <row r="720">
          <cell r="A720" t="str">
            <v>2 S 04 200 74</v>
          </cell>
          <cell r="B720" t="str">
            <v>-</v>
          </cell>
          <cell r="C720" t="str">
            <v>Corpo BSCC 3,00 x 3,00 m alt.10,00 a 12,50 m AC/BC</v>
          </cell>
          <cell r="D720" t="str">
            <v>m</v>
          </cell>
          <cell r="H720" t="str">
            <v>DNIT 025/2004-ES</v>
          </cell>
        </row>
        <row r="721">
          <cell r="A721" t="str">
            <v>2 S 04 200 75</v>
          </cell>
          <cell r="B721" t="str">
            <v>-</v>
          </cell>
          <cell r="C721" t="str">
            <v>Corpo BSCC 1,50 x 1,50 m alt.12,50 a 15,00 m AC/BC</v>
          </cell>
          <cell r="D721" t="str">
            <v>m</v>
          </cell>
          <cell r="H721" t="str">
            <v>DNIT 025/2004-ES</v>
          </cell>
        </row>
        <row r="722">
          <cell r="A722" t="str">
            <v>2 S 04 200 76</v>
          </cell>
          <cell r="B722" t="str">
            <v>-</v>
          </cell>
          <cell r="C722" t="str">
            <v>Corpo BSCC 2,00 x 2,00 m alt.12,50 a 15,00 m AC/BC</v>
          </cell>
          <cell r="D722" t="str">
            <v>m</v>
          </cell>
          <cell r="H722" t="str">
            <v>DNIT 025/2004-ES</v>
          </cell>
        </row>
        <row r="723">
          <cell r="A723" t="str">
            <v>2 S 04 200 77</v>
          </cell>
          <cell r="B723" t="str">
            <v>-</v>
          </cell>
          <cell r="C723" t="str">
            <v>Corpo BSCC 2,50 a 2,50 m alt.12,50 a 15,00 m AC/BC</v>
          </cell>
          <cell r="D723" t="str">
            <v>m</v>
          </cell>
          <cell r="H723" t="str">
            <v>DNIT 025/2004-ES</v>
          </cell>
        </row>
        <row r="724">
          <cell r="A724" t="str">
            <v>2 S 04 200 78</v>
          </cell>
          <cell r="B724" t="str">
            <v>-</v>
          </cell>
          <cell r="C724" t="str">
            <v>Corpo BSCC 3,00 x 3,00 m alt.12,50 a 15,00 m AC/BC</v>
          </cell>
          <cell r="D724" t="str">
            <v>m</v>
          </cell>
          <cell r="H724" t="str">
            <v>DNIT 025/2004-ES</v>
          </cell>
        </row>
        <row r="725">
          <cell r="A725" t="str">
            <v>2 S 04 201 01</v>
          </cell>
          <cell r="B725" t="str">
            <v>-</v>
          </cell>
          <cell r="C725" t="str">
            <v>Boca BSCC 1,50 x 1,50 m normal</v>
          </cell>
          <cell r="D725" t="str">
            <v>und</v>
          </cell>
          <cell r="H725" t="str">
            <v>DNIT 025/2004-ES</v>
          </cell>
        </row>
        <row r="726">
          <cell r="A726" t="str">
            <v>2 S 04 201 02</v>
          </cell>
          <cell r="B726" t="str">
            <v>-</v>
          </cell>
          <cell r="C726" t="str">
            <v>Boca BSCC 2,00 x 2,00 m normal</v>
          </cell>
          <cell r="D726" t="str">
            <v>und</v>
          </cell>
          <cell r="H726" t="str">
            <v>DNIT 025/2004-ES</v>
          </cell>
        </row>
        <row r="727">
          <cell r="A727" t="str">
            <v>2 S 04 201 03</v>
          </cell>
          <cell r="B727" t="str">
            <v>-</v>
          </cell>
          <cell r="C727" t="str">
            <v>Boca BSCC 2,50 x 2,50 m normal</v>
          </cell>
          <cell r="D727" t="str">
            <v>und</v>
          </cell>
          <cell r="H727" t="str">
            <v>DNIT 025/2004-ES</v>
          </cell>
        </row>
        <row r="728">
          <cell r="A728" t="str">
            <v>2 S 04 201 04</v>
          </cell>
          <cell r="B728" t="str">
            <v>-</v>
          </cell>
          <cell r="C728" t="str">
            <v>Boca BSCC 3,00 x 3,00 m normal</v>
          </cell>
          <cell r="D728" t="str">
            <v>und</v>
          </cell>
          <cell r="H728" t="str">
            <v>DNIT 025/2004-ES</v>
          </cell>
        </row>
        <row r="729">
          <cell r="A729" t="str">
            <v>2 S 04 201 05</v>
          </cell>
          <cell r="B729" t="str">
            <v>-</v>
          </cell>
          <cell r="C729" t="str">
            <v>Boca BSCC 1,50 x 1,50 m - esc.=15</v>
          </cell>
          <cell r="D729" t="str">
            <v>und</v>
          </cell>
          <cell r="H729" t="str">
            <v>DNIT 025/2004-ES</v>
          </cell>
        </row>
        <row r="730">
          <cell r="A730" t="str">
            <v>2 S 04 201 06</v>
          </cell>
          <cell r="B730" t="str">
            <v>-</v>
          </cell>
          <cell r="C730" t="str">
            <v>Boca BSCC 2,00 x 2,00 m - esc.=15</v>
          </cell>
          <cell r="D730" t="str">
            <v>und</v>
          </cell>
          <cell r="H730" t="str">
            <v>DNIT 025/2004-ES</v>
          </cell>
        </row>
        <row r="731">
          <cell r="A731" t="str">
            <v>2 S 04 201 07</v>
          </cell>
          <cell r="B731" t="str">
            <v>-</v>
          </cell>
          <cell r="C731" t="str">
            <v>Boca BSCC 2,50 x 2,50 m - esc.=15</v>
          </cell>
          <cell r="D731" t="str">
            <v>und</v>
          </cell>
          <cell r="H731" t="str">
            <v>DNIT 025/2004-ES</v>
          </cell>
        </row>
        <row r="732">
          <cell r="A732" t="str">
            <v>2 S 04 201 08</v>
          </cell>
          <cell r="B732" t="str">
            <v>-</v>
          </cell>
          <cell r="C732" t="str">
            <v>Boca BSCC 3,00 x 3,00 m - esc.=15</v>
          </cell>
          <cell r="D732" t="str">
            <v>und</v>
          </cell>
          <cell r="H732" t="str">
            <v>DNIT 025/2004-ES</v>
          </cell>
        </row>
        <row r="733">
          <cell r="A733" t="str">
            <v>2 S 04 201 09</v>
          </cell>
          <cell r="B733" t="str">
            <v>-</v>
          </cell>
          <cell r="C733" t="str">
            <v>Boca BSCC 1,50 x 1,50 m - esc.=30</v>
          </cell>
          <cell r="D733" t="str">
            <v>und</v>
          </cell>
          <cell r="H733" t="str">
            <v>DNIT 025/2004-ES</v>
          </cell>
        </row>
        <row r="734">
          <cell r="A734" t="str">
            <v>2 S 04 201 10</v>
          </cell>
          <cell r="B734" t="str">
            <v>-</v>
          </cell>
          <cell r="C734" t="str">
            <v>Boca BSCC 2,00 x 2,00 m - esc.=30</v>
          </cell>
          <cell r="D734" t="str">
            <v>und</v>
          </cell>
          <cell r="H734" t="str">
            <v>DNIT 025/2004-ES</v>
          </cell>
        </row>
        <row r="735">
          <cell r="A735" t="str">
            <v>2 S 04 201 11</v>
          </cell>
          <cell r="B735" t="str">
            <v>-</v>
          </cell>
          <cell r="C735" t="str">
            <v>Boca BSCC 2,50 x 2,50 m - esc.=30</v>
          </cell>
          <cell r="D735" t="str">
            <v>und</v>
          </cell>
          <cell r="H735" t="str">
            <v>DNIT 025/2004-ES</v>
          </cell>
        </row>
        <row r="736">
          <cell r="A736" t="str">
            <v>2 S 04 201 12</v>
          </cell>
          <cell r="B736" t="str">
            <v>-</v>
          </cell>
          <cell r="C736" t="str">
            <v>Boca BSCC 3,00 x 3,00 m =esc.=30</v>
          </cell>
          <cell r="D736" t="str">
            <v>und</v>
          </cell>
          <cell r="H736" t="str">
            <v>DNIT 025/2004-ES</v>
          </cell>
        </row>
        <row r="737">
          <cell r="A737" t="str">
            <v>2 S 04 201 13</v>
          </cell>
          <cell r="B737" t="str">
            <v>-</v>
          </cell>
          <cell r="C737" t="str">
            <v>Boca BSCC 1,50 x 1,50 m - esc.=45</v>
          </cell>
          <cell r="D737" t="str">
            <v>und</v>
          </cell>
          <cell r="H737" t="str">
            <v>DNIT 025/2004-ES</v>
          </cell>
        </row>
        <row r="738">
          <cell r="A738" t="str">
            <v>2 S 04 201 14</v>
          </cell>
          <cell r="B738" t="str">
            <v>-</v>
          </cell>
          <cell r="C738" t="str">
            <v>Boca BSCC 2,00 x 2,00 m - esc.=45</v>
          </cell>
          <cell r="D738" t="str">
            <v>und</v>
          </cell>
          <cell r="H738" t="str">
            <v>DNIT 025/2004-ES</v>
          </cell>
        </row>
        <row r="739">
          <cell r="A739" t="str">
            <v>2 S 04 201 15</v>
          </cell>
          <cell r="B739" t="str">
            <v>-</v>
          </cell>
          <cell r="C739" t="str">
            <v>Boca BSCC 2,50 x 2,50 m - esc.=45</v>
          </cell>
          <cell r="D739" t="str">
            <v>und</v>
          </cell>
          <cell r="H739" t="str">
            <v>DNIT 025/2004-ES</v>
          </cell>
        </row>
        <row r="740">
          <cell r="A740" t="str">
            <v>2 S 04 201 16</v>
          </cell>
          <cell r="B740" t="str">
            <v>-</v>
          </cell>
          <cell r="C740" t="str">
            <v>Boca BSCC 3,00 x 3,00 m - esc.=45</v>
          </cell>
          <cell r="D740" t="str">
            <v>und</v>
          </cell>
          <cell r="H740" t="str">
            <v>DNIT 025/2004-ES</v>
          </cell>
        </row>
        <row r="741">
          <cell r="A741" t="str">
            <v>2 S 04 201 51</v>
          </cell>
          <cell r="B741" t="str">
            <v>-</v>
          </cell>
          <cell r="C741" t="str">
            <v>Boca BSCC 1,50 x 1,50 m normal AC/BC</v>
          </cell>
          <cell r="D741" t="str">
            <v>und</v>
          </cell>
          <cell r="H741" t="str">
            <v>DNIT 025/2004-ES</v>
          </cell>
        </row>
        <row r="742">
          <cell r="A742" t="str">
            <v>2 S 04 201 52</v>
          </cell>
          <cell r="B742" t="str">
            <v>-</v>
          </cell>
          <cell r="C742" t="str">
            <v>Boca BSCC 2,00 x 2,00 m normal AC/BC</v>
          </cell>
          <cell r="D742" t="str">
            <v>und</v>
          </cell>
          <cell r="H742" t="str">
            <v>DNIT 025/2004-ES</v>
          </cell>
        </row>
        <row r="743">
          <cell r="A743" t="str">
            <v>2 S 04 201 53</v>
          </cell>
          <cell r="B743" t="str">
            <v>-</v>
          </cell>
          <cell r="C743" t="str">
            <v>Boca BSCC 2,50 x 2,50 m normal AC/BC</v>
          </cell>
          <cell r="D743" t="str">
            <v>und</v>
          </cell>
          <cell r="H743" t="str">
            <v>DNIT 025/2004-ES</v>
          </cell>
        </row>
        <row r="744">
          <cell r="A744" t="str">
            <v>2 S 04 201 54</v>
          </cell>
          <cell r="B744" t="str">
            <v>-</v>
          </cell>
          <cell r="C744" t="str">
            <v>Boca BSCC 3,00 x 3,00 m normal AC/BC</v>
          </cell>
          <cell r="D744" t="str">
            <v>und</v>
          </cell>
          <cell r="H744" t="str">
            <v>DNIT 025/2004-ES</v>
          </cell>
        </row>
        <row r="745">
          <cell r="A745" t="str">
            <v>2 S 04 201 55</v>
          </cell>
          <cell r="B745" t="str">
            <v>-</v>
          </cell>
          <cell r="C745" t="str">
            <v>Boca BSCC 1,50 x 1,50 m - esc=15 AC/BC</v>
          </cell>
          <cell r="D745" t="str">
            <v>und</v>
          </cell>
          <cell r="H745" t="str">
            <v>DNIT 025/2004-ES</v>
          </cell>
        </row>
        <row r="746">
          <cell r="A746" t="str">
            <v>2 S 04 201 56</v>
          </cell>
          <cell r="B746" t="str">
            <v>-</v>
          </cell>
          <cell r="C746" t="str">
            <v>Boca BSCC 2,00 x 2,00 m - esc=15 AC/BC</v>
          </cell>
          <cell r="D746" t="str">
            <v>und</v>
          </cell>
          <cell r="H746" t="str">
            <v>DNIT 025/2004-ES</v>
          </cell>
        </row>
        <row r="747">
          <cell r="A747" t="str">
            <v>2 S 04 201 57</v>
          </cell>
          <cell r="B747" t="str">
            <v>-</v>
          </cell>
          <cell r="C747" t="str">
            <v>Boca BSCC 2,50 x 2,50 m - esc=15 AC/BC</v>
          </cell>
          <cell r="D747" t="str">
            <v>und</v>
          </cell>
          <cell r="H747" t="str">
            <v>DNIT 025/2004-ES</v>
          </cell>
        </row>
        <row r="748">
          <cell r="A748" t="str">
            <v>2 S 04 201 58</v>
          </cell>
          <cell r="B748" t="str">
            <v>-</v>
          </cell>
          <cell r="C748" t="str">
            <v>Boca BSCC 3,00 x 3,00 m - esc=15 AC/BC</v>
          </cell>
          <cell r="D748" t="str">
            <v>und</v>
          </cell>
          <cell r="H748" t="str">
            <v>DNIT 025/2004-ES</v>
          </cell>
        </row>
        <row r="749">
          <cell r="A749" t="str">
            <v>2 S 04 201 59</v>
          </cell>
          <cell r="B749" t="str">
            <v>-</v>
          </cell>
          <cell r="C749" t="str">
            <v>Boca BSCC 1,50 x 1,50 m - esc=30 AC/BC</v>
          </cell>
          <cell r="D749" t="str">
            <v>und</v>
          </cell>
          <cell r="H749" t="str">
            <v>DNIT 025/2004-ES</v>
          </cell>
        </row>
        <row r="750">
          <cell r="A750" t="str">
            <v>2 S 04 201 60</v>
          </cell>
          <cell r="B750" t="str">
            <v>-</v>
          </cell>
          <cell r="C750" t="str">
            <v>Boca BSCC 2,00 x 2,00 m - esc=30 AC/BC</v>
          </cell>
          <cell r="D750" t="str">
            <v>und</v>
          </cell>
          <cell r="H750" t="str">
            <v>DNIT 025/2004-ES</v>
          </cell>
        </row>
        <row r="751">
          <cell r="A751" t="str">
            <v>2 S 04 201 61</v>
          </cell>
          <cell r="B751" t="str">
            <v>-</v>
          </cell>
          <cell r="C751" t="str">
            <v>Boca BSCC 2,50 x 2,50 m - esc=30 AC/BC</v>
          </cell>
          <cell r="D751" t="str">
            <v>und</v>
          </cell>
          <cell r="H751" t="str">
            <v>DNIT 025/2004-ES</v>
          </cell>
        </row>
        <row r="752">
          <cell r="A752" t="str">
            <v>2 S 04 201 62</v>
          </cell>
          <cell r="B752" t="str">
            <v>-</v>
          </cell>
          <cell r="C752" t="str">
            <v>Boca BSCC 3,00 x 3,00 m - esc=30 AC/BC</v>
          </cell>
          <cell r="D752" t="str">
            <v>und</v>
          </cell>
          <cell r="H752" t="str">
            <v>DNIT 025/2004-ES</v>
          </cell>
        </row>
        <row r="753">
          <cell r="A753" t="str">
            <v>2 S 04 201 63</v>
          </cell>
          <cell r="B753" t="str">
            <v>-</v>
          </cell>
          <cell r="C753" t="str">
            <v>Boca BSCC 1,50 x 1,50 m - esc=45 AC/BC</v>
          </cell>
          <cell r="D753" t="str">
            <v>und</v>
          </cell>
          <cell r="H753" t="str">
            <v>DNIT 025/2004-ES</v>
          </cell>
        </row>
        <row r="754">
          <cell r="A754" t="str">
            <v>2 S 04 201 64</v>
          </cell>
          <cell r="B754" t="str">
            <v>-</v>
          </cell>
          <cell r="C754" t="str">
            <v>Boca BSCC 2,00 x 2,00 m - esc=45 AC/BC</v>
          </cell>
          <cell r="D754" t="str">
            <v>und</v>
          </cell>
          <cell r="H754" t="str">
            <v>DNIT 025/2004-ES</v>
          </cell>
        </row>
        <row r="755">
          <cell r="A755" t="str">
            <v>2 S 04 201 65</v>
          </cell>
          <cell r="B755" t="str">
            <v>-</v>
          </cell>
          <cell r="C755" t="str">
            <v>Boca BSCC 2,50 x 2,50 m - esc=45 AC/BC</v>
          </cell>
          <cell r="D755" t="str">
            <v>und</v>
          </cell>
          <cell r="H755" t="str">
            <v>DNIT 025/2004-ES</v>
          </cell>
        </row>
        <row r="756">
          <cell r="A756" t="str">
            <v>2 S 04 201 66</v>
          </cell>
          <cell r="B756" t="str">
            <v>-</v>
          </cell>
          <cell r="C756" t="str">
            <v>Boca BSCC 3,00 x 3,00 m - esc=45 AC/BC</v>
          </cell>
          <cell r="D756" t="str">
            <v>und</v>
          </cell>
          <cell r="H756" t="str">
            <v>DNIT 025/2004-ES</v>
          </cell>
        </row>
        <row r="757">
          <cell r="A757" t="str">
            <v>2 S 04 210 01</v>
          </cell>
          <cell r="B757" t="str">
            <v>-</v>
          </cell>
          <cell r="C757" t="str">
            <v>Corpo BDCC 1,50 x 1,50 m alt. 0 a 1,00 m</v>
          </cell>
          <cell r="D757" t="str">
            <v>m</v>
          </cell>
          <cell r="H757" t="str">
            <v>DNIT 025/2004-ES</v>
          </cell>
        </row>
        <row r="758">
          <cell r="A758" t="str">
            <v>2 S 04 210 02</v>
          </cell>
          <cell r="B758" t="str">
            <v>-</v>
          </cell>
          <cell r="C758" t="str">
            <v>Corpo BDCC 2,00 x 2,00 m alt. 0 a 1,00 m</v>
          </cell>
          <cell r="D758" t="str">
            <v>m</v>
          </cell>
          <cell r="H758" t="str">
            <v>DNIT 025/2004-ES</v>
          </cell>
        </row>
        <row r="759">
          <cell r="A759" t="str">
            <v>2 S 04 210 03</v>
          </cell>
          <cell r="B759" t="str">
            <v>-</v>
          </cell>
          <cell r="C759" t="str">
            <v>Corpo BDCC 2,50 x 2,50 m alt. 0 a 1,00 m</v>
          </cell>
          <cell r="D759" t="str">
            <v>m</v>
          </cell>
          <cell r="H759" t="str">
            <v>DNIT 025/2004-ES</v>
          </cell>
        </row>
        <row r="760">
          <cell r="A760" t="str">
            <v>2 S 04 210 04</v>
          </cell>
          <cell r="B760" t="str">
            <v>-</v>
          </cell>
          <cell r="C760" t="str">
            <v>Corpo BDCC 3,00 x 3,00 m alt. 0 a 1,00</v>
          </cell>
          <cell r="D760" t="str">
            <v>m</v>
          </cell>
          <cell r="H760" t="str">
            <v>DNIT 025/2004-ES</v>
          </cell>
        </row>
        <row r="761">
          <cell r="A761" t="str">
            <v>2 S 04 210 05</v>
          </cell>
          <cell r="B761" t="str">
            <v>-</v>
          </cell>
          <cell r="C761" t="str">
            <v>Corpo BDCC 1,50 x 1,50 m alt. 1,00 a 2,50 m</v>
          </cell>
          <cell r="D761" t="str">
            <v>m</v>
          </cell>
          <cell r="H761" t="str">
            <v>DNIT 025/2004-ES</v>
          </cell>
        </row>
        <row r="762">
          <cell r="A762" t="str">
            <v>2 S 04 210 06</v>
          </cell>
          <cell r="B762" t="str">
            <v>-</v>
          </cell>
          <cell r="C762" t="str">
            <v>Corpo BDCC 2,00 x 2,00 m alt. 1,00 a 2,50 m</v>
          </cell>
          <cell r="D762" t="str">
            <v>m</v>
          </cell>
          <cell r="H762" t="str">
            <v>DNIT 025/2004-ES</v>
          </cell>
        </row>
        <row r="763">
          <cell r="A763" t="str">
            <v>2 S 04 210 07</v>
          </cell>
          <cell r="B763" t="str">
            <v>-</v>
          </cell>
          <cell r="C763" t="str">
            <v>Corpo BDCC 2,50 x 2,50 m alt. 1,00 a 2,50 m</v>
          </cell>
          <cell r="D763" t="str">
            <v>m</v>
          </cell>
          <cell r="H763" t="str">
            <v>DNIT 025/2004-ES</v>
          </cell>
        </row>
        <row r="764">
          <cell r="A764" t="str">
            <v>2 S 04 210 08</v>
          </cell>
          <cell r="B764" t="str">
            <v>-</v>
          </cell>
          <cell r="C764" t="str">
            <v>Corpo BDCC 3,00 x 3,00 m alt. 1,00 a 2,50 m</v>
          </cell>
          <cell r="D764" t="str">
            <v>m</v>
          </cell>
          <cell r="H764" t="str">
            <v>DNIT 025/2004-ES</v>
          </cell>
        </row>
        <row r="765">
          <cell r="A765" t="str">
            <v>2 S 04 210 09</v>
          </cell>
          <cell r="B765" t="str">
            <v>-</v>
          </cell>
          <cell r="C765" t="str">
            <v>Corpo BDCC 1,50 x 1,50 m alt. 2,50 a 5,00 m</v>
          </cell>
          <cell r="D765" t="str">
            <v>m</v>
          </cell>
          <cell r="H765" t="str">
            <v>DNIT 025/2004-ES</v>
          </cell>
        </row>
        <row r="766">
          <cell r="A766" t="str">
            <v>2 S 04 210 10</v>
          </cell>
          <cell r="B766" t="str">
            <v>-</v>
          </cell>
          <cell r="C766" t="str">
            <v>Corpo BDCC 2,00 x 2,00 m alt. 2,50 a 5,00 m</v>
          </cell>
          <cell r="D766" t="str">
            <v>m</v>
          </cell>
          <cell r="H766" t="str">
            <v>DNIT 025/2004-ES</v>
          </cell>
        </row>
        <row r="767">
          <cell r="A767" t="str">
            <v>2 S 04 210 11</v>
          </cell>
          <cell r="B767" t="str">
            <v>-</v>
          </cell>
          <cell r="C767" t="str">
            <v>Corpo BDCC 2,50 x 2,50 m alt. 2,50 a 5,00 m</v>
          </cell>
          <cell r="D767" t="str">
            <v>m</v>
          </cell>
          <cell r="H767" t="str">
            <v>DNIT 025/2004-ES</v>
          </cell>
        </row>
        <row r="768">
          <cell r="A768" t="str">
            <v>2 S 04 210 12</v>
          </cell>
          <cell r="B768" t="str">
            <v>-</v>
          </cell>
          <cell r="C768" t="str">
            <v>Corpo BDCC 3,00 x 3,00 m alt. 2,50 a 5,00 m</v>
          </cell>
          <cell r="D768" t="str">
            <v>m</v>
          </cell>
          <cell r="H768" t="str">
            <v>DNIT 025/2004-ES</v>
          </cell>
        </row>
        <row r="769">
          <cell r="A769" t="str">
            <v>2 S 04 210 13</v>
          </cell>
          <cell r="B769" t="str">
            <v>-</v>
          </cell>
          <cell r="C769" t="str">
            <v>Corpo BDCC 1,50 x 1,50 m alt. 5,00 a 7,50 m</v>
          </cell>
          <cell r="D769" t="str">
            <v>m</v>
          </cell>
          <cell r="H769" t="str">
            <v>DNIT 025/2004-ES</v>
          </cell>
        </row>
        <row r="770">
          <cell r="A770" t="str">
            <v>2 S 04 210 14</v>
          </cell>
          <cell r="B770" t="str">
            <v>-</v>
          </cell>
          <cell r="C770" t="str">
            <v>Corpo BDCC 2,00 a 2,00 m alt. 5,00 a 7,50 m</v>
          </cell>
          <cell r="D770" t="str">
            <v>m</v>
          </cell>
          <cell r="H770" t="str">
            <v>DNIT 025/2004-ES</v>
          </cell>
        </row>
        <row r="771">
          <cell r="A771" t="str">
            <v>2 S 04 210 15</v>
          </cell>
          <cell r="B771" t="str">
            <v>-</v>
          </cell>
          <cell r="C771" t="str">
            <v>Corpo BDCC 2,50 x 2,50 m alt. 5,00 a 7,50 m</v>
          </cell>
          <cell r="D771" t="str">
            <v>m</v>
          </cell>
          <cell r="H771" t="str">
            <v>DNIT 025/2004-ES</v>
          </cell>
        </row>
        <row r="772">
          <cell r="A772" t="str">
            <v>2 S 04 210 16</v>
          </cell>
          <cell r="B772" t="str">
            <v>-</v>
          </cell>
          <cell r="C772" t="str">
            <v>Corpo BDCC 3,00 x 3,00 m alt. 5,00 a 7,50 m</v>
          </cell>
          <cell r="D772" t="str">
            <v>m</v>
          </cell>
          <cell r="H772" t="str">
            <v>DNIT 025/2004-ES</v>
          </cell>
        </row>
        <row r="773">
          <cell r="A773" t="str">
            <v>2 S 04 210 17</v>
          </cell>
          <cell r="B773" t="str">
            <v>-</v>
          </cell>
          <cell r="C773" t="str">
            <v>Corpo BDCC 1,50 x 1,50 m alt. 7,50 a 10,00 m</v>
          </cell>
          <cell r="D773" t="str">
            <v>m</v>
          </cell>
          <cell r="H773" t="str">
            <v>DNIT 025/2004-ES</v>
          </cell>
        </row>
        <row r="774">
          <cell r="A774" t="str">
            <v>2 S 04 210 18</v>
          </cell>
          <cell r="B774" t="str">
            <v>-</v>
          </cell>
          <cell r="C774" t="str">
            <v>Corpo BDCC 2,00 x 2,00 m alt. 7,50 a 10,00 m</v>
          </cell>
          <cell r="D774" t="str">
            <v>m</v>
          </cell>
          <cell r="H774" t="str">
            <v>DNIT 025/2004-ES</v>
          </cell>
        </row>
        <row r="775">
          <cell r="A775" t="str">
            <v>2 S 04 210 19</v>
          </cell>
          <cell r="B775" t="str">
            <v>-</v>
          </cell>
          <cell r="C775" t="str">
            <v>Corpo BDCC 2,50 x 2,50 m alt. 7,50 a 10,00 m</v>
          </cell>
          <cell r="D775" t="str">
            <v>m</v>
          </cell>
          <cell r="H775" t="str">
            <v>DNIT 025/2004-ES</v>
          </cell>
        </row>
        <row r="776">
          <cell r="A776" t="str">
            <v>2 S 04 210 20</v>
          </cell>
          <cell r="B776" t="str">
            <v>-</v>
          </cell>
          <cell r="C776" t="str">
            <v>Corpo BDCC 3,00 x 3,00 m alt. 7,50 a 10,00 m</v>
          </cell>
          <cell r="D776" t="str">
            <v>m</v>
          </cell>
          <cell r="H776" t="str">
            <v>DNIT 025/2004-ES</v>
          </cell>
        </row>
        <row r="777">
          <cell r="A777" t="str">
            <v>2 S 04 210 21</v>
          </cell>
          <cell r="B777" t="str">
            <v>-</v>
          </cell>
          <cell r="C777" t="str">
            <v>Corpo BDCC 1,50 x 1,50 m alt. 10,00 a 12,50 m</v>
          </cell>
          <cell r="D777" t="str">
            <v>m</v>
          </cell>
          <cell r="H777" t="str">
            <v>DNIT 025/2004-ES</v>
          </cell>
        </row>
        <row r="778">
          <cell r="A778" t="str">
            <v>2 S 04 210 22</v>
          </cell>
          <cell r="B778" t="str">
            <v>-</v>
          </cell>
          <cell r="C778" t="str">
            <v>Corpo BDCC 2,00 x 2,00 m alt. 10,00 a 12,50 m</v>
          </cell>
          <cell r="D778" t="str">
            <v>m</v>
          </cell>
          <cell r="H778" t="str">
            <v>DNIT 025/2004-ES</v>
          </cell>
        </row>
        <row r="779">
          <cell r="A779" t="str">
            <v>2 S 04 210 23</v>
          </cell>
          <cell r="B779" t="str">
            <v>-</v>
          </cell>
          <cell r="C779" t="str">
            <v>Corpo BDCC 2,50 x 2,50 m alt. 10,00 a 12,50 m</v>
          </cell>
          <cell r="D779" t="str">
            <v>m</v>
          </cell>
          <cell r="H779" t="str">
            <v>DNIT 025/2004-ES</v>
          </cell>
        </row>
        <row r="780">
          <cell r="A780" t="str">
            <v>2 S 04 210 24</v>
          </cell>
          <cell r="B780" t="str">
            <v>-</v>
          </cell>
          <cell r="C780" t="str">
            <v>Corpo BDCC 3,00 x 3,00 m alt. 10,00 a 12,50 m</v>
          </cell>
          <cell r="D780" t="str">
            <v>m</v>
          </cell>
          <cell r="H780" t="str">
            <v>DNIT 025/2004-ES</v>
          </cell>
        </row>
        <row r="781">
          <cell r="A781" t="str">
            <v>2 S 04 210 25</v>
          </cell>
          <cell r="B781" t="str">
            <v>-</v>
          </cell>
          <cell r="C781" t="str">
            <v>Corpo BDCC 1,50 x 1,50 m alt. 12,50 a 15,00 m</v>
          </cell>
          <cell r="D781" t="str">
            <v>m</v>
          </cell>
          <cell r="H781" t="str">
            <v>DNIT 025/2004-ES</v>
          </cell>
        </row>
        <row r="782">
          <cell r="A782" t="str">
            <v>2 S 04 210 26</v>
          </cell>
          <cell r="B782" t="str">
            <v>-</v>
          </cell>
          <cell r="C782" t="str">
            <v>Corpo BDCC 2,00 x 2,00 m alt. 12,50 a 15,00 m</v>
          </cell>
          <cell r="D782" t="str">
            <v>m</v>
          </cell>
          <cell r="H782" t="str">
            <v>DNIT 025/2004-ES</v>
          </cell>
        </row>
        <row r="783">
          <cell r="A783" t="str">
            <v>2 S 04 210 27</v>
          </cell>
          <cell r="B783" t="str">
            <v>-</v>
          </cell>
          <cell r="C783" t="str">
            <v>Corpo BDCC 2,50 x 2,50 m alt. 12,50 a 15,00 m</v>
          </cell>
          <cell r="D783" t="str">
            <v>m</v>
          </cell>
          <cell r="H783" t="str">
            <v>DNIT 025/2004-ES</v>
          </cell>
        </row>
        <row r="784">
          <cell r="A784" t="str">
            <v>2 S 04 210 28</v>
          </cell>
          <cell r="B784" t="str">
            <v>-</v>
          </cell>
          <cell r="C784" t="str">
            <v>Corpo BDCC 3,00 x 3,00 m alt. 12,50 a 15,00 m</v>
          </cell>
          <cell r="D784" t="str">
            <v>m</v>
          </cell>
          <cell r="H784" t="str">
            <v>DNIT 025/2004-ES</v>
          </cell>
        </row>
        <row r="785">
          <cell r="A785" t="str">
            <v>2 S 04 210 51</v>
          </cell>
          <cell r="B785" t="str">
            <v>-</v>
          </cell>
          <cell r="C785" t="str">
            <v>Corpo BDCC 1,50 x 1,50 m alt. 0 a 1,00 m AC/BC</v>
          </cell>
          <cell r="D785" t="str">
            <v>m</v>
          </cell>
          <cell r="H785" t="str">
            <v>DNIT 025/2004-ES</v>
          </cell>
        </row>
        <row r="786">
          <cell r="A786" t="str">
            <v>2 S 04 210 52</v>
          </cell>
          <cell r="B786" t="str">
            <v>-</v>
          </cell>
          <cell r="C786" t="str">
            <v>Corpo BDCC 2,00 x 2,00 m alt. 0 a 1,00 m AC/BC</v>
          </cell>
          <cell r="D786" t="str">
            <v>m</v>
          </cell>
          <cell r="H786" t="str">
            <v>DNIT 025/2004-ES</v>
          </cell>
        </row>
        <row r="787">
          <cell r="A787" t="str">
            <v>2 S 04 210 53</v>
          </cell>
          <cell r="B787" t="str">
            <v>-</v>
          </cell>
          <cell r="C787" t="str">
            <v>Corpo BDCC 2,50 a 2,50 m alt. 0 a 1,00 m AC/BC</v>
          </cell>
          <cell r="D787" t="str">
            <v>m</v>
          </cell>
          <cell r="H787" t="str">
            <v>DNIT 025/2004-ES</v>
          </cell>
        </row>
        <row r="788">
          <cell r="A788" t="str">
            <v>2 S 04 210 54</v>
          </cell>
          <cell r="B788" t="str">
            <v>-</v>
          </cell>
          <cell r="C788" t="str">
            <v>Corpo BDCC 3,00 x 3,00 m alt. 0 a 1,00 m AC/BC</v>
          </cell>
          <cell r="D788" t="str">
            <v>m</v>
          </cell>
          <cell r="H788" t="str">
            <v>DNIT 025/2004-ES</v>
          </cell>
        </row>
        <row r="789">
          <cell r="A789" t="str">
            <v>2 S 04 210 55</v>
          </cell>
          <cell r="B789" t="str">
            <v>-</v>
          </cell>
          <cell r="C789" t="str">
            <v>Corpo BDCC 1,50 x 1,50 m alt. 1,00 a 2,50 m AC/BC</v>
          </cell>
          <cell r="D789" t="str">
            <v>m</v>
          </cell>
          <cell r="H789" t="str">
            <v>DNIT 025/2004-ES</v>
          </cell>
        </row>
        <row r="790">
          <cell r="A790" t="str">
            <v>2 S 04 210 56</v>
          </cell>
          <cell r="B790" t="str">
            <v>-</v>
          </cell>
          <cell r="C790" t="str">
            <v>Corpo BDCC 2,00 x 2,00 m alt. 1,00 a 2,50 m AC/BC</v>
          </cell>
          <cell r="D790" t="str">
            <v>m</v>
          </cell>
          <cell r="H790" t="str">
            <v>DNIT 025/2004-ES</v>
          </cell>
        </row>
        <row r="791">
          <cell r="A791" t="str">
            <v>2 S 04 210 57</v>
          </cell>
          <cell r="B791" t="str">
            <v>-</v>
          </cell>
          <cell r="C791" t="str">
            <v>Corpo BDCC 2,50 x 2,50 m alt. 1,00 a 2,50 m AC/BC</v>
          </cell>
          <cell r="D791" t="str">
            <v>m</v>
          </cell>
          <cell r="H791" t="str">
            <v>DNIT 025/2004-ES</v>
          </cell>
        </row>
        <row r="792">
          <cell r="A792" t="str">
            <v>2 S 04 210 58</v>
          </cell>
          <cell r="B792" t="str">
            <v>-</v>
          </cell>
          <cell r="C792" t="str">
            <v>Corpo BDCC 3,00 x 3,00 m alt. 1,00 a 2,50 m AC/BC</v>
          </cell>
          <cell r="D792" t="str">
            <v>m</v>
          </cell>
          <cell r="H792" t="str">
            <v>DNIT 025/2004-ES</v>
          </cell>
        </row>
        <row r="793">
          <cell r="A793" t="str">
            <v>2 S 04 210 59</v>
          </cell>
          <cell r="B793" t="str">
            <v>-</v>
          </cell>
          <cell r="C793" t="str">
            <v>Corpo BDCC 1,50 x 1,50 m alt. 2,50 a 5,00 m AC/BC</v>
          </cell>
          <cell r="D793" t="str">
            <v>m</v>
          </cell>
          <cell r="H793" t="str">
            <v>DNIT 025/2004-ES</v>
          </cell>
        </row>
        <row r="794">
          <cell r="A794" t="str">
            <v>2 S 04 210 60</v>
          </cell>
          <cell r="B794" t="str">
            <v>-</v>
          </cell>
          <cell r="C794" t="str">
            <v>Corpo BDCC 2,00 x 2,00 m alt. 2,50 a 5,00 m AC/BC</v>
          </cell>
          <cell r="D794" t="str">
            <v>m</v>
          </cell>
          <cell r="H794" t="str">
            <v>DNIT 025/2004-ES</v>
          </cell>
        </row>
        <row r="795">
          <cell r="A795" t="str">
            <v>2 S 04 210 61</v>
          </cell>
          <cell r="B795" t="str">
            <v>-</v>
          </cell>
          <cell r="C795" t="str">
            <v>Corpo BDCC 2,50 x 2,50 m alt. 2,50 a 5,00 m AC/BC</v>
          </cell>
          <cell r="D795" t="str">
            <v>m</v>
          </cell>
          <cell r="H795" t="str">
            <v>DNIT 025/2004-ES</v>
          </cell>
        </row>
        <row r="796">
          <cell r="A796" t="str">
            <v>2 S 04 210 62</v>
          </cell>
          <cell r="B796" t="str">
            <v>-</v>
          </cell>
          <cell r="C796" t="str">
            <v>Corpo BDCC 3,00 x 3,00 m alt. 2,50 a 5,00 m AC/BC</v>
          </cell>
          <cell r="D796" t="str">
            <v>m</v>
          </cell>
          <cell r="H796" t="str">
            <v>DNIT 025/2004-ES</v>
          </cell>
        </row>
        <row r="797">
          <cell r="A797" t="str">
            <v>2 S 04 210 63</v>
          </cell>
          <cell r="B797" t="str">
            <v>-</v>
          </cell>
          <cell r="C797" t="str">
            <v>Corpo BDCC 1,50 x 1,50 m alt. 5,00 a 7,50 m AC/BC</v>
          </cell>
          <cell r="D797" t="str">
            <v>m</v>
          </cell>
          <cell r="H797" t="str">
            <v>DNIT 025/2004-ES</v>
          </cell>
        </row>
        <row r="798">
          <cell r="A798" t="str">
            <v>2 S 04 210 64</v>
          </cell>
          <cell r="B798" t="str">
            <v>-</v>
          </cell>
          <cell r="C798" t="str">
            <v>Corpo BDCC 2,00 x 2,00 m alt. 5,00 a 7,50 m AC/BC</v>
          </cell>
          <cell r="D798" t="str">
            <v>m</v>
          </cell>
          <cell r="H798" t="str">
            <v>DNIT 025/2004-ES</v>
          </cell>
        </row>
        <row r="799">
          <cell r="A799" t="str">
            <v>2 S 04 210 65</v>
          </cell>
          <cell r="B799" t="str">
            <v>-</v>
          </cell>
          <cell r="C799" t="str">
            <v>Corpo BDCC 2,50 x 2,50 m alt. 5,00 a 7,50 m AC/BC</v>
          </cell>
          <cell r="D799" t="str">
            <v>m</v>
          </cell>
          <cell r="H799" t="str">
            <v>DNIT 025/2004-ES</v>
          </cell>
        </row>
        <row r="800">
          <cell r="A800" t="str">
            <v>2 S 04 210 66</v>
          </cell>
          <cell r="B800" t="str">
            <v>-</v>
          </cell>
          <cell r="C800" t="str">
            <v>Corpo BDCC 3,00 x 3,00 m alt. 5,00 a 7,50 m AC/BC</v>
          </cell>
          <cell r="D800" t="str">
            <v>m</v>
          </cell>
          <cell r="H800" t="str">
            <v>DNIT 025/2004-ES</v>
          </cell>
        </row>
        <row r="801">
          <cell r="A801" t="str">
            <v>2 S 04 210 67</v>
          </cell>
          <cell r="B801" t="str">
            <v>-</v>
          </cell>
          <cell r="C801" t="str">
            <v>Corpo BDCC 1,50 x 1,50 m alt. 7,50 a 10,00 m AC/BC</v>
          </cell>
          <cell r="D801" t="str">
            <v>m</v>
          </cell>
          <cell r="H801" t="str">
            <v>DNIT 025/2004-ES</v>
          </cell>
        </row>
        <row r="802">
          <cell r="A802" t="str">
            <v>2 S 04 210 68</v>
          </cell>
          <cell r="B802" t="str">
            <v>-</v>
          </cell>
          <cell r="C802" t="str">
            <v>Corpo BDCC 2,00 x 2,00 m alt. 7,50 a 10,00 m AC/BC</v>
          </cell>
          <cell r="D802" t="str">
            <v>m</v>
          </cell>
          <cell r="H802" t="str">
            <v>DNIT 025/2004-ES</v>
          </cell>
        </row>
        <row r="803">
          <cell r="A803" t="str">
            <v>2 S 04 210 69</v>
          </cell>
          <cell r="B803" t="str">
            <v>-</v>
          </cell>
          <cell r="C803" t="str">
            <v>Corpo BDCC 2,50 x 2,50 m alt. 7,50 a 10,00 m AC/BC</v>
          </cell>
          <cell r="D803" t="str">
            <v>m</v>
          </cell>
          <cell r="H803" t="str">
            <v>DNIT 025/2004-ES</v>
          </cell>
        </row>
        <row r="804">
          <cell r="A804" t="str">
            <v>2 S 04 210 70</v>
          </cell>
          <cell r="B804" t="str">
            <v>-</v>
          </cell>
          <cell r="C804" t="str">
            <v>Corpo BDCC 3,00 x 3,00 m alt. 7,50 a 10,00 m AC/BC</v>
          </cell>
          <cell r="D804" t="str">
            <v>m</v>
          </cell>
          <cell r="H804" t="str">
            <v>DNIT 025/2004-ES</v>
          </cell>
        </row>
        <row r="805">
          <cell r="A805" t="str">
            <v>2 S 04 210 71</v>
          </cell>
          <cell r="B805" t="str">
            <v>-</v>
          </cell>
          <cell r="C805" t="str">
            <v>Corpo BDCC 1,50 x 1,50 m alt.10,00 a 12,50 m AC/BC</v>
          </cell>
          <cell r="D805" t="str">
            <v>m</v>
          </cell>
          <cell r="H805" t="str">
            <v>DNIT 025/2004-ES</v>
          </cell>
        </row>
        <row r="806">
          <cell r="A806" t="str">
            <v>2 S 04 210 72</v>
          </cell>
          <cell r="B806" t="str">
            <v>-</v>
          </cell>
          <cell r="C806" t="str">
            <v>Corpo BDCC 2,00 x 2,00 m alt.10,00 a 12,50 m AC/BC</v>
          </cell>
          <cell r="D806" t="str">
            <v>m</v>
          </cell>
          <cell r="H806" t="str">
            <v>DNIT 025/2004-ES</v>
          </cell>
        </row>
        <row r="807">
          <cell r="A807" t="str">
            <v>2 S 04 210 73</v>
          </cell>
          <cell r="B807" t="str">
            <v>-</v>
          </cell>
          <cell r="C807" t="str">
            <v>Corpo BDCC 2,50 x 2,50 m alt.10,00 a 12,50 m AC/BC</v>
          </cell>
          <cell r="D807" t="str">
            <v>m</v>
          </cell>
          <cell r="H807" t="str">
            <v>DNIT 025/2004-ES</v>
          </cell>
        </row>
        <row r="808">
          <cell r="A808" t="str">
            <v>2 S 04 210 74</v>
          </cell>
          <cell r="B808" t="str">
            <v>-</v>
          </cell>
          <cell r="C808" t="str">
            <v>Corpo BDCC 3,00 x 3,00 m alt.10,00 a 12,50 m AC/BC</v>
          </cell>
          <cell r="D808" t="str">
            <v>m</v>
          </cell>
          <cell r="H808" t="str">
            <v>DNIT 025/2004-ES</v>
          </cell>
        </row>
        <row r="809">
          <cell r="A809" t="str">
            <v>2 S 04 210 75</v>
          </cell>
          <cell r="B809" t="str">
            <v>-</v>
          </cell>
          <cell r="C809" t="str">
            <v>Corpo BDCC 1,50 x 1,50 m alt.12,50 a 15,00 m AC/BC</v>
          </cell>
          <cell r="D809" t="str">
            <v>m</v>
          </cell>
          <cell r="H809" t="str">
            <v>DNIT 025/2004-ES</v>
          </cell>
        </row>
        <row r="810">
          <cell r="A810" t="str">
            <v>2 S 04 210 76</v>
          </cell>
          <cell r="B810" t="str">
            <v>-</v>
          </cell>
          <cell r="C810" t="str">
            <v>Corpo BDCC 2,00 x 2,00 m alt.12,50 a 15,00 m AC/BC</v>
          </cell>
          <cell r="D810" t="str">
            <v>m</v>
          </cell>
          <cell r="H810" t="str">
            <v>DNIT 025/2004-ES</v>
          </cell>
        </row>
        <row r="811">
          <cell r="A811" t="str">
            <v>2 S 04 210 77</v>
          </cell>
          <cell r="B811" t="str">
            <v>-</v>
          </cell>
          <cell r="C811" t="str">
            <v>Corpo BDCC 2,50 x 2,50 m alt.12,50 a 15,00 m AC/BC</v>
          </cell>
          <cell r="D811" t="str">
            <v>m</v>
          </cell>
          <cell r="H811" t="str">
            <v>DNIT 025/2004-ES</v>
          </cell>
        </row>
        <row r="812">
          <cell r="A812" t="str">
            <v>2 S 04 210 78</v>
          </cell>
          <cell r="B812" t="str">
            <v>-</v>
          </cell>
          <cell r="C812" t="str">
            <v>Corpo BDCC 3,00 x 3,00 m alt.12,50 a 15,00 m AC/BC</v>
          </cell>
          <cell r="D812" t="str">
            <v>m</v>
          </cell>
          <cell r="H812" t="str">
            <v>DNIT 025/2004-ES</v>
          </cell>
        </row>
        <row r="813">
          <cell r="A813" t="str">
            <v>2 S 04 211 01</v>
          </cell>
          <cell r="B813" t="str">
            <v>-</v>
          </cell>
          <cell r="C813" t="str">
            <v>Boca BDCC 1,50 x 1,50 m normal</v>
          </cell>
          <cell r="D813" t="str">
            <v>und</v>
          </cell>
          <cell r="H813" t="str">
            <v>DNIT 025/2004-ES</v>
          </cell>
        </row>
        <row r="814">
          <cell r="A814" t="str">
            <v>2 S 04 211 02</v>
          </cell>
          <cell r="B814" t="str">
            <v>-</v>
          </cell>
          <cell r="C814" t="str">
            <v>Boca BDCC 2,00 x 2,00 m normal</v>
          </cell>
          <cell r="D814" t="str">
            <v>und</v>
          </cell>
          <cell r="H814" t="str">
            <v>DNIT 025/2004-ES</v>
          </cell>
        </row>
        <row r="815">
          <cell r="A815" t="str">
            <v>2 S 04 211 03</v>
          </cell>
          <cell r="B815" t="str">
            <v>-</v>
          </cell>
          <cell r="C815" t="str">
            <v>Boca BDCC 2,50 x 2,50 m normal</v>
          </cell>
          <cell r="D815" t="str">
            <v>und</v>
          </cell>
          <cell r="H815" t="str">
            <v>DNIT 025/2004-ES</v>
          </cell>
        </row>
        <row r="816">
          <cell r="A816" t="str">
            <v>2 S 04 211 04</v>
          </cell>
          <cell r="B816" t="str">
            <v>-</v>
          </cell>
          <cell r="C816" t="str">
            <v>Boca BDCC 3,00 x 3,00 m normal</v>
          </cell>
          <cell r="D816" t="str">
            <v>und</v>
          </cell>
          <cell r="H816" t="str">
            <v>DNIT 025/2004-ES</v>
          </cell>
        </row>
        <row r="817">
          <cell r="A817" t="str">
            <v>2 S 04 211 05</v>
          </cell>
          <cell r="B817" t="str">
            <v>-</v>
          </cell>
          <cell r="C817" t="str">
            <v>Boca BDCC 1,50 x 1,50 m esc.=15</v>
          </cell>
          <cell r="D817" t="str">
            <v>und</v>
          </cell>
          <cell r="H817" t="str">
            <v>DNIT 025/2004-ES</v>
          </cell>
        </row>
        <row r="818">
          <cell r="A818" t="str">
            <v>2 S 04 211 06</v>
          </cell>
          <cell r="B818" t="str">
            <v>-</v>
          </cell>
          <cell r="C818" t="str">
            <v>Boca BDCC 2,00 x 2,00 m esc=15</v>
          </cell>
          <cell r="D818" t="str">
            <v>und</v>
          </cell>
          <cell r="H818" t="str">
            <v>DNIT 025/2004-ES</v>
          </cell>
        </row>
        <row r="819">
          <cell r="A819" t="str">
            <v>2 S 04 211 07</v>
          </cell>
          <cell r="B819" t="str">
            <v>-</v>
          </cell>
          <cell r="C819" t="str">
            <v>Boca BDCC 2,50 x 2,50 m esc=15</v>
          </cell>
          <cell r="D819" t="str">
            <v>und</v>
          </cell>
          <cell r="H819" t="str">
            <v>DNIT 025/2004-ES</v>
          </cell>
        </row>
        <row r="820">
          <cell r="A820" t="str">
            <v>2 S 04 211 08</v>
          </cell>
          <cell r="B820" t="str">
            <v>-</v>
          </cell>
          <cell r="C820" t="str">
            <v>Boca BDCC 3,00 x 3,00 m esc=15</v>
          </cell>
          <cell r="D820" t="str">
            <v>und</v>
          </cell>
          <cell r="H820" t="str">
            <v>DNIT 025/2004-ES</v>
          </cell>
        </row>
        <row r="821">
          <cell r="A821" t="str">
            <v>2 S 04 211 09</v>
          </cell>
          <cell r="B821" t="str">
            <v>-</v>
          </cell>
          <cell r="C821" t="str">
            <v>Boca BDCC 1,50 x 1,50 m - esc.=30</v>
          </cell>
          <cell r="D821" t="str">
            <v>und</v>
          </cell>
          <cell r="H821" t="str">
            <v>DNIT 025/2004-ES</v>
          </cell>
        </row>
        <row r="822">
          <cell r="A822" t="str">
            <v>2 S 04 211 10</v>
          </cell>
          <cell r="B822" t="str">
            <v>-</v>
          </cell>
          <cell r="C822" t="str">
            <v>Boca BDCC 2,00 x 2,00 m esc=30</v>
          </cell>
          <cell r="D822" t="str">
            <v>und</v>
          </cell>
          <cell r="H822" t="str">
            <v>DNIT 025/2004-ES</v>
          </cell>
        </row>
        <row r="823">
          <cell r="A823" t="str">
            <v>2 S 04 211 11</v>
          </cell>
          <cell r="B823" t="str">
            <v>-</v>
          </cell>
          <cell r="C823" t="str">
            <v>Boca BDCC 2,50 x 2,50 m esc.=30</v>
          </cell>
          <cell r="D823" t="str">
            <v>und</v>
          </cell>
          <cell r="H823" t="str">
            <v>DNIT 025/2004-ES</v>
          </cell>
        </row>
        <row r="824">
          <cell r="A824" t="str">
            <v>2 S 04 211 12</v>
          </cell>
          <cell r="B824" t="str">
            <v>-</v>
          </cell>
          <cell r="C824" t="str">
            <v>Boca BDCC 3,00 x 3,00 m esc=30</v>
          </cell>
          <cell r="D824" t="str">
            <v>und</v>
          </cell>
          <cell r="H824" t="str">
            <v>DNIT 025/2004-ES</v>
          </cell>
        </row>
        <row r="825">
          <cell r="A825" t="str">
            <v>2 S 04 211 13</v>
          </cell>
          <cell r="B825" t="str">
            <v>-</v>
          </cell>
          <cell r="C825" t="str">
            <v>Boca BDCC 1,50 x 1,50 m esc=45</v>
          </cell>
          <cell r="D825" t="str">
            <v>Und</v>
          </cell>
          <cell r="H825" t="str">
            <v>DNIT 025/2004-ES</v>
          </cell>
        </row>
        <row r="826">
          <cell r="A826" t="str">
            <v>2 S 04 211 14</v>
          </cell>
          <cell r="B826" t="str">
            <v>-</v>
          </cell>
          <cell r="C826" t="str">
            <v>Boca BDCC 2,00 x 2,00 m esc=45</v>
          </cell>
          <cell r="D826" t="str">
            <v>Und</v>
          </cell>
          <cell r="H826" t="str">
            <v>DNIT 025/2004-ES</v>
          </cell>
        </row>
        <row r="827">
          <cell r="A827" t="str">
            <v>2 S 04 211 15</v>
          </cell>
          <cell r="B827" t="str">
            <v>-</v>
          </cell>
          <cell r="C827" t="str">
            <v>Boca BDCC 2,50 x 2,50 m esc=45</v>
          </cell>
          <cell r="D827" t="str">
            <v>Und</v>
          </cell>
          <cell r="H827" t="str">
            <v>DNIT 025/2004-ES</v>
          </cell>
        </row>
        <row r="828">
          <cell r="A828" t="str">
            <v>2 S 04 211 16</v>
          </cell>
          <cell r="B828" t="str">
            <v>-</v>
          </cell>
          <cell r="C828" t="str">
            <v>Boca BDCC 3,00x3,00m - esc=45</v>
          </cell>
          <cell r="D828" t="str">
            <v>Und</v>
          </cell>
          <cell r="H828" t="str">
            <v>DNIT 025/2004-ES</v>
          </cell>
        </row>
        <row r="829">
          <cell r="A829" t="str">
            <v>2 S 04 211 51</v>
          </cell>
          <cell r="B829" t="str">
            <v>-</v>
          </cell>
          <cell r="C829" t="str">
            <v>Boca BDCC 1,50 x 1,50 m normal AC/BC</v>
          </cell>
          <cell r="D829" t="str">
            <v>Und</v>
          </cell>
          <cell r="H829" t="str">
            <v>DNIT 025/2004-ES</v>
          </cell>
        </row>
        <row r="830">
          <cell r="A830" t="str">
            <v>2 S 04 211 52</v>
          </cell>
          <cell r="B830" t="str">
            <v>-</v>
          </cell>
          <cell r="C830" t="str">
            <v>Boca BDCC 2,00 x 2,00 m normal AC/BC</v>
          </cell>
          <cell r="D830" t="str">
            <v>Und</v>
          </cell>
          <cell r="H830" t="str">
            <v>DNIT 025/2004-ES</v>
          </cell>
        </row>
        <row r="831">
          <cell r="A831" t="str">
            <v>2 S 04 211 53</v>
          </cell>
          <cell r="B831" t="str">
            <v>-</v>
          </cell>
          <cell r="C831" t="str">
            <v>Boca BDCC 2,50 x 2,50 m normal AC/BC</v>
          </cell>
          <cell r="D831" t="str">
            <v>Und</v>
          </cell>
          <cell r="H831" t="str">
            <v>DNIT 025/2004-ES</v>
          </cell>
        </row>
        <row r="832">
          <cell r="A832" t="str">
            <v>2 S 04 211 54</v>
          </cell>
          <cell r="B832" t="str">
            <v>-</v>
          </cell>
          <cell r="C832" t="str">
            <v>Boca BDCC 3,00 x 3,00 m normal AC/BC</v>
          </cell>
          <cell r="D832" t="str">
            <v>Und</v>
          </cell>
          <cell r="H832" t="str">
            <v>DNIT 025/2004-ES</v>
          </cell>
        </row>
        <row r="833">
          <cell r="A833" t="str">
            <v>2 S 04 211 55</v>
          </cell>
          <cell r="B833" t="str">
            <v>-</v>
          </cell>
          <cell r="C833" t="str">
            <v>Boca BDCC 1,50 x 1,50 m esc=15 AC/BC</v>
          </cell>
          <cell r="D833" t="str">
            <v>Und</v>
          </cell>
          <cell r="H833" t="str">
            <v>DNIT 025/2004-ES</v>
          </cell>
        </row>
        <row r="834">
          <cell r="A834" t="str">
            <v>2 S 04 211 56</v>
          </cell>
          <cell r="B834" t="str">
            <v>-</v>
          </cell>
          <cell r="C834" t="str">
            <v>Boca BDCC 2,00 x 2,00 m esc=15 AC/BC</v>
          </cell>
          <cell r="D834" t="str">
            <v>Und</v>
          </cell>
          <cell r="H834" t="str">
            <v>DNIT 025/2004-ES</v>
          </cell>
        </row>
        <row r="835">
          <cell r="A835" t="str">
            <v>2 S 04 211 57</v>
          </cell>
          <cell r="B835" t="str">
            <v>-</v>
          </cell>
          <cell r="C835" t="str">
            <v>Boca BDCC 2,50 x 2,50 m esc=15 AC/BC</v>
          </cell>
          <cell r="D835" t="str">
            <v>Und</v>
          </cell>
          <cell r="H835" t="str">
            <v>DNIT 025/2004-ES</v>
          </cell>
        </row>
        <row r="836">
          <cell r="A836" t="str">
            <v>2 S 04 211 58</v>
          </cell>
          <cell r="B836" t="str">
            <v>-</v>
          </cell>
          <cell r="C836" t="str">
            <v>Boca BDCC 3,00 x 3,00 m esc=15 AC/BC</v>
          </cell>
          <cell r="D836" t="str">
            <v>Und</v>
          </cell>
          <cell r="H836" t="str">
            <v>DNIT 025/2004-ES</v>
          </cell>
        </row>
        <row r="837">
          <cell r="A837" t="str">
            <v>2 S 04 211 59</v>
          </cell>
          <cell r="B837" t="str">
            <v>-</v>
          </cell>
          <cell r="C837" t="str">
            <v>Boca BDCC 1,50 x 1,50 m esc=30 AC/BC</v>
          </cell>
          <cell r="D837" t="str">
            <v>Und</v>
          </cell>
          <cell r="H837" t="str">
            <v>DNIT 025/2004-ES</v>
          </cell>
        </row>
        <row r="838">
          <cell r="A838" t="str">
            <v>2 S 04 211 60</v>
          </cell>
          <cell r="B838" t="str">
            <v>-</v>
          </cell>
          <cell r="C838" t="str">
            <v>Boca BDCC 2,00 x 2,00 m esc=30 AC/BC</v>
          </cell>
          <cell r="D838" t="str">
            <v>Und</v>
          </cell>
          <cell r="H838" t="str">
            <v>DNIT 025/2004-ES</v>
          </cell>
        </row>
        <row r="839">
          <cell r="A839" t="str">
            <v>2 S 04 211 61</v>
          </cell>
          <cell r="B839" t="str">
            <v>-</v>
          </cell>
          <cell r="C839" t="str">
            <v>Boca BDCC 2,50 x 2,50 m - esc=30 AC/BC</v>
          </cell>
          <cell r="D839" t="str">
            <v>Und</v>
          </cell>
          <cell r="H839" t="str">
            <v>DNIT 025/2004-ES</v>
          </cell>
        </row>
        <row r="840">
          <cell r="A840" t="str">
            <v>2 S 04 211 62</v>
          </cell>
          <cell r="B840" t="str">
            <v>-</v>
          </cell>
          <cell r="C840" t="str">
            <v>Boca BDCC 3,00 x 3,00 m - esc=30 AC/BC</v>
          </cell>
          <cell r="D840" t="str">
            <v>Und</v>
          </cell>
          <cell r="H840" t="str">
            <v>DNIT 025/2004-ES</v>
          </cell>
        </row>
        <row r="841">
          <cell r="A841" t="str">
            <v>2 S 04 211 63</v>
          </cell>
          <cell r="B841" t="str">
            <v>-</v>
          </cell>
          <cell r="C841" t="str">
            <v>Boca BDCC 1,50 x 1,50 m - esc=45 AC/BC</v>
          </cell>
          <cell r="D841" t="str">
            <v>Und</v>
          </cell>
          <cell r="H841" t="str">
            <v>DNIT 025/2004-ES</v>
          </cell>
        </row>
        <row r="842">
          <cell r="A842" t="str">
            <v>2 S 04 211 64</v>
          </cell>
          <cell r="B842" t="str">
            <v>-</v>
          </cell>
          <cell r="C842" t="str">
            <v>Boca BDCC 2,00 x 2,00 m - esc=45 AC/BC</v>
          </cell>
          <cell r="D842" t="str">
            <v>Und</v>
          </cell>
          <cell r="H842" t="str">
            <v>DNIT 025/2004-ES</v>
          </cell>
        </row>
        <row r="843">
          <cell r="A843" t="str">
            <v>2 S 04 211 65</v>
          </cell>
          <cell r="B843" t="str">
            <v>-</v>
          </cell>
          <cell r="C843" t="str">
            <v>Boca BDCC 2,50 x 2,50 m - esc=45 AC/BC</v>
          </cell>
          <cell r="D843" t="str">
            <v>Und</v>
          </cell>
          <cell r="H843" t="str">
            <v>DNIT 025/2004-ES</v>
          </cell>
        </row>
        <row r="844">
          <cell r="A844" t="str">
            <v>2 S 04 211 66</v>
          </cell>
          <cell r="B844" t="str">
            <v>-</v>
          </cell>
          <cell r="C844" t="str">
            <v>Boca BDCC 3,00 x 3,00 m - esc=45 AC/BC</v>
          </cell>
          <cell r="D844" t="str">
            <v>Und</v>
          </cell>
          <cell r="H844" t="str">
            <v>DNIT 025/2004-ES</v>
          </cell>
        </row>
        <row r="845">
          <cell r="A845" t="str">
            <v>2 S 04 220 01</v>
          </cell>
          <cell r="B845" t="str">
            <v>-</v>
          </cell>
          <cell r="C845" t="str">
            <v>Corpo BTCC 1,50 x 1,50 m alt. 0 a 1,00 m</v>
          </cell>
          <cell r="D845" t="str">
            <v>m</v>
          </cell>
          <cell r="H845" t="str">
            <v>DNIT 025/2004-ES</v>
          </cell>
        </row>
        <row r="846">
          <cell r="A846" t="str">
            <v>2 S 04 220 02</v>
          </cell>
          <cell r="B846" t="str">
            <v>-</v>
          </cell>
          <cell r="C846" t="str">
            <v>Corpo BTCC 2,00 x 2,00 m alt. 0 a 1,00 m</v>
          </cell>
          <cell r="D846" t="str">
            <v>m</v>
          </cell>
          <cell r="H846" t="str">
            <v>DNIT 025/2004-ES</v>
          </cell>
        </row>
        <row r="847">
          <cell r="A847" t="str">
            <v>2 S 04 220 03</v>
          </cell>
          <cell r="B847" t="str">
            <v>-</v>
          </cell>
          <cell r="C847" t="str">
            <v>Corpo BTCC 2,50 x 2,50 m alt. 0 a 1,00 m</v>
          </cell>
          <cell r="D847" t="str">
            <v>m</v>
          </cell>
          <cell r="H847" t="str">
            <v>DNIT 025/2004-ES</v>
          </cell>
        </row>
        <row r="848">
          <cell r="A848" t="str">
            <v>2 S 04 220 04</v>
          </cell>
          <cell r="B848" t="str">
            <v>-</v>
          </cell>
          <cell r="C848" t="str">
            <v>Corpo BTCC 3,00 x 3,00 m alt. 0 a 1,00 m</v>
          </cell>
          <cell r="D848" t="str">
            <v>m</v>
          </cell>
          <cell r="H848" t="str">
            <v>DNIT 025/2004-ES</v>
          </cell>
        </row>
        <row r="849">
          <cell r="A849" t="str">
            <v>2 S 04 220 05</v>
          </cell>
          <cell r="B849" t="str">
            <v>-</v>
          </cell>
          <cell r="C849" t="str">
            <v>Corpo BTCC 1,50 x 1,50 m alt. 1,00 a 2,50 m</v>
          </cell>
          <cell r="D849" t="str">
            <v>m</v>
          </cell>
          <cell r="H849" t="str">
            <v>DNIT 025/2004-ES</v>
          </cell>
        </row>
        <row r="850">
          <cell r="A850" t="str">
            <v>2 S 04 220 06</v>
          </cell>
          <cell r="B850" t="str">
            <v>-</v>
          </cell>
          <cell r="C850" t="str">
            <v>Corpo BTCC 2,00 x 2,00 m alt. 1,00 a 2,50 m</v>
          </cell>
          <cell r="D850" t="str">
            <v>m</v>
          </cell>
          <cell r="H850" t="str">
            <v>DNIT 025/2004-ES</v>
          </cell>
        </row>
        <row r="851">
          <cell r="A851" t="str">
            <v>2 S 04 220 07</v>
          </cell>
          <cell r="B851" t="str">
            <v>-</v>
          </cell>
          <cell r="C851" t="str">
            <v>Corpo BTCC 2,50 a 2,50 m alt. 1,00 a 2,50 m</v>
          </cell>
          <cell r="D851" t="str">
            <v>m</v>
          </cell>
          <cell r="H851" t="str">
            <v>DNIT 025/2004-ES</v>
          </cell>
        </row>
        <row r="852">
          <cell r="A852" t="str">
            <v>2 S 04 220 08</v>
          </cell>
          <cell r="B852" t="str">
            <v>-</v>
          </cell>
          <cell r="C852" t="str">
            <v>Corpo BTCC 3,00 x 3,00 m alt. 1,00 a 2,50 m</v>
          </cell>
          <cell r="D852" t="str">
            <v>m</v>
          </cell>
          <cell r="H852" t="str">
            <v>DNIT 025/2004-ES</v>
          </cell>
        </row>
        <row r="853">
          <cell r="A853" t="str">
            <v>2 S 04 220 09</v>
          </cell>
          <cell r="B853" t="str">
            <v>-</v>
          </cell>
          <cell r="C853" t="str">
            <v>Corpo BTCC 1,50 x 1,50 m alt. 2,50 a 5,00 m</v>
          </cell>
          <cell r="D853" t="str">
            <v>m</v>
          </cell>
          <cell r="H853" t="str">
            <v>DNIT 025/2004-ES</v>
          </cell>
        </row>
        <row r="854">
          <cell r="A854" t="str">
            <v>2 S 04 220 10</v>
          </cell>
          <cell r="B854" t="str">
            <v>-</v>
          </cell>
          <cell r="C854" t="str">
            <v>Corpo BTCC 2,00 x 2,00 m alt. 2,50 a 5,00 m</v>
          </cell>
          <cell r="D854" t="str">
            <v>m</v>
          </cell>
          <cell r="H854" t="str">
            <v>DNIT 025/2004-ES</v>
          </cell>
        </row>
        <row r="855">
          <cell r="A855" t="str">
            <v>2 S 04 220 11</v>
          </cell>
          <cell r="B855" t="str">
            <v>-</v>
          </cell>
          <cell r="C855" t="str">
            <v>Corpo BTCC 2,50 x 2,50 m alt. 2,50 a 5,00 m</v>
          </cell>
          <cell r="D855" t="str">
            <v>m</v>
          </cell>
          <cell r="H855" t="str">
            <v>DNIT 025/2004-ES</v>
          </cell>
        </row>
        <row r="856">
          <cell r="A856" t="str">
            <v>2 S 04 220 12</v>
          </cell>
          <cell r="B856" t="str">
            <v>-</v>
          </cell>
          <cell r="C856" t="str">
            <v>Corpo BTCC 3,00 x 3,00 m alt. 2,50 a 5,00 m</v>
          </cell>
          <cell r="D856" t="str">
            <v>m</v>
          </cell>
          <cell r="H856" t="str">
            <v>DNIT 025/2004-ES</v>
          </cell>
        </row>
        <row r="857">
          <cell r="A857" t="str">
            <v>2 S 04 220 13</v>
          </cell>
          <cell r="B857" t="str">
            <v>-</v>
          </cell>
          <cell r="C857" t="str">
            <v>Corpo BTCC 1,50 x 1,50 m alt. 5,00 a 7,50 m</v>
          </cell>
          <cell r="D857" t="str">
            <v>m</v>
          </cell>
          <cell r="H857" t="str">
            <v>DNIT 025/2004-ES</v>
          </cell>
        </row>
        <row r="858">
          <cell r="A858" t="str">
            <v>2 S 04 220 14</v>
          </cell>
          <cell r="B858" t="str">
            <v>-</v>
          </cell>
          <cell r="C858" t="str">
            <v>Corpo BTCC 2,00 x 2,00 m alt. 5,00 a 7,50 m</v>
          </cell>
          <cell r="D858" t="str">
            <v>m</v>
          </cell>
          <cell r="H858" t="str">
            <v>DNIT 025/2004-ES</v>
          </cell>
        </row>
        <row r="859">
          <cell r="A859" t="str">
            <v>2 S 04 220 15</v>
          </cell>
          <cell r="B859" t="str">
            <v>-</v>
          </cell>
          <cell r="C859" t="str">
            <v>Corpo BTCC 2,50 x 2,50 m alt. 5,00 a 7,50 m</v>
          </cell>
          <cell r="D859" t="str">
            <v>m</v>
          </cell>
          <cell r="H859" t="str">
            <v>DNIT 025/2004-ES</v>
          </cell>
        </row>
        <row r="860">
          <cell r="A860" t="str">
            <v>2 S 04 220 16</v>
          </cell>
          <cell r="B860" t="str">
            <v>-</v>
          </cell>
          <cell r="C860" t="str">
            <v>Corpo BTCC 3,00 x 3,00 m alt. 5,00 a 7,50 m</v>
          </cell>
          <cell r="D860" t="str">
            <v>m</v>
          </cell>
          <cell r="H860" t="str">
            <v>DNIT 025/2004-ES</v>
          </cell>
        </row>
        <row r="861">
          <cell r="A861" t="str">
            <v>2 S 04 220 17</v>
          </cell>
          <cell r="B861" t="str">
            <v>-</v>
          </cell>
          <cell r="C861" t="str">
            <v>Corpo BTCC 1,50 x 1,50 m alt. 7,50 a 10,00 m</v>
          </cell>
          <cell r="D861" t="str">
            <v>m</v>
          </cell>
          <cell r="H861" t="str">
            <v>DNIT 025/2004-ES</v>
          </cell>
        </row>
        <row r="862">
          <cell r="A862" t="str">
            <v>2 S 04 220 18</v>
          </cell>
          <cell r="B862" t="str">
            <v>-</v>
          </cell>
          <cell r="C862" t="str">
            <v>Corpo BTCC 2,00 x 2,00 m alt. 7,50 m a 10,00 m</v>
          </cell>
          <cell r="D862" t="str">
            <v>m</v>
          </cell>
          <cell r="H862" t="str">
            <v>DNIT 025/2004-ES</v>
          </cell>
        </row>
        <row r="863">
          <cell r="A863" t="str">
            <v>2 S 04 220 19</v>
          </cell>
          <cell r="B863" t="str">
            <v>-</v>
          </cell>
          <cell r="C863" t="str">
            <v>Corpo BTCC 2,50 x 2,50 m alt. 7,50 a 10,00 m</v>
          </cell>
          <cell r="D863" t="str">
            <v>m</v>
          </cell>
          <cell r="H863" t="str">
            <v>DNIT 025/2004-ES</v>
          </cell>
        </row>
        <row r="864">
          <cell r="A864" t="str">
            <v>2 S 04 220 20</v>
          </cell>
          <cell r="B864" t="str">
            <v>-</v>
          </cell>
          <cell r="C864" t="str">
            <v>Corpo BTCC 3,00 x 3,00 m alt 7,50 a 10,00 m</v>
          </cell>
          <cell r="D864" t="str">
            <v>m</v>
          </cell>
          <cell r="H864" t="str">
            <v>DNIT 025/2004-ES</v>
          </cell>
        </row>
        <row r="865">
          <cell r="A865" t="str">
            <v>2 S 04 220 21</v>
          </cell>
          <cell r="B865" t="str">
            <v>-</v>
          </cell>
          <cell r="C865" t="str">
            <v>Corpo BTCC 1,50 x 1,50 m alt. 10,00 a 12,50 m</v>
          </cell>
          <cell r="D865" t="str">
            <v>m</v>
          </cell>
          <cell r="H865" t="str">
            <v>DNIT 025/2004-ES</v>
          </cell>
        </row>
        <row r="866">
          <cell r="A866" t="str">
            <v>2 S 04 220 22</v>
          </cell>
          <cell r="B866" t="str">
            <v>-</v>
          </cell>
          <cell r="C866" t="str">
            <v>Corpo BTCC 2,00 x 2,00 m alt. 10,00 a 12,50 m</v>
          </cell>
          <cell r="D866" t="str">
            <v>m</v>
          </cell>
          <cell r="H866" t="str">
            <v>DNIT 025/2004-ES</v>
          </cell>
        </row>
        <row r="867">
          <cell r="A867" t="str">
            <v>2 S 04 220 23</v>
          </cell>
          <cell r="B867" t="str">
            <v>-</v>
          </cell>
          <cell r="C867" t="str">
            <v>Corpo BTCC 2,50 x 2,50 m alt. 10,00 a 12,50 m</v>
          </cell>
          <cell r="D867" t="str">
            <v>m</v>
          </cell>
          <cell r="H867" t="str">
            <v>DNIT 025/2004-ES</v>
          </cell>
        </row>
        <row r="868">
          <cell r="A868" t="str">
            <v>2 S 04 220 24</v>
          </cell>
          <cell r="B868" t="str">
            <v>-</v>
          </cell>
          <cell r="C868" t="str">
            <v>Corpo BTCC 3,00 x 3,00 m alt. 10,00 a 12,50 m</v>
          </cell>
          <cell r="D868" t="str">
            <v>m</v>
          </cell>
          <cell r="H868" t="str">
            <v>DNIT 025/2004-ES</v>
          </cell>
        </row>
        <row r="869">
          <cell r="A869" t="str">
            <v>2 S 04 220 25</v>
          </cell>
          <cell r="B869" t="str">
            <v>-</v>
          </cell>
          <cell r="C869" t="str">
            <v>Corpo BTCC 1,50 x 1,50 m alt. 12,50 a 15,00 m</v>
          </cell>
          <cell r="D869" t="str">
            <v>m</v>
          </cell>
          <cell r="H869" t="str">
            <v>DNIT 025/2004-ES</v>
          </cell>
        </row>
        <row r="870">
          <cell r="A870" t="str">
            <v>2 S 04 220 26</v>
          </cell>
          <cell r="B870" t="str">
            <v>-</v>
          </cell>
          <cell r="C870" t="str">
            <v>Corpo BTCC 2,00 x 2,00 m alt. 12,50 a 15,00 m</v>
          </cell>
          <cell r="D870" t="str">
            <v>m</v>
          </cell>
          <cell r="H870" t="str">
            <v>DNIT 025/2004-ES</v>
          </cell>
        </row>
        <row r="871">
          <cell r="A871" t="str">
            <v>2 S 04 220 27</v>
          </cell>
          <cell r="B871" t="str">
            <v>-</v>
          </cell>
          <cell r="C871" t="str">
            <v>Corpo BTCC 2,50 x 2,50 m alt. 12,50 a 15,00 m</v>
          </cell>
          <cell r="D871" t="str">
            <v>m</v>
          </cell>
          <cell r="H871" t="str">
            <v>DNIT 025/2004-ES</v>
          </cell>
        </row>
        <row r="872">
          <cell r="A872" t="str">
            <v>2 S 04 220 28</v>
          </cell>
          <cell r="B872" t="str">
            <v>-</v>
          </cell>
          <cell r="C872" t="str">
            <v>Corpo BTCC 3,00 x 3,00 m alt. 12,50 a 15,00 m</v>
          </cell>
          <cell r="D872" t="str">
            <v>m</v>
          </cell>
          <cell r="H872" t="str">
            <v>DNIT 025/2004-ES</v>
          </cell>
        </row>
        <row r="873">
          <cell r="A873" t="str">
            <v>2 S 04 220 51</v>
          </cell>
          <cell r="B873" t="str">
            <v>-</v>
          </cell>
          <cell r="C873" t="str">
            <v>Corpo BTCC 1,50 x 1,50 m alt. 0 a 1,00 m AC/BC</v>
          </cell>
          <cell r="D873" t="str">
            <v>m</v>
          </cell>
          <cell r="H873" t="str">
            <v>DNIT 025/2004-ES</v>
          </cell>
        </row>
        <row r="874">
          <cell r="A874" t="str">
            <v>2 S 04 220 52</v>
          </cell>
          <cell r="B874" t="str">
            <v>-</v>
          </cell>
          <cell r="C874" t="str">
            <v>Corpo BTCC 2,00 x 2,00 m alt. 0 a 1,00 m AC/BC</v>
          </cell>
          <cell r="D874" t="str">
            <v>m</v>
          </cell>
          <cell r="H874" t="str">
            <v>DNIT 025/2004-ES</v>
          </cell>
        </row>
        <row r="875">
          <cell r="A875" t="str">
            <v>2 S 04 220 53</v>
          </cell>
          <cell r="B875" t="str">
            <v>-</v>
          </cell>
          <cell r="C875" t="str">
            <v>Corpo BTCC 2,50 x 2,50 m alt. 0 a 1,00 m AC/BC</v>
          </cell>
          <cell r="D875" t="str">
            <v>m</v>
          </cell>
          <cell r="H875" t="str">
            <v>DNIT 025/2004-ES</v>
          </cell>
        </row>
        <row r="876">
          <cell r="A876" t="str">
            <v>2 S 04 220 54</v>
          </cell>
          <cell r="B876" t="str">
            <v>-</v>
          </cell>
          <cell r="C876" t="str">
            <v>Corpo BTCC 3,00 x 3,00 m alt. 0 a 1,00 m AC/BC</v>
          </cell>
          <cell r="D876" t="str">
            <v>m</v>
          </cell>
          <cell r="H876" t="str">
            <v>DNIT 025/2004-ES</v>
          </cell>
        </row>
        <row r="877">
          <cell r="A877" t="str">
            <v>2 S 04 220 55</v>
          </cell>
          <cell r="B877" t="str">
            <v>-</v>
          </cell>
          <cell r="C877" t="str">
            <v>Corpo BTCC 1,50 x 1,50 m alt. 1,00 a 2,50 m AC/BC</v>
          </cell>
          <cell r="D877" t="str">
            <v>m</v>
          </cell>
          <cell r="H877" t="str">
            <v>DNIT 025/2004-ES</v>
          </cell>
        </row>
        <row r="878">
          <cell r="A878" t="str">
            <v>2 S 04 220 56</v>
          </cell>
          <cell r="B878" t="str">
            <v>-</v>
          </cell>
          <cell r="C878" t="str">
            <v>Corpo BTCC 2,00 x 2,00 m alt. 1,00 a 2,50 m AC/BC</v>
          </cell>
          <cell r="D878" t="str">
            <v>m</v>
          </cell>
          <cell r="H878" t="str">
            <v>DNIT 025/2004-ES</v>
          </cell>
        </row>
        <row r="879">
          <cell r="A879" t="str">
            <v>2 S 04 220 57</v>
          </cell>
          <cell r="B879" t="str">
            <v>-</v>
          </cell>
          <cell r="C879" t="str">
            <v>Corpo BTCC 2,50 x 2,50 m alt. 1,00 a 2,50 m AC/BC</v>
          </cell>
          <cell r="D879" t="str">
            <v>m</v>
          </cell>
          <cell r="H879" t="str">
            <v>DNIT 025/2004-ES</v>
          </cell>
        </row>
        <row r="880">
          <cell r="A880" t="str">
            <v>2 S 04 220 58</v>
          </cell>
          <cell r="B880" t="str">
            <v>-</v>
          </cell>
          <cell r="C880" t="str">
            <v>Corpo BTCC 3,00 x 3,00 m alt. 1,00 a 2,50 m AC/BC</v>
          </cell>
          <cell r="D880" t="str">
            <v>m</v>
          </cell>
          <cell r="H880" t="str">
            <v>DNIT 025/2004-ES</v>
          </cell>
        </row>
        <row r="881">
          <cell r="A881" t="str">
            <v>2 S 04 220 59</v>
          </cell>
          <cell r="B881" t="str">
            <v>-</v>
          </cell>
          <cell r="C881" t="str">
            <v>Corpo BTCC 1,50 x 1,50 m alt. 2,50 a 5,00 m AC/BC</v>
          </cell>
          <cell r="D881" t="str">
            <v>m</v>
          </cell>
          <cell r="H881" t="str">
            <v>DNIT 025/2004-ES</v>
          </cell>
        </row>
        <row r="882">
          <cell r="A882" t="str">
            <v>2 S 04 220 60</v>
          </cell>
          <cell r="B882" t="str">
            <v>-</v>
          </cell>
          <cell r="C882" t="str">
            <v>Corpo BTCC 2,00 x 2,00 m alt. 2,50 a 5,00 m AC/BC</v>
          </cell>
          <cell r="D882" t="str">
            <v>m</v>
          </cell>
          <cell r="H882" t="str">
            <v>DNIT 025/2004-ES</v>
          </cell>
        </row>
        <row r="883">
          <cell r="A883" t="str">
            <v>2 S 04 220 61</v>
          </cell>
          <cell r="B883" t="str">
            <v>-</v>
          </cell>
          <cell r="C883" t="str">
            <v>Corpo BTCC 2,50 x 2,50 m alt. 2,50 a 5,00 m AC/BC</v>
          </cell>
          <cell r="D883" t="str">
            <v>m</v>
          </cell>
          <cell r="H883" t="str">
            <v>DNIT 025/2004-ES</v>
          </cell>
        </row>
        <row r="884">
          <cell r="A884" t="str">
            <v>2 S 04 220 62</v>
          </cell>
          <cell r="B884" t="str">
            <v>-</v>
          </cell>
          <cell r="C884" t="str">
            <v>Corpo BTCC 3,00 x 3,00 m alt. 2,50 a 5,00 m AC/BC</v>
          </cell>
          <cell r="D884" t="str">
            <v>m</v>
          </cell>
          <cell r="H884" t="str">
            <v>DNIT 025/2004-ES</v>
          </cell>
        </row>
        <row r="885">
          <cell r="A885" t="str">
            <v>2 S 04 220 63</v>
          </cell>
          <cell r="B885" t="str">
            <v>-</v>
          </cell>
          <cell r="C885" t="str">
            <v>Corpo BTCC 1,50 x 1,50 m alt. 5,00 a 7,50 m AC/BC</v>
          </cell>
          <cell r="D885" t="str">
            <v>m</v>
          </cell>
          <cell r="H885" t="str">
            <v>DNIT 025/2004-ES</v>
          </cell>
        </row>
        <row r="886">
          <cell r="A886" t="str">
            <v>2 S 04 220 64</v>
          </cell>
          <cell r="B886" t="str">
            <v>-</v>
          </cell>
          <cell r="C886" t="str">
            <v>Corpo BTCC 2,00 x 2,00 m alt. 5,00 a 7,50 m AC/BC</v>
          </cell>
          <cell r="D886" t="str">
            <v>m</v>
          </cell>
          <cell r="H886" t="str">
            <v>DNIT 025/2004-ES</v>
          </cell>
        </row>
        <row r="887">
          <cell r="A887" t="str">
            <v>2 S 04 220 65</v>
          </cell>
          <cell r="B887" t="str">
            <v>-</v>
          </cell>
          <cell r="C887" t="str">
            <v>Corpo BTCC 2,50 x 2,50 m alt. 5,00 a 7,50 m AC/BC</v>
          </cell>
          <cell r="D887" t="str">
            <v>m</v>
          </cell>
          <cell r="H887" t="str">
            <v>DNIT 025/2004-ES</v>
          </cell>
        </row>
        <row r="888">
          <cell r="A888" t="str">
            <v>2 S 04 220 66</v>
          </cell>
          <cell r="B888" t="str">
            <v>-</v>
          </cell>
          <cell r="C888" t="str">
            <v>Corpo BTCC 3,00 x 3,00 m alt. 5,00 a 7,50 m AC/BC</v>
          </cell>
          <cell r="D888" t="str">
            <v>m</v>
          </cell>
          <cell r="H888" t="str">
            <v>DNIT 025/2004-ES</v>
          </cell>
        </row>
        <row r="889">
          <cell r="A889" t="str">
            <v>2 S 04 220 67</v>
          </cell>
          <cell r="B889" t="str">
            <v>-</v>
          </cell>
          <cell r="C889" t="str">
            <v>Corpo BTCC 1,50 x 1,50 m alt. 7,50 a 10,00 m AC/BC</v>
          </cell>
          <cell r="D889" t="str">
            <v>m</v>
          </cell>
          <cell r="H889" t="str">
            <v>DNIT 025/2004-ES</v>
          </cell>
        </row>
        <row r="890">
          <cell r="A890" t="str">
            <v>2 S 04 220 68</v>
          </cell>
          <cell r="B890" t="str">
            <v>-</v>
          </cell>
          <cell r="C890" t="str">
            <v>Corpo BTCC 2,00 x 2,00 m alt. 7,50 a 10,00 m AC/BC</v>
          </cell>
          <cell r="D890" t="str">
            <v>m</v>
          </cell>
          <cell r="H890" t="str">
            <v>DNIT 025/2004-ES</v>
          </cell>
        </row>
        <row r="891">
          <cell r="A891" t="str">
            <v>2 S 04 220 69</v>
          </cell>
          <cell r="B891" t="str">
            <v>-</v>
          </cell>
          <cell r="C891" t="str">
            <v>Corpo BTCC 2,50 x 2,50 m alt. 7,50 a 10,00 m AC/BC</v>
          </cell>
          <cell r="D891" t="str">
            <v>m</v>
          </cell>
          <cell r="H891" t="str">
            <v>DNIT 025/2004-ES</v>
          </cell>
        </row>
        <row r="892">
          <cell r="A892" t="str">
            <v>2 S 04 220 70</v>
          </cell>
          <cell r="B892" t="str">
            <v>-</v>
          </cell>
          <cell r="C892" t="str">
            <v>Corpo BTCC 3,00 x 3,00 m alt. 7,50 a 10,00 m AC/BC</v>
          </cell>
          <cell r="D892" t="str">
            <v>m</v>
          </cell>
          <cell r="H892" t="str">
            <v>DNIT 025/2004-ES</v>
          </cell>
        </row>
        <row r="893">
          <cell r="A893" t="str">
            <v>2 S 04 220 71</v>
          </cell>
          <cell r="B893" t="str">
            <v>-</v>
          </cell>
          <cell r="C893" t="str">
            <v>Corpo BTCC 1,50 x 1,50 m alt.10,00 a 12,50 m AC/BC</v>
          </cell>
          <cell r="D893" t="str">
            <v>m</v>
          </cell>
          <cell r="H893" t="str">
            <v>DNIT 025/2004-ES</v>
          </cell>
        </row>
        <row r="894">
          <cell r="A894" t="str">
            <v>2 S 04 220 72</v>
          </cell>
          <cell r="B894" t="str">
            <v>-</v>
          </cell>
          <cell r="C894" t="str">
            <v>Corpo BTCC 2,00 x 2,00 m alt.10,00 a 12,50 m AC/BC</v>
          </cell>
          <cell r="D894" t="str">
            <v>m</v>
          </cell>
          <cell r="H894" t="str">
            <v>DNIT 025/2004-ES</v>
          </cell>
        </row>
        <row r="895">
          <cell r="A895" t="str">
            <v>2 S 04 220 73</v>
          </cell>
          <cell r="B895" t="str">
            <v>-</v>
          </cell>
          <cell r="C895" t="str">
            <v>Corpo BTCC 2,50 x 2,50 m alt.10,00 a 12,50 m AC/BC</v>
          </cell>
          <cell r="D895" t="str">
            <v>m</v>
          </cell>
          <cell r="H895" t="str">
            <v>DNIT 025/2004-ES</v>
          </cell>
        </row>
        <row r="896">
          <cell r="A896" t="str">
            <v>2 S 04 220 74</v>
          </cell>
          <cell r="B896" t="str">
            <v>-</v>
          </cell>
          <cell r="C896" t="str">
            <v>Corpo BTCC 3,00 x 3,00 m alt.10,00 a 12,50 m AC/BC</v>
          </cell>
          <cell r="D896" t="str">
            <v>m</v>
          </cell>
          <cell r="H896" t="str">
            <v>DNIT 025/2004-ES</v>
          </cell>
        </row>
        <row r="897">
          <cell r="A897" t="str">
            <v>2 S 04 220 75</v>
          </cell>
          <cell r="B897" t="str">
            <v>-</v>
          </cell>
          <cell r="C897" t="str">
            <v>Corpo BTCC 1,50 x 1,50 m alt.12,50 a 15,00 m AC/BC</v>
          </cell>
          <cell r="D897" t="str">
            <v>m</v>
          </cell>
          <cell r="H897" t="str">
            <v>DNIT 025/2004-ES</v>
          </cell>
        </row>
        <row r="898">
          <cell r="A898" t="str">
            <v>2 S 04 220 76</v>
          </cell>
          <cell r="B898" t="str">
            <v>-</v>
          </cell>
          <cell r="C898" t="str">
            <v>Corpo BTCC 2,00 x 2,00 m alt.12,50 a 15,00 m AC/BC</v>
          </cell>
          <cell r="D898" t="str">
            <v>m</v>
          </cell>
          <cell r="H898" t="str">
            <v>DNIT 025/2004-ES</v>
          </cell>
        </row>
        <row r="899">
          <cell r="A899" t="str">
            <v>2 S 04 220 77</v>
          </cell>
          <cell r="B899" t="str">
            <v>-</v>
          </cell>
          <cell r="C899" t="str">
            <v>Corpo BTCC 2,50 x 2,50 m alt.12,50 a 15,00 m AC/BC</v>
          </cell>
          <cell r="D899" t="str">
            <v>m</v>
          </cell>
          <cell r="H899" t="str">
            <v>DNIT 025/2004-ES</v>
          </cell>
        </row>
        <row r="900">
          <cell r="A900" t="str">
            <v>2 S 04 220 78</v>
          </cell>
          <cell r="B900" t="str">
            <v>-</v>
          </cell>
          <cell r="C900" t="str">
            <v>Corpo BTCC 3,00 x 3,00 m alt.12,50 a 15,00 m AC/BC</v>
          </cell>
          <cell r="D900" t="str">
            <v>m</v>
          </cell>
          <cell r="H900" t="str">
            <v>DNIT 025/2004-ES</v>
          </cell>
        </row>
        <row r="901">
          <cell r="A901" t="str">
            <v>2 S 04 221 01</v>
          </cell>
          <cell r="B901" t="str">
            <v>-</v>
          </cell>
          <cell r="C901" t="str">
            <v>Boca BTCC 1,50 x 1,50 m normal</v>
          </cell>
          <cell r="D901" t="str">
            <v>und</v>
          </cell>
          <cell r="H901" t="str">
            <v>DNIT 025/2004-ES</v>
          </cell>
        </row>
        <row r="902">
          <cell r="A902" t="str">
            <v>2 S 04 221 02</v>
          </cell>
          <cell r="B902" t="str">
            <v>-</v>
          </cell>
          <cell r="C902" t="str">
            <v>Boca BTCC 2,00 x 2,00 m normal</v>
          </cell>
          <cell r="D902" t="str">
            <v>und</v>
          </cell>
          <cell r="H902" t="str">
            <v>DNIT 025/2004-ES</v>
          </cell>
        </row>
        <row r="903">
          <cell r="A903" t="str">
            <v>2 S 04 221 03</v>
          </cell>
          <cell r="B903" t="str">
            <v>-</v>
          </cell>
          <cell r="C903" t="str">
            <v>Boca BTCC 2,50 x 2,50 m normal</v>
          </cell>
          <cell r="D903" t="str">
            <v>und</v>
          </cell>
          <cell r="H903" t="str">
            <v>DNIT 025/2004-ES</v>
          </cell>
        </row>
        <row r="904">
          <cell r="A904" t="str">
            <v>2 S 04 221 04</v>
          </cell>
          <cell r="B904" t="str">
            <v>-</v>
          </cell>
          <cell r="C904" t="str">
            <v>Boca BTCC 3,00 x 3,00 m normal</v>
          </cell>
          <cell r="D904" t="str">
            <v>und</v>
          </cell>
          <cell r="H904" t="str">
            <v>DNIT 025/2004-ES</v>
          </cell>
        </row>
        <row r="905">
          <cell r="A905" t="str">
            <v>2 S 04 221 05</v>
          </cell>
          <cell r="B905" t="str">
            <v>-</v>
          </cell>
          <cell r="C905" t="str">
            <v>Boca BTCC 1,50 x 1,50 m esc=15</v>
          </cell>
          <cell r="D905" t="str">
            <v>und</v>
          </cell>
          <cell r="H905" t="str">
            <v>DNIT 025/2004-ES</v>
          </cell>
        </row>
        <row r="906">
          <cell r="A906" t="str">
            <v>2 S 04 221 06</v>
          </cell>
          <cell r="B906" t="str">
            <v>-</v>
          </cell>
          <cell r="C906" t="str">
            <v>Boca BTCC 2,00 x 2,00 m esc=15</v>
          </cell>
          <cell r="D906" t="str">
            <v>und</v>
          </cell>
          <cell r="H906" t="str">
            <v>DNIT 025/2004-ES</v>
          </cell>
        </row>
        <row r="907">
          <cell r="A907" t="str">
            <v>2 S 04 221 07</v>
          </cell>
          <cell r="B907" t="str">
            <v>-</v>
          </cell>
          <cell r="C907" t="str">
            <v>Boca BTCC 2,50 x 2,50 m esc=15</v>
          </cell>
          <cell r="D907" t="str">
            <v>und</v>
          </cell>
          <cell r="H907" t="str">
            <v>DNIT 025/2004-ES</v>
          </cell>
        </row>
        <row r="908">
          <cell r="A908" t="str">
            <v>2 S 04 221 08</v>
          </cell>
          <cell r="B908" t="str">
            <v>-</v>
          </cell>
          <cell r="C908" t="str">
            <v>Boca BTCC 3,00 x 3,00 m esc=15</v>
          </cell>
          <cell r="D908" t="str">
            <v>und</v>
          </cell>
          <cell r="H908" t="str">
            <v>DNIT 025/2004-ES</v>
          </cell>
        </row>
        <row r="909">
          <cell r="A909" t="str">
            <v>2 S 04 221 09</v>
          </cell>
          <cell r="B909" t="str">
            <v>-</v>
          </cell>
          <cell r="C909" t="str">
            <v>Boca BTCC 1,50 x 1,50 m esc=30</v>
          </cell>
          <cell r="D909" t="str">
            <v>und</v>
          </cell>
          <cell r="H909" t="str">
            <v>DNIT 025/2004-ES</v>
          </cell>
        </row>
        <row r="910">
          <cell r="A910" t="str">
            <v>2 S 04 221 10</v>
          </cell>
          <cell r="B910" t="str">
            <v>-</v>
          </cell>
          <cell r="C910" t="str">
            <v>Boca BTCC 2,00 x 2,00 m exc.=30</v>
          </cell>
          <cell r="D910" t="str">
            <v>und</v>
          </cell>
          <cell r="H910" t="str">
            <v>DNIT 025/2004-ES</v>
          </cell>
        </row>
        <row r="911">
          <cell r="A911" t="str">
            <v>2 S 04 221 11</v>
          </cell>
          <cell r="B911" t="str">
            <v>-</v>
          </cell>
          <cell r="C911" t="str">
            <v>Boca BTCC 2,50 x 2,50 m esc=30</v>
          </cell>
          <cell r="D911" t="str">
            <v>und</v>
          </cell>
          <cell r="H911" t="str">
            <v>DNIT 025/2004-ES</v>
          </cell>
        </row>
        <row r="912">
          <cell r="A912" t="str">
            <v>2 S 04 221 12</v>
          </cell>
          <cell r="B912" t="str">
            <v>-</v>
          </cell>
          <cell r="C912" t="str">
            <v>Boca BTCC 3,00 x 3,00 m esc=30</v>
          </cell>
          <cell r="D912" t="str">
            <v>und</v>
          </cell>
          <cell r="H912" t="str">
            <v>DNIT 025/2004-ES</v>
          </cell>
        </row>
        <row r="913">
          <cell r="A913" t="str">
            <v>2 S 04 221 13</v>
          </cell>
          <cell r="B913" t="str">
            <v>-</v>
          </cell>
          <cell r="C913" t="str">
            <v>Boca BTCC 1,50 x 1,50 m esc.=45</v>
          </cell>
          <cell r="D913" t="str">
            <v>und</v>
          </cell>
          <cell r="H913" t="str">
            <v>DNIT 025/2004-ES</v>
          </cell>
        </row>
        <row r="914">
          <cell r="A914" t="str">
            <v>2 S 04 221 14</v>
          </cell>
          <cell r="B914" t="str">
            <v>-</v>
          </cell>
          <cell r="C914" t="str">
            <v>Boca BTCC 2,00 x 2,00 m esc=45</v>
          </cell>
          <cell r="D914" t="str">
            <v>und</v>
          </cell>
          <cell r="H914" t="str">
            <v>DNIT 025/2004-ES</v>
          </cell>
        </row>
        <row r="915">
          <cell r="A915" t="str">
            <v>2 S 04 221 15</v>
          </cell>
          <cell r="B915" t="str">
            <v>-</v>
          </cell>
          <cell r="C915" t="str">
            <v>Boca BTCC 2,50 x 2,50 m esc=45</v>
          </cell>
          <cell r="D915" t="str">
            <v>und</v>
          </cell>
          <cell r="H915" t="str">
            <v>DNIT 025/2004-ES</v>
          </cell>
        </row>
        <row r="916">
          <cell r="A916" t="str">
            <v>2 S 04 221 16</v>
          </cell>
          <cell r="B916" t="str">
            <v>-</v>
          </cell>
          <cell r="C916" t="str">
            <v>Boca BTCC 3,00 x 3,00 m esc=45</v>
          </cell>
          <cell r="D916" t="str">
            <v>und</v>
          </cell>
          <cell r="H916" t="str">
            <v>DNIT 025/2004-ES</v>
          </cell>
        </row>
        <row r="917">
          <cell r="A917" t="str">
            <v>2 S 04 221 51</v>
          </cell>
          <cell r="B917" t="str">
            <v>-</v>
          </cell>
          <cell r="C917" t="str">
            <v>Boca BTCC 1,50 x 1,50 m normal AC/BC</v>
          </cell>
          <cell r="D917" t="str">
            <v>und</v>
          </cell>
          <cell r="H917" t="str">
            <v>DNIT 025/2004-ES</v>
          </cell>
        </row>
        <row r="918">
          <cell r="A918" t="str">
            <v>2 S 04 221 52</v>
          </cell>
          <cell r="B918" t="str">
            <v>-</v>
          </cell>
          <cell r="C918" t="str">
            <v>Boca BTCC 2,00 x 2,00 m normal AC/BC</v>
          </cell>
          <cell r="D918" t="str">
            <v>und</v>
          </cell>
          <cell r="H918" t="str">
            <v>DNIT 025/2004-ES</v>
          </cell>
        </row>
        <row r="919">
          <cell r="A919" t="str">
            <v>2 S 04 221 53</v>
          </cell>
          <cell r="B919" t="str">
            <v>-</v>
          </cell>
          <cell r="C919" t="str">
            <v>Boca BTCC 2,50 x 2,50 m normal AC/BC</v>
          </cell>
          <cell r="D919" t="str">
            <v>und</v>
          </cell>
          <cell r="H919" t="str">
            <v>DNIT 025/2004-ES</v>
          </cell>
        </row>
        <row r="920">
          <cell r="A920" t="str">
            <v>2 S 04 221 54</v>
          </cell>
          <cell r="B920" t="str">
            <v>-</v>
          </cell>
          <cell r="C920" t="str">
            <v>Boca BTCC 3,00 x 3,00 m normal AC/BC</v>
          </cell>
          <cell r="D920" t="str">
            <v>und</v>
          </cell>
          <cell r="H920" t="str">
            <v>DNIT 025/2004-ES</v>
          </cell>
        </row>
        <row r="921">
          <cell r="A921" t="str">
            <v>2 S 04 221 55</v>
          </cell>
          <cell r="B921" t="str">
            <v>-</v>
          </cell>
          <cell r="C921" t="str">
            <v>Boca BTCC 1,50 x 1,50 m - esc=15 AC/BC</v>
          </cell>
          <cell r="D921" t="str">
            <v>und</v>
          </cell>
          <cell r="H921" t="str">
            <v>DNIT 025/2004-ES</v>
          </cell>
        </row>
        <row r="922">
          <cell r="A922" t="str">
            <v>2 S 04 221 56</v>
          </cell>
          <cell r="B922" t="str">
            <v>-</v>
          </cell>
          <cell r="C922" t="str">
            <v>Boca BTCC 2,00 x 2,00 m - esc=15 AC/BC</v>
          </cell>
          <cell r="D922" t="str">
            <v>und</v>
          </cell>
          <cell r="H922" t="str">
            <v>DNIT 025/2004-ES</v>
          </cell>
        </row>
        <row r="923">
          <cell r="A923" t="str">
            <v>2 S 04 221 57</v>
          </cell>
          <cell r="B923" t="str">
            <v>-</v>
          </cell>
          <cell r="C923" t="str">
            <v>Boca BTCC 2,50 x 2,50 m - esc=15 AC/BC</v>
          </cell>
          <cell r="D923" t="str">
            <v>und</v>
          </cell>
          <cell r="H923" t="str">
            <v>DNIT 025/2004-ES</v>
          </cell>
        </row>
        <row r="924">
          <cell r="A924" t="str">
            <v>2 S 04 221 58</v>
          </cell>
          <cell r="B924" t="str">
            <v>-</v>
          </cell>
          <cell r="C924" t="str">
            <v>Boca BTCC 3,00 x 3,00 m - esc=15 AC/BC</v>
          </cell>
          <cell r="D924" t="str">
            <v>und</v>
          </cell>
          <cell r="H924" t="str">
            <v>DNIT 025/2004-ES</v>
          </cell>
        </row>
        <row r="925">
          <cell r="A925" t="str">
            <v>2 S 04 221 59</v>
          </cell>
          <cell r="B925" t="str">
            <v>-</v>
          </cell>
          <cell r="C925" t="str">
            <v>Boca BTCC 1,50 x 1,50 m - esc=30 AC/BC</v>
          </cell>
          <cell r="D925" t="str">
            <v>und</v>
          </cell>
          <cell r="H925" t="str">
            <v>DNIT 025/2004-ES</v>
          </cell>
        </row>
        <row r="926">
          <cell r="A926" t="str">
            <v>2 S 04 221 60</v>
          </cell>
          <cell r="B926" t="str">
            <v>-</v>
          </cell>
          <cell r="C926" t="str">
            <v>Boca BTCC 2,00 x 2,00 m - esc=30 AC/BC</v>
          </cell>
          <cell r="D926" t="str">
            <v>und</v>
          </cell>
          <cell r="H926" t="str">
            <v>DNIT 025/2004-ES</v>
          </cell>
        </row>
        <row r="927">
          <cell r="A927" t="str">
            <v>2 S 04 221 61</v>
          </cell>
          <cell r="B927" t="str">
            <v>-</v>
          </cell>
          <cell r="C927" t="str">
            <v>Boca BTCC 2,50 x 2,50 m - esc=30 AC/BC</v>
          </cell>
          <cell r="D927" t="str">
            <v>und</v>
          </cell>
          <cell r="H927" t="str">
            <v>DNIT 025/2004-ES</v>
          </cell>
        </row>
        <row r="928">
          <cell r="A928" t="str">
            <v>2 S 04 221 62</v>
          </cell>
          <cell r="B928" t="str">
            <v>-</v>
          </cell>
          <cell r="C928" t="str">
            <v>Boca BTCC 3,00 x 3,00 m - esc=30 AC/BC</v>
          </cell>
          <cell r="D928" t="str">
            <v>und</v>
          </cell>
          <cell r="H928" t="str">
            <v>DNIT 025/2004-ES</v>
          </cell>
        </row>
        <row r="929">
          <cell r="A929" t="str">
            <v>2 S 04 221 63</v>
          </cell>
          <cell r="B929" t="str">
            <v>-</v>
          </cell>
          <cell r="C929" t="str">
            <v>Boca BTCC 1,50 x 1,50 m - esc=45 AC/BC</v>
          </cell>
          <cell r="D929" t="str">
            <v>und</v>
          </cell>
          <cell r="H929" t="str">
            <v>DNIT 025/2004-ES</v>
          </cell>
        </row>
        <row r="930">
          <cell r="A930" t="str">
            <v>2 S 04 221 64</v>
          </cell>
          <cell r="B930" t="str">
            <v>-</v>
          </cell>
          <cell r="C930" t="str">
            <v>Boca BTCC 2,00 x 2,00 m - esc=45 AC/BC</v>
          </cell>
          <cell r="D930" t="str">
            <v>und</v>
          </cell>
          <cell r="H930" t="str">
            <v>DNIT 025/2004-ES</v>
          </cell>
        </row>
        <row r="931">
          <cell r="A931" t="str">
            <v>2 S 04 221 65</v>
          </cell>
          <cell r="B931" t="str">
            <v>-</v>
          </cell>
          <cell r="C931" t="str">
            <v>Boca BTCC 2,50 x 2,50 m - esc=45 AC/BC</v>
          </cell>
          <cell r="D931" t="str">
            <v>und</v>
          </cell>
          <cell r="H931" t="str">
            <v>DNIT 025/2004-ES</v>
          </cell>
        </row>
        <row r="932">
          <cell r="A932" t="str">
            <v>2 S 04 221 66</v>
          </cell>
          <cell r="B932" t="str">
            <v>-</v>
          </cell>
          <cell r="C932" t="str">
            <v>Boca BTCC 3,00 x 3,00 m - esc = 45 AC/BC</v>
          </cell>
          <cell r="D932" t="str">
            <v>und</v>
          </cell>
          <cell r="H932" t="str">
            <v>DNIT 025/2004-ES</v>
          </cell>
        </row>
        <row r="933">
          <cell r="A933" t="str">
            <v>2 S 04 300 16</v>
          </cell>
          <cell r="B933" t="str">
            <v>-</v>
          </cell>
          <cell r="C933" t="str">
            <v>Bueiro met. chapas múltiplas D=1,60 m galv.</v>
          </cell>
          <cell r="D933" t="str">
            <v>m</v>
          </cell>
        </row>
        <row r="934">
          <cell r="A934" t="str">
            <v>2 S 04 300 20</v>
          </cell>
          <cell r="B934" t="str">
            <v>-</v>
          </cell>
          <cell r="C934" t="str">
            <v>Bueiro met.chapas múltiplas D=2,00 m galv.</v>
          </cell>
          <cell r="D934" t="str">
            <v>m</v>
          </cell>
        </row>
        <row r="935">
          <cell r="A935" t="str">
            <v>2 S 04 300 66</v>
          </cell>
          <cell r="B935" t="str">
            <v>-</v>
          </cell>
          <cell r="C935" t="str">
            <v>Bueiro met.chapas múltiplas D=1,60 m galvan.BC</v>
          </cell>
          <cell r="D935" t="str">
            <v>m</v>
          </cell>
        </row>
        <row r="936">
          <cell r="A936" t="str">
            <v>2 S 04 300 70</v>
          </cell>
          <cell r="B936" t="str">
            <v>-</v>
          </cell>
          <cell r="C936" t="str">
            <v>Bueiro met.chapas múltiplas D=2,00 m galvan.BC</v>
          </cell>
          <cell r="D936" t="str">
            <v>m</v>
          </cell>
        </row>
        <row r="937">
          <cell r="A937" t="str">
            <v>2 S 04 301 16</v>
          </cell>
          <cell r="B937" t="str">
            <v>-</v>
          </cell>
          <cell r="C937" t="str">
            <v>Bueiro met. chapas múltiplas D=1,60 m rev. epoxy</v>
          </cell>
          <cell r="D937" t="str">
            <v>m</v>
          </cell>
        </row>
        <row r="938">
          <cell r="A938" t="str">
            <v>2 S 04 301 20</v>
          </cell>
          <cell r="B938" t="str">
            <v>-</v>
          </cell>
          <cell r="C938" t="str">
            <v>Bueiro met. chapa múltipla D=2,00 m rev. epoxy</v>
          </cell>
          <cell r="D938" t="str">
            <v>m</v>
          </cell>
        </row>
        <row r="939">
          <cell r="A939" t="str">
            <v>2 S 04 301 66</v>
          </cell>
          <cell r="B939" t="str">
            <v>-</v>
          </cell>
          <cell r="C939" t="str">
            <v>Bueiro met.chapas múlt. D=1,60 m rev. c/epoxy BC</v>
          </cell>
          <cell r="D939" t="str">
            <v>m</v>
          </cell>
        </row>
        <row r="940">
          <cell r="A940" t="str">
            <v>2 S 04 301 70</v>
          </cell>
          <cell r="B940" t="str">
            <v>-</v>
          </cell>
          <cell r="C940" t="str">
            <v>Bueiro met.chapas múlt. D=2,00 m rev. c/epoxy BC</v>
          </cell>
          <cell r="D940" t="str">
            <v>m</v>
          </cell>
        </row>
        <row r="941">
          <cell r="A941" t="str">
            <v>2 S 04 310 12</v>
          </cell>
          <cell r="B941" t="str">
            <v>-</v>
          </cell>
          <cell r="C941" t="str">
            <v>Bueiro met.s/interrupção traf. D=1,20m galv.</v>
          </cell>
          <cell r="D941" t="str">
            <v>m</v>
          </cell>
          <cell r="H941" t="str">
            <v>DNIT 024/2004-ES</v>
          </cell>
        </row>
        <row r="942">
          <cell r="A942" t="str">
            <v>2 S 04 310 16</v>
          </cell>
          <cell r="B942" t="str">
            <v>-</v>
          </cell>
          <cell r="C942" t="str">
            <v>Bueiro met.s/ interrupção tráf. D=1,60m galv.</v>
          </cell>
          <cell r="D942" t="str">
            <v>m</v>
          </cell>
          <cell r="H942" t="str">
            <v>DNIT 024/2004-ES</v>
          </cell>
        </row>
        <row r="943">
          <cell r="A943" t="str">
            <v>2 S 04 310 20</v>
          </cell>
          <cell r="B943" t="str">
            <v>-</v>
          </cell>
          <cell r="C943" t="str">
            <v>Bueiro met.s/ interrupção tráf. D=2,00m galv.</v>
          </cell>
          <cell r="D943" t="str">
            <v>m</v>
          </cell>
          <cell r="H943" t="str">
            <v>DNIT 024/2004-ES</v>
          </cell>
        </row>
        <row r="944">
          <cell r="A944" t="str">
            <v>2 S 04 311 12</v>
          </cell>
          <cell r="B944" t="str">
            <v>-</v>
          </cell>
          <cell r="C944" t="str">
            <v>Bueiro met.s/interrupção traf. D=1,20m epoxy</v>
          </cell>
          <cell r="D944" t="str">
            <v>m</v>
          </cell>
          <cell r="H944" t="str">
            <v>DNIT 024/2004-ES</v>
          </cell>
        </row>
        <row r="945">
          <cell r="A945" t="str">
            <v>2 S 04 311 16</v>
          </cell>
          <cell r="B945" t="str">
            <v>-</v>
          </cell>
          <cell r="C945" t="str">
            <v>Bueiro met.s/interrupção tráf.D=1,60 m rev.epoxy</v>
          </cell>
          <cell r="D945" t="str">
            <v>m</v>
          </cell>
          <cell r="H945" t="str">
            <v>DNIT 024/2004-ES</v>
          </cell>
        </row>
        <row r="946">
          <cell r="A946" t="str">
            <v>2 S 04 311 20</v>
          </cell>
          <cell r="B946" t="str">
            <v>-</v>
          </cell>
          <cell r="C946" t="str">
            <v>Bueiro met.s/interrupção traf.D=2,00 m rev.epoxy</v>
          </cell>
          <cell r="D946" t="str">
            <v>m</v>
          </cell>
          <cell r="H946" t="str">
            <v>DNIT 024/2004-ES</v>
          </cell>
        </row>
        <row r="947">
          <cell r="A947" t="str">
            <v>2 S 04 400 01</v>
          </cell>
          <cell r="B947" t="str">
            <v>-</v>
          </cell>
          <cell r="C947" t="str">
            <v>Valeta prot.cortes c/revest. vegetal - VPC 01</v>
          </cell>
          <cell r="D947" t="str">
            <v>m</v>
          </cell>
          <cell r="H947" t="str">
            <v>DNIT 018/2004-ES</v>
          </cell>
        </row>
        <row r="948">
          <cell r="A948" t="str">
            <v>2 S 04 400 02</v>
          </cell>
          <cell r="B948" t="str">
            <v>-</v>
          </cell>
          <cell r="C948" t="str">
            <v>Valeta prot.cortes c/revest. vegetal - VPC 02</v>
          </cell>
          <cell r="D948" t="str">
            <v>m</v>
          </cell>
          <cell r="H948" t="str">
            <v>DNIT 018/2004-ES</v>
          </cell>
        </row>
        <row r="949">
          <cell r="A949" t="str">
            <v>2 S 04 400 03</v>
          </cell>
          <cell r="B949" t="str">
            <v>-</v>
          </cell>
          <cell r="C949" t="str">
            <v>Valeta prot.cortes c/revest.concreto - VPC 03</v>
          </cell>
          <cell r="D949" t="str">
            <v>m</v>
          </cell>
          <cell r="H949" t="str">
            <v>DNIT 018/2004-ES</v>
          </cell>
        </row>
        <row r="950">
          <cell r="A950" t="str">
            <v>2 S 04 400 04</v>
          </cell>
          <cell r="B950" t="str">
            <v>-</v>
          </cell>
          <cell r="C950" t="str">
            <v>Valeta prot.cortes c/revest.concreto - VPC 04</v>
          </cell>
          <cell r="D950" t="str">
            <v>m</v>
          </cell>
          <cell r="H950" t="str">
            <v>DNIT 018/2004-ES</v>
          </cell>
        </row>
        <row r="951">
          <cell r="A951" t="str">
            <v>2 S 04 400 53</v>
          </cell>
          <cell r="B951" t="str">
            <v>-</v>
          </cell>
          <cell r="C951" t="str">
            <v>Valeta prot.de cortes c/revest.concr.VPC 03 AC/BC</v>
          </cell>
          <cell r="D951" t="str">
            <v>m</v>
          </cell>
          <cell r="H951" t="str">
            <v>DNIT 018/2004-ES</v>
          </cell>
        </row>
        <row r="952">
          <cell r="A952" t="str">
            <v>2 S 04 400 54</v>
          </cell>
          <cell r="B952" t="str">
            <v>-</v>
          </cell>
          <cell r="C952" t="str">
            <v>Valeta prot.de cortes c/revest.concr.VPC 04 AC/BC</v>
          </cell>
          <cell r="D952" t="str">
            <v>m</v>
          </cell>
          <cell r="H952" t="str">
            <v>DNIT 018/2004-ES</v>
          </cell>
        </row>
        <row r="953">
          <cell r="A953" t="str">
            <v>2 S 04 401 01</v>
          </cell>
          <cell r="B953" t="str">
            <v>-</v>
          </cell>
          <cell r="C953" t="str">
            <v>Valeta prot.aterros c/revest. vegetal - VPA 01</v>
          </cell>
          <cell r="D953" t="str">
            <v>m</v>
          </cell>
          <cell r="H953" t="str">
            <v>DNIT 018/2004-ES</v>
          </cell>
        </row>
        <row r="954">
          <cell r="A954" t="str">
            <v>2 S 04 401 02</v>
          </cell>
          <cell r="B954" t="str">
            <v>-</v>
          </cell>
          <cell r="C954" t="str">
            <v>Valeta prot.aterros c/revest. vegetal - VPA 02</v>
          </cell>
          <cell r="D954" t="str">
            <v>m</v>
          </cell>
          <cell r="H954" t="str">
            <v>DNIT 018/2004-ES</v>
          </cell>
        </row>
        <row r="955">
          <cell r="A955" t="str">
            <v>2 S 04 401 03</v>
          </cell>
          <cell r="B955" t="str">
            <v>-</v>
          </cell>
          <cell r="C955" t="str">
            <v>Valeta prot.aterro c/revest. concreto - VPA 03</v>
          </cell>
          <cell r="D955" t="str">
            <v>m</v>
          </cell>
          <cell r="H955" t="str">
            <v>DNIT 018/2004-ES</v>
          </cell>
        </row>
        <row r="956">
          <cell r="A956" t="str">
            <v>2 S 04 401 04</v>
          </cell>
          <cell r="B956" t="str">
            <v>-</v>
          </cell>
          <cell r="C956" t="str">
            <v>Valeta prot.aterro c/revest. concreto - VPA 04</v>
          </cell>
          <cell r="D956" t="str">
            <v>m</v>
          </cell>
          <cell r="H956" t="str">
            <v>DNIT 018/2004-ES</v>
          </cell>
        </row>
        <row r="957">
          <cell r="A957" t="str">
            <v>2 S 04 401 05</v>
          </cell>
          <cell r="B957" t="str">
            <v>-</v>
          </cell>
          <cell r="C957" t="str">
            <v>Valeta prot.corte/aterro s/rev. - VPC 05/VPA 05</v>
          </cell>
          <cell r="D957" t="str">
            <v>m</v>
          </cell>
          <cell r="H957" t="str">
            <v>DNIT 018/2004-ES</v>
          </cell>
        </row>
        <row r="958">
          <cell r="A958" t="str">
            <v>2 S 04 401 06</v>
          </cell>
          <cell r="B958" t="str">
            <v>-</v>
          </cell>
          <cell r="C958" t="str">
            <v>Valeta prot.corte/aterro s/rev. - VPC 06/VPA 06</v>
          </cell>
          <cell r="D958" t="str">
            <v>m</v>
          </cell>
          <cell r="H958" t="str">
            <v>DNIT 018/2004-ES</v>
          </cell>
        </row>
        <row r="959">
          <cell r="A959" t="str">
            <v>2 S 04 401 53</v>
          </cell>
          <cell r="B959" t="str">
            <v>-</v>
          </cell>
          <cell r="C959" t="str">
            <v>Valeta prot.de aterro c/revest.concr.VPA 03 AC/BC</v>
          </cell>
          <cell r="D959" t="str">
            <v>m</v>
          </cell>
          <cell r="H959" t="str">
            <v>DNIT 018/2004-ES</v>
          </cell>
        </row>
        <row r="960">
          <cell r="A960" t="str">
            <v>2 S 04 401 54</v>
          </cell>
          <cell r="B960" t="str">
            <v>-</v>
          </cell>
          <cell r="C960" t="str">
            <v>Valeta prot.de aterro c/revest.concr.VPA 04 AC/BC</v>
          </cell>
          <cell r="D960" t="str">
            <v>m</v>
          </cell>
          <cell r="H960" t="str">
            <v>DNIT 018/2004-ES</v>
          </cell>
        </row>
        <row r="961">
          <cell r="A961" t="str">
            <v>2 S 04 500 01</v>
          </cell>
          <cell r="B961" t="str">
            <v>-</v>
          </cell>
          <cell r="C961" t="str">
            <v>Dreno longitudinal prof. p/corte em solo - DPS 01</v>
          </cell>
          <cell r="D961" t="str">
            <v>m</v>
          </cell>
          <cell r="H961" t="str">
            <v>DNIT 015/2004-ES</v>
          </cell>
        </row>
        <row r="962">
          <cell r="A962" t="str">
            <v>2 S 04 500 02</v>
          </cell>
          <cell r="B962" t="str">
            <v>-</v>
          </cell>
          <cell r="C962" t="str">
            <v>Dreno longitudinal prof. p/corte em solo - DPS 02</v>
          </cell>
          <cell r="D962" t="str">
            <v>m</v>
          </cell>
          <cell r="H962" t="str">
            <v>DNIT 015/2004-ES</v>
          </cell>
        </row>
        <row r="963">
          <cell r="A963" t="str">
            <v>2 S 04 500 03</v>
          </cell>
          <cell r="B963" t="str">
            <v>-</v>
          </cell>
          <cell r="C963" t="str">
            <v>Dreno longitudinal prof. p/corte em solo - DPS 03</v>
          </cell>
          <cell r="D963" t="str">
            <v>m</v>
          </cell>
          <cell r="H963" t="str">
            <v>DNIT 015/2004-ES</v>
          </cell>
        </row>
        <row r="964">
          <cell r="A964" t="str">
            <v>2 S 04 500 04</v>
          </cell>
          <cell r="B964" t="str">
            <v>-</v>
          </cell>
          <cell r="C964" t="str">
            <v>Dreno longitudinal prof. p/corte em solo - DPS 04</v>
          </cell>
          <cell r="D964" t="str">
            <v>m</v>
          </cell>
          <cell r="H964" t="str">
            <v>DNIT 015/2004-ES</v>
          </cell>
        </row>
        <row r="965">
          <cell r="A965" t="str">
            <v>2 S 04 500 05</v>
          </cell>
          <cell r="B965" t="str">
            <v>-</v>
          </cell>
          <cell r="C965" t="str">
            <v>Dreno longitudinal prof. p/corte em solo - DPS 05</v>
          </cell>
          <cell r="D965" t="str">
            <v>m</v>
          </cell>
          <cell r="H965" t="str">
            <v>DNIT 015/2004-ES</v>
          </cell>
        </row>
        <row r="966">
          <cell r="A966" t="str">
            <v>2 S 04 500 06</v>
          </cell>
          <cell r="B966" t="str">
            <v>-</v>
          </cell>
          <cell r="C966" t="str">
            <v>Dreno longitudinal prof. p/corte em solo - DPS 06</v>
          </cell>
          <cell r="D966" t="str">
            <v>m</v>
          </cell>
          <cell r="H966" t="str">
            <v>DNIT 015/2004-ES</v>
          </cell>
        </row>
        <row r="967">
          <cell r="A967" t="str">
            <v>2 S 04 500 07</v>
          </cell>
          <cell r="B967" t="str">
            <v>-</v>
          </cell>
          <cell r="C967" t="str">
            <v>Dreno longitudinal prof. p/corte em solo - DPS 07</v>
          </cell>
          <cell r="D967" t="str">
            <v>m</v>
          </cell>
          <cell r="H967" t="str">
            <v>DNIT 015/2004-ES</v>
          </cell>
        </row>
        <row r="968">
          <cell r="A968" t="str">
            <v>2 S 04 500 08</v>
          </cell>
          <cell r="B968" t="str">
            <v>-</v>
          </cell>
          <cell r="C968" t="str">
            <v>Dreno longitudinal prof. p/corte em solo - DPS 08</v>
          </cell>
          <cell r="D968" t="str">
            <v>m</v>
          </cell>
          <cell r="H968" t="str">
            <v>DNIT 015/2004-ES</v>
          </cell>
        </row>
        <row r="969">
          <cell r="A969" t="str">
            <v>2 S 04 500 51</v>
          </cell>
          <cell r="B969" t="str">
            <v>-</v>
          </cell>
          <cell r="C969" t="str">
            <v>Dreno longit. prof.p/corte em solo - DPS 01 AC/BC</v>
          </cell>
          <cell r="D969" t="str">
            <v>m</v>
          </cell>
          <cell r="H969" t="str">
            <v>DNIT 015/2004-ES</v>
          </cell>
        </row>
        <row r="970">
          <cell r="A970" t="str">
            <v>2 S 04 500 52</v>
          </cell>
          <cell r="B970" t="str">
            <v>-</v>
          </cell>
          <cell r="C970" t="str">
            <v>Dreno longit.prof. p/corte em solo - DPS 02 AC/BC</v>
          </cell>
          <cell r="D970" t="str">
            <v>m</v>
          </cell>
          <cell r="H970" t="str">
            <v>DNIT 015/2004-ES</v>
          </cell>
        </row>
        <row r="971">
          <cell r="A971" t="str">
            <v>2 S 04 500 53</v>
          </cell>
          <cell r="B971" t="str">
            <v>-</v>
          </cell>
          <cell r="C971" t="str">
            <v>Dreno longit.prof. p/corte em solo - DPS 03 AC/BC</v>
          </cell>
          <cell r="D971" t="str">
            <v>m</v>
          </cell>
          <cell r="H971" t="str">
            <v>DNIT 015/2004-ES</v>
          </cell>
        </row>
        <row r="972">
          <cell r="A972" t="str">
            <v xml:space="preserve">2 S 04 500 54 </v>
          </cell>
          <cell r="B972" t="str">
            <v>-</v>
          </cell>
          <cell r="C972" t="str">
            <v>Dreno longit.prof. p/corte em solo - DPS 04 AC/BC</v>
          </cell>
          <cell r="D972" t="str">
            <v>m</v>
          </cell>
          <cell r="H972" t="str">
            <v>DNIT 015/2004-ES</v>
          </cell>
        </row>
        <row r="973">
          <cell r="A973" t="str">
            <v>2 S 04 500 55</v>
          </cell>
          <cell r="B973" t="str">
            <v>-</v>
          </cell>
          <cell r="C973" t="str">
            <v>Dreno longit.prof. p/corte em solo - DPS 05 AC/BC</v>
          </cell>
          <cell r="D973" t="str">
            <v>m</v>
          </cell>
          <cell r="H973" t="str">
            <v>DNIT 015/2004-ES</v>
          </cell>
        </row>
        <row r="974">
          <cell r="A974" t="str">
            <v>2 S 04 500 56</v>
          </cell>
          <cell r="B974" t="str">
            <v>-</v>
          </cell>
          <cell r="C974" t="str">
            <v>Dreno longit.prof. p/corte em solo - DPS 06 AC/BC</v>
          </cell>
          <cell r="D974" t="str">
            <v>m</v>
          </cell>
          <cell r="H974" t="str">
            <v>DNIT 015/2004-ES</v>
          </cell>
        </row>
        <row r="975">
          <cell r="A975" t="str">
            <v>2 S 04 500 57</v>
          </cell>
          <cell r="B975" t="str">
            <v>-</v>
          </cell>
          <cell r="C975" t="str">
            <v>Dreno longit.prof. p/corte em solo - DPS 07 AC/BC</v>
          </cell>
          <cell r="D975" t="str">
            <v>m</v>
          </cell>
          <cell r="H975" t="str">
            <v>DNIT 015/2004-ES</v>
          </cell>
        </row>
        <row r="976">
          <cell r="A976" t="str">
            <v>2 S 04 500 58</v>
          </cell>
          <cell r="B976" t="str">
            <v>-</v>
          </cell>
          <cell r="C976" t="str">
            <v>Dreno longit.prof. p/corte em solo - DPS 08 AC/BC</v>
          </cell>
          <cell r="D976" t="str">
            <v>m</v>
          </cell>
          <cell r="H976" t="str">
            <v>DNIT 015/2004-ES</v>
          </cell>
        </row>
        <row r="977">
          <cell r="A977" t="str">
            <v>2 S 04 501 01</v>
          </cell>
          <cell r="B977" t="str">
            <v>-</v>
          </cell>
          <cell r="C977" t="str">
            <v>Dreno longitudinal prof. p/corte em rocha - DPR 01</v>
          </cell>
          <cell r="D977" t="str">
            <v>m</v>
          </cell>
          <cell r="H977" t="str">
            <v>DNIT 015/2004-ES</v>
          </cell>
        </row>
        <row r="978">
          <cell r="A978" t="str">
            <v>2 S 04 501 02</v>
          </cell>
          <cell r="B978" t="str">
            <v>-</v>
          </cell>
          <cell r="C978" t="str">
            <v>Dreno longitudinal prof. p/corte em rocha - DPR 02</v>
          </cell>
          <cell r="D978" t="str">
            <v>m</v>
          </cell>
          <cell r="H978" t="str">
            <v>DNIT 015/2004-ES</v>
          </cell>
        </row>
        <row r="979">
          <cell r="A979" t="str">
            <v>2 S 04 501 03</v>
          </cell>
          <cell r="B979" t="str">
            <v>-</v>
          </cell>
          <cell r="C979" t="str">
            <v>Dreno longitudinal prof. p/corte em rocha - DPR 03</v>
          </cell>
          <cell r="D979" t="str">
            <v>m</v>
          </cell>
          <cell r="H979" t="str">
            <v>DNIT 015/2004-ES</v>
          </cell>
        </row>
        <row r="980">
          <cell r="A980" t="str">
            <v>2 S 04 501 04</v>
          </cell>
          <cell r="B980" t="str">
            <v>-</v>
          </cell>
          <cell r="C980" t="str">
            <v>Dreno longitudinal prof. p/corte em rocha - DPR 04</v>
          </cell>
          <cell r="D980" t="str">
            <v>m</v>
          </cell>
          <cell r="H980" t="str">
            <v>DNIT 015/2004-ES</v>
          </cell>
        </row>
        <row r="981">
          <cell r="A981" t="str">
            <v>2 S 04 501 05</v>
          </cell>
          <cell r="B981" t="str">
            <v>-</v>
          </cell>
          <cell r="C981" t="str">
            <v>Dreno longitudinal prof. p/corte em rocha - DPR 05</v>
          </cell>
          <cell r="D981" t="str">
            <v>m</v>
          </cell>
          <cell r="H981" t="str">
            <v>DNIT 015/2004-ES</v>
          </cell>
        </row>
        <row r="982">
          <cell r="A982" t="str">
            <v>2 S 04 501 51</v>
          </cell>
          <cell r="B982" t="str">
            <v>-</v>
          </cell>
          <cell r="C982" t="str">
            <v>Dreno longit.prof. p/corte em rocha - DPR 01 AC/BC</v>
          </cell>
          <cell r="D982" t="str">
            <v>m</v>
          </cell>
          <cell r="H982" t="str">
            <v>DNIT 015/2004-ES</v>
          </cell>
        </row>
        <row r="983">
          <cell r="A983" t="str">
            <v>2 S 04 501 52</v>
          </cell>
          <cell r="B983" t="str">
            <v>-</v>
          </cell>
          <cell r="C983" t="str">
            <v>Dreno longit.prof. p/corte em rocha - DPR 02 AC/BC</v>
          </cell>
          <cell r="D983" t="str">
            <v>m</v>
          </cell>
          <cell r="H983" t="str">
            <v>DNIT 015/2004-ES</v>
          </cell>
        </row>
        <row r="984">
          <cell r="A984" t="str">
            <v>2 S 04 501 53</v>
          </cell>
          <cell r="B984" t="str">
            <v>-</v>
          </cell>
          <cell r="C984" t="str">
            <v>Dreno longit.prof. p/corte em rocha - DPR 03 BC</v>
          </cell>
          <cell r="D984" t="str">
            <v>m</v>
          </cell>
          <cell r="H984" t="str">
            <v>DNIT 015/2004-ES</v>
          </cell>
        </row>
        <row r="985">
          <cell r="A985" t="str">
            <v>2 S 04 501 54</v>
          </cell>
          <cell r="B985" t="str">
            <v>-</v>
          </cell>
          <cell r="C985" t="str">
            <v>Dreno longit.prof. p/corte em rocha - DPR 04 BC</v>
          </cell>
          <cell r="D985" t="str">
            <v>m</v>
          </cell>
          <cell r="H985" t="str">
            <v>DNIT 015/2004-ES</v>
          </cell>
        </row>
        <row r="986">
          <cell r="A986" t="str">
            <v>2 S 04 501 55</v>
          </cell>
          <cell r="B986" t="str">
            <v>-</v>
          </cell>
          <cell r="C986" t="str">
            <v>Dreno longit.prof. p/corte em rocha - DPR 05 AC/BC</v>
          </cell>
          <cell r="D986" t="str">
            <v>m</v>
          </cell>
          <cell r="H986" t="str">
            <v>DNIT 015/2004-ES</v>
          </cell>
        </row>
        <row r="987">
          <cell r="A987" t="str">
            <v>2 S 04 502 01</v>
          </cell>
          <cell r="B987" t="str">
            <v>-</v>
          </cell>
          <cell r="C987" t="str">
            <v>Boca saída p/dreno longitudinal prof. BSD 01</v>
          </cell>
          <cell r="D987" t="str">
            <v>m</v>
          </cell>
          <cell r="H987" t="str">
            <v>DNIT 015/2004-ES</v>
          </cell>
        </row>
        <row r="988">
          <cell r="A988" t="str">
            <v>2 S 04 502 02</v>
          </cell>
          <cell r="B988" t="str">
            <v>-</v>
          </cell>
          <cell r="C988" t="str">
            <v>Boca saída p/dreno longitudinal prof. BSD 02</v>
          </cell>
          <cell r="D988" t="str">
            <v>m</v>
          </cell>
          <cell r="H988" t="str">
            <v>DNIT 015/2004-ES</v>
          </cell>
        </row>
        <row r="989">
          <cell r="A989" t="str">
            <v>2 S 04 502 51</v>
          </cell>
          <cell r="B989" t="str">
            <v>-</v>
          </cell>
          <cell r="C989" t="str">
            <v>Boca de saída p/dreno longit. prof. - BSD 01 AC/BC</v>
          </cell>
          <cell r="D989" t="str">
            <v>m</v>
          </cell>
          <cell r="H989" t="str">
            <v>DNIT 015/2004-ES</v>
          </cell>
        </row>
        <row r="990">
          <cell r="A990" t="str">
            <v>2 S 04 502 52</v>
          </cell>
          <cell r="B990" t="str">
            <v>-</v>
          </cell>
          <cell r="C990" t="str">
            <v>Boca de saída p/dreno longit. prof. - BSD 02 AC/BC</v>
          </cell>
          <cell r="D990" t="str">
            <v>m</v>
          </cell>
          <cell r="H990" t="str">
            <v>DNIT 015/2004-ES</v>
          </cell>
        </row>
        <row r="991">
          <cell r="A991" t="str">
            <v>2 S 04 510 01</v>
          </cell>
          <cell r="B991" t="str">
            <v>-</v>
          </cell>
          <cell r="C991" t="str">
            <v>Dreno sub-superficial - DSS 01</v>
          </cell>
          <cell r="D991" t="str">
            <v>m</v>
          </cell>
          <cell r="H991" t="str">
            <v>DNIT 016/2004-ES</v>
          </cell>
        </row>
        <row r="992">
          <cell r="A992" t="str">
            <v>2 S 04 510 02</v>
          </cell>
          <cell r="B992" t="str">
            <v>-</v>
          </cell>
          <cell r="C992" t="str">
            <v>Dreno sub-superficial - DSS 02</v>
          </cell>
          <cell r="D992" t="str">
            <v>m</v>
          </cell>
          <cell r="H992" t="str">
            <v>DNIT 016/2004-ES</v>
          </cell>
        </row>
        <row r="993">
          <cell r="A993" t="str">
            <v>2 S 04 510 03</v>
          </cell>
          <cell r="B993" t="str">
            <v>-</v>
          </cell>
          <cell r="C993" t="str">
            <v>Dreno sub-superficial - DSS 03</v>
          </cell>
          <cell r="D993" t="str">
            <v>m</v>
          </cell>
          <cell r="H993" t="str">
            <v>DNIT 016/2004-ES</v>
          </cell>
        </row>
        <row r="994">
          <cell r="A994" t="str">
            <v>2 S 04 510 04</v>
          </cell>
          <cell r="B994" t="str">
            <v>-</v>
          </cell>
          <cell r="C994" t="str">
            <v>Dreno sub-superficial - DSS 04</v>
          </cell>
          <cell r="D994" t="str">
            <v>m</v>
          </cell>
          <cell r="H994" t="str">
            <v>DNIT 016/2004-ES</v>
          </cell>
        </row>
        <row r="995">
          <cell r="A995" t="str">
            <v>2 S 04 510 51</v>
          </cell>
          <cell r="B995" t="str">
            <v>-</v>
          </cell>
          <cell r="C995" t="str">
            <v>Dreno sub-superficial - DSS 01 AC</v>
          </cell>
          <cell r="D995" t="str">
            <v>m</v>
          </cell>
          <cell r="H995" t="str">
            <v>DNIT 016/2004-ES</v>
          </cell>
        </row>
        <row r="996">
          <cell r="A996" t="str">
            <v>2 S 04 510 52</v>
          </cell>
          <cell r="B996" t="str">
            <v>-</v>
          </cell>
          <cell r="C996" t="str">
            <v>Dreno sub-superficial - DSS 02 BC</v>
          </cell>
          <cell r="D996" t="str">
            <v>m</v>
          </cell>
          <cell r="H996" t="str">
            <v>DNIT 016/2004-ES</v>
          </cell>
        </row>
        <row r="997">
          <cell r="A997" t="str">
            <v>2 S 04 510 53</v>
          </cell>
          <cell r="B997" t="str">
            <v>-</v>
          </cell>
          <cell r="C997" t="str">
            <v>Dreno sub-superficial - DSS 03 BC</v>
          </cell>
          <cell r="D997" t="str">
            <v>m</v>
          </cell>
          <cell r="H997" t="str">
            <v>DNIT 016/2004-ES</v>
          </cell>
        </row>
        <row r="998">
          <cell r="A998" t="str">
            <v>2 S 04 510 54</v>
          </cell>
          <cell r="B998" t="str">
            <v>-</v>
          </cell>
          <cell r="C998" t="str">
            <v>Dreno sub-superficial - DSS 04 BC</v>
          </cell>
          <cell r="D998" t="str">
            <v>m</v>
          </cell>
          <cell r="H998" t="str">
            <v>DNIT 016/2004-ES</v>
          </cell>
        </row>
        <row r="999">
          <cell r="A999" t="str">
            <v>2 S 04 511 01</v>
          </cell>
          <cell r="B999" t="str">
            <v>-</v>
          </cell>
          <cell r="C999" t="str">
            <v>Boca saída p/dreno sub-superficial - BSD 03</v>
          </cell>
          <cell r="D999" t="str">
            <v>m</v>
          </cell>
          <cell r="H999" t="str">
            <v>DNIT 016/2004-ES</v>
          </cell>
        </row>
        <row r="1000">
          <cell r="A1000" t="str">
            <v>2 S 04 511 51</v>
          </cell>
          <cell r="B1000" t="str">
            <v>-</v>
          </cell>
          <cell r="C1000" t="str">
            <v>Boca de saída p/dreno sub-superficial-BSD 03 AC/BC</v>
          </cell>
          <cell r="D1000" t="str">
            <v>Und</v>
          </cell>
          <cell r="H1000" t="str">
            <v>DNIT 016/2004-ES</v>
          </cell>
        </row>
        <row r="1001">
          <cell r="A1001" t="str">
            <v>2 S 04 520 01</v>
          </cell>
          <cell r="B1001" t="str">
            <v>-</v>
          </cell>
          <cell r="C1001" t="str">
            <v>Dreno sub-horizontal - DSH 01</v>
          </cell>
          <cell r="D1001" t="str">
            <v>m</v>
          </cell>
          <cell r="H1001" t="str">
            <v>DNIT 017/2004-ES</v>
          </cell>
        </row>
        <row r="1002">
          <cell r="A1002" t="str">
            <v>2 S 04 520 51</v>
          </cell>
          <cell r="B1002" t="str">
            <v>-</v>
          </cell>
          <cell r="C1002" t="str">
            <v>Dreno sub-horizontal - DSH 01</v>
          </cell>
          <cell r="D1002" t="str">
            <v>m</v>
          </cell>
          <cell r="H1002" t="str">
            <v>DNIT 017/2004-ES</v>
          </cell>
        </row>
        <row r="1003">
          <cell r="A1003" t="str">
            <v>2 S 04 521 01</v>
          </cell>
          <cell r="B1003" t="str">
            <v>-</v>
          </cell>
          <cell r="C1003" t="str">
            <v>Boca saída p/dreno sub-horizontal - BSD 04</v>
          </cell>
          <cell r="D1003" t="str">
            <v>Und</v>
          </cell>
          <cell r="H1003" t="str">
            <v>DNIT 017/2004-ES</v>
          </cell>
        </row>
        <row r="1004">
          <cell r="A1004" t="str">
            <v>2 S 04 521 51</v>
          </cell>
          <cell r="B1004" t="str">
            <v>-</v>
          </cell>
          <cell r="C1004" t="str">
            <v>Boca de saída p/dreno sub-superficial-BSD 04 AC/BC</v>
          </cell>
          <cell r="D1004" t="str">
            <v>Und</v>
          </cell>
          <cell r="H1004" t="str">
            <v>DNIT 017/2004-ES</v>
          </cell>
        </row>
        <row r="1005">
          <cell r="A1005" t="str">
            <v>2 S 04 900 01</v>
          </cell>
          <cell r="B1005" t="str">
            <v>-</v>
          </cell>
          <cell r="C1005" t="str">
            <v>Sarjeta triangular de concreto - STC 01</v>
          </cell>
          <cell r="D1005" t="str">
            <v>m</v>
          </cell>
          <cell r="H1005" t="str">
            <v>DNIT 018/2004-ES</v>
          </cell>
        </row>
        <row r="1006">
          <cell r="A1006" t="str">
            <v>2 S 04 900 02</v>
          </cell>
          <cell r="B1006" t="str">
            <v>-</v>
          </cell>
          <cell r="C1006" t="str">
            <v>Sarjeta triangular de concreto - STC 02</v>
          </cell>
          <cell r="D1006" t="str">
            <v>m</v>
          </cell>
          <cell r="H1006" t="str">
            <v>DNIT 018/2004-ES</v>
          </cell>
        </row>
        <row r="1007">
          <cell r="A1007" t="str">
            <v>2 S 04 900 03</v>
          </cell>
          <cell r="B1007" t="str">
            <v>-</v>
          </cell>
          <cell r="C1007" t="str">
            <v>Sarjeta triangular de concreto - STC 03</v>
          </cell>
          <cell r="D1007" t="str">
            <v>m</v>
          </cell>
          <cell r="H1007" t="str">
            <v>DNIT 018/2004-ES</v>
          </cell>
        </row>
        <row r="1008">
          <cell r="A1008" t="str">
            <v>2 S 04 900 04</v>
          </cell>
          <cell r="B1008" t="str">
            <v>-</v>
          </cell>
          <cell r="C1008" t="str">
            <v>Sarjeta triangular de concreto - STC 04</v>
          </cell>
          <cell r="D1008" t="str">
            <v>m</v>
          </cell>
          <cell r="H1008" t="str">
            <v>DNIT 018/2004-ES</v>
          </cell>
        </row>
        <row r="1009">
          <cell r="A1009" t="str">
            <v>2 S 04 900 05</v>
          </cell>
          <cell r="B1009" t="str">
            <v>-</v>
          </cell>
          <cell r="C1009" t="str">
            <v>Sarjeta triangular de concreto - STC 05</v>
          </cell>
          <cell r="D1009" t="str">
            <v>m</v>
          </cell>
          <cell r="H1009" t="str">
            <v>DNIT 018/2004-ES</v>
          </cell>
        </row>
        <row r="1010">
          <cell r="A1010" t="str">
            <v>2 S 04 900 06</v>
          </cell>
          <cell r="B1010" t="str">
            <v>-</v>
          </cell>
          <cell r="C1010" t="str">
            <v>Sarjeta triangular de concreto - STC 06</v>
          </cell>
          <cell r="D1010" t="str">
            <v>m</v>
          </cell>
          <cell r="H1010" t="str">
            <v>DNIT 018/2004-ES</v>
          </cell>
        </row>
        <row r="1011">
          <cell r="A1011" t="str">
            <v>2 S 04 900 07</v>
          </cell>
          <cell r="B1011" t="str">
            <v>-</v>
          </cell>
          <cell r="C1011" t="str">
            <v>Sarjeta triangular de concreto - STC 07</v>
          </cell>
          <cell r="D1011" t="str">
            <v>m</v>
          </cell>
          <cell r="H1011" t="str">
            <v>DNIT 018/2004-ES</v>
          </cell>
        </row>
        <row r="1012">
          <cell r="A1012" t="str">
            <v>2 S 04 900 08</v>
          </cell>
          <cell r="B1012" t="str">
            <v>-</v>
          </cell>
          <cell r="C1012" t="str">
            <v>Sarjeta triangular de concreto - STC 08</v>
          </cell>
          <cell r="D1012" t="str">
            <v>m</v>
          </cell>
          <cell r="H1012" t="str">
            <v>DNIT 018/2004-ES</v>
          </cell>
        </row>
        <row r="1013">
          <cell r="A1013" t="str">
            <v>2 S 04 900 21</v>
          </cell>
          <cell r="B1013" t="str">
            <v>-</v>
          </cell>
          <cell r="C1013" t="str">
            <v>Sarjeta canteiro central concreto - SCC 01</v>
          </cell>
          <cell r="D1013" t="str">
            <v>m</v>
          </cell>
          <cell r="H1013" t="str">
            <v>DNIT 018/2004-ES</v>
          </cell>
        </row>
        <row r="1014">
          <cell r="A1014" t="str">
            <v>2 S 04 900 22</v>
          </cell>
          <cell r="B1014" t="str">
            <v>-</v>
          </cell>
          <cell r="C1014" t="str">
            <v>Sarjeta canteiro central concreto - SCC 02</v>
          </cell>
          <cell r="D1014" t="str">
            <v>m</v>
          </cell>
          <cell r="H1014" t="str">
            <v>DNIT 018/2004-ES</v>
          </cell>
        </row>
        <row r="1015">
          <cell r="A1015" t="str">
            <v>2 S 04 900 31</v>
          </cell>
          <cell r="B1015" t="str">
            <v>-</v>
          </cell>
          <cell r="C1015" t="str">
            <v>Sarjeta triangular de grama - STG 01</v>
          </cell>
          <cell r="D1015" t="str">
            <v>m</v>
          </cell>
          <cell r="H1015" t="str">
            <v>DNIT 018/2004-ES</v>
          </cell>
        </row>
        <row r="1016">
          <cell r="A1016" t="str">
            <v>2 S 04 900 32</v>
          </cell>
          <cell r="B1016" t="str">
            <v>-</v>
          </cell>
          <cell r="C1016" t="str">
            <v>Sarjeta triangular de grama - STG 02</v>
          </cell>
          <cell r="D1016" t="str">
            <v>m</v>
          </cell>
          <cell r="H1016" t="str">
            <v>DNIT 018/2004-ES</v>
          </cell>
        </row>
        <row r="1017">
          <cell r="A1017" t="str">
            <v>2 S 04 900 33</v>
          </cell>
          <cell r="B1017" t="str">
            <v>-</v>
          </cell>
          <cell r="C1017" t="str">
            <v>Sarjeta triangular de grama - STG 03</v>
          </cell>
          <cell r="D1017" t="str">
            <v>m</v>
          </cell>
          <cell r="H1017" t="str">
            <v>DNIT 018/2004-ES</v>
          </cell>
        </row>
        <row r="1018">
          <cell r="A1018" t="str">
            <v>2 S 04 900 34</v>
          </cell>
          <cell r="B1018" t="str">
            <v>-</v>
          </cell>
          <cell r="C1018" t="str">
            <v>Sarjeta triangular de grama - STG 04</v>
          </cell>
          <cell r="D1018" t="str">
            <v>m</v>
          </cell>
          <cell r="H1018" t="str">
            <v>DNIT 018/2004-ES</v>
          </cell>
        </row>
        <row r="1019">
          <cell r="A1019" t="str">
            <v>2 S 04 900 41</v>
          </cell>
          <cell r="B1019" t="str">
            <v>-</v>
          </cell>
          <cell r="C1019" t="str">
            <v>Sarjeta triangular não revestida - STT 01</v>
          </cell>
          <cell r="D1019" t="str">
            <v>m</v>
          </cell>
          <cell r="H1019" t="str">
            <v>DNIT 018/2004-ES</v>
          </cell>
        </row>
        <row r="1020">
          <cell r="A1020" t="str">
            <v>2 S 04 900 42</v>
          </cell>
          <cell r="B1020" t="str">
            <v>-</v>
          </cell>
          <cell r="C1020" t="str">
            <v>Sarjeta triangular não revestida - STT 02</v>
          </cell>
          <cell r="D1020" t="str">
            <v>m</v>
          </cell>
          <cell r="H1020" t="str">
            <v>DNIT 018/2004-ES</v>
          </cell>
        </row>
        <row r="1021">
          <cell r="A1021" t="str">
            <v>2 S 04 900 43</v>
          </cell>
          <cell r="B1021" t="str">
            <v>-</v>
          </cell>
          <cell r="C1021" t="str">
            <v>Sarjeta triangular não revestida - STT 03</v>
          </cell>
          <cell r="D1021" t="str">
            <v>m</v>
          </cell>
          <cell r="H1021" t="str">
            <v>DNIT 018/2004-ES</v>
          </cell>
        </row>
        <row r="1022">
          <cell r="A1022" t="str">
            <v>2 S 04 900 44</v>
          </cell>
          <cell r="B1022" t="str">
            <v>-</v>
          </cell>
          <cell r="C1022" t="str">
            <v>Sarjeta triangular não revestida - STT 04</v>
          </cell>
          <cell r="D1022" t="str">
            <v>m</v>
          </cell>
          <cell r="H1022" t="str">
            <v>DNIT 018/2004-ES</v>
          </cell>
        </row>
        <row r="1023">
          <cell r="A1023" t="str">
            <v>2 S 04 900 51</v>
          </cell>
          <cell r="B1023" t="str">
            <v>-</v>
          </cell>
          <cell r="C1023" t="str">
            <v>Sarjeta triangular de concreto - STC 01 AC/BC</v>
          </cell>
          <cell r="D1023" t="str">
            <v>m</v>
          </cell>
          <cell r="H1023" t="str">
            <v>DNIT 018/2004-ES</v>
          </cell>
        </row>
        <row r="1024">
          <cell r="A1024" t="str">
            <v>2 S 04 900 52</v>
          </cell>
          <cell r="B1024" t="str">
            <v>-</v>
          </cell>
          <cell r="C1024" t="str">
            <v>Sarjeta triangular de concreto - STC 02 AC/BC</v>
          </cell>
          <cell r="D1024" t="str">
            <v>m</v>
          </cell>
          <cell r="H1024" t="str">
            <v>DNIT 018/2004-ES</v>
          </cell>
        </row>
        <row r="1025">
          <cell r="A1025" t="str">
            <v>2 S 04 900 53</v>
          </cell>
          <cell r="B1025" t="str">
            <v>-</v>
          </cell>
          <cell r="C1025" t="str">
            <v>Sarjeta triangular de concreto - STC 03 AC/BC</v>
          </cell>
          <cell r="D1025" t="str">
            <v>m</v>
          </cell>
          <cell r="H1025" t="str">
            <v>DNIT 018/2004-ES</v>
          </cell>
        </row>
        <row r="1026">
          <cell r="A1026" t="str">
            <v>2 S 04 900 54</v>
          </cell>
          <cell r="B1026" t="str">
            <v>-</v>
          </cell>
          <cell r="C1026" t="str">
            <v>Sarjeta triangular de concreto - STC 04 AC/BC</v>
          </cell>
          <cell r="D1026" t="str">
            <v>m</v>
          </cell>
          <cell r="H1026" t="str">
            <v>DNIT 018/2004-ES</v>
          </cell>
        </row>
        <row r="1027">
          <cell r="A1027" t="str">
            <v>2 S 04 900 55</v>
          </cell>
          <cell r="B1027" t="str">
            <v>-</v>
          </cell>
          <cell r="C1027" t="str">
            <v>Sarjeta triangular de concreto - STC 05 AC/BC</v>
          </cell>
          <cell r="D1027" t="str">
            <v>m</v>
          </cell>
          <cell r="H1027" t="str">
            <v>DNIT 018/2004-ES</v>
          </cell>
        </row>
        <row r="1028">
          <cell r="A1028" t="str">
            <v>2 S 04 900 56</v>
          </cell>
          <cell r="B1028" t="str">
            <v>-</v>
          </cell>
          <cell r="C1028" t="str">
            <v>Sarjeta triangular de concreto - STC 06 AC/BC</v>
          </cell>
          <cell r="D1028" t="str">
            <v>m</v>
          </cell>
          <cell r="H1028" t="str">
            <v>DNIT 018/2004-ES</v>
          </cell>
        </row>
        <row r="1029">
          <cell r="A1029" t="str">
            <v>2 S 04 900 57</v>
          </cell>
          <cell r="B1029" t="str">
            <v>-</v>
          </cell>
          <cell r="C1029" t="str">
            <v>Sarjeta triangular de concreto - STC 07 AC/BC</v>
          </cell>
          <cell r="D1029" t="str">
            <v>m</v>
          </cell>
          <cell r="H1029" t="str">
            <v>DNIT 018/2004-ES</v>
          </cell>
        </row>
        <row r="1030">
          <cell r="A1030" t="str">
            <v>2 S 04 900 58</v>
          </cell>
          <cell r="B1030" t="str">
            <v>-</v>
          </cell>
          <cell r="C1030" t="str">
            <v>Sarjeta triangular de concreto - STC 08 AC/BC</v>
          </cell>
          <cell r="D1030" t="str">
            <v>m</v>
          </cell>
          <cell r="H1030" t="str">
            <v>DNIT 018/2004-ES</v>
          </cell>
        </row>
        <row r="1031">
          <cell r="A1031" t="str">
            <v>2 S 04 900 71</v>
          </cell>
          <cell r="B1031" t="str">
            <v>-</v>
          </cell>
          <cell r="C1031" t="str">
            <v>Sarjeta canteiro central concreto - SCC 01 AC/BC</v>
          </cell>
          <cell r="D1031" t="str">
            <v>m</v>
          </cell>
          <cell r="H1031" t="str">
            <v>DNIT 018/2004-ES</v>
          </cell>
        </row>
        <row r="1032">
          <cell r="A1032" t="str">
            <v>2 S 04 900 72</v>
          </cell>
          <cell r="B1032" t="str">
            <v>-</v>
          </cell>
          <cell r="C1032" t="str">
            <v>Sarjeta canteiro central concreto - SCC 02 AC/BC</v>
          </cell>
          <cell r="D1032" t="str">
            <v>m</v>
          </cell>
          <cell r="H1032" t="str">
            <v>DNIT 018/2004-ES</v>
          </cell>
        </row>
        <row r="1033">
          <cell r="A1033" t="str">
            <v>2 S 04 901 01</v>
          </cell>
          <cell r="B1033" t="str">
            <v>-</v>
          </cell>
          <cell r="C1033" t="str">
            <v>Sarjeta trapezoidal de concreto - SZC 01</v>
          </cell>
          <cell r="D1033" t="str">
            <v>m</v>
          </cell>
          <cell r="H1033" t="str">
            <v>DNIT 018/2004-ES</v>
          </cell>
        </row>
        <row r="1034">
          <cell r="A1034" t="str">
            <v>2 S 04 901 02</v>
          </cell>
          <cell r="B1034" t="str">
            <v>-</v>
          </cell>
          <cell r="C1034" t="str">
            <v>Sarjeta trapezoidal de concreto - SZC 02</v>
          </cell>
          <cell r="D1034" t="str">
            <v>m</v>
          </cell>
          <cell r="H1034" t="str">
            <v>DNIT 018/2004-ES</v>
          </cell>
        </row>
        <row r="1035">
          <cell r="A1035" t="str">
            <v>2 S 04 901 21</v>
          </cell>
          <cell r="B1035" t="str">
            <v>-</v>
          </cell>
          <cell r="C1035" t="str">
            <v>Sarjeta de canteiro central de concreto - SCC 03</v>
          </cell>
          <cell r="D1035" t="str">
            <v>m</v>
          </cell>
          <cell r="H1035" t="str">
            <v>DNIT 018/2004-ES</v>
          </cell>
        </row>
        <row r="1036">
          <cell r="A1036" t="str">
            <v>2 S 04 901 22</v>
          </cell>
          <cell r="B1036" t="str">
            <v>-</v>
          </cell>
          <cell r="C1036" t="str">
            <v>Sarjeta de canteiro central de cocnreto - SCC 04</v>
          </cell>
          <cell r="D1036" t="str">
            <v>m</v>
          </cell>
          <cell r="H1036" t="str">
            <v>DNIT 018/2004-ES</v>
          </cell>
        </row>
        <row r="1037">
          <cell r="A1037" t="str">
            <v>2 S 04 901 31</v>
          </cell>
          <cell r="B1037" t="str">
            <v>-</v>
          </cell>
          <cell r="C1037" t="str">
            <v>Sarjeta trapezoidal de grama - SZG 01</v>
          </cell>
          <cell r="D1037" t="str">
            <v>m</v>
          </cell>
          <cell r="H1037" t="str">
            <v>DNIT 018/2004-ES</v>
          </cell>
        </row>
        <row r="1038">
          <cell r="A1038" t="str">
            <v>2 S 04 901 32</v>
          </cell>
          <cell r="B1038" t="str">
            <v>-</v>
          </cell>
          <cell r="C1038" t="str">
            <v>Sarjeta trapezoidal de grama - SZG 02</v>
          </cell>
          <cell r="D1038" t="str">
            <v>m</v>
          </cell>
          <cell r="H1038" t="str">
            <v>DNIT 018/2004-ES</v>
          </cell>
        </row>
        <row r="1039">
          <cell r="A1039" t="str">
            <v>2 S 04 901 41</v>
          </cell>
          <cell r="B1039" t="str">
            <v>-</v>
          </cell>
          <cell r="C1039" t="str">
            <v>Sarjeta trapezoidal não revestida - SZT 01</v>
          </cell>
          <cell r="D1039" t="str">
            <v>m</v>
          </cell>
          <cell r="H1039" t="str">
            <v>DNIT 018/2004-ES</v>
          </cell>
        </row>
        <row r="1040">
          <cell r="A1040" t="str">
            <v>2 S 04 901 42</v>
          </cell>
          <cell r="B1040" t="str">
            <v>-</v>
          </cell>
          <cell r="C1040" t="str">
            <v>Sarjeta trapezoidal não revestida - SZT 02</v>
          </cell>
          <cell r="D1040" t="str">
            <v>m</v>
          </cell>
          <cell r="H1040" t="str">
            <v>DNIT 018/2004-ES</v>
          </cell>
        </row>
        <row r="1041">
          <cell r="A1041" t="str">
            <v>2 S 04 901 51</v>
          </cell>
          <cell r="B1041" t="str">
            <v>-</v>
          </cell>
          <cell r="C1041" t="str">
            <v>Sarjeta trapezoidal de concreto - SZC 01 AC/BC</v>
          </cell>
          <cell r="D1041" t="str">
            <v>m</v>
          </cell>
          <cell r="H1041" t="str">
            <v>DNIT 018/2004-ES</v>
          </cell>
        </row>
        <row r="1042">
          <cell r="A1042" t="str">
            <v>2 S 04 901 52</v>
          </cell>
          <cell r="B1042" t="str">
            <v>-</v>
          </cell>
          <cell r="C1042" t="str">
            <v>Sarjeta trapezoidal de concreto - SZC 02 AC/BC</v>
          </cell>
          <cell r="D1042" t="str">
            <v>m</v>
          </cell>
          <cell r="H1042" t="str">
            <v>DNIT 018/2004-ES</v>
          </cell>
        </row>
        <row r="1043">
          <cell r="A1043" t="str">
            <v>2 S 04 901 71</v>
          </cell>
          <cell r="B1043" t="str">
            <v>-</v>
          </cell>
          <cell r="C1043" t="str">
            <v>Sarjeta canteiro central concreto - SCC 03 AC/BC</v>
          </cell>
          <cell r="D1043" t="str">
            <v>m</v>
          </cell>
          <cell r="H1043" t="str">
            <v>DNIT 018/2004-ES</v>
          </cell>
        </row>
        <row r="1044">
          <cell r="A1044" t="str">
            <v>2 S 04 901 72</v>
          </cell>
          <cell r="B1044" t="str">
            <v>-</v>
          </cell>
          <cell r="C1044" t="str">
            <v>Sarjeta canteiro central concreto - SCC 04 AC/BC</v>
          </cell>
          <cell r="D1044" t="str">
            <v>m</v>
          </cell>
          <cell r="H1044" t="str">
            <v>DNIT 018/2004-ES</v>
          </cell>
        </row>
        <row r="1045">
          <cell r="A1045" t="str">
            <v>2 S 04 910 01</v>
          </cell>
          <cell r="B1045" t="str">
            <v>-</v>
          </cell>
          <cell r="C1045" t="str">
            <v>Meio fio de concreto - MFC 01</v>
          </cell>
          <cell r="D1045" t="str">
            <v>m</v>
          </cell>
          <cell r="H1045" t="str">
            <v>DNIT 020/2004-ES</v>
          </cell>
        </row>
        <row r="1046">
          <cell r="A1046" t="str">
            <v>2 S 04 910 02</v>
          </cell>
          <cell r="B1046" t="str">
            <v>-</v>
          </cell>
          <cell r="C1046" t="str">
            <v>Meio fio de concreto - MFC 02</v>
          </cell>
          <cell r="D1046" t="str">
            <v>m</v>
          </cell>
          <cell r="H1046" t="str">
            <v>DNIT 020/2004-ES</v>
          </cell>
        </row>
        <row r="1047">
          <cell r="A1047" t="str">
            <v>2 S 04 910 03</v>
          </cell>
          <cell r="B1047" t="str">
            <v>-</v>
          </cell>
          <cell r="C1047" t="str">
            <v>Meio fio de concreto - MFC 03</v>
          </cell>
          <cell r="D1047" t="str">
            <v>m</v>
          </cell>
          <cell r="H1047" t="str">
            <v>DNIT 020/2004-ES</v>
          </cell>
        </row>
        <row r="1048">
          <cell r="A1048" t="str">
            <v>2 S 04 910 04</v>
          </cell>
          <cell r="B1048" t="str">
            <v>-</v>
          </cell>
          <cell r="C1048" t="str">
            <v>Meio fio de concreto - MFC 04</v>
          </cell>
          <cell r="D1048" t="str">
            <v>m</v>
          </cell>
          <cell r="H1048" t="str">
            <v>DNIT 020/2004-ES</v>
          </cell>
        </row>
        <row r="1049">
          <cell r="A1049" t="str">
            <v>2 S 04 910 05</v>
          </cell>
          <cell r="B1049" t="str">
            <v>-</v>
          </cell>
          <cell r="C1049" t="str">
            <v>Meio fio de concreto - MFC 05</v>
          </cell>
          <cell r="D1049" t="str">
            <v>m</v>
          </cell>
          <cell r="H1049" t="str">
            <v>DNIT 020/2004-ES</v>
          </cell>
        </row>
        <row r="1050">
          <cell r="A1050" t="str">
            <v>2 S 04 910 06</v>
          </cell>
          <cell r="B1050" t="str">
            <v>-</v>
          </cell>
          <cell r="C1050" t="str">
            <v>Meio fio de concreto - MFC 06</v>
          </cell>
          <cell r="D1050" t="str">
            <v>m</v>
          </cell>
          <cell r="H1050" t="str">
            <v>DNIT 020/2004-ES</v>
          </cell>
        </row>
        <row r="1051">
          <cell r="A1051" t="str">
            <v>2 S 04 910 07</v>
          </cell>
          <cell r="B1051" t="str">
            <v>-</v>
          </cell>
          <cell r="C1051" t="str">
            <v>Meio fio de concreto - MFC 07</v>
          </cell>
          <cell r="D1051" t="str">
            <v>m</v>
          </cell>
          <cell r="H1051" t="str">
            <v>DNIT 020/2004-ES</v>
          </cell>
        </row>
        <row r="1052">
          <cell r="A1052" t="str">
            <v>2 S 04 910 08</v>
          </cell>
          <cell r="B1052" t="str">
            <v>-</v>
          </cell>
          <cell r="C1052" t="str">
            <v>Meio fio de concreto - MFC 08</v>
          </cell>
          <cell r="D1052" t="str">
            <v>m</v>
          </cell>
          <cell r="H1052" t="str">
            <v>DNIT 020/2004-ES</v>
          </cell>
        </row>
        <row r="1053">
          <cell r="A1053" t="str">
            <v>2 S 04 910 51</v>
          </cell>
          <cell r="B1053" t="str">
            <v>-</v>
          </cell>
          <cell r="C1053" t="str">
            <v>Meio-fio de concreto - MFC 01 AC/BC</v>
          </cell>
          <cell r="D1053" t="str">
            <v>m</v>
          </cell>
          <cell r="H1053" t="str">
            <v>DNIT 020/2004-ES</v>
          </cell>
        </row>
        <row r="1054">
          <cell r="A1054" t="str">
            <v>2 S 04 910 52</v>
          </cell>
          <cell r="B1054" t="str">
            <v>-</v>
          </cell>
          <cell r="C1054" t="str">
            <v>Meio-fio de concreto - MFC 02 AC/BC</v>
          </cell>
          <cell r="D1054" t="str">
            <v>m</v>
          </cell>
          <cell r="H1054" t="str">
            <v>DNIT 020/2004-ES</v>
          </cell>
        </row>
        <row r="1055">
          <cell r="A1055" t="str">
            <v>2 S 04 910 53</v>
          </cell>
          <cell r="B1055" t="str">
            <v>-</v>
          </cell>
          <cell r="C1055" t="str">
            <v>Meio-fio de concreto - MFC 03 AC/BC</v>
          </cell>
          <cell r="D1055" t="str">
            <v>m</v>
          </cell>
          <cell r="H1055" t="str">
            <v>DNIT 020/2004-ES</v>
          </cell>
        </row>
        <row r="1056">
          <cell r="A1056" t="str">
            <v>2 S 04 910 54</v>
          </cell>
          <cell r="B1056" t="str">
            <v>-</v>
          </cell>
          <cell r="C1056" t="str">
            <v>Meio-fio de concreto - MFC 04 AC/BC</v>
          </cell>
          <cell r="D1056" t="str">
            <v>m</v>
          </cell>
          <cell r="H1056" t="str">
            <v>DNIT 020/2004-ES</v>
          </cell>
        </row>
        <row r="1057">
          <cell r="A1057" t="str">
            <v>2 S 04 910 55</v>
          </cell>
          <cell r="B1057" t="str">
            <v>-</v>
          </cell>
          <cell r="C1057" t="str">
            <v>Meio-fio de concreto - MFC 05 AC/BC</v>
          </cell>
          <cell r="D1057" t="str">
            <v>m</v>
          </cell>
          <cell r="H1057" t="str">
            <v>DNIT 020/2004-ES</v>
          </cell>
        </row>
        <row r="1058">
          <cell r="A1058" t="str">
            <v>2 S 04 910 56</v>
          </cell>
          <cell r="B1058" t="str">
            <v>-</v>
          </cell>
          <cell r="C1058" t="str">
            <v>Meio-fio de concreto - MFC 06 AC/BC</v>
          </cell>
          <cell r="D1058" t="str">
            <v>m</v>
          </cell>
          <cell r="H1058" t="str">
            <v>DNIT 020/2004-ES</v>
          </cell>
        </row>
        <row r="1059">
          <cell r="A1059" t="str">
            <v>2 S 04 910 57</v>
          </cell>
          <cell r="B1059" t="str">
            <v>-</v>
          </cell>
          <cell r="C1059" t="str">
            <v>Meio-fio de concreto - MFC 07 AC/BC</v>
          </cell>
          <cell r="D1059" t="str">
            <v>m</v>
          </cell>
          <cell r="H1059" t="str">
            <v>DNIT 020/2004-ES</v>
          </cell>
        </row>
        <row r="1060">
          <cell r="A1060" t="str">
            <v>2 S 04 910 58</v>
          </cell>
          <cell r="B1060" t="str">
            <v>-</v>
          </cell>
          <cell r="C1060" t="str">
            <v>Meio-fio de concreto - MFC 08 AC/BC</v>
          </cell>
          <cell r="D1060" t="str">
            <v>m</v>
          </cell>
          <cell r="H1060" t="str">
            <v>DNIT 020/2004-ES</v>
          </cell>
        </row>
        <row r="1061">
          <cell r="A1061" t="str">
            <v>2 S 04 930 01</v>
          </cell>
          <cell r="B1061" t="str">
            <v>-</v>
          </cell>
          <cell r="C1061" t="str">
            <v>Caixa coletora de sarjeta - CCS 01</v>
          </cell>
          <cell r="D1061" t="str">
            <v>und</v>
          </cell>
          <cell r="H1061" t="str">
            <v>DNIT 026/2004-ES</v>
          </cell>
        </row>
        <row r="1062">
          <cell r="A1062" t="str">
            <v>2 S 04 930 02</v>
          </cell>
          <cell r="B1062" t="str">
            <v>-</v>
          </cell>
          <cell r="C1062" t="str">
            <v>Caixa coletora de sarjeta - CCS 02</v>
          </cell>
          <cell r="D1062" t="str">
            <v>und</v>
          </cell>
          <cell r="H1062" t="str">
            <v>DNIT 026/2004-ES</v>
          </cell>
        </row>
        <row r="1063">
          <cell r="A1063" t="str">
            <v>2 S 04 930 03</v>
          </cell>
          <cell r="B1063" t="str">
            <v>-</v>
          </cell>
          <cell r="C1063" t="str">
            <v>Caixa coletora de sarjeta - CCS 03</v>
          </cell>
          <cell r="D1063" t="str">
            <v>und</v>
          </cell>
          <cell r="H1063" t="str">
            <v>DNIT 026/2004-ES</v>
          </cell>
        </row>
        <row r="1064">
          <cell r="A1064" t="str">
            <v>2 S 04 930 04</v>
          </cell>
          <cell r="B1064" t="str">
            <v>-</v>
          </cell>
          <cell r="C1064" t="str">
            <v>Caixa coletora de sarjeta - CCS 04</v>
          </cell>
          <cell r="D1064" t="str">
            <v>und</v>
          </cell>
          <cell r="H1064" t="str">
            <v>DNIT 026/2004-ES</v>
          </cell>
        </row>
        <row r="1065">
          <cell r="A1065" t="str">
            <v>2 S 04 930 05</v>
          </cell>
          <cell r="B1065" t="str">
            <v>-</v>
          </cell>
          <cell r="C1065" t="str">
            <v>Caixa coletora de sarjeta - CCS 05</v>
          </cell>
          <cell r="D1065" t="str">
            <v>und</v>
          </cell>
          <cell r="H1065" t="str">
            <v>DNIT 026/2004-ES</v>
          </cell>
        </row>
        <row r="1066">
          <cell r="A1066" t="str">
            <v>2 S 04 930 06</v>
          </cell>
          <cell r="B1066" t="str">
            <v>-</v>
          </cell>
          <cell r="C1066" t="str">
            <v>Caixa coletora de sarjeta - CCS 06</v>
          </cell>
          <cell r="D1066" t="str">
            <v>und</v>
          </cell>
          <cell r="H1066" t="str">
            <v>DNIT 026/2004-ES</v>
          </cell>
        </row>
        <row r="1067">
          <cell r="A1067" t="str">
            <v>2 S 04 930 07</v>
          </cell>
          <cell r="B1067" t="str">
            <v>-</v>
          </cell>
          <cell r="C1067" t="str">
            <v>Caixa coletora de sarjeta - CCS 07</v>
          </cell>
          <cell r="D1067" t="str">
            <v>und</v>
          </cell>
          <cell r="H1067" t="str">
            <v>DNIT 026/2004-ES</v>
          </cell>
        </row>
        <row r="1068">
          <cell r="A1068" t="str">
            <v>2 S 04 930 08</v>
          </cell>
          <cell r="B1068" t="str">
            <v>-</v>
          </cell>
          <cell r="C1068" t="str">
            <v>Caixa coletora de sarjeta - CCS 08</v>
          </cell>
          <cell r="D1068" t="str">
            <v>und</v>
          </cell>
          <cell r="H1068" t="str">
            <v>DNIT 026/2004-ES</v>
          </cell>
        </row>
        <row r="1069">
          <cell r="A1069" t="str">
            <v>2 S 04 930 09</v>
          </cell>
          <cell r="B1069" t="str">
            <v>-</v>
          </cell>
          <cell r="C1069" t="str">
            <v>Caixa coletora de sarjeta - CCS 09</v>
          </cell>
          <cell r="D1069" t="str">
            <v>und</v>
          </cell>
          <cell r="H1069" t="str">
            <v>DNIT 026/2004-ES</v>
          </cell>
        </row>
        <row r="1070">
          <cell r="A1070" t="str">
            <v>2 S 04 930 10</v>
          </cell>
          <cell r="B1070" t="str">
            <v>-</v>
          </cell>
          <cell r="C1070" t="str">
            <v>Caixa coletora de sarjeta - CCS 10</v>
          </cell>
          <cell r="D1070" t="str">
            <v>und</v>
          </cell>
          <cell r="H1070" t="str">
            <v>DNIT 026/2004-ES</v>
          </cell>
        </row>
        <row r="1071">
          <cell r="A1071" t="str">
            <v>2 S 04 930 11</v>
          </cell>
          <cell r="B1071" t="str">
            <v>-</v>
          </cell>
          <cell r="C1071" t="str">
            <v>Caixa coletora de sarjeta - CCS 11</v>
          </cell>
          <cell r="D1071" t="str">
            <v>und</v>
          </cell>
          <cell r="H1071" t="str">
            <v>DNIT 026/2004-ES</v>
          </cell>
        </row>
        <row r="1072">
          <cell r="A1072" t="str">
            <v>2 S 04 930 12</v>
          </cell>
          <cell r="B1072" t="str">
            <v>-</v>
          </cell>
          <cell r="C1072" t="str">
            <v>Caixa coletora de sarjeta - CCS 12</v>
          </cell>
          <cell r="D1072" t="str">
            <v>und</v>
          </cell>
          <cell r="H1072" t="str">
            <v>DNIT 026/2004-ES</v>
          </cell>
        </row>
        <row r="1073">
          <cell r="A1073" t="str">
            <v>2 S 04 930 13</v>
          </cell>
          <cell r="B1073" t="str">
            <v>-</v>
          </cell>
          <cell r="C1073" t="str">
            <v>Caixa coletora de sarjeta - CCS 13</v>
          </cell>
          <cell r="D1073" t="str">
            <v>und</v>
          </cell>
          <cell r="H1073" t="str">
            <v>DNIT 026/2004-ES</v>
          </cell>
        </row>
        <row r="1074">
          <cell r="A1074" t="str">
            <v>2 S 04 930 14</v>
          </cell>
          <cell r="B1074" t="str">
            <v>-</v>
          </cell>
          <cell r="C1074" t="str">
            <v>Caixa coletora de sarjeta - CCS14</v>
          </cell>
          <cell r="D1074" t="str">
            <v>und</v>
          </cell>
          <cell r="H1074" t="str">
            <v>DNIT 026/2004-ES</v>
          </cell>
        </row>
        <row r="1075">
          <cell r="A1075" t="str">
            <v>2 S 04 930 15</v>
          </cell>
          <cell r="B1075" t="str">
            <v>-</v>
          </cell>
          <cell r="C1075" t="str">
            <v>Caixa coletora de sarjeta - CCS 15</v>
          </cell>
          <cell r="D1075" t="str">
            <v>und</v>
          </cell>
          <cell r="H1075" t="str">
            <v>DNIT 026/2004-ES</v>
          </cell>
        </row>
        <row r="1076">
          <cell r="A1076" t="str">
            <v>2 S 04 930 16</v>
          </cell>
          <cell r="B1076" t="str">
            <v>-</v>
          </cell>
          <cell r="C1076" t="str">
            <v>Caixa coletora de sarjeta - CCS 16</v>
          </cell>
          <cell r="D1076" t="str">
            <v>und</v>
          </cell>
          <cell r="H1076" t="str">
            <v>DNIT 026/2004-ES</v>
          </cell>
        </row>
        <row r="1077">
          <cell r="A1077" t="str">
            <v>2 S 04 930 17</v>
          </cell>
          <cell r="B1077" t="str">
            <v>-</v>
          </cell>
          <cell r="C1077" t="str">
            <v>Caixa coletora de sarjeta - CCS 17</v>
          </cell>
          <cell r="D1077" t="str">
            <v>und</v>
          </cell>
          <cell r="H1077" t="str">
            <v>DNIT 026/2004-ES</v>
          </cell>
        </row>
        <row r="1078">
          <cell r="A1078" t="str">
            <v>2 S 04 930 18</v>
          </cell>
          <cell r="B1078" t="str">
            <v>-</v>
          </cell>
          <cell r="C1078" t="str">
            <v>Caixa coletora de sarjeta - CCS 18</v>
          </cell>
          <cell r="D1078" t="str">
            <v>und</v>
          </cell>
          <cell r="H1078" t="str">
            <v>DNIT 026/2004-ES</v>
          </cell>
        </row>
        <row r="1079">
          <cell r="A1079" t="str">
            <v>2 S 04 930 19</v>
          </cell>
          <cell r="B1079" t="str">
            <v>-</v>
          </cell>
          <cell r="C1079" t="str">
            <v>Caixa coletora de sarjeta - CCS 19</v>
          </cell>
          <cell r="D1079" t="str">
            <v>und</v>
          </cell>
          <cell r="H1079" t="str">
            <v>DNIT 026/2004-ES</v>
          </cell>
        </row>
        <row r="1080">
          <cell r="A1080" t="str">
            <v>2 S 04 930 20</v>
          </cell>
          <cell r="B1080" t="str">
            <v>-</v>
          </cell>
          <cell r="C1080" t="str">
            <v>Caixa coletora de sarjeta - CCS 20</v>
          </cell>
          <cell r="D1080" t="str">
            <v>und</v>
          </cell>
          <cell r="H1080" t="str">
            <v>DNIT 026/2004-ES</v>
          </cell>
        </row>
        <row r="1081">
          <cell r="A1081" t="str">
            <v>2 S 04 930 51</v>
          </cell>
          <cell r="B1081" t="str">
            <v>-</v>
          </cell>
          <cell r="C1081" t="str">
            <v>Caixa coletora de sarjeta - CCS 01 AC/BC</v>
          </cell>
          <cell r="D1081" t="str">
            <v>und</v>
          </cell>
          <cell r="H1081" t="str">
            <v>DNIT 026/2004-ES</v>
          </cell>
        </row>
        <row r="1082">
          <cell r="A1082" t="str">
            <v>2 S 04 930 52</v>
          </cell>
          <cell r="B1082" t="str">
            <v>-</v>
          </cell>
          <cell r="C1082" t="str">
            <v>Caixa coletora de sarjeta - CCS 02 AC/BC</v>
          </cell>
          <cell r="D1082" t="str">
            <v>und</v>
          </cell>
          <cell r="H1082" t="str">
            <v>DNIT 026/2004-ES</v>
          </cell>
        </row>
        <row r="1083">
          <cell r="A1083" t="str">
            <v>2 S 04 930 53</v>
          </cell>
          <cell r="B1083" t="str">
            <v>-</v>
          </cell>
          <cell r="C1083" t="str">
            <v>Caixa coletora de sarjeta - CCS 03 AC/BC</v>
          </cell>
          <cell r="D1083" t="str">
            <v>und</v>
          </cell>
          <cell r="H1083" t="str">
            <v>DNIT 026/2004-ES</v>
          </cell>
        </row>
        <row r="1084">
          <cell r="A1084" t="str">
            <v>2 S 04 930 54</v>
          </cell>
          <cell r="B1084" t="str">
            <v>-</v>
          </cell>
          <cell r="C1084" t="str">
            <v>Caixa coletora de sarjeta - CCS 04 AC/BC</v>
          </cell>
          <cell r="D1084" t="str">
            <v>und</v>
          </cell>
          <cell r="H1084" t="str">
            <v>DNIT 026/2004-ES</v>
          </cell>
        </row>
        <row r="1085">
          <cell r="A1085" t="str">
            <v>2 S 04 930 55</v>
          </cell>
          <cell r="B1085" t="str">
            <v>-</v>
          </cell>
          <cell r="C1085" t="str">
            <v>Caixa coletora de sarjeta - CCS 05 AC/BC</v>
          </cell>
          <cell r="D1085" t="str">
            <v>und</v>
          </cell>
          <cell r="H1085" t="str">
            <v>DNIT 026/2004-ES</v>
          </cell>
        </row>
        <row r="1086">
          <cell r="A1086" t="str">
            <v>2 S 04 930 56</v>
          </cell>
          <cell r="B1086" t="str">
            <v>-</v>
          </cell>
          <cell r="C1086" t="str">
            <v>Caixa coletora de sarjeta - CCS 06 AC/BC</v>
          </cell>
          <cell r="D1086" t="str">
            <v>und</v>
          </cell>
          <cell r="H1086" t="str">
            <v>DNIT 026/2004-ES</v>
          </cell>
        </row>
        <row r="1087">
          <cell r="A1087" t="str">
            <v>2 S 04 930 57</v>
          </cell>
          <cell r="B1087" t="str">
            <v>-</v>
          </cell>
          <cell r="C1087" t="str">
            <v>Caixa coletora de sarjeta - CCS 07 AC/BC</v>
          </cell>
          <cell r="D1087" t="str">
            <v>und</v>
          </cell>
          <cell r="H1087" t="str">
            <v>DNIT 026/2004-ES</v>
          </cell>
        </row>
        <row r="1088">
          <cell r="A1088" t="str">
            <v>2 S 04 930 58</v>
          </cell>
          <cell r="B1088" t="str">
            <v>-</v>
          </cell>
          <cell r="C1088" t="str">
            <v>Caixa coletora de sarjeta - CCS 08 AC/BC</v>
          </cell>
          <cell r="D1088" t="str">
            <v>und</v>
          </cell>
          <cell r="H1088" t="str">
            <v>DNIT 026/2004-ES</v>
          </cell>
        </row>
        <row r="1089">
          <cell r="A1089" t="str">
            <v>2 S 04 930 59</v>
          </cell>
          <cell r="B1089" t="str">
            <v>-</v>
          </cell>
          <cell r="C1089" t="str">
            <v>Caixa coletora de sarjeta - CCS 09 AC/BC</v>
          </cell>
          <cell r="D1089" t="str">
            <v>und</v>
          </cell>
          <cell r="H1089" t="str">
            <v>DNIT 026/2004-ES</v>
          </cell>
        </row>
        <row r="1090">
          <cell r="A1090" t="str">
            <v>2 S 04 930 60</v>
          </cell>
          <cell r="B1090" t="str">
            <v>-</v>
          </cell>
          <cell r="C1090" t="str">
            <v>Caixa coletora de sarjeta - CCS 10 AC/BC</v>
          </cell>
          <cell r="D1090" t="str">
            <v>und</v>
          </cell>
          <cell r="H1090" t="str">
            <v>DNIT 026/2004-ES</v>
          </cell>
        </row>
        <row r="1091">
          <cell r="A1091" t="str">
            <v>2 S 04 930 61</v>
          </cell>
          <cell r="B1091" t="str">
            <v>-</v>
          </cell>
          <cell r="C1091" t="str">
            <v>Caixa coletora de sarjeta - CCS 11 AC/BC</v>
          </cell>
          <cell r="D1091" t="str">
            <v>und</v>
          </cell>
          <cell r="H1091" t="str">
            <v>DNIT 026/2004-ES</v>
          </cell>
        </row>
        <row r="1092">
          <cell r="A1092" t="str">
            <v>2 S 04 930 62</v>
          </cell>
          <cell r="B1092" t="str">
            <v>-</v>
          </cell>
          <cell r="C1092" t="str">
            <v>Caixa coletora de sarjeta - CCS 12 AC/BC</v>
          </cell>
          <cell r="D1092" t="str">
            <v>und</v>
          </cell>
          <cell r="H1092" t="str">
            <v>DNIT 026/2004-ES</v>
          </cell>
        </row>
        <row r="1093">
          <cell r="A1093" t="str">
            <v>2 S 04 930 63</v>
          </cell>
          <cell r="B1093" t="str">
            <v>-</v>
          </cell>
          <cell r="C1093" t="str">
            <v>Caixa coletora de sarjeta - CCS 13 AC/BC</v>
          </cell>
          <cell r="D1093" t="str">
            <v>und</v>
          </cell>
          <cell r="H1093" t="str">
            <v>DNIT 026/2004-ES</v>
          </cell>
        </row>
        <row r="1094">
          <cell r="A1094" t="str">
            <v>2 S 04 930 64</v>
          </cell>
          <cell r="B1094" t="str">
            <v>-</v>
          </cell>
          <cell r="C1094" t="str">
            <v>Caixa coletora de sarjeta - CCS 14 AC/BC</v>
          </cell>
          <cell r="D1094" t="str">
            <v>und</v>
          </cell>
          <cell r="H1094" t="str">
            <v>DNIT 026/2004-ES</v>
          </cell>
        </row>
        <row r="1095">
          <cell r="A1095" t="str">
            <v>2 S 04 930 65</v>
          </cell>
          <cell r="B1095" t="str">
            <v>-</v>
          </cell>
          <cell r="C1095" t="str">
            <v>Caixa coletora de sarjeta - CCS 15 AC/BC</v>
          </cell>
          <cell r="D1095" t="str">
            <v>und</v>
          </cell>
          <cell r="H1095" t="str">
            <v>DNIT 026/2004-ES</v>
          </cell>
        </row>
        <row r="1096">
          <cell r="A1096" t="str">
            <v>2 S 04 930 66</v>
          </cell>
          <cell r="B1096" t="str">
            <v>-</v>
          </cell>
          <cell r="C1096" t="str">
            <v>Caixa coletora de sarjeta - CCS 16 AC/BC</v>
          </cell>
          <cell r="D1096" t="str">
            <v>und</v>
          </cell>
          <cell r="H1096" t="str">
            <v>DNIT 026/2004-ES</v>
          </cell>
        </row>
        <row r="1097">
          <cell r="A1097" t="str">
            <v>2 S 04 930 67</v>
          </cell>
          <cell r="B1097" t="str">
            <v>-</v>
          </cell>
          <cell r="C1097" t="str">
            <v>Caixa coletora de sarjeta - CCS 17 AC/BC</v>
          </cell>
          <cell r="D1097" t="str">
            <v>und</v>
          </cell>
          <cell r="H1097" t="str">
            <v>DNIT 026/2004-ES</v>
          </cell>
        </row>
        <row r="1098">
          <cell r="A1098" t="str">
            <v>2 S 04 930 68</v>
          </cell>
          <cell r="B1098" t="str">
            <v>-</v>
          </cell>
          <cell r="C1098" t="str">
            <v>Caixa coletora de sarjeta - CCS 18 AC/BC</v>
          </cell>
          <cell r="D1098" t="str">
            <v>und</v>
          </cell>
          <cell r="H1098" t="str">
            <v>DNIT 026/2004-ES</v>
          </cell>
        </row>
        <row r="1099">
          <cell r="A1099" t="str">
            <v>2 S 04 930 69</v>
          </cell>
          <cell r="B1099" t="str">
            <v>-</v>
          </cell>
          <cell r="C1099" t="str">
            <v>Caixa coletora de sarjeta - CCS 19 AC/BC</v>
          </cell>
          <cell r="D1099" t="str">
            <v>und</v>
          </cell>
          <cell r="H1099" t="str">
            <v>DNIT 026/2004-ES</v>
          </cell>
        </row>
        <row r="1100">
          <cell r="A1100" t="str">
            <v>2 S 04 930 70</v>
          </cell>
          <cell r="B1100" t="str">
            <v>-</v>
          </cell>
          <cell r="C1100" t="str">
            <v>Caixa coletora de sarjeta - CCS 20 AC/BC</v>
          </cell>
          <cell r="D1100" t="str">
            <v>und</v>
          </cell>
          <cell r="H1100" t="str">
            <v>DNIT 026/2004-ES</v>
          </cell>
        </row>
        <row r="1101">
          <cell r="A1101" t="str">
            <v>2 S 04 931 01</v>
          </cell>
          <cell r="B1101" t="str">
            <v>-</v>
          </cell>
          <cell r="C1101" t="str">
            <v>Caixa coletora de talvegue - CCT 01</v>
          </cell>
          <cell r="D1101" t="str">
            <v>und</v>
          </cell>
          <cell r="H1101" t="str">
            <v>DNIT 026/2004-ES</v>
          </cell>
        </row>
        <row r="1102">
          <cell r="A1102" t="str">
            <v>2 S 04 931 02</v>
          </cell>
          <cell r="B1102" t="str">
            <v>-</v>
          </cell>
          <cell r="C1102" t="str">
            <v>Caixa coletora de talvegue - CCT 02</v>
          </cell>
          <cell r="D1102" t="str">
            <v>und</v>
          </cell>
          <cell r="H1102" t="str">
            <v>DNIT 026/2004-ES</v>
          </cell>
        </row>
        <row r="1103">
          <cell r="A1103" t="str">
            <v>2 S 04 931 03</v>
          </cell>
          <cell r="B1103" t="str">
            <v>-</v>
          </cell>
          <cell r="C1103" t="str">
            <v>Caixa coletora de talvegue - CCT 03</v>
          </cell>
          <cell r="D1103" t="str">
            <v>und</v>
          </cell>
          <cell r="H1103" t="str">
            <v>DNIT 026/2004-ES</v>
          </cell>
        </row>
        <row r="1104">
          <cell r="A1104" t="str">
            <v>2 S 04 931 04</v>
          </cell>
          <cell r="B1104" t="str">
            <v>-</v>
          </cell>
          <cell r="C1104" t="str">
            <v>Caixa coletora de talvegue - CCT 04</v>
          </cell>
          <cell r="D1104" t="str">
            <v>und</v>
          </cell>
          <cell r="H1104" t="str">
            <v>DNIT 026/2004-ES</v>
          </cell>
        </row>
        <row r="1105">
          <cell r="A1105" t="str">
            <v>2 S 04 931 05</v>
          </cell>
          <cell r="B1105" t="str">
            <v>-</v>
          </cell>
          <cell r="C1105" t="str">
            <v>Caixa coletora de talvegue - CCT 05</v>
          </cell>
          <cell r="D1105" t="str">
            <v>und</v>
          </cell>
          <cell r="H1105" t="str">
            <v>DNIT 026/2004-ES</v>
          </cell>
        </row>
        <row r="1106">
          <cell r="A1106" t="str">
            <v>2 S 04 931 06</v>
          </cell>
          <cell r="B1106" t="str">
            <v>-</v>
          </cell>
          <cell r="C1106" t="str">
            <v>Caixa coletora de talvegue - CCT 06</v>
          </cell>
          <cell r="D1106" t="str">
            <v>und</v>
          </cell>
          <cell r="H1106" t="str">
            <v>DNIT 026/2004-ES</v>
          </cell>
        </row>
        <row r="1107">
          <cell r="A1107" t="str">
            <v>2 S 04 931 07</v>
          </cell>
          <cell r="B1107" t="str">
            <v>-</v>
          </cell>
          <cell r="C1107" t="str">
            <v>Caixa coletora de talvegue - CCT 07</v>
          </cell>
          <cell r="D1107" t="str">
            <v>und</v>
          </cell>
          <cell r="H1107" t="str">
            <v>DNIT 026/2004-ES</v>
          </cell>
        </row>
        <row r="1108">
          <cell r="A1108" t="str">
            <v>2 S 04 931 08</v>
          </cell>
          <cell r="B1108" t="str">
            <v>-</v>
          </cell>
          <cell r="C1108" t="str">
            <v>Caixa coletora de talvegue - CCT 08</v>
          </cell>
          <cell r="D1108" t="str">
            <v>und</v>
          </cell>
          <cell r="H1108" t="str">
            <v>DNIT 026/2004-ES</v>
          </cell>
        </row>
        <row r="1109">
          <cell r="A1109" t="str">
            <v>2 S 04 931 09</v>
          </cell>
          <cell r="B1109" t="str">
            <v>-</v>
          </cell>
          <cell r="C1109" t="str">
            <v>Caixa coletora de talvegue - CCT 09</v>
          </cell>
          <cell r="D1109" t="str">
            <v>und</v>
          </cell>
          <cell r="H1109" t="str">
            <v>DNIT 026/2004-ES</v>
          </cell>
        </row>
        <row r="1110">
          <cell r="A1110" t="str">
            <v>2 S 04 931 10</v>
          </cell>
          <cell r="B1110" t="str">
            <v>-</v>
          </cell>
          <cell r="C1110" t="str">
            <v>Caixa coletora de talvegue - CCT 10</v>
          </cell>
          <cell r="D1110" t="str">
            <v>und</v>
          </cell>
          <cell r="H1110" t="str">
            <v>DNIT 026/2004-ES</v>
          </cell>
        </row>
        <row r="1111">
          <cell r="A1111" t="str">
            <v>2 S 04 931 11</v>
          </cell>
          <cell r="B1111" t="str">
            <v>-</v>
          </cell>
          <cell r="C1111" t="str">
            <v>Caixa coletora de talvegue - CCT 11</v>
          </cell>
          <cell r="D1111" t="str">
            <v>und</v>
          </cell>
          <cell r="H1111" t="str">
            <v>DNIT 026/2004-ES</v>
          </cell>
        </row>
        <row r="1112">
          <cell r="A1112" t="str">
            <v>2 S 04 931 12</v>
          </cell>
          <cell r="B1112" t="str">
            <v>-</v>
          </cell>
          <cell r="C1112" t="str">
            <v>Caixa coletora de talvegue - CCT 12</v>
          </cell>
          <cell r="D1112" t="str">
            <v>und</v>
          </cell>
          <cell r="H1112" t="str">
            <v>DNIT 026/2004-ES</v>
          </cell>
        </row>
        <row r="1113">
          <cell r="A1113" t="str">
            <v>2 S 04 931 13</v>
          </cell>
          <cell r="B1113" t="str">
            <v>-</v>
          </cell>
          <cell r="C1113" t="str">
            <v>Caixa coletora de talvegue - CCT 13</v>
          </cell>
          <cell r="D1113" t="str">
            <v>und</v>
          </cell>
          <cell r="H1113" t="str">
            <v>DNIT 026/2004-ES</v>
          </cell>
        </row>
        <row r="1114">
          <cell r="A1114" t="str">
            <v>2 S 04 931 14</v>
          </cell>
          <cell r="B1114" t="str">
            <v>-</v>
          </cell>
          <cell r="C1114" t="str">
            <v>Caixa coletora de talvegue - CCT 14</v>
          </cell>
          <cell r="D1114" t="str">
            <v>und</v>
          </cell>
          <cell r="H1114" t="str">
            <v>DNIT 026/2004-ES</v>
          </cell>
        </row>
        <row r="1115">
          <cell r="A1115" t="str">
            <v>2 S 04 931 15</v>
          </cell>
          <cell r="B1115" t="str">
            <v>-</v>
          </cell>
          <cell r="C1115" t="str">
            <v>Caixa coletora de talvegue - CCT 15</v>
          </cell>
          <cell r="D1115" t="str">
            <v>und</v>
          </cell>
          <cell r="H1115" t="str">
            <v>DNIT 026/2004-ES</v>
          </cell>
        </row>
        <row r="1116">
          <cell r="A1116" t="str">
            <v>2 S 04 931 16</v>
          </cell>
          <cell r="B1116" t="str">
            <v>-</v>
          </cell>
          <cell r="C1116" t="str">
            <v>Caixa coletora de talvegue - CCT 16</v>
          </cell>
          <cell r="D1116" t="str">
            <v>und</v>
          </cell>
          <cell r="H1116" t="str">
            <v>DNIT 026/2004-ES</v>
          </cell>
        </row>
        <row r="1117">
          <cell r="A1117" t="str">
            <v>2 S 04 931 17</v>
          </cell>
          <cell r="B1117" t="str">
            <v>-</v>
          </cell>
          <cell r="C1117" t="str">
            <v>Caixa coletora de talvegue - CCT 17</v>
          </cell>
          <cell r="D1117" t="str">
            <v>und</v>
          </cell>
          <cell r="H1117" t="str">
            <v>DNIT 026/2004-ES</v>
          </cell>
        </row>
        <row r="1118">
          <cell r="A1118" t="str">
            <v>2 S 04 931 18</v>
          </cell>
          <cell r="B1118" t="str">
            <v>-</v>
          </cell>
          <cell r="C1118" t="str">
            <v>Caixa coletora de talvegue - CCT 18</v>
          </cell>
          <cell r="D1118" t="str">
            <v>und</v>
          </cell>
          <cell r="H1118" t="str">
            <v>DNIT 026/2004-ES</v>
          </cell>
        </row>
        <row r="1119">
          <cell r="A1119" t="str">
            <v>2 S 04 931 19</v>
          </cell>
          <cell r="B1119" t="str">
            <v>-</v>
          </cell>
          <cell r="C1119" t="str">
            <v>Caixa coletora de talvegue - CCT 19</v>
          </cell>
          <cell r="D1119" t="str">
            <v>und</v>
          </cell>
          <cell r="H1119" t="str">
            <v>DNIT 026/2004-ES</v>
          </cell>
        </row>
        <row r="1120">
          <cell r="A1120" t="str">
            <v>2 S 04 931 20</v>
          </cell>
          <cell r="B1120" t="str">
            <v>-</v>
          </cell>
          <cell r="C1120" t="str">
            <v>Caixa coletora de talvegue - CCT 20</v>
          </cell>
          <cell r="D1120" t="str">
            <v>und</v>
          </cell>
          <cell r="H1120" t="str">
            <v>DNIT 026/2004-ES</v>
          </cell>
        </row>
        <row r="1121">
          <cell r="A1121" t="str">
            <v>2 S 04 931 51</v>
          </cell>
          <cell r="B1121" t="str">
            <v>-</v>
          </cell>
          <cell r="C1121" t="str">
            <v>Caixa coletora de talvegue - CCT 01 AC/BC</v>
          </cell>
          <cell r="D1121" t="str">
            <v>und</v>
          </cell>
          <cell r="H1121" t="str">
            <v>DNIT 026/2004-ES</v>
          </cell>
        </row>
        <row r="1122">
          <cell r="A1122" t="str">
            <v>2 S 04 931 52</v>
          </cell>
          <cell r="B1122" t="str">
            <v>-</v>
          </cell>
          <cell r="C1122" t="str">
            <v>Caixa coletora de talvegue - CCT 02 AC/BC</v>
          </cell>
          <cell r="D1122" t="str">
            <v>und</v>
          </cell>
          <cell r="H1122" t="str">
            <v>DNIT 026/2004-ES</v>
          </cell>
        </row>
        <row r="1123">
          <cell r="A1123" t="str">
            <v>2 S 04 931 53</v>
          </cell>
          <cell r="B1123" t="str">
            <v>-</v>
          </cell>
          <cell r="C1123" t="str">
            <v>Caixa coletora de talvegue - CCT 03 AC/BC</v>
          </cell>
          <cell r="D1123" t="str">
            <v>und</v>
          </cell>
          <cell r="H1123" t="str">
            <v>DNIT 026/2004-ES</v>
          </cell>
        </row>
        <row r="1124">
          <cell r="A1124" t="str">
            <v>2 S 04 931 54</v>
          </cell>
          <cell r="B1124" t="str">
            <v>-</v>
          </cell>
          <cell r="C1124" t="str">
            <v>Caixa coletora de talvegue - CCT 04 AC/BC</v>
          </cell>
          <cell r="D1124" t="str">
            <v>und</v>
          </cell>
          <cell r="H1124" t="str">
            <v>DNIT 026/2004-ES</v>
          </cell>
        </row>
        <row r="1125">
          <cell r="A1125" t="str">
            <v>2 S 04 931 55</v>
          </cell>
          <cell r="B1125" t="str">
            <v>-</v>
          </cell>
          <cell r="C1125" t="str">
            <v>Caixa coletora de talvegue - CCT 05 AC/BC</v>
          </cell>
          <cell r="D1125" t="str">
            <v>und</v>
          </cell>
          <cell r="H1125" t="str">
            <v>DNIT 026/2004-ES</v>
          </cell>
        </row>
        <row r="1126">
          <cell r="A1126" t="str">
            <v>2 S 04 931 56</v>
          </cell>
          <cell r="B1126" t="str">
            <v>-</v>
          </cell>
          <cell r="C1126" t="str">
            <v>Caixa coletora de talvegue - CCT 06 AC/BC</v>
          </cell>
          <cell r="D1126" t="str">
            <v>und</v>
          </cell>
          <cell r="H1126" t="str">
            <v>DNIT 026/2004-ES</v>
          </cell>
        </row>
        <row r="1127">
          <cell r="A1127" t="str">
            <v>2 S 04 931 57</v>
          </cell>
          <cell r="B1127" t="str">
            <v>-</v>
          </cell>
          <cell r="C1127" t="str">
            <v>Caixa coletora de talvegue - CCT 07 AC/BC</v>
          </cell>
          <cell r="D1127" t="str">
            <v>und</v>
          </cell>
          <cell r="H1127" t="str">
            <v>DNIT 026/2004-ES</v>
          </cell>
        </row>
        <row r="1128">
          <cell r="A1128" t="str">
            <v>2 S 04 931 58</v>
          </cell>
          <cell r="B1128" t="str">
            <v>-</v>
          </cell>
          <cell r="C1128" t="str">
            <v>Caixa coletora de talvegue - CCT 08 AC/BC</v>
          </cell>
          <cell r="D1128" t="str">
            <v>und</v>
          </cell>
          <cell r="H1128" t="str">
            <v>DNIT 026/2004-ES</v>
          </cell>
        </row>
        <row r="1129">
          <cell r="A1129" t="str">
            <v>2 S 04 931 59</v>
          </cell>
          <cell r="B1129" t="str">
            <v>-</v>
          </cell>
          <cell r="C1129" t="str">
            <v>Caixa coletora de talvegue - CCT 09 AC/BC</v>
          </cell>
          <cell r="D1129" t="str">
            <v>und</v>
          </cell>
          <cell r="H1129" t="str">
            <v>DNIT 026/2004-ES</v>
          </cell>
        </row>
        <row r="1130">
          <cell r="A1130" t="str">
            <v>2 S 04 931 60</v>
          </cell>
          <cell r="B1130" t="str">
            <v>-</v>
          </cell>
          <cell r="C1130" t="str">
            <v>Caixa coletora de talvegue - CCT 10 AC/BC</v>
          </cell>
          <cell r="D1130" t="str">
            <v>und</v>
          </cell>
          <cell r="H1130" t="str">
            <v>DNIT 026/2004-ES</v>
          </cell>
        </row>
        <row r="1131">
          <cell r="A1131" t="str">
            <v>2 S 04 931 61</v>
          </cell>
          <cell r="B1131" t="str">
            <v>-</v>
          </cell>
          <cell r="C1131" t="str">
            <v>Caixa coletora de talvegue - CCT 11 AC/BC</v>
          </cell>
          <cell r="D1131" t="str">
            <v>und</v>
          </cell>
          <cell r="H1131" t="str">
            <v>DNIT 026/2004-ES</v>
          </cell>
        </row>
        <row r="1132">
          <cell r="A1132" t="str">
            <v>2 S 04 931 62</v>
          </cell>
          <cell r="B1132" t="str">
            <v>-</v>
          </cell>
          <cell r="C1132" t="str">
            <v>Caixa coletora de talvegue - CCT 12 AC/BC</v>
          </cell>
          <cell r="D1132" t="str">
            <v>und</v>
          </cell>
          <cell r="H1132" t="str">
            <v>DNIT 026/2004-ES</v>
          </cell>
        </row>
        <row r="1133">
          <cell r="A1133" t="str">
            <v>2 S 04 931 63</v>
          </cell>
          <cell r="B1133" t="str">
            <v>-</v>
          </cell>
          <cell r="C1133" t="str">
            <v>Caixa coletora de talvegue - CCT 13 AC/BC</v>
          </cell>
          <cell r="D1133" t="str">
            <v>und</v>
          </cell>
          <cell r="H1133" t="str">
            <v>DNIT 026/2004-ES</v>
          </cell>
        </row>
        <row r="1134">
          <cell r="A1134" t="str">
            <v>2 S 04 931 64</v>
          </cell>
          <cell r="B1134" t="str">
            <v>-</v>
          </cell>
          <cell r="C1134" t="str">
            <v>Caixa coletora de talvegue - CCT 14 AC/BC</v>
          </cell>
          <cell r="D1134" t="str">
            <v>und</v>
          </cell>
          <cell r="H1134" t="str">
            <v>DNIT 026/2004-ES</v>
          </cell>
        </row>
        <row r="1135">
          <cell r="A1135" t="str">
            <v>2 S 04 931 65</v>
          </cell>
          <cell r="B1135" t="str">
            <v>-</v>
          </cell>
          <cell r="C1135" t="str">
            <v>Caixa coletora de talvegue - CCT 15 AC/BC</v>
          </cell>
          <cell r="D1135" t="str">
            <v>und</v>
          </cell>
          <cell r="H1135" t="str">
            <v>DNIT 026/2004-ES</v>
          </cell>
        </row>
        <row r="1136">
          <cell r="A1136" t="str">
            <v>2 S 04 931 66</v>
          </cell>
          <cell r="B1136" t="str">
            <v>-</v>
          </cell>
          <cell r="C1136" t="str">
            <v>Caixa coletora de talvegue - CCT 16 AC/BC</v>
          </cell>
          <cell r="D1136" t="str">
            <v>und</v>
          </cell>
          <cell r="H1136" t="str">
            <v>DNIT 026/2004-ES</v>
          </cell>
        </row>
        <row r="1137">
          <cell r="A1137" t="str">
            <v>2 S 04 931 67</v>
          </cell>
          <cell r="B1137" t="str">
            <v>-</v>
          </cell>
          <cell r="C1137" t="str">
            <v>Caixa coleotra de talvegue - CCT 17 AC/BC</v>
          </cell>
          <cell r="D1137" t="str">
            <v>und</v>
          </cell>
          <cell r="H1137" t="str">
            <v>DNIT 026/2004-ES</v>
          </cell>
        </row>
        <row r="1138">
          <cell r="A1138" t="str">
            <v>2 S 04 931 68</v>
          </cell>
          <cell r="B1138" t="str">
            <v>-</v>
          </cell>
          <cell r="C1138" t="str">
            <v>Caixa coletora de talvegue - CCT 18 AC/BC</v>
          </cell>
          <cell r="D1138" t="str">
            <v>und</v>
          </cell>
          <cell r="H1138" t="str">
            <v>DNIT 026/2004-ES</v>
          </cell>
        </row>
        <row r="1139">
          <cell r="A1139" t="str">
            <v>2 S 04 931 69</v>
          </cell>
          <cell r="B1139" t="str">
            <v>-</v>
          </cell>
          <cell r="C1139" t="str">
            <v>Caixa coletora de talvegue - CCT 19 AC/BC</v>
          </cell>
          <cell r="D1139" t="str">
            <v>und</v>
          </cell>
          <cell r="H1139" t="str">
            <v>DNIT 026/2004-ES</v>
          </cell>
        </row>
        <row r="1140">
          <cell r="A1140" t="str">
            <v>2 S 04 931 70</v>
          </cell>
          <cell r="B1140" t="str">
            <v>-</v>
          </cell>
          <cell r="C1140" t="str">
            <v>Caixa coletora de talvegue - CCT 20 AC/BC</v>
          </cell>
          <cell r="D1140" t="str">
            <v>und</v>
          </cell>
          <cell r="H1140" t="str">
            <v>DNIT 026/2004-ES</v>
          </cell>
        </row>
        <row r="1141">
          <cell r="A1141" t="str">
            <v>2 S 04 940 01</v>
          </cell>
          <cell r="B1141" t="str">
            <v>-</v>
          </cell>
          <cell r="C1141" t="str">
            <v>Descida d'água tipo rap. - calha concr. - DAR 01</v>
          </cell>
          <cell r="D1141" t="str">
            <v>m</v>
          </cell>
          <cell r="H1141" t="str">
            <v>DNIT 021/2004-ES</v>
          </cell>
        </row>
        <row r="1142">
          <cell r="A1142" t="str">
            <v>2 S 04 940 02</v>
          </cell>
          <cell r="B1142" t="str">
            <v>-</v>
          </cell>
          <cell r="C1142" t="str">
            <v>Descida d'água tipo rap. - canal retang.- DAR 02</v>
          </cell>
          <cell r="D1142" t="str">
            <v>m</v>
          </cell>
          <cell r="H1142" t="str">
            <v>DNIT 021/2004-ES</v>
          </cell>
        </row>
        <row r="1143">
          <cell r="A1143" t="str">
            <v>2 S 04 940 03</v>
          </cell>
          <cell r="B1143" t="str">
            <v>-</v>
          </cell>
          <cell r="C1143" t="str">
            <v>Descida d'água tipo rap. - canal retang.- DAR 03</v>
          </cell>
          <cell r="D1143" t="str">
            <v>m</v>
          </cell>
          <cell r="H1143" t="str">
            <v>DNIT 021/2004-ES</v>
          </cell>
        </row>
        <row r="1144">
          <cell r="A1144" t="str">
            <v>2 S 04 940 04</v>
          </cell>
          <cell r="B1144" t="str">
            <v>-</v>
          </cell>
          <cell r="C1144" t="str">
            <v>Descida d'água tipo rap. - calha metálica - DAR 04</v>
          </cell>
          <cell r="D1144" t="str">
            <v>m</v>
          </cell>
          <cell r="H1144" t="str">
            <v>DNIT 021/2004-ES</v>
          </cell>
        </row>
        <row r="1145">
          <cell r="A1145" t="str">
            <v>2 S 04 940 51</v>
          </cell>
          <cell r="B1145" t="str">
            <v>-</v>
          </cell>
          <cell r="C1145" t="str">
            <v>Descida d'água tipo rap.calha concreto-DAR 01AC/BC</v>
          </cell>
          <cell r="D1145" t="str">
            <v>m</v>
          </cell>
          <cell r="H1145" t="str">
            <v>DNIT 021/2004-ES</v>
          </cell>
        </row>
        <row r="1146">
          <cell r="A1146" t="str">
            <v>2 S 04 940 52</v>
          </cell>
          <cell r="B1146" t="str">
            <v>-</v>
          </cell>
          <cell r="C1146" t="str">
            <v>Descida d'água tipo rap.canal retang.-DAR 02 AC/BC</v>
          </cell>
          <cell r="D1146" t="str">
            <v>m</v>
          </cell>
          <cell r="H1146" t="str">
            <v>DNIT 021/2004-ES</v>
          </cell>
        </row>
        <row r="1147">
          <cell r="A1147" t="str">
            <v>2 S 04 940 53</v>
          </cell>
          <cell r="B1147" t="str">
            <v>-</v>
          </cell>
          <cell r="C1147" t="str">
            <v>Descida d'água tipo rap.canal retang.-DAR 03 AC/BC</v>
          </cell>
          <cell r="D1147" t="str">
            <v>m</v>
          </cell>
          <cell r="H1147" t="str">
            <v>DNIT 021/2004-ES</v>
          </cell>
        </row>
        <row r="1148">
          <cell r="A1148" t="str">
            <v>2 S 04 940 54</v>
          </cell>
          <cell r="B1148" t="str">
            <v>-</v>
          </cell>
          <cell r="C1148" t="str">
            <v>Descida d'água tipo rap.calha metál.-DAR 04 AC/BC</v>
          </cell>
          <cell r="D1148" t="str">
            <v>m</v>
          </cell>
          <cell r="H1148" t="str">
            <v>DNIT 021/2004-ES</v>
          </cell>
        </row>
        <row r="1149">
          <cell r="A1149" t="str">
            <v>2 S 04 941 01</v>
          </cell>
          <cell r="B1149" t="str">
            <v>-</v>
          </cell>
          <cell r="C1149" t="str">
            <v>Descida d'água aterros em degraus - DAD 01</v>
          </cell>
          <cell r="D1149" t="str">
            <v>m</v>
          </cell>
          <cell r="H1149" t="str">
            <v>DNIT 021/2004-ES</v>
          </cell>
        </row>
        <row r="1150">
          <cell r="A1150" t="str">
            <v>2 S 04 941 02</v>
          </cell>
          <cell r="B1150" t="str">
            <v>-</v>
          </cell>
          <cell r="C1150" t="str">
            <v>Descida d'água aterros em degraus - arm - DAD 02</v>
          </cell>
          <cell r="D1150" t="str">
            <v>m</v>
          </cell>
          <cell r="H1150" t="str">
            <v>DNIT 021/2004-ES</v>
          </cell>
        </row>
        <row r="1151">
          <cell r="A1151" t="str">
            <v>2 S 04 941 03</v>
          </cell>
          <cell r="B1151" t="str">
            <v>-</v>
          </cell>
          <cell r="C1151" t="str">
            <v>Descida d'água aterros em degraus - DAD 03</v>
          </cell>
          <cell r="D1151" t="str">
            <v>m</v>
          </cell>
          <cell r="H1151" t="str">
            <v>DNIT 021/2004-ES</v>
          </cell>
        </row>
        <row r="1152">
          <cell r="A1152" t="str">
            <v>2 S 04 941 04</v>
          </cell>
          <cell r="B1152" t="str">
            <v>-</v>
          </cell>
          <cell r="C1152" t="str">
            <v>Descida d'água aterros em degraus - arm - DAD 04</v>
          </cell>
          <cell r="D1152" t="str">
            <v>m</v>
          </cell>
          <cell r="H1152" t="str">
            <v>DNIT 021/2004-ES</v>
          </cell>
        </row>
        <row r="1153">
          <cell r="A1153" t="str">
            <v>2 S 04 941 05</v>
          </cell>
          <cell r="B1153" t="str">
            <v>-</v>
          </cell>
          <cell r="C1153" t="str">
            <v>Descida d'água aterros em degraus - DAD 05</v>
          </cell>
          <cell r="D1153" t="str">
            <v>m</v>
          </cell>
          <cell r="H1153" t="str">
            <v>DNIT 021/2004-ES</v>
          </cell>
        </row>
        <row r="1154">
          <cell r="A1154" t="str">
            <v>2 S 04 941 06</v>
          </cell>
          <cell r="B1154" t="str">
            <v>-</v>
          </cell>
          <cell r="C1154" t="str">
            <v>Descida d'água aterros em degraus - arm - DAD 06</v>
          </cell>
          <cell r="D1154" t="str">
            <v>m</v>
          </cell>
          <cell r="H1154" t="str">
            <v>DNIT 021/2004-ES</v>
          </cell>
        </row>
        <row r="1155">
          <cell r="A1155" t="str">
            <v>2 S 04 941 07</v>
          </cell>
          <cell r="B1155" t="str">
            <v>-</v>
          </cell>
          <cell r="C1155" t="str">
            <v>Descida d'água aterros em degraus - DAD 07</v>
          </cell>
          <cell r="D1155" t="str">
            <v>m</v>
          </cell>
          <cell r="H1155" t="str">
            <v>DNIT 021/2004-ES</v>
          </cell>
        </row>
        <row r="1156">
          <cell r="A1156" t="str">
            <v>2 S 04 941 08</v>
          </cell>
          <cell r="B1156" t="str">
            <v>-</v>
          </cell>
          <cell r="C1156" t="str">
            <v>Descida d'água aterros em degraus - arm - DAD 08</v>
          </cell>
          <cell r="D1156" t="str">
            <v>m</v>
          </cell>
          <cell r="H1156" t="str">
            <v>DNIT 021/2004-ES</v>
          </cell>
        </row>
        <row r="1157">
          <cell r="A1157" t="str">
            <v>2 S 04 941 09</v>
          </cell>
          <cell r="B1157" t="str">
            <v>-</v>
          </cell>
          <cell r="C1157" t="str">
            <v>Descida d'água aterros em degraus - DAD 09</v>
          </cell>
          <cell r="D1157" t="str">
            <v>m</v>
          </cell>
          <cell r="H1157" t="str">
            <v>DNIT 021/2004-ES</v>
          </cell>
        </row>
        <row r="1158">
          <cell r="A1158" t="str">
            <v>2 S 04 941 10</v>
          </cell>
          <cell r="B1158" t="str">
            <v>-</v>
          </cell>
          <cell r="C1158" t="str">
            <v>Descida d'água aterros em degraus - arm - DAD 10</v>
          </cell>
          <cell r="D1158" t="str">
            <v>m</v>
          </cell>
          <cell r="H1158" t="str">
            <v>DNIT 021/2004-ES</v>
          </cell>
        </row>
        <row r="1159">
          <cell r="A1159" t="str">
            <v>2 S 04 941 11</v>
          </cell>
          <cell r="B1159" t="str">
            <v>-</v>
          </cell>
          <cell r="C1159" t="str">
            <v>Descida d'água aterros em degraus - DAD 11</v>
          </cell>
          <cell r="D1159" t="str">
            <v>m</v>
          </cell>
          <cell r="H1159" t="str">
            <v>DNIT 021/2004-ES</v>
          </cell>
        </row>
        <row r="1160">
          <cell r="A1160" t="str">
            <v>2 S 04 941 12</v>
          </cell>
          <cell r="B1160" t="str">
            <v>-</v>
          </cell>
          <cell r="C1160" t="str">
            <v>Descida d'água aterros em degraus - arm - dad 12</v>
          </cell>
          <cell r="D1160" t="str">
            <v>m</v>
          </cell>
          <cell r="H1160" t="str">
            <v>DNIT 021/2004-ES</v>
          </cell>
        </row>
        <row r="1161">
          <cell r="A1161" t="str">
            <v>2 S 04 941 13</v>
          </cell>
          <cell r="B1161" t="str">
            <v>-</v>
          </cell>
          <cell r="C1161" t="str">
            <v>Descida d'água aterros em degraus - DAD 13</v>
          </cell>
          <cell r="D1161" t="str">
            <v>m</v>
          </cell>
          <cell r="H1161" t="str">
            <v>DNIT 021/2004-ES</v>
          </cell>
        </row>
        <row r="1162">
          <cell r="A1162" t="str">
            <v>2 S 04 941 14</v>
          </cell>
          <cell r="B1162" t="str">
            <v>-</v>
          </cell>
          <cell r="C1162" t="str">
            <v>Descida d'água aterros em degraus - arm - DAD 14</v>
          </cell>
          <cell r="D1162" t="str">
            <v>m</v>
          </cell>
          <cell r="H1162" t="str">
            <v>DNIT 021/2004-ES</v>
          </cell>
        </row>
        <row r="1163">
          <cell r="A1163" t="str">
            <v>2 S 04 941 15</v>
          </cell>
          <cell r="B1163" t="str">
            <v>-</v>
          </cell>
          <cell r="C1163" t="str">
            <v>Descida d'água aterros em degraus - DAD 15</v>
          </cell>
          <cell r="D1163" t="str">
            <v>m</v>
          </cell>
          <cell r="H1163" t="str">
            <v>DNIT 021/2004-ES</v>
          </cell>
        </row>
        <row r="1164">
          <cell r="A1164" t="str">
            <v>2 S 04 941 16</v>
          </cell>
          <cell r="B1164" t="str">
            <v>-</v>
          </cell>
          <cell r="C1164" t="str">
            <v>Descida d'água aterros em degraus - arm - DAD 16</v>
          </cell>
          <cell r="D1164" t="str">
            <v>m</v>
          </cell>
          <cell r="H1164" t="str">
            <v>DNIT 021/2004-ES</v>
          </cell>
        </row>
        <row r="1165">
          <cell r="A1165" t="str">
            <v>2 S 04 941 17</v>
          </cell>
          <cell r="B1165" t="str">
            <v>-</v>
          </cell>
          <cell r="C1165" t="str">
            <v>Descida d'água aterros em degraus - DAD 17</v>
          </cell>
          <cell r="D1165" t="str">
            <v>m</v>
          </cell>
          <cell r="H1165" t="str">
            <v>DNIT 021/2004-ES</v>
          </cell>
        </row>
        <row r="1166">
          <cell r="A1166" t="str">
            <v>2 S 04 941 18</v>
          </cell>
          <cell r="B1166" t="str">
            <v>-</v>
          </cell>
          <cell r="C1166" t="str">
            <v>Descida d'água aterros em degraus - arm - DAD 18</v>
          </cell>
          <cell r="D1166" t="str">
            <v>m</v>
          </cell>
          <cell r="H1166" t="str">
            <v>DNIT 021/2004-ES</v>
          </cell>
        </row>
        <row r="1167">
          <cell r="A1167" t="str">
            <v>2 S 04 941 31</v>
          </cell>
          <cell r="B1167" t="str">
            <v>-</v>
          </cell>
          <cell r="C1167" t="str">
            <v>Descida d'água cortes em degraus - DCD 01</v>
          </cell>
          <cell r="D1167" t="str">
            <v>m</v>
          </cell>
          <cell r="H1167" t="str">
            <v>DNIT 021/2004-ES</v>
          </cell>
        </row>
        <row r="1168">
          <cell r="A1168" t="str">
            <v>2 S 04 941 32</v>
          </cell>
          <cell r="B1168" t="str">
            <v>-</v>
          </cell>
          <cell r="C1168" t="str">
            <v>Descida d'água cortes em degraus - arm - DCD 02</v>
          </cell>
          <cell r="D1168" t="str">
            <v>m</v>
          </cell>
          <cell r="H1168" t="str">
            <v>DNIT 021/2004-ES</v>
          </cell>
        </row>
        <row r="1169">
          <cell r="A1169" t="str">
            <v>2 S 04 941 33</v>
          </cell>
          <cell r="B1169" t="str">
            <v>-</v>
          </cell>
          <cell r="C1169" t="str">
            <v>Descida d'água cortes em degraus - DCD 03</v>
          </cell>
          <cell r="D1169" t="str">
            <v>m</v>
          </cell>
          <cell r="H1169" t="str">
            <v>DNIT 021/2004-ES</v>
          </cell>
        </row>
        <row r="1170">
          <cell r="A1170" t="str">
            <v>2 S 04 941 34</v>
          </cell>
          <cell r="B1170" t="str">
            <v>-</v>
          </cell>
          <cell r="C1170" t="str">
            <v>Descida d'água cortes em degraus - arm - DCD 04</v>
          </cell>
          <cell r="D1170" t="str">
            <v>m</v>
          </cell>
          <cell r="H1170" t="str">
            <v>DNIT 021/2004-ES</v>
          </cell>
        </row>
        <row r="1171">
          <cell r="A1171" t="str">
            <v>2 S 04 941 51</v>
          </cell>
          <cell r="B1171" t="str">
            <v>-</v>
          </cell>
          <cell r="C1171" t="str">
            <v>Descida d'água aterros em degraus - DAD 01 AC/BC</v>
          </cell>
          <cell r="D1171" t="str">
            <v>m</v>
          </cell>
          <cell r="H1171" t="str">
            <v>DNIT 021/2004-ES</v>
          </cell>
        </row>
        <row r="1172">
          <cell r="A1172" t="str">
            <v>2 S 04 941 52</v>
          </cell>
          <cell r="B1172" t="str">
            <v>-</v>
          </cell>
          <cell r="C1172" t="str">
            <v>Descida d'água aterros em degraus arm-DAD 02 AC/BC</v>
          </cell>
          <cell r="D1172" t="str">
            <v>m</v>
          </cell>
          <cell r="H1172" t="str">
            <v>DNIT 021/2004-ES</v>
          </cell>
        </row>
        <row r="1173">
          <cell r="A1173" t="str">
            <v>2 S 04 941 53</v>
          </cell>
          <cell r="B1173" t="str">
            <v>-</v>
          </cell>
          <cell r="C1173" t="str">
            <v>Descida d'água aterros em degraus - DAD 03 AC/BC</v>
          </cell>
          <cell r="D1173" t="str">
            <v>m</v>
          </cell>
          <cell r="H1173" t="str">
            <v>DNIT 021/2004-ES</v>
          </cell>
        </row>
        <row r="1174">
          <cell r="A1174" t="str">
            <v>2 S 04 941 54</v>
          </cell>
          <cell r="B1174" t="str">
            <v>-</v>
          </cell>
          <cell r="C1174" t="str">
            <v>Descida d'água aterros em degraus arm-DAD 04 AC/BC</v>
          </cell>
          <cell r="D1174" t="str">
            <v>m</v>
          </cell>
          <cell r="H1174" t="str">
            <v>DNIT 021/2004-ES</v>
          </cell>
        </row>
        <row r="1175">
          <cell r="A1175" t="str">
            <v>2 S 04 941 55</v>
          </cell>
          <cell r="B1175" t="str">
            <v>-</v>
          </cell>
          <cell r="C1175" t="str">
            <v>Descida d'água aterros em degraus-DAD 05 AC/BC</v>
          </cell>
          <cell r="D1175" t="str">
            <v>m</v>
          </cell>
          <cell r="H1175" t="str">
            <v>DNIT 021/2004-ES</v>
          </cell>
        </row>
        <row r="1176">
          <cell r="A1176" t="str">
            <v>2 S 04 941 56</v>
          </cell>
          <cell r="B1176" t="str">
            <v>-</v>
          </cell>
          <cell r="C1176" t="str">
            <v>Descida d'água aterros em degraus - DAD 06 AC/BC</v>
          </cell>
          <cell r="D1176" t="str">
            <v>m</v>
          </cell>
          <cell r="H1176" t="str">
            <v>DNIT 021/2004-ES</v>
          </cell>
        </row>
        <row r="1177">
          <cell r="A1177" t="str">
            <v>2 S 04 941 57</v>
          </cell>
          <cell r="B1177" t="str">
            <v>-</v>
          </cell>
          <cell r="C1177" t="str">
            <v>Descida d'água aterros em degraus - DAD 07 AC/BC</v>
          </cell>
          <cell r="D1177" t="str">
            <v>m</v>
          </cell>
          <cell r="H1177" t="str">
            <v>DNIT 021/2004-ES</v>
          </cell>
        </row>
        <row r="1178">
          <cell r="A1178" t="str">
            <v>2 S 04 941 58</v>
          </cell>
          <cell r="B1178" t="str">
            <v>-</v>
          </cell>
          <cell r="C1178" t="str">
            <v>Descida d'água aterros em degraus arm-DAD 08 AC/BC</v>
          </cell>
          <cell r="D1178" t="str">
            <v>m</v>
          </cell>
          <cell r="H1178" t="str">
            <v>DNIT 021/2004-ES</v>
          </cell>
        </row>
        <row r="1179">
          <cell r="A1179" t="str">
            <v>2 S 04 941 59</v>
          </cell>
          <cell r="B1179" t="str">
            <v>-</v>
          </cell>
          <cell r="C1179" t="str">
            <v>Descida d'água aterros em degraus - DAD 09 AC/BC</v>
          </cell>
          <cell r="D1179" t="str">
            <v>m</v>
          </cell>
          <cell r="H1179" t="str">
            <v>DNIT 021/2004-ES</v>
          </cell>
        </row>
        <row r="1180">
          <cell r="A1180" t="str">
            <v>2 S 04 941 60</v>
          </cell>
          <cell r="B1180" t="str">
            <v>-</v>
          </cell>
          <cell r="C1180" t="str">
            <v>Descida d'água aterros em degraus arm-DAD 10 AC/BC</v>
          </cell>
          <cell r="D1180" t="str">
            <v>m</v>
          </cell>
          <cell r="H1180" t="str">
            <v>DNIT 021/2004-ES</v>
          </cell>
        </row>
        <row r="1181">
          <cell r="A1181" t="str">
            <v>2 S 04 941 61</v>
          </cell>
          <cell r="B1181" t="str">
            <v>-</v>
          </cell>
          <cell r="C1181" t="str">
            <v>Descida d'água aterros em degraus - DAD 11 AC/BC</v>
          </cell>
          <cell r="D1181" t="str">
            <v>m</v>
          </cell>
          <cell r="H1181" t="str">
            <v>DNIT 021/2004-ES</v>
          </cell>
        </row>
        <row r="1182">
          <cell r="A1182" t="str">
            <v>2 S 04 941 62</v>
          </cell>
          <cell r="B1182" t="str">
            <v>-</v>
          </cell>
          <cell r="C1182" t="str">
            <v>Descida d'água aterros em degraus arm-DAD 12 AC/BC</v>
          </cell>
          <cell r="D1182" t="str">
            <v>m</v>
          </cell>
          <cell r="H1182" t="str">
            <v>DNIT 021/2004-ES</v>
          </cell>
        </row>
        <row r="1183">
          <cell r="A1183" t="str">
            <v>2 S 04 941 63</v>
          </cell>
          <cell r="B1183" t="str">
            <v>-</v>
          </cell>
          <cell r="C1183" t="str">
            <v>Descida d'água aterros em degraus - DAD 13 AC/BC</v>
          </cell>
          <cell r="D1183" t="str">
            <v>m</v>
          </cell>
          <cell r="H1183" t="str">
            <v>DNIT 021/2004-ES</v>
          </cell>
        </row>
        <row r="1184">
          <cell r="A1184" t="str">
            <v>2 S 04 941 64</v>
          </cell>
          <cell r="B1184" t="str">
            <v>-</v>
          </cell>
          <cell r="C1184" t="str">
            <v>Descida d'água aterros em degraus arm-DAD 14 AC/BC</v>
          </cell>
          <cell r="D1184" t="str">
            <v>m</v>
          </cell>
          <cell r="H1184" t="str">
            <v>DNIT 021/2004-ES</v>
          </cell>
        </row>
        <row r="1185">
          <cell r="A1185" t="str">
            <v>2 S 04 941 65</v>
          </cell>
          <cell r="B1185" t="str">
            <v>-</v>
          </cell>
          <cell r="C1185" t="str">
            <v>Descida d'água aterros em degraus - DAD 15 AC/BC</v>
          </cell>
          <cell r="D1185" t="str">
            <v>m</v>
          </cell>
          <cell r="H1185" t="str">
            <v>DNIT 021/2004-ES</v>
          </cell>
        </row>
        <row r="1186">
          <cell r="A1186" t="str">
            <v>2 S 04 941 66</v>
          </cell>
          <cell r="B1186" t="str">
            <v>-</v>
          </cell>
          <cell r="C1186" t="str">
            <v>Descida d'água aterros em degraus arm-DAD 16 AC/BC</v>
          </cell>
          <cell r="D1186" t="str">
            <v>m</v>
          </cell>
          <cell r="H1186" t="str">
            <v>DNIT 021/2004-ES</v>
          </cell>
        </row>
        <row r="1187">
          <cell r="A1187" t="str">
            <v>2 S 04 941 67</v>
          </cell>
          <cell r="B1187" t="str">
            <v>-</v>
          </cell>
          <cell r="C1187" t="str">
            <v>Descida d'água aterros em degraus - DAD 17 AC/BC</v>
          </cell>
          <cell r="D1187" t="str">
            <v>m</v>
          </cell>
          <cell r="H1187" t="str">
            <v>DNIT 021/2004-ES</v>
          </cell>
        </row>
        <row r="1188">
          <cell r="A1188" t="str">
            <v>2 S 04 941 68</v>
          </cell>
          <cell r="B1188" t="str">
            <v>-</v>
          </cell>
          <cell r="C1188" t="str">
            <v>Descida d'água aterros em degraus arm-DAD 18 AC/BC</v>
          </cell>
          <cell r="D1188" t="str">
            <v>m</v>
          </cell>
          <cell r="H1188" t="str">
            <v>DNIT 021/2004-ES</v>
          </cell>
        </row>
        <row r="1189">
          <cell r="A1189" t="str">
            <v>2 S 04 941 81</v>
          </cell>
          <cell r="B1189" t="str">
            <v>-</v>
          </cell>
          <cell r="C1189" t="str">
            <v>Descida d'água cortes em degraus - DCD 01 AC/BC</v>
          </cell>
          <cell r="D1189" t="str">
            <v>m</v>
          </cell>
          <cell r="H1189" t="str">
            <v>DNIT 021/2004-ES</v>
          </cell>
        </row>
        <row r="1190">
          <cell r="A1190" t="str">
            <v>2 S 04 941 82</v>
          </cell>
          <cell r="B1190" t="str">
            <v>-</v>
          </cell>
          <cell r="C1190" t="str">
            <v>Descida d'água cortes em degraus arm-DCD 02 AC/BC</v>
          </cell>
          <cell r="D1190" t="str">
            <v>m</v>
          </cell>
          <cell r="H1190" t="str">
            <v>DNIT 021/2004-ES</v>
          </cell>
        </row>
        <row r="1191">
          <cell r="A1191" t="str">
            <v>2 S 04 941 83</v>
          </cell>
          <cell r="B1191" t="str">
            <v>-</v>
          </cell>
          <cell r="C1191" t="str">
            <v>Descida d'água cortes em degraus - DCD 03 AC/BC</v>
          </cell>
          <cell r="D1191" t="str">
            <v>m</v>
          </cell>
          <cell r="H1191" t="str">
            <v>DNIT 021/2004-ES</v>
          </cell>
        </row>
        <row r="1192">
          <cell r="A1192" t="str">
            <v>2 S 04 941 84</v>
          </cell>
          <cell r="B1192" t="str">
            <v>-</v>
          </cell>
          <cell r="C1192" t="str">
            <v>Descida d'água cortes em degraus arm-DCD 04 AC/BC</v>
          </cell>
          <cell r="D1192" t="str">
            <v>m</v>
          </cell>
          <cell r="H1192" t="str">
            <v>DNIT 021/2004-ES</v>
          </cell>
        </row>
        <row r="1193">
          <cell r="A1193" t="str">
            <v>2 S 04 942 01</v>
          </cell>
          <cell r="B1193" t="str">
            <v>-</v>
          </cell>
          <cell r="C1193" t="str">
            <v>Entrada d'água - EDA 01</v>
          </cell>
          <cell r="D1193" t="str">
            <v>und</v>
          </cell>
          <cell r="H1193" t="str">
            <v>DNIT 021/2004-ES</v>
          </cell>
        </row>
        <row r="1194">
          <cell r="A1194" t="str">
            <v>2 S 04 942 02</v>
          </cell>
          <cell r="B1194" t="str">
            <v>-</v>
          </cell>
          <cell r="C1194" t="str">
            <v>Entrada d'água - EDA 02</v>
          </cell>
          <cell r="D1194" t="str">
            <v>und</v>
          </cell>
          <cell r="H1194" t="str">
            <v>DNIT 021/2004-ES</v>
          </cell>
        </row>
        <row r="1195">
          <cell r="A1195" t="str">
            <v>2 S 04 942 51</v>
          </cell>
          <cell r="B1195" t="str">
            <v>-</v>
          </cell>
          <cell r="C1195" t="str">
            <v>Entrada d'água - EDA 01 AC/BC</v>
          </cell>
          <cell r="D1195" t="str">
            <v>und</v>
          </cell>
          <cell r="H1195" t="str">
            <v>DNIT 021/2004-ES</v>
          </cell>
        </row>
        <row r="1196">
          <cell r="A1196" t="str">
            <v>2 S 04 942 52</v>
          </cell>
          <cell r="B1196" t="str">
            <v>-</v>
          </cell>
          <cell r="C1196" t="str">
            <v>Entrada d'água - EDA 02 AC/BC</v>
          </cell>
          <cell r="D1196" t="str">
            <v>und</v>
          </cell>
          <cell r="H1196" t="str">
            <v>DNIT 021/2004-ES</v>
          </cell>
        </row>
        <row r="1197">
          <cell r="A1197" t="str">
            <v>2 S 04 950 01</v>
          </cell>
          <cell r="B1197" t="str">
            <v>-</v>
          </cell>
          <cell r="C1197" t="str">
            <v>Dissipador de energia - DES 01</v>
          </cell>
          <cell r="D1197" t="str">
            <v>und</v>
          </cell>
          <cell r="H1197" t="str">
            <v>DNIT 022/2004-ES</v>
          </cell>
        </row>
        <row r="1198">
          <cell r="A1198" t="str">
            <v>2 S 04 950 02</v>
          </cell>
          <cell r="B1198" t="str">
            <v>-</v>
          </cell>
          <cell r="C1198" t="str">
            <v>Dissipador de energia - DES 02</v>
          </cell>
          <cell r="D1198" t="str">
            <v>und</v>
          </cell>
          <cell r="H1198" t="str">
            <v>DNIT 022/2004-ES</v>
          </cell>
        </row>
        <row r="1199">
          <cell r="A1199" t="str">
            <v>2 S 04 950 03</v>
          </cell>
          <cell r="B1199" t="str">
            <v>-</v>
          </cell>
          <cell r="C1199" t="str">
            <v>Dissipador de energia - DES 03</v>
          </cell>
          <cell r="D1199" t="str">
            <v>und</v>
          </cell>
          <cell r="H1199" t="str">
            <v>DNIT 022/2004-ES</v>
          </cell>
        </row>
        <row r="1200">
          <cell r="A1200" t="str">
            <v>2 S 04 950 04</v>
          </cell>
          <cell r="B1200" t="str">
            <v>-</v>
          </cell>
          <cell r="C1200" t="str">
            <v>Dissipador de energia - DES04</v>
          </cell>
          <cell r="D1200" t="str">
            <v>und</v>
          </cell>
          <cell r="H1200" t="str">
            <v>DNIT 022/2004-ES</v>
          </cell>
        </row>
        <row r="1201">
          <cell r="A1201" t="str">
            <v>2 S 04 950 21</v>
          </cell>
          <cell r="B1201" t="str">
            <v>-</v>
          </cell>
          <cell r="C1201" t="str">
            <v>Dissipador de energia - DEB 01</v>
          </cell>
          <cell r="D1201" t="str">
            <v>und</v>
          </cell>
          <cell r="H1201" t="str">
            <v>DNIT 022/2004-ES</v>
          </cell>
        </row>
        <row r="1202">
          <cell r="A1202" t="str">
            <v>2 S 04 950 22</v>
          </cell>
          <cell r="B1202" t="str">
            <v>-</v>
          </cell>
          <cell r="C1202" t="str">
            <v>Dissipador de energia - DEB 02</v>
          </cell>
          <cell r="D1202" t="str">
            <v>und</v>
          </cell>
          <cell r="H1202" t="str">
            <v>DNIT 022/2004-ES</v>
          </cell>
        </row>
        <row r="1203">
          <cell r="A1203" t="str">
            <v>2 S 04 950 23</v>
          </cell>
          <cell r="B1203" t="str">
            <v>-</v>
          </cell>
          <cell r="C1203" t="str">
            <v>Dissipador de energia - DEB 03</v>
          </cell>
          <cell r="D1203" t="str">
            <v>und</v>
          </cell>
          <cell r="H1203" t="str">
            <v>DNIT 022/2004-ES</v>
          </cell>
        </row>
        <row r="1204">
          <cell r="A1204" t="str">
            <v>2 S 04 950 24</v>
          </cell>
          <cell r="B1204" t="str">
            <v>-</v>
          </cell>
          <cell r="C1204" t="str">
            <v>Dissipador de energia - DEB 04</v>
          </cell>
          <cell r="D1204" t="str">
            <v>und</v>
          </cell>
          <cell r="H1204" t="str">
            <v>DNIT 022/2004-ES</v>
          </cell>
        </row>
        <row r="1205">
          <cell r="A1205" t="str">
            <v>2 S 04 950 25</v>
          </cell>
          <cell r="B1205" t="str">
            <v>-</v>
          </cell>
          <cell r="C1205" t="str">
            <v>Dissipador de energia - DEB 05</v>
          </cell>
          <cell r="D1205" t="str">
            <v>und</v>
          </cell>
          <cell r="H1205" t="str">
            <v>DNIT 022/2004-ES</v>
          </cell>
        </row>
        <row r="1206">
          <cell r="A1206" t="str">
            <v>2 S 04 950 26</v>
          </cell>
          <cell r="B1206" t="str">
            <v>-</v>
          </cell>
          <cell r="C1206" t="str">
            <v>Dissipador de energia - DEB 06</v>
          </cell>
          <cell r="D1206" t="str">
            <v>und</v>
          </cell>
          <cell r="H1206" t="str">
            <v>DNIT 022/2004-ES</v>
          </cell>
        </row>
        <row r="1207">
          <cell r="A1207" t="str">
            <v>2 S 04 950 27</v>
          </cell>
          <cell r="B1207" t="str">
            <v>-</v>
          </cell>
          <cell r="C1207" t="str">
            <v>Dissipador de energia - DEB 07</v>
          </cell>
          <cell r="D1207" t="str">
            <v>und</v>
          </cell>
          <cell r="H1207" t="str">
            <v>DNIT 022/2004-ES</v>
          </cell>
        </row>
        <row r="1208">
          <cell r="A1208" t="str">
            <v>2 S 04 950 28</v>
          </cell>
          <cell r="B1208" t="str">
            <v>-</v>
          </cell>
          <cell r="C1208" t="str">
            <v>Dissipador de energia - DEB 08</v>
          </cell>
          <cell r="D1208" t="str">
            <v>und</v>
          </cell>
          <cell r="H1208" t="str">
            <v>DNIT 022/2004-ES</v>
          </cell>
        </row>
        <row r="1209">
          <cell r="A1209" t="str">
            <v>2 S 04 950 29</v>
          </cell>
          <cell r="B1209" t="str">
            <v>-</v>
          </cell>
          <cell r="C1209" t="str">
            <v>Dissipador de energia - DEB 09</v>
          </cell>
          <cell r="D1209" t="str">
            <v>und</v>
          </cell>
          <cell r="H1209" t="str">
            <v>DNIT 022/2004-ES</v>
          </cell>
        </row>
        <row r="1210">
          <cell r="A1210" t="str">
            <v>2 S 04 950 30</v>
          </cell>
          <cell r="B1210" t="str">
            <v>-</v>
          </cell>
          <cell r="C1210" t="str">
            <v>Dissipador de energia - DEB 10</v>
          </cell>
          <cell r="D1210" t="str">
            <v>und</v>
          </cell>
          <cell r="H1210" t="str">
            <v>DNIT 022/2004-ES</v>
          </cell>
        </row>
        <row r="1211">
          <cell r="A1211" t="str">
            <v>2 S 04 950 31</v>
          </cell>
          <cell r="B1211" t="str">
            <v>-</v>
          </cell>
          <cell r="C1211" t="str">
            <v>Dissipador de energia - DEB 11</v>
          </cell>
          <cell r="D1211" t="str">
            <v>und</v>
          </cell>
          <cell r="H1211" t="str">
            <v>DNIT 022/2004-ES</v>
          </cell>
        </row>
        <row r="1212">
          <cell r="A1212" t="str">
            <v>2 S 04 950 32</v>
          </cell>
          <cell r="B1212" t="str">
            <v>-</v>
          </cell>
          <cell r="C1212" t="str">
            <v>Dissipador de energia - DEB 12</v>
          </cell>
          <cell r="D1212" t="str">
            <v>und</v>
          </cell>
          <cell r="H1212" t="str">
            <v>DNIT 022/2004-ES</v>
          </cell>
        </row>
        <row r="1213">
          <cell r="A1213" t="str">
            <v>2 S 04 950 51</v>
          </cell>
          <cell r="B1213" t="str">
            <v>-</v>
          </cell>
          <cell r="C1213" t="str">
            <v>Dissipador de energia - DED 01</v>
          </cell>
          <cell r="D1213" t="str">
            <v>und</v>
          </cell>
          <cell r="H1213" t="str">
            <v>DNIT 022/2004-ES</v>
          </cell>
        </row>
        <row r="1214">
          <cell r="A1214" t="str">
            <v>2 S 04 950 61</v>
          </cell>
          <cell r="B1214" t="str">
            <v>-</v>
          </cell>
          <cell r="C1214" t="str">
            <v>Dissipador de energia - DES 01 AC/PC</v>
          </cell>
          <cell r="D1214" t="str">
            <v>und</v>
          </cell>
          <cell r="H1214" t="str">
            <v>DNIT 022/2004-ES</v>
          </cell>
        </row>
        <row r="1215">
          <cell r="A1215" t="str">
            <v>2 S 04 950 62</v>
          </cell>
          <cell r="B1215" t="str">
            <v>-</v>
          </cell>
          <cell r="C1215" t="str">
            <v>Dissipador de energia - DES 02 AC/PC</v>
          </cell>
          <cell r="D1215" t="str">
            <v>und</v>
          </cell>
          <cell r="H1215" t="str">
            <v>DNIT 022/2004-ES</v>
          </cell>
        </row>
        <row r="1216">
          <cell r="A1216" t="str">
            <v>2 S 04 950 63</v>
          </cell>
          <cell r="B1216" t="str">
            <v>-</v>
          </cell>
          <cell r="C1216" t="str">
            <v>Dissipador de energia - DES 03 AC/PC</v>
          </cell>
          <cell r="D1216" t="str">
            <v>und</v>
          </cell>
          <cell r="H1216" t="str">
            <v>DNIT 022/2004-ES</v>
          </cell>
        </row>
        <row r="1217">
          <cell r="A1217" t="str">
            <v>2 S 04 950 64</v>
          </cell>
          <cell r="B1217" t="str">
            <v>-</v>
          </cell>
          <cell r="C1217" t="str">
            <v>Dissipador de energia - DES 04 AC/PC</v>
          </cell>
          <cell r="D1217" t="str">
            <v>und</v>
          </cell>
          <cell r="H1217" t="str">
            <v>DNIT 022/2004-ES</v>
          </cell>
        </row>
        <row r="1218">
          <cell r="A1218" t="str">
            <v>2 S 04 950 71</v>
          </cell>
          <cell r="B1218" t="str">
            <v>-</v>
          </cell>
          <cell r="C1218" t="str">
            <v>Dissipador de energia - DEB 01 AC/BC/PC</v>
          </cell>
          <cell r="D1218" t="str">
            <v>und</v>
          </cell>
          <cell r="H1218" t="str">
            <v>DNIT 022/2004-ES</v>
          </cell>
        </row>
        <row r="1219">
          <cell r="A1219" t="str">
            <v>2 S 04 950 72</v>
          </cell>
          <cell r="B1219" t="str">
            <v>-</v>
          </cell>
          <cell r="C1219" t="str">
            <v>Dissipador de energia - DEB 02 AC/BC/PC</v>
          </cell>
          <cell r="D1219" t="str">
            <v>und</v>
          </cell>
          <cell r="H1219" t="str">
            <v>DNIT 022/2004-ES</v>
          </cell>
        </row>
        <row r="1220">
          <cell r="A1220" t="str">
            <v>2 S 04 950 73</v>
          </cell>
          <cell r="B1220" t="str">
            <v>-</v>
          </cell>
          <cell r="C1220" t="str">
            <v>Dissipador de energia - DEB 03 AC/BC/PC</v>
          </cell>
          <cell r="D1220" t="str">
            <v>und</v>
          </cell>
          <cell r="H1220" t="str">
            <v>DNIT 022/2004-ES</v>
          </cell>
        </row>
        <row r="1221">
          <cell r="A1221" t="str">
            <v>2 S 04 950 74</v>
          </cell>
          <cell r="B1221" t="str">
            <v>-</v>
          </cell>
          <cell r="C1221" t="str">
            <v>Dissipador de energia - DEB 04 AC/BC/PC</v>
          </cell>
          <cell r="D1221" t="str">
            <v>und</v>
          </cell>
          <cell r="H1221" t="str">
            <v>DNIT 022/2004-ES</v>
          </cell>
        </row>
        <row r="1222">
          <cell r="A1222" t="str">
            <v>2 S 04 950 75</v>
          </cell>
          <cell r="B1222" t="str">
            <v>-</v>
          </cell>
          <cell r="C1222" t="str">
            <v>Dissipador de energia - DEB 05 AC/BC/PC</v>
          </cell>
          <cell r="D1222" t="str">
            <v>und</v>
          </cell>
          <cell r="H1222" t="str">
            <v>DNIT 022/2004-ES</v>
          </cell>
        </row>
        <row r="1223">
          <cell r="A1223" t="str">
            <v>2 S 04 950 76</v>
          </cell>
          <cell r="B1223" t="str">
            <v>-</v>
          </cell>
          <cell r="C1223" t="str">
            <v>Dissipador de energia - DEB 06 AC/BC/PC</v>
          </cell>
          <cell r="D1223" t="str">
            <v>und</v>
          </cell>
          <cell r="H1223" t="str">
            <v>DNIT 022/2004-ES</v>
          </cell>
        </row>
        <row r="1224">
          <cell r="A1224" t="str">
            <v>2 S 04 950 77</v>
          </cell>
          <cell r="B1224" t="str">
            <v>-</v>
          </cell>
          <cell r="C1224" t="str">
            <v>Dissipador de energia - DEB 07 AC/BC/PC</v>
          </cell>
          <cell r="D1224" t="str">
            <v>und</v>
          </cell>
          <cell r="H1224" t="str">
            <v>DNIT 022/2004-ES</v>
          </cell>
        </row>
        <row r="1225">
          <cell r="A1225" t="str">
            <v>2 S 04 950 78</v>
          </cell>
          <cell r="B1225" t="str">
            <v>-</v>
          </cell>
          <cell r="C1225" t="str">
            <v>Dissipador de energia - DEB 08 AC/BC/PC</v>
          </cell>
          <cell r="D1225" t="str">
            <v>und</v>
          </cell>
          <cell r="H1225" t="str">
            <v>DNIT 022/2004-ES</v>
          </cell>
        </row>
        <row r="1226">
          <cell r="A1226" t="str">
            <v>2 S 04 950 79</v>
          </cell>
          <cell r="B1226" t="str">
            <v>-</v>
          </cell>
          <cell r="C1226" t="str">
            <v>Dissipador de energia - DEB 09 AC/BC/PC</v>
          </cell>
          <cell r="D1226" t="str">
            <v>und</v>
          </cell>
          <cell r="H1226" t="str">
            <v>DNIT 022/2004-ES</v>
          </cell>
        </row>
        <row r="1227">
          <cell r="A1227" t="str">
            <v>2 S 04 950 80</v>
          </cell>
          <cell r="B1227" t="str">
            <v>-</v>
          </cell>
          <cell r="C1227" t="str">
            <v>Dissipador de energia - DEB 10 AC/BC/PC</v>
          </cell>
          <cell r="D1227" t="str">
            <v>und</v>
          </cell>
          <cell r="H1227" t="str">
            <v>DNIT 022/2004-ES</v>
          </cell>
        </row>
        <row r="1228">
          <cell r="A1228" t="str">
            <v>2 S 04 950 81</v>
          </cell>
          <cell r="B1228" t="str">
            <v>-</v>
          </cell>
          <cell r="C1228" t="str">
            <v>Dissipador de energia - DEB 11 AC/BC/PC</v>
          </cell>
          <cell r="D1228" t="str">
            <v>und</v>
          </cell>
          <cell r="H1228" t="str">
            <v>DNIT 022/2004-ES</v>
          </cell>
        </row>
        <row r="1229">
          <cell r="A1229" t="str">
            <v>2 S 04 950 82</v>
          </cell>
          <cell r="B1229" t="str">
            <v>-</v>
          </cell>
          <cell r="C1229" t="str">
            <v>Dissipador de energia - DEB 12 AC/BC/PC</v>
          </cell>
          <cell r="D1229" t="str">
            <v>und</v>
          </cell>
          <cell r="H1229" t="str">
            <v>DNIT 022/2004-ES</v>
          </cell>
        </row>
        <row r="1230">
          <cell r="A1230" t="str">
            <v>2 S 04 950 99</v>
          </cell>
          <cell r="B1230" t="str">
            <v>-</v>
          </cell>
          <cell r="C1230" t="str">
            <v>Dissipador de energia - DED 01 AC/BC</v>
          </cell>
          <cell r="D1230" t="str">
            <v>und</v>
          </cell>
          <cell r="H1230" t="str">
            <v>DNIT 022/2004-ES</v>
          </cell>
        </row>
        <row r="1231">
          <cell r="A1231" t="str">
            <v>2 S 04 960 01</v>
          </cell>
          <cell r="B1231" t="str">
            <v>-</v>
          </cell>
          <cell r="C1231" t="str">
            <v>Boca de lobo simples grelha concr. - BLS 01</v>
          </cell>
          <cell r="D1231" t="str">
            <v>und</v>
          </cell>
          <cell r="H1231" t="str">
            <v>DNIT 030/2004-ES</v>
          </cell>
        </row>
        <row r="1232">
          <cell r="A1232" t="str">
            <v>2 S 04 960 02</v>
          </cell>
          <cell r="B1232" t="str">
            <v>-</v>
          </cell>
          <cell r="C1232" t="str">
            <v>Boca de lobo simples grelha concr. - BLS 02</v>
          </cell>
          <cell r="D1232" t="str">
            <v>und</v>
          </cell>
          <cell r="H1232" t="str">
            <v>DNIT 030/2004-ES</v>
          </cell>
        </row>
        <row r="1233">
          <cell r="A1233" t="str">
            <v>2 S 04 960 03</v>
          </cell>
          <cell r="B1233" t="str">
            <v>-</v>
          </cell>
          <cell r="C1233" t="str">
            <v>Boca de lobo simples grelha concr. - BLS 03</v>
          </cell>
          <cell r="D1233" t="str">
            <v>und</v>
          </cell>
          <cell r="H1233" t="str">
            <v>DNIT 030/2004-ES</v>
          </cell>
        </row>
        <row r="1234">
          <cell r="A1234" t="str">
            <v>2 S 04 960 04</v>
          </cell>
          <cell r="B1234" t="str">
            <v>-</v>
          </cell>
          <cell r="C1234" t="str">
            <v>Boca de lobo simples grelha concr. - BLS 04</v>
          </cell>
          <cell r="D1234" t="str">
            <v>und</v>
          </cell>
          <cell r="H1234" t="str">
            <v>DNIT 030/2004-ES</v>
          </cell>
        </row>
        <row r="1235">
          <cell r="A1235" t="str">
            <v>2 S 04 960 05</v>
          </cell>
          <cell r="B1235" t="str">
            <v>-</v>
          </cell>
          <cell r="C1235" t="str">
            <v>Boca de lobo simples grelha concr. - BLS 05</v>
          </cell>
          <cell r="D1235" t="str">
            <v>und</v>
          </cell>
          <cell r="H1235" t="str">
            <v>DNIT 030/2004-ES</v>
          </cell>
        </row>
        <row r="1236">
          <cell r="A1236" t="str">
            <v>2 S 04 960 06</v>
          </cell>
          <cell r="B1236" t="str">
            <v>-</v>
          </cell>
          <cell r="C1236" t="str">
            <v>Boca de lobo simples grelha concr. - BLS 06</v>
          </cell>
          <cell r="D1236" t="str">
            <v>und</v>
          </cell>
          <cell r="H1236" t="str">
            <v>DNIT 030/2004-ES</v>
          </cell>
        </row>
        <row r="1237">
          <cell r="A1237" t="str">
            <v>2 S 04 960 07</v>
          </cell>
          <cell r="B1237" t="str">
            <v>-</v>
          </cell>
          <cell r="C1237" t="str">
            <v>Boca de lobo simples grelha concr. - BLS 07</v>
          </cell>
          <cell r="D1237" t="str">
            <v>und</v>
          </cell>
          <cell r="H1237" t="str">
            <v>DNIT 030/2004-ES</v>
          </cell>
        </row>
        <row r="1238">
          <cell r="A1238" t="str">
            <v>2 S 04 960 51</v>
          </cell>
          <cell r="B1238" t="str">
            <v>-</v>
          </cell>
          <cell r="C1238" t="str">
            <v>Boca de lobo simples grelha concr. BLS 01 AC/BC</v>
          </cell>
          <cell r="D1238" t="str">
            <v>und</v>
          </cell>
          <cell r="H1238" t="str">
            <v>DNIT 030/2004-ES</v>
          </cell>
        </row>
        <row r="1239">
          <cell r="A1239" t="str">
            <v>2 S 04 960 52</v>
          </cell>
          <cell r="B1239" t="str">
            <v>-</v>
          </cell>
          <cell r="C1239" t="str">
            <v>Boca de lobo simples grelha concr. BLS 02 AC/BC</v>
          </cell>
          <cell r="D1239" t="str">
            <v>und</v>
          </cell>
          <cell r="H1239" t="str">
            <v>DNIT 030/2004-ES</v>
          </cell>
        </row>
        <row r="1240">
          <cell r="A1240" t="str">
            <v>2 S 04 960 53</v>
          </cell>
          <cell r="B1240" t="str">
            <v>-</v>
          </cell>
          <cell r="C1240" t="str">
            <v>Boca de lobo simples grelha concr. BLS 03 AC/BC</v>
          </cell>
          <cell r="D1240" t="str">
            <v>und</v>
          </cell>
          <cell r="H1240" t="str">
            <v>DNIT 030/2004-ES</v>
          </cell>
        </row>
        <row r="1241">
          <cell r="A1241" t="str">
            <v>2 S 04 960 54</v>
          </cell>
          <cell r="B1241" t="str">
            <v>-</v>
          </cell>
          <cell r="C1241" t="str">
            <v>Boca de lobo simples grelha concr. BLS 04 AC/BC</v>
          </cell>
          <cell r="D1241" t="str">
            <v>und</v>
          </cell>
          <cell r="H1241" t="str">
            <v>DNIT 030/2004-ES</v>
          </cell>
        </row>
        <row r="1242">
          <cell r="A1242" t="str">
            <v>2 S 04 960 55</v>
          </cell>
          <cell r="B1242" t="str">
            <v>-</v>
          </cell>
          <cell r="C1242" t="str">
            <v>Boca de lobo simples grelha concr. BLS 05 AC/BC</v>
          </cell>
          <cell r="D1242" t="str">
            <v>und</v>
          </cell>
          <cell r="H1242" t="str">
            <v>DNIT 030/2004-ES</v>
          </cell>
        </row>
        <row r="1243">
          <cell r="A1243" t="str">
            <v>2 S 04 960 56</v>
          </cell>
          <cell r="B1243" t="str">
            <v>-</v>
          </cell>
          <cell r="C1243" t="str">
            <v>Boca de lobo simples grelha concr. BLS 06 AC/BC</v>
          </cell>
          <cell r="D1243" t="str">
            <v>und</v>
          </cell>
          <cell r="H1243" t="str">
            <v>DNIT 030/2004-ES</v>
          </cell>
        </row>
        <row r="1244">
          <cell r="A1244" t="str">
            <v>2 S 04 960 57</v>
          </cell>
          <cell r="B1244" t="str">
            <v>-</v>
          </cell>
          <cell r="C1244" t="str">
            <v>Boca de lobo simples grelha concr. BLS 07 AC/BC</v>
          </cell>
          <cell r="D1244" t="str">
            <v>und</v>
          </cell>
          <cell r="H1244" t="str">
            <v>DNIT 030/2004-ES</v>
          </cell>
        </row>
        <row r="1245">
          <cell r="A1245" t="str">
            <v>2 S 04 961 01</v>
          </cell>
          <cell r="B1245" t="str">
            <v>-</v>
          </cell>
          <cell r="C1245" t="str">
            <v>Boca de lobo dupla com grelha de concreto - BLD 01</v>
          </cell>
          <cell r="D1245" t="str">
            <v>und</v>
          </cell>
          <cell r="H1245" t="str">
            <v>DNIT 030/2004-ES</v>
          </cell>
        </row>
        <row r="1246">
          <cell r="A1246" t="str">
            <v>2 S 04 961 02</v>
          </cell>
          <cell r="B1246" t="str">
            <v>-</v>
          </cell>
          <cell r="C1246" t="str">
            <v>Boca de lobo dupla com grelha de concreto - BLD 02</v>
          </cell>
          <cell r="D1246" t="str">
            <v>und</v>
          </cell>
          <cell r="H1246" t="str">
            <v>DNIT 030/2004-ES</v>
          </cell>
        </row>
        <row r="1247">
          <cell r="A1247" t="str">
            <v>2 S 04 961 03</v>
          </cell>
          <cell r="B1247" t="str">
            <v>-</v>
          </cell>
          <cell r="C1247" t="str">
            <v>Boca de lobo dupla com grelha de concreto - BLD 03</v>
          </cell>
          <cell r="D1247" t="str">
            <v>und</v>
          </cell>
          <cell r="H1247" t="str">
            <v>DNIT 030/2004-ES</v>
          </cell>
        </row>
        <row r="1248">
          <cell r="A1248" t="str">
            <v>2 S 04 961 04</v>
          </cell>
          <cell r="B1248" t="str">
            <v>-</v>
          </cell>
          <cell r="C1248" t="str">
            <v>Boca de lobo dupla com grelha de concreto - BLD 04</v>
          </cell>
          <cell r="D1248" t="str">
            <v>und</v>
          </cell>
          <cell r="H1248" t="str">
            <v>DNIT 030/2004-ES</v>
          </cell>
        </row>
        <row r="1249">
          <cell r="A1249" t="str">
            <v>2 S 04 961 05</v>
          </cell>
          <cell r="B1249" t="str">
            <v>-</v>
          </cell>
          <cell r="C1249" t="str">
            <v>Boca de lobo dupla com grelha de concreto - BLD 05</v>
          </cell>
          <cell r="D1249" t="str">
            <v>und</v>
          </cell>
          <cell r="H1249" t="str">
            <v>DNIT 030/2004-ES</v>
          </cell>
        </row>
        <row r="1250">
          <cell r="A1250" t="str">
            <v>2 S 04 961 06</v>
          </cell>
          <cell r="B1250" t="str">
            <v>-</v>
          </cell>
          <cell r="C1250" t="str">
            <v>Boca de lobo dupla com grelha de concreto - BLD 06</v>
          </cell>
          <cell r="D1250" t="str">
            <v>und</v>
          </cell>
          <cell r="H1250" t="str">
            <v>DNIT 030/2004-ES</v>
          </cell>
        </row>
        <row r="1251">
          <cell r="A1251" t="str">
            <v>2 S 04 961 07</v>
          </cell>
          <cell r="B1251" t="str">
            <v>-</v>
          </cell>
          <cell r="C1251" t="str">
            <v>Boca de lobo dupla com grelha de concreto - BLD 07</v>
          </cell>
          <cell r="D1251" t="str">
            <v>und</v>
          </cell>
          <cell r="H1251" t="str">
            <v>DNIT 030/2004-ES</v>
          </cell>
        </row>
        <row r="1252">
          <cell r="A1252" t="str">
            <v>2 S 04 961 51</v>
          </cell>
          <cell r="B1252" t="str">
            <v>-</v>
          </cell>
          <cell r="C1252" t="str">
            <v>Boca de lobo dupla grelha concr. BLD 01 AC/BC</v>
          </cell>
          <cell r="D1252" t="str">
            <v>und</v>
          </cell>
          <cell r="H1252" t="str">
            <v>DNIT 030/2004-ES</v>
          </cell>
        </row>
        <row r="1253">
          <cell r="A1253" t="str">
            <v>2 S 04 961 52</v>
          </cell>
          <cell r="B1253" t="str">
            <v>-</v>
          </cell>
          <cell r="C1253" t="str">
            <v>Boca de lobo dupla grelha concr. BLD 02 AC/BC</v>
          </cell>
          <cell r="D1253" t="str">
            <v>und</v>
          </cell>
          <cell r="H1253" t="str">
            <v>DNIT 030/2004-ES</v>
          </cell>
        </row>
        <row r="1254">
          <cell r="A1254" t="str">
            <v>2 S 04 961 53</v>
          </cell>
          <cell r="B1254" t="str">
            <v>-</v>
          </cell>
          <cell r="C1254" t="str">
            <v>Boca de lobo dupla grelha concr. BLD 03 AC/BC</v>
          </cell>
          <cell r="D1254" t="str">
            <v>und</v>
          </cell>
          <cell r="H1254" t="str">
            <v>DNIT 030/2004-ES</v>
          </cell>
        </row>
        <row r="1255">
          <cell r="A1255" t="str">
            <v>2 S 04 961 54</v>
          </cell>
          <cell r="B1255" t="str">
            <v>-</v>
          </cell>
          <cell r="C1255" t="str">
            <v>Boca de lobo dupla grelha concr. BLD 04 AC/BC</v>
          </cell>
          <cell r="D1255" t="str">
            <v>und</v>
          </cell>
          <cell r="H1255" t="str">
            <v>DNIT 030/2004-ES</v>
          </cell>
        </row>
        <row r="1256">
          <cell r="A1256" t="str">
            <v>2 S 04 961 55</v>
          </cell>
          <cell r="B1256" t="str">
            <v>-</v>
          </cell>
          <cell r="C1256" t="str">
            <v>Boca de lobo dupla grelha concr. BLD 05 AC/BC</v>
          </cell>
          <cell r="D1256" t="str">
            <v>und</v>
          </cell>
          <cell r="H1256" t="str">
            <v>DNIT 030/2004-ES</v>
          </cell>
        </row>
        <row r="1257">
          <cell r="A1257" t="str">
            <v>2 S 04 961 56</v>
          </cell>
          <cell r="B1257" t="str">
            <v>-</v>
          </cell>
          <cell r="C1257" t="str">
            <v>Boca de lobo dupla grelha concr. BLD 06 AC/BC</v>
          </cell>
          <cell r="D1257" t="str">
            <v>und</v>
          </cell>
          <cell r="H1257" t="str">
            <v>DNIT 030/2004-ES</v>
          </cell>
        </row>
        <row r="1258">
          <cell r="A1258" t="str">
            <v>2 S 04 961 57</v>
          </cell>
          <cell r="B1258" t="str">
            <v>-</v>
          </cell>
          <cell r="C1258" t="str">
            <v>Boca de lobo dupla grelha concr. BLD 07 AC/BC</v>
          </cell>
          <cell r="D1258" t="str">
            <v>und</v>
          </cell>
          <cell r="H1258" t="str">
            <v>DNIT 030/2004-ES</v>
          </cell>
        </row>
        <row r="1259">
          <cell r="A1259" t="str">
            <v>2 S 04 962 01</v>
          </cell>
          <cell r="B1259" t="str">
            <v>-</v>
          </cell>
          <cell r="C1259" t="str">
            <v>Caixa de ligação e passagem - CLP 01</v>
          </cell>
          <cell r="D1259" t="str">
            <v>und</v>
          </cell>
          <cell r="H1259" t="str">
            <v>DNIT 030/2004-ES</v>
          </cell>
        </row>
        <row r="1260">
          <cell r="A1260" t="str">
            <v>2 S 04 962 02</v>
          </cell>
          <cell r="B1260" t="str">
            <v>-</v>
          </cell>
          <cell r="C1260" t="str">
            <v>Caixa de ligação e passagem - CLP 02</v>
          </cell>
          <cell r="D1260" t="str">
            <v>und</v>
          </cell>
          <cell r="H1260" t="str">
            <v>DNIT 030/2004-ES</v>
          </cell>
        </row>
        <row r="1261">
          <cell r="A1261" t="str">
            <v>2 S 04 962 03</v>
          </cell>
          <cell r="B1261" t="str">
            <v>-</v>
          </cell>
          <cell r="C1261" t="str">
            <v>Caixa de ligação e passagem - CLP 03</v>
          </cell>
          <cell r="D1261" t="str">
            <v>und</v>
          </cell>
          <cell r="H1261" t="str">
            <v>DNIT 030/2004-ES</v>
          </cell>
        </row>
        <row r="1262">
          <cell r="A1262" t="str">
            <v>2 S 04 962 04</v>
          </cell>
          <cell r="B1262" t="str">
            <v>-</v>
          </cell>
          <cell r="C1262" t="str">
            <v>Caixa de ligação e passagem - CLP 04</v>
          </cell>
          <cell r="D1262" t="str">
            <v>und</v>
          </cell>
          <cell r="H1262" t="str">
            <v>DNIT 030/2004-ES</v>
          </cell>
        </row>
        <row r="1263">
          <cell r="A1263" t="str">
            <v>2 S 04 962 05</v>
          </cell>
          <cell r="B1263" t="str">
            <v>-</v>
          </cell>
          <cell r="C1263" t="str">
            <v>Caixa de ligação e passagem - CLP 05</v>
          </cell>
          <cell r="D1263" t="str">
            <v>und</v>
          </cell>
          <cell r="H1263" t="str">
            <v>DNIT 030/2004-ES</v>
          </cell>
        </row>
        <row r="1264">
          <cell r="A1264" t="str">
            <v>2 S 04 962 06</v>
          </cell>
          <cell r="B1264" t="str">
            <v>-</v>
          </cell>
          <cell r="C1264" t="str">
            <v>Caixa de ligação e passagem - CLP 06</v>
          </cell>
          <cell r="D1264" t="str">
            <v>und</v>
          </cell>
          <cell r="H1264" t="str">
            <v>DNIT 030/2004-ES</v>
          </cell>
        </row>
        <row r="1265">
          <cell r="A1265" t="str">
            <v>2 S 04 962 07</v>
          </cell>
          <cell r="B1265" t="str">
            <v>-</v>
          </cell>
          <cell r="C1265" t="str">
            <v>Caixa de ligação e passagem - CLP 07</v>
          </cell>
          <cell r="D1265" t="str">
            <v>und</v>
          </cell>
          <cell r="H1265" t="str">
            <v>DNIT 030/2004-ES</v>
          </cell>
        </row>
        <row r="1266">
          <cell r="A1266" t="str">
            <v>2 S 04 962 08</v>
          </cell>
          <cell r="B1266" t="str">
            <v>-</v>
          </cell>
          <cell r="C1266" t="str">
            <v>Caixa de ligação e passagem - CLP 08</v>
          </cell>
          <cell r="D1266" t="str">
            <v>und</v>
          </cell>
          <cell r="H1266" t="str">
            <v>DNIT 030/2004-ES</v>
          </cell>
        </row>
        <row r="1267">
          <cell r="A1267" t="str">
            <v>2 S 04 962 09</v>
          </cell>
          <cell r="B1267" t="str">
            <v>-</v>
          </cell>
          <cell r="C1267" t="str">
            <v>Caixa de ligação e passagem - CLP 09</v>
          </cell>
          <cell r="D1267" t="str">
            <v>und</v>
          </cell>
          <cell r="H1267" t="str">
            <v>DNIT 030/2004-ES</v>
          </cell>
        </row>
        <row r="1268">
          <cell r="A1268" t="str">
            <v>2 S 04 962 10</v>
          </cell>
          <cell r="B1268" t="str">
            <v>-</v>
          </cell>
          <cell r="C1268" t="str">
            <v>Caixa de ligação e passagem - CLP 10</v>
          </cell>
          <cell r="D1268" t="str">
            <v>und</v>
          </cell>
          <cell r="H1268" t="str">
            <v>DNIT 030/2004-ES</v>
          </cell>
        </row>
        <row r="1269">
          <cell r="A1269" t="str">
            <v>2 S 04 962 11</v>
          </cell>
          <cell r="B1269" t="str">
            <v>-</v>
          </cell>
          <cell r="C1269" t="str">
            <v>Caixa de ligação e passagem - CLP 11</v>
          </cell>
          <cell r="D1269" t="str">
            <v>und</v>
          </cell>
          <cell r="H1269" t="str">
            <v>DNIT 030/2004-ES</v>
          </cell>
        </row>
        <row r="1270">
          <cell r="A1270" t="str">
            <v>2 S 04 962 12</v>
          </cell>
          <cell r="B1270" t="str">
            <v>-</v>
          </cell>
          <cell r="C1270" t="str">
            <v>Caixa de ligação e passagem - CLP 12</v>
          </cell>
          <cell r="D1270" t="str">
            <v>und</v>
          </cell>
          <cell r="H1270" t="str">
            <v>DNIT 030/2004-ES</v>
          </cell>
        </row>
        <row r="1271">
          <cell r="A1271" t="str">
            <v>2 S 04 962 13</v>
          </cell>
          <cell r="B1271" t="str">
            <v>-</v>
          </cell>
          <cell r="C1271" t="str">
            <v>Caixa de ligação e passagem - CLP 13</v>
          </cell>
          <cell r="D1271" t="str">
            <v>und</v>
          </cell>
          <cell r="H1271" t="str">
            <v>DNIT 030/2004-ES</v>
          </cell>
        </row>
        <row r="1272">
          <cell r="A1272" t="str">
            <v>2 S 04 962 14</v>
          </cell>
          <cell r="B1272" t="str">
            <v>-</v>
          </cell>
          <cell r="C1272" t="str">
            <v>Caixa de ligação e passagem - CLP 14</v>
          </cell>
          <cell r="D1272" t="str">
            <v>und</v>
          </cell>
          <cell r="H1272" t="str">
            <v>DNIT 030/2004-ES</v>
          </cell>
        </row>
        <row r="1273">
          <cell r="A1273" t="str">
            <v>2 S 04 962 15</v>
          </cell>
          <cell r="B1273" t="str">
            <v>-</v>
          </cell>
          <cell r="C1273" t="str">
            <v>Caixa de ligação e passagem - CLP 15</v>
          </cell>
          <cell r="D1273" t="str">
            <v>und</v>
          </cell>
          <cell r="H1273" t="str">
            <v>DNIT 030/2004-ES</v>
          </cell>
        </row>
        <row r="1274">
          <cell r="A1274" t="str">
            <v>2 S 04 962 16</v>
          </cell>
          <cell r="B1274" t="str">
            <v>-</v>
          </cell>
          <cell r="C1274" t="str">
            <v>Caixa de ligação e passagem - CLP 16</v>
          </cell>
          <cell r="D1274" t="str">
            <v>und</v>
          </cell>
          <cell r="H1274" t="str">
            <v>DNIT 030/2004-ES</v>
          </cell>
        </row>
        <row r="1275">
          <cell r="A1275" t="str">
            <v>2 S 04 962 17</v>
          </cell>
          <cell r="B1275" t="str">
            <v>-</v>
          </cell>
          <cell r="C1275" t="str">
            <v>Caixa de ligação e passagem - CLP 17</v>
          </cell>
          <cell r="D1275" t="str">
            <v>und</v>
          </cell>
          <cell r="H1275" t="str">
            <v>DNIT 030/2004-ES</v>
          </cell>
        </row>
        <row r="1276">
          <cell r="A1276" t="str">
            <v>2 S 04 962 18</v>
          </cell>
          <cell r="B1276" t="str">
            <v>-</v>
          </cell>
          <cell r="C1276" t="str">
            <v>Caixa de ligação e passagem - CLP 18</v>
          </cell>
          <cell r="D1276" t="str">
            <v>und</v>
          </cell>
          <cell r="H1276" t="str">
            <v>DNIT 030/2004-ES</v>
          </cell>
        </row>
        <row r="1277">
          <cell r="A1277" t="str">
            <v>2 S 04 962 51</v>
          </cell>
          <cell r="B1277" t="str">
            <v>-</v>
          </cell>
          <cell r="C1277" t="str">
            <v>Caixa de ligação e passagem - CLP 01 AC/BC</v>
          </cell>
          <cell r="D1277" t="str">
            <v>und</v>
          </cell>
          <cell r="H1277" t="str">
            <v>DNIT 030/2004-ES</v>
          </cell>
        </row>
        <row r="1278">
          <cell r="A1278" t="str">
            <v>2 S 04 962 52</v>
          </cell>
          <cell r="B1278" t="str">
            <v>-</v>
          </cell>
          <cell r="C1278" t="str">
            <v>Caixa de ligação e passagem - CLP 02 AC/BC</v>
          </cell>
          <cell r="D1278" t="str">
            <v>und</v>
          </cell>
          <cell r="H1278" t="str">
            <v>DNIT 030/2004-ES</v>
          </cell>
        </row>
        <row r="1279">
          <cell r="A1279" t="str">
            <v>2 S 04 962 53</v>
          </cell>
          <cell r="B1279" t="str">
            <v>-</v>
          </cell>
          <cell r="C1279" t="str">
            <v>Caixa de ligação e passagem - CLP 03 AC/BC</v>
          </cell>
          <cell r="D1279" t="str">
            <v>und</v>
          </cell>
          <cell r="H1279" t="str">
            <v>DNIT 030/2004-ES</v>
          </cell>
        </row>
        <row r="1280">
          <cell r="A1280" t="str">
            <v>2 S 04 962 54</v>
          </cell>
          <cell r="B1280" t="str">
            <v>-</v>
          </cell>
          <cell r="C1280" t="str">
            <v>Caixa de ligação e passagem - CLP 04 AC/BC</v>
          </cell>
          <cell r="D1280" t="str">
            <v>und</v>
          </cell>
          <cell r="H1280" t="str">
            <v>DNIT 030/2004-ES</v>
          </cell>
        </row>
        <row r="1281">
          <cell r="A1281" t="str">
            <v>2 S 04 962 55</v>
          </cell>
          <cell r="B1281" t="str">
            <v>-</v>
          </cell>
          <cell r="C1281" t="str">
            <v>Caixa de ligação e passagem - CLP 05 AC/BC</v>
          </cell>
          <cell r="D1281" t="str">
            <v>und</v>
          </cell>
          <cell r="H1281" t="str">
            <v>DNIT 030/2004-ES</v>
          </cell>
        </row>
        <row r="1282">
          <cell r="A1282" t="str">
            <v>2 S 04 962 56</v>
          </cell>
          <cell r="B1282" t="str">
            <v>-</v>
          </cell>
          <cell r="C1282" t="str">
            <v>Caixa de ligação e passagem - CLP 06 AC/BC</v>
          </cell>
          <cell r="D1282" t="str">
            <v>und</v>
          </cell>
          <cell r="H1282" t="str">
            <v>DNIT 030/2004-ES</v>
          </cell>
        </row>
        <row r="1283">
          <cell r="A1283" t="str">
            <v>2 S 04 962 57</v>
          </cell>
          <cell r="B1283" t="str">
            <v>-</v>
          </cell>
          <cell r="C1283" t="str">
            <v>Caixa de ligação e passagem - CLP 07 AC/BC</v>
          </cell>
          <cell r="D1283" t="str">
            <v>und</v>
          </cell>
          <cell r="H1283" t="str">
            <v>DNIT 030/2004-ES</v>
          </cell>
        </row>
        <row r="1284">
          <cell r="A1284" t="str">
            <v>2 S 04 962 58</v>
          </cell>
          <cell r="B1284" t="str">
            <v>-</v>
          </cell>
          <cell r="C1284" t="str">
            <v>Caixa de ligação e passagem - CLP 08 AC/BC</v>
          </cell>
          <cell r="D1284" t="str">
            <v>und</v>
          </cell>
          <cell r="H1284" t="str">
            <v>DNIT 030/2004-ES</v>
          </cell>
        </row>
        <row r="1285">
          <cell r="A1285" t="str">
            <v>2 S 04 962 59</v>
          </cell>
          <cell r="B1285" t="str">
            <v>-</v>
          </cell>
          <cell r="C1285" t="str">
            <v>Caixa de ligação e passagem - CLP 09 AC/BC</v>
          </cell>
          <cell r="D1285" t="str">
            <v>und</v>
          </cell>
          <cell r="H1285" t="str">
            <v>DNIT 030/2004-ES</v>
          </cell>
        </row>
        <row r="1286">
          <cell r="A1286" t="str">
            <v>2 S 04 962 60</v>
          </cell>
          <cell r="B1286" t="str">
            <v>-</v>
          </cell>
          <cell r="C1286" t="str">
            <v>Caixa de ligação e passagem - CLP 10 AC/BC</v>
          </cell>
          <cell r="D1286" t="str">
            <v>und</v>
          </cell>
          <cell r="H1286" t="str">
            <v>DNIT 030/2004-ES</v>
          </cell>
        </row>
        <row r="1287">
          <cell r="A1287" t="str">
            <v>2 S 04 962 61</v>
          </cell>
          <cell r="B1287" t="str">
            <v>-</v>
          </cell>
          <cell r="C1287" t="str">
            <v>Caixa de ligação e passagem - CLP 11 AC/BC</v>
          </cell>
          <cell r="D1287" t="str">
            <v>und</v>
          </cell>
          <cell r="H1287" t="str">
            <v>DNIT 030/2004-ES</v>
          </cell>
        </row>
        <row r="1288">
          <cell r="A1288" t="str">
            <v>2 S 04 962 62</v>
          </cell>
          <cell r="B1288" t="str">
            <v>-</v>
          </cell>
          <cell r="C1288" t="str">
            <v>Caixa de ligação e passagem - CLP 12 AC/BC</v>
          </cell>
          <cell r="D1288" t="str">
            <v>und</v>
          </cell>
          <cell r="H1288" t="str">
            <v>DNIT 030/2004-ES</v>
          </cell>
        </row>
        <row r="1289">
          <cell r="A1289" t="str">
            <v>2 S 04 962 63</v>
          </cell>
          <cell r="B1289" t="str">
            <v>-</v>
          </cell>
          <cell r="C1289" t="str">
            <v>Caixa de ligação e passagem - CLP 13 AC/BC</v>
          </cell>
          <cell r="D1289" t="str">
            <v>und</v>
          </cell>
          <cell r="H1289" t="str">
            <v>DNIT 030/2004-ES</v>
          </cell>
        </row>
        <row r="1290">
          <cell r="A1290" t="str">
            <v>2 S 04 962 64</v>
          </cell>
          <cell r="B1290" t="str">
            <v>-</v>
          </cell>
          <cell r="C1290" t="str">
            <v>Caixa de ligação e passagem - CLP 14 AC/BC</v>
          </cell>
          <cell r="D1290" t="str">
            <v>und</v>
          </cell>
          <cell r="H1290" t="str">
            <v>DNIT 030/2004-ES</v>
          </cell>
        </row>
        <row r="1291">
          <cell r="A1291" t="str">
            <v>2 S 04 9ံ2 65</v>
          </cell>
          <cell r="B1291" t="str">
            <v>-</v>
          </cell>
          <cell r="C1291" t="str">
            <v>Caixa de ligação e passagem - CLP 15 AC/BC</v>
          </cell>
          <cell r="D1291" t="str">
            <v>und</v>
          </cell>
          <cell r="H1291" t="str">
            <v>DNIT 030/2004-ES</v>
          </cell>
        </row>
        <row r="1292">
          <cell r="A1292" t="str">
            <v>2 S 04 962 66</v>
          </cell>
          <cell r="B1292" t="str">
            <v>-</v>
          </cell>
          <cell r="C1292" t="str">
            <v>Caixa de ligação e passagem - CLP 16 AC/BC</v>
          </cell>
          <cell r="D1292" t="str">
            <v>und</v>
          </cell>
          <cell r="H1292" t="str">
            <v>DNIT 030/2004-ES</v>
          </cell>
        </row>
        <row r="1293">
          <cell r="A1293" t="str">
            <v>2 S 04 962 67</v>
          </cell>
          <cell r="B1293" t="str">
            <v>-</v>
          </cell>
          <cell r="C1293" t="str">
            <v>Caixa de ligação e passagem - CLP 17 AC/BC</v>
          </cell>
          <cell r="D1293" t="str">
            <v>und</v>
          </cell>
          <cell r="H1293" t="str">
            <v>DNIT 030/2004-ES</v>
          </cell>
        </row>
        <row r="1294">
          <cell r="A1294" t="str">
            <v>2 S 04 962 68</v>
          </cell>
          <cell r="B1294" t="str">
            <v>-</v>
          </cell>
          <cell r="C1294" t="str">
            <v>Caixa de ligação e passagem - CLP 18 AC/BC</v>
          </cell>
          <cell r="D1294" t="str">
            <v>und</v>
          </cell>
          <cell r="H1294" t="str">
            <v>DNIT 030/2004-ES</v>
          </cell>
        </row>
        <row r="1295">
          <cell r="A1295" t="str">
            <v>2 S 04 963 01</v>
          </cell>
          <cell r="B1295" t="str">
            <v>-</v>
          </cell>
          <cell r="C1295" t="str">
            <v>Poço de visita - PVI 01</v>
          </cell>
          <cell r="D1295" t="str">
            <v>und</v>
          </cell>
          <cell r="H1295" t="str">
            <v>DNIT 030/2004-ES</v>
          </cell>
        </row>
        <row r="1296">
          <cell r="A1296" t="str">
            <v>2 S 04 963 02</v>
          </cell>
          <cell r="B1296" t="str">
            <v>-</v>
          </cell>
          <cell r="C1296" t="str">
            <v>Poço de visita - PVI 02</v>
          </cell>
          <cell r="D1296" t="str">
            <v>und</v>
          </cell>
          <cell r="H1296" t="str">
            <v>DNIT 030/2004-ES</v>
          </cell>
        </row>
        <row r="1297">
          <cell r="A1297" t="str">
            <v>2 S 04 963 03</v>
          </cell>
          <cell r="B1297" t="str">
            <v>-</v>
          </cell>
          <cell r="C1297" t="str">
            <v>Poço de visita - PVI 03</v>
          </cell>
          <cell r="D1297" t="str">
            <v>und</v>
          </cell>
          <cell r="H1297" t="str">
            <v>DNIT 030/2004-ES</v>
          </cell>
        </row>
        <row r="1298">
          <cell r="A1298" t="str">
            <v>2 S 04 963 04</v>
          </cell>
          <cell r="B1298" t="str">
            <v>-</v>
          </cell>
          <cell r="C1298" t="str">
            <v>Poço de visita - PVI 04</v>
          </cell>
          <cell r="D1298" t="str">
            <v>und</v>
          </cell>
          <cell r="H1298" t="str">
            <v>DNIT 030/2004-ES</v>
          </cell>
        </row>
        <row r="1299">
          <cell r="A1299" t="str">
            <v>2 S 04 963 05</v>
          </cell>
          <cell r="B1299" t="str">
            <v>-</v>
          </cell>
          <cell r="C1299" t="str">
            <v>Poço de visita - PVI 05</v>
          </cell>
          <cell r="D1299" t="str">
            <v>und</v>
          </cell>
          <cell r="H1299" t="str">
            <v>DNIT 030/2004-ES</v>
          </cell>
        </row>
        <row r="1300">
          <cell r="A1300" t="str">
            <v>2 S 04 963 06</v>
          </cell>
          <cell r="B1300" t="str">
            <v>-</v>
          </cell>
          <cell r="C1300" t="str">
            <v>Poço de visita - PVI 06</v>
          </cell>
          <cell r="D1300" t="str">
            <v>und</v>
          </cell>
          <cell r="H1300" t="str">
            <v>DNIT 030/2004-ES</v>
          </cell>
        </row>
        <row r="1301">
          <cell r="A1301" t="str">
            <v>2 S 04 963 07</v>
          </cell>
          <cell r="B1301" t="str">
            <v>-</v>
          </cell>
          <cell r="C1301" t="str">
            <v>Poço de visita - PVI 07</v>
          </cell>
          <cell r="D1301" t="str">
            <v>und</v>
          </cell>
          <cell r="H1301" t="str">
            <v>DNIT 030/2004-ES</v>
          </cell>
        </row>
        <row r="1302">
          <cell r="A1302" t="str">
            <v>2 S 04 963 08</v>
          </cell>
          <cell r="B1302" t="str">
            <v>-</v>
          </cell>
          <cell r="C1302" t="str">
            <v>Poço de visita - PVI 08</v>
          </cell>
          <cell r="D1302" t="str">
            <v>und</v>
          </cell>
          <cell r="H1302" t="str">
            <v>DNIT 030/2004-ES</v>
          </cell>
        </row>
        <row r="1303">
          <cell r="A1303" t="str">
            <v>2 S 04 963 09</v>
          </cell>
          <cell r="B1303" t="str">
            <v>-</v>
          </cell>
          <cell r="C1303" t="str">
            <v>Poço de visita - PVI 09</v>
          </cell>
          <cell r="D1303" t="str">
            <v>und</v>
          </cell>
          <cell r="H1303" t="str">
            <v>DNIT 030/2004-ES</v>
          </cell>
        </row>
        <row r="1304">
          <cell r="A1304" t="str">
            <v>2 S 04 963 10</v>
          </cell>
          <cell r="B1304" t="str">
            <v>-</v>
          </cell>
          <cell r="C1304" t="str">
            <v>Poço de visita - PVI 10</v>
          </cell>
          <cell r="D1304" t="str">
            <v>und</v>
          </cell>
          <cell r="H1304" t="str">
            <v>DNIT 030/2004-ES</v>
          </cell>
        </row>
        <row r="1305">
          <cell r="A1305" t="str">
            <v>2 S 04 963 11</v>
          </cell>
          <cell r="B1305" t="str">
            <v>-</v>
          </cell>
          <cell r="C1305" t="str">
            <v>Poço de visita - PVI 11</v>
          </cell>
          <cell r="D1305" t="str">
            <v>und</v>
          </cell>
          <cell r="H1305" t="str">
            <v>DNIT 030/2004-ES</v>
          </cell>
        </row>
        <row r="1306">
          <cell r="A1306" t="str">
            <v>2 S 04 963 12</v>
          </cell>
          <cell r="B1306" t="str">
            <v>-</v>
          </cell>
          <cell r="C1306" t="str">
            <v>Poço de visita - PVI 12</v>
          </cell>
          <cell r="D1306" t="str">
            <v>und</v>
          </cell>
          <cell r="H1306" t="str">
            <v>DNIT 030/2004-ES</v>
          </cell>
        </row>
        <row r="1307">
          <cell r="A1307" t="str">
            <v>2 S 04 963 13</v>
          </cell>
          <cell r="B1307" t="str">
            <v>-</v>
          </cell>
          <cell r="C1307" t="str">
            <v>Poço de visita - PVI 13</v>
          </cell>
          <cell r="D1307" t="str">
            <v>und</v>
          </cell>
          <cell r="H1307" t="str">
            <v>DNIT 030/2004-ES</v>
          </cell>
        </row>
        <row r="1308">
          <cell r="A1308" t="str">
            <v>2 S 04 963 14</v>
          </cell>
          <cell r="B1308" t="str">
            <v>-</v>
          </cell>
          <cell r="C1308" t="str">
            <v>Poço de visita - PVI 14</v>
          </cell>
          <cell r="D1308" t="str">
            <v>und</v>
          </cell>
          <cell r="H1308" t="str">
            <v>DNIT 030/2004-ES</v>
          </cell>
        </row>
        <row r="1309">
          <cell r="A1309" t="str">
            <v>2 S 04 963 15</v>
          </cell>
          <cell r="B1309" t="str">
            <v>-</v>
          </cell>
          <cell r="C1309" t="str">
            <v>Poço de visita - PVI 15</v>
          </cell>
          <cell r="D1309" t="str">
            <v>und</v>
          </cell>
          <cell r="H1309" t="str">
            <v>DNIT 030/2004-ES</v>
          </cell>
        </row>
        <row r="1310">
          <cell r="A1310" t="str">
            <v>2 S 04 963 16</v>
          </cell>
          <cell r="B1310" t="str">
            <v>-</v>
          </cell>
          <cell r="C1310" t="str">
            <v>Poço de visita - PVI 16</v>
          </cell>
          <cell r="D1310" t="str">
            <v>und</v>
          </cell>
          <cell r="H1310" t="str">
            <v>DNIT 030/2004-ES</v>
          </cell>
        </row>
        <row r="1311">
          <cell r="A1311" t="str">
            <v>2 S 04 963 17</v>
          </cell>
          <cell r="B1311" t="str">
            <v>-</v>
          </cell>
          <cell r="C1311" t="str">
            <v>Poço de visita - PVI 17</v>
          </cell>
          <cell r="D1311" t="str">
            <v>und</v>
          </cell>
          <cell r="H1311" t="str">
            <v>DNIT 030/2004-ES</v>
          </cell>
        </row>
        <row r="1312">
          <cell r="A1312" t="str">
            <v>2 S 04 963 18</v>
          </cell>
          <cell r="B1312" t="str">
            <v>-</v>
          </cell>
          <cell r="C1312" t="str">
            <v>Poço de visita - PVI 18</v>
          </cell>
          <cell r="D1312" t="str">
            <v>und</v>
          </cell>
          <cell r="H1312" t="str">
            <v>DNIT 030/2004-ES</v>
          </cell>
        </row>
        <row r="1313">
          <cell r="A1313" t="str">
            <v>2 S 04 963 31</v>
          </cell>
          <cell r="B1313" t="str">
            <v>-</v>
          </cell>
          <cell r="C1313" t="str">
            <v>Chaminé dos poços de visita - CPV 01</v>
          </cell>
          <cell r="D1313" t="str">
            <v>und</v>
          </cell>
          <cell r="H1313" t="str">
            <v>DNIT 030/2004-ES</v>
          </cell>
        </row>
        <row r="1314">
          <cell r="A1314" t="str">
            <v>2 S 04 963 32</v>
          </cell>
          <cell r="B1314" t="str">
            <v>-</v>
          </cell>
          <cell r="C1314" t="str">
            <v>Chaminé dos poços de visita - CPV 02</v>
          </cell>
          <cell r="D1314" t="str">
            <v>und</v>
          </cell>
          <cell r="H1314" t="str">
            <v>DNIT 030/2004-ES</v>
          </cell>
        </row>
        <row r="1315">
          <cell r="A1315" t="str">
            <v>2 S 04 963 33</v>
          </cell>
          <cell r="B1315" t="str">
            <v>-</v>
          </cell>
          <cell r="C1315" t="str">
            <v>Chaminé dos poços de visita - CPV 03</v>
          </cell>
          <cell r="D1315" t="str">
            <v>und</v>
          </cell>
          <cell r="H1315" t="str">
            <v>DNIT 030/2004-ES</v>
          </cell>
        </row>
        <row r="1316">
          <cell r="A1316" t="str">
            <v>2 S 04 963 34</v>
          </cell>
          <cell r="B1316" t="str">
            <v>-</v>
          </cell>
          <cell r="C1316" t="str">
            <v>Chaminé dos poços de visita - CPV 04</v>
          </cell>
          <cell r="D1316" t="str">
            <v>und</v>
          </cell>
          <cell r="H1316" t="str">
            <v>DNIT 030/2004-ES</v>
          </cell>
        </row>
        <row r="1317">
          <cell r="A1317" t="str">
            <v>2 S 04 963 35</v>
          </cell>
          <cell r="B1317" t="str">
            <v>-</v>
          </cell>
          <cell r="C1317" t="str">
            <v>Chaminé dos poços de visita - CPV 05</v>
          </cell>
          <cell r="D1317" t="str">
            <v>und</v>
          </cell>
          <cell r="H1317" t="str">
            <v>DNIT 030/2004-ES</v>
          </cell>
        </row>
        <row r="1318">
          <cell r="A1318" t="str">
            <v>2 S 04 963 36</v>
          </cell>
          <cell r="B1318" t="str">
            <v>-</v>
          </cell>
          <cell r="C1318" t="str">
            <v>Chaminé dos poços de visita - CPV 06</v>
          </cell>
          <cell r="D1318" t="str">
            <v>und</v>
          </cell>
          <cell r="H1318" t="str">
            <v>DNIT 030/2004-ES</v>
          </cell>
        </row>
        <row r="1319">
          <cell r="A1319" t="str">
            <v>2 S 04 963 37</v>
          </cell>
          <cell r="B1319" t="str">
            <v>-</v>
          </cell>
          <cell r="C1319" t="str">
            <v>Chaminé dos poços de visita - CPV 07</v>
          </cell>
          <cell r="D1319" t="str">
            <v>und</v>
          </cell>
          <cell r="H1319" t="str">
            <v>DNIT 030/2004-ES</v>
          </cell>
        </row>
        <row r="1320">
          <cell r="A1320" t="str">
            <v>2 S 04 963 51</v>
          </cell>
          <cell r="B1320" t="str">
            <v>-</v>
          </cell>
          <cell r="C1320" t="str">
            <v>Poço de visita - PVI 01 AC/BC</v>
          </cell>
          <cell r="D1320" t="str">
            <v>und</v>
          </cell>
          <cell r="H1320" t="str">
            <v>DNIT 030/2004-ES</v>
          </cell>
        </row>
        <row r="1321">
          <cell r="A1321" t="str">
            <v>2 S 04 963 52</v>
          </cell>
          <cell r="B1321" t="str">
            <v>-</v>
          </cell>
          <cell r="C1321" t="str">
            <v>Poço de visita - PVI 02 AC/BC</v>
          </cell>
          <cell r="D1321" t="str">
            <v>und</v>
          </cell>
          <cell r="H1321" t="str">
            <v>DNIT 030/2004-ES</v>
          </cell>
        </row>
        <row r="1322">
          <cell r="A1322" t="str">
            <v>2 S 04 963 53</v>
          </cell>
          <cell r="B1322" t="str">
            <v>-</v>
          </cell>
          <cell r="C1322" t="str">
            <v>Poço de visita - PVI 03 AC/BC</v>
          </cell>
          <cell r="D1322" t="str">
            <v>und</v>
          </cell>
          <cell r="H1322" t="str">
            <v>DNIT 030/2004-ES</v>
          </cell>
        </row>
        <row r="1323">
          <cell r="A1323" t="str">
            <v>2 S 04 963 54</v>
          </cell>
          <cell r="B1323" t="str">
            <v>-</v>
          </cell>
          <cell r="C1323" t="str">
            <v>Poço de visita - PVI 04 AC/BC</v>
          </cell>
          <cell r="D1323" t="str">
            <v>und</v>
          </cell>
          <cell r="H1323" t="str">
            <v>DNIT 030/2004-ES</v>
          </cell>
        </row>
        <row r="1324">
          <cell r="A1324" t="str">
            <v>2 S 04 963 55</v>
          </cell>
          <cell r="B1324" t="str">
            <v>-</v>
          </cell>
          <cell r="C1324" t="str">
            <v>Poço de visita - PVI 05 AC/BC</v>
          </cell>
          <cell r="D1324" t="str">
            <v>und</v>
          </cell>
          <cell r="H1324" t="str">
            <v>DNIT 030/2004-ES</v>
          </cell>
        </row>
        <row r="1325">
          <cell r="A1325" t="str">
            <v>2 S 04 963 56</v>
          </cell>
          <cell r="B1325" t="str">
            <v>-</v>
          </cell>
          <cell r="C1325" t="str">
            <v>Poço de visita - PVI 06 AC/BC</v>
          </cell>
          <cell r="D1325" t="str">
            <v>und</v>
          </cell>
          <cell r="H1325" t="str">
            <v>DNIT 030/2004-ES</v>
          </cell>
        </row>
        <row r="1326">
          <cell r="A1326" t="str">
            <v>2 S 04 963 57</v>
          </cell>
          <cell r="B1326" t="str">
            <v>-</v>
          </cell>
          <cell r="C1326" t="str">
            <v>Poço de visita - PVI 07 AC/BC</v>
          </cell>
          <cell r="D1326" t="str">
            <v>und</v>
          </cell>
          <cell r="H1326" t="str">
            <v>DNIT 030/2004-ES</v>
          </cell>
        </row>
        <row r="1327">
          <cell r="A1327" t="str">
            <v>2 S 04 963 58</v>
          </cell>
          <cell r="B1327" t="str">
            <v>-</v>
          </cell>
          <cell r="C1327" t="str">
            <v>Poço de visita - PVI 08 AC/BC</v>
          </cell>
          <cell r="D1327" t="str">
            <v>und</v>
          </cell>
          <cell r="H1327" t="str">
            <v>DNIT 030/2004-ES</v>
          </cell>
        </row>
        <row r="1328">
          <cell r="A1328" t="str">
            <v>2 S 04 963 59</v>
          </cell>
          <cell r="B1328" t="str">
            <v>-</v>
          </cell>
          <cell r="C1328" t="str">
            <v>Poço de visita - PVI 09 AC/BC</v>
          </cell>
          <cell r="D1328" t="str">
            <v>und</v>
          </cell>
          <cell r="H1328" t="str">
            <v>DNIT 030/2004-ES</v>
          </cell>
        </row>
        <row r="1329">
          <cell r="A1329" t="str">
            <v>2 S 04 963 60</v>
          </cell>
          <cell r="B1329" t="str">
            <v>-</v>
          </cell>
          <cell r="C1329" t="str">
            <v>Poço de visita - PVI 10 AC/BC</v>
          </cell>
          <cell r="D1329" t="str">
            <v>und</v>
          </cell>
          <cell r="H1329" t="str">
            <v>DNIT 030/2004-ES</v>
          </cell>
        </row>
        <row r="1330">
          <cell r="A1330" t="str">
            <v>2 S 04 963 61</v>
          </cell>
          <cell r="B1330" t="str">
            <v>-</v>
          </cell>
          <cell r="C1330" t="str">
            <v>Poço de visita - PVI 11 AC/BC</v>
          </cell>
          <cell r="D1330" t="str">
            <v>und</v>
          </cell>
          <cell r="H1330" t="str">
            <v>DNIT 030/2004-ES</v>
          </cell>
        </row>
        <row r="1331">
          <cell r="A1331" t="str">
            <v>2 S 04 963 62</v>
          </cell>
          <cell r="B1331" t="str">
            <v>-</v>
          </cell>
          <cell r="C1331" t="str">
            <v>Poço de visita - PVI 12 AC/BC</v>
          </cell>
          <cell r="D1331" t="str">
            <v>und</v>
          </cell>
          <cell r="H1331" t="str">
            <v>DNIT 030/2004-ES</v>
          </cell>
        </row>
        <row r="1332">
          <cell r="A1332" t="str">
            <v>2 S 04 963 63</v>
          </cell>
          <cell r="B1332" t="str">
            <v>-</v>
          </cell>
          <cell r="C1332" t="str">
            <v>Poço de visita - PVI 13 AC/BC</v>
          </cell>
          <cell r="D1332" t="str">
            <v>und</v>
          </cell>
          <cell r="H1332" t="str">
            <v>DNIT 030/2004-ES</v>
          </cell>
        </row>
        <row r="1333">
          <cell r="A1333" t="str">
            <v>2 S 04 963 64</v>
          </cell>
          <cell r="B1333" t="str">
            <v>-</v>
          </cell>
          <cell r="C1333" t="str">
            <v>Poço de visita - PVI 14 AC/BC</v>
          </cell>
          <cell r="D1333" t="str">
            <v>und</v>
          </cell>
          <cell r="H1333" t="str">
            <v>DNIT 030/2004-ES</v>
          </cell>
        </row>
        <row r="1334">
          <cell r="A1334" t="str">
            <v>2 S 04 963 65</v>
          </cell>
          <cell r="B1334" t="str">
            <v>-</v>
          </cell>
          <cell r="C1334" t="str">
            <v>Poço de visita - PVI 15 AC/BC</v>
          </cell>
          <cell r="D1334" t="str">
            <v>und</v>
          </cell>
          <cell r="H1334" t="str">
            <v>DNIT 030/2004-ES</v>
          </cell>
        </row>
        <row r="1335">
          <cell r="A1335" t="str">
            <v>2 S 04 963 66</v>
          </cell>
          <cell r="B1335" t="str">
            <v>-</v>
          </cell>
          <cell r="C1335" t="str">
            <v>Poço de visita - PVI 16 AC/BC</v>
          </cell>
          <cell r="D1335" t="str">
            <v>und</v>
          </cell>
          <cell r="H1335" t="str">
            <v>DNIT 030/2004-ES</v>
          </cell>
        </row>
        <row r="1336">
          <cell r="A1336" t="str">
            <v>2 S 04 963 67</v>
          </cell>
          <cell r="B1336" t="str">
            <v>-</v>
          </cell>
          <cell r="C1336" t="str">
            <v>Poço de visita - PVI 17 AC/BC</v>
          </cell>
          <cell r="D1336" t="str">
            <v>und</v>
          </cell>
          <cell r="H1336" t="str">
            <v>DNIT 030/2004-ES</v>
          </cell>
        </row>
        <row r="1337">
          <cell r="A1337" t="str">
            <v>2 S 04 963 68</v>
          </cell>
          <cell r="B1337" t="str">
            <v>-</v>
          </cell>
          <cell r="C1337" t="str">
            <v>Poço de visita - PVI 18 AC/BC</v>
          </cell>
          <cell r="D1337" t="str">
            <v>und</v>
          </cell>
          <cell r="H1337" t="str">
            <v>DNIT 030/2004-ES</v>
          </cell>
        </row>
        <row r="1338">
          <cell r="A1338" t="str">
            <v>2 S 04 963 81</v>
          </cell>
          <cell r="B1338" t="str">
            <v>-</v>
          </cell>
          <cell r="C1338" t="str">
            <v>Chaminé dos poços de visita - CPV 01 AC/BC</v>
          </cell>
          <cell r="D1338" t="str">
            <v>und</v>
          </cell>
          <cell r="H1338" t="str">
            <v>DNIT 030/2004-ES</v>
          </cell>
        </row>
        <row r="1339">
          <cell r="A1339" t="str">
            <v>2 S 04 963 82</v>
          </cell>
          <cell r="B1339" t="str">
            <v>-</v>
          </cell>
          <cell r="C1339" t="str">
            <v>Chaminé dos poços de visita - CPV 02 AC/BC</v>
          </cell>
          <cell r="D1339" t="str">
            <v>und</v>
          </cell>
          <cell r="H1339" t="str">
            <v>DNIT 030/2004-ES</v>
          </cell>
        </row>
        <row r="1340">
          <cell r="A1340" t="str">
            <v>2 S 04 963 83</v>
          </cell>
          <cell r="B1340" t="str">
            <v>-</v>
          </cell>
          <cell r="C1340" t="str">
            <v>Chaminé dos poços de visita - CPV 03 AC/BC</v>
          </cell>
          <cell r="D1340" t="str">
            <v>und</v>
          </cell>
          <cell r="H1340" t="str">
            <v>DNIT 030/2004-ES</v>
          </cell>
        </row>
        <row r="1341">
          <cell r="A1341" t="str">
            <v>2 S 04 963 84</v>
          </cell>
          <cell r="B1341" t="str">
            <v>-</v>
          </cell>
          <cell r="C1341" t="str">
            <v>Chaminé dos poços de visita - CPV 04 AC/BC</v>
          </cell>
          <cell r="D1341" t="str">
            <v>und</v>
          </cell>
          <cell r="H1341" t="str">
            <v>DNIT 030/2004-ES</v>
          </cell>
        </row>
        <row r="1342">
          <cell r="A1342" t="str">
            <v>2 S 04 963 85</v>
          </cell>
          <cell r="B1342" t="str">
            <v>-</v>
          </cell>
          <cell r="C1342" t="str">
            <v>Chaminé dos poços de visita - CPV 05 AC/BC</v>
          </cell>
          <cell r="D1342" t="str">
            <v>und</v>
          </cell>
          <cell r="H1342" t="str">
            <v>DNIT 030/2004-ES</v>
          </cell>
        </row>
        <row r="1343">
          <cell r="A1343" t="str">
            <v>2 S 04 963 86</v>
          </cell>
          <cell r="B1343" t="str">
            <v>-</v>
          </cell>
          <cell r="C1343" t="str">
            <v>Chaminé dos poços de visita - CPV 06 AC/BC</v>
          </cell>
          <cell r="D1343" t="str">
            <v>und</v>
          </cell>
          <cell r="H1343" t="str">
            <v>DNIT 030/2004-ES</v>
          </cell>
        </row>
        <row r="1344">
          <cell r="A1344" t="str">
            <v>2 S 04 963 87</v>
          </cell>
          <cell r="B1344" t="str">
            <v>-</v>
          </cell>
          <cell r="C1344" t="str">
            <v>Chaminé dos poços de visita - CPV 07 AC/BC</v>
          </cell>
          <cell r="D1344" t="str">
            <v>und</v>
          </cell>
          <cell r="H1344" t="str">
            <v>DNIT 030/2004-ES</v>
          </cell>
        </row>
        <row r="1345">
          <cell r="A1345" t="str">
            <v>2 S 04 964 01</v>
          </cell>
          <cell r="B1345" t="str">
            <v>-</v>
          </cell>
          <cell r="C1345" t="str">
            <v>Tubulação de drenagem urbana - D=0,40 m s/ berço</v>
          </cell>
          <cell r="D1345" t="str">
            <v>m</v>
          </cell>
          <cell r="H1345" t="str">
            <v>DNIT 030/2004-ES</v>
          </cell>
        </row>
        <row r="1346">
          <cell r="A1346" t="str">
            <v>2 S 04 964 02</v>
          </cell>
          <cell r="B1346" t="str">
            <v>-</v>
          </cell>
          <cell r="C1346" t="str">
            <v>Tubulação de drenagem urbana - D=0,60 m s/ berço</v>
          </cell>
          <cell r="D1346" t="str">
            <v>m</v>
          </cell>
          <cell r="H1346" t="str">
            <v>DNIT 030/2004-ES</v>
          </cell>
        </row>
        <row r="1347">
          <cell r="A1347" t="str">
            <v>2 S 04 964 03</v>
          </cell>
          <cell r="B1347" t="str">
            <v>-</v>
          </cell>
          <cell r="C1347" t="str">
            <v>Tubulação de drenagem urbana - D=0,80 m s/ berço</v>
          </cell>
          <cell r="D1347" t="str">
            <v>m</v>
          </cell>
          <cell r="H1347" t="str">
            <v>DNIT 030/2004-ES</v>
          </cell>
        </row>
        <row r="1348">
          <cell r="A1348" t="str">
            <v>2 S 04 964 04</v>
          </cell>
          <cell r="B1348" t="str">
            <v>-</v>
          </cell>
          <cell r="C1348" t="str">
            <v>Tubulação de drenagem urbana - D=1,00 m s/ berço</v>
          </cell>
          <cell r="D1348" t="str">
            <v>m</v>
          </cell>
          <cell r="H1348" t="str">
            <v>DNIT 030/2004-ES</v>
          </cell>
        </row>
        <row r="1349">
          <cell r="A1349" t="str">
            <v>2 S 04 964 05</v>
          </cell>
          <cell r="B1349" t="str">
            <v>-</v>
          </cell>
          <cell r="C1349" t="str">
            <v>Tubulação de drenagem urbana - D=1,20 m s/ berço</v>
          </cell>
          <cell r="D1349" t="str">
            <v>m</v>
          </cell>
          <cell r="H1349" t="str">
            <v>DNIT 030/2004-ES</v>
          </cell>
        </row>
        <row r="1350">
          <cell r="A1350" t="str">
            <v>2 S 04 964 06</v>
          </cell>
          <cell r="B1350" t="str">
            <v>-</v>
          </cell>
          <cell r="C1350" t="str">
            <v>Tubulação de drenagem urbana - D=1,50 m s/ berço</v>
          </cell>
          <cell r="D1350" t="str">
            <v>m</v>
          </cell>
          <cell r="H1350" t="str">
            <v>DNIT 030/2004-ES</v>
          </cell>
        </row>
        <row r="1351">
          <cell r="A1351" t="str">
            <v>2 S 04 964 51</v>
          </cell>
          <cell r="B1351" t="str">
            <v>-</v>
          </cell>
          <cell r="C1351" t="str">
            <v>Tubulação de drenagem urbana-D=0,40m s/berço AC/BC</v>
          </cell>
          <cell r="D1351" t="str">
            <v>m</v>
          </cell>
          <cell r="H1351" t="str">
            <v>DNIT 030/2004-ES</v>
          </cell>
        </row>
        <row r="1352">
          <cell r="A1352" t="str">
            <v>2 S 04 964 52</v>
          </cell>
          <cell r="B1352" t="str">
            <v>-</v>
          </cell>
          <cell r="C1352" t="str">
            <v>Tubulação de drenagem urbana-D=0,60m s/berço AC/BC</v>
          </cell>
          <cell r="D1352" t="str">
            <v>m</v>
          </cell>
          <cell r="H1352" t="str">
            <v>DNIT 030/2004-ES</v>
          </cell>
        </row>
        <row r="1353">
          <cell r="A1353" t="str">
            <v>2 S 04 964 53</v>
          </cell>
          <cell r="B1353" t="str">
            <v>-</v>
          </cell>
          <cell r="C1353" t="str">
            <v>Tubulação de drenagem urbana-D=0,80m s/berço AC/BC</v>
          </cell>
          <cell r="D1353" t="str">
            <v>m</v>
          </cell>
          <cell r="H1353" t="str">
            <v>DNIT 030/2004-ES</v>
          </cell>
        </row>
        <row r="1354">
          <cell r="A1354" t="str">
            <v>2 S 04 964 54</v>
          </cell>
          <cell r="B1354" t="str">
            <v>-</v>
          </cell>
          <cell r="C1354" t="str">
            <v>Tubulação de drenagem urbana-D=1,00m s/berço AC/BC</v>
          </cell>
          <cell r="D1354" t="str">
            <v>m</v>
          </cell>
          <cell r="H1354" t="str">
            <v>DNIT 030/2004-ES</v>
          </cell>
        </row>
        <row r="1355">
          <cell r="A1355" t="str">
            <v>2 S 04 964 55</v>
          </cell>
          <cell r="B1355" t="str">
            <v>-</v>
          </cell>
          <cell r="C1355" t="str">
            <v>Tubulação de drenagem urbana-D=1,20m s/berço AC/BC</v>
          </cell>
          <cell r="D1355" t="str">
            <v>m</v>
          </cell>
          <cell r="H1355" t="str">
            <v>DNIT 030/2004-ES</v>
          </cell>
        </row>
        <row r="1356">
          <cell r="A1356" t="str">
            <v>2 S 04 964 56</v>
          </cell>
          <cell r="B1356" t="str">
            <v>-</v>
          </cell>
          <cell r="C1356" t="str">
            <v>Tubulação de drenagem urbana-D=1,50m s/berço AC/BC</v>
          </cell>
          <cell r="D1356" t="str">
            <v>m</v>
          </cell>
          <cell r="H1356" t="str">
            <v>DNIT 030/2004-ES</v>
          </cell>
        </row>
        <row r="1357">
          <cell r="A1357" t="str">
            <v>2 S 04 990 01</v>
          </cell>
          <cell r="B1357" t="str">
            <v>-</v>
          </cell>
          <cell r="C1357" t="str">
            <v>Transposição de segmento de sarjetas - TSS 01</v>
          </cell>
          <cell r="D1357" t="str">
            <v>m</v>
          </cell>
          <cell r="H1357" t="str">
            <v>DNIT 019/2004-ES</v>
          </cell>
        </row>
        <row r="1358">
          <cell r="A1358" t="str">
            <v>2 S 04 990 02</v>
          </cell>
          <cell r="B1358" t="str">
            <v>-</v>
          </cell>
          <cell r="C1358" t="str">
            <v>Transposição de segmento de sarjetas - TSS 02</v>
          </cell>
          <cell r="D1358" t="str">
            <v>m</v>
          </cell>
          <cell r="H1358" t="str">
            <v>DNIT 019/2004-ES</v>
          </cell>
        </row>
        <row r="1359">
          <cell r="A1359" t="str">
            <v>2 S 04 990 03</v>
          </cell>
          <cell r="B1359" t="str">
            <v>-</v>
          </cell>
          <cell r="C1359" t="str">
            <v>Transposição de segmento de sarjetas - TSS 03</v>
          </cell>
          <cell r="D1359" t="str">
            <v>m</v>
          </cell>
          <cell r="H1359" t="str">
            <v>DNIT 019/2004-ES</v>
          </cell>
        </row>
        <row r="1360">
          <cell r="A1360" t="str">
            <v>2 S 04 990 04</v>
          </cell>
          <cell r="B1360" t="str">
            <v>-</v>
          </cell>
          <cell r="C1360" t="str">
            <v>Transposição de segmento de sarjetas - TSS 04</v>
          </cell>
          <cell r="D1360" t="str">
            <v>m</v>
          </cell>
          <cell r="H1360" t="str">
            <v>DNIT 019/2004-ES</v>
          </cell>
        </row>
        <row r="1361">
          <cell r="A1361" t="str">
            <v>2 S 04 990 05</v>
          </cell>
          <cell r="B1361" t="str">
            <v>-</v>
          </cell>
          <cell r="C1361" t="str">
            <v>Transposição de segmento de sarjetas - TSS 05</v>
          </cell>
          <cell r="D1361" t="str">
            <v>m</v>
          </cell>
          <cell r="H1361" t="str">
            <v>DNIT 019/2004-ES</v>
          </cell>
        </row>
        <row r="1362">
          <cell r="A1362" t="str">
            <v>2 S 04 990 06</v>
          </cell>
          <cell r="B1362" t="str">
            <v>-</v>
          </cell>
          <cell r="C1362" t="str">
            <v>Transposição de segmento de sarjetas - TSS 06</v>
          </cell>
          <cell r="D1362" t="str">
            <v>m</v>
          </cell>
          <cell r="H1362" t="str">
            <v>DNIT 019/2004-ES</v>
          </cell>
        </row>
        <row r="1363">
          <cell r="A1363" t="str">
            <v>2 S 04 990 51</v>
          </cell>
          <cell r="B1363" t="str">
            <v>-</v>
          </cell>
          <cell r="C1363" t="str">
            <v>Transposição de segmentos de sarjetas-TSS 01 AC/BC</v>
          </cell>
          <cell r="D1363" t="str">
            <v>m</v>
          </cell>
          <cell r="H1363" t="str">
            <v>DNIT 019/2004-ES</v>
          </cell>
        </row>
        <row r="1364">
          <cell r="A1364" t="str">
            <v>2 S 04 990 52</v>
          </cell>
          <cell r="B1364" t="str">
            <v>-</v>
          </cell>
          <cell r="C1364" t="str">
            <v>Transposição de segmentos de sarjetas-TSS 02 AC/BC</v>
          </cell>
          <cell r="D1364" t="str">
            <v>m</v>
          </cell>
          <cell r="H1364" t="str">
            <v>DNIT 019/2004-ES</v>
          </cell>
        </row>
        <row r="1365">
          <cell r="A1365" t="str">
            <v>2 S 04 990 53</v>
          </cell>
          <cell r="B1365" t="str">
            <v>-</v>
          </cell>
          <cell r="C1365" t="str">
            <v>Transposição de segmento de sarjetas-TSS 03 AC/BC</v>
          </cell>
          <cell r="D1365" t="str">
            <v>m</v>
          </cell>
          <cell r="H1365" t="str">
            <v>DNIT 019/2004-ES</v>
          </cell>
        </row>
        <row r="1366">
          <cell r="A1366" t="str">
            <v>2 S 04 990 54</v>
          </cell>
          <cell r="B1366" t="str">
            <v>-</v>
          </cell>
          <cell r="C1366" t="str">
            <v>Transposição de segmento de sarjetas-TSS 04 AC/BC</v>
          </cell>
          <cell r="D1366" t="str">
            <v>m</v>
          </cell>
          <cell r="H1366" t="str">
            <v>DNIT 019/2004-ES</v>
          </cell>
        </row>
        <row r="1367">
          <cell r="A1367" t="str">
            <v>2 S 04 990 55</v>
          </cell>
          <cell r="B1367" t="str">
            <v>-</v>
          </cell>
          <cell r="C1367" t="str">
            <v>Transposição de segmento de sarjetas-TSS 05 AC/BC</v>
          </cell>
          <cell r="D1367" t="str">
            <v>m</v>
          </cell>
          <cell r="H1367" t="str">
            <v>DNIT 019/2004-ES</v>
          </cell>
        </row>
        <row r="1368">
          <cell r="A1368" t="str">
            <v>2 S 04 990 56</v>
          </cell>
          <cell r="B1368" t="str">
            <v>-</v>
          </cell>
          <cell r="C1368" t="str">
            <v>Transposição de segmento de sarjetas-TSS 06 AC/BC</v>
          </cell>
          <cell r="D1368" t="str">
            <v>m</v>
          </cell>
          <cell r="H1368" t="str">
            <v>DNIT 019/2004-ES</v>
          </cell>
        </row>
        <row r="1369">
          <cell r="A1369" t="str">
            <v>2 S 04 991 01</v>
          </cell>
          <cell r="B1369" t="str">
            <v>-</v>
          </cell>
          <cell r="C1369" t="str">
            <v>Tampa concr. p/caixa colet. (4 nervuras) - TCC 01</v>
          </cell>
          <cell r="D1369" t="str">
            <v>und</v>
          </cell>
          <cell r="H1369" t="str">
            <v>DNIT 026/2004-ES</v>
          </cell>
        </row>
        <row r="1370">
          <cell r="A1370" t="str">
            <v>2 S 04 991 02</v>
          </cell>
          <cell r="B1370" t="str">
            <v>-</v>
          </cell>
          <cell r="C1370" t="str">
            <v>Tampa de ferro p/ caixa coletora - TCC 02</v>
          </cell>
          <cell r="D1370" t="str">
            <v>und</v>
          </cell>
          <cell r="H1370" t="str">
            <v>DNIT 026/2004-ES</v>
          </cell>
        </row>
        <row r="1371">
          <cell r="A1371" t="str">
            <v>2 S 04 991 51</v>
          </cell>
          <cell r="B1371" t="str">
            <v>-</v>
          </cell>
          <cell r="C1371" t="str">
            <v>Tampa concr.p/caixa colet(4 nervuras)-TCC 01 AC/BC</v>
          </cell>
          <cell r="D1371" t="str">
            <v>und</v>
          </cell>
          <cell r="H1371" t="str">
            <v>DNIT 026/2004-ES</v>
          </cell>
        </row>
        <row r="1372">
          <cell r="A1372" t="str">
            <v>2 S 04 999 03</v>
          </cell>
          <cell r="B1372" t="str">
            <v>-</v>
          </cell>
          <cell r="C1372" t="str">
            <v>Escoramento de bueiros celulares</v>
          </cell>
          <cell r="D1372" t="str">
            <v>m³</v>
          </cell>
        </row>
        <row r="1373">
          <cell r="A1373" t="str">
            <v>2 S 04 999 06</v>
          </cell>
          <cell r="B1373" t="str">
            <v>-</v>
          </cell>
          <cell r="C1373" t="str">
            <v>Solo local / selo de argila apiloado</v>
          </cell>
          <cell r="D1373" t="str">
            <v>m³</v>
          </cell>
        </row>
        <row r="1374">
          <cell r="A1374" t="str">
            <v>2 S 04 999 07</v>
          </cell>
          <cell r="B1374" t="str">
            <v>-</v>
          </cell>
          <cell r="C1374" t="str">
            <v>Lastro de brita</v>
          </cell>
          <cell r="D1374" t="str">
            <v>m³</v>
          </cell>
        </row>
        <row r="1375">
          <cell r="A1375" t="str">
            <v>2 S 04 999 57</v>
          </cell>
          <cell r="B1375" t="str">
            <v>-</v>
          </cell>
          <cell r="C1375" t="str">
            <v>Lastro de brita BC</v>
          </cell>
          <cell r="D1375" t="str">
            <v>m³</v>
          </cell>
        </row>
        <row r="1376">
          <cell r="A1376" t="str">
            <v>2 S 05 000 06</v>
          </cell>
          <cell r="B1376" t="str">
            <v>-</v>
          </cell>
          <cell r="C1376" t="str">
            <v>Calha metálica semi-circular D=0,40 m</v>
          </cell>
          <cell r="D1376" t="str">
            <v>m</v>
          </cell>
        </row>
        <row r="1377">
          <cell r="A1377" t="str">
            <v>2 S 05 000 09</v>
          </cell>
          <cell r="B1377" t="str">
            <v>-</v>
          </cell>
          <cell r="C1377" t="str">
            <v>Dentes para bueiros simples D=0,60 m</v>
          </cell>
          <cell r="D1377" t="str">
            <v>und</v>
          </cell>
        </row>
        <row r="1378">
          <cell r="A1378" t="str">
            <v>2 S 05 000 10</v>
          </cell>
          <cell r="B1378" t="str">
            <v>-</v>
          </cell>
          <cell r="C1378" t="str">
            <v>Dentes para bueiros simples D=0,80 m</v>
          </cell>
          <cell r="D1378" t="str">
            <v>und</v>
          </cell>
        </row>
        <row r="1379">
          <cell r="A1379" t="str">
            <v>2 S 05 000 11</v>
          </cell>
          <cell r="B1379" t="str">
            <v>-</v>
          </cell>
          <cell r="C1379" t="str">
            <v>Dentes para bueiros simples D=1,00 m</v>
          </cell>
          <cell r="D1379" t="str">
            <v>und</v>
          </cell>
        </row>
        <row r="1380">
          <cell r="A1380" t="str">
            <v>2 S 05 000 12</v>
          </cell>
          <cell r="B1380" t="str">
            <v>-</v>
          </cell>
          <cell r="C1380" t="str">
            <v>Dentes para bueiros simples D=1,20 m</v>
          </cell>
          <cell r="D1380" t="str">
            <v>und</v>
          </cell>
        </row>
        <row r="1381">
          <cell r="A1381" t="str">
            <v>2 S 05 000 13</v>
          </cell>
          <cell r="B1381" t="str">
            <v>-</v>
          </cell>
          <cell r="C1381" t="str">
            <v>Dentes para bueiros simples D=1,50 m</v>
          </cell>
          <cell r="D1381" t="str">
            <v>und</v>
          </cell>
        </row>
        <row r="1382">
          <cell r="A1382" t="str">
            <v>2 S 05 000 14</v>
          </cell>
          <cell r="B1382" t="str">
            <v>-</v>
          </cell>
          <cell r="C1382" t="str">
            <v>Dentes para bueiros duplos D=1,00 m</v>
          </cell>
          <cell r="D1382" t="str">
            <v>und</v>
          </cell>
        </row>
        <row r="1383">
          <cell r="A1383" t="str">
            <v>2 S 05 000 15</v>
          </cell>
          <cell r="B1383" t="str">
            <v>-</v>
          </cell>
          <cell r="C1383" t="str">
            <v>Dentes para bueiros duplos D=1,20 m</v>
          </cell>
          <cell r="D1383" t="str">
            <v>und</v>
          </cell>
        </row>
        <row r="1384">
          <cell r="A1384" t="str">
            <v>2 S 05 000 16</v>
          </cell>
          <cell r="B1384" t="str">
            <v>-</v>
          </cell>
          <cell r="C1384" t="str">
            <v>Dentes para bueiros duplos D=1,50 m</v>
          </cell>
          <cell r="D1384" t="str">
            <v>und</v>
          </cell>
        </row>
        <row r="1385">
          <cell r="A1385" t="str">
            <v>2 S 05 000 17</v>
          </cell>
          <cell r="B1385" t="str">
            <v>-</v>
          </cell>
          <cell r="C1385" t="str">
            <v>Dentes para bueiros triplos D=1,00 m</v>
          </cell>
          <cell r="D1385" t="str">
            <v>und</v>
          </cell>
        </row>
        <row r="1386">
          <cell r="A1386" t="str">
            <v>2 S 05 000 18</v>
          </cell>
          <cell r="B1386" t="str">
            <v>-</v>
          </cell>
          <cell r="C1386" t="str">
            <v>Dentes para bueiros triplos D=1,20</v>
          </cell>
          <cell r="D1386" t="str">
            <v>und</v>
          </cell>
        </row>
        <row r="1387">
          <cell r="A1387" t="str">
            <v>2 S 05 000 19</v>
          </cell>
          <cell r="B1387" t="str">
            <v>-</v>
          </cell>
          <cell r="C1387" t="str">
            <v>Dentes para bueiros triplos D=1,50 m</v>
          </cell>
          <cell r="D1387" t="str">
            <v>und</v>
          </cell>
        </row>
        <row r="1388">
          <cell r="A1388" t="str">
            <v>2 S 05 000 59</v>
          </cell>
          <cell r="B1388" t="str">
            <v>-</v>
          </cell>
          <cell r="C1388" t="str">
            <v>Dentes para bueiros simples D=0,60 m AC/BC/PC</v>
          </cell>
          <cell r="D1388" t="str">
            <v>und</v>
          </cell>
        </row>
        <row r="1389">
          <cell r="A1389" t="str">
            <v>2 S 05 000 60</v>
          </cell>
          <cell r="B1389" t="str">
            <v>-</v>
          </cell>
          <cell r="C1389" t="str">
            <v>Dentes para bueiros simples D=0,80 m AC/BC/PC</v>
          </cell>
          <cell r="D1389" t="str">
            <v>und</v>
          </cell>
        </row>
        <row r="1390">
          <cell r="A1390" t="str">
            <v>2 S 05 000 61</v>
          </cell>
          <cell r="B1390" t="str">
            <v>-</v>
          </cell>
          <cell r="C1390" t="str">
            <v>Dentes para bueiros simples D=1,00 m AC/BC/PC</v>
          </cell>
          <cell r="D1390" t="str">
            <v>und</v>
          </cell>
        </row>
        <row r="1391">
          <cell r="A1391" t="str">
            <v>2 S 05 000 62</v>
          </cell>
          <cell r="B1391" t="str">
            <v>-</v>
          </cell>
          <cell r="C1391" t="str">
            <v>Dentes para bueiros simples D=1,20 m AC/BC/PC</v>
          </cell>
          <cell r="D1391" t="str">
            <v>und</v>
          </cell>
        </row>
        <row r="1392">
          <cell r="A1392" t="str">
            <v>2 S 05 000 63</v>
          </cell>
          <cell r="B1392" t="str">
            <v>-</v>
          </cell>
          <cell r="C1392" t="str">
            <v>Dentes para bueiros simples D=1,50 m AC/BC/PC</v>
          </cell>
          <cell r="D1392" t="str">
            <v>und</v>
          </cell>
        </row>
        <row r="1393">
          <cell r="A1393" t="str">
            <v>2 S 05 000 64</v>
          </cell>
          <cell r="B1393" t="str">
            <v>-</v>
          </cell>
          <cell r="C1393" t="str">
            <v>Dentes para bueiros duplos D=1,00 m AC/BC/PC</v>
          </cell>
          <cell r="D1393" t="str">
            <v>und</v>
          </cell>
        </row>
        <row r="1394">
          <cell r="A1394" t="str">
            <v>2 S 05 000 65</v>
          </cell>
          <cell r="B1394" t="str">
            <v>-</v>
          </cell>
          <cell r="C1394" t="str">
            <v>Dentes para bueiros duplos D=1,20 m AC/BC/PC</v>
          </cell>
          <cell r="D1394" t="str">
            <v>und</v>
          </cell>
        </row>
        <row r="1395">
          <cell r="A1395" t="str">
            <v>2 S 05 000 66</v>
          </cell>
          <cell r="B1395" t="str">
            <v>-</v>
          </cell>
          <cell r="C1395" t="str">
            <v>Dentes para bueiros duplos D=1,50 m AC/BC/PC</v>
          </cell>
          <cell r="D1395" t="str">
            <v>und</v>
          </cell>
        </row>
        <row r="1396">
          <cell r="A1396" t="str">
            <v>2 S 05 000 67</v>
          </cell>
          <cell r="B1396" t="str">
            <v>-</v>
          </cell>
          <cell r="C1396" t="str">
            <v>Dentes para bueiros triplos D=1,00 m AC/BC/PC</v>
          </cell>
          <cell r="D1396" t="str">
            <v>und</v>
          </cell>
        </row>
        <row r="1397">
          <cell r="A1397" t="str">
            <v>2 S 05 000 68</v>
          </cell>
          <cell r="B1397" t="str">
            <v>-</v>
          </cell>
          <cell r="C1397" t="str">
            <v>Dentes para bueiros triplos D=1,20 AC/BC/PC</v>
          </cell>
          <cell r="D1397" t="str">
            <v>und</v>
          </cell>
        </row>
        <row r="1398">
          <cell r="A1398" t="str">
            <v>2 S 05 000 69</v>
          </cell>
          <cell r="B1398" t="str">
            <v>-</v>
          </cell>
          <cell r="C1398" t="str">
            <v>Dentes para bueiros triplos D=1,50 m AC/BC/PC</v>
          </cell>
          <cell r="D1398" t="str">
            <v>und</v>
          </cell>
        </row>
        <row r="1399">
          <cell r="A1399" t="str">
            <v>2 S 05 100 00</v>
          </cell>
          <cell r="B1399" t="str">
            <v>-</v>
          </cell>
          <cell r="C1399" t="str">
            <v>Enleivamento</v>
          </cell>
          <cell r="D1399" t="str">
            <v>m²</v>
          </cell>
          <cell r="H1399" t="str">
            <v>DNER-ES-341/97</v>
          </cell>
        </row>
        <row r="1400">
          <cell r="A1400" t="str">
            <v>2 S 05 102 00</v>
          </cell>
          <cell r="B1400" t="str">
            <v>-</v>
          </cell>
          <cell r="C1400" t="str">
            <v>Hidrossemeadura</v>
          </cell>
          <cell r="D1400" t="str">
            <v>m²</v>
          </cell>
          <cell r="H1400" t="str">
            <v>DNER-ES-341/97</v>
          </cell>
        </row>
        <row r="1401">
          <cell r="A1401" t="str">
            <v>2 S 05 300 01</v>
          </cell>
          <cell r="B1401" t="str">
            <v>-</v>
          </cell>
          <cell r="C1401" t="str">
            <v>Alvenaria de pedra arrumada</v>
          </cell>
          <cell r="D1401" t="str">
            <v>m³</v>
          </cell>
        </row>
        <row r="1402">
          <cell r="A1402" t="str">
            <v>2 S 05 300 02</v>
          </cell>
          <cell r="B1402" t="str">
            <v>-</v>
          </cell>
          <cell r="C1402" t="str">
            <v>Enrocamento de pedra jogada</v>
          </cell>
          <cell r="D1402" t="str">
            <v>m³</v>
          </cell>
        </row>
        <row r="1403">
          <cell r="A1403" t="str">
            <v>2 S 05 301 00</v>
          </cell>
          <cell r="B1403" t="str">
            <v>-</v>
          </cell>
          <cell r="C1403" t="str">
            <v>Alvenaria de pedra argamassada</v>
          </cell>
          <cell r="D1403" t="str">
            <v>m³</v>
          </cell>
        </row>
        <row r="1404">
          <cell r="A1404" t="str">
            <v>2 S 05 301 01</v>
          </cell>
          <cell r="B1404" t="str">
            <v>-</v>
          </cell>
          <cell r="C1404" t="str">
            <v>Alvenaria tijolos de 20 cm de espessura</v>
          </cell>
          <cell r="D1404" t="str">
            <v>m²</v>
          </cell>
        </row>
        <row r="1405">
          <cell r="A1405" t="str">
            <v>2 S 05 301 50</v>
          </cell>
          <cell r="B1405" t="str">
            <v>-</v>
          </cell>
          <cell r="C1405" t="str">
            <v>Alvenaria de pedra argamassada AC/BC/PC</v>
          </cell>
          <cell r="D1405" t="str">
            <v>m³</v>
          </cell>
        </row>
        <row r="1406">
          <cell r="A1406" t="str">
            <v>2 S 05 301 51</v>
          </cell>
          <cell r="B1406" t="str">
            <v>-</v>
          </cell>
          <cell r="C1406" t="str">
            <v>Alvenaria tijolos de 0,20 cm de espessura AC</v>
          </cell>
          <cell r="D1406" t="str">
            <v>m²</v>
          </cell>
        </row>
        <row r="1407">
          <cell r="A1407" t="str">
            <v>2 S 05 302 01</v>
          </cell>
          <cell r="B1407" t="str">
            <v>-</v>
          </cell>
          <cell r="C1407" t="str">
            <v>Muro gabião tipo caixa</v>
          </cell>
          <cell r="D1407" t="str">
            <v>m³</v>
          </cell>
        </row>
        <row r="1408">
          <cell r="A1408" t="str">
            <v>2 S 05 303 01</v>
          </cell>
          <cell r="B1408" t="str">
            <v>-</v>
          </cell>
          <cell r="C1408" t="str">
            <v>Terra armada - ECE - greide 0,0&lt;h&lt;6,00m</v>
          </cell>
          <cell r="D1408" t="str">
            <v>m²</v>
          </cell>
        </row>
        <row r="1409">
          <cell r="A1409" t="str">
            <v>2 S 05 303 02</v>
          </cell>
          <cell r="B1409" t="str">
            <v>-</v>
          </cell>
          <cell r="C1409" t="str">
            <v>Terra armada - ECE - greide 6,0&lt;h&lt;9,00m</v>
          </cell>
          <cell r="D1409" t="str">
            <v>m²</v>
          </cell>
        </row>
        <row r="1410">
          <cell r="A1410" t="str">
            <v>2 S 05 303 03</v>
          </cell>
          <cell r="B1410" t="str">
            <v>-</v>
          </cell>
          <cell r="C1410" t="str">
            <v>Terra armada - ECE - greide 9,0&lt;h&lt;12,00m</v>
          </cell>
          <cell r="D1410" t="str">
            <v>m²</v>
          </cell>
        </row>
        <row r="1411">
          <cell r="A1411" t="str">
            <v>2 S 05 303 04</v>
          </cell>
          <cell r="B1411" t="str">
            <v>-</v>
          </cell>
          <cell r="C1411" t="str">
            <v>Terra armada - ECE - pé de talude 0,0&lt;h&lt;6,00m</v>
          </cell>
          <cell r="D1411" t="str">
            <v>m²</v>
          </cell>
        </row>
        <row r="1412">
          <cell r="A1412" t="str">
            <v>2 S 05 303 05</v>
          </cell>
          <cell r="B1412" t="str">
            <v>-</v>
          </cell>
          <cell r="C1412" t="str">
            <v>Terra armada - ECE - pé de talude 6,0&lt;h&lt;9,00m</v>
          </cell>
          <cell r="D1412" t="str">
            <v>m²</v>
          </cell>
        </row>
        <row r="1413">
          <cell r="A1413" t="str">
            <v>2 S 05 303 06</v>
          </cell>
          <cell r="B1413" t="str">
            <v>-</v>
          </cell>
          <cell r="C1413" t="str">
            <v>Terra armada - ECE - pé de talude 9,0&lt;h&lt;12,00m</v>
          </cell>
          <cell r="D1413" t="str">
            <v>m²</v>
          </cell>
        </row>
        <row r="1414">
          <cell r="A1414" t="str">
            <v>2 S 05 303 07</v>
          </cell>
          <cell r="B1414" t="str">
            <v>-</v>
          </cell>
          <cell r="C1414" t="str">
            <v>Terra armada - ECE - encontro portante 0,0&lt;h&lt;6,00m</v>
          </cell>
          <cell r="D1414" t="str">
            <v>m²</v>
          </cell>
        </row>
        <row r="1415">
          <cell r="A1415" t="str">
            <v>2 S 05 303 08</v>
          </cell>
          <cell r="B1415" t="str">
            <v>-</v>
          </cell>
          <cell r="C1415" t="str">
            <v>Terra armada - ECE - encontro portante 6,0&lt;h&lt;9,00m</v>
          </cell>
          <cell r="D1415" t="str">
            <v>m²</v>
          </cell>
        </row>
        <row r="1416">
          <cell r="A1416" t="str">
            <v>2 S 05 303 09</v>
          </cell>
          <cell r="B1416" t="str">
            <v>-</v>
          </cell>
          <cell r="C1416" t="str">
            <v>Escamas de concreto armado para terra armada</v>
          </cell>
          <cell r="D1416" t="str">
            <v>m³</v>
          </cell>
        </row>
        <row r="1417">
          <cell r="A1417" t="str">
            <v>2 S 05 303 10</v>
          </cell>
          <cell r="B1417" t="str">
            <v>-</v>
          </cell>
          <cell r="C1417" t="str">
            <v>Concr. soleira e arremates de maciço terra armada</v>
          </cell>
          <cell r="D1417" t="str">
            <v>m³</v>
          </cell>
        </row>
        <row r="1418">
          <cell r="A1418" t="str">
            <v>2 S 05 303 11</v>
          </cell>
          <cell r="B1418" t="str">
            <v>-</v>
          </cell>
          <cell r="C1418" t="str">
            <v>Montagem de maciço terra armada</v>
          </cell>
          <cell r="D1418" t="str">
            <v>m²</v>
          </cell>
        </row>
        <row r="1419">
          <cell r="A1419" t="str">
            <v>2 S 05 303 59</v>
          </cell>
          <cell r="B1419" t="str">
            <v>-</v>
          </cell>
          <cell r="C1419" t="str">
            <v>Escamas de concr.armado para terra armada AC/BC</v>
          </cell>
          <cell r="D1419" t="str">
            <v>m³</v>
          </cell>
        </row>
        <row r="1420">
          <cell r="A1420" t="str">
            <v>2 S 05 303 60</v>
          </cell>
          <cell r="B1420" t="str">
            <v>-</v>
          </cell>
          <cell r="C1420" t="str">
            <v>Concr.soleira/arremates de maciço terra arm.AC/BC</v>
          </cell>
          <cell r="D1420" t="str">
            <v>m³</v>
          </cell>
        </row>
        <row r="1421">
          <cell r="A1421" t="str">
            <v>2 S 05 340 01</v>
          </cell>
          <cell r="B1421" t="str">
            <v>-</v>
          </cell>
          <cell r="C1421" t="str">
            <v>Execução cortina atirantada conc.armado fck=15 MPa</v>
          </cell>
          <cell r="D1421" t="str">
            <v>m²</v>
          </cell>
        </row>
        <row r="1422">
          <cell r="A1422" t="str">
            <v>2 S 05 340 51</v>
          </cell>
          <cell r="B1422" t="str">
            <v>-</v>
          </cell>
          <cell r="C1422" t="str">
            <v>Exec.cortina atirantada concr.arm.fck=15 MPa AC/BC</v>
          </cell>
          <cell r="D1422" t="str">
            <v>m³</v>
          </cell>
        </row>
        <row r="1423">
          <cell r="A1423" t="str">
            <v>2 S 05 900 01</v>
          </cell>
          <cell r="B1423" t="str">
            <v>-</v>
          </cell>
          <cell r="C1423" t="str">
            <v>Tirante protendido p/ cort. aço st 85/105 D= 32mm</v>
          </cell>
          <cell r="D1423" t="str">
            <v>m</v>
          </cell>
        </row>
        <row r="1424">
          <cell r="A1424" t="str">
            <v>2 S 06 210 01</v>
          </cell>
          <cell r="B1424" t="str">
            <v>-</v>
          </cell>
          <cell r="C1424" t="str">
            <v>Pórtico metálico</v>
          </cell>
          <cell r="D1424" t="str">
            <v>und</v>
          </cell>
        </row>
        <row r="1425">
          <cell r="A1425" t="str">
            <v>2 S 06 210 51</v>
          </cell>
          <cell r="B1425" t="str">
            <v>-</v>
          </cell>
          <cell r="C1425" t="str">
            <v>Pórtico metálico AC/BC</v>
          </cell>
          <cell r="D1425" t="str">
            <v>und</v>
          </cell>
        </row>
        <row r="1426">
          <cell r="A1426" t="str">
            <v>2 S 06 400 01</v>
          </cell>
          <cell r="B1426" t="str">
            <v>-</v>
          </cell>
          <cell r="C1426" t="str">
            <v>Cerca arame farp. c/ mourão concr. seção quadrada</v>
          </cell>
          <cell r="D1426" t="str">
            <v>m</v>
          </cell>
        </row>
        <row r="1427">
          <cell r="A1427" t="str">
            <v>2 S 06 400 02</v>
          </cell>
          <cell r="B1427" t="str">
            <v>-</v>
          </cell>
          <cell r="C1427" t="str">
            <v>Cerca arame farp. c/ mourão concr. seção triang.</v>
          </cell>
          <cell r="D1427" t="str">
            <v>m</v>
          </cell>
        </row>
        <row r="1428">
          <cell r="A1428" t="str">
            <v>2 S 06 400 51</v>
          </cell>
          <cell r="B1428" t="str">
            <v>-</v>
          </cell>
          <cell r="C1428" t="str">
            <v>Cerca arame farp.c/mourão concr.seção quadr.AC/BC</v>
          </cell>
          <cell r="D1428" t="str">
            <v>m</v>
          </cell>
        </row>
        <row r="1429">
          <cell r="A1429" t="str">
            <v>2 S 06 400 52</v>
          </cell>
          <cell r="B1429" t="str">
            <v>-</v>
          </cell>
          <cell r="C1429" t="str">
            <v>Cerca arame farp.c/mourão concr.seção triang.AC/BC</v>
          </cell>
          <cell r="D1429" t="str">
            <v>m</v>
          </cell>
        </row>
        <row r="1430">
          <cell r="A1430" t="str">
            <v>2 S 06 410 00</v>
          </cell>
          <cell r="B1430" t="str">
            <v>-</v>
          </cell>
          <cell r="C1430" t="str">
            <v>Cercas de arame farpado com suportes de madeira</v>
          </cell>
          <cell r="D1430" t="str">
            <v>m</v>
          </cell>
        </row>
        <row r="1431">
          <cell r="A1431" t="str">
            <v>2 S 09 001 05</v>
          </cell>
          <cell r="B1431" t="str">
            <v>-</v>
          </cell>
          <cell r="C1431" t="str">
            <v>Transporte local em rodov. não pav. (const.)</v>
          </cell>
          <cell r="D1431" t="str">
            <v>tkm</v>
          </cell>
        </row>
        <row r="1432">
          <cell r="A1432" t="str">
            <v>2 S 09 001 40</v>
          </cell>
          <cell r="B1432" t="str">
            <v>-</v>
          </cell>
          <cell r="C1432" t="str">
            <v>Transporte local c/ carroceria em rodovia não pav.</v>
          </cell>
          <cell r="D1432" t="str">
            <v>tkm</v>
          </cell>
        </row>
        <row r="1433">
          <cell r="A1433" t="str">
            <v>2 S 09 001 90</v>
          </cell>
          <cell r="B1433" t="str">
            <v>-</v>
          </cell>
          <cell r="C1433" t="str">
            <v>Transporte comercial c/ carr. rodov. não pav.</v>
          </cell>
          <cell r="D1433" t="str">
            <v>tkm</v>
          </cell>
        </row>
        <row r="1434">
          <cell r="A1434" t="str">
            <v>2 S 09 001 91</v>
          </cell>
          <cell r="B1434" t="str">
            <v>-</v>
          </cell>
          <cell r="C1434" t="str">
            <v>Transporte comercial c/ basc. 10m3 rod. não pav.</v>
          </cell>
          <cell r="D1434" t="str">
            <v>tkm</v>
          </cell>
        </row>
        <row r="1435">
          <cell r="A1435" t="str">
            <v>2 S 09 002 05</v>
          </cell>
          <cell r="B1435" t="str">
            <v>-</v>
          </cell>
          <cell r="C1435" t="str">
            <v>Transporte local em rodov. pavim. (const.)</v>
          </cell>
          <cell r="D1435" t="str">
            <v>tkm</v>
          </cell>
        </row>
        <row r="1436">
          <cell r="A1436" t="str">
            <v>2 S 09 002 40</v>
          </cell>
          <cell r="B1436" t="str">
            <v>-</v>
          </cell>
          <cell r="C1436" t="str">
            <v>Transporte local c/ carroceria em rodov. pavim.</v>
          </cell>
          <cell r="D1436" t="str">
            <v>tkm</v>
          </cell>
        </row>
        <row r="1437">
          <cell r="A1437" t="str">
            <v>2 S 09 002 90</v>
          </cell>
          <cell r="B1437" t="str">
            <v>-</v>
          </cell>
          <cell r="C1437" t="str">
            <v>Transporte comerc. c/ carr. rodov. pavim.</v>
          </cell>
          <cell r="D1437" t="str">
            <v>tkm</v>
          </cell>
        </row>
        <row r="1438">
          <cell r="A1438" t="str">
            <v>2 S 09 002 91</v>
          </cell>
          <cell r="B1438" t="str">
            <v>-</v>
          </cell>
          <cell r="C1438" t="str">
            <v>Transporte comercial c/ basc. 10m3 rod. pav.</v>
          </cell>
          <cell r="D1438" t="str">
            <v>tkm</v>
          </cell>
        </row>
        <row r="1440">
          <cell r="A1440" t="str">
            <v>DNIT - Sistema de Custos Rodoviários</v>
          </cell>
          <cell r="D1440" t="str">
            <v>Sicro2</v>
          </cell>
        </row>
        <row r="1441">
          <cell r="A1441" t="str">
            <v xml:space="preserve">Conservação Rodoviária </v>
          </cell>
          <cell r="D1441" t="str">
            <v>Minas Gerais</v>
          </cell>
        </row>
        <row r="1442">
          <cell r="A1442" t="str">
            <v>Resumo dos Custos Unitários de Referência: Maio de 2005</v>
          </cell>
          <cell r="D1442" t="str">
            <v>RCtR0330</v>
          </cell>
        </row>
        <row r="1444">
          <cell r="A1444" t="str">
            <v>Código</v>
          </cell>
          <cell r="C1444" t="str">
            <v>Atividade / Serviço</v>
          </cell>
          <cell r="D1444" t="str">
            <v>Unidade</v>
          </cell>
          <cell r="F1444" t="str">
            <v>Preço Unitário</v>
          </cell>
        </row>
        <row r="1445">
          <cell r="D1445" t="str">
            <v>Und</v>
          </cell>
          <cell r="E1445" t="str">
            <v>Direto</v>
          </cell>
          <cell r="F1445" t="str">
            <v>LDI</v>
          </cell>
          <cell r="G1445" t="str">
            <v>Total</v>
          </cell>
        </row>
        <row r="1447">
          <cell r="A1447" t="str">
            <v>3 S 01 200 00</v>
          </cell>
          <cell r="B1447" t="str">
            <v>-</v>
          </cell>
          <cell r="C1447" t="str">
            <v>Escavação e carga mat. jazida (consv)</v>
          </cell>
          <cell r="D1447" t="str">
            <v>m³</v>
          </cell>
        </row>
        <row r="1448">
          <cell r="A1448" t="str">
            <v>3 S 01 401 00</v>
          </cell>
          <cell r="B1448" t="str">
            <v>-</v>
          </cell>
          <cell r="C1448" t="str">
            <v>Recomposição de revestimento primário</v>
          </cell>
          <cell r="D1448" t="str">
            <v>m³</v>
          </cell>
        </row>
        <row r="1449">
          <cell r="A1449" t="str">
            <v>3 S 01 930 00</v>
          </cell>
          <cell r="B1449" t="str">
            <v>-</v>
          </cell>
          <cell r="C1449" t="str">
            <v>Regularização mecânica da faixa de domínio</v>
          </cell>
          <cell r="D1449" t="str">
            <v>m³</v>
          </cell>
        </row>
        <row r="1450">
          <cell r="A1450" t="str">
            <v>3 S 02 200 00</v>
          </cell>
          <cell r="B1450" t="str">
            <v>-</v>
          </cell>
          <cell r="C1450" t="str">
            <v>Solo p/ base de remendo profundo</v>
          </cell>
          <cell r="D1450" t="str">
            <v>m³</v>
          </cell>
        </row>
        <row r="1451">
          <cell r="A1451" t="str">
            <v>3 S 02 200 01</v>
          </cell>
          <cell r="B1451" t="str">
            <v>-</v>
          </cell>
          <cell r="C1451" t="str">
            <v>Recomposição de camada granular do pavimento</v>
          </cell>
          <cell r="D1451" t="str">
            <v>m³</v>
          </cell>
        </row>
        <row r="1452">
          <cell r="A1452" t="str">
            <v>3 S 02 220 00</v>
          </cell>
          <cell r="B1452" t="str">
            <v>-</v>
          </cell>
          <cell r="C1452" t="str">
            <v>Solo brita p/ base de rem. profundo</v>
          </cell>
          <cell r="D1452" t="str">
            <v>m³</v>
          </cell>
        </row>
        <row r="1453">
          <cell r="A1453" t="str">
            <v>3 S 02 220 50</v>
          </cell>
          <cell r="B1453" t="str">
            <v>-</v>
          </cell>
          <cell r="C1453" t="str">
            <v>Solo brita p/ base de remendo profundo BC</v>
          </cell>
          <cell r="D1453" t="str">
            <v>m³</v>
          </cell>
        </row>
        <row r="1454">
          <cell r="A1454" t="str">
            <v>3 S 02 230 00</v>
          </cell>
          <cell r="B1454" t="str">
            <v>-</v>
          </cell>
          <cell r="C1454" t="str">
            <v>Brita para base de remendo profundo</v>
          </cell>
          <cell r="D1454" t="str">
            <v>m³</v>
          </cell>
        </row>
        <row r="1455">
          <cell r="A1455" t="str">
            <v>3 S 02 230 50</v>
          </cell>
          <cell r="B1455" t="str">
            <v>-</v>
          </cell>
          <cell r="C1455" t="str">
            <v>Brita para base de remendo profundo BC</v>
          </cell>
          <cell r="D1455" t="str">
            <v>m³</v>
          </cell>
        </row>
        <row r="1456">
          <cell r="A1456" t="str">
            <v>3 S 02 241 00</v>
          </cell>
          <cell r="B1456" t="str">
            <v>-</v>
          </cell>
          <cell r="C1456" t="str">
            <v>Solo melhorado c/ cimento p/ base rem. profundo</v>
          </cell>
          <cell r="D1456" t="str">
            <v>m³</v>
          </cell>
        </row>
        <row r="1457">
          <cell r="A1457" t="str">
            <v>3 S 02 300 00</v>
          </cell>
          <cell r="B1457" t="str">
            <v>-</v>
          </cell>
          <cell r="C1457" t="str">
            <v>Imprimação</v>
          </cell>
          <cell r="D1457" t="str">
            <v>m³</v>
          </cell>
        </row>
        <row r="1458">
          <cell r="A1458" t="str">
            <v>3 S 02 400 00</v>
          </cell>
          <cell r="B1458" t="str">
            <v>-</v>
          </cell>
          <cell r="C1458" t="str">
            <v>Pintura de ligação</v>
          </cell>
          <cell r="D1458" t="str">
            <v>m³</v>
          </cell>
        </row>
        <row r="1459">
          <cell r="A1459" t="str">
            <v>3 S 02 500 00</v>
          </cell>
          <cell r="B1459" t="str">
            <v>-</v>
          </cell>
          <cell r="C1459" t="str">
            <v>Capa selante com pedrisco</v>
          </cell>
          <cell r="D1459" t="str">
            <v>m³</v>
          </cell>
        </row>
        <row r="1460">
          <cell r="A1460" t="str">
            <v>3 S 02 500 01</v>
          </cell>
          <cell r="B1460" t="str">
            <v>-</v>
          </cell>
          <cell r="C1460" t="str">
            <v>Capa selante com areia</v>
          </cell>
          <cell r="D1460" t="str">
            <v>m³</v>
          </cell>
        </row>
        <row r="1461">
          <cell r="A1461" t="str">
            <v>3 S 02 500 02</v>
          </cell>
          <cell r="B1461" t="str">
            <v>-</v>
          </cell>
          <cell r="C1461" t="str">
            <v>Tratamento superficial simples com CAP</v>
          </cell>
          <cell r="D1461" t="str">
            <v>m²</v>
          </cell>
        </row>
        <row r="1462">
          <cell r="A1462" t="str">
            <v>3 S 02 500 03</v>
          </cell>
          <cell r="B1462" t="str">
            <v>-</v>
          </cell>
          <cell r="C1462" t="str">
            <v>Tratamento superficial simples com emulsão</v>
          </cell>
          <cell r="D1462" t="str">
            <v>m²</v>
          </cell>
        </row>
        <row r="1463">
          <cell r="A1463" t="str">
            <v>3 S 02 500 04</v>
          </cell>
          <cell r="B1463" t="str">
            <v>-</v>
          </cell>
          <cell r="C1463" t="str">
            <v>Tratamento superficial simples c/ banho diluído</v>
          </cell>
          <cell r="D1463" t="str">
            <v>m²</v>
          </cell>
        </row>
        <row r="1464">
          <cell r="A1464" t="str">
            <v>3 S 02 500 50</v>
          </cell>
          <cell r="B1464" t="str">
            <v>-</v>
          </cell>
          <cell r="C1464" t="str">
            <v>Capa selante com pedrisco BC</v>
          </cell>
          <cell r="D1464" t="str">
            <v>m²</v>
          </cell>
        </row>
        <row r="1465">
          <cell r="A1465" t="str">
            <v>3 S 02 500 51</v>
          </cell>
          <cell r="B1465" t="str">
            <v>-</v>
          </cell>
          <cell r="C1465" t="str">
            <v>Capa selante com areia AC</v>
          </cell>
          <cell r="D1465" t="str">
            <v>m²</v>
          </cell>
        </row>
        <row r="1466">
          <cell r="A1466" t="str">
            <v>3 S 02 500 52</v>
          </cell>
          <cell r="B1466" t="str">
            <v>-</v>
          </cell>
          <cell r="C1466" t="str">
            <v>Tratamento superficial simples com CAP BC</v>
          </cell>
          <cell r="D1466" t="str">
            <v>m²</v>
          </cell>
        </row>
        <row r="1467">
          <cell r="A1467" t="str">
            <v>3 S 02 500 53</v>
          </cell>
          <cell r="B1467" t="str">
            <v>-</v>
          </cell>
          <cell r="C1467" t="str">
            <v>Tratamento superficial simples com emulsão BC</v>
          </cell>
          <cell r="D1467" t="str">
            <v>m²</v>
          </cell>
        </row>
        <row r="1468">
          <cell r="A1468" t="str">
            <v>3 S 02 500 54</v>
          </cell>
          <cell r="B1468" t="str">
            <v>-</v>
          </cell>
          <cell r="C1468" t="str">
            <v>Tratam.superficial simples c/banho diluído BC</v>
          </cell>
          <cell r="D1468" t="str">
            <v>m²</v>
          </cell>
        </row>
        <row r="1469">
          <cell r="A1469" t="str">
            <v>3 S 02 501 00</v>
          </cell>
          <cell r="B1469" t="str">
            <v>-</v>
          </cell>
          <cell r="C1469" t="str">
            <v>Tratamento superficial duplo c/ CAP</v>
          </cell>
          <cell r="D1469" t="str">
            <v>m²</v>
          </cell>
        </row>
        <row r="1470">
          <cell r="A1470" t="str">
            <v>3 S 02 501 01</v>
          </cell>
          <cell r="B1470" t="str">
            <v>-</v>
          </cell>
          <cell r="C1470" t="str">
            <v>Tratamento superficial duplo com emulsão</v>
          </cell>
          <cell r="D1470" t="str">
            <v>m²</v>
          </cell>
        </row>
        <row r="1471">
          <cell r="A1471" t="str">
            <v>3 S 02 501 02</v>
          </cell>
          <cell r="B1471" t="str">
            <v>-</v>
          </cell>
          <cell r="C1471" t="str">
            <v>Tratamento superficial duplo com banho diluído</v>
          </cell>
          <cell r="D1471" t="str">
            <v>m²</v>
          </cell>
        </row>
        <row r="1472">
          <cell r="A1472" t="str">
            <v>3 S 02 501 50</v>
          </cell>
          <cell r="B1472" t="str">
            <v>-</v>
          </cell>
          <cell r="C1472" t="str">
            <v>Tratamento superficial duplo c/ CAP BC</v>
          </cell>
          <cell r="D1472" t="str">
            <v>m²</v>
          </cell>
        </row>
        <row r="1473">
          <cell r="A1473" t="str">
            <v>3 S 02 501 51</v>
          </cell>
          <cell r="B1473" t="str">
            <v>-</v>
          </cell>
          <cell r="C1473" t="str">
            <v>Tratamento superficial duplo com emulsão BC</v>
          </cell>
          <cell r="D1473" t="str">
            <v>m²</v>
          </cell>
        </row>
        <row r="1474">
          <cell r="A1474" t="str">
            <v>3 S 02 501 52</v>
          </cell>
          <cell r="B1474" t="str">
            <v>-</v>
          </cell>
          <cell r="C1474" t="str">
            <v>Tratam.superficial duplo com banho diluído BC</v>
          </cell>
          <cell r="D1474" t="str">
            <v>m²</v>
          </cell>
        </row>
        <row r="1475">
          <cell r="A1475" t="str">
            <v>3 S 02 502 00</v>
          </cell>
          <cell r="B1475" t="str">
            <v>-</v>
          </cell>
          <cell r="C1475" t="str">
            <v>Tratamento superficial triplo com c.a.p.</v>
          </cell>
          <cell r="D1475" t="str">
            <v>m²</v>
          </cell>
        </row>
        <row r="1476">
          <cell r="A1476" t="str">
            <v>3 S 02 502 01</v>
          </cell>
          <cell r="B1476" t="str">
            <v>-</v>
          </cell>
          <cell r="C1476" t="str">
            <v>Tratamento superficial triplo com emulsão</v>
          </cell>
          <cell r="D1476" t="str">
            <v>m²</v>
          </cell>
        </row>
        <row r="1477">
          <cell r="A1477" t="str">
            <v>3 S 02 502 02</v>
          </cell>
          <cell r="B1477" t="str">
            <v>-</v>
          </cell>
          <cell r="C1477" t="str">
            <v>Tratamento superficial triplo com banho diluído</v>
          </cell>
          <cell r="D1477" t="str">
            <v>m²</v>
          </cell>
        </row>
        <row r="1478">
          <cell r="A1478" t="str">
            <v>3 S 02 502 50</v>
          </cell>
          <cell r="B1478" t="str">
            <v>-</v>
          </cell>
          <cell r="C1478" t="str">
            <v>Tratamento superficial triplo com CAP BC</v>
          </cell>
          <cell r="D1478" t="str">
            <v>m²</v>
          </cell>
        </row>
        <row r="1479">
          <cell r="A1479" t="str">
            <v>3 S 02 502 51</v>
          </cell>
          <cell r="B1479" t="str">
            <v>-</v>
          </cell>
          <cell r="C1479" t="str">
            <v>Tratamento superficial triplo com emulsão BC</v>
          </cell>
          <cell r="D1479" t="str">
            <v>m²</v>
          </cell>
        </row>
        <row r="1480">
          <cell r="A1480" t="str">
            <v>3 S 02 502 52</v>
          </cell>
          <cell r="B1480" t="str">
            <v>-</v>
          </cell>
          <cell r="C1480" t="str">
            <v>Tratam.superficial triplo com banho diluído BC</v>
          </cell>
          <cell r="D1480" t="str">
            <v>m²</v>
          </cell>
        </row>
        <row r="1481">
          <cell r="A1481" t="str">
            <v>3 S 02 510 00</v>
          </cell>
          <cell r="B1481" t="str">
            <v>-</v>
          </cell>
          <cell r="C1481" t="str">
            <v>Lama asfáltica fina (granulometrias I e II )</v>
          </cell>
          <cell r="D1481" t="str">
            <v>m²</v>
          </cell>
        </row>
        <row r="1482">
          <cell r="A1482" t="str">
            <v>3 S 02 510 01</v>
          </cell>
          <cell r="B1482" t="str">
            <v>-</v>
          </cell>
          <cell r="C1482" t="str">
            <v>Lama asfáltica grossa (granulometrias III e IV)</v>
          </cell>
          <cell r="D1482" t="str">
            <v>m²</v>
          </cell>
        </row>
        <row r="1483">
          <cell r="A1483" t="str">
            <v>3 S 02 510 50</v>
          </cell>
          <cell r="B1483" t="str">
            <v>-</v>
          </cell>
          <cell r="C1483" t="str">
            <v>Lama asfáltica fina (granulometrias I e II ) AC/BC</v>
          </cell>
          <cell r="D1483" t="str">
            <v>m²</v>
          </cell>
        </row>
        <row r="1484">
          <cell r="A1484" t="str">
            <v>3 S 02 510 51</v>
          </cell>
          <cell r="B1484" t="str">
            <v>-</v>
          </cell>
          <cell r="C1484" t="str">
            <v>Lama asfált.grossa (granulometrias III e IV)AC/BC</v>
          </cell>
          <cell r="D1484" t="str">
            <v>m²</v>
          </cell>
        </row>
        <row r="1485">
          <cell r="A1485" t="str">
            <v>3 S 02 520 00</v>
          </cell>
          <cell r="B1485" t="str">
            <v>-</v>
          </cell>
          <cell r="C1485" t="str">
            <v>Mistura areia-asfalto em betoneira</v>
          </cell>
          <cell r="D1485" t="str">
            <v>m³</v>
          </cell>
        </row>
        <row r="1486">
          <cell r="A1486" t="str">
            <v>3 S 02 520 01</v>
          </cell>
          <cell r="B1486" t="str">
            <v>-</v>
          </cell>
          <cell r="C1486" t="str">
            <v>Mistura areia-asfalto usinada a frio</v>
          </cell>
          <cell r="D1486" t="str">
            <v>m³</v>
          </cell>
        </row>
        <row r="1487">
          <cell r="A1487" t="str">
            <v>3 S 02 520 02</v>
          </cell>
          <cell r="B1487" t="str">
            <v>-</v>
          </cell>
          <cell r="C1487" t="str">
            <v>Rec.do rev. com areia asfalto a frio</v>
          </cell>
          <cell r="D1487" t="str">
            <v>m³</v>
          </cell>
        </row>
        <row r="1488">
          <cell r="A1488" t="str">
            <v>3 S 02 520 50</v>
          </cell>
          <cell r="B1488" t="str">
            <v>-</v>
          </cell>
          <cell r="C1488" t="str">
            <v>Mistura areia-asfalto em betoneira AC</v>
          </cell>
          <cell r="D1488" t="str">
            <v>m³</v>
          </cell>
        </row>
        <row r="1489">
          <cell r="A1489" t="str">
            <v>3 S 02 520 51</v>
          </cell>
          <cell r="B1489" t="str">
            <v>-</v>
          </cell>
          <cell r="C1489" t="str">
            <v>Mistura areia-asfalto usinada a frio AC</v>
          </cell>
          <cell r="D1489" t="str">
            <v>m³</v>
          </cell>
        </row>
        <row r="1490">
          <cell r="A1490" t="str">
            <v>3 S 02 521 00</v>
          </cell>
          <cell r="B1490" t="str">
            <v>-</v>
          </cell>
          <cell r="C1490" t="str">
            <v>Mistura areia-asfalto usinada a quente</v>
          </cell>
          <cell r="D1490" t="str">
            <v>m³</v>
          </cell>
        </row>
        <row r="1491">
          <cell r="A1491" t="str">
            <v>3 S 02 521 01</v>
          </cell>
          <cell r="B1491" t="str">
            <v>-</v>
          </cell>
          <cell r="C1491" t="str">
            <v>Rec. do rev. com areia asfalto a quente</v>
          </cell>
          <cell r="D1491" t="str">
            <v>m³</v>
          </cell>
        </row>
        <row r="1492">
          <cell r="A1492" t="str">
            <v>3 S 02 521 50</v>
          </cell>
          <cell r="B1492" t="str">
            <v>-</v>
          </cell>
          <cell r="C1492" t="str">
            <v>Mistura areia-asfalto usinada a quente AC</v>
          </cell>
          <cell r="D1492" t="str">
            <v>m³</v>
          </cell>
        </row>
        <row r="1493">
          <cell r="A1493" t="str">
            <v>3 S 02 530 00</v>
          </cell>
          <cell r="B1493" t="str">
            <v>-</v>
          </cell>
          <cell r="C1493" t="str">
            <v>Mistura betuminosa em betoneira</v>
          </cell>
          <cell r="D1493" t="str">
            <v>m³</v>
          </cell>
        </row>
        <row r="1494">
          <cell r="A1494" t="str">
            <v>3 S 02 530 01</v>
          </cell>
          <cell r="B1494" t="str">
            <v>-</v>
          </cell>
          <cell r="C1494" t="str">
            <v>Mistura betuminosa usinada a frio</v>
          </cell>
          <cell r="D1494" t="str">
            <v>m³</v>
          </cell>
        </row>
        <row r="1495">
          <cell r="A1495" t="str">
            <v>3 S 02 530 02</v>
          </cell>
          <cell r="B1495" t="str">
            <v>-</v>
          </cell>
          <cell r="C1495" t="str">
            <v>Rec.do rev. com mistura betuminosa a frio</v>
          </cell>
          <cell r="D1495" t="str">
            <v>m³</v>
          </cell>
        </row>
        <row r="1496">
          <cell r="A1496" t="str">
            <v>3 S 02 530 50</v>
          </cell>
          <cell r="B1496" t="str">
            <v>-</v>
          </cell>
          <cell r="C1496" t="str">
            <v>Mistura betuminosa em betoneira AC/BC</v>
          </cell>
          <cell r="D1496" t="str">
            <v>m³</v>
          </cell>
        </row>
        <row r="1497">
          <cell r="A1497" t="str">
            <v>3 S 02 530 51</v>
          </cell>
          <cell r="B1497" t="str">
            <v>-</v>
          </cell>
          <cell r="C1497" t="str">
            <v>Mistura betuminosa usinada a frio AC/BC</v>
          </cell>
          <cell r="D1497" t="str">
            <v>m³</v>
          </cell>
        </row>
        <row r="1498">
          <cell r="A1498" t="str">
            <v>3 S 02 540 00</v>
          </cell>
          <cell r="B1498" t="str">
            <v>-</v>
          </cell>
          <cell r="C1498" t="str">
            <v>Mistura betuminosa usinada a quente</v>
          </cell>
          <cell r="D1498" t="str">
            <v>m³</v>
          </cell>
        </row>
        <row r="1499">
          <cell r="A1499" t="str">
            <v>3 S 02 540 01</v>
          </cell>
          <cell r="B1499" t="str">
            <v>-</v>
          </cell>
          <cell r="C1499" t="str">
            <v>Rec.do rev.com mistura betuminosa a quente</v>
          </cell>
          <cell r="D1499" t="str">
            <v>m³</v>
          </cell>
        </row>
        <row r="1500">
          <cell r="A1500" t="str">
            <v>3 S 02 540 50</v>
          </cell>
          <cell r="B1500" t="str">
            <v>-</v>
          </cell>
          <cell r="C1500" t="str">
            <v>Mistura betuminosa usinada a quente AC/BC</v>
          </cell>
          <cell r="D1500" t="str">
            <v>m³</v>
          </cell>
        </row>
        <row r="1501">
          <cell r="A1501" t="str">
            <v>3 S 02 601 00</v>
          </cell>
          <cell r="B1501" t="str">
            <v>-</v>
          </cell>
          <cell r="C1501" t="str">
            <v>Recomposição de placa de concreto</v>
          </cell>
          <cell r="D1501" t="str">
            <v>m³</v>
          </cell>
        </row>
        <row r="1502">
          <cell r="A1502" t="str">
            <v>3 S 02 601 50</v>
          </cell>
          <cell r="B1502" t="str">
            <v>-</v>
          </cell>
          <cell r="C1502" t="str">
            <v>Recomposição de placa de concreto AC/BC</v>
          </cell>
          <cell r="D1502" t="str">
            <v>m³</v>
          </cell>
        </row>
        <row r="1503">
          <cell r="A1503" t="str">
            <v>3 S 02 900 00</v>
          </cell>
          <cell r="B1503" t="str">
            <v>-</v>
          </cell>
          <cell r="C1503" t="str">
            <v>Remoção mecanizada de revestimento betuminoso</v>
          </cell>
          <cell r="D1503" t="str">
            <v>m³</v>
          </cell>
          <cell r="H1503" t="str">
            <v>DNER-ES-321/97</v>
          </cell>
        </row>
        <row r="1504">
          <cell r="A1504" t="str">
            <v>3 S 02 901 00</v>
          </cell>
          <cell r="B1504" t="str">
            <v>-</v>
          </cell>
          <cell r="C1504" t="str">
            <v>Remoção manual de revestimento betuminoso</v>
          </cell>
          <cell r="D1504" t="str">
            <v>m³</v>
          </cell>
          <cell r="H1504" t="str">
            <v>DNER-ES-321/97</v>
          </cell>
        </row>
        <row r="1505">
          <cell r="A1505" t="str">
            <v>3 S 02 902 00</v>
          </cell>
          <cell r="B1505" t="str">
            <v>-</v>
          </cell>
          <cell r="C1505" t="str">
            <v>Remoção mecanizada da camada granular do pavimento</v>
          </cell>
          <cell r="D1505" t="str">
            <v>m³</v>
          </cell>
          <cell r="H1505" t="str">
            <v>DNER-ES-321/97</v>
          </cell>
        </row>
        <row r="1506">
          <cell r="A1506" t="str">
            <v>3 S 02 903 00</v>
          </cell>
          <cell r="B1506" t="str">
            <v>-</v>
          </cell>
          <cell r="C1506" t="str">
            <v>Remoção manual da camada granular do pavimento</v>
          </cell>
          <cell r="D1506" t="str">
            <v>m³</v>
          </cell>
          <cell r="H1506" t="str">
            <v>DNER-ES-321/97</v>
          </cell>
        </row>
        <row r="1507">
          <cell r="A1507" t="str">
            <v>3 S 02 999 00</v>
          </cell>
          <cell r="B1507" t="str">
            <v>-</v>
          </cell>
          <cell r="C1507" t="str">
            <v>Peneiramento</v>
          </cell>
          <cell r="D1507" t="str">
            <v>m³</v>
          </cell>
        </row>
        <row r="1508">
          <cell r="A1508" t="str">
            <v>3 S 03 310 00</v>
          </cell>
          <cell r="B1508" t="str">
            <v>-</v>
          </cell>
          <cell r="C1508" t="str">
            <v>Concreto ciclópico</v>
          </cell>
          <cell r="D1508" t="str">
            <v>m³</v>
          </cell>
        </row>
        <row r="1509">
          <cell r="A1509" t="str">
            <v>3 S 03 310 50</v>
          </cell>
          <cell r="B1509" t="str">
            <v>-</v>
          </cell>
          <cell r="C1509" t="str">
            <v>Concreto ciclópico AC/BC/PC</v>
          </cell>
          <cell r="D1509" t="str">
            <v>m³</v>
          </cell>
        </row>
        <row r="1510">
          <cell r="A1510" t="str">
            <v>3 S 03 329 00</v>
          </cell>
          <cell r="B1510" t="str">
            <v>-</v>
          </cell>
          <cell r="C1510" t="str">
            <v>Concreto de cimento (confecção e lançamento)</v>
          </cell>
          <cell r="D1510" t="str">
            <v>m³</v>
          </cell>
        </row>
        <row r="1511">
          <cell r="A1511" t="str">
            <v>3 S 03 329 01</v>
          </cell>
          <cell r="B1511" t="str">
            <v>-</v>
          </cell>
          <cell r="C1511" t="str">
            <v>Concreto de cimento(confecção manual e lançamento)</v>
          </cell>
          <cell r="D1511" t="str">
            <v>m³</v>
          </cell>
        </row>
        <row r="1512">
          <cell r="A1512" t="str">
            <v>3 S 03 329 50</v>
          </cell>
          <cell r="B1512" t="str">
            <v>-</v>
          </cell>
          <cell r="C1512" t="str">
            <v>Concreto de cimento (confecção e lançamento) AC/BC</v>
          </cell>
          <cell r="D1512" t="str">
            <v>m³</v>
          </cell>
        </row>
        <row r="1513">
          <cell r="A1513" t="str">
            <v>3 S 03 329 51</v>
          </cell>
          <cell r="B1513" t="str">
            <v>-</v>
          </cell>
          <cell r="C1513" t="str">
            <v>Concr.de cimento (conf.manual lançamento) AC/BC</v>
          </cell>
          <cell r="D1513" t="str">
            <v>m³</v>
          </cell>
        </row>
        <row r="1514">
          <cell r="A1514" t="str">
            <v>3 S 03 340 02</v>
          </cell>
          <cell r="B1514" t="str">
            <v>-</v>
          </cell>
          <cell r="C1514" t="str">
            <v>Argamassa cimento areia 1-6</v>
          </cell>
          <cell r="D1514" t="str">
            <v>m³</v>
          </cell>
        </row>
        <row r="1515">
          <cell r="A1515" t="str">
            <v>3 S 03 340 03</v>
          </cell>
          <cell r="B1515" t="str">
            <v>-</v>
          </cell>
          <cell r="C1515" t="str">
            <v>Argamassa cimento solo 1:10</v>
          </cell>
          <cell r="D1515" t="str">
            <v>m³</v>
          </cell>
        </row>
        <row r="1516">
          <cell r="A1516" t="str">
            <v>3 S 03 340 52</v>
          </cell>
          <cell r="B1516" t="str">
            <v>-</v>
          </cell>
          <cell r="C1516" t="str">
            <v>Argamassa cimento areia 1-6 AC</v>
          </cell>
          <cell r="D1516" t="str">
            <v>m³</v>
          </cell>
        </row>
        <row r="1517">
          <cell r="A1517" t="str">
            <v>3 S 03 353 00</v>
          </cell>
          <cell r="B1517" t="str">
            <v>-</v>
          </cell>
          <cell r="C1517" t="str">
            <v>Dobragem e colocação de armadura</v>
          </cell>
          <cell r="D1517" t="str">
            <v>Kg</v>
          </cell>
        </row>
        <row r="1518">
          <cell r="A1518" t="str">
            <v>3 S 03 370 00</v>
          </cell>
          <cell r="B1518" t="str">
            <v>-</v>
          </cell>
          <cell r="C1518" t="str">
            <v>Forma comum de madeira</v>
          </cell>
          <cell r="D1518" t="str">
            <v>m²</v>
          </cell>
        </row>
        <row r="1519">
          <cell r="A1519" t="str">
            <v>3 S 03 940 01</v>
          </cell>
          <cell r="B1519" t="str">
            <v>-</v>
          </cell>
          <cell r="C1519" t="str">
            <v>Reaterro e compactação p/ bueiro</v>
          </cell>
          <cell r="D1519" t="str">
            <v>m³</v>
          </cell>
        </row>
        <row r="1520">
          <cell r="A1520" t="str">
            <v>3 S 03 940 02</v>
          </cell>
          <cell r="B1520" t="str">
            <v>-</v>
          </cell>
          <cell r="C1520" t="str">
            <v>Reaterro apiloado</v>
          </cell>
          <cell r="D1520" t="str">
            <v>m³</v>
          </cell>
        </row>
        <row r="1521">
          <cell r="A1521" t="str">
            <v>3 S 03 950 00</v>
          </cell>
          <cell r="B1521" t="str">
            <v>-</v>
          </cell>
          <cell r="C1521" t="str">
            <v>Limpeza de ponte</v>
          </cell>
          <cell r="D1521" t="str">
            <v>m</v>
          </cell>
        </row>
        <row r="1522">
          <cell r="A1522" t="str">
            <v>3 S 04 000 00</v>
          </cell>
          <cell r="B1522" t="str">
            <v>-</v>
          </cell>
          <cell r="C1522" t="str">
            <v>Escavação manual em material de 1a categoria</v>
          </cell>
          <cell r="D1522" t="str">
            <v>m³</v>
          </cell>
        </row>
        <row r="1523">
          <cell r="A1523" t="str">
            <v>3 S 04 000 01</v>
          </cell>
          <cell r="B1523" t="str">
            <v>-</v>
          </cell>
          <cell r="C1523" t="str">
            <v>Escavação manual em material de 2a categoria</v>
          </cell>
          <cell r="D1523" t="str">
            <v>m³</v>
          </cell>
        </row>
        <row r="1524">
          <cell r="A1524" t="str">
            <v>3 S 04 001 00</v>
          </cell>
          <cell r="B1524" t="str">
            <v>-</v>
          </cell>
          <cell r="C1524" t="str">
            <v>Escavação mecaniz. de vala em mater. de 1a cat.</v>
          </cell>
          <cell r="D1524" t="str">
            <v>m³</v>
          </cell>
        </row>
        <row r="1525">
          <cell r="A1525" t="str">
            <v>3 S 04 010 00</v>
          </cell>
          <cell r="B1525" t="str">
            <v>-</v>
          </cell>
          <cell r="C1525" t="str">
            <v>Escavação mecaniz.de vala em material de 2a cat.</v>
          </cell>
          <cell r="D1525" t="str">
            <v>m³</v>
          </cell>
        </row>
        <row r="1526">
          <cell r="A1526" t="str">
            <v>3 S 04 020 00</v>
          </cell>
          <cell r="B1526" t="str">
            <v>-</v>
          </cell>
          <cell r="C1526" t="str">
            <v>Escavação e carga de material de 3a cat. em valas</v>
          </cell>
          <cell r="D1526" t="str">
            <v>m³</v>
          </cell>
        </row>
        <row r="1527">
          <cell r="A1527" t="str">
            <v>3 S 04 300 16</v>
          </cell>
          <cell r="B1527" t="str">
            <v>-</v>
          </cell>
          <cell r="C1527" t="str">
            <v>Bueiro met. chapa múltipla D=1,60m galv.</v>
          </cell>
          <cell r="D1527" t="str">
            <v>m</v>
          </cell>
        </row>
        <row r="1528">
          <cell r="A1528" t="str">
            <v>3 S 04 300 20</v>
          </cell>
          <cell r="B1528" t="str">
            <v>-</v>
          </cell>
          <cell r="C1528" t="str">
            <v>Bueiro met. chapa múltipla D=2,00m galv.</v>
          </cell>
          <cell r="D1528" t="str">
            <v>m</v>
          </cell>
        </row>
        <row r="1529">
          <cell r="A1529" t="str">
            <v>3 S 04 300 66</v>
          </cell>
          <cell r="B1529" t="str">
            <v>-</v>
          </cell>
          <cell r="C1529" t="str">
            <v>Bueiro met. chapa múltipla D=1,60m galvan. BC</v>
          </cell>
          <cell r="D1529" t="str">
            <v>m</v>
          </cell>
        </row>
        <row r="1530">
          <cell r="A1530" t="str">
            <v>3 S 04 300 70</v>
          </cell>
          <cell r="B1530" t="str">
            <v>-</v>
          </cell>
          <cell r="C1530" t="str">
            <v>Bueiro met. chapa múltipla D=2,00m galvan. BC</v>
          </cell>
          <cell r="D1530" t="str">
            <v>m</v>
          </cell>
        </row>
        <row r="1531">
          <cell r="A1531" t="str">
            <v>3 S 04 301 16</v>
          </cell>
          <cell r="B1531" t="str">
            <v>-</v>
          </cell>
          <cell r="C1531" t="str">
            <v>Bueiro met.chapas múlt. D=1,60 m rev. epoxy</v>
          </cell>
          <cell r="D1531" t="str">
            <v>m</v>
          </cell>
        </row>
        <row r="1532">
          <cell r="A1532" t="str">
            <v>3 S 04 301 20</v>
          </cell>
          <cell r="B1532" t="str">
            <v>-</v>
          </cell>
          <cell r="C1532" t="str">
            <v>Bueiro met. chapas múlt. D=2,00 m rev. epoxy</v>
          </cell>
          <cell r="D1532" t="str">
            <v>m</v>
          </cell>
        </row>
        <row r="1533">
          <cell r="A1533" t="str">
            <v>3 S 04 301 66</v>
          </cell>
          <cell r="B1533" t="str">
            <v>-</v>
          </cell>
          <cell r="C1533" t="str">
            <v>Bueiro met. chapas múlt. D=1,60 m rev. Epoxy BC</v>
          </cell>
          <cell r="D1533" t="str">
            <v>m</v>
          </cell>
        </row>
        <row r="1534">
          <cell r="A1534" t="str">
            <v>3 S 04 301 70</v>
          </cell>
          <cell r="B1534" t="str">
            <v>-</v>
          </cell>
          <cell r="C1534" t="str">
            <v>Bueiro met. chapas múlt. D=2,00 m rev. epoxy BC</v>
          </cell>
          <cell r="D1534" t="str">
            <v>m</v>
          </cell>
        </row>
        <row r="1535">
          <cell r="A1535" t="str">
            <v>3 S 04 310 12</v>
          </cell>
          <cell r="B1535" t="str">
            <v>-</v>
          </cell>
          <cell r="C1535" t="str">
            <v>Bueiro met. s/interrupção tráf. D=1,20 m galv.</v>
          </cell>
          <cell r="D1535" t="str">
            <v>m</v>
          </cell>
        </row>
        <row r="1536">
          <cell r="A1536" t="str">
            <v>3 S 04 310 16</v>
          </cell>
          <cell r="B1536" t="str">
            <v>-</v>
          </cell>
          <cell r="C1536" t="str">
            <v>Bueiro met. s/interrupção tráf. D=1,60 m galv.</v>
          </cell>
          <cell r="D1536" t="str">
            <v>m</v>
          </cell>
        </row>
        <row r="1537">
          <cell r="A1537" t="str">
            <v>3 S 04 310 20</v>
          </cell>
          <cell r="B1537" t="str">
            <v>-</v>
          </cell>
          <cell r="C1537" t="str">
            <v>Bueiro met. s/interrupção tráf. D=2,00 m galv.</v>
          </cell>
          <cell r="D1537" t="str">
            <v>m</v>
          </cell>
        </row>
        <row r="1538">
          <cell r="A1538" t="str">
            <v>3 S 04 311 12</v>
          </cell>
          <cell r="B1538" t="str">
            <v>-</v>
          </cell>
          <cell r="C1538" t="str">
            <v>Bueiro met.s/interrupção tráf. D=1,20 m rev. epoxy</v>
          </cell>
          <cell r="D1538" t="str">
            <v>m</v>
          </cell>
        </row>
        <row r="1539">
          <cell r="A1539" t="str">
            <v>3 S 04 311 16</v>
          </cell>
          <cell r="B1539" t="str">
            <v>-</v>
          </cell>
          <cell r="C1539" t="str">
            <v>Bueiro met.s/interrupção tráf. D=1,60 m rev. epoxy</v>
          </cell>
          <cell r="D1539" t="str">
            <v>m</v>
          </cell>
        </row>
        <row r="1540">
          <cell r="A1540" t="str">
            <v>3 S 04 311 20</v>
          </cell>
          <cell r="B1540" t="str">
            <v>-</v>
          </cell>
          <cell r="C1540" t="str">
            <v>Bueiro met.s/interrupção tráf. D=2,00 m rev. epoxy</v>
          </cell>
          <cell r="D1540" t="str">
            <v>m</v>
          </cell>
        </row>
        <row r="1541">
          <cell r="A1541" t="str">
            <v>3 S 04 590 00</v>
          </cell>
          <cell r="B1541" t="str">
            <v>-</v>
          </cell>
          <cell r="C1541" t="str">
            <v>Assentamento de dreno profundo</v>
          </cell>
          <cell r="D1541" t="str">
            <v>m</v>
          </cell>
        </row>
        <row r="1542">
          <cell r="A1542" t="str">
            <v>3 S 04 590 50</v>
          </cell>
          <cell r="B1542" t="str">
            <v>-</v>
          </cell>
          <cell r="C1542" t="str">
            <v>Assentamento de dreno profundo AC/BC</v>
          </cell>
          <cell r="D1542" t="str">
            <v>m</v>
          </cell>
        </row>
        <row r="1543">
          <cell r="A1543" t="str">
            <v>3 S 04 999 08</v>
          </cell>
          <cell r="B1543" t="str">
            <v>-</v>
          </cell>
          <cell r="C1543" t="str">
            <v>Selo de argila apiloado com solo local</v>
          </cell>
          <cell r="D1543" t="str">
            <v>m³</v>
          </cell>
        </row>
        <row r="1544">
          <cell r="A1544" t="str">
            <v>3 S 05 000 00</v>
          </cell>
          <cell r="B1544" t="str">
            <v>-</v>
          </cell>
          <cell r="C1544" t="str">
            <v>Enrocamento de pedra arrumada</v>
          </cell>
          <cell r="D1544" t="str">
            <v>m³</v>
          </cell>
        </row>
        <row r="1545">
          <cell r="A1545" t="str">
            <v>3 S 05 001 00</v>
          </cell>
          <cell r="B1545" t="str">
            <v>-</v>
          </cell>
          <cell r="C1545" t="str">
            <v>Enrocamento de pedra jogada</v>
          </cell>
          <cell r="D1545" t="str">
            <v>m³</v>
          </cell>
        </row>
        <row r="1546">
          <cell r="A1546" t="str">
            <v>3 S 05 101 01</v>
          </cell>
          <cell r="B1546" t="str">
            <v>-</v>
          </cell>
          <cell r="C1546" t="str">
            <v>Revestimento vegetal com mudas</v>
          </cell>
          <cell r="D1546" t="str">
            <v>m²</v>
          </cell>
        </row>
        <row r="1547">
          <cell r="A1547" t="str">
            <v>3 S 05 101 02</v>
          </cell>
          <cell r="B1547" t="str">
            <v>-</v>
          </cell>
          <cell r="C1547" t="str">
            <v>Revestimento vegetal com grama em leivas</v>
          </cell>
          <cell r="D1547" t="str">
            <v>m²</v>
          </cell>
        </row>
        <row r="1548">
          <cell r="A1548" t="str">
            <v>3 S 08 001 00</v>
          </cell>
          <cell r="B1548" t="str">
            <v>-</v>
          </cell>
          <cell r="C1548" t="str">
            <v>Reconformação da plataforma</v>
          </cell>
          <cell r="D1548" t="str">
            <v>ha</v>
          </cell>
        </row>
        <row r="1549">
          <cell r="A1549" t="str">
            <v>3 S 08 100 00</v>
          </cell>
          <cell r="B1549" t="str">
            <v>-</v>
          </cell>
          <cell r="C1549" t="str">
            <v>Tapa buraco</v>
          </cell>
          <cell r="D1549" t="str">
            <v>m³</v>
          </cell>
        </row>
        <row r="1550">
          <cell r="A1550" t="str">
            <v>3 S 08 101 01</v>
          </cell>
          <cell r="B1550" t="str">
            <v>-</v>
          </cell>
          <cell r="C1550" t="str">
            <v>Remendo profundo com demolição manual</v>
          </cell>
          <cell r="D1550" t="str">
            <v>m³</v>
          </cell>
        </row>
        <row r="1551">
          <cell r="A1551" t="str">
            <v>3 S 08 101 02</v>
          </cell>
          <cell r="B1551" t="str">
            <v>-</v>
          </cell>
          <cell r="C1551" t="str">
            <v>Remendo profundo com demolição mecanizada</v>
          </cell>
          <cell r="D1551" t="str">
            <v>m³</v>
          </cell>
        </row>
        <row r="1552">
          <cell r="A1552" t="str">
            <v>3 S 08 102 00</v>
          </cell>
          <cell r="B1552" t="str">
            <v>-</v>
          </cell>
          <cell r="C1552" t="str">
            <v>Limpeza ench. juntas pav. concr. a quente (consv)</v>
          </cell>
          <cell r="D1552" t="str">
            <v>m</v>
          </cell>
        </row>
        <row r="1553">
          <cell r="A1553" t="str">
            <v>3 S 08 102 01</v>
          </cell>
          <cell r="B1553" t="str">
            <v>-</v>
          </cell>
          <cell r="C1553" t="str">
            <v>Limpeza ench. juntas pav. concr. a frio (consv)</v>
          </cell>
          <cell r="D1553" t="str">
            <v>m</v>
          </cell>
        </row>
        <row r="1554">
          <cell r="A1554" t="str">
            <v>3 S 08 102 51</v>
          </cell>
          <cell r="B1554" t="str">
            <v>-</v>
          </cell>
          <cell r="C1554" t="str">
            <v>Limpeza ench.juntas pav.concr.a frio(consv) AC</v>
          </cell>
          <cell r="D1554" t="str">
            <v>m</v>
          </cell>
        </row>
        <row r="1555">
          <cell r="A1555" t="str">
            <v>3 S 08 103 00</v>
          </cell>
          <cell r="B1555" t="str">
            <v>-</v>
          </cell>
          <cell r="C1555" t="str">
            <v>Selagem de trinca</v>
          </cell>
          <cell r="D1555" t="str">
            <v>I</v>
          </cell>
        </row>
        <row r="1556">
          <cell r="A1556" t="str">
            <v>3 S 08 103 50</v>
          </cell>
          <cell r="B1556" t="str">
            <v>-</v>
          </cell>
          <cell r="C1556" t="str">
            <v>Selagem de trinca AC</v>
          </cell>
          <cell r="D1556" t="str">
            <v>I</v>
          </cell>
        </row>
        <row r="1557">
          <cell r="A1557" t="str">
            <v>3 S 08 104 01</v>
          </cell>
          <cell r="B1557" t="str">
            <v>-</v>
          </cell>
          <cell r="C1557" t="str">
            <v>Combate à exsudação com areia</v>
          </cell>
          <cell r="D1557" t="str">
            <v>m²</v>
          </cell>
        </row>
        <row r="1558">
          <cell r="A1558" t="str">
            <v>3 S 08 104 02</v>
          </cell>
          <cell r="B1558" t="str">
            <v>-</v>
          </cell>
          <cell r="C1558" t="str">
            <v>Combate à exsudação com pedrisco</v>
          </cell>
          <cell r="D1558" t="str">
            <v>m²</v>
          </cell>
        </row>
        <row r="1559">
          <cell r="A1559" t="str">
            <v>3 S 08 104 51</v>
          </cell>
          <cell r="B1559" t="str">
            <v>-</v>
          </cell>
          <cell r="C1559" t="str">
            <v>Combate à exsudação com areia AC</v>
          </cell>
          <cell r="D1559" t="str">
            <v>m²</v>
          </cell>
        </row>
        <row r="1560">
          <cell r="A1560" t="str">
            <v>3 S 08 104 52</v>
          </cell>
          <cell r="B1560" t="str">
            <v>-</v>
          </cell>
          <cell r="C1560" t="str">
            <v>Combate à exsudação com pedrisco BC</v>
          </cell>
          <cell r="D1560" t="str">
            <v>m²</v>
          </cell>
        </row>
        <row r="1561">
          <cell r="A1561" t="str">
            <v>3 S 08 109 00</v>
          </cell>
          <cell r="B1561" t="str">
            <v>-</v>
          </cell>
          <cell r="C1561" t="str">
            <v>Correção de defeitos com mistura betuminosa</v>
          </cell>
          <cell r="D1561" t="str">
            <v>m³</v>
          </cell>
        </row>
        <row r="1562">
          <cell r="A1562" t="str">
            <v>3 S 08 109 12</v>
          </cell>
          <cell r="B1562" t="str">
            <v>-</v>
          </cell>
          <cell r="C1562" t="str">
            <v>Correção de defeitos por fresagem descontínua</v>
          </cell>
          <cell r="D1562" t="str">
            <v>m³</v>
          </cell>
        </row>
        <row r="1563">
          <cell r="A1563" t="str">
            <v>3 S 08 110 00</v>
          </cell>
          <cell r="B1563" t="str">
            <v>-</v>
          </cell>
          <cell r="C1563" t="str">
            <v>Correção de defeitos por penetração</v>
          </cell>
          <cell r="D1563" t="str">
            <v>m²</v>
          </cell>
        </row>
        <row r="1564">
          <cell r="A1564" t="str">
            <v>3 S 08 110 50</v>
          </cell>
          <cell r="B1564" t="str">
            <v>-</v>
          </cell>
          <cell r="C1564" t="str">
            <v>Correção de defeitos por penetração BC</v>
          </cell>
          <cell r="D1564" t="str">
            <v>m²</v>
          </cell>
        </row>
        <row r="1565">
          <cell r="A1565" t="str">
            <v>3 S 08 200 00</v>
          </cell>
          <cell r="B1565" t="str">
            <v>-</v>
          </cell>
          <cell r="C1565" t="str">
            <v>Recomp. de guarda corpo</v>
          </cell>
          <cell r="D1565" t="str">
            <v>m</v>
          </cell>
        </row>
        <row r="1566">
          <cell r="A1566" t="str">
            <v>3 S 08 200 01</v>
          </cell>
          <cell r="B1566" t="str">
            <v>-</v>
          </cell>
          <cell r="C1566" t="str">
            <v>Recomposição de sarjeta em alvenaria de tijolo</v>
          </cell>
          <cell r="D1566" t="str">
            <v>m²</v>
          </cell>
        </row>
        <row r="1567">
          <cell r="A1567" t="str">
            <v>3 S 08 200 50</v>
          </cell>
          <cell r="B1567" t="str">
            <v>-</v>
          </cell>
          <cell r="C1567" t="str">
            <v>Recomp. de guarda corpo AC/BC</v>
          </cell>
          <cell r="D1567" t="str">
            <v>m</v>
          </cell>
        </row>
        <row r="1568">
          <cell r="A1568" t="str">
            <v>3 S 08 200 51</v>
          </cell>
          <cell r="B1568" t="str">
            <v>-</v>
          </cell>
          <cell r="C1568" t="str">
            <v>Recomp.de sarjeta em alvenaria de tijolo AC</v>
          </cell>
          <cell r="D1568" t="str">
            <v>m²</v>
          </cell>
        </row>
        <row r="1569">
          <cell r="A1569" t="str">
            <v>3 S 08 300 01</v>
          </cell>
          <cell r="B1569" t="str">
            <v>-</v>
          </cell>
          <cell r="C1569" t="str">
            <v>Limpeza de sarjeta e meio fio</v>
          </cell>
          <cell r="D1569" t="str">
            <v>m</v>
          </cell>
        </row>
        <row r="1570">
          <cell r="A1570" t="str">
            <v>3 S 08 301 01</v>
          </cell>
          <cell r="B1570" t="str">
            <v>-</v>
          </cell>
          <cell r="C1570" t="str">
            <v>Limpeza de valeta de corte</v>
          </cell>
          <cell r="D1570" t="str">
            <v>m</v>
          </cell>
        </row>
        <row r="1571">
          <cell r="A1571" t="str">
            <v>3 S 08 301 02</v>
          </cell>
          <cell r="B1571" t="str">
            <v>-</v>
          </cell>
          <cell r="C1571" t="str">
            <v>Limpeza de vala de drenagem</v>
          </cell>
          <cell r="D1571" t="str">
            <v>m</v>
          </cell>
        </row>
        <row r="1572">
          <cell r="A1572" t="str">
            <v>3 S 08 301 03</v>
          </cell>
          <cell r="B1572" t="str">
            <v>-</v>
          </cell>
          <cell r="C1572" t="str">
            <v>Limpeza de descida d'água</v>
          </cell>
          <cell r="D1572" t="str">
            <v>m</v>
          </cell>
        </row>
        <row r="1573">
          <cell r="A1573" t="str">
            <v>3 S 08 302 01</v>
          </cell>
          <cell r="B1573" t="str">
            <v>-</v>
          </cell>
          <cell r="C1573" t="str">
            <v>Limpeza de bueiro</v>
          </cell>
          <cell r="D1573" t="str">
            <v>m³</v>
          </cell>
        </row>
        <row r="1574">
          <cell r="A1574" t="str">
            <v>3 S 08 302 02</v>
          </cell>
          <cell r="B1574" t="str">
            <v>-</v>
          </cell>
          <cell r="C1574" t="str">
            <v>Desobstrução de bueiro</v>
          </cell>
          <cell r="D1574" t="str">
            <v>m³</v>
          </cell>
        </row>
        <row r="1575">
          <cell r="A1575" t="str">
            <v>3 S 08 302 03</v>
          </cell>
          <cell r="B1575" t="str">
            <v>-</v>
          </cell>
          <cell r="C1575" t="str">
            <v>Assentamento de tubo D=0,60 m</v>
          </cell>
          <cell r="D1575" t="str">
            <v>m</v>
          </cell>
        </row>
        <row r="1576">
          <cell r="A1576" t="str">
            <v>3 S 08 302 04</v>
          </cell>
          <cell r="B1576" t="str">
            <v>-</v>
          </cell>
          <cell r="C1576" t="str">
            <v>Assentamento de tubo D=0,80 m</v>
          </cell>
          <cell r="D1576" t="str">
            <v>m</v>
          </cell>
        </row>
        <row r="1577">
          <cell r="A1577" t="str">
            <v>3 S 08 302 05</v>
          </cell>
          <cell r="B1577" t="str">
            <v>-</v>
          </cell>
          <cell r="C1577" t="str">
            <v>Assentamento de tubo D=1,0 m</v>
          </cell>
          <cell r="D1577" t="str">
            <v>m</v>
          </cell>
        </row>
        <row r="1578">
          <cell r="A1578" t="str">
            <v>3 S 08 302 06</v>
          </cell>
          <cell r="B1578" t="str">
            <v>-</v>
          </cell>
          <cell r="C1578" t="str">
            <v>Assentamento de tubo D=1,20 m</v>
          </cell>
          <cell r="D1578" t="str">
            <v>m</v>
          </cell>
        </row>
        <row r="1579">
          <cell r="A1579" t="str">
            <v>3 S 08 302 53</v>
          </cell>
          <cell r="B1579" t="str">
            <v>-</v>
          </cell>
          <cell r="C1579" t="str">
            <v>Assentamento de tubo D=0,60 m AC/BC</v>
          </cell>
          <cell r="D1579" t="str">
            <v>m</v>
          </cell>
        </row>
        <row r="1580">
          <cell r="A1580" t="str">
            <v>3 S 08 302 54</v>
          </cell>
          <cell r="B1580" t="str">
            <v>-</v>
          </cell>
          <cell r="C1580" t="str">
            <v>Assentamento de tubo D=0,80 m AC/BC</v>
          </cell>
          <cell r="D1580" t="str">
            <v>m</v>
          </cell>
        </row>
        <row r="1581">
          <cell r="A1581" t="str">
            <v>3 S 08 302 55</v>
          </cell>
          <cell r="B1581" t="str">
            <v>-</v>
          </cell>
          <cell r="C1581" t="str">
            <v>Assentamento de tubo D=1,0 m AC/BC</v>
          </cell>
          <cell r="D1581" t="str">
            <v>m</v>
          </cell>
        </row>
        <row r="1582">
          <cell r="A1582" t="str">
            <v>3 S 08 302 56</v>
          </cell>
          <cell r="B1582" t="str">
            <v>-</v>
          </cell>
          <cell r="C1582" t="str">
            <v>Assentamento de tubo D=1,20 m AC/BC</v>
          </cell>
          <cell r="D1582" t="str">
            <v>m</v>
          </cell>
        </row>
        <row r="1583">
          <cell r="A1583" t="str">
            <v>3 S 08 400 00</v>
          </cell>
          <cell r="B1583" t="str">
            <v>-</v>
          </cell>
          <cell r="C1583" t="str">
            <v>Limpeza de placa de sinalização</v>
          </cell>
          <cell r="D1583" t="str">
            <v>m²</v>
          </cell>
        </row>
        <row r="1584">
          <cell r="A1584" t="str">
            <v>3 S 08 400 01</v>
          </cell>
          <cell r="B1584" t="str">
            <v>-</v>
          </cell>
          <cell r="C1584" t="str">
            <v>Recomposição placa de sinalização</v>
          </cell>
          <cell r="D1584" t="str">
            <v>m²</v>
          </cell>
        </row>
        <row r="1585">
          <cell r="A1585" t="str">
            <v>3 S 08 400 02</v>
          </cell>
          <cell r="B1585" t="str">
            <v>-</v>
          </cell>
          <cell r="C1585" t="str">
            <v>Substituição de balizador</v>
          </cell>
          <cell r="D1585" t="str">
            <v>und</v>
          </cell>
        </row>
        <row r="1586">
          <cell r="A1586" t="str">
            <v>3 S 08 400 52</v>
          </cell>
          <cell r="B1586" t="str">
            <v>-</v>
          </cell>
          <cell r="C1586" t="str">
            <v>Substituição de balizador AC/BC</v>
          </cell>
          <cell r="D1586" t="str">
            <v>und</v>
          </cell>
        </row>
        <row r="1587">
          <cell r="A1587" t="str">
            <v>3 S 08 401 00</v>
          </cell>
          <cell r="B1587" t="str">
            <v>-</v>
          </cell>
          <cell r="C1587" t="str">
            <v>Recomposição de defensa metálica</v>
          </cell>
          <cell r="D1587" t="str">
            <v>m</v>
          </cell>
        </row>
        <row r="1588">
          <cell r="A1588" t="str">
            <v>3 S 08 402 00</v>
          </cell>
          <cell r="B1588" t="str">
            <v>-</v>
          </cell>
          <cell r="C1588" t="str">
            <v>Caiação</v>
          </cell>
          <cell r="D1588" t="str">
            <v>m²</v>
          </cell>
        </row>
        <row r="1589">
          <cell r="A1589" t="str">
            <v>3 S 08 403 00</v>
          </cell>
          <cell r="B1589" t="str">
            <v>-</v>
          </cell>
          <cell r="C1589" t="str">
            <v>Renovação manual de sinalização horizontal</v>
          </cell>
          <cell r="D1589" t="str">
            <v>m²</v>
          </cell>
        </row>
        <row r="1590">
          <cell r="A1590" t="str">
            <v>3 S 08 404 00</v>
          </cell>
          <cell r="B1590" t="str">
            <v>-</v>
          </cell>
          <cell r="C1590" t="str">
            <v>Recomp. tot. cerca c/ mourão de conc. secção quad.</v>
          </cell>
          <cell r="D1590" t="str">
            <v>m</v>
          </cell>
        </row>
        <row r="1591">
          <cell r="A1591" t="str">
            <v>3 S 08 404 01</v>
          </cell>
          <cell r="B1591" t="str">
            <v>-</v>
          </cell>
          <cell r="C1591" t="str">
            <v>Recomp. parc. cerca de conc. seção quad. - mourão</v>
          </cell>
          <cell r="D1591" t="str">
            <v>m</v>
          </cell>
        </row>
        <row r="1592">
          <cell r="A1592" t="str">
            <v>3 S 08 404 02</v>
          </cell>
          <cell r="B1592" t="str">
            <v>-</v>
          </cell>
          <cell r="C1592" t="str">
            <v>Recomp. parc. cerca c/ mourão de concr.-arame</v>
          </cell>
          <cell r="D1592" t="str">
            <v>m</v>
          </cell>
        </row>
        <row r="1593">
          <cell r="A1593" t="str">
            <v>3 S 08 404 03</v>
          </cell>
          <cell r="B1593" t="str">
            <v>-</v>
          </cell>
          <cell r="C1593" t="str">
            <v>Recomp. tot. cerca c/ mourão concr. seção triang.</v>
          </cell>
          <cell r="D1593" t="str">
            <v>m</v>
          </cell>
        </row>
        <row r="1594">
          <cell r="A1594" t="str">
            <v>3 S 08 404 04</v>
          </cell>
          <cell r="B1594" t="str">
            <v>-</v>
          </cell>
          <cell r="C1594" t="str">
            <v>Recomp. parc. cerca c/ mourão concr. seção triang.</v>
          </cell>
          <cell r="D1594" t="str">
            <v>m</v>
          </cell>
        </row>
        <row r="1595">
          <cell r="A1595" t="str">
            <v>3 S 08 404 50</v>
          </cell>
          <cell r="B1595" t="str">
            <v>-</v>
          </cell>
          <cell r="C1595" t="str">
            <v>Recomp.tot.cerca c/mourão conc.seção quad. AC/BC</v>
          </cell>
          <cell r="D1595" t="str">
            <v>m</v>
          </cell>
        </row>
        <row r="1596">
          <cell r="A1596" t="str">
            <v>3 S 08 404 51</v>
          </cell>
          <cell r="B1596" t="str">
            <v>-</v>
          </cell>
          <cell r="C1596" t="str">
            <v>Recomp.parc.cerca mourão conc.seção quadrada AC/BC</v>
          </cell>
          <cell r="D1596" t="str">
            <v>m</v>
          </cell>
        </row>
        <row r="1597">
          <cell r="A1597" t="str">
            <v>3 S 08 404 53</v>
          </cell>
          <cell r="B1597" t="str">
            <v>-</v>
          </cell>
          <cell r="C1597" t="str">
            <v>Recomp.tot.cerca c/mourão conc.seção triang. AC/BC</v>
          </cell>
          <cell r="D1597" t="str">
            <v>m</v>
          </cell>
        </row>
        <row r="1598">
          <cell r="A1598" t="str">
            <v>3 S 08 404 54</v>
          </cell>
          <cell r="B1598" t="str">
            <v>-</v>
          </cell>
          <cell r="C1598" t="str">
            <v>Recomp.parc.cerca c/mourão conc.seção triang.AC/BC</v>
          </cell>
          <cell r="D1598" t="str">
            <v>m</v>
          </cell>
        </row>
        <row r="1599">
          <cell r="A1599" t="str">
            <v>3 S 08 414 00</v>
          </cell>
          <cell r="B1599" t="str">
            <v>-</v>
          </cell>
          <cell r="C1599" t="str">
            <v>Recomposição total de cerca com mourão de madeira</v>
          </cell>
          <cell r="D1599" t="str">
            <v>m</v>
          </cell>
        </row>
        <row r="1600">
          <cell r="A1600" t="str">
            <v>3 S 08 414 01</v>
          </cell>
          <cell r="B1600" t="str">
            <v>-</v>
          </cell>
          <cell r="C1600" t="str">
            <v>Recomposição parcial cerca de madeira - mourão</v>
          </cell>
          <cell r="D1600" t="str">
            <v>m</v>
          </cell>
        </row>
        <row r="1601">
          <cell r="A1601" t="str">
            <v>3 S 08 414 02</v>
          </cell>
          <cell r="B1601" t="str">
            <v>-</v>
          </cell>
          <cell r="C1601" t="str">
            <v>Recomp. parcial cerca c/ mourão de madeira - arame</v>
          </cell>
          <cell r="D1601" t="str">
            <v>m</v>
          </cell>
        </row>
        <row r="1602">
          <cell r="A1602" t="str">
            <v>3 S 08 500 00</v>
          </cell>
          <cell r="B1602" t="str">
            <v>-</v>
          </cell>
          <cell r="C1602" t="str">
            <v>Recomposição manual de aterro</v>
          </cell>
          <cell r="D1602" t="str">
            <v>m³</v>
          </cell>
        </row>
        <row r="1603">
          <cell r="A1603" t="str">
            <v>3 S 08 501 00</v>
          </cell>
          <cell r="B1603" t="str">
            <v>-</v>
          </cell>
          <cell r="C1603" t="str">
            <v>Recomposição mecanizada de aterro</v>
          </cell>
          <cell r="D1603" t="str">
            <v>m³</v>
          </cell>
        </row>
        <row r="1604">
          <cell r="A1604" t="str">
            <v>3 S 08 510 00</v>
          </cell>
          <cell r="B1604" t="str">
            <v>-</v>
          </cell>
          <cell r="C1604" t="str">
            <v>Remoção manual de barreira em solo</v>
          </cell>
          <cell r="D1604" t="str">
            <v>m³</v>
          </cell>
        </row>
        <row r="1605">
          <cell r="A1605" t="str">
            <v>3 S 08 510 01</v>
          </cell>
          <cell r="B1605" t="str">
            <v>-</v>
          </cell>
          <cell r="C1605" t="str">
            <v>Remoção manual de barreira em rocha</v>
          </cell>
          <cell r="D1605" t="str">
            <v>m³</v>
          </cell>
        </row>
        <row r="1606">
          <cell r="A1606" t="str">
            <v>3 S 08 511 00</v>
          </cell>
          <cell r="B1606" t="str">
            <v>-</v>
          </cell>
          <cell r="C1606" t="str">
            <v>Remoção mecanizada de barreira - solo</v>
          </cell>
          <cell r="D1606" t="str">
            <v>m³</v>
          </cell>
        </row>
        <row r="1607">
          <cell r="A1607" t="str">
            <v>3 S 08 512 00</v>
          </cell>
          <cell r="B1607" t="str">
            <v>-</v>
          </cell>
          <cell r="C1607" t="str">
            <v>Remoção mecanizada de barreira - rocha</v>
          </cell>
          <cell r="D1607" t="str">
            <v>m³</v>
          </cell>
        </row>
        <row r="1608">
          <cell r="A1608" t="str">
            <v>3 S 08 513 00</v>
          </cell>
          <cell r="B1608" t="str">
            <v>-</v>
          </cell>
          <cell r="C1608" t="str">
            <v>Remoção de matacões</v>
          </cell>
          <cell r="D1608" t="str">
            <v>m³</v>
          </cell>
        </row>
        <row r="1609">
          <cell r="A1609" t="str">
            <v>3 S 08 900 00</v>
          </cell>
          <cell r="B1609" t="str">
            <v>-</v>
          </cell>
          <cell r="C1609" t="str">
            <v>Roçada manual</v>
          </cell>
          <cell r="D1609" t="str">
            <v>ha</v>
          </cell>
        </row>
        <row r="1610">
          <cell r="A1610" t="str">
            <v>3 S 08 900 01</v>
          </cell>
          <cell r="B1610" t="str">
            <v>-</v>
          </cell>
          <cell r="C1610" t="str">
            <v>Roçada de capim colonião</v>
          </cell>
          <cell r="D1610" t="str">
            <v>ha</v>
          </cell>
        </row>
        <row r="1611">
          <cell r="A1611" t="str">
            <v>3 S 08 901 00</v>
          </cell>
          <cell r="B1611" t="str">
            <v>-</v>
          </cell>
          <cell r="C1611" t="str">
            <v>Roçada mecanizada</v>
          </cell>
          <cell r="D1611" t="str">
            <v>ha</v>
          </cell>
        </row>
        <row r="1612">
          <cell r="A1612" t="str">
            <v>3 S 08 901 01</v>
          </cell>
          <cell r="B1612" t="str">
            <v>-</v>
          </cell>
          <cell r="C1612" t="str">
            <v>Corte e limpeza de áreas gramadas</v>
          </cell>
          <cell r="D1612" t="str">
            <v>m²</v>
          </cell>
        </row>
        <row r="1613">
          <cell r="A1613" t="str">
            <v>3 S 08 910 00</v>
          </cell>
          <cell r="B1613" t="str">
            <v>-</v>
          </cell>
          <cell r="C1613" t="str">
            <v>Capina manual</v>
          </cell>
          <cell r="D1613" t="str">
            <v>m²</v>
          </cell>
        </row>
        <row r="1614">
          <cell r="A1614" t="str">
            <v>3 S 09 001 00</v>
          </cell>
          <cell r="B1614" t="str">
            <v>-</v>
          </cell>
          <cell r="C1614" t="str">
            <v>Transporte local c/ basc. 5m3 em rodov. não pav.</v>
          </cell>
          <cell r="D1614" t="str">
            <v>tkm</v>
          </cell>
        </row>
        <row r="1615">
          <cell r="A1615" t="str">
            <v>3 S 09 001 06</v>
          </cell>
          <cell r="B1615" t="str">
            <v>-</v>
          </cell>
          <cell r="C1615" t="str">
            <v>Transporte local c/ basc. 10m3 em rodov. não pav.</v>
          </cell>
          <cell r="D1615" t="str">
            <v>tkm</v>
          </cell>
        </row>
        <row r="1616">
          <cell r="A1616" t="str">
            <v>3 S 09 001 41</v>
          </cell>
          <cell r="B1616" t="str">
            <v>-</v>
          </cell>
          <cell r="C1616" t="str">
            <v>Transp. local c/ carroceria 4t em rodov. não pav.</v>
          </cell>
          <cell r="D1616" t="str">
            <v>tkm</v>
          </cell>
        </row>
        <row r="1617">
          <cell r="A1617" t="str">
            <v>3 S 09 001 90</v>
          </cell>
          <cell r="B1617" t="str">
            <v>-</v>
          </cell>
          <cell r="C1617" t="str">
            <v>Transporte comercial c/ carroc. rodov. não pav.</v>
          </cell>
          <cell r="D1617" t="str">
            <v>tkm</v>
          </cell>
        </row>
        <row r="1618">
          <cell r="A1618" t="str">
            <v>3 S 09 001 91</v>
          </cell>
          <cell r="B1618" t="str">
            <v>-</v>
          </cell>
          <cell r="C1618" t="str">
            <v>Transporte comercial c/ basc. 10m3 rod. não pav.</v>
          </cell>
          <cell r="D1618" t="str">
            <v>tkm</v>
          </cell>
        </row>
        <row r="1619">
          <cell r="A1619" t="str">
            <v>3 S 09 002 00</v>
          </cell>
          <cell r="B1619" t="str">
            <v>-</v>
          </cell>
          <cell r="C1619" t="str">
            <v>Transporte local basc. 5m3 em rodov. pav.</v>
          </cell>
          <cell r="D1619" t="str">
            <v>tkm</v>
          </cell>
        </row>
        <row r="1620">
          <cell r="A1620" t="str">
            <v>3 S 09 002 03</v>
          </cell>
          <cell r="B1620" t="str">
            <v>-</v>
          </cell>
          <cell r="C1620" t="str">
            <v>Transporte local de material para remendos</v>
          </cell>
          <cell r="D1620" t="str">
            <v>tkm</v>
          </cell>
        </row>
        <row r="1621">
          <cell r="A1621" t="str">
            <v>3 S 09 002 06</v>
          </cell>
          <cell r="B1621" t="str">
            <v>-</v>
          </cell>
          <cell r="C1621" t="str">
            <v>Transporte local c/ basc. 10m3 em rodov. pav.</v>
          </cell>
          <cell r="D1621" t="str">
            <v>tkm</v>
          </cell>
        </row>
        <row r="1622">
          <cell r="A1622" t="str">
            <v>3 S 09 002 41</v>
          </cell>
          <cell r="B1622" t="str">
            <v>-</v>
          </cell>
          <cell r="C1622" t="str">
            <v>Transp. local c/ carroceria 4t em rodov. pav.</v>
          </cell>
          <cell r="D1622" t="str">
            <v>tkm</v>
          </cell>
        </row>
        <row r="1623">
          <cell r="A1623" t="str">
            <v>3 S 09 002 90</v>
          </cell>
          <cell r="B1623" t="str">
            <v>-</v>
          </cell>
          <cell r="C1623" t="str">
            <v>Transporte comercial c/ carroceria rodov. pav.</v>
          </cell>
          <cell r="D1623" t="str">
            <v>tkm</v>
          </cell>
        </row>
        <row r="1624">
          <cell r="A1624" t="str">
            <v>3 S 09 002 91</v>
          </cell>
          <cell r="B1624" t="str">
            <v>-</v>
          </cell>
          <cell r="C1624" t="str">
            <v>Transporte comercial c/ basc. 10m3 rod. pav.</v>
          </cell>
          <cell r="D1624" t="str">
            <v>tkm</v>
          </cell>
        </row>
        <row r="1625">
          <cell r="A1625" t="str">
            <v>3 S 09 102 00</v>
          </cell>
          <cell r="B1625" t="str">
            <v>-</v>
          </cell>
          <cell r="C1625" t="str">
            <v>Transporte local material betuminoso</v>
          </cell>
          <cell r="D1625" t="str">
            <v>tkm</v>
          </cell>
        </row>
        <row r="1626">
          <cell r="A1626" t="str">
            <v>3 S 09 201 70</v>
          </cell>
          <cell r="B1626" t="str">
            <v>-</v>
          </cell>
          <cell r="C1626" t="str">
            <v>Transp. local água c/ cam. tanque rodov. não pav.</v>
          </cell>
          <cell r="D1626" t="str">
            <v>tkm</v>
          </cell>
        </row>
        <row r="1627">
          <cell r="A1627" t="str">
            <v>3 S 09 202 70</v>
          </cell>
          <cell r="B1627" t="str">
            <v>-</v>
          </cell>
          <cell r="C1627" t="str">
            <v>Transp. local água c/ cam. tanque em rodov. pav.</v>
          </cell>
          <cell r="D1627" t="str">
            <v>tkm</v>
          </cell>
        </row>
        <row r="1629">
          <cell r="A1629" t="str">
            <v>DNIT - Sistema de Custos Rodoviários</v>
          </cell>
          <cell r="D1629" t="str">
            <v>Sicro2</v>
          </cell>
        </row>
        <row r="1630">
          <cell r="A1630" t="str">
            <v>Sinalização Rodoviária</v>
          </cell>
          <cell r="D1630" t="str">
            <v>Minas Gerais</v>
          </cell>
        </row>
        <row r="1631">
          <cell r="A1631" t="str">
            <v>Resumo dos Custos Unitários de Referência: Maio de 2005</v>
          </cell>
          <cell r="D1631" t="str">
            <v>RCtR0330</v>
          </cell>
        </row>
        <row r="1633">
          <cell r="A1633" t="str">
            <v>Código</v>
          </cell>
          <cell r="C1633" t="str">
            <v>Atividade / Serviço</v>
          </cell>
          <cell r="D1633" t="str">
            <v>Unidade</v>
          </cell>
          <cell r="F1633" t="str">
            <v>Preço Unitário</v>
          </cell>
        </row>
        <row r="1634">
          <cell r="D1634" t="str">
            <v>Und</v>
          </cell>
          <cell r="E1634" t="str">
            <v>Direto</v>
          </cell>
          <cell r="F1634" t="str">
            <v>LDI</v>
          </cell>
          <cell r="G1634" t="str">
            <v>Total</v>
          </cell>
        </row>
        <row r="1636">
          <cell r="A1636" t="str">
            <v>4 S 03 300 01</v>
          </cell>
          <cell r="B1636" t="str">
            <v>-</v>
          </cell>
          <cell r="C1636" t="str">
            <v>Confecção e lanç. de concreto magro em betoneira</v>
          </cell>
          <cell r="D1636" t="str">
            <v>m³</v>
          </cell>
        </row>
        <row r="1637">
          <cell r="A1637" t="str">
            <v>4 S 03 300 51</v>
          </cell>
          <cell r="B1637" t="str">
            <v>-</v>
          </cell>
          <cell r="C1637" t="str">
            <v>Conf.lançamento de concreto magro em beton.AC/BC</v>
          </cell>
          <cell r="D1637" t="str">
            <v>m³</v>
          </cell>
        </row>
        <row r="1638">
          <cell r="A1638" t="str">
            <v>4 S 03 323 01</v>
          </cell>
          <cell r="B1638" t="str">
            <v>-</v>
          </cell>
          <cell r="C1638" t="str">
            <v>Conc.estr.fck=22 MPa contr.raz.uso ger.conf.e lanç</v>
          </cell>
          <cell r="D1638" t="str">
            <v>m³</v>
          </cell>
        </row>
        <row r="1639">
          <cell r="A1639" t="str">
            <v>4 S 03 323 51</v>
          </cell>
          <cell r="B1639" t="str">
            <v>-</v>
          </cell>
          <cell r="C1639" t="str">
            <v>Concr.estr.fck=22MPa c.raz.uso ger.conf.lanç.AC/BC</v>
          </cell>
          <cell r="D1639" t="str">
            <v>m³</v>
          </cell>
        </row>
        <row r="1640">
          <cell r="A1640" t="str">
            <v>4 S 03 353 00</v>
          </cell>
          <cell r="B1640" t="str">
            <v>-</v>
          </cell>
          <cell r="C1640" t="str">
            <v>Fornecimento, preparo colocação aço CA-50</v>
          </cell>
          <cell r="D1640" t="str">
            <v>Kg</v>
          </cell>
        </row>
        <row r="1641">
          <cell r="A1641" t="str">
            <v>4 S 03 370 00</v>
          </cell>
          <cell r="B1641" t="str">
            <v>-</v>
          </cell>
          <cell r="C1641" t="str">
            <v>Forma comum de madeira</v>
          </cell>
          <cell r="D1641" t="str">
            <v>m²</v>
          </cell>
        </row>
        <row r="1642">
          <cell r="A1642" t="str">
            <v>4 S 06 000 01</v>
          </cell>
          <cell r="B1642" t="str">
            <v>-</v>
          </cell>
          <cell r="C1642" t="str">
            <v>Defensa maleável simples (forn./ impl.)</v>
          </cell>
          <cell r="D1642" t="str">
            <v>m</v>
          </cell>
        </row>
        <row r="1643">
          <cell r="A1643" t="str">
            <v>4 S 06 000 02</v>
          </cell>
          <cell r="B1643" t="str">
            <v>-</v>
          </cell>
          <cell r="C1643" t="str">
            <v>Ancoragem de defensa maleável simples (forn/ impl)</v>
          </cell>
          <cell r="D1643" t="str">
            <v>m</v>
          </cell>
        </row>
        <row r="1644">
          <cell r="A1644" t="str">
            <v>4 S 06 000 11</v>
          </cell>
          <cell r="B1644" t="str">
            <v>-</v>
          </cell>
          <cell r="C1644" t="str">
            <v>Defensa maleável dupla (forn./ impl.)</v>
          </cell>
          <cell r="D1644" t="str">
            <v>m</v>
          </cell>
        </row>
        <row r="1645">
          <cell r="A1645" t="str">
            <v>4 S 06 000 12</v>
          </cell>
          <cell r="B1645" t="str">
            <v>-</v>
          </cell>
          <cell r="C1645" t="str">
            <v>Ancoragem de defensa maleável dupla (forn./ impl.)</v>
          </cell>
          <cell r="D1645" t="str">
            <v>m</v>
          </cell>
        </row>
        <row r="1646">
          <cell r="A1646" t="str">
            <v>4 S 06 010 01</v>
          </cell>
          <cell r="B1646" t="str">
            <v>-</v>
          </cell>
          <cell r="C1646" t="str">
            <v>Defensa semi-maleável simples (forn./ impl.)</v>
          </cell>
          <cell r="D1646" t="str">
            <v>m</v>
          </cell>
          <cell r="H1646" t="str">
            <v>DNER-ES-144/85</v>
          </cell>
        </row>
        <row r="1647">
          <cell r="A1647" t="str">
            <v>4 S 06 010 02</v>
          </cell>
          <cell r="B1647" t="str">
            <v>-</v>
          </cell>
          <cell r="C1647" t="str">
            <v>Ancoragem defensa semi-maleável simples (forn/imp)</v>
          </cell>
          <cell r="D1647" t="str">
            <v>m</v>
          </cell>
        </row>
        <row r="1648">
          <cell r="A1648" t="str">
            <v>4 S 06 010 11</v>
          </cell>
          <cell r="B1648" t="str">
            <v>-</v>
          </cell>
          <cell r="C1648" t="str">
            <v>Defensa semi-maleável dupla (forn./ impl.)</v>
          </cell>
          <cell r="D1648" t="str">
            <v>m</v>
          </cell>
        </row>
        <row r="1649">
          <cell r="A1649" t="str">
            <v>4 S 06 010 12</v>
          </cell>
          <cell r="B1649" t="str">
            <v>-</v>
          </cell>
          <cell r="C1649" t="str">
            <v>Ancoragem defensa semi-maleável dupla (forn/ impl)</v>
          </cell>
          <cell r="D1649" t="str">
            <v>m</v>
          </cell>
        </row>
        <row r="1650">
          <cell r="A1650" t="str">
            <v>4 S 06 030 11</v>
          </cell>
          <cell r="B1650" t="str">
            <v>-</v>
          </cell>
          <cell r="C1650" t="str">
            <v>Barreira de segurança dupla DNER PRO 176/86</v>
          </cell>
          <cell r="D1650" t="str">
            <v>m</v>
          </cell>
          <cell r="H1650" t="str">
            <v>DNER-ES-335/97</v>
          </cell>
        </row>
        <row r="1651">
          <cell r="A1651" t="str">
            <v>4 S 06 030 61</v>
          </cell>
          <cell r="B1651" t="str">
            <v>-</v>
          </cell>
          <cell r="C1651" t="str">
            <v>Barreira de segurança dupla DNER PRO 176/86 AC/BC</v>
          </cell>
          <cell r="D1651" t="str">
            <v>m</v>
          </cell>
          <cell r="H1651" t="str">
            <v>DNER-ES-335/97</v>
          </cell>
        </row>
        <row r="1652">
          <cell r="A1652" t="str">
            <v>4 S 06 100 11</v>
          </cell>
          <cell r="B1652" t="str">
            <v>-</v>
          </cell>
          <cell r="C1652" t="str">
            <v>Pintura de faixa - tinta base acrílica - 1 ano</v>
          </cell>
          <cell r="D1652" t="str">
            <v>m²</v>
          </cell>
        </row>
        <row r="1653">
          <cell r="A1653" t="str">
            <v>4 S 06 100 12</v>
          </cell>
          <cell r="B1653" t="str">
            <v>-</v>
          </cell>
          <cell r="C1653" t="str">
            <v>Pint. setas e zebrado - tinta base acrílica -1 ano</v>
          </cell>
          <cell r="D1653" t="str">
            <v>m²</v>
          </cell>
        </row>
        <row r="1654">
          <cell r="A1654" t="str">
            <v>4 S 06 100 13</v>
          </cell>
          <cell r="B1654" t="str">
            <v>-</v>
          </cell>
          <cell r="C1654" t="str">
            <v>Pintura faixa-tinta b.acrílica emuls. água - 1 ano</v>
          </cell>
          <cell r="D1654" t="str">
            <v>m²</v>
          </cell>
        </row>
        <row r="1655">
          <cell r="A1655" t="str">
            <v>4 S 06 100 14</v>
          </cell>
          <cell r="B1655" t="str">
            <v>-</v>
          </cell>
          <cell r="C1655" t="str">
            <v>Pint. setas/zebrado-tinta b.acríl. emuls. água-1a.</v>
          </cell>
          <cell r="D1655" t="str">
            <v>m²</v>
          </cell>
        </row>
        <row r="1656">
          <cell r="A1656" t="str">
            <v>4 S 06 100 21</v>
          </cell>
          <cell r="B1656" t="str">
            <v>-</v>
          </cell>
          <cell r="C1656" t="str">
            <v>Pintura faixa - tinta base acrílica p/ 2 anos</v>
          </cell>
          <cell r="D1656" t="str">
            <v>m²</v>
          </cell>
        </row>
        <row r="1657">
          <cell r="A1657" t="str">
            <v>4 S 06 100 22</v>
          </cell>
          <cell r="B1657" t="str">
            <v>-</v>
          </cell>
          <cell r="C1657" t="str">
            <v>Pintura setas e zebrado - tinta b.acrílica -2 anos</v>
          </cell>
          <cell r="D1657" t="str">
            <v>m²</v>
          </cell>
        </row>
        <row r="1658">
          <cell r="A1658" t="str">
            <v>4 S 06 100 31</v>
          </cell>
          <cell r="B1658" t="str">
            <v>-</v>
          </cell>
          <cell r="C1658" t="str">
            <v>Pintura faixa-tinta b.acrílica emuls. água -2 anos</v>
          </cell>
          <cell r="D1658" t="str">
            <v>m²</v>
          </cell>
        </row>
        <row r="1659">
          <cell r="A1659" t="str">
            <v>4 S 06 100 32</v>
          </cell>
          <cell r="B1659" t="str">
            <v>-</v>
          </cell>
          <cell r="C1659" t="str">
            <v>Pint. setas/zebrado-tinta b.acríl. emuls. água-2a.</v>
          </cell>
          <cell r="D1659" t="str">
            <v>m²</v>
          </cell>
        </row>
        <row r="1660">
          <cell r="A1660" t="str">
            <v>4 S 06 110 01</v>
          </cell>
          <cell r="B1660" t="str">
            <v>-</v>
          </cell>
          <cell r="C1660" t="str">
            <v>Pintura faixa c/termoplástico-3 anos (p/ aspersão)</v>
          </cell>
          <cell r="D1660" t="str">
            <v>m²</v>
          </cell>
          <cell r="H1660" t="str">
            <v>DNER-ES-339/97</v>
          </cell>
        </row>
        <row r="1661">
          <cell r="A1661" t="str">
            <v>4 S 06 110 02</v>
          </cell>
          <cell r="B1661" t="str">
            <v>-</v>
          </cell>
          <cell r="C1661" t="str">
            <v>Pintura setas e zebrado term.-3 anos (p/ aspersão)</v>
          </cell>
          <cell r="D1661" t="str">
            <v>m²</v>
          </cell>
          <cell r="H1661" t="str">
            <v>DNER-ES-339/97</v>
          </cell>
        </row>
        <row r="1662">
          <cell r="A1662" t="str">
            <v>4 S 06 110 03</v>
          </cell>
          <cell r="B1662" t="str">
            <v>-</v>
          </cell>
          <cell r="C1662" t="str">
            <v>Pintura setas e zebrado term.-5 anos (p/ extrusão)</v>
          </cell>
          <cell r="D1662" t="str">
            <v>m²</v>
          </cell>
          <cell r="H1662" t="str">
            <v>DNER-ES-339/97</v>
          </cell>
        </row>
        <row r="1663">
          <cell r="A1663" t="str">
            <v>4 S 06 120 01</v>
          </cell>
          <cell r="B1663" t="str">
            <v>-</v>
          </cell>
          <cell r="C1663" t="str">
            <v>Forn. e colocação de tacha reflet. monodirecional</v>
          </cell>
          <cell r="D1663" t="str">
            <v>und</v>
          </cell>
          <cell r="H1663" t="str">
            <v>DNER-ES-339/97</v>
          </cell>
        </row>
        <row r="1664">
          <cell r="A1664" t="str">
            <v>4 S 06 120 11</v>
          </cell>
          <cell r="B1664" t="str">
            <v>-</v>
          </cell>
          <cell r="C1664" t="str">
            <v>Forn. e colocação de tachão reflet. monodirecional</v>
          </cell>
          <cell r="D1664" t="str">
            <v>und</v>
          </cell>
        </row>
        <row r="1665">
          <cell r="A1665" t="str">
            <v>4 S 06 121 01</v>
          </cell>
          <cell r="B1665" t="str">
            <v>-</v>
          </cell>
          <cell r="C1665" t="str">
            <v>Forn. e colocação de tacha reflet. bidirecional</v>
          </cell>
          <cell r="D1665" t="str">
            <v>und</v>
          </cell>
          <cell r="H1665" t="str">
            <v>DNER-ES-339/97</v>
          </cell>
        </row>
        <row r="1666">
          <cell r="A1666" t="str">
            <v>4 S 06 121 11</v>
          </cell>
          <cell r="B1666" t="str">
            <v>-</v>
          </cell>
          <cell r="C1666" t="str">
            <v>Forn. e colocação de tachão reflet. bidirecional</v>
          </cell>
          <cell r="D1666" t="str">
            <v>und</v>
          </cell>
          <cell r="H1666" t="str">
            <v>DNER-ES-339/97</v>
          </cell>
        </row>
        <row r="1667">
          <cell r="A1667" t="str">
            <v>4 S 06 200 01</v>
          </cell>
          <cell r="B1667" t="str">
            <v>-</v>
          </cell>
          <cell r="C1667" t="str">
            <v>Forn. e implantação placa sinaliz. semi-refletiva</v>
          </cell>
          <cell r="D1667" t="str">
            <v>m²</v>
          </cell>
        </row>
        <row r="1668">
          <cell r="A1668" t="str">
            <v>4 S 06 200 02</v>
          </cell>
          <cell r="B1668" t="str">
            <v>-</v>
          </cell>
          <cell r="C1668" t="str">
            <v>Forn. e implantação placa sinaliz. tot.refletiva</v>
          </cell>
          <cell r="D1668" t="str">
            <v>m²</v>
          </cell>
          <cell r="H1668" t="str">
            <v>DNER-ES-340/97</v>
          </cell>
        </row>
        <row r="1669">
          <cell r="A1669" t="str">
            <v>4 S 06 200 91</v>
          </cell>
          <cell r="B1669" t="str">
            <v>-</v>
          </cell>
          <cell r="C1669" t="str">
            <v>Remoção de placa de sinalização</v>
          </cell>
          <cell r="D1669" t="str">
            <v>m²</v>
          </cell>
        </row>
        <row r="1670">
          <cell r="A1670" t="str">
            <v>4 S 06 200 92</v>
          </cell>
          <cell r="B1670" t="str">
            <v>-</v>
          </cell>
          <cell r="C1670" t="str">
            <v>Recuperação de chapa p/placa de sinalização</v>
          </cell>
          <cell r="D1670" t="str">
            <v>m²</v>
          </cell>
        </row>
        <row r="1671">
          <cell r="A1671" t="str">
            <v>4 S 06 202 01</v>
          </cell>
          <cell r="B1671" t="str">
            <v>-</v>
          </cell>
          <cell r="C1671" t="str">
            <v>Confecção de placa sinalização semi-refletiva</v>
          </cell>
          <cell r="D1671" t="str">
            <v>m²</v>
          </cell>
        </row>
        <row r="1672">
          <cell r="A1672" t="str">
            <v>4 S 06 202 11</v>
          </cell>
          <cell r="B1672" t="str">
            <v>-</v>
          </cell>
          <cell r="C1672" t="str">
            <v>Confecção placa sinalização tot.refletiva</v>
          </cell>
          <cell r="D1672" t="str">
            <v>m²</v>
          </cell>
        </row>
        <row r="1673">
          <cell r="A1673" t="str">
            <v>4 S 06 202 21</v>
          </cell>
          <cell r="B1673" t="str">
            <v>-</v>
          </cell>
          <cell r="C1673" t="str">
            <v>Conf.placa sinal.semi-refletiva chapa recuperada</v>
          </cell>
          <cell r="D1673" t="str">
            <v>m²</v>
          </cell>
        </row>
        <row r="1674">
          <cell r="A1674" t="str">
            <v>4 S 06 202 31</v>
          </cell>
          <cell r="B1674" t="str">
            <v>-</v>
          </cell>
          <cell r="C1674" t="str">
            <v>Conf.placa sinal.tot.refletiva - chapa recuperada</v>
          </cell>
          <cell r="D1674" t="str">
            <v>m²</v>
          </cell>
        </row>
        <row r="1675">
          <cell r="A1675" t="str">
            <v>4 S 06 203 01</v>
          </cell>
          <cell r="B1675" t="str">
            <v>-</v>
          </cell>
          <cell r="C1675" t="str">
            <v>Confecção suporte e travessa p/placa sinaliz.</v>
          </cell>
          <cell r="D1675" t="str">
            <v>und</v>
          </cell>
        </row>
        <row r="1676">
          <cell r="A1676" t="str">
            <v>4 S 06 230 01</v>
          </cell>
          <cell r="B1676" t="str">
            <v>-</v>
          </cell>
          <cell r="C1676" t="str">
            <v>Forn. e implantação de balizador de concreto</v>
          </cell>
          <cell r="D1676" t="str">
            <v>und</v>
          </cell>
        </row>
        <row r="1677">
          <cell r="A1677" t="str">
            <v>4 S 06 230 51</v>
          </cell>
          <cell r="B1677" t="str">
            <v>-</v>
          </cell>
          <cell r="C1677" t="str">
            <v>Forn. e implantação de balizador de concreto AC/BC</v>
          </cell>
          <cell r="D1677" t="str">
            <v>und</v>
          </cell>
        </row>
        <row r="1678">
          <cell r="A1678" t="str">
            <v>4 S 08 100 11</v>
          </cell>
          <cell r="B1678" t="str">
            <v>-</v>
          </cell>
          <cell r="C1678" t="str">
            <v>Manut./recomp. sinal.-pint.faixa-tinta acril.-1ano</v>
          </cell>
          <cell r="D1678" t="str">
            <v>m²</v>
          </cell>
        </row>
        <row r="1679">
          <cell r="A1679" t="str">
            <v>4 S 08 100 13</v>
          </cell>
          <cell r="B1679" t="str">
            <v>-</v>
          </cell>
          <cell r="C1679" t="str">
            <v>Manut/recomp.sinal-pint.faixa-tin.acril em água-1a</v>
          </cell>
          <cell r="D1679" t="str">
            <v>m²</v>
          </cell>
        </row>
        <row r="1680">
          <cell r="A1680" t="str">
            <v>4 S 08 100 21</v>
          </cell>
          <cell r="B1680" t="str">
            <v>-</v>
          </cell>
          <cell r="C1680" t="str">
            <v>Manut./recomp. sinal.-pint.faixa-tinta acril-2anos</v>
          </cell>
          <cell r="D1680" t="str">
            <v>m²</v>
          </cell>
        </row>
        <row r="1681">
          <cell r="A1681" t="str">
            <v>4 S 08 100 23</v>
          </cell>
          <cell r="B1681" t="str">
            <v>-</v>
          </cell>
          <cell r="C1681" t="str">
            <v>Manut/recomp.sinal-pint.faixa-tin.acril em água-2a</v>
          </cell>
          <cell r="D1681" t="str">
            <v>m²</v>
          </cell>
        </row>
        <row r="1682">
          <cell r="A1682" t="str">
            <v>4 S 08 110 01</v>
          </cell>
          <cell r="B1682" t="str">
            <v>-</v>
          </cell>
          <cell r="C1682" t="str">
            <v>Man/recomp.sin-pint.faixa-c/termopl-3a(p/aspersão)</v>
          </cell>
          <cell r="D1682" t="str">
            <v>m²</v>
          </cell>
        </row>
        <row r="1683">
          <cell r="A1683" t="str">
            <v>4 S 09 001 90</v>
          </cell>
          <cell r="B1683" t="str">
            <v>-</v>
          </cell>
          <cell r="C1683" t="str">
            <v>Transporte comercial c/ carroc 15t rodov. não pav.</v>
          </cell>
          <cell r="D1683" t="str">
            <v>tkm</v>
          </cell>
        </row>
        <row r="1684">
          <cell r="A1684" t="str">
            <v>4 S 09 001 91</v>
          </cell>
          <cell r="B1684" t="str">
            <v>-</v>
          </cell>
          <cell r="C1684" t="str">
            <v>Transporte comercial c/ basc. 10m3 rod. não pav.</v>
          </cell>
          <cell r="D1684" t="str">
            <v>tkm</v>
          </cell>
        </row>
        <row r="1685">
          <cell r="A1685" t="str">
            <v>4 S 09 002 00</v>
          </cell>
          <cell r="B1685" t="str">
            <v>-</v>
          </cell>
          <cell r="C1685" t="str">
            <v>Transporte local c/ basc. 5 m3 rodov. pav.</v>
          </cell>
          <cell r="D1685" t="str">
            <v>tkm</v>
          </cell>
        </row>
        <row r="1686">
          <cell r="A1686" t="str">
            <v>4 S 09 002 41</v>
          </cell>
          <cell r="B1686" t="str">
            <v>-</v>
          </cell>
          <cell r="C1686" t="str">
            <v>Transporte local c/ carroceria 4t rodov. pav.</v>
          </cell>
          <cell r="D1686" t="str">
            <v>tkm</v>
          </cell>
        </row>
        <row r="1687">
          <cell r="A1687" t="str">
            <v>4 S 09 002 90</v>
          </cell>
          <cell r="B1687" t="str">
            <v>-</v>
          </cell>
          <cell r="C1687" t="str">
            <v>Transporte comercial c/ carroc 15t rodov. pav.</v>
          </cell>
          <cell r="D1687" t="str">
            <v>tkm</v>
          </cell>
        </row>
        <row r="1688">
          <cell r="A1688" t="str">
            <v>4 S 09 002 91</v>
          </cell>
          <cell r="B1688" t="str">
            <v>-</v>
          </cell>
          <cell r="C1688" t="str">
            <v>Transporte comercial c/ basc. 10m3 rod. pav.</v>
          </cell>
          <cell r="D1688" t="str">
            <v>tkm</v>
          </cell>
        </row>
        <row r="1689">
          <cell r="A1689" t="str">
            <v>4 S 09 202 70</v>
          </cell>
          <cell r="B1689" t="str">
            <v>-</v>
          </cell>
          <cell r="C1689" t="str">
            <v>Transp. local de água c/ cam. tanque rodov. pav.</v>
          </cell>
          <cell r="D1689" t="str">
            <v>tkm</v>
          </cell>
        </row>
        <row r="1691">
          <cell r="A1691" t="str">
            <v>DNIT - Sistema de Custos Rodoviários</v>
          </cell>
          <cell r="D1691" t="str">
            <v>Sicro2</v>
          </cell>
        </row>
        <row r="1692">
          <cell r="A1692" t="str">
            <v>Restauração Rodoviária</v>
          </cell>
          <cell r="D1692" t="str">
            <v>Minas Gerais</v>
          </cell>
        </row>
        <row r="1693">
          <cell r="A1693" t="str">
            <v>Resumo dos Custos Unitários de Referência: Maio de 2005</v>
          </cell>
          <cell r="D1693" t="str">
            <v>RCtR0330</v>
          </cell>
        </row>
        <row r="1695">
          <cell r="A1695" t="str">
            <v>Código</v>
          </cell>
          <cell r="C1695" t="str">
            <v>Atividade / Serviço</v>
          </cell>
          <cell r="D1695" t="str">
            <v>Unidade</v>
          </cell>
          <cell r="F1695" t="str">
            <v>Preço Unitário</v>
          </cell>
        </row>
        <row r="1696">
          <cell r="D1696" t="str">
            <v>Und</v>
          </cell>
          <cell r="E1696" t="str">
            <v>Direto</v>
          </cell>
          <cell r="F1696" t="str">
            <v>LDI</v>
          </cell>
          <cell r="G1696" t="str">
            <v>Total</v>
          </cell>
        </row>
        <row r="1698">
          <cell r="A1698" t="str">
            <v>5 S 01 000 00</v>
          </cell>
          <cell r="B1698" t="str">
            <v>-</v>
          </cell>
          <cell r="C1698" t="str">
            <v>Desm. dest. e limp. áreas c/ arv. diam. até 0,15m</v>
          </cell>
          <cell r="D1698" t="str">
            <v>m²</v>
          </cell>
          <cell r="H1698" t="str">
            <v>DNER-ES-278/97</v>
          </cell>
        </row>
        <row r="1699">
          <cell r="A1699" t="str">
            <v>5 S 01 010 00</v>
          </cell>
          <cell r="B1699" t="str">
            <v>-</v>
          </cell>
          <cell r="C1699" t="str">
            <v>Destocamento de árvores c/ diâm. 0,15 a 030m</v>
          </cell>
          <cell r="D1699" t="str">
            <v>und</v>
          </cell>
        </row>
        <row r="1700">
          <cell r="A1700" t="str">
            <v>5 S 01 011 00</v>
          </cell>
          <cell r="B1700" t="str">
            <v>-</v>
          </cell>
          <cell r="C1700" t="str">
            <v>Destocamento de árvores c/ diâm. &gt; 0,30m</v>
          </cell>
          <cell r="D1700" t="str">
            <v>und</v>
          </cell>
        </row>
        <row r="1701">
          <cell r="A1701" t="str">
            <v>5 S 01 100 01</v>
          </cell>
          <cell r="B1701" t="str">
            <v>-</v>
          </cell>
          <cell r="C1701" t="str">
            <v>Esc. carga transp. mat 1a cat DMT 50m</v>
          </cell>
          <cell r="D1701" t="str">
            <v>m³</v>
          </cell>
          <cell r="H1701" t="str">
            <v>DNER-ES-280/97</v>
          </cell>
        </row>
        <row r="1702">
          <cell r="A1702" t="str">
            <v>5 S 01 100 09</v>
          </cell>
          <cell r="B1702" t="str">
            <v>-</v>
          </cell>
          <cell r="C1702" t="str">
            <v>Esc. carga tr. mat 1a c. DMT 50 a 200m c/carreg</v>
          </cell>
          <cell r="D1702" t="str">
            <v>m³</v>
          </cell>
          <cell r="H1702" t="str">
            <v>DNER-ES-280/97</v>
          </cell>
        </row>
        <row r="1703">
          <cell r="A1703" t="str">
            <v>5 S 01 100 10</v>
          </cell>
          <cell r="B1703" t="str">
            <v>-</v>
          </cell>
          <cell r="C1703" t="str">
            <v>Esc. carga tr. mat 1a c. DMT 200 a 400m c/carreg</v>
          </cell>
          <cell r="D1703" t="str">
            <v>m³</v>
          </cell>
          <cell r="H1703" t="str">
            <v>DNER-ES-280/97</v>
          </cell>
        </row>
        <row r="1704">
          <cell r="A1704" t="str">
            <v>5 S 01 100 11</v>
          </cell>
          <cell r="B1704" t="str">
            <v>-</v>
          </cell>
          <cell r="C1704" t="str">
            <v>Esc. carga tr. mat 1a c. DMT 400 a 600m c/carreg</v>
          </cell>
          <cell r="D1704" t="str">
            <v>m³</v>
          </cell>
          <cell r="H1704" t="str">
            <v>DNER-ES-280/97</v>
          </cell>
        </row>
        <row r="1705">
          <cell r="A1705" t="str">
            <v>5 S 01 100 12</v>
          </cell>
          <cell r="B1705" t="str">
            <v>-</v>
          </cell>
          <cell r="C1705" t="str">
            <v>Esc. carga tr. mat 1a c. DMT 600 a 800m c/carreg</v>
          </cell>
          <cell r="D1705" t="str">
            <v>m³</v>
          </cell>
          <cell r="H1705" t="str">
            <v>DNER-ES-280/97</v>
          </cell>
        </row>
        <row r="1706">
          <cell r="A1706" t="str">
            <v>5 S 01 100 13</v>
          </cell>
          <cell r="B1706" t="str">
            <v>-</v>
          </cell>
          <cell r="C1706" t="str">
            <v>Esc. carga tr. mat 1a c. DMT 800 a 1000m c/carreg</v>
          </cell>
          <cell r="D1706" t="str">
            <v>m³</v>
          </cell>
          <cell r="H1706" t="str">
            <v>DNER-ES-280/97</v>
          </cell>
        </row>
        <row r="1707">
          <cell r="A1707" t="str">
            <v>5 S 01 100 14</v>
          </cell>
          <cell r="B1707" t="str">
            <v>-</v>
          </cell>
          <cell r="C1707" t="str">
            <v>Esc. carga tr. mat 1a c. DMT 1000 a 1200m c/carreg</v>
          </cell>
          <cell r="D1707" t="str">
            <v>m³</v>
          </cell>
          <cell r="H1707" t="str">
            <v>DNER-ES-280/97</v>
          </cell>
        </row>
        <row r="1708">
          <cell r="A1708" t="str">
            <v>5 S 01 100 15</v>
          </cell>
          <cell r="B1708" t="str">
            <v>-</v>
          </cell>
          <cell r="C1708" t="str">
            <v>Esc. carga tr. mat 1a c. DMT 1200 a 1400m c/carreg</v>
          </cell>
          <cell r="D1708" t="str">
            <v>m³</v>
          </cell>
          <cell r="H1708" t="str">
            <v>DNER-ES-280/97</v>
          </cell>
        </row>
        <row r="1709">
          <cell r="A1709" t="str">
            <v>5 S 01 100 16</v>
          </cell>
          <cell r="B1709" t="str">
            <v>-</v>
          </cell>
          <cell r="C1709" t="str">
            <v>Esc. carga tr. mat 1a c. DMT 1400 a 1600m c/carreg</v>
          </cell>
          <cell r="D1709" t="str">
            <v>m³</v>
          </cell>
          <cell r="H1709" t="str">
            <v>DNER-ES-280/97</v>
          </cell>
        </row>
        <row r="1710">
          <cell r="A1710" t="str">
            <v>5 S 01 100 17</v>
          </cell>
          <cell r="B1710" t="str">
            <v>-</v>
          </cell>
          <cell r="C1710" t="str">
            <v>Esc. carga tr. mat 1a c. DMT 1600 a 1800m c/carreg</v>
          </cell>
          <cell r="D1710" t="str">
            <v>m³</v>
          </cell>
          <cell r="H1710" t="str">
            <v>DNER-ES-280/97</v>
          </cell>
        </row>
        <row r="1711">
          <cell r="A1711" t="str">
            <v>5 S 01 100 18</v>
          </cell>
          <cell r="B1711" t="str">
            <v>-</v>
          </cell>
          <cell r="C1711" t="str">
            <v>Esc. carga tr. mat 1a c. DMT 1800 a 2000m c/carreg</v>
          </cell>
          <cell r="D1711" t="str">
            <v>m³</v>
          </cell>
          <cell r="H1711" t="str">
            <v>DNER-ES-280/97</v>
          </cell>
        </row>
        <row r="1712">
          <cell r="A1712" t="str">
            <v>5 S 01 100 19</v>
          </cell>
          <cell r="B1712" t="str">
            <v>-</v>
          </cell>
          <cell r="C1712" t="str">
            <v>Esc. carga tr. mat 1a c. DMT 2000 a 3000m c/carreg</v>
          </cell>
          <cell r="D1712" t="str">
            <v>m³</v>
          </cell>
          <cell r="H1712" t="str">
            <v>DNER-ES-280/97</v>
          </cell>
        </row>
        <row r="1713">
          <cell r="A1713" t="str">
            <v>5 S 01 100 20</v>
          </cell>
          <cell r="B1713" t="str">
            <v>-</v>
          </cell>
          <cell r="C1713" t="str">
            <v>Esc. carga tr. mat 1a c. DMT 3000 a 5000m c/carreg</v>
          </cell>
          <cell r="D1713" t="str">
            <v>m³</v>
          </cell>
          <cell r="H1713" t="str">
            <v>DNER-ES-280/97</v>
          </cell>
        </row>
        <row r="1714">
          <cell r="A1714" t="str">
            <v>5 S 01 100 22</v>
          </cell>
          <cell r="B1714" t="str">
            <v>-</v>
          </cell>
          <cell r="C1714" t="str">
            <v>Esc. carga transp. mat 1a cat DMT 50 a 200m c/e</v>
          </cell>
          <cell r="D1714" t="str">
            <v>m³</v>
          </cell>
          <cell r="H1714" t="str">
            <v>DNER-ES-280/97</v>
          </cell>
        </row>
        <row r="1715">
          <cell r="A1715" t="str">
            <v>5 S 01 100 23</v>
          </cell>
          <cell r="B1715" t="str">
            <v>-</v>
          </cell>
          <cell r="C1715" t="str">
            <v>Esc. carga transp. mat 1a cat DMT 200 a 400m c/e</v>
          </cell>
          <cell r="D1715" t="str">
            <v>m³</v>
          </cell>
          <cell r="H1715" t="str">
            <v>DNER-ES-280/97</v>
          </cell>
        </row>
        <row r="1716">
          <cell r="A1716" t="str">
            <v>5 S 01 100 24</v>
          </cell>
          <cell r="B1716" t="str">
            <v>-</v>
          </cell>
          <cell r="C1716" t="str">
            <v>Esc. carga transp. mat 1a cat DMT 400 a 600m c/e</v>
          </cell>
          <cell r="D1716" t="str">
            <v>m³</v>
          </cell>
          <cell r="H1716" t="str">
            <v>DNER-ES-280/97</v>
          </cell>
        </row>
        <row r="1717">
          <cell r="A1717" t="str">
            <v>5 S 01 100 25</v>
          </cell>
          <cell r="B1717" t="str">
            <v>-</v>
          </cell>
          <cell r="C1717" t="str">
            <v>Esc. carga transp. mat 1a cat DMT 600 a 800m c/e</v>
          </cell>
          <cell r="D1717" t="str">
            <v>m³</v>
          </cell>
          <cell r="H1717" t="str">
            <v>DNER-ES-280/97</v>
          </cell>
        </row>
        <row r="1718">
          <cell r="A1718" t="str">
            <v>5 S 01 100 26</v>
          </cell>
          <cell r="B1718" t="str">
            <v>-</v>
          </cell>
          <cell r="C1718" t="str">
            <v>Esc. carga transp. mat 1a cat DMT 800 a 1000m c/e</v>
          </cell>
          <cell r="D1718" t="str">
            <v>m³</v>
          </cell>
          <cell r="H1718" t="str">
            <v>DNER-ES-280/97</v>
          </cell>
        </row>
        <row r="1719">
          <cell r="A1719" t="str">
            <v>5 S 01 100 27</v>
          </cell>
          <cell r="B1719" t="str">
            <v>-</v>
          </cell>
          <cell r="C1719" t="str">
            <v>Esc. carga transp. mat 1a cat DMT 1000 a 1200m c/e</v>
          </cell>
          <cell r="D1719" t="str">
            <v>m³</v>
          </cell>
          <cell r="H1719" t="str">
            <v>DNER-ES-280/97</v>
          </cell>
        </row>
        <row r="1720">
          <cell r="A1720" t="str">
            <v>5 S 01 100 28</v>
          </cell>
          <cell r="B1720" t="str">
            <v>-</v>
          </cell>
          <cell r="C1720" t="str">
            <v>Esc. carga transp. mat 1a cat DMT 1200 a 1400m c/e</v>
          </cell>
          <cell r="D1720" t="str">
            <v>m³</v>
          </cell>
          <cell r="H1720" t="str">
            <v>DNER-ES-280/97</v>
          </cell>
        </row>
        <row r="1721">
          <cell r="A1721" t="str">
            <v>5 S 01 100 29</v>
          </cell>
          <cell r="B1721" t="str">
            <v>-</v>
          </cell>
          <cell r="C1721" t="str">
            <v>Esc. carga transp. mat 1a cat DMT 1400 a 1600m c/e</v>
          </cell>
          <cell r="D1721" t="str">
            <v>m³</v>
          </cell>
          <cell r="H1721" t="str">
            <v>DNER-ES-280/97</v>
          </cell>
        </row>
        <row r="1722">
          <cell r="A1722" t="str">
            <v>5 S 01 100 30</v>
          </cell>
          <cell r="B1722" t="str">
            <v>-</v>
          </cell>
          <cell r="C1722" t="str">
            <v>Esc. carga transp .mat 1a cat DMT 1600 a 1800m c/e</v>
          </cell>
          <cell r="D1722" t="str">
            <v>m³</v>
          </cell>
          <cell r="H1722" t="str">
            <v>DNER-ES-280/97</v>
          </cell>
        </row>
        <row r="1723">
          <cell r="A1723" t="str">
            <v>5 S 01 100 31</v>
          </cell>
          <cell r="B1723" t="str">
            <v>-</v>
          </cell>
          <cell r="C1723" t="str">
            <v>Esc. carga transp. mat 1a cat DMT 1800 a 2000m c/e</v>
          </cell>
          <cell r="D1723" t="str">
            <v>m³</v>
          </cell>
          <cell r="H1723" t="str">
            <v>DNER-ES-280/97</v>
          </cell>
        </row>
        <row r="1724">
          <cell r="A1724" t="str">
            <v>5 S 01 100 32</v>
          </cell>
          <cell r="B1724" t="str">
            <v>-</v>
          </cell>
          <cell r="C1724" t="str">
            <v>Esc. carga transp. mat 1a cat DMT 2000 a 3000m c/e</v>
          </cell>
          <cell r="D1724" t="str">
            <v>m³</v>
          </cell>
          <cell r="H1724" t="str">
            <v>DNER-ES-280/97</v>
          </cell>
        </row>
        <row r="1725">
          <cell r="A1725" t="str">
            <v>5 S 01 100 33</v>
          </cell>
          <cell r="B1725" t="str">
            <v>-</v>
          </cell>
          <cell r="C1725" t="str">
            <v>Esc. carga transp. mat 1a cat DMT 3000 a 5000m c/e</v>
          </cell>
          <cell r="D1725" t="str">
            <v>m³</v>
          </cell>
          <cell r="H1725" t="str">
            <v>DNER-ES-280/97</v>
          </cell>
        </row>
        <row r="1726">
          <cell r="A1726" t="str">
            <v>5 S 01 101 01</v>
          </cell>
          <cell r="B1726" t="str">
            <v>-</v>
          </cell>
          <cell r="C1726" t="str">
            <v>Esc. carga transp. mat 2a cat DMT 50m</v>
          </cell>
          <cell r="D1726" t="str">
            <v>m³</v>
          </cell>
          <cell r="H1726" t="str">
            <v>DNER-ES-280/97</v>
          </cell>
        </row>
        <row r="1727">
          <cell r="A1727" t="str">
            <v>5 S 01 101 09</v>
          </cell>
          <cell r="B1727" t="str">
            <v>-</v>
          </cell>
          <cell r="C1727" t="str">
            <v>Esc. carga tr. mat 2a c. DMT 50 a 200m c/carreg</v>
          </cell>
          <cell r="D1727" t="str">
            <v>m³</v>
          </cell>
          <cell r="H1727" t="str">
            <v>DNER-ES-280/97</v>
          </cell>
        </row>
        <row r="1728">
          <cell r="A1728" t="str">
            <v>5 S 01 101 10</v>
          </cell>
          <cell r="B1728" t="str">
            <v>-</v>
          </cell>
          <cell r="C1728" t="str">
            <v>Esc. carga tr. mat 2a c. DMT 200 a 400m c/carreg</v>
          </cell>
          <cell r="D1728" t="str">
            <v>m³</v>
          </cell>
          <cell r="H1728" t="str">
            <v>DNER-ES-280/97</v>
          </cell>
        </row>
        <row r="1729">
          <cell r="A1729" t="str">
            <v>5 S 01 101 11</v>
          </cell>
          <cell r="B1729" t="str">
            <v>-</v>
          </cell>
          <cell r="C1729" t="str">
            <v>Esc. carga tr. mat 2a c. DMT 400 a 600m c/carreg</v>
          </cell>
          <cell r="D1729" t="str">
            <v>m³</v>
          </cell>
          <cell r="H1729" t="str">
            <v>DNER-ES-280/97</v>
          </cell>
        </row>
        <row r="1730">
          <cell r="A1730" t="str">
            <v>5 S 01 101 12</v>
          </cell>
          <cell r="B1730" t="str">
            <v>-</v>
          </cell>
          <cell r="C1730" t="str">
            <v>Esc. carga tr. mat 2a c. DMT 600 a 800m c/carreg</v>
          </cell>
          <cell r="D1730" t="str">
            <v>m³</v>
          </cell>
          <cell r="H1730" t="str">
            <v>DNER-ES-280/97</v>
          </cell>
        </row>
        <row r="1731">
          <cell r="A1731" t="str">
            <v>5 S 01 101 13</v>
          </cell>
          <cell r="B1731" t="str">
            <v>-</v>
          </cell>
          <cell r="C1731" t="str">
            <v>Esc. carga tr. mat 2a c. DMT 800 a 1000m c/carreg</v>
          </cell>
          <cell r="D1731" t="str">
            <v>m³</v>
          </cell>
          <cell r="H1731" t="str">
            <v>DNER-ES-280/97</v>
          </cell>
        </row>
        <row r="1732">
          <cell r="A1732" t="str">
            <v>5 S 01 101 14</v>
          </cell>
          <cell r="B1732" t="str">
            <v>-</v>
          </cell>
          <cell r="C1732" t="str">
            <v>Esc. carga tr. mat 2a c. DMT 1000 a 1200m c/carreg</v>
          </cell>
          <cell r="D1732" t="str">
            <v>m³</v>
          </cell>
          <cell r="H1732" t="str">
            <v>DNER-ES-280/97</v>
          </cell>
        </row>
        <row r="1733">
          <cell r="A1733" t="str">
            <v>5 S 01 101 15</v>
          </cell>
          <cell r="B1733" t="str">
            <v>-</v>
          </cell>
          <cell r="C1733" t="str">
            <v>Esc. carga tr. mat 2a c. DMT 1200 a 1400m c/carreg</v>
          </cell>
          <cell r="D1733" t="str">
            <v>m³</v>
          </cell>
          <cell r="H1733" t="str">
            <v>DNER-ES-280/97</v>
          </cell>
        </row>
        <row r="1734">
          <cell r="A1734" t="str">
            <v>5 S 01 101 16</v>
          </cell>
          <cell r="B1734" t="str">
            <v>-</v>
          </cell>
          <cell r="C1734" t="str">
            <v>Esc. carga tr. mat 2a c. DMT 1400 a 1600m c/carreg</v>
          </cell>
          <cell r="D1734" t="str">
            <v>m³</v>
          </cell>
          <cell r="H1734" t="str">
            <v>DNER-ES-280/97</v>
          </cell>
        </row>
        <row r="1735">
          <cell r="A1735" t="str">
            <v>5 S 01 101 17</v>
          </cell>
          <cell r="B1735" t="str">
            <v>-</v>
          </cell>
          <cell r="C1735" t="str">
            <v>Esc. carga tr. mat 2a c. DMT 1600 a 1800m c/carreg</v>
          </cell>
          <cell r="D1735" t="str">
            <v>m³</v>
          </cell>
          <cell r="H1735" t="str">
            <v>DNER-ES-280/97</v>
          </cell>
        </row>
        <row r="1736">
          <cell r="A1736" t="str">
            <v>5 S 01 101 18</v>
          </cell>
          <cell r="B1736" t="str">
            <v>-</v>
          </cell>
          <cell r="C1736" t="str">
            <v>Esc. carga tr. mat 2a c. DMT 1800 a 2000m c/carreg</v>
          </cell>
          <cell r="D1736" t="str">
            <v>m³</v>
          </cell>
          <cell r="H1736" t="str">
            <v>DNER-ES-280/97</v>
          </cell>
        </row>
        <row r="1737">
          <cell r="A1737" t="str">
            <v>5 S 01 101 19</v>
          </cell>
          <cell r="B1737" t="str">
            <v>-</v>
          </cell>
          <cell r="C1737" t="str">
            <v>Esc. carga tr. mat 2a c. DMT 2000 a 3000m c/carreg</v>
          </cell>
          <cell r="D1737" t="str">
            <v>m³</v>
          </cell>
          <cell r="H1737" t="str">
            <v>DNER-ES-280/97</v>
          </cell>
        </row>
        <row r="1738">
          <cell r="A1738" t="str">
            <v>5 S 01 101 20</v>
          </cell>
          <cell r="B1738" t="str">
            <v>-</v>
          </cell>
          <cell r="C1738" t="str">
            <v>Esc. carga tr. mat 2a c. DMT 3000 a 5000m c/carreg</v>
          </cell>
          <cell r="D1738" t="str">
            <v>m³</v>
          </cell>
          <cell r="H1738" t="str">
            <v>DNER-ES-280/97</v>
          </cell>
        </row>
        <row r="1739">
          <cell r="A1739" t="str">
            <v>5 S 01 101 22</v>
          </cell>
          <cell r="B1739" t="str">
            <v>-</v>
          </cell>
          <cell r="C1739" t="str">
            <v>Esc. carga transp. mat 2a cat DMT 50 a 200m c/e</v>
          </cell>
          <cell r="D1739" t="str">
            <v>m³</v>
          </cell>
          <cell r="H1739" t="str">
            <v>DNER-ES-280/97</v>
          </cell>
        </row>
        <row r="1740">
          <cell r="A1740" t="str">
            <v>5 S 01 101 23</v>
          </cell>
          <cell r="B1740" t="str">
            <v>-</v>
          </cell>
          <cell r="C1740" t="str">
            <v>Esc. carga transp. mat 2a cat DMT 200 a 400m c/e</v>
          </cell>
          <cell r="D1740" t="str">
            <v>m³</v>
          </cell>
          <cell r="H1740" t="str">
            <v>DNER-ES-280/97</v>
          </cell>
        </row>
        <row r="1741">
          <cell r="A1741" t="str">
            <v>5 S 01 101 24</v>
          </cell>
          <cell r="B1741" t="str">
            <v>-</v>
          </cell>
          <cell r="C1741" t="str">
            <v>Esc. carga transp. mat 2a cat DMT 400 a 600m c/e</v>
          </cell>
          <cell r="D1741" t="str">
            <v>m³</v>
          </cell>
          <cell r="H1741" t="str">
            <v>DNER-ES-280/97</v>
          </cell>
        </row>
        <row r="1742">
          <cell r="A1742" t="str">
            <v>5 S 01 101 25</v>
          </cell>
          <cell r="B1742" t="str">
            <v>-</v>
          </cell>
          <cell r="C1742" t="str">
            <v>Esc. carga transp. mat 2a cat DMT 600 a 800m c/e</v>
          </cell>
          <cell r="D1742" t="str">
            <v>m³</v>
          </cell>
          <cell r="H1742" t="str">
            <v>DNER-ES-280/97</v>
          </cell>
        </row>
        <row r="1743">
          <cell r="A1743" t="str">
            <v>5 S 01 101 26</v>
          </cell>
          <cell r="B1743" t="str">
            <v>-</v>
          </cell>
          <cell r="C1743" t="str">
            <v>Esc. carga transp. mat 2a cat DMT 800 a 1000m c/e</v>
          </cell>
          <cell r="D1743" t="str">
            <v>m³</v>
          </cell>
          <cell r="H1743" t="str">
            <v>DNER-ES-280/97</v>
          </cell>
        </row>
        <row r="1744">
          <cell r="A1744" t="str">
            <v>5 S 01 101 27</v>
          </cell>
          <cell r="B1744" t="str">
            <v>-</v>
          </cell>
          <cell r="C1744" t="str">
            <v>Esc. carga transp. mat 2a cat DMT 1000 a 1200m c/e</v>
          </cell>
          <cell r="D1744" t="str">
            <v>m³</v>
          </cell>
          <cell r="H1744" t="str">
            <v>DNER-ES-280/97</v>
          </cell>
        </row>
        <row r="1745">
          <cell r="A1745" t="str">
            <v>5 S 01 101 28</v>
          </cell>
          <cell r="B1745" t="str">
            <v>-</v>
          </cell>
          <cell r="C1745" t="str">
            <v>Esc. carga transp. mat 2a cat DMT 1200 a 1400m c/e</v>
          </cell>
          <cell r="D1745" t="str">
            <v>m³</v>
          </cell>
          <cell r="H1745" t="str">
            <v>DNER-ES-280/97</v>
          </cell>
        </row>
        <row r="1746">
          <cell r="A1746" t="str">
            <v>5 S 01 101 29</v>
          </cell>
          <cell r="B1746" t="str">
            <v>-</v>
          </cell>
          <cell r="C1746" t="str">
            <v>Esc. carga transp. mat 2a cat DMT 1400 a 1600m c/e</v>
          </cell>
          <cell r="D1746" t="str">
            <v>m³</v>
          </cell>
          <cell r="H1746" t="str">
            <v>DNER-ES-280/97</v>
          </cell>
        </row>
        <row r="1747">
          <cell r="A1747" t="str">
            <v>5 S 01 101 30</v>
          </cell>
          <cell r="B1747" t="str">
            <v>-</v>
          </cell>
          <cell r="C1747" t="str">
            <v>Esc. carga transp. mat 2a cat DMT 1600 a 1800m c/e</v>
          </cell>
          <cell r="D1747" t="str">
            <v>m³</v>
          </cell>
          <cell r="H1747" t="str">
            <v>DNER-ES-280/97</v>
          </cell>
        </row>
        <row r="1748">
          <cell r="A1748" t="str">
            <v>5 S 01 101 31</v>
          </cell>
          <cell r="B1748" t="str">
            <v>-</v>
          </cell>
          <cell r="C1748" t="str">
            <v>Esc. carga transp. mat 2a cat DMT 1800 a 2000m c/e</v>
          </cell>
          <cell r="D1748" t="str">
            <v>m³</v>
          </cell>
          <cell r="H1748" t="str">
            <v>DNER-ES-280/97</v>
          </cell>
        </row>
        <row r="1749">
          <cell r="A1749" t="str">
            <v>5 S 01 101 32</v>
          </cell>
          <cell r="B1749" t="str">
            <v>-</v>
          </cell>
          <cell r="C1749" t="str">
            <v>Esc. carga transp. mat 2a cat DMT 2000 a 3000m c/e</v>
          </cell>
          <cell r="D1749" t="str">
            <v>m³</v>
          </cell>
          <cell r="H1749" t="str">
            <v>DNER-ES-280/97</v>
          </cell>
        </row>
        <row r="1750">
          <cell r="A1750" t="str">
            <v>5 S 01 101 33</v>
          </cell>
          <cell r="B1750" t="str">
            <v>-</v>
          </cell>
          <cell r="C1750" t="str">
            <v>Esc. carga transp. mat 2a cat DMT 3000 a 5000m c/e</v>
          </cell>
          <cell r="D1750" t="str">
            <v>m³</v>
          </cell>
          <cell r="H1750" t="str">
            <v>DNER-ES-280/97</v>
          </cell>
        </row>
        <row r="1751">
          <cell r="A1751" t="str">
            <v>5 S 01 102 01</v>
          </cell>
          <cell r="B1751" t="str">
            <v>-</v>
          </cell>
          <cell r="C1751" t="str">
            <v>Esc. carga transp. mat 3a cat DMT até 50m</v>
          </cell>
          <cell r="D1751" t="str">
            <v>m³</v>
          </cell>
          <cell r="H1751" t="str">
            <v>DNER-ES-280/97</v>
          </cell>
        </row>
        <row r="1752">
          <cell r="A1752" t="str">
            <v>5 S 01 102 02</v>
          </cell>
          <cell r="B1752" t="str">
            <v>-</v>
          </cell>
          <cell r="C1752" t="str">
            <v>Esc. carga transp. mat 3a cat DMT 50 a 200m</v>
          </cell>
          <cell r="D1752" t="str">
            <v>m³</v>
          </cell>
          <cell r="H1752" t="str">
            <v>DNER-ES-280/97</v>
          </cell>
        </row>
        <row r="1753">
          <cell r="A1753" t="str">
            <v>5 S 01 102 03</v>
          </cell>
          <cell r="B1753" t="str">
            <v>-</v>
          </cell>
          <cell r="C1753" t="str">
            <v>Esc. carga transp. mat 3a cat DMT 200 a 400m</v>
          </cell>
          <cell r="D1753" t="str">
            <v>m³</v>
          </cell>
          <cell r="H1753" t="str">
            <v>DNER-ES-280/97</v>
          </cell>
        </row>
        <row r="1754">
          <cell r="A1754" t="str">
            <v>5 S 01 102 04</v>
          </cell>
          <cell r="B1754" t="str">
            <v>-</v>
          </cell>
          <cell r="C1754" t="str">
            <v>Esc. carga transp. mat 3a cat DMT 400 a 600m</v>
          </cell>
          <cell r="D1754" t="str">
            <v>m³</v>
          </cell>
          <cell r="H1754" t="str">
            <v>DNER-ES-280/97</v>
          </cell>
        </row>
        <row r="1755">
          <cell r="A1755" t="str">
            <v>5 S 01 102 05</v>
          </cell>
          <cell r="B1755" t="str">
            <v>-</v>
          </cell>
          <cell r="C1755" t="str">
            <v>Esc. carga transp. mat 3a cat DMT 600 a 800m</v>
          </cell>
          <cell r="D1755" t="str">
            <v>m³</v>
          </cell>
          <cell r="H1755" t="str">
            <v>DNER-ES-280/97</v>
          </cell>
        </row>
        <row r="1756">
          <cell r="A1756" t="str">
            <v>5 S 01 102 06</v>
          </cell>
          <cell r="B1756" t="str">
            <v>-</v>
          </cell>
          <cell r="C1756" t="str">
            <v>Esc. carga transp. mat 3a cat DMT 800 a 1000m</v>
          </cell>
          <cell r="D1756" t="str">
            <v>m³</v>
          </cell>
          <cell r="H1756" t="str">
            <v>DNER-ES-280/97</v>
          </cell>
        </row>
        <row r="1757">
          <cell r="A1757" t="str">
            <v>5 S 01 102 07</v>
          </cell>
          <cell r="B1757" t="str">
            <v>-</v>
          </cell>
          <cell r="C1757" t="str">
            <v>Esc. carga transp. mat 3a cat DMT 1000 a 1200m</v>
          </cell>
          <cell r="D1757" t="str">
            <v>m³</v>
          </cell>
          <cell r="H1757" t="str">
            <v>DNER-ES-280/97</v>
          </cell>
        </row>
        <row r="1758">
          <cell r="A1758" t="str">
            <v>5 S 01 510 00</v>
          </cell>
          <cell r="B1758" t="str">
            <v>-</v>
          </cell>
          <cell r="C1758" t="str">
            <v>Compactação de aterros a 95% proctor normal</v>
          </cell>
          <cell r="D1758" t="str">
            <v>m³</v>
          </cell>
        </row>
        <row r="1759">
          <cell r="A1759" t="str">
            <v>5 S 01 511 00</v>
          </cell>
          <cell r="B1759" t="str">
            <v>-</v>
          </cell>
          <cell r="C1759" t="str">
            <v>Compactação de aterros a 100% proctor normal</v>
          </cell>
          <cell r="D1759" t="str">
            <v>m³</v>
          </cell>
        </row>
        <row r="1760">
          <cell r="A1760" t="str">
            <v>5 S 01 513 01</v>
          </cell>
          <cell r="B1760" t="str">
            <v>-</v>
          </cell>
          <cell r="C1760" t="str">
            <v>Compactação de material de "bota-fora"</v>
          </cell>
          <cell r="D1760" t="str">
            <v>m³</v>
          </cell>
        </row>
        <row r="1761">
          <cell r="A1761" t="str">
            <v>5 S 02 100 00</v>
          </cell>
          <cell r="B1761" t="str">
            <v>-</v>
          </cell>
          <cell r="C1761" t="str">
            <v>Reforço do subleito</v>
          </cell>
          <cell r="D1761" t="str">
            <v>m³</v>
          </cell>
        </row>
        <row r="1762">
          <cell r="A1762" t="str">
            <v>5 S 02 110 00</v>
          </cell>
          <cell r="B1762" t="str">
            <v>-</v>
          </cell>
          <cell r="C1762" t="str">
            <v>Regularização do subleito</v>
          </cell>
          <cell r="D1762" t="str">
            <v>m²</v>
          </cell>
          <cell r="H1762" t="str">
            <v>DNER-ES-299/97</v>
          </cell>
        </row>
        <row r="1763">
          <cell r="A1763" t="str">
            <v>5 S 02 110 01</v>
          </cell>
          <cell r="B1763" t="str">
            <v>-</v>
          </cell>
          <cell r="C1763" t="str">
            <v>Regul. subleito c/ fresa. corte contr. aut. greide</v>
          </cell>
          <cell r="D1763" t="str">
            <v>m²</v>
          </cell>
        </row>
        <row r="1764">
          <cell r="A1764" t="str">
            <v>5 S 02 200 00</v>
          </cell>
          <cell r="B1764" t="str">
            <v>-</v>
          </cell>
          <cell r="C1764" t="str">
            <v>Sub-base solo estabilizado granul. s/ mistura</v>
          </cell>
          <cell r="D1764" t="str">
            <v>m³</v>
          </cell>
          <cell r="H1764" t="str">
            <v>DNER-ES/301/97</v>
          </cell>
        </row>
        <row r="1765">
          <cell r="A1765" t="str">
            <v>5 S 02 200 01</v>
          </cell>
          <cell r="B1765" t="str">
            <v>-</v>
          </cell>
          <cell r="C1765" t="str">
            <v>Base solo estabilizado granul. s/ mistura</v>
          </cell>
          <cell r="D1765" t="str">
            <v>m³</v>
          </cell>
        </row>
        <row r="1766">
          <cell r="A1766" t="str">
            <v>5 S 02 201 00</v>
          </cell>
          <cell r="B1766" t="str">
            <v>-</v>
          </cell>
          <cell r="C1766" t="str">
            <v>Recomposição camada de base s/ adição de material</v>
          </cell>
          <cell r="D1766" t="str">
            <v>m²</v>
          </cell>
        </row>
        <row r="1767">
          <cell r="A1767" t="str">
            <v>5 S 02 210 00</v>
          </cell>
          <cell r="B1767" t="str">
            <v>-</v>
          </cell>
          <cell r="C1767" t="str">
            <v>Sub-base estabiliz. granul. c/ mist. solo na pista</v>
          </cell>
          <cell r="D1767" t="str">
            <v>m³</v>
          </cell>
        </row>
        <row r="1768">
          <cell r="A1768" t="str">
            <v>5 S 02 210 01</v>
          </cell>
          <cell r="B1768" t="str">
            <v>-</v>
          </cell>
          <cell r="C1768" t="str">
            <v>Sub-base estab. granul.c/mist. solo-areia na pista</v>
          </cell>
          <cell r="D1768" t="str">
            <v>m³</v>
          </cell>
        </row>
        <row r="1769">
          <cell r="A1769" t="str">
            <v>5 S 02 210 02</v>
          </cell>
          <cell r="B1769" t="str">
            <v>-</v>
          </cell>
          <cell r="C1769" t="str">
            <v>Base estabiliz.granul.c/ mist. solo areia na pista</v>
          </cell>
          <cell r="D1769" t="str">
            <v>m³</v>
          </cell>
        </row>
        <row r="1770">
          <cell r="A1770" t="str">
            <v>5 S 02 210 51</v>
          </cell>
          <cell r="B1770" t="str">
            <v>-</v>
          </cell>
          <cell r="C1770" t="str">
            <v>Sub-base est.gran.c/mist.solo-areia na pista AC</v>
          </cell>
          <cell r="D1770" t="str">
            <v>m³</v>
          </cell>
        </row>
        <row r="1771">
          <cell r="A1771" t="str">
            <v>5 S 02 210 52</v>
          </cell>
          <cell r="B1771" t="str">
            <v>-</v>
          </cell>
          <cell r="C1771" t="str">
            <v>Base estab.gran.c/mist.solo areia na pista AC</v>
          </cell>
          <cell r="D1771" t="str">
            <v>m³</v>
          </cell>
        </row>
        <row r="1772">
          <cell r="A1772" t="str">
            <v>5 S 02 220 00</v>
          </cell>
          <cell r="B1772" t="str">
            <v>-</v>
          </cell>
          <cell r="C1772" t="str">
            <v>Base estabilizada granul. c/ mistura solo-brita</v>
          </cell>
          <cell r="D1772" t="str">
            <v>m³</v>
          </cell>
        </row>
        <row r="1773">
          <cell r="A1773" t="str">
            <v>5 S 02 220 50</v>
          </cell>
          <cell r="B1773" t="str">
            <v>-</v>
          </cell>
          <cell r="C1773" t="str">
            <v>Base estabilizada granul.c/mist. solo-brita BC</v>
          </cell>
          <cell r="D1773" t="str">
            <v>m³</v>
          </cell>
        </row>
        <row r="1774">
          <cell r="A1774" t="str">
            <v>5 S 02 230 00</v>
          </cell>
          <cell r="B1774" t="str">
            <v>-</v>
          </cell>
          <cell r="C1774" t="str">
            <v>Base de brita graduada</v>
          </cell>
          <cell r="D1774" t="str">
            <v>m³</v>
          </cell>
        </row>
        <row r="1775">
          <cell r="A1775" t="str">
            <v>5 S 02 230 01</v>
          </cell>
          <cell r="B1775" t="str">
            <v>-</v>
          </cell>
          <cell r="C1775" t="str">
            <v>Base brita grad.c/distr.agreg. contr. autom.greide</v>
          </cell>
          <cell r="D1775" t="str">
            <v>m³</v>
          </cell>
        </row>
        <row r="1776">
          <cell r="A1776" t="str">
            <v>5 S 02 230 50</v>
          </cell>
          <cell r="B1776" t="str">
            <v>-</v>
          </cell>
          <cell r="C1776" t="str">
            <v>Base de brita graduada BC</v>
          </cell>
          <cell r="D1776" t="str">
            <v>m³</v>
          </cell>
        </row>
        <row r="1777">
          <cell r="A1777" t="str">
            <v>5 S 02 230 51</v>
          </cell>
          <cell r="B1777" t="str">
            <v>-</v>
          </cell>
          <cell r="C1777" t="str">
            <v>Base brita grad.c/dist.agreg.contr.aut.greide BC</v>
          </cell>
          <cell r="D1777" t="str">
            <v>m³</v>
          </cell>
        </row>
        <row r="1778">
          <cell r="A1778" t="str">
            <v>5 S 02 231 00</v>
          </cell>
          <cell r="B1778" t="str">
            <v>-</v>
          </cell>
          <cell r="C1778" t="str">
            <v>Base de macadame hidraúlico</v>
          </cell>
          <cell r="D1778" t="str">
            <v>m³</v>
          </cell>
        </row>
        <row r="1779">
          <cell r="A1779" t="str">
            <v>5 S 02 231 50</v>
          </cell>
          <cell r="B1779" t="str">
            <v>-</v>
          </cell>
          <cell r="C1779" t="str">
            <v>Base de macadame hidraúlico BC</v>
          </cell>
          <cell r="D1779" t="str">
            <v>m³</v>
          </cell>
        </row>
        <row r="1780">
          <cell r="A1780" t="str">
            <v>5 S 02 240 11</v>
          </cell>
          <cell r="B1780" t="str">
            <v>-</v>
          </cell>
          <cell r="C1780" t="str">
            <v>Recomposição camada de base c/ adição de cimento</v>
          </cell>
          <cell r="D1780" t="str">
            <v>m³</v>
          </cell>
        </row>
        <row r="1781">
          <cell r="A1781" t="str">
            <v>5 S 02 241 01</v>
          </cell>
          <cell r="B1781" t="str">
            <v>-</v>
          </cell>
          <cell r="C1781" t="str">
            <v>Base de solo cimento com mistura em usina</v>
          </cell>
          <cell r="D1781" t="str">
            <v>m³</v>
          </cell>
        </row>
        <row r="1782">
          <cell r="A1782" t="str">
            <v>5 S 02 243 01</v>
          </cell>
          <cell r="B1782" t="str">
            <v>-</v>
          </cell>
          <cell r="C1782" t="str">
            <v>Sub-base solo melhorado c/cimento c/mist. em usina</v>
          </cell>
          <cell r="D1782" t="str">
            <v>m³</v>
          </cell>
        </row>
        <row r="1783">
          <cell r="A1783" t="str">
            <v>5 S 02 249 11</v>
          </cell>
          <cell r="B1783" t="str">
            <v>-</v>
          </cell>
          <cell r="C1783" t="str">
            <v>Recomp. base c/ demol. do rev. e incorp. à base</v>
          </cell>
          <cell r="D1783" t="str">
            <v>m³</v>
          </cell>
        </row>
        <row r="1784">
          <cell r="A1784" t="str">
            <v>5 S 02 300 00</v>
          </cell>
          <cell r="B1784" t="str">
            <v>-</v>
          </cell>
          <cell r="C1784" t="str">
            <v>Imprimação</v>
          </cell>
          <cell r="D1784" t="str">
            <v>m²</v>
          </cell>
          <cell r="H1784" t="str">
            <v>DNER-ES-306/97</v>
          </cell>
        </row>
        <row r="1785">
          <cell r="A1785" t="str">
            <v>5 S 02 400 00</v>
          </cell>
          <cell r="B1785" t="str">
            <v>-</v>
          </cell>
          <cell r="C1785" t="str">
            <v>Pintura de ligação</v>
          </cell>
          <cell r="D1785" t="str">
            <v>m²</v>
          </cell>
          <cell r="H1785" t="str">
            <v>DNER-ES-307/97</v>
          </cell>
        </row>
        <row r="1786">
          <cell r="A1786" t="str">
            <v>5 S 02 500 00</v>
          </cell>
          <cell r="B1786" t="str">
            <v>-</v>
          </cell>
          <cell r="C1786" t="str">
            <v>Tratamento superficial simples c/ CAP</v>
          </cell>
          <cell r="D1786" t="str">
            <v>m²</v>
          </cell>
        </row>
        <row r="1787">
          <cell r="A1787" t="str">
            <v>5 S 02 500 01</v>
          </cell>
          <cell r="B1787" t="str">
            <v>-</v>
          </cell>
          <cell r="C1787" t="str">
            <v>Tratamento superficial simples c/ emulsão</v>
          </cell>
          <cell r="D1787" t="str">
            <v>m²</v>
          </cell>
        </row>
        <row r="1788">
          <cell r="A1788" t="str">
            <v>5 S 02 500 02</v>
          </cell>
          <cell r="B1788" t="str">
            <v>-</v>
          </cell>
          <cell r="C1788" t="str">
            <v>Tratamento superficial simples c/ banho diluído</v>
          </cell>
          <cell r="D1788" t="str">
            <v>m²</v>
          </cell>
        </row>
        <row r="1789">
          <cell r="A1789" t="str">
            <v>5 S 02 500 50</v>
          </cell>
          <cell r="B1789" t="str">
            <v>-</v>
          </cell>
          <cell r="C1789" t="str">
            <v>Tratamento superficial simples c/ CAP BC</v>
          </cell>
          <cell r="D1789" t="str">
            <v>m²</v>
          </cell>
        </row>
        <row r="1790">
          <cell r="A1790" t="str">
            <v>5 S 02 500 51</v>
          </cell>
          <cell r="B1790" t="str">
            <v>-</v>
          </cell>
          <cell r="C1790" t="str">
            <v>Tratamento superficial simples c/ emulsão BC</v>
          </cell>
          <cell r="D1790" t="str">
            <v>m²</v>
          </cell>
        </row>
        <row r="1791">
          <cell r="A1791" t="str">
            <v>5 S 02 500 52</v>
          </cell>
          <cell r="B1791" t="str">
            <v>-</v>
          </cell>
          <cell r="C1791" t="str">
            <v>Tratamento superficial simples c/banho diluído BC</v>
          </cell>
          <cell r="D1791" t="str">
            <v>m²</v>
          </cell>
        </row>
        <row r="1792">
          <cell r="A1792" t="str">
            <v>5 S 02 501 00</v>
          </cell>
          <cell r="B1792" t="str">
            <v>-</v>
          </cell>
          <cell r="C1792" t="str">
            <v>Tratamento superficial duplo c/ CAP</v>
          </cell>
          <cell r="D1792" t="str">
            <v>m²</v>
          </cell>
        </row>
        <row r="1793">
          <cell r="A1793" t="str">
            <v>5 S 02 501 01</v>
          </cell>
          <cell r="B1793" t="str">
            <v>-</v>
          </cell>
          <cell r="C1793" t="str">
            <v>Tratamento superficial duplo c/ emulsão</v>
          </cell>
          <cell r="D1793" t="str">
            <v>m²</v>
          </cell>
        </row>
        <row r="1794">
          <cell r="A1794" t="str">
            <v>5 S 02 501 02</v>
          </cell>
          <cell r="B1794" t="str">
            <v>-</v>
          </cell>
          <cell r="C1794" t="str">
            <v>Tratamento superficial duplo c/ banho diluído</v>
          </cell>
          <cell r="D1794" t="str">
            <v>m²</v>
          </cell>
        </row>
        <row r="1795">
          <cell r="A1795" t="str">
            <v>5 S 02 501 50</v>
          </cell>
          <cell r="B1795" t="str">
            <v>-</v>
          </cell>
          <cell r="C1795" t="str">
            <v>Tratamento superficial duplo c/ CAP BC</v>
          </cell>
          <cell r="D1795" t="str">
            <v>m²</v>
          </cell>
        </row>
        <row r="1796">
          <cell r="A1796" t="str">
            <v>5 S 02 501 51</v>
          </cell>
          <cell r="B1796" t="str">
            <v>-</v>
          </cell>
          <cell r="C1796" t="str">
            <v>Tratamento superficial duplo c/ emulsão BC</v>
          </cell>
          <cell r="D1796" t="str">
            <v>m²</v>
          </cell>
        </row>
        <row r="1797">
          <cell r="A1797" t="str">
            <v>5 S 02 501 52</v>
          </cell>
          <cell r="B1797" t="str">
            <v>-</v>
          </cell>
          <cell r="C1797" t="str">
            <v>Tratamento superficial duplo c/banho diluído BC</v>
          </cell>
          <cell r="D1797" t="str">
            <v>m²</v>
          </cell>
        </row>
        <row r="1798">
          <cell r="A1798" t="str">
            <v>5 S 02 502 00</v>
          </cell>
          <cell r="B1798" t="str">
            <v>-</v>
          </cell>
          <cell r="C1798" t="str">
            <v>Tratamento superficial triplo c/ CAP</v>
          </cell>
          <cell r="D1798" t="str">
            <v>m²</v>
          </cell>
        </row>
        <row r="1799">
          <cell r="A1799" t="str">
            <v>5 S 02 502 01</v>
          </cell>
          <cell r="B1799" t="str">
            <v>-</v>
          </cell>
          <cell r="C1799" t="str">
            <v>Tratamento superficial triplo c/ emulsão</v>
          </cell>
          <cell r="D1799" t="str">
            <v>m²</v>
          </cell>
        </row>
        <row r="1800">
          <cell r="A1800" t="str">
            <v>5 S 02 502 02</v>
          </cell>
          <cell r="B1800" t="str">
            <v>-</v>
          </cell>
          <cell r="C1800" t="str">
            <v>Tratamento superficial triplo c/ banho diluído</v>
          </cell>
          <cell r="D1800" t="str">
            <v>m²</v>
          </cell>
        </row>
        <row r="1801">
          <cell r="A1801" t="str">
            <v>5 S 02 502 50</v>
          </cell>
          <cell r="B1801" t="str">
            <v>-</v>
          </cell>
          <cell r="C1801" t="str">
            <v>Tratamento superficial triplo c/ CAP BC</v>
          </cell>
          <cell r="D1801" t="str">
            <v>m²</v>
          </cell>
        </row>
        <row r="1802">
          <cell r="A1802" t="str">
            <v>5 S 02 502 51</v>
          </cell>
          <cell r="B1802" t="str">
            <v>-</v>
          </cell>
          <cell r="C1802" t="str">
            <v>Tratamento superficial triplo c/ emulsão BC</v>
          </cell>
          <cell r="D1802" t="str">
            <v>m²</v>
          </cell>
        </row>
        <row r="1803">
          <cell r="A1803" t="str">
            <v>5 S 02 502 52</v>
          </cell>
          <cell r="B1803" t="str">
            <v>-</v>
          </cell>
          <cell r="C1803" t="str">
            <v>Tratamento superficial triplo c/ banho diluído BC</v>
          </cell>
          <cell r="D1803" t="str">
            <v>m²</v>
          </cell>
        </row>
        <row r="1804">
          <cell r="A1804" t="str">
            <v>5 S 02 511 01</v>
          </cell>
          <cell r="B1804" t="str">
            <v>-</v>
          </cell>
          <cell r="C1804" t="str">
            <v>Micro-revestimento a frio - Microflex 0,8cm</v>
          </cell>
          <cell r="D1804" t="str">
            <v>m²</v>
          </cell>
        </row>
        <row r="1805">
          <cell r="A1805" t="str">
            <v>5 S 02 511 02</v>
          </cell>
          <cell r="B1805" t="str">
            <v>-</v>
          </cell>
          <cell r="C1805" t="str">
            <v>Micro-revestimento a frio - Microflex 1,5 cm</v>
          </cell>
          <cell r="D1805" t="str">
            <v>m²</v>
          </cell>
        </row>
        <row r="1806">
          <cell r="A1806" t="str">
            <v>5 S 02 511 03</v>
          </cell>
          <cell r="B1806" t="str">
            <v>-</v>
          </cell>
          <cell r="C1806" t="str">
            <v>Micro-revestimento a frio - Microflex 2,0 cm</v>
          </cell>
          <cell r="D1806" t="str">
            <v>m²</v>
          </cell>
        </row>
        <row r="1807">
          <cell r="A1807" t="str">
            <v>5 S 02 511 04</v>
          </cell>
          <cell r="B1807" t="str">
            <v>-</v>
          </cell>
          <cell r="C1807" t="str">
            <v>Micro-revestimento a frio - Microflex - 2,5 cm</v>
          </cell>
          <cell r="D1807" t="str">
            <v>m²</v>
          </cell>
        </row>
        <row r="1808">
          <cell r="A1808" t="str">
            <v>5 S 02 511 51</v>
          </cell>
          <cell r="B1808" t="str">
            <v>-</v>
          </cell>
          <cell r="C1808" t="str">
            <v>Micro-revestimento a frio - Microflex 0,8cm BC</v>
          </cell>
          <cell r="D1808" t="str">
            <v>m²</v>
          </cell>
        </row>
        <row r="1809">
          <cell r="A1809" t="str">
            <v>5 S 02 511 52</v>
          </cell>
          <cell r="B1809" t="str">
            <v>-</v>
          </cell>
          <cell r="C1809" t="str">
            <v>Micro-revestimento a frio - Microflex 1,5 cm BC</v>
          </cell>
          <cell r="D1809" t="str">
            <v>m²</v>
          </cell>
        </row>
        <row r="1810">
          <cell r="A1810" t="str">
            <v>5 S 02 511 53</v>
          </cell>
          <cell r="B1810" t="str">
            <v>-</v>
          </cell>
          <cell r="C1810" t="str">
            <v>Micro-revestimento a frio - Microflex 2,0 cm BC</v>
          </cell>
          <cell r="D1810" t="str">
            <v>m²</v>
          </cell>
        </row>
        <row r="1811">
          <cell r="A1811" t="str">
            <v>5 S 02 511 54</v>
          </cell>
          <cell r="B1811" t="str">
            <v>-</v>
          </cell>
          <cell r="C1811" t="str">
            <v>Micro-revestimento a frio-Microflex-2,5 cm BC</v>
          </cell>
          <cell r="D1811" t="str">
            <v>m²</v>
          </cell>
        </row>
        <row r="1812">
          <cell r="A1812" t="str">
            <v>5 S 02 512 01</v>
          </cell>
          <cell r="B1812" t="str">
            <v>-</v>
          </cell>
          <cell r="C1812" t="str">
            <v>Lama asfáltica fina (granulometrias I e II)</v>
          </cell>
          <cell r="D1812" t="str">
            <v>m²</v>
          </cell>
        </row>
        <row r="1813">
          <cell r="A1813" t="str">
            <v>5 S 02 512 02</v>
          </cell>
          <cell r="B1813" t="str">
            <v>-</v>
          </cell>
          <cell r="C1813" t="str">
            <v>Lama asfáltica grossa (granulometrias III e IV)</v>
          </cell>
          <cell r="D1813" t="str">
            <v>m²</v>
          </cell>
        </row>
        <row r="1814">
          <cell r="A1814" t="str">
            <v>5 S 02 512 51</v>
          </cell>
          <cell r="B1814" t="str">
            <v>-</v>
          </cell>
          <cell r="C1814" t="str">
            <v>Lama asfáltica fina (granulometrias I e II) AC/BC</v>
          </cell>
          <cell r="D1814" t="str">
            <v>m²</v>
          </cell>
        </row>
        <row r="1815">
          <cell r="A1815" t="str">
            <v>5 S 02 512 52</v>
          </cell>
          <cell r="B1815" t="str">
            <v>-</v>
          </cell>
          <cell r="C1815" t="str">
            <v>Lama asfált.grossa (granulometrias III e IV) AC/BC</v>
          </cell>
          <cell r="D1815" t="str">
            <v>m²</v>
          </cell>
        </row>
        <row r="1816">
          <cell r="A1816" t="str">
            <v>5 S 02 530 00</v>
          </cell>
          <cell r="B1816" t="str">
            <v>-</v>
          </cell>
          <cell r="C1816" t="str">
            <v>Pré-misturado a frio</v>
          </cell>
          <cell r="D1816" t="str">
            <v>m³</v>
          </cell>
        </row>
        <row r="1817">
          <cell r="A1817" t="str">
            <v>5 S 02 530 50</v>
          </cell>
          <cell r="B1817" t="str">
            <v>-</v>
          </cell>
          <cell r="C1817" t="str">
            <v>Pré-misturado a frio AC/BC</v>
          </cell>
          <cell r="D1817" t="str">
            <v>m³</v>
          </cell>
        </row>
        <row r="1818">
          <cell r="A1818" t="str">
            <v>5 S 02 531 00</v>
          </cell>
          <cell r="B1818" t="str">
            <v>-</v>
          </cell>
          <cell r="C1818" t="str">
            <v>Macadame betuminoso por penetração</v>
          </cell>
          <cell r="D1818" t="str">
            <v>m³</v>
          </cell>
        </row>
        <row r="1819">
          <cell r="A1819" t="str">
            <v>5 S 02 531 50</v>
          </cell>
          <cell r="B1819" t="str">
            <v>-</v>
          </cell>
          <cell r="C1819" t="str">
            <v>Macadame betuminoso por penetração BC</v>
          </cell>
          <cell r="D1819" t="str">
            <v>m³</v>
          </cell>
        </row>
        <row r="1820">
          <cell r="A1820" t="str">
            <v>5 S 02 532 00</v>
          </cell>
          <cell r="B1820" t="str">
            <v>-</v>
          </cell>
          <cell r="C1820" t="str">
            <v>Areia-asfalto a quente</v>
          </cell>
          <cell r="D1820" t="str">
            <v>t</v>
          </cell>
        </row>
        <row r="1821">
          <cell r="A1821" t="str">
            <v>5 S 02 532 50</v>
          </cell>
          <cell r="B1821" t="str">
            <v>-</v>
          </cell>
          <cell r="C1821" t="str">
            <v>Areia-asfalto a quente AC</v>
          </cell>
          <cell r="D1821" t="str">
            <v>t</v>
          </cell>
        </row>
        <row r="1822">
          <cell r="A1822" t="str">
            <v>5 S 02 540 01</v>
          </cell>
          <cell r="B1822" t="str">
            <v>-</v>
          </cell>
          <cell r="C1822" t="str">
            <v>Conc. betumin.usinado a quente - capa de rolamento</v>
          </cell>
          <cell r="D1822" t="str">
            <v>t</v>
          </cell>
        </row>
        <row r="1823">
          <cell r="A1823" t="str">
            <v>5 S 02 540 02</v>
          </cell>
          <cell r="B1823" t="str">
            <v>-</v>
          </cell>
          <cell r="C1823" t="str">
            <v>Concreto betuminoso usinado a quente - binder</v>
          </cell>
          <cell r="D1823" t="str">
            <v>t</v>
          </cell>
        </row>
        <row r="1824">
          <cell r="A1824" t="str">
            <v>5 S 02 540 12</v>
          </cell>
          <cell r="B1824" t="str">
            <v>-</v>
          </cell>
          <cell r="C1824" t="str">
            <v>CBUQ reciclado em usina fixa</v>
          </cell>
          <cell r="D1824" t="str">
            <v>t</v>
          </cell>
        </row>
        <row r="1825">
          <cell r="A1825" t="str">
            <v>5 S 02 540 51</v>
          </cell>
          <cell r="B1825" t="str">
            <v>-</v>
          </cell>
          <cell r="C1825" t="str">
            <v>CBUQ -capa de rolamento AC/BC</v>
          </cell>
          <cell r="D1825" t="str">
            <v>t</v>
          </cell>
        </row>
        <row r="1826">
          <cell r="A1826" t="str">
            <v>5 S 02 540 52</v>
          </cell>
          <cell r="B1826" t="str">
            <v>-</v>
          </cell>
          <cell r="C1826" t="str">
            <v>CBUQ -binder AC/BC</v>
          </cell>
          <cell r="D1826" t="str">
            <v>t</v>
          </cell>
        </row>
        <row r="1827">
          <cell r="A1827" t="str">
            <v>5 S 02 540 62</v>
          </cell>
          <cell r="B1827" t="str">
            <v>-</v>
          </cell>
          <cell r="C1827" t="str">
            <v>CBUQ reciclado em usina fixa AC/BC</v>
          </cell>
          <cell r="D1827" t="str">
            <v>t</v>
          </cell>
        </row>
        <row r="1828">
          <cell r="A1828" t="str">
            <v>5 S 02 600 00</v>
          </cell>
          <cell r="B1828" t="str">
            <v>-</v>
          </cell>
          <cell r="C1828" t="str">
            <v>Manta sintét. p/ recap.asfál.- fornec. e aplicação</v>
          </cell>
          <cell r="D1828" t="str">
            <v>m²</v>
          </cell>
        </row>
        <row r="1829">
          <cell r="A1829" t="str">
            <v>5 S 02 607 00</v>
          </cell>
          <cell r="B1829" t="str">
            <v>-</v>
          </cell>
          <cell r="C1829" t="str">
            <v>Concreto cimento portland c/ equip. pequeno porte</v>
          </cell>
          <cell r="D1829" t="str">
            <v>m³</v>
          </cell>
        </row>
        <row r="1830">
          <cell r="A1830" t="str">
            <v>5 S 02 607 50</v>
          </cell>
          <cell r="B1830" t="str">
            <v>-</v>
          </cell>
          <cell r="C1830" t="str">
            <v>Concr.cimento portland c/equip.pequeno porte AC/BC</v>
          </cell>
          <cell r="D1830" t="str">
            <v>m³</v>
          </cell>
        </row>
        <row r="1831">
          <cell r="A1831" t="str">
            <v>5 S 02 702 00</v>
          </cell>
          <cell r="B1831" t="str">
            <v>-</v>
          </cell>
          <cell r="C1831" t="str">
            <v>Limpeza e enchimento de junta de pavimento de conc</v>
          </cell>
          <cell r="D1831" t="str">
            <v>m</v>
          </cell>
        </row>
        <row r="1832">
          <cell r="A1832" t="str">
            <v>5 S 02 905 00</v>
          </cell>
          <cell r="B1832" t="str">
            <v>-</v>
          </cell>
          <cell r="C1832" t="str">
            <v>Remoção mecanizada de revestimento betuminoso</v>
          </cell>
          <cell r="D1832" t="str">
            <v>m³</v>
          </cell>
          <cell r="H1832" t="str">
            <v>DNER-ES-321/97</v>
          </cell>
        </row>
        <row r="1833">
          <cell r="A1833" t="str">
            <v>5 S 02 905 01</v>
          </cell>
          <cell r="B1833" t="str">
            <v>-</v>
          </cell>
          <cell r="C1833" t="str">
            <v>Remoção manual de revestimento betuminoso</v>
          </cell>
          <cell r="D1833" t="str">
            <v>m³</v>
          </cell>
          <cell r="H1833" t="str">
            <v>DNER-ES-321/97</v>
          </cell>
        </row>
        <row r="1834">
          <cell r="A1834" t="str">
            <v>5 S 02 906 00</v>
          </cell>
          <cell r="B1834" t="str">
            <v>-</v>
          </cell>
          <cell r="C1834" t="str">
            <v>Remoção mecanizada da camada granular pavimento</v>
          </cell>
          <cell r="D1834" t="str">
            <v>m³</v>
          </cell>
          <cell r="H1834" t="str">
            <v>DNER-ES-321/97</v>
          </cell>
        </row>
        <row r="1835">
          <cell r="A1835" t="str">
            <v>5 S 02 906 01</v>
          </cell>
          <cell r="B1835" t="str">
            <v>-</v>
          </cell>
          <cell r="C1835" t="str">
            <v>Remoção manual da camada granular do pavimento</v>
          </cell>
          <cell r="D1835" t="str">
            <v>m³</v>
          </cell>
          <cell r="H1835" t="str">
            <v>DNER-ES-321/97</v>
          </cell>
        </row>
        <row r="1836">
          <cell r="A1836" t="str">
            <v>5 S 02 907 00</v>
          </cell>
          <cell r="B1836" t="str">
            <v>-</v>
          </cell>
          <cell r="C1836" t="str">
            <v>Remoção mecanizada material de baixa capac.suporte</v>
          </cell>
          <cell r="D1836" t="str">
            <v>m³</v>
          </cell>
          <cell r="H1836" t="str">
            <v>DNER-ES-321/97</v>
          </cell>
        </row>
        <row r="1837">
          <cell r="A1837" t="str">
            <v>5 S 02 907 01</v>
          </cell>
          <cell r="B1837" t="str">
            <v>-</v>
          </cell>
          <cell r="C1837" t="str">
            <v>Remoção manual de material de baixa capac.suporte</v>
          </cell>
          <cell r="D1837" t="str">
            <v>m³</v>
          </cell>
          <cell r="H1837" t="str">
            <v>DNER-ES-321/97</v>
          </cell>
        </row>
        <row r="1838">
          <cell r="A1838" t="str">
            <v>5 S 02 908 00</v>
          </cell>
          <cell r="B1838" t="str">
            <v>-</v>
          </cell>
          <cell r="C1838" t="str">
            <v>Arrancamento e remoção de paralelepípedos</v>
          </cell>
          <cell r="D1838" t="str">
            <v>m²</v>
          </cell>
        </row>
        <row r="1839">
          <cell r="A1839" t="str">
            <v>5 S 02 909 00</v>
          </cell>
          <cell r="B1839" t="str">
            <v>-</v>
          </cell>
          <cell r="C1839" t="str">
            <v>Arrancamento e remoção de meios-fios</v>
          </cell>
          <cell r="D1839" t="str">
            <v>m³</v>
          </cell>
        </row>
        <row r="1840">
          <cell r="A1840" t="str">
            <v>5 S 02 990 11</v>
          </cell>
          <cell r="B1840" t="str">
            <v>-</v>
          </cell>
          <cell r="C1840" t="str">
            <v>Fresagem contínua do revest. betuminoso</v>
          </cell>
          <cell r="D1840" t="str">
            <v>m³</v>
          </cell>
        </row>
        <row r="1841">
          <cell r="A1841" t="str">
            <v>5 S 02 990 12</v>
          </cell>
          <cell r="B1841" t="str">
            <v>-</v>
          </cell>
          <cell r="C1841" t="str">
            <v>Fresagem descontínua revest. betuminoso</v>
          </cell>
          <cell r="D1841" t="str">
            <v>m³</v>
          </cell>
        </row>
        <row r="1842">
          <cell r="A1842" t="str">
            <v>5 S 04 300 16</v>
          </cell>
          <cell r="B1842" t="str">
            <v>-</v>
          </cell>
          <cell r="C1842" t="str">
            <v>Bueiro met. chapas múltiplas D=1,60m galv.</v>
          </cell>
          <cell r="D1842" t="str">
            <v>m</v>
          </cell>
        </row>
        <row r="1843">
          <cell r="A1843" t="str">
            <v>5 S 04 300 20</v>
          </cell>
          <cell r="B1843" t="str">
            <v>-</v>
          </cell>
          <cell r="C1843" t="str">
            <v>Bueiro met. chapas múltiplas D=2,00m galv.</v>
          </cell>
          <cell r="D1843" t="str">
            <v>m</v>
          </cell>
        </row>
        <row r="1844">
          <cell r="A1844" t="str">
            <v>5 S 04 300 66</v>
          </cell>
          <cell r="B1844" t="str">
            <v>-</v>
          </cell>
          <cell r="C1844" t="str">
            <v>Bueiro met. chapas múltiplas D=1,60m galv. BC</v>
          </cell>
          <cell r="D1844" t="str">
            <v>m</v>
          </cell>
        </row>
        <row r="1845">
          <cell r="A1845" t="str">
            <v>5 S 04 300 70</v>
          </cell>
          <cell r="B1845" t="str">
            <v>-</v>
          </cell>
          <cell r="C1845" t="str">
            <v>Bueiro met. chapas múltiplas D=2,00m galv. BC</v>
          </cell>
          <cell r="D1845" t="str">
            <v>m</v>
          </cell>
        </row>
        <row r="1846">
          <cell r="A1846" t="str">
            <v>5 S 04 301 16</v>
          </cell>
          <cell r="B1846" t="str">
            <v>-</v>
          </cell>
          <cell r="C1846" t="str">
            <v>Bueiro met. chapas múltiplas D=1,60m rev. epoxy</v>
          </cell>
          <cell r="D1846" t="str">
            <v>m</v>
          </cell>
        </row>
        <row r="1847">
          <cell r="A1847" t="str">
            <v>5 S 04 301 20</v>
          </cell>
          <cell r="B1847" t="str">
            <v>-</v>
          </cell>
          <cell r="C1847" t="str">
            <v>Bueiro met. chapas múltiplas D=2,00m rev. epoxy</v>
          </cell>
          <cell r="D1847" t="str">
            <v>m</v>
          </cell>
        </row>
        <row r="1848">
          <cell r="A1848" t="str">
            <v>5 S 04 301 66</v>
          </cell>
          <cell r="B1848" t="str">
            <v>-</v>
          </cell>
          <cell r="C1848" t="str">
            <v>Bueiro met. chapas múlt. D=1,60m rev. epoxy BC</v>
          </cell>
          <cell r="D1848" t="str">
            <v>m</v>
          </cell>
        </row>
        <row r="1849">
          <cell r="A1849" t="str">
            <v>5 S 04 301 70</v>
          </cell>
          <cell r="B1849" t="str">
            <v>-</v>
          </cell>
          <cell r="C1849" t="str">
            <v>Bueiro met. chapas múlt. D=2,00m rev. epoxy BC</v>
          </cell>
          <cell r="D1849" t="str">
            <v>m</v>
          </cell>
        </row>
        <row r="1850">
          <cell r="A1850" t="str">
            <v>5 S 04 310 12</v>
          </cell>
          <cell r="B1850" t="str">
            <v>-</v>
          </cell>
          <cell r="C1850" t="str">
            <v>Bueiro met. s/interrupção traf. D=1,20m galv.</v>
          </cell>
          <cell r="D1850" t="str">
            <v>m</v>
          </cell>
        </row>
        <row r="1851">
          <cell r="A1851" t="str">
            <v>5 S 04 310 16</v>
          </cell>
          <cell r="B1851" t="str">
            <v>-</v>
          </cell>
          <cell r="C1851" t="str">
            <v>Bueiro met. s/ interrup. de tráf. D=1,60m galv.</v>
          </cell>
          <cell r="D1851" t="str">
            <v>m</v>
          </cell>
        </row>
        <row r="1852">
          <cell r="A1852" t="str">
            <v>5 S 04 310 20</v>
          </cell>
          <cell r="B1852" t="str">
            <v>-</v>
          </cell>
          <cell r="C1852" t="str">
            <v>Bueiro met. s/ interrup. de tráf. D=2,00m galv.</v>
          </cell>
          <cell r="D1852" t="str">
            <v>m</v>
          </cell>
        </row>
        <row r="1853">
          <cell r="A1853" t="str">
            <v>5 S 04 311 12</v>
          </cell>
          <cell r="B1853" t="str">
            <v>-</v>
          </cell>
          <cell r="C1853" t="str">
            <v>Bueiro met. s/interrupção traf. D=1,20m rev. epoxy</v>
          </cell>
          <cell r="D1853" t="str">
            <v>m</v>
          </cell>
        </row>
        <row r="1854">
          <cell r="A1854" t="str">
            <v>5 S 04 311 16</v>
          </cell>
          <cell r="B1854" t="str">
            <v>-</v>
          </cell>
          <cell r="C1854" t="str">
            <v>Bueiro met.s/interrupção traf. D=1,60 m rev.epoxy</v>
          </cell>
          <cell r="D1854" t="str">
            <v>m</v>
          </cell>
        </row>
        <row r="1855">
          <cell r="A1855" t="str">
            <v>5 S 04 311 20</v>
          </cell>
          <cell r="B1855" t="str">
            <v>-</v>
          </cell>
          <cell r="C1855" t="str">
            <v>Bueiro met.s/interrupção tráf. D=2,00 m rev. epoxy</v>
          </cell>
          <cell r="D1855" t="str">
            <v>m</v>
          </cell>
        </row>
        <row r="1856">
          <cell r="A1856" t="str">
            <v>5 S 04 999 01</v>
          </cell>
          <cell r="B1856" t="str">
            <v>-</v>
          </cell>
          <cell r="C1856" t="str">
            <v>Remoção de bueiros existentes</v>
          </cell>
          <cell r="D1856" t="str">
            <v>m</v>
          </cell>
        </row>
        <row r="1857">
          <cell r="A1857" t="str">
            <v>5 S 04 999 04</v>
          </cell>
          <cell r="B1857" t="str">
            <v>-</v>
          </cell>
          <cell r="C1857" t="str">
            <v>Restauração de disp. danif. com concr. fck=12 MPa</v>
          </cell>
          <cell r="D1857" t="str">
            <v>m³</v>
          </cell>
        </row>
        <row r="1858">
          <cell r="A1858" t="str">
            <v>5 S 04 999 07</v>
          </cell>
          <cell r="B1858" t="str">
            <v>-</v>
          </cell>
          <cell r="C1858" t="str">
            <v>Demolição de dispositivos de concreto simples</v>
          </cell>
          <cell r="D1858" t="str">
            <v>m³</v>
          </cell>
        </row>
        <row r="1859">
          <cell r="A1859" t="str">
            <v>5 S 04 999 08</v>
          </cell>
          <cell r="B1859" t="str">
            <v>-</v>
          </cell>
          <cell r="C1859" t="str">
            <v>Demolição de dispositivos de concreto armado</v>
          </cell>
          <cell r="D1859" t="str">
            <v>m³</v>
          </cell>
        </row>
        <row r="1860">
          <cell r="A1860" t="str">
            <v>5 S 04 999 54</v>
          </cell>
          <cell r="B1860" t="str">
            <v>-</v>
          </cell>
          <cell r="C1860" t="str">
            <v>Restaur.de disp.danif.com concr. fck=12 MPa AC/BC</v>
          </cell>
          <cell r="D1860" t="str">
            <v>m³</v>
          </cell>
        </row>
        <row r="1861">
          <cell r="A1861" t="str">
            <v>5 S 05 100 00</v>
          </cell>
          <cell r="B1861" t="str">
            <v>-</v>
          </cell>
          <cell r="C1861" t="str">
            <v>Enleivamento</v>
          </cell>
          <cell r="D1861" t="str">
            <v>m²</v>
          </cell>
        </row>
        <row r="1862">
          <cell r="A1862" t="str">
            <v>5 S 05 102 00</v>
          </cell>
          <cell r="B1862" t="str">
            <v>-</v>
          </cell>
          <cell r="C1862" t="str">
            <v>Hidrossemeadura</v>
          </cell>
          <cell r="D1862" t="str">
            <v>m²</v>
          </cell>
        </row>
        <row r="1863">
          <cell r="A1863" t="str">
            <v>5 S 05 300 01</v>
          </cell>
          <cell r="B1863" t="str">
            <v>-</v>
          </cell>
          <cell r="C1863" t="str">
            <v>Alvenaria de pedra arrumada</v>
          </cell>
          <cell r="D1863" t="str">
            <v>m³</v>
          </cell>
        </row>
        <row r="1864">
          <cell r="A1864" t="str">
            <v>5 S 05 300 02</v>
          </cell>
          <cell r="B1864" t="str">
            <v>-</v>
          </cell>
          <cell r="C1864" t="str">
            <v>Enrocamento de pedra jogada</v>
          </cell>
          <cell r="D1864" t="str">
            <v>m³</v>
          </cell>
        </row>
        <row r="1865">
          <cell r="A1865" t="str">
            <v>5 S 05 301 00</v>
          </cell>
          <cell r="B1865" t="str">
            <v>-</v>
          </cell>
          <cell r="C1865" t="str">
            <v>Alvenaria de pedra argamassada</v>
          </cell>
          <cell r="D1865" t="str">
            <v>m³</v>
          </cell>
        </row>
        <row r="1866">
          <cell r="A1866" t="str">
            <v>5 S 05 301 50</v>
          </cell>
          <cell r="B1866" t="str">
            <v>-</v>
          </cell>
          <cell r="C1866" t="str">
            <v>Alvenaria de pedra argamassada AC/PC</v>
          </cell>
          <cell r="D1866" t="str">
            <v>m³</v>
          </cell>
        </row>
        <row r="1867">
          <cell r="A1867" t="str">
            <v>5 S 05 302 01</v>
          </cell>
          <cell r="B1867" t="str">
            <v>-</v>
          </cell>
          <cell r="C1867" t="str">
            <v>Muro de gabião tipo caixa</v>
          </cell>
          <cell r="D1867" t="str">
            <v>m³</v>
          </cell>
        </row>
        <row r="1868">
          <cell r="A1868" t="str">
            <v>5 S 05 303 01</v>
          </cell>
          <cell r="B1868" t="str">
            <v>-</v>
          </cell>
          <cell r="C1868" t="str">
            <v>Terra armada - ECE - greide 0,0&lt;h&lt;6,00m</v>
          </cell>
          <cell r="D1868" t="str">
            <v>m²</v>
          </cell>
        </row>
        <row r="1869">
          <cell r="A1869" t="str">
            <v>5 S 05 303 02</v>
          </cell>
          <cell r="B1869" t="str">
            <v>-</v>
          </cell>
          <cell r="C1869" t="str">
            <v>Terra armada - ECE - greide 6,0&lt;h&lt;9,00</v>
          </cell>
          <cell r="D1869" t="str">
            <v>m²</v>
          </cell>
        </row>
        <row r="1870">
          <cell r="A1870" t="str">
            <v>5 S 05 303 03</v>
          </cell>
          <cell r="B1870" t="str">
            <v>-</v>
          </cell>
          <cell r="C1870" t="str">
            <v>Terra armada - ECE - greide 9,0&lt;h&lt;12,00m</v>
          </cell>
          <cell r="D1870" t="str">
            <v>m²</v>
          </cell>
        </row>
        <row r="1871">
          <cell r="A1871" t="str">
            <v>5 S 05 303 04</v>
          </cell>
          <cell r="B1871" t="str">
            <v>-</v>
          </cell>
          <cell r="C1871" t="str">
            <v>Terra armada - ECE - pé de talude 0,0&lt;h&lt;6,00m</v>
          </cell>
          <cell r="D1871" t="str">
            <v>m²</v>
          </cell>
        </row>
        <row r="1872">
          <cell r="A1872" t="str">
            <v>5 S 05 303 05</v>
          </cell>
          <cell r="B1872" t="str">
            <v>-</v>
          </cell>
          <cell r="C1872" t="str">
            <v>Terra armada - ECE - pé de talude 6,0&lt;h&lt;9,00m</v>
          </cell>
          <cell r="D1872" t="str">
            <v>m²</v>
          </cell>
        </row>
        <row r="1873">
          <cell r="A1873" t="str">
            <v>5 S 05 303 06</v>
          </cell>
          <cell r="B1873" t="str">
            <v>-</v>
          </cell>
          <cell r="C1873" t="str">
            <v>Terra armada - ECE - pé de talude 9,0&lt;h&lt;12,00m</v>
          </cell>
          <cell r="D1873" t="str">
            <v>m²</v>
          </cell>
        </row>
        <row r="1874">
          <cell r="A1874" t="str">
            <v>5 S 05 303 07</v>
          </cell>
          <cell r="B1874" t="str">
            <v>-</v>
          </cell>
          <cell r="C1874" t="str">
            <v>Terra armada - ECE - encontro portante 0,0&lt;h&lt;6,0m</v>
          </cell>
          <cell r="D1874" t="str">
            <v>m²</v>
          </cell>
        </row>
        <row r="1875">
          <cell r="A1875" t="str">
            <v>5 S 05 303 08</v>
          </cell>
          <cell r="B1875" t="str">
            <v>-</v>
          </cell>
          <cell r="C1875" t="str">
            <v>Terra armada - ECE - encontro portante 6,0&lt;h&lt;9,00m</v>
          </cell>
          <cell r="D1875" t="str">
            <v>m²</v>
          </cell>
        </row>
        <row r="1876">
          <cell r="A1876" t="str">
            <v>5 S 05 303 09</v>
          </cell>
          <cell r="B1876" t="str">
            <v>-</v>
          </cell>
          <cell r="C1876" t="str">
            <v>Escamas de concreto armado para terra armada</v>
          </cell>
          <cell r="D1876" t="str">
            <v>m³</v>
          </cell>
        </row>
        <row r="1877">
          <cell r="A1877" t="str">
            <v>5 S 05 303 10</v>
          </cell>
          <cell r="B1877" t="str">
            <v>-</v>
          </cell>
          <cell r="C1877" t="str">
            <v>Conc. de soleira e arrem. de maciço de terra arm.</v>
          </cell>
          <cell r="D1877" t="str">
            <v>m³</v>
          </cell>
        </row>
        <row r="1878">
          <cell r="A1878" t="str">
            <v>5 S 05 303 11</v>
          </cell>
          <cell r="B1878" t="str">
            <v>-</v>
          </cell>
          <cell r="C1878" t="str">
            <v>Montagem de maciço terra armada</v>
          </cell>
          <cell r="D1878" t="str">
            <v>m²</v>
          </cell>
        </row>
        <row r="1879">
          <cell r="A1879" t="str">
            <v>5 S 05 303 59</v>
          </cell>
          <cell r="B1879" t="str">
            <v>-</v>
          </cell>
          <cell r="C1879" t="str">
            <v>Escamas de concreto armado para terra armada AC/BC</v>
          </cell>
          <cell r="D1879" t="str">
            <v>m³</v>
          </cell>
        </row>
        <row r="1880">
          <cell r="A1880" t="str">
            <v>5 S 05 303 60</v>
          </cell>
          <cell r="B1880" t="str">
            <v>-</v>
          </cell>
          <cell r="C1880" t="str">
            <v>Concr. soleira arremate de maciço terra arm. AC/BC</v>
          </cell>
          <cell r="D1880" t="str">
            <v>m³</v>
          </cell>
        </row>
        <row r="1881">
          <cell r="A1881" t="str">
            <v>5 S 05 340 01</v>
          </cell>
          <cell r="B1881" t="str">
            <v>-</v>
          </cell>
          <cell r="C1881" t="str">
            <v>Execução cortina atirantada conc.armado fck=15 MPa</v>
          </cell>
          <cell r="D1881" t="str">
            <v>m³</v>
          </cell>
        </row>
        <row r="1882">
          <cell r="A1882" t="str">
            <v>5 S 05 340 51</v>
          </cell>
          <cell r="B1882" t="str">
            <v>-</v>
          </cell>
          <cell r="C1882" t="str">
            <v>Exec.cortina atirant.concr.armado fck=15 MPa AC/BC</v>
          </cell>
          <cell r="D1882" t="str">
            <v>m³</v>
          </cell>
        </row>
        <row r="1883">
          <cell r="A1883" t="str">
            <v>5 S 05 900 01</v>
          </cell>
          <cell r="B1883" t="str">
            <v>-</v>
          </cell>
          <cell r="C1883" t="str">
            <v>Execução tirante protendido cortina atirantada</v>
          </cell>
          <cell r="D1883" t="str">
            <v>m</v>
          </cell>
        </row>
        <row r="1884">
          <cell r="A1884" t="str">
            <v>5 S 06 400 01</v>
          </cell>
          <cell r="B1884" t="str">
            <v>-</v>
          </cell>
          <cell r="C1884" t="str">
            <v>Cercas arame farp. c/ mourão conc. seção quadr.</v>
          </cell>
          <cell r="D1884" t="str">
            <v>m</v>
          </cell>
        </row>
        <row r="1885">
          <cell r="A1885" t="str">
            <v>5 S 06 400 02</v>
          </cell>
          <cell r="B1885" t="str">
            <v>-</v>
          </cell>
          <cell r="C1885" t="str">
            <v>Cerca arame farp. c/ mourão de conc. seção triang</v>
          </cell>
          <cell r="D1885" t="str">
            <v>m</v>
          </cell>
        </row>
        <row r="1886">
          <cell r="A1886" t="str">
            <v>5 S 06 400 51</v>
          </cell>
          <cell r="B1886" t="str">
            <v>-</v>
          </cell>
          <cell r="C1886" t="str">
            <v>Cercas arame farp. c/mourão conc.seção quadr.AC/BC</v>
          </cell>
          <cell r="D1886" t="str">
            <v>m</v>
          </cell>
        </row>
        <row r="1887">
          <cell r="A1887" t="str">
            <v>5 S 06 400 52</v>
          </cell>
          <cell r="B1887" t="str">
            <v>-</v>
          </cell>
          <cell r="C1887" t="str">
            <v>Cerca arame farp. c/mourão concr.sec. triang.AC/BC</v>
          </cell>
          <cell r="D1887" t="str">
            <v>m</v>
          </cell>
        </row>
        <row r="1888">
          <cell r="A1888" t="str">
            <v>5 S 06 410 00</v>
          </cell>
          <cell r="B1888" t="str">
            <v>-</v>
          </cell>
          <cell r="C1888" t="str">
            <v>Cercas arame farpado com suporte madeira</v>
          </cell>
          <cell r="D1888" t="str">
            <v>m</v>
          </cell>
        </row>
        <row r="1889">
          <cell r="A1889" t="str">
            <v>5 S 09 001 07</v>
          </cell>
          <cell r="B1889" t="str">
            <v>-</v>
          </cell>
          <cell r="C1889" t="str">
            <v>Transporte local em rodov. não pavim.</v>
          </cell>
          <cell r="D1889" t="str">
            <v>tkm</v>
          </cell>
        </row>
        <row r="1890">
          <cell r="A1890" t="str">
            <v>5 S 09 001 90</v>
          </cell>
          <cell r="B1890" t="str">
            <v>-</v>
          </cell>
          <cell r="C1890" t="str">
            <v>Transporte comercial c/ carroc. rodov. não pav.</v>
          </cell>
          <cell r="D1890" t="str">
            <v>tkm</v>
          </cell>
        </row>
        <row r="1891">
          <cell r="A1891" t="str">
            <v>5 S 09 001 91</v>
          </cell>
          <cell r="B1891" t="str">
            <v>-</v>
          </cell>
          <cell r="C1891" t="str">
            <v>Transporte comercial c/ basc. 10m3 rod. não pav.</v>
          </cell>
          <cell r="D1891" t="str">
            <v>tkm</v>
          </cell>
        </row>
        <row r="1892">
          <cell r="A1892" t="str">
            <v>5 S 09 002 07</v>
          </cell>
          <cell r="B1892" t="str">
            <v>-</v>
          </cell>
          <cell r="C1892" t="str">
            <v>Transporte local em rodov. pavim.</v>
          </cell>
          <cell r="D1892" t="str">
            <v>tkm</v>
          </cell>
        </row>
        <row r="1893">
          <cell r="A1893" t="str">
            <v>5 S 09 002 90</v>
          </cell>
          <cell r="B1893" t="str">
            <v>-</v>
          </cell>
          <cell r="C1893" t="str">
            <v>Transporte comercial c/ carroceria rodov. pav.</v>
          </cell>
          <cell r="D1893" t="str">
            <v>tkm</v>
          </cell>
        </row>
        <row r="1894">
          <cell r="A1894" t="str">
            <v>5 S 09 002 91</v>
          </cell>
          <cell r="B1894" t="str">
            <v>-</v>
          </cell>
          <cell r="C1894" t="str">
            <v>Transporte comercial c/ basc. 10m3 rod. pav.</v>
          </cell>
          <cell r="D1894" t="str">
            <v>tkm</v>
          </cell>
        </row>
        <row r="1896">
          <cell r="A1896" t="str">
            <v>DNIT - Sistema de Custos Rodoviários</v>
          </cell>
          <cell r="D1896" t="str">
            <v>Sicro2</v>
          </cell>
        </row>
        <row r="1897">
          <cell r="A1897" t="str">
            <v>Outros</v>
          </cell>
          <cell r="D1897" t="str">
            <v>Minas Gerais</v>
          </cell>
        </row>
        <row r="1898">
          <cell r="A1898" t="str">
            <v>Resumo dos Custos Unitários de Referência: Maio de 2005</v>
          </cell>
          <cell r="D1898" t="str">
            <v>RCtR0330</v>
          </cell>
        </row>
        <row r="1900">
          <cell r="C1900" t="str">
            <v>FORNECIMENTO DE MATERIAL BETUMINOSO</v>
          </cell>
        </row>
        <row r="1901">
          <cell r="B1901" t="str">
            <v>-</v>
          </cell>
          <cell r="C1901" t="str">
            <v>Fornecimento de CAP-20 Com 4,5% de Polímero</v>
          </cell>
          <cell r="D1901" t="str">
            <v>t</v>
          </cell>
          <cell r="H1901" t="str">
            <v>EC-P-01</v>
          </cell>
        </row>
        <row r="1902">
          <cell r="B1902" t="str">
            <v>-</v>
          </cell>
          <cell r="C1902" t="str">
            <v>Fornecimento de Asfalto Diluido Tipo CM-30</v>
          </cell>
          <cell r="D1902" t="str">
            <v>t</v>
          </cell>
          <cell r="H1902" t="str">
            <v>EC-P-01</v>
          </cell>
        </row>
        <row r="1903">
          <cell r="B1903" t="str">
            <v>-</v>
          </cell>
          <cell r="C1903" t="str">
            <v>Fornecimeto de Emulsão Asfáltica RR-C</v>
          </cell>
          <cell r="D1903" t="str">
            <v>t</v>
          </cell>
          <cell r="H1903" t="str">
            <v>EC-P-01</v>
          </cell>
        </row>
        <row r="1905">
          <cell r="C1905" t="str">
            <v>TRANSPORTE DE MATERIAL BETUMINOSO</v>
          </cell>
        </row>
        <row r="1906">
          <cell r="B1906" t="str">
            <v>-</v>
          </cell>
          <cell r="C1906" t="str">
            <v>Transporte de CAP-20 Com 4,5% de Polímero</v>
          </cell>
          <cell r="D1906" t="str">
            <v>t</v>
          </cell>
          <cell r="H1906" t="str">
            <v>EC-P-01</v>
          </cell>
        </row>
        <row r="1907">
          <cell r="B1907" t="str">
            <v>-</v>
          </cell>
          <cell r="C1907" t="str">
            <v>Transporte Comercial de Asfalto Diluido Tipo CM-30</v>
          </cell>
          <cell r="D1907" t="str">
            <v>t</v>
          </cell>
          <cell r="H1907" t="str">
            <v>EC-P-01</v>
          </cell>
        </row>
        <row r="1908">
          <cell r="B1908" t="str">
            <v>-</v>
          </cell>
          <cell r="C1908" t="str">
            <v>Transporte Comercial de Emulsão Asfáltica RR-2C</v>
          </cell>
          <cell r="D1908" t="str">
            <v>t</v>
          </cell>
          <cell r="H1908" t="str">
            <v>EC-P-01</v>
          </cell>
        </row>
        <row r="1910">
          <cell r="C1910" t="str">
            <v>TUBULÃO AR COMPRIMIDO</v>
          </cell>
        </row>
        <row r="1911">
          <cell r="A1911" t="str">
            <v>2 S 10 100 01</v>
          </cell>
          <cell r="B1911" t="str">
            <v>-</v>
          </cell>
          <cell r="C1911" t="str">
            <v>Escavação AR Comprimido 1ª Categoria</v>
          </cell>
          <cell r="D1911" t="str">
            <v>m³</v>
          </cell>
        </row>
        <row r="1912">
          <cell r="A1912" t="str">
            <v>2 S 10 100 02</v>
          </cell>
          <cell r="B1912" t="str">
            <v>-</v>
          </cell>
          <cell r="C1912" t="str">
            <v>Concreto 25 MPA Inclusive Forma para Camisa</v>
          </cell>
          <cell r="D1912" t="str">
            <v>m³</v>
          </cell>
          <cell r="H1912" t="str">
            <v>DNER-ES-335/97</v>
          </cell>
        </row>
        <row r="1913">
          <cell r="A1913" t="str">
            <v>2 S 10 100 03</v>
          </cell>
          <cell r="B1913" t="str">
            <v>-</v>
          </cell>
          <cell r="C1913" t="str">
            <v>Ferragem</v>
          </cell>
          <cell r="D1913" t="str">
            <v>Kg</v>
          </cell>
          <cell r="H1913" t="str">
            <v>DNER-ES-331/97</v>
          </cell>
        </row>
        <row r="1915">
          <cell r="C1915" t="str">
            <v>TRAVESSA DE APOIO 1 E 2 - CORTINAS</v>
          </cell>
        </row>
        <row r="1916">
          <cell r="A1916" t="str">
            <v>2 S 10 200 01</v>
          </cell>
          <cell r="B1916" t="str">
            <v>-</v>
          </cell>
          <cell r="C1916" t="str">
            <v>Cimbramento</v>
          </cell>
          <cell r="D1916" t="str">
            <v>m³</v>
          </cell>
        </row>
        <row r="1917">
          <cell r="A1917" t="str">
            <v>2 S 10 200 02</v>
          </cell>
          <cell r="B1917" t="str">
            <v>-</v>
          </cell>
          <cell r="C1917" t="str">
            <v>Ferragem para Toda Obra</v>
          </cell>
          <cell r="D1917" t="str">
            <v>Kg</v>
          </cell>
          <cell r="H1917" t="str">
            <v>DNER-ES-331/97</v>
          </cell>
        </row>
        <row r="1918">
          <cell r="A1918" t="str">
            <v>2 S 10 200 03</v>
          </cell>
          <cell r="B1918" t="str">
            <v>-</v>
          </cell>
          <cell r="C1918" t="str">
            <v>Concreto 25 MPA</v>
          </cell>
          <cell r="D1918" t="str">
            <v>m³</v>
          </cell>
          <cell r="H1918" t="str">
            <v>DNER-ES-335/97</v>
          </cell>
        </row>
        <row r="1919">
          <cell r="A1919" t="str">
            <v>2 S 10 200 04</v>
          </cell>
          <cell r="B1919" t="str">
            <v>-</v>
          </cell>
          <cell r="C1919" t="str">
            <v>Forma</v>
          </cell>
          <cell r="D1919" t="str">
            <v>m²</v>
          </cell>
          <cell r="H1919" t="str">
            <v>DNER-ES-333/97</v>
          </cell>
        </row>
        <row r="1920">
          <cell r="A1920" t="str">
            <v>2 S 10 200 05</v>
          </cell>
          <cell r="B1920" t="str">
            <v>-</v>
          </cell>
          <cell r="C1920" t="str">
            <v>Aparelho de Apoio Inclusive Calços</v>
          </cell>
          <cell r="D1920" t="str">
            <v>dm³</v>
          </cell>
        </row>
        <row r="1922">
          <cell r="C1922" t="str">
            <v>LAJE</v>
          </cell>
        </row>
        <row r="1923">
          <cell r="A1923" t="str">
            <v>2 S 10 300 01</v>
          </cell>
          <cell r="B1923" t="str">
            <v>-</v>
          </cell>
          <cell r="C1923" t="str">
            <v>Concreto 25 MPA</v>
          </cell>
          <cell r="D1923" t="str">
            <v>m³</v>
          </cell>
          <cell r="H1923" t="str">
            <v>DNER-ES-335/97</v>
          </cell>
        </row>
        <row r="1924">
          <cell r="A1924" t="str">
            <v>2 S 10 300 02</v>
          </cell>
          <cell r="B1924" t="str">
            <v>-</v>
          </cell>
          <cell r="C1924" t="str">
            <v>Forma Inclusive Pré-Laje</v>
          </cell>
          <cell r="D1924" t="str">
            <v>m²</v>
          </cell>
          <cell r="H1924" t="str">
            <v>DNER-ES-333/97</v>
          </cell>
        </row>
        <row r="1926">
          <cell r="C1926" t="str">
            <v>GUARDA-RODA</v>
          </cell>
        </row>
        <row r="1927">
          <cell r="A1927" t="str">
            <v>2 S 10 400 01</v>
          </cell>
          <cell r="B1927" t="str">
            <v>-</v>
          </cell>
          <cell r="C1927" t="str">
            <v>Concreto 25 MPA</v>
          </cell>
          <cell r="D1927" t="str">
            <v>m³</v>
          </cell>
          <cell r="H1927" t="str">
            <v>DNER-ES-335/97</v>
          </cell>
        </row>
        <row r="1928">
          <cell r="A1928" t="str">
            <v>2 S 10 400 02</v>
          </cell>
          <cell r="B1928" t="str">
            <v>-</v>
          </cell>
          <cell r="C1928" t="str">
            <v>Forma</v>
          </cell>
          <cell r="D1928" t="str">
            <v>m²</v>
          </cell>
          <cell r="H1928" t="str">
            <v>DNER-ES-333/97</v>
          </cell>
        </row>
        <row r="1930">
          <cell r="C1930" t="str">
            <v>OUTROS ITENS</v>
          </cell>
        </row>
        <row r="1931">
          <cell r="A1931" t="str">
            <v>2 S 10 500 01</v>
          </cell>
          <cell r="B1931" t="str">
            <v>-</v>
          </cell>
          <cell r="C1931" t="str">
            <v>Guarda-Corpo Metálico</v>
          </cell>
          <cell r="D1931" t="str">
            <v>Kg</v>
          </cell>
        </row>
        <row r="1932">
          <cell r="A1932" t="str">
            <v>2 S 10 500 02</v>
          </cell>
          <cell r="B1932" t="str">
            <v>-</v>
          </cell>
          <cell r="C1932" t="str">
            <v>Dreno PVC Diâmetro 100</v>
          </cell>
          <cell r="D1932" t="str">
            <v>Pç</v>
          </cell>
        </row>
        <row r="1933">
          <cell r="A1933" t="str">
            <v>2 S 10 500 03</v>
          </cell>
          <cell r="B1933" t="str">
            <v>-</v>
          </cell>
          <cell r="C1933" t="str">
            <v>Gabião</v>
          </cell>
          <cell r="D1933" t="str">
            <v>m³</v>
          </cell>
        </row>
        <row r="1934">
          <cell r="A1934" t="str">
            <v>2 S 10 500 04</v>
          </cell>
          <cell r="B1934" t="str">
            <v>-</v>
          </cell>
          <cell r="C1934" t="str">
            <v>Reaterro Gabião</v>
          </cell>
          <cell r="D1934" t="str">
            <v>m³</v>
          </cell>
        </row>
        <row r="1935">
          <cell r="A1935" t="str">
            <v>2 S 10 500 05</v>
          </cell>
          <cell r="B1935" t="str">
            <v>-</v>
          </cell>
          <cell r="C1935" t="str">
            <v>Vigas Metálicas e Outras Peças</v>
          </cell>
          <cell r="D1935" t="str">
            <v>Kg</v>
          </cell>
        </row>
        <row r="1936">
          <cell r="A1936" t="str">
            <v>2 S 10 500 06</v>
          </cell>
          <cell r="B1936" t="str">
            <v>-</v>
          </cell>
          <cell r="C1936" t="str">
            <v>Lançamento de Viga</v>
          </cell>
          <cell r="D1936" t="str">
            <v>Pç</v>
          </cell>
        </row>
        <row r="1938">
          <cell r="C1938" t="str">
            <v>MEIO AMBIENTE (RECUPERAÇÃO DE PASSIVO AMBIENTAL)</v>
          </cell>
        </row>
        <row r="1939">
          <cell r="B1939" t="str">
            <v>-</v>
          </cell>
          <cell r="C1939" t="str">
            <v>Plantio de Árvores</v>
          </cell>
          <cell r="D1939" t="str">
            <v>und</v>
          </cell>
        </row>
        <row r="1941">
          <cell r="C1941" t="str">
            <v>DESPESAS COM MOBILIZAÇÃO/DESMOBILIZAÇÃO E INSTALAÇÃO DE CANTEIRO</v>
          </cell>
        </row>
        <row r="1942">
          <cell r="A1942" t="str">
            <v>1 A 99 100 00</v>
          </cell>
          <cell r="B1942" t="str">
            <v>-</v>
          </cell>
          <cell r="C1942" t="str">
            <v>Despesas Com Inst. de Canteiro e Acampamento</v>
          </cell>
          <cell r="D1942" t="str">
            <v>VB</v>
          </cell>
        </row>
        <row r="1943">
          <cell r="A1943" t="str">
            <v>1 A 99 200 00</v>
          </cell>
          <cell r="B1943" t="str">
            <v>-</v>
          </cell>
          <cell r="C1943" t="str">
            <v>Despesas com Mobilização e Desmobilização</v>
          </cell>
          <cell r="D1943" t="str">
            <v>VB</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ixas (2)"/>
      <sheetName val="Dados"/>
      <sheetName val="Peguntas"/>
      <sheetName val="Revisto"/>
      <sheetName val="memoria"/>
      <sheetName val="Justifica"/>
      <sheetName val="Contrato"/>
      <sheetName val="BUEIROS EXECUTADOS"/>
      <sheetName val="Drengem"/>
      <sheetName val="faixas"/>
      <sheetName val="DMT ÁGUA"/>
    </sheetNames>
    <sheetDataSet>
      <sheetData sheetId="0"/>
      <sheetData sheetId="1"/>
      <sheetData sheetId="2">
        <row r="2">
          <cell r="B2">
            <v>41933</v>
          </cell>
        </row>
        <row r="3">
          <cell r="B3">
            <v>44813</v>
          </cell>
        </row>
        <row r="5">
          <cell r="B5">
            <v>10</v>
          </cell>
        </row>
        <row r="7">
          <cell r="B7">
            <v>1.25</v>
          </cell>
        </row>
        <row r="8">
          <cell r="B8">
            <v>180</v>
          </cell>
        </row>
        <row r="10">
          <cell r="B10">
            <v>9.1999999999999993</v>
          </cell>
        </row>
        <row r="11">
          <cell r="B11">
            <v>0.15</v>
          </cell>
        </row>
        <row r="12">
          <cell r="B12">
            <v>120</v>
          </cell>
        </row>
        <row r="15">
          <cell r="B15">
            <v>8.9</v>
          </cell>
        </row>
        <row r="16">
          <cell r="B16">
            <v>0.2</v>
          </cell>
        </row>
        <row r="17">
          <cell r="B17">
            <v>1.6</v>
          </cell>
        </row>
        <row r="18">
          <cell r="B18">
            <v>1.1499999999999999</v>
          </cell>
        </row>
        <row r="20">
          <cell r="B20">
            <v>160</v>
          </cell>
        </row>
        <row r="23">
          <cell r="B23">
            <v>8</v>
          </cell>
        </row>
        <row r="24">
          <cell r="B24">
            <v>1.3</v>
          </cell>
        </row>
        <row r="27">
          <cell r="B27">
            <v>6</v>
          </cell>
        </row>
        <row r="28">
          <cell r="B28">
            <v>3.6</v>
          </cell>
        </row>
        <row r="29">
          <cell r="B29">
            <v>25</v>
          </cell>
        </row>
        <row r="31">
          <cell r="B31">
            <v>2</v>
          </cell>
        </row>
        <row r="32">
          <cell r="B32">
            <v>2.1</v>
          </cell>
        </row>
        <row r="33">
          <cell r="B33">
            <v>12</v>
          </cell>
        </row>
        <row r="35">
          <cell r="B35">
            <v>1.5</v>
          </cell>
        </row>
        <row r="36">
          <cell r="B36">
            <v>190</v>
          </cell>
        </row>
        <row r="37">
          <cell r="B37">
            <v>22.405999999999999</v>
          </cell>
        </row>
        <row r="39">
          <cell r="B39" t="str">
            <v>Revisto</v>
          </cell>
        </row>
        <row r="40">
          <cell r="B40" t="str">
            <v>Previsto</v>
          </cell>
        </row>
        <row r="42">
          <cell r="B42" t="str">
            <v>Subtotal</v>
          </cell>
        </row>
        <row r="43">
          <cell r="B43" t="str">
            <v>Quantidade Revista</v>
          </cell>
        </row>
        <row r="46">
          <cell r="B46" t="str">
            <v>Diferença</v>
          </cell>
        </row>
        <row r="47">
          <cell r="B47">
            <v>2</v>
          </cell>
        </row>
        <row r="48">
          <cell r="B48" t="str">
            <v>#.##0,00</v>
          </cell>
        </row>
        <row r="50">
          <cell r="B50" t="str">
            <v>#.##0,00</v>
          </cell>
        </row>
      </sheetData>
      <sheetData sheetId="3"/>
      <sheetData sheetId="4">
        <row r="57">
          <cell r="M57">
            <v>14.074999999999999</v>
          </cell>
        </row>
        <row r="71">
          <cell r="G71">
            <v>19.074999999999999</v>
          </cell>
        </row>
        <row r="123">
          <cell r="G123">
            <v>5.0279999999999996</v>
          </cell>
        </row>
        <row r="134">
          <cell r="G134">
            <v>32155.7</v>
          </cell>
        </row>
        <row r="136">
          <cell r="G136">
            <v>161678.85999999999</v>
          </cell>
        </row>
        <row r="149">
          <cell r="G149">
            <v>7.3449999999999998</v>
          </cell>
        </row>
        <row r="160">
          <cell r="G160">
            <v>47597.2</v>
          </cell>
        </row>
        <row r="162">
          <cell r="G162">
            <v>349601.43400000001</v>
          </cell>
        </row>
        <row r="164">
          <cell r="G164">
            <v>79752.899999999994</v>
          </cell>
        </row>
        <row r="209">
          <cell r="M209">
            <v>268878</v>
          </cell>
        </row>
        <row r="216">
          <cell r="M216">
            <v>89626</v>
          </cell>
        </row>
        <row r="223">
          <cell r="M223">
            <v>1156.17</v>
          </cell>
        </row>
        <row r="361">
          <cell r="H361">
            <v>910</v>
          </cell>
          <cell r="I361">
            <v>2517.1999999999998</v>
          </cell>
        </row>
        <row r="379">
          <cell r="E379">
            <v>3140</v>
          </cell>
        </row>
        <row r="466">
          <cell r="E466">
            <v>11</v>
          </cell>
        </row>
        <row r="707">
          <cell r="H707">
            <v>35381.353999999999</v>
          </cell>
        </row>
      </sheetData>
      <sheetData sheetId="5"/>
      <sheetData sheetId="6"/>
      <sheetData sheetId="7"/>
      <sheetData sheetId="8"/>
      <sheetData sheetId="9"/>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BDI"/>
      <sheetName val="LS"/>
      <sheetName val="S"/>
      <sheetName val="I"/>
    </sheetNames>
    <sheetDataSet>
      <sheetData sheetId="0">
        <row r="1">
          <cell r="A1" t="str">
            <v>MUNICÍPIO DE CAMPO MAIOR - PI</v>
          </cell>
        </row>
        <row r="2">
          <cell r="A2" t="str">
            <v>RECUPERAÇÃO DE ESTRADA VICINAL</v>
          </cell>
        </row>
        <row r="5">
          <cell r="B5" t="str">
            <v xml:space="preserve">SINAPI PI-12/2023, ORSE-11/2023, </v>
          </cell>
          <cell r="F5" t="str">
            <v>SEM DESONERAÇÃO</v>
          </cell>
          <cell r="H5">
            <v>114.54000000000002</v>
          </cell>
          <cell r="K5">
            <v>21.959999999999997</v>
          </cell>
        </row>
      </sheetData>
      <sheetData sheetId="1"/>
      <sheetData sheetId="2"/>
      <sheetData sheetId="3"/>
      <sheetData sheetId="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EM DES"/>
      <sheetName val="RESUMO TRECHOS"/>
      <sheetName val="RESUMO COM DESON"/>
      <sheetName val="ORÇ COM DESON"/>
      <sheetName val="MEMORIAL DE CALCULO"/>
      <sheetName val="CRONOG."/>
      <sheetName val="ORÇ COM DES"/>
      <sheetName val="DMTS"/>
      <sheetName val="Mem 01"/>
      <sheetName val="COMP COM DESON"/>
      <sheetName val="COMP SICRO"/>
      <sheetName val="SICRO"/>
      <sheetName val="SINAPI"/>
      <sheetName val="REL"/>
      <sheetName val="JAZ"/>
      <sheetName val="Plan1"/>
      <sheetName val="BDI COM DESON"/>
      <sheetName val="MEMORIAL DE CALCULO (2)"/>
      <sheetName val="BDI SEM DES"/>
      <sheetName val="DMT"/>
      <sheetName val="MOBILIZAÇÃO"/>
      <sheetName val="RES. CD"/>
      <sheetName val="ORÇ CD"/>
      <sheetName val="Cron CD"/>
      <sheetName val="Comp CD"/>
      <sheetName val="BDI.CD"/>
      <sheetName val="Iten de Maior Relevância"/>
      <sheetName val="LS"/>
      <sheetName val="RESUMO COM DES"/>
      <sheetName val="COMP COM DES"/>
      <sheetName val="BDI COM DES"/>
      <sheetName val="JUSTIFICATIVA TÉCNICA"/>
      <sheetName val="JUSTIFICATIVA NÃO ENVIO CGE"/>
      <sheetName val="JUSTIF. TABELA SINAPI"/>
    </sheetNames>
    <sheetDataSet>
      <sheetData sheetId="0"/>
      <sheetData sheetId="1">
        <row r="6">
          <cell r="B6" t="str">
            <v>RECUPERAÇÃO DE ESTRADAS VICINAIS</v>
          </cell>
        </row>
        <row r="11">
          <cell r="G11" t="str">
            <v>COM DESONERAÇÃO</v>
          </cell>
        </row>
      </sheetData>
      <sheetData sheetId="2"/>
      <sheetData sheetId="3">
        <row r="13">
          <cell r="A13">
            <v>1</v>
          </cell>
          <cell r="B13" t="str">
            <v>Trecho 01 POVOADOS: Cruzeiro, Santa Luzia, Riacho, Monte Castelo.</v>
          </cell>
          <cell r="C13"/>
          <cell r="D13"/>
          <cell r="E13"/>
          <cell r="F13"/>
          <cell r="G13"/>
          <cell r="H13"/>
          <cell r="I13"/>
          <cell r="J13"/>
          <cell r="K13"/>
          <cell r="L13"/>
          <cell r="M13"/>
          <cell r="N13">
            <v>696179.39000000013</v>
          </cell>
        </row>
        <row r="14">
          <cell r="B14" t="str">
            <v>EXTENSÃO= 15,50 KM</v>
          </cell>
          <cell r="C14"/>
          <cell r="D14"/>
          <cell r="E14"/>
          <cell r="F14"/>
          <cell r="G14"/>
          <cell r="H14"/>
          <cell r="I14"/>
          <cell r="J14"/>
          <cell r="K14"/>
          <cell r="L14"/>
          <cell r="M14"/>
          <cell r="N14" t="str">
            <v>BDI=</v>
          </cell>
        </row>
        <row r="15">
          <cell r="B15" t="str">
            <v xml:space="preserve">LARGURA: 6 m </v>
          </cell>
          <cell r="C15"/>
          <cell r="D15"/>
          <cell r="E15"/>
          <cell r="F15"/>
          <cell r="G15"/>
          <cell r="H15"/>
          <cell r="I15"/>
          <cell r="J15"/>
          <cell r="K15"/>
          <cell r="L15"/>
          <cell r="M15"/>
        </row>
        <row r="16">
          <cell r="B16" t="str">
            <v>ITEM</v>
          </cell>
          <cell r="C16" t="str">
            <v>COD.</v>
          </cell>
          <cell r="D16"/>
          <cell r="E16" t="str">
            <v>ESPECIFICAÇÃO DOS SERVIÇOS</v>
          </cell>
          <cell r="F16" t="str">
            <v>UNID</v>
          </cell>
          <cell r="G16" t="str">
            <v>QUANT.</v>
          </cell>
          <cell r="H16" t="str">
            <v>PREÇOS</v>
          </cell>
          <cell r="I16"/>
          <cell r="J16"/>
          <cell r="K16"/>
          <cell r="L16"/>
          <cell r="M16"/>
        </row>
        <row r="17">
          <cell r="B17"/>
          <cell r="C17"/>
          <cell r="D17"/>
          <cell r="E17"/>
          <cell r="F17"/>
          <cell r="G17"/>
          <cell r="H17" t="str">
            <v>S/BDI</v>
          </cell>
          <cell r="I17" t="str">
            <v>C/BDI</v>
          </cell>
          <cell r="J17" t="str">
            <v>VALOR TOTAL S/ BDI</v>
          </cell>
          <cell r="K17" t="str">
            <v>VALOR TOTAL C/ BDI</v>
          </cell>
          <cell r="L17"/>
          <cell r="M17" t="str">
            <v>PESO(%)</v>
          </cell>
          <cell r="N17">
            <v>6</v>
          </cell>
        </row>
        <row r="18">
          <cell r="B18" t="str">
            <v xml:space="preserve"> 1.1 </v>
          </cell>
          <cell r="C18"/>
          <cell r="D18"/>
          <cell r="E18" t="str">
            <v>SERVIÇOS PRELIMINARES</v>
          </cell>
          <cell r="F18"/>
          <cell r="G18"/>
          <cell r="H18"/>
          <cell r="I18"/>
          <cell r="J18">
            <v>51854.65</v>
          </cell>
          <cell r="K18">
            <v>66446.570000000007</v>
          </cell>
          <cell r="L18"/>
          <cell r="M18">
            <v>9.5444609470556122E-2</v>
          </cell>
        </row>
        <row r="19">
          <cell r="B19" t="str">
            <v xml:space="preserve"> 1.1.1 </v>
          </cell>
          <cell r="C19" t="str">
            <v>COMPOSIÇÃO 01</v>
          </cell>
          <cell r="D19" t="str">
            <v>Próprio</v>
          </cell>
          <cell r="E19" t="str">
            <v>Administração local</v>
          </cell>
          <cell r="F19" t="str">
            <v>mês</v>
          </cell>
          <cell r="G19">
            <v>3</v>
          </cell>
          <cell r="H19">
            <v>9850.6</v>
          </cell>
          <cell r="I19">
            <v>12622.56</v>
          </cell>
          <cell r="J19">
            <v>29551.8</v>
          </cell>
          <cell r="K19">
            <v>37867.68</v>
          </cell>
          <cell r="L19"/>
          <cell r="M19">
            <v>5.4393566577717836E-2</v>
          </cell>
        </row>
        <row r="20">
          <cell r="B20" t="str">
            <v xml:space="preserve"> 1.1.2 </v>
          </cell>
          <cell r="C20" t="str">
            <v>COMPOSIÇÃO 02</v>
          </cell>
          <cell r="D20" t="str">
            <v>Próprio</v>
          </cell>
          <cell r="E20" t="str">
            <v>Placa da obra (3,60m x 1,80m)</v>
          </cell>
          <cell r="F20" t="str">
            <v>m²</v>
          </cell>
          <cell r="G20">
            <v>6.48</v>
          </cell>
          <cell r="H20">
            <v>358.09000000000003</v>
          </cell>
          <cell r="I20">
            <v>458.86</v>
          </cell>
          <cell r="J20">
            <v>2320.42</v>
          </cell>
          <cell r="K20">
            <v>2973.41</v>
          </cell>
          <cell r="L20"/>
          <cell r="M20">
            <v>4.2710399685920025E-3</v>
          </cell>
        </row>
        <row r="21">
          <cell r="B21" t="str">
            <v xml:space="preserve"> 1.1.3 </v>
          </cell>
          <cell r="C21" t="str">
            <v>COMPOSIÇÃO 03</v>
          </cell>
          <cell r="D21" t="str">
            <v>Próprio</v>
          </cell>
          <cell r="E21" t="str">
            <v>Mobilização e desmobilização de equipamentos</v>
          </cell>
          <cell r="F21" t="str">
            <v>und</v>
          </cell>
          <cell r="G21">
            <v>1</v>
          </cell>
          <cell r="H21">
            <v>19982.428050567825</v>
          </cell>
          <cell r="I21">
            <v>25605.48</v>
          </cell>
          <cell r="J21">
            <v>19982.43</v>
          </cell>
          <cell r="K21">
            <v>25605.48</v>
          </cell>
          <cell r="L21"/>
          <cell r="M21">
            <v>3.6780002924246283E-2</v>
          </cell>
          <cell r="N21">
            <v>9.1173569501964119E-2</v>
          </cell>
        </row>
        <row r="22">
          <cell r="B22" t="str">
            <v xml:space="preserve"> 1.2 </v>
          </cell>
          <cell r="C22"/>
          <cell r="D22"/>
          <cell r="E22" t="str">
            <v>SERVIÇOS DE REVESTIMENTO PRIMÁRIO</v>
          </cell>
          <cell r="F22"/>
          <cell r="G22"/>
          <cell r="H22"/>
          <cell r="I22"/>
          <cell r="J22">
            <v>243365.5</v>
          </cell>
          <cell r="K22">
            <v>311913.32</v>
          </cell>
          <cell r="L22"/>
          <cell r="M22">
            <v>0.4480358431754205</v>
          </cell>
        </row>
        <row r="23">
          <cell r="B23" t="str">
            <v xml:space="preserve"> 1.2.1 </v>
          </cell>
          <cell r="C23">
            <v>98525</v>
          </cell>
          <cell r="D23" t="str">
            <v>SINAPI</v>
          </cell>
          <cell r="E23" t="str">
            <v>Limpeza mecanizada da camada vegetal, vegetação e pequenas árvores (diâmetro de tronco menor que 0,20 m), com trator de esteiras. AF 05/2018</v>
          </cell>
          <cell r="F23" t="str">
            <v>m²</v>
          </cell>
          <cell r="G23">
            <v>31000</v>
          </cell>
          <cell r="H23">
            <v>0.37</v>
          </cell>
          <cell r="I23">
            <v>0.47</v>
          </cell>
          <cell r="J23">
            <v>11470</v>
          </cell>
          <cell r="K23">
            <v>14570</v>
          </cell>
          <cell r="L23"/>
          <cell r="M23">
            <v>2.0928513841813094E-2</v>
          </cell>
        </row>
        <row r="24">
          <cell r="B24" t="str">
            <v xml:space="preserve"> 1.2.2 </v>
          </cell>
          <cell r="C24">
            <v>4915598</v>
          </cell>
          <cell r="D24" t="str">
            <v>SICRO</v>
          </cell>
          <cell r="E24" t="str">
            <v>Reconformação da plataforma</v>
          </cell>
          <cell r="F24" t="str">
            <v>m²</v>
          </cell>
          <cell r="G24">
            <v>102300</v>
          </cell>
          <cell r="H24">
            <v>0.1</v>
          </cell>
          <cell r="I24">
            <v>0.13</v>
          </cell>
          <cell r="J24">
            <v>10230</v>
          </cell>
          <cell r="K24">
            <v>13299</v>
          </cell>
          <cell r="L24"/>
          <cell r="M24">
            <v>1.9102834974761316E-2</v>
          </cell>
        </row>
        <row r="25">
          <cell r="B25" t="str">
            <v xml:space="preserve"> 1.2.3 </v>
          </cell>
          <cell r="C25">
            <v>5502985</v>
          </cell>
          <cell r="D25" t="str">
            <v>SICRO</v>
          </cell>
          <cell r="E25" t="str">
            <v>Limpeza mecanizada da camada vegetal da jazida</v>
          </cell>
          <cell r="F25" t="str">
            <v>m²</v>
          </cell>
          <cell r="G25">
            <v>19530</v>
          </cell>
          <cell r="H25">
            <v>0.45</v>
          </cell>
          <cell r="I25">
            <v>0.57999999999999996</v>
          </cell>
          <cell r="J25">
            <v>8788.5</v>
          </cell>
          <cell r="K25">
            <v>11327.4</v>
          </cell>
          <cell r="L25"/>
          <cell r="M25">
            <v>1.6270806293188309E-2</v>
          </cell>
        </row>
        <row r="26">
          <cell r="B26" t="str">
            <v xml:space="preserve"> 1.2.4 </v>
          </cell>
          <cell r="C26">
            <v>5502986</v>
          </cell>
          <cell r="D26" t="str">
            <v>SICRO</v>
          </cell>
          <cell r="E26" t="str">
            <v>Expurgo de jazida</v>
          </cell>
          <cell r="F26" t="str">
            <v>m³</v>
          </cell>
          <cell r="G26">
            <v>3906</v>
          </cell>
          <cell r="H26">
            <v>2.5499999999999998</v>
          </cell>
          <cell r="I26">
            <v>3.27</v>
          </cell>
          <cell r="J26">
            <v>9960.2999999999993</v>
          </cell>
          <cell r="K26">
            <v>12772.62</v>
          </cell>
          <cell r="L26"/>
          <cell r="M26">
            <v>1.8346736751284749E-2</v>
          </cell>
        </row>
        <row r="27">
          <cell r="B27" t="str">
            <v xml:space="preserve"> 1.2.5 </v>
          </cell>
          <cell r="C27">
            <v>4915611</v>
          </cell>
          <cell r="D27" t="str">
            <v>SICRO</v>
          </cell>
          <cell r="E27" t="str">
            <v>Recomposição de revestimento primário com material de jazida, material para pista de rolamento</v>
          </cell>
          <cell r="F27" t="str">
            <v>m³</v>
          </cell>
          <cell r="G27">
            <v>19530</v>
          </cell>
          <cell r="H27">
            <v>10.39</v>
          </cell>
          <cell r="I27">
            <v>13.31</v>
          </cell>
          <cell r="J27">
            <v>202916.7</v>
          </cell>
          <cell r="K27">
            <v>259944.3</v>
          </cell>
          <cell r="L27"/>
          <cell r="M27">
            <v>0.37338695131437305</v>
          </cell>
        </row>
        <row r="28">
          <cell r="B28" t="str">
            <v xml:space="preserve"> 1.3 </v>
          </cell>
          <cell r="C28"/>
          <cell r="D28"/>
          <cell r="E28" t="str">
            <v>TRANSPORTE</v>
          </cell>
          <cell r="F28"/>
          <cell r="G28"/>
          <cell r="H28"/>
          <cell r="I28"/>
          <cell r="J28">
            <v>225459.01</v>
          </cell>
          <cell r="K28">
            <v>289305.7</v>
          </cell>
          <cell r="L28"/>
          <cell r="M28">
            <v>0.41490556047630189</v>
          </cell>
        </row>
        <row r="29">
          <cell r="B29" t="str">
            <v xml:space="preserve"> 1.3.1 </v>
          </cell>
          <cell r="C29">
            <v>5914359</v>
          </cell>
          <cell r="D29" t="str">
            <v>SICRO</v>
          </cell>
          <cell r="E29" t="str">
            <v>Transporte com caminhão basculante de 10 m³ - rodovia em leito natural</v>
          </cell>
          <cell r="F29" t="str">
            <v>tkm</v>
          </cell>
          <cell r="G29">
            <v>199206</v>
          </cell>
          <cell r="H29">
            <v>1.1299999999999999</v>
          </cell>
          <cell r="I29">
            <v>1.45</v>
          </cell>
          <cell r="J29">
            <v>225102.78</v>
          </cell>
          <cell r="K29">
            <v>288848.7</v>
          </cell>
          <cell r="L29"/>
          <cell r="M29">
            <v>0.41490556047630189</v>
          </cell>
        </row>
        <row r="30">
          <cell r="B30" t="str">
            <v xml:space="preserve"> 1.2.1 </v>
          </cell>
          <cell r="C30">
            <v>5915467</v>
          </cell>
          <cell r="D30" t="str">
            <v>SICRO</v>
          </cell>
          <cell r="E30" t="str">
            <v>Transporte de água com caminhão tanque de 10.000 l - rodovia em revestimento primário</v>
          </cell>
          <cell r="F30" t="str">
            <v>tkm</v>
          </cell>
          <cell r="G30">
            <v>234.36000000000058</v>
          </cell>
          <cell r="H30">
            <v>1.52</v>
          </cell>
          <cell r="I30">
            <v>1.95</v>
          </cell>
          <cell r="J30">
            <v>356.23</v>
          </cell>
          <cell r="K30">
            <v>457</v>
          </cell>
          <cell r="L30"/>
          <cell r="M30">
            <v>6.5644000176448764E-4</v>
          </cell>
        </row>
        <row r="31">
          <cell r="B31" t="str">
            <v xml:space="preserve"> 1.4 </v>
          </cell>
          <cell r="C31"/>
          <cell r="D31"/>
          <cell r="E31" t="str">
            <v>SERVIÇOS DE MEIO AMBIENTE</v>
          </cell>
          <cell r="F31"/>
          <cell r="G31"/>
          <cell r="H31"/>
          <cell r="I31"/>
          <cell r="J31">
            <v>22264.2</v>
          </cell>
          <cell r="K31">
            <v>28513.8</v>
          </cell>
          <cell r="L31"/>
          <cell r="M31">
            <v>4.0957546875956777E-2</v>
          </cell>
        </row>
        <row r="32">
          <cell r="B32" t="str">
            <v xml:space="preserve"> 1.4.1 </v>
          </cell>
          <cell r="C32" t="str">
            <v>COMPOSIÇÃO 04</v>
          </cell>
          <cell r="D32" t="str">
            <v>Próprio</v>
          </cell>
          <cell r="E32" t="str">
            <v>Reparação de danos físicos ao meio ambiente, jazida</v>
          </cell>
          <cell r="F32" t="str">
            <v>m²</v>
          </cell>
          <cell r="G32">
            <v>19530</v>
          </cell>
          <cell r="H32">
            <v>1.1399999999999999</v>
          </cell>
          <cell r="I32">
            <v>1.46</v>
          </cell>
          <cell r="J32">
            <v>22264.2</v>
          </cell>
          <cell r="K32">
            <v>28513.8</v>
          </cell>
          <cell r="L32"/>
          <cell r="M32">
            <v>4.0957546875956777E-2</v>
          </cell>
        </row>
        <row r="33">
          <cell r="B33"/>
          <cell r="C33"/>
          <cell r="D33"/>
          <cell r="E33"/>
          <cell r="F33"/>
          <cell r="G33"/>
          <cell r="H33"/>
          <cell r="I33"/>
          <cell r="J33"/>
          <cell r="K33"/>
          <cell r="L33" t="str">
            <v>SEM BDI</v>
          </cell>
          <cell r="M33" t="str">
            <v>COM BDI</v>
          </cell>
        </row>
        <row r="34">
          <cell r="B34"/>
          <cell r="C34" t="str">
            <v>TOTAL Trecho 01 POVOADOS: Cruzeiro, Santa Luzia, Riacho, Monte Castelo. ..............</v>
          </cell>
          <cell r="D34"/>
          <cell r="E34"/>
          <cell r="F34"/>
          <cell r="G34"/>
          <cell r="H34"/>
          <cell r="I34"/>
          <cell r="J34"/>
          <cell r="K34"/>
          <cell r="L34">
            <v>542943.36</v>
          </cell>
          <cell r="M34">
            <v>696179.39000000013</v>
          </cell>
          <cell r="N34"/>
        </row>
        <row r="37">
          <cell r="B37"/>
          <cell r="C37" t="str">
            <v>VALOR TOTAL</v>
          </cell>
          <cell r="D37"/>
          <cell r="E37"/>
          <cell r="F37"/>
          <cell r="G37"/>
          <cell r="H37"/>
          <cell r="I37"/>
          <cell r="J37"/>
          <cell r="K37"/>
          <cell r="L37">
            <v>542943.36</v>
          </cell>
          <cell r="M37">
            <v>696179.39000000013</v>
          </cell>
        </row>
      </sheetData>
      <sheetData sheetId="4">
        <row r="14">
          <cell r="H14" t="str">
            <v>Composição 01</v>
          </cell>
          <cell r="I14">
            <v>3</v>
          </cell>
          <cell r="J14" t="str">
            <v>mês</v>
          </cell>
          <cell r="K14" t="str">
            <v>Administração local</v>
          </cell>
        </row>
        <row r="15">
          <cell r="H15"/>
        </row>
        <row r="17">
          <cell r="H17"/>
        </row>
        <row r="18">
          <cell r="H18"/>
        </row>
        <row r="19">
          <cell r="H19"/>
        </row>
        <row r="20">
          <cell r="H20" t="str">
            <v>Composição 02</v>
          </cell>
          <cell r="I20">
            <v>6.48</v>
          </cell>
          <cell r="J20" t="str">
            <v>m²</v>
          </cell>
          <cell r="K20" t="str">
            <v>Placa da obra (3,60m x 1,80m)</v>
          </cell>
        </row>
        <row r="21">
          <cell r="H21"/>
        </row>
        <row r="23">
          <cell r="H23" t="str">
            <v>Composição 03</v>
          </cell>
          <cell r="I23">
            <v>1</v>
          </cell>
          <cell r="J23" t="str">
            <v>und</v>
          </cell>
          <cell r="K23" t="str">
            <v>Mobilização e desmobilização de equipamentos</v>
          </cell>
        </row>
        <row r="24">
          <cell r="H24"/>
        </row>
        <row r="25">
          <cell r="H25"/>
        </row>
        <row r="26">
          <cell r="H26"/>
        </row>
        <row r="27">
          <cell r="H27" t="str">
            <v>Composição 05</v>
          </cell>
          <cell r="I27">
            <v>3</v>
          </cell>
          <cell r="J27" t="str">
            <v>mês</v>
          </cell>
          <cell r="K27" t="str">
            <v>Transporte de água com caminhão tanque de 10.000 l - rodovia em revestimento primário - serviços complementares, como diminuição da poeira no trecho e serviços na vicinal</v>
          </cell>
        </row>
        <row r="30">
          <cell r="A30">
            <v>1</v>
          </cell>
          <cell r="B30"/>
          <cell r="C30"/>
          <cell r="D30" t="str">
            <v>Trecho 01 POVOADOS: Cruzeiro, Santa Luzia, Riacho, Monte Castelo.</v>
          </cell>
          <cell r="E30"/>
          <cell r="F30"/>
          <cell r="G30"/>
          <cell r="H30">
            <v>12.757</v>
          </cell>
          <cell r="I30">
            <v>6</v>
          </cell>
        </row>
        <row r="31">
          <cell r="B31"/>
          <cell r="C31"/>
          <cell r="D31" t="str">
            <v>Extensão:</v>
          </cell>
          <cell r="E31"/>
          <cell r="F31">
            <v>12.757</v>
          </cell>
          <cell r="G31" t="str">
            <v>km</v>
          </cell>
          <cell r="H31">
            <v>264</v>
          </cell>
          <cell r="I31">
            <v>12</v>
          </cell>
        </row>
        <row r="32">
          <cell r="B32"/>
          <cell r="C32"/>
          <cell r="D32" t="str">
            <v>Largura:</v>
          </cell>
          <cell r="E32"/>
          <cell r="F32">
            <v>6</v>
          </cell>
          <cell r="G32" t="str">
            <v>m</v>
          </cell>
          <cell r="H32"/>
        </row>
        <row r="33">
          <cell r="B33"/>
          <cell r="C33"/>
          <cell r="D33"/>
          <cell r="E33"/>
          <cell r="F33"/>
          <cell r="G33"/>
          <cell r="H33"/>
        </row>
        <row r="34">
          <cell r="B34" t="str">
            <v>3.1</v>
          </cell>
          <cell r="C34">
            <v>98525</v>
          </cell>
          <cell r="D34" t="e">
            <v>#N/A</v>
          </cell>
          <cell r="E34"/>
          <cell r="F34"/>
          <cell r="G34"/>
          <cell r="H34"/>
        </row>
        <row r="35">
          <cell r="B35"/>
          <cell r="C35"/>
          <cell r="D35" t="str">
            <v>Extensão:</v>
          </cell>
          <cell r="E35"/>
          <cell r="F35">
            <v>12757</v>
          </cell>
          <cell r="G35" t="str">
            <v>m</v>
          </cell>
          <cell r="H35"/>
        </row>
        <row r="36">
          <cell r="B36"/>
          <cell r="C36"/>
          <cell r="D36" t="str">
            <v>Largura:</v>
          </cell>
          <cell r="E36"/>
          <cell r="F36">
            <v>1</v>
          </cell>
          <cell r="G36" t="str">
            <v>m</v>
          </cell>
          <cell r="H36"/>
        </row>
        <row r="37">
          <cell r="B37"/>
          <cell r="C37"/>
          <cell r="D37" t="str">
            <v>Lados:</v>
          </cell>
          <cell r="E37"/>
          <cell r="F37">
            <v>2</v>
          </cell>
          <cell r="G37" t="str">
            <v>und</v>
          </cell>
          <cell r="H37"/>
        </row>
        <row r="38">
          <cell r="B38"/>
          <cell r="C38"/>
          <cell r="D38" t="str">
            <v>Área total de roçada:</v>
          </cell>
          <cell r="E38"/>
          <cell r="F38">
            <v>25514</v>
          </cell>
          <cell r="G38" t="str">
            <v>m²</v>
          </cell>
          <cell r="H38"/>
        </row>
        <row r="39">
          <cell r="B39"/>
          <cell r="C39"/>
          <cell r="D39" t="str">
            <v>Área total de roçada:</v>
          </cell>
          <cell r="E39"/>
          <cell r="F39">
            <v>2.5499999999999998</v>
          </cell>
          <cell r="G39" t="str">
            <v>há</v>
          </cell>
          <cell r="H39">
            <v>98525</v>
          </cell>
          <cell r="I39">
            <v>25514</v>
          </cell>
          <cell r="J39" t="str">
            <v>m²</v>
          </cell>
          <cell r="K39" t="e">
            <v>#N/A</v>
          </cell>
        </row>
        <row r="40">
          <cell r="B40"/>
          <cell r="C40"/>
          <cell r="D40"/>
          <cell r="E40"/>
          <cell r="F40"/>
          <cell r="G40"/>
          <cell r="H40"/>
        </row>
        <row r="41">
          <cell r="B41" t="str">
            <v>3.2</v>
          </cell>
          <cell r="C41">
            <v>4011209</v>
          </cell>
          <cell r="D41" t="str">
            <v>Regularização do Subleito</v>
          </cell>
          <cell r="E41"/>
          <cell r="F41"/>
          <cell r="G41"/>
          <cell r="H41"/>
        </row>
        <row r="42">
          <cell r="B42"/>
          <cell r="C42"/>
          <cell r="D42" t="str">
            <v>Extensão:</v>
          </cell>
          <cell r="E42"/>
          <cell r="F42">
            <v>12757</v>
          </cell>
          <cell r="G42" t="str">
            <v>m</v>
          </cell>
        </row>
        <row r="43">
          <cell r="B43"/>
          <cell r="C43"/>
          <cell r="D43" t="str">
            <v>Talude (2,00 x 0,30)</v>
          </cell>
          <cell r="E43"/>
          <cell r="F43">
            <v>0.6</v>
          </cell>
          <cell r="G43" t="str">
            <v>m</v>
          </cell>
        </row>
        <row r="44">
          <cell r="B44"/>
          <cell r="C44"/>
          <cell r="D44" t="str">
            <v>Largura:</v>
          </cell>
          <cell r="E44"/>
          <cell r="F44">
            <v>6</v>
          </cell>
          <cell r="G44" t="str">
            <v>m</v>
          </cell>
          <cell r="H44"/>
        </row>
        <row r="45">
          <cell r="B45"/>
          <cell r="C45"/>
          <cell r="D45" t="str">
            <v>Espessura:</v>
          </cell>
          <cell r="E45"/>
          <cell r="F45">
            <v>0.2</v>
          </cell>
          <cell r="G45" t="str">
            <v>m</v>
          </cell>
          <cell r="H45"/>
          <cell r="J45"/>
        </row>
        <row r="46">
          <cell r="B46"/>
          <cell r="C46"/>
          <cell r="D46" t="str">
            <v>Área:</v>
          </cell>
          <cell r="E46"/>
          <cell r="F46">
            <v>84196.2</v>
          </cell>
          <cell r="G46" t="str">
            <v>m²</v>
          </cell>
          <cell r="H46">
            <v>4011209</v>
          </cell>
          <cell r="I46">
            <v>84196.2</v>
          </cell>
          <cell r="J46" t="str">
            <v>m²</v>
          </cell>
          <cell r="K46" t="str">
            <v>Regularização do Subleito</v>
          </cell>
        </row>
        <row r="47">
          <cell r="B47"/>
          <cell r="C47"/>
          <cell r="D47"/>
          <cell r="E47"/>
          <cell r="F47"/>
          <cell r="G47"/>
          <cell r="H47"/>
        </row>
        <row r="48">
          <cell r="B48"/>
          <cell r="C48"/>
          <cell r="D48"/>
          <cell r="E48"/>
          <cell r="F48"/>
          <cell r="G48"/>
          <cell r="H48"/>
        </row>
        <row r="49">
          <cell r="B49"/>
          <cell r="C49"/>
          <cell r="D49"/>
          <cell r="E49"/>
          <cell r="F49"/>
          <cell r="G49"/>
          <cell r="H49"/>
        </row>
        <row r="50">
          <cell r="B50"/>
          <cell r="C50"/>
          <cell r="D50"/>
          <cell r="E50"/>
          <cell r="F50"/>
          <cell r="G50"/>
          <cell r="H50"/>
        </row>
        <row r="51">
          <cell r="B51"/>
          <cell r="C51"/>
          <cell r="D51"/>
          <cell r="E51"/>
          <cell r="F51"/>
          <cell r="G51"/>
          <cell r="H51"/>
        </row>
        <row r="52">
          <cell r="B52"/>
          <cell r="C52"/>
          <cell r="D52"/>
          <cell r="E52"/>
          <cell r="F52"/>
          <cell r="G52"/>
          <cell r="H52"/>
        </row>
        <row r="53">
          <cell r="B53"/>
          <cell r="C53"/>
          <cell r="D53"/>
          <cell r="E53"/>
          <cell r="F53"/>
          <cell r="G53"/>
          <cell r="H53"/>
        </row>
        <row r="54">
          <cell r="B54"/>
          <cell r="C54"/>
          <cell r="D54"/>
          <cell r="E54"/>
          <cell r="F54"/>
          <cell r="G54"/>
          <cell r="H54"/>
        </row>
        <row r="55">
          <cell r="B55"/>
          <cell r="C55"/>
          <cell r="D55"/>
          <cell r="E55"/>
          <cell r="F55"/>
          <cell r="G55"/>
          <cell r="H55"/>
        </row>
        <row r="56">
          <cell r="B56" t="str">
            <v>3.3</v>
          </cell>
          <cell r="C56">
            <v>5502985</v>
          </cell>
          <cell r="D56" t="str">
            <v>Limpeza mecanizada da camada vegetal da jazida</v>
          </cell>
          <cell r="E56"/>
          <cell r="F56"/>
          <cell r="G56"/>
          <cell r="H56"/>
        </row>
        <row r="57">
          <cell r="B57"/>
          <cell r="C57"/>
          <cell r="D57" t="str">
            <v>Volume de Revest. Primário:</v>
          </cell>
          <cell r="E57"/>
          <cell r="F57">
            <v>16073.82</v>
          </cell>
          <cell r="G57" t="str">
            <v>m³</v>
          </cell>
        </row>
        <row r="58">
          <cell r="B58"/>
          <cell r="C58"/>
          <cell r="D58" t="str">
            <v>Limpeza mecanizada da camada vegetal</v>
          </cell>
          <cell r="E58"/>
          <cell r="F58">
            <v>1</v>
          </cell>
          <cell r="G58" t="str">
            <v>m</v>
          </cell>
          <cell r="H58"/>
        </row>
        <row r="59">
          <cell r="B59"/>
          <cell r="C59"/>
          <cell r="D59" t="str">
            <v>Área de limpeza camada vegetal:</v>
          </cell>
          <cell r="E59"/>
          <cell r="F59">
            <v>16073.82</v>
          </cell>
          <cell r="G59" t="str">
            <v>m²</v>
          </cell>
          <cell r="H59">
            <v>5502985</v>
          </cell>
          <cell r="I59">
            <v>16073.82</v>
          </cell>
          <cell r="J59" t="str">
            <v>m²</v>
          </cell>
          <cell r="K59" t="str">
            <v>Limpeza mecanizada da camada vegetal da jazida</v>
          </cell>
        </row>
        <row r="60">
          <cell r="B60"/>
          <cell r="C60"/>
          <cell r="D60"/>
          <cell r="E60"/>
          <cell r="F60"/>
          <cell r="G60"/>
          <cell r="H60"/>
        </row>
        <row r="61">
          <cell r="B61" t="str">
            <v>3.4</v>
          </cell>
          <cell r="C61">
            <v>5502986</v>
          </cell>
          <cell r="D61" t="str">
            <v>Expurgo de jazida</v>
          </cell>
          <cell r="E61"/>
          <cell r="F61"/>
          <cell r="G61"/>
          <cell r="H61"/>
        </row>
        <row r="62">
          <cell r="B62"/>
          <cell r="C62"/>
          <cell r="D62" t="str">
            <v>Área de limpeza camada vegetal:</v>
          </cell>
          <cell r="E62"/>
          <cell r="F62">
            <v>16073.82</v>
          </cell>
          <cell r="G62" t="str">
            <v>m²</v>
          </cell>
        </row>
        <row r="63">
          <cell r="B63"/>
          <cell r="C63"/>
          <cell r="D63" t="str">
            <v>Espessura:</v>
          </cell>
          <cell r="E63"/>
          <cell r="F63">
            <v>0.05</v>
          </cell>
          <cell r="G63" t="str">
            <v>m</v>
          </cell>
        </row>
        <row r="64">
          <cell r="B64"/>
          <cell r="C64"/>
          <cell r="D64" t="str">
            <v>Volume do expurgo:</v>
          </cell>
          <cell r="E64"/>
          <cell r="F64">
            <v>803.69100000000003</v>
          </cell>
          <cell r="G64" t="str">
            <v>m³</v>
          </cell>
          <cell r="H64">
            <v>5502986</v>
          </cell>
          <cell r="I64">
            <v>803.69100000000003</v>
          </cell>
          <cell r="J64" t="str">
            <v>m³</v>
          </cell>
          <cell r="K64" t="str">
            <v>Expurgo de jazida</v>
          </cell>
        </row>
        <row r="65">
          <cell r="B65"/>
          <cell r="C65"/>
          <cell r="D65"/>
          <cell r="E65"/>
          <cell r="F65"/>
          <cell r="G65"/>
          <cell r="H65"/>
        </row>
        <row r="66">
          <cell r="B66" t="str">
            <v>3.5</v>
          </cell>
          <cell r="C66">
            <v>4915611</v>
          </cell>
          <cell r="D66" t="str">
            <v>Recomposição de revestimento primário com material de jazida, material para pista de rolamento</v>
          </cell>
          <cell r="E66"/>
          <cell r="F66"/>
          <cell r="G66"/>
          <cell r="H66"/>
        </row>
        <row r="67">
          <cell r="B67"/>
          <cell r="C67"/>
          <cell r="D67" t="str">
            <v>Extensão :</v>
          </cell>
          <cell r="E67"/>
          <cell r="F67">
            <v>12757</v>
          </cell>
          <cell r="G67" t="str">
            <v>m</v>
          </cell>
          <cell r="H67"/>
        </row>
        <row r="68">
          <cell r="B68"/>
          <cell r="C68"/>
          <cell r="D68" t="str">
            <v>Largura média:</v>
          </cell>
          <cell r="E68"/>
          <cell r="F68">
            <v>6.3</v>
          </cell>
          <cell r="G68" t="str">
            <v>m</v>
          </cell>
          <cell r="H68"/>
        </row>
        <row r="69">
          <cell r="B69"/>
          <cell r="C69"/>
          <cell r="D69" t="str">
            <v>Espessura:</v>
          </cell>
          <cell r="E69"/>
          <cell r="F69">
            <v>0.2</v>
          </cell>
          <cell r="G69" t="str">
            <v>m</v>
          </cell>
          <cell r="H69"/>
        </row>
        <row r="70">
          <cell r="B70"/>
          <cell r="C70"/>
          <cell r="D70" t="str">
            <v>Área:</v>
          </cell>
          <cell r="E70"/>
          <cell r="F70">
            <v>80369.099999999991</v>
          </cell>
          <cell r="G70" t="str">
            <v>m²</v>
          </cell>
          <cell r="H70"/>
        </row>
        <row r="71">
          <cell r="B71"/>
          <cell r="C71"/>
          <cell r="D71" t="str">
            <v>Volume:</v>
          </cell>
          <cell r="E71"/>
          <cell r="F71">
            <v>16073.82</v>
          </cell>
          <cell r="G71" t="str">
            <v>m³</v>
          </cell>
          <cell r="H71">
            <v>4915611</v>
          </cell>
          <cell r="I71">
            <v>16073.82</v>
          </cell>
          <cell r="J71" t="str">
            <v>m³</v>
          </cell>
          <cell r="K71" t="str">
            <v>Recomposição de revestimento primário com material de jazida, material para pista de rolamento</v>
          </cell>
        </row>
        <row r="72">
          <cell r="B72"/>
          <cell r="C72"/>
          <cell r="D72"/>
          <cell r="E72"/>
          <cell r="F72"/>
          <cell r="G72"/>
          <cell r="H72"/>
        </row>
        <row r="73">
          <cell r="B73" t="str">
            <v>4.0</v>
          </cell>
          <cell r="C73" t="str">
            <v>Código</v>
          </cell>
          <cell r="D73" t="str">
            <v>TRANSPORTE</v>
          </cell>
          <cell r="E73"/>
          <cell r="F73"/>
          <cell r="G73"/>
          <cell r="H73"/>
        </row>
        <row r="74">
          <cell r="B74" t="str">
            <v>4.1</v>
          </cell>
          <cell r="C74">
            <v>5914374</v>
          </cell>
          <cell r="D74" t="str">
            <v>Transporte com caminhão basculante de 10 m³ - rodovia em revestimento primário, para pista de rolamento</v>
          </cell>
          <cell r="E74"/>
          <cell r="F74"/>
          <cell r="G74"/>
        </row>
        <row r="75">
          <cell r="B75"/>
          <cell r="C75"/>
          <cell r="D75" t="str">
            <v>Volume:</v>
          </cell>
          <cell r="E75"/>
          <cell r="F75">
            <v>16073.82</v>
          </cell>
          <cell r="G75" t="str">
            <v>m³</v>
          </cell>
        </row>
        <row r="76">
          <cell r="B76"/>
          <cell r="C76"/>
          <cell r="D76" t="str">
            <v>Densidade:</v>
          </cell>
          <cell r="E76"/>
          <cell r="F76">
            <v>1.6</v>
          </cell>
          <cell r="G76" t="str">
            <v>t/m³</v>
          </cell>
        </row>
        <row r="77">
          <cell r="B77"/>
          <cell r="C77"/>
          <cell r="D77" t="str">
            <v>DMT:</v>
          </cell>
          <cell r="E77"/>
          <cell r="F77">
            <v>5.24</v>
          </cell>
          <cell r="G77" t="str">
            <v>km</v>
          </cell>
        </row>
        <row r="78">
          <cell r="B78"/>
          <cell r="C78"/>
          <cell r="D78" t="str">
            <v>Fator</v>
          </cell>
          <cell r="E78"/>
          <cell r="F78">
            <v>1.1000000000000001</v>
          </cell>
          <cell r="G78"/>
        </row>
        <row r="79">
          <cell r="B79"/>
          <cell r="C79"/>
          <cell r="D79" t="str">
            <v>Transporte de material:</v>
          </cell>
          <cell r="E79"/>
          <cell r="F79">
            <v>148239.20000000001</v>
          </cell>
          <cell r="G79" t="str">
            <v>t.km</v>
          </cell>
          <cell r="H79">
            <v>5914374</v>
          </cell>
          <cell r="I79">
            <v>148239.20000000001</v>
          </cell>
          <cell r="J79" t="str">
            <v>t.km</v>
          </cell>
          <cell r="K79" t="str">
            <v>Transporte com caminhão basculante de 10 m³ - rodovia em revestimento primário, para pista de rolamento</v>
          </cell>
        </row>
        <row r="80">
          <cell r="B80"/>
          <cell r="C80"/>
          <cell r="D80"/>
          <cell r="E80"/>
          <cell r="F80"/>
          <cell r="G80"/>
          <cell r="H80"/>
        </row>
        <row r="81">
          <cell r="B81" t="str">
            <v>5.0</v>
          </cell>
          <cell r="C81" t="str">
            <v>Código</v>
          </cell>
          <cell r="D81" t="str">
            <v>SERVIÇOS DE MEIO AMBIENTE</v>
          </cell>
          <cell r="E81"/>
          <cell r="F81"/>
          <cell r="G81"/>
        </row>
        <row r="82">
          <cell r="B82" t="str">
            <v>5.1</v>
          </cell>
          <cell r="C82" t="str">
            <v>Composição 04</v>
          </cell>
          <cell r="D82" t="str">
            <v>Reparação de danos físicos ao meio ambiente, jazida</v>
          </cell>
          <cell r="E82"/>
          <cell r="F82"/>
          <cell r="G82"/>
        </row>
        <row r="83">
          <cell r="B83"/>
          <cell r="C83"/>
          <cell r="D83" t="str">
            <v>Área de jazida</v>
          </cell>
          <cell r="E83"/>
          <cell r="F83">
            <v>16073.82</v>
          </cell>
          <cell r="G83" t="str">
            <v>m²</v>
          </cell>
          <cell r="H83" t="str">
            <v>Composição 04</v>
          </cell>
          <cell r="I83">
            <v>16073.82</v>
          </cell>
          <cell r="J83" t="str">
            <v>m²</v>
          </cell>
          <cell r="K83" t="str">
            <v>Reparação de danos físicos ao meio ambiente, jazida</v>
          </cell>
        </row>
        <row r="85">
          <cell r="B85" t="str">
            <v>3.0</v>
          </cell>
          <cell r="C85" t="str">
            <v>Código</v>
          </cell>
          <cell r="D85" t="str">
            <v>SERVIÇOS DE REVESTIMENTO PRIMÁRIO</v>
          </cell>
          <cell r="E85"/>
          <cell r="F85"/>
          <cell r="G85"/>
        </row>
        <row r="86">
          <cell r="A86">
            <v>2</v>
          </cell>
          <cell r="B86"/>
          <cell r="C86"/>
          <cell r="D86" t="e">
            <v>#N/A</v>
          </cell>
          <cell r="E86"/>
          <cell r="F86"/>
          <cell r="G86"/>
          <cell r="H86">
            <v>3.64</v>
          </cell>
          <cell r="I86">
            <v>6</v>
          </cell>
        </row>
        <row r="87">
          <cell r="B87"/>
          <cell r="C87"/>
          <cell r="D87" t="str">
            <v>Extensão:</v>
          </cell>
          <cell r="E87"/>
          <cell r="F87">
            <v>3.64</v>
          </cell>
          <cell r="G87" t="str">
            <v>km</v>
          </cell>
          <cell r="H87">
            <v>227</v>
          </cell>
          <cell r="I87">
            <v>17</v>
          </cell>
        </row>
        <row r="88">
          <cell r="B88"/>
          <cell r="C88"/>
          <cell r="D88" t="str">
            <v>Largura:</v>
          </cell>
          <cell r="E88"/>
          <cell r="F88">
            <v>6</v>
          </cell>
          <cell r="G88" t="str">
            <v>m</v>
          </cell>
        </row>
        <row r="89">
          <cell r="B89"/>
          <cell r="C89"/>
          <cell r="D89"/>
          <cell r="E89"/>
          <cell r="F89"/>
          <cell r="G89"/>
        </row>
        <row r="90">
          <cell r="B90" t="str">
            <v>3.1</v>
          </cell>
          <cell r="C90">
            <v>98525</v>
          </cell>
          <cell r="D90" t="e">
            <v>#N/A</v>
          </cell>
          <cell r="E90"/>
          <cell r="F90"/>
          <cell r="G90"/>
        </row>
        <row r="91">
          <cell r="B91"/>
          <cell r="C91"/>
          <cell r="D91" t="str">
            <v>Extensão:</v>
          </cell>
          <cell r="E91"/>
          <cell r="F91">
            <v>3640</v>
          </cell>
          <cell r="G91" t="str">
            <v>m</v>
          </cell>
        </row>
        <row r="92">
          <cell r="B92"/>
          <cell r="C92"/>
          <cell r="D92" t="str">
            <v>Largura:</v>
          </cell>
          <cell r="E92"/>
          <cell r="F92">
            <v>1</v>
          </cell>
          <cell r="G92" t="str">
            <v>m</v>
          </cell>
        </row>
        <row r="93">
          <cell r="B93"/>
          <cell r="C93"/>
          <cell r="D93" t="str">
            <v>Lados:</v>
          </cell>
          <cell r="E93"/>
          <cell r="F93">
            <v>2</v>
          </cell>
          <cell r="G93" t="str">
            <v>und</v>
          </cell>
        </row>
        <row r="94">
          <cell r="B94"/>
          <cell r="C94"/>
          <cell r="D94" t="str">
            <v>Área total de roçada:</v>
          </cell>
          <cell r="E94"/>
          <cell r="F94">
            <v>7280</v>
          </cell>
          <cell r="G94" t="str">
            <v>m²</v>
          </cell>
        </row>
        <row r="95">
          <cell r="B95"/>
          <cell r="C95"/>
          <cell r="D95" t="str">
            <v>Área total de roçada:</v>
          </cell>
          <cell r="E95"/>
          <cell r="F95">
            <v>0.73</v>
          </cell>
          <cell r="G95" t="str">
            <v>há</v>
          </cell>
          <cell r="H95">
            <v>98525</v>
          </cell>
          <cell r="I95">
            <v>7280</v>
          </cell>
          <cell r="J95" t="str">
            <v>m²</v>
          </cell>
          <cell r="K95" t="e">
            <v>#N/A</v>
          </cell>
        </row>
        <row r="96">
          <cell r="B96"/>
          <cell r="C96"/>
          <cell r="D96"/>
          <cell r="E96"/>
          <cell r="F96"/>
          <cell r="G96"/>
          <cell r="H96"/>
        </row>
        <row r="97">
          <cell r="B97" t="str">
            <v>3.2</v>
          </cell>
          <cell r="C97">
            <v>4011209</v>
          </cell>
          <cell r="D97" t="str">
            <v>Regularização do Subleito</v>
          </cell>
          <cell r="E97"/>
          <cell r="F97"/>
          <cell r="G97"/>
          <cell r="H97"/>
        </row>
        <row r="98">
          <cell r="B98"/>
          <cell r="C98"/>
          <cell r="D98" t="str">
            <v>Extensão:</v>
          </cell>
          <cell r="E98"/>
          <cell r="F98">
            <v>3640</v>
          </cell>
          <cell r="G98" t="str">
            <v>m</v>
          </cell>
        </row>
        <row r="99">
          <cell r="B99"/>
          <cell r="C99"/>
          <cell r="D99" t="str">
            <v>Talude (2,00 x 0,30)</v>
          </cell>
          <cell r="E99"/>
          <cell r="F99">
            <v>0.6</v>
          </cell>
          <cell r="G99" t="str">
            <v>m</v>
          </cell>
        </row>
        <row r="100">
          <cell r="B100"/>
          <cell r="C100"/>
          <cell r="D100" t="str">
            <v>Largura:</v>
          </cell>
          <cell r="E100"/>
          <cell r="F100">
            <v>6</v>
          </cell>
          <cell r="G100" t="str">
            <v>m</v>
          </cell>
          <cell r="H100"/>
        </row>
        <row r="101">
          <cell r="B101"/>
          <cell r="C101"/>
          <cell r="D101" t="str">
            <v>Espessura:</v>
          </cell>
          <cell r="E101"/>
          <cell r="F101">
            <v>0.2</v>
          </cell>
          <cell r="G101" t="str">
            <v>m</v>
          </cell>
          <cell r="H101"/>
          <cell r="J101"/>
        </row>
        <row r="102">
          <cell r="B102"/>
          <cell r="C102"/>
          <cell r="D102" t="str">
            <v>Área:</v>
          </cell>
          <cell r="E102"/>
          <cell r="F102">
            <v>24024</v>
          </cell>
          <cell r="G102" t="str">
            <v>m²</v>
          </cell>
          <cell r="H102">
            <v>4011209</v>
          </cell>
          <cell r="I102">
            <v>24024</v>
          </cell>
          <cell r="J102" t="str">
            <v>m²</v>
          </cell>
          <cell r="K102" t="str">
            <v>Regularização do Subleito</v>
          </cell>
        </row>
        <row r="103">
          <cell r="B103"/>
          <cell r="C103"/>
          <cell r="D103"/>
          <cell r="E103"/>
          <cell r="F103"/>
          <cell r="G103"/>
          <cell r="H103"/>
        </row>
        <row r="104">
          <cell r="B104"/>
          <cell r="C104"/>
          <cell r="D104"/>
          <cell r="E104"/>
          <cell r="F104"/>
          <cell r="G104"/>
          <cell r="H104"/>
        </row>
        <row r="105">
          <cell r="B105"/>
          <cell r="C105"/>
          <cell r="D105"/>
          <cell r="E105"/>
          <cell r="F105"/>
          <cell r="G105"/>
          <cell r="H105"/>
        </row>
        <row r="106">
          <cell r="B106"/>
          <cell r="C106"/>
          <cell r="D106"/>
          <cell r="E106"/>
          <cell r="F106"/>
          <cell r="G106"/>
          <cell r="H106"/>
        </row>
        <row r="107">
          <cell r="B107"/>
          <cell r="C107"/>
          <cell r="D107"/>
          <cell r="E107"/>
          <cell r="F107"/>
          <cell r="G107"/>
          <cell r="H107"/>
        </row>
        <row r="108">
          <cell r="B108"/>
          <cell r="C108"/>
          <cell r="D108"/>
          <cell r="E108"/>
          <cell r="F108"/>
          <cell r="G108"/>
          <cell r="H108"/>
        </row>
        <row r="109">
          <cell r="B109"/>
          <cell r="C109"/>
          <cell r="D109"/>
          <cell r="E109"/>
          <cell r="F109"/>
          <cell r="G109"/>
          <cell r="H109"/>
        </row>
        <row r="110">
          <cell r="B110"/>
          <cell r="C110"/>
          <cell r="D110"/>
          <cell r="E110"/>
          <cell r="F110"/>
          <cell r="G110"/>
          <cell r="H110"/>
        </row>
        <row r="111">
          <cell r="B111"/>
          <cell r="C111"/>
          <cell r="D111"/>
          <cell r="E111"/>
          <cell r="F111"/>
          <cell r="G111"/>
          <cell r="H111"/>
        </row>
        <row r="112">
          <cell r="B112" t="str">
            <v>3.3</v>
          </cell>
          <cell r="C112">
            <v>5502985</v>
          </cell>
          <cell r="D112" t="str">
            <v>Limpeza mecanizada da camada vegetal da jazida</v>
          </cell>
          <cell r="E112"/>
          <cell r="F112"/>
          <cell r="G112"/>
          <cell r="H112"/>
        </row>
        <row r="113">
          <cell r="B113"/>
          <cell r="C113"/>
          <cell r="D113" t="str">
            <v>Volume de Revest. Primário:</v>
          </cell>
          <cell r="E113"/>
          <cell r="F113">
            <v>4586.3999999999996</v>
          </cell>
          <cell r="G113" t="str">
            <v>m³</v>
          </cell>
        </row>
        <row r="114">
          <cell r="B114"/>
          <cell r="C114"/>
          <cell r="D114" t="str">
            <v>Limpeza mecanizada da camada vegetal</v>
          </cell>
          <cell r="E114"/>
          <cell r="F114">
            <v>1</v>
          </cell>
          <cell r="G114" t="str">
            <v>m</v>
          </cell>
          <cell r="H114"/>
        </row>
        <row r="115">
          <cell r="B115"/>
          <cell r="C115"/>
          <cell r="D115" t="str">
            <v>Área de limpeza camada vegetal:</v>
          </cell>
          <cell r="E115"/>
          <cell r="F115">
            <v>4586.3999999999996</v>
          </cell>
          <cell r="G115" t="str">
            <v>m²</v>
          </cell>
          <cell r="H115">
            <v>5502985</v>
          </cell>
          <cell r="I115">
            <v>4586.3999999999996</v>
          </cell>
          <cell r="J115" t="str">
            <v>m²</v>
          </cell>
          <cell r="K115" t="str">
            <v>Limpeza mecanizada da camada vegetal da jazida</v>
          </cell>
        </row>
        <row r="116">
          <cell r="B116"/>
          <cell r="C116"/>
          <cell r="D116"/>
          <cell r="E116"/>
          <cell r="F116"/>
          <cell r="G116"/>
          <cell r="H116"/>
        </row>
        <row r="117">
          <cell r="B117" t="str">
            <v>3.4</v>
          </cell>
          <cell r="C117">
            <v>5502986</v>
          </cell>
          <cell r="D117" t="str">
            <v>Expurgo de jazida</v>
          </cell>
          <cell r="E117"/>
          <cell r="F117"/>
          <cell r="G117"/>
          <cell r="H117"/>
        </row>
        <row r="118">
          <cell r="B118"/>
          <cell r="C118"/>
          <cell r="D118" t="str">
            <v>Área de limpeza camada vegetal:</v>
          </cell>
          <cell r="E118"/>
          <cell r="F118">
            <v>4586.3999999999996</v>
          </cell>
          <cell r="G118" t="str">
            <v>m²</v>
          </cell>
        </row>
        <row r="119">
          <cell r="B119"/>
          <cell r="C119"/>
          <cell r="D119" t="str">
            <v>Espessura:</v>
          </cell>
          <cell r="E119"/>
          <cell r="F119">
            <v>0.05</v>
          </cell>
          <cell r="G119" t="str">
            <v>m</v>
          </cell>
        </row>
        <row r="120">
          <cell r="B120"/>
          <cell r="C120"/>
          <cell r="D120" t="str">
            <v>Volume do expurgo:</v>
          </cell>
          <cell r="E120"/>
          <cell r="F120">
            <v>229.32</v>
          </cell>
          <cell r="G120" t="str">
            <v>m³</v>
          </cell>
          <cell r="H120">
            <v>5502986</v>
          </cell>
          <cell r="I120">
            <v>229.32</v>
          </cell>
          <cell r="J120" t="str">
            <v>m³</v>
          </cell>
          <cell r="K120" t="str">
            <v>Expurgo de jazida</v>
          </cell>
        </row>
        <row r="121">
          <cell r="B121"/>
          <cell r="C121"/>
          <cell r="D121"/>
          <cell r="E121"/>
          <cell r="F121"/>
          <cell r="G121"/>
          <cell r="H121"/>
        </row>
        <row r="122">
          <cell r="B122" t="str">
            <v>3.5</v>
          </cell>
          <cell r="C122">
            <v>4915611</v>
          </cell>
          <cell r="D122" t="str">
            <v>Recomposição de revestimento primário com material de jazida, material para pista de rolamento</v>
          </cell>
          <cell r="E122"/>
          <cell r="F122"/>
          <cell r="G122"/>
          <cell r="H122"/>
        </row>
        <row r="123">
          <cell r="B123"/>
          <cell r="C123"/>
          <cell r="D123" t="str">
            <v>Extensão :</v>
          </cell>
          <cell r="E123"/>
          <cell r="F123">
            <v>3640</v>
          </cell>
          <cell r="G123" t="str">
            <v>m</v>
          </cell>
          <cell r="H123"/>
        </row>
        <row r="124">
          <cell r="B124"/>
          <cell r="C124"/>
          <cell r="D124" t="str">
            <v>Largura média:</v>
          </cell>
          <cell r="E124"/>
          <cell r="F124">
            <v>6.3</v>
          </cell>
          <cell r="G124" t="str">
            <v>m</v>
          </cell>
          <cell r="H124"/>
        </row>
        <row r="125">
          <cell r="B125"/>
          <cell r="C125"/>
          <cell r="D125" t="str">
            <v>Espessura:</v>
          </cell>
          <cell r="E125"/>
          <cell r="F125">
            <v>0.2</v>
          </cell>
          <cell r="G125" t="str">
            <v>m</v>
          </cell>
          <cell r="H125"/>
        </row>
        <row r="126">
          <cell r="B126"/>
          <cell r="C126"/>
          <cell r="D126" t="str">
            <v>Área:</v>
          </cell>
          <cell r="E126"/>
          <cell r="F126">
            <v>22932</v>
          </cell>
          <cell r="G126" t="str">
            <v>m²</v>
          </cell>
          <cell r="H126"/>
        </row>
        <row r="127">
          <cell r="B127"/>
          <cell r="C127"/>
          <cell r="D127" t="str">
            <v>Volume:</v>
          </cell>
          <cell r="E127"/>
          <cell r="F127">
            <v>4586.3999999999996</v>
          </cell>
          <cell r="G127" t="str">
            <v>m³</v>
          </cell>
          <cell r="H127">
            <v>4915611</v>
          </cell>
          <cell r="I127">
            <v>4586.3999999999996</v>
          </cell>
          <cell r="J127" t="str">
            <v>m³</v>
          </cell>
          <cell r="K127" t="str">
            <v>Recomposição de revestimento primário com material de jazida, material para pista de rolamento</v>
          </cell>
        </row>
        <row r="128">
          <cell r="B128"/>
          <cell r="C128"/>
          <cell r="D128"/>
          <cell r="E128"/>
          <cell r="F128"/>
          <cell r="G128"/>
          <cell r="H128"/>
        </row>
        <row r="129">
          <cell r="B129" t="str">
            <v>4.0</v>
          </cell>
          <cell r="C129" t="str">
            <v>Código</v>
          </cell>
          <cell r="D129" t="str">
            <v>TRANSPORTE</v>
          </cell>
          <cell r="E129"/>
          <cell r="F129"/>
          <cell r="G129"/>
          <cell r="H129"/>
        </row>
        <row r="130">
          <cell r="B130" t="str">
            <v>4.1</v>
          </cell>
          <cell r="C130">
            <v>5914374</v>
          </cell>
          <cell r="D130" t="str">
            <v>Transporte com caminhão basculante de 10 m³ - rodovia em revestimento primário, para pista de rolamento</v>
          </cell>
          <cell r="E130"/>
          <cell r="F130"/>
          <cell r="G130"/>
          <cell r="H130"/>
          <cell r="I130"/>
          <cell r="J130"/>
          <cell r="K130"/>
        </row>
        <row r="131">
          <cell r="B131"/>
          <cell r="C131"/>
          <cell r="D131" t="str">
            <v>Volume:</v>
          </cell>
          <cell r="E131"/>
          <cell r="F131">
            <v>4586.3999999999996</v>
          </cell>
          <cell r="G131" t="str">
            <v>m³</v>
          </cell>
          <cell r="H131"/>
          <cell r="I131"/>
          <cell r="J131"/>
          <cell r="K131"/>
        </row>
        <row r="132">
          <cell r="B132"/>
          <cell r="C132"/>
          <cell r="D132" t="str">
            <v>Densidade:</v>
          </cell>
          <cell r="E132"/>
          <cell r="F132">
            <v>1.6</v>
          </cell>
          <cell r="G132" t="str">
            <v>t/m³</v>
          </cell>
          <cell r="H132"/>
          <cell r="I132"/>
          <cell r="J132"/>
          <cell r="K132"/>
        </row>
        <row r="133">
          <cell r="B133"/>
          <cell r="C133"/>
          <cell r="D133" t="str">
            <v>DMT:</v>
          </cell>
          <cell r="E133"/>
          <cell r="F133">
            <v>14.82</v>
          </cell>
          <cell r="G133" t="str">
            <v>km</v>
          </cell>
          <cell r="H133"/>
          <cell r="I133"/>
          <cell r="J133"/>
          <cell r="K133"/>
        </row>
        <row r="134">
          <cell r="B134"/>
          <cell r="C134"/>
          <cell r="D134" t="str">
            <v>Fator</v>
          </cell>
          <cell r="E134"/>
          <cell r="F134">
            <v>1.1000000000000001</v>
          </cell>
          <cell r="G134"/>
          <cell r="H134"/>
          <cell r="I134"/>
          <cell r="J134"/>
          <cell r="K134"/>
        </row>
        <row r="135">
          <cell r="B135"/>
          <cell r="C135"/>
          <cell r="D135" t="str">
            <v>Transporte de material:</v>
          </cell>
          <cell r="E135"/>
          <cell r="F135">
            <v>119627.99</v>
          </cell>
          <cell r="G135" t="str">
            <v>t.km</v>
          </cell>
          <cell r="H135">
            <v>5914374</v>
          </cell>
          <cell r="I135">
            <v>119627.99</v>
          </cell>
          <cell r="J135" t="str">
            <v>t.km</v>
          </cell>
          <cell r="K135" t="str">
            <v>Transporte com caminhão basculante de 10 m³ - rodovia em revestimento primário, para pista de rolamento</v>
          </cell>
        </row>
        <row r="136">
          <cell r="B136"/>
          <cell r="C136"/>
          <cell r="D136"/>
          <cell r="E136"/>
          <cell r="F136"/>
          <cell r="G136"/>
          <cell r="H136"/>
          <cell r="I136"/>
          <cell r="J136"/>
          <cell r="K136"/>
        </row>
        <row r="137">
          <cell r="B137" t="str">
            <v>5.0</v>
          </cell>
          <cell r="C137" t="str">
            <v>Código</v>
          </cell>
          <cell r="D137" t="str">
            <v>SERVIÇOS DE MEIO AMBIENTE</v>
          </cell>
          <cell r="E137"/>
          <cell r="F137"/>
          <cell r="G137"/>
          <cell r="H137"/>
          <cell r="I137"/>
          <cell r="J137"/>
          <cell r="K137"/>
        </row>
        <row r="138">
          <cell r="B138" t="str">
            <v>5.1</v>
          </cell>
          <cell r="C138" t="str">
            <v>Composição 04</v>
          </cell>
          <cell r="D138" t="str">
            <v>Reparação de danos físicos ao meio ambiente, jazida</v>
          </cell>
          <cell r="E138"/>
          <cell r="F138"/>
          <cell r="G138"/>
        </row>
        <row r="139">
          <cell r="B139"/>
          <cell r="C139"/>
          <cell r="D139" t="str">
            <v>Área de jazida</v>
          </cell>
          <cell r="E139"/>
          <cell r="F139">
            <v>4586.3999999999996</v>
          </cell>
          <cell r="G139" t="str">
            <v>m²</v>
          </cell>
          <cell r="H139" t="str">
            <v>Composição 04</v>
          </cell>
          <cell r="I139">
            <v>4586.3999999999996</v>
          </cell>
          <cell r="J139" t="str">
            <v>m²</v>
          </cell>
          <cell r="K139" t="str">
            <v>Reparação de danos físicos ao meio ambiente, jazida</v>
          </cell>
        </row>
      </sheetData>
      <sheetData sheetId="5"/>
      <sheetData sheetId="6"/>
      <sheetData sheetId="7">
        <row r="6">
          <cell r="A6">
            <v>1</v>
          </cell>
          <cell r="B6" t="str">
            <v>EXTENSÃO:</v>
          </cell>
          <cell r="C6">
            <v>12.757</v>
          </cell>
          <cell r="D6" t="str">
            <v>KM</v>
          </cell>
          <cell r="E6"/>
          <cell r="F6"/>
          <cell r="G6"/>
          <cell r="H6"/>
          <cell r="I6"/>
          <cell r="J6"/>
          <cell r="K6">
            <v>5.24</v>
          </cell>
        </row>
        <row r="7">
          <cell r="B7" t="str">
            <v>LARGURA:</v>
          </cell>
          <cell r="C7">
            <v>6</v>
          </cell>
          <cell r="D7" t="str">
            <v>M</v>
          </cell>
          <cell r="E7"/>
          <cell r="F7"/>
          <cell r="G7"/>
          <cell r="H7"/>
          <cell r="I7"/>
          <cell r="J7"/>
        </row>
        <row r="8">
          <cell r="B8" t="str">
            <v>Cálculo da DMT das jazidas (MATERIAL)</v>
          </cell>
          <cell r="C8"/>
          <cell r="D8"/>
          <cell r="E8"/>
          <cell r="F8"/>
          <cell r="G8"/>
          <cell r="H8"/>
          <cell r="I8"/>
          <cell r="J8"/>
        </row>
        <row r="9">
          <cell r="B9" t="str">
            <v>Jazidas</v>
          </cell>
          <cell r="C9" t="str">
            <v>Km - localização da Jazida no trecho</v>
          </cell>
          <cell r="D9" t="str">
            <v>Km total do trecho</v>
          </cell>
          <cell r="E9" t="str">
            <v>Km</v>
          </cell>
          <cell r="F9" t="str">
            <v>Km a Ré</v>
          </cell>
          <cell r="G9" t="str">
            <v>Km a Vante</v>
          </cell>
          <cell r="H9" t="str">
            <v>DMT jazida</v>
          </cell>
          <cell r="I9" t="str">
            <v>DIST. FIXA</v>
          </cell>
          <cell r="J9" t="str">
            <v>EXTENSÃO</v>
          </cell>
        </row>
        <row r="10">
          <cell r="B10" t="str">
            <v>J1</v>
          </cell>
          <cell r="C10">
            <v>10.4</v>
          </cell>
          <cell r="D10">
            <v>12.757</v>
          </cell>
          <cell r="E10">
            <v>12.757</v>
          </cell>
          <cell r="F10">
            <v>10.4</v>
          </cell>
          <cell r="G10">
            <v>0</v>
          </cell>
          <cell r="H10">
            <v>5.24</v>
          </cell>
          <cell r="I10">
            <v>3.5000000000000003E-2</v>
          </cell>
          <cell r="J10">
            <v>10.4</v>
          </cell>
        </row>
        <row r="11">
          <cell r="B11"/>
          <cell r="C11"/>
          <cell r="D11"/>
          <cell r="E11"/>
          <cell r="F11"/>
          <cell r="G11"/>
          <cell r="H11"/>
          <cell r="I11"/>
          <cell r="J11"/>
        </row>
        <row r="12">
          <cell r="B12" t="str">
            <v>Quantidade Jazidas:</v>
          </cell>
          <cell r="C12">
            <v>1</v>
          </cell>
          <cell r="D12"/>
          <cell r="E12" t="str">
            <v xml:space="preserve">DMT/Km </v>
          </cell>
          <cell r="F12">
            <v>5.24</v>
          </cell>
          <cell r="G12"/>
          <cell r="H12"/>
          <cell r="I12"/>
          <cell r="J12"/>
        </row>
        <row r="13">
          <cell r="B13"/>
          <cell r="C13"/>
          <cell r="D13"/>
          <cell r="E13"/>
          <cell r="F13"/>
          <cell r="G13"/>
          <cell r="H13"/>
          <cell r="I13" t="str">
            <v>TOTAL:</v>
          </cell>
          <cell r="J13">
            <v>10.4</v>
          </cell>
        </row>
        <row r="14">
          <cell r="B14" t="str">
            <v>Cálculo da DMT da (ÁGUA) - Recomposição de revestimento primário com material de jazida</v>
          </cell>
          <cell r="C14"/>
          <cell r="D14"/>
          <cell r="E14"/>
          <cell r="F14"/>
          <cell r="G14"/>
          <cell r="H14"/>
          <cell r="I14"/>
          <cell r="J14"/>
        </row>
        <row r="15">
          <cell r="B15" t="str">
            <v>Ponto d'água</v>
          </cell>
          <cell r="C15" t="str">
            <v>Km - localização da A1 no trecho</v>
          </cell>
          <cell r="D15" t="str">
            <v>Km total do trecho</v>
          </cell>
          <cell r="E15" t="str">
            <v>Km</v>
          </cell>
          <cell r="F15" t="str">
            <v>Km a Ré</v>
          </cell>
          <cell r="G15" t="str">
            <v>Km a Vante</v>
          </cell>
          <cell r="H15" t="str">
            <v>DMT jazida</v>
          </cell>
          <cell r="I15" t="str">
            <v xml:space="preserve">DIST. FIXA </v>
          </cell>
          <cell r="J15" t="str">
            <v>EXTENSÃO</v>
          </cell>
        </row>
        <row r="16">
          <cell r="B16" t="str">
            <v>FONTE 1</v>
          </cell>
          <cell r="C16" t="e">
            <v>#REF!</v>
          </cell>
          <cell r="D16" t="e">
            <v>#REF!</v>
          </cell>
          <cell r="E16" t="e">
            <v>#REF!</v>
          </cell>
          <cell r="F16" t="e">
            <v>#REF!</v>
          </cell>
          <cell r="G16" t="e">
            <v>#REF!</v>
          </cell>
          <cell r="H16" t="e">
            <v>#REF!</v>
          </cell>
          <cell r="I16">
            <v>5.2</v>
          </cell>
          <cell r="J16" t="e">
            <v>#REF!</v>
          </cell>
        </row>
        <row r="17">
          <cell r="B17"/>
          <cell r="C17"/>
          <cell r="D17"/>
          <cell r="E17"/>
          <cell r="F17"/>
          <cell r="G17"/>
          <cell r="H17"/>
          <cell r="I17"/>
          <cell r="J17"/>
        </row>
        <row r="18">
          <cell r="B18" t="str">
            <v>Quantidade Fontes:</v>
          </cell>
          <cell r="C18">
            <v>1</v>
          </cell>
          <cell r="D18"/>
          <cell r="E18" t="str">
            <v xml:space="preserve">DMT/Km </v>
          </cell>
          <cell r="F18" t="e">
            <v>#REF!</v>
          </cell>
          <cell r="G18"/>
          <cell r="H18"/>
          <cell r="I18"/>
          <cell r="J18" t="e">
            <v>#REF!</v>
          </cell>
        </row>
        <row r="22">
          <cell r="B22" t="e">
            <v>#REF!</v>
          </cell>
          <cell r="C22"/>
          <cell r="D22"/>
          <cell r="E22"/>
          <cell r="F22"/>
          <cell r="G22"/>
          <cell r="H22"/>
          <cell r="I22"/>
          <cell r="J22"/>
        </row>
        <row r="23">
          <cell r="A23">
            <v>2</v>
          </cell>
          <cell r="B23" t="str">
            <v>EXTENSÃO:</v>
          </cell>
          <cell r="C23">
            <v>3.64</v>
          </cell>
          <cell r="D23" t="str">
            <v>KM</v>
          </cell>
          <cell r="E23"/>
          <cell r="F23"/>
          <cell r="G23"/>
          <cell r="H23"/>
          <cell r="I23"/>
          <cell r="J23"/>
          <cell r="K23">
            <v>14.82</v>
          </cell>
        </row>
        <row r="24">
          <cell r="B24" t="str">
            <v>LARGURA:</v>
          </cell>
          <cell r="C24">
            <v>6</v>
          </cell>
          <cell r="D24" t="str">
            <v>M</v>
          </cell>
          <cell r="E24"/>
          <cell r="F24"/>
          <cell r="G24"/>
          <cell r="H24"/>
          <cell r="I24"/>
          <cell r="J24"/>
        </row>
        <row r="25">
          <cell r="B25" t="str">
            <v>Cálculo da DMT das jazidas (MATERIAL)</v>
          </cell>
          <cell r="C25"/>
          <cell r="D25"/>
          <cell r="E25"/>
          <cell r="F25"/>
          <cell r="G25"/>
          <cell r="H25"/>
          <cell r="I25"/>
          <cell r="J25"/>
        </row>
        <row r="26">
          <cell r="B26" t="str">
            <v>Jazidas</v>
          </cell>
          <cell r="C26" t="str">
            <v>Km - localização da Jazida no trecho</v>
          </cell>
          <cell r="D26" t="str">
            <v>Km total do trecho</v>
          </cell>
          <cell r="E26" t="str">
            <v>Km</v>
          </cell>
          <cell r="F26" t="str">
            <v>Km a Ré</v>
          </cell>
          <cell r="G26" t="str">
            <v>Km a Vante</v>
          </cell>
          <cell r="H26" t="str">
            <v>DMT jazida</v>
          </cell>
          <cell r="I26" t="str">
            <v>DIST. FIXA</v>
          </cell>
          <cell r="J26" t="str">
            <v>EXTENSÃO</v>
          </cell>
        </row>
        <row r="27">
          <cell r="B27" t="str">
            <v>J1</v>
          </cell>
          <cell r="C27">
            <v>0</v>
          </cell>
          <cell r="D27">
            <v>3.64</v>
          </cell>
          <cell r="E27">
            <v>3.64</v>
          </cell>
          <cell r="F27">
            <v>0</v>
          </cell>
          <cell r="G27">
            <v>3.64</v>
          </cell>
          <cell r="H27">
            <v>14.82</v>
          </cell>
          <cell r="I27">
            <v>13</v>
          </cell>
          <cell r="J27">
            <v>3.64</v>
          </cell>
        </row>
        <row r="28">
          <cell r="B28" t="str">
            <v>Quantidade Jazida:</v>
          </cell>
          <cell r="C28">
            <v>1</v>
          </cell>
          <cell r="D28"/>
          <cell r="E28" t="str">
            <v xml:space="preserve">DMT/Km </v>
          </cell>
          <cell r="F28">
            <v>14.82</v>
          </cell>
          <cell r="G28"/>
          <cell r="H28"/>
          <cell r="I28"/>
          <cell r="J28"/>
        </row>
        <row r="29">
          <cell r="B29"/>
          <cell r="C29"/>
          <cell r="D29"/>
          <cell r="E29"/>
          <cell r="F29"/>
          <cell r="G29"/>
          <cell r="H29"/>
          <cell r="I29" t="str">
            <v>TOTAL:</v>
          </cell>
          <cell r="J29">
            <v>3.64</v>
          </cell>
        </row>
        <row r="30">
          <cell r="B30" t="str">
            <v>Cálculo da DMT da (ÁGUA) - Recomposição de revestimento primário com material de jazida</v>
          </cell>
          <cell r="C30"/>
          <cell r="D30"/>
          <cell r="E30"/>
          <cell r="F30"/>
          <cell r="G30"/>
          <cell r="H30"/>
          <cell r="I30"/>
          <cell r="J30"/>
        </row>
        <row r="31">
          <cell r="B31" t="str">
            <v>Ponto d'água</v>
          </cell>
          <cell r="C31" t="str">
            <v>Km - localização da A1 no trecho</v>
          </cell>
          <cell r="D31" t="str">
            <v>Km total do trecho</v>
          </cell>
          <cell r="E31" t="str">
            <v>Km</v>
          </cell>
          <cell r="F31" t="str">
            <v>Km a Ré</v>
          </cell>
          <cell r="G31" t="str">
            <v>Km a Vante</v>
          </cell>
          <cell r="H31" t="str">
            <v>DMT jazida</v>
          </cell>
          <cell r="I31" t="str">
            <v xml:space="preserve">DIST. FIXA </v>
          </cell>
          <cell r="J31" t="str">
            <v>EXTENSÃO</v>
          </cell>
        </row>
        <row r="32">
          <cell r="B32" t="str">
            <v>FONTE 1</v>
          </cell>
          <cell r="C32">
            <v>4.3</v>
          </cell>
          <cell r="D32">
            <v>3.64</v>
          </cell>
          <cell r="E32">
            <v>3.64</v>
          </cell>
          <cell r="F32">
            <v>4.3</v>
          </cell>
          <cell r="G32">
            <v>-0.6599999999999997</v>
          </cell>
          <cell r="H32">
            <v>2.63</v>
          </cell>
          <cell r="I32">
            <v>0.03</v>
          </cell>
          <cell r="J32">
            <v>3.64</v>
          </cell>
        </row>
        <row r="33">
          <cell r="B33"/>
          <cell r="C33"/>
          <cell r="D33"/>
          <cell r="E33"/>
          <cell r="F33"/>
          <cell r="G33"/>
          <cell r="H33"/>
          <cell r="I33"/>
          <cell r="J33"/>
        </row>
        <row r="34">
          <cell r="B34" t="str">
            <v>Quantidade Fontes:</v>
          </cell>
          <cell r="C34">
            <v>1</v>
          </cell>
          <cell r="D34"/>
          <cell r="E34" t="str">
            <v xml:space="preserve">DMT/Km </v>
          </cell>
          <cell r="F34">
            <v>2.63</v>
          </cell>
          <cell r="G34"/>
          <cell r="H34"/>
          <cell r="I34"/>
          <cell r="J34">
            <v>3.64</v>
          </cell>
        </row>
        <row r="36">
          <cell r="E36"/>
          <cell r="F36"/>
        </row>
      </sheetData>
      <sheetData sheetId="8"/>
      <sheetData sheetId="9"/>
      <sheetData sheetId="10"/>
      <sheetData sheetId="11">
        <row r="116">
          <cell r="A116" t="str">
            <v>M0003</v>
          </cell>
          <cell r="B116" t="str">
            <v>Aço CA 25</v>
          </cell>
          <cell r="C116" t="str">
            <v>kg</v>
          </cell>
          <cell r="D116">
            <v>7.7091000000000003</v>
          </cell>
        </row>
        <row r="117">
          <cell r="A117" t="str">
            <v>M0004</v>
          </cell>
          <cell r="B117" t="str">
            <v>Aço CA 50</v>
          </cell>
          <cell r="C117" t="str">
            <v>kg</v>
          </cell>
          <cell r="D117">
            <v>7.08</v>
          </cell>
        </row>
        <row r="118">
          <cell r="A118" t="str">
            <v>M0005</v>
          </cell>
          <cell r="B118" t="str">
            <v>Brita 0</v>
          </cell>
          <cell r="C118" t="str">
            <v>m³</v>
          </cell>
          <cell r="D118">
            <v>157.04249999999999</v>
          </cell>
        </row>
        <row r="119">
          <cell r="A119" t="str">
            <v>M0006</v>
          </cell>
          <cell r="B119" t="str">
            <v>Fibra de poliamida para concreto</v>
          </cell>
          <cell r="C119" t="str">
            <v>kg</v>
          </cell>
          <cell r="D119">
            <v>25.997599999999998</v>
          </cell>
        </row>
        <row r="120">
          <cell r="A120" t="str">
            <v>M0007</v>
          </cell>
          <cell r="B120" t="str">
            <v>Fibra de aço para concreto</v>
          </cell>
          <cell r="C120" t="str">
            <v>kg</v>
          </cell>
          <cell r="D120">
            <v>14.138299999999999</v>
          </cell>
        </row>
        <row r="121">
          <cell r="A121" t="str">
            <v>M0008</v>
          </cell>
          <cell r="B121" t="str">
            <v>Detergente líquido neutro</v>
          </cell>
          <cell r="C121" t="str">
            <v>l</v>
          </cell>
          <cell r="D121">
            <v>4.8376999999999999</v>
          </cell>
        </row>
        <row r="122">
          <cell r="A122" t="str">
            <v>M0009</v>
          </cell>
          <cell r="B122" t="str">
            <v>Aço CP 175 RB</v>
          </cell>
          <cell r="C122" t="str">
            <v>kg</v>
          </cell>
          <cell r="D122">
            <v>9.9056999999999995</v>
          </cell>
        </row>
        <row r="123">
          <cell r="A123" t="str">
            <v>M0010</v>
          </cell>
          <cell r="B123" t="str">
            <v>Aditivo superplastificante para concreto e argamassa</v>
          </cell>
          <cell r="C123" t="str">
            <v>kg</v>
          </cell>
          <cell r="D123">
            <v>14.1988</v>
          </cell>
        </row>
        <row r="124">
          <cell r="A124" t="str">
            <v>M0011</v>
          </cell>
          <cell r="B124" t="str">
            <v>Aditivo modificador de viscosidade para concreto e argamassa</v>
          </cell>
          <cell r="C124" t="str">
            <v>kg</v>
          </cell>
          <cell r="D124">
            <v>10.0174</v>
          </cell>
        </row>
        <row r="125">
          <cell r="A125" t="str">
            <v>M0012</v>
          </cell>
          <cell r="B125" t="str">
            <v>Silicato de alumínio</v>
          </cell>
          <cell r="C125" t="str">
            <v>kg</v>
          </cell>
          <cell r="D125">
            <v>1.9386000000000001</v>
          </cell>
        </row>
        <row r="126">
          <cell r="A126" t="str">
            <v>M0013</v>
          </cell>
          <cell r="B126" t="str">
            <v>Grampo de ancoragem em aço CA 50 - D = 12,5 mm</v>
          </cell>
          <cell r="C126" t="str">
            <v>kg</v>
          </cell>
          <cell r="D126">
            <v>7.08</v>
          </cell>
        </row>
        <row r="127">
          <cell r="A127" t="str">
            <v>M0014</v>
          </cell>
          <cell r="B127" t="str">
            <v>Aço CA 60</v>
          </cell>
          <cell r="C127" t="str">
            <v>kg</v>
          </cell>
          <cell r="D127">
            <v>8.6189</v>
          </cell>
        </row>
        <row r="128">
          <cell r="A128" t="str">
            <v>M0015</v>
          </cell>
          <cell r="B128" t="str">
            <v>Espoleta elétrica Nº 8 - D = 6,0 mm</v>
          </cell>
          <cell r="C128" t="str">
            <v>un</v>
          </cell>
          <cell r="D128">
            <v>23.889800000000001</v>
          </cell>
        </row>
        <row r="129">
          <cell r="A129" t="str">
            <v>M0016</v>
          </cell>
          <cell r="B129" t="str">
            <v>Grampo sargento em ferro fundido tipo C com abertura útil de 105 mm (4")</v>
          </cell>
          <cell r="C129" t="str">
            <v>un</v>
          </cell>
          <cell r="D129">
            <v>53.728499999999997</v>
          </cell>
        </row>
        <row r="130">
          <cell r="A130" t="str">
            <v>M0017</v>
          </cell>
          <cell r="B130" t="str">
            <v>Saco de aniagem ou de ráfia de 50 kg - C = 95 cm e L = 65 cm</v>
          </cell>
          <cell r="C130" t="str">
            <v>un</v>
          </cell>
          <cell r="D130">
            <v>2.8416000000000001</v>
          </cell>
        </row>
        <row r="131">
          <cell r="A131" t="str">
            <v>M0018</v>
          </cell>
          <cell r="B131" t="str">
            <v>Grampo pesado em aço-carbono para cabo de aço - D = 13 mm (1/2")</v>
          </cell>
          <cell r="C131" t="str">
            <v>un</v>
          </cell>
          <cell r="D131">
            <v>15.778700000000001</v>
          </cell>
        </row>
        <row r="132">
          <cell r="A132" t="str">
            <v>M0019</v>
          </cell>
          <cell r="B132" t="str">
            <v>Esticador em aço tipo olhal x olhal para cabo de aço - D = 13 mm</v>
          </cell>
          <cell r="C132" t="str">
            <v>un</v>
          </cell>
          <cell r="D132">
            <v>150.34989999999999</v>
          </cell>
        </row>
        <row r="133">
          <cell r="A133" t="str">
            <v>M0020</v>
          </cell>
          <cell r="B133" t="str">
            <v>Grampo de ancoragem em aço CA 50 - D = 6,3 mm</v>
          </cell>
          <cell r="C133" t="str">
            <v>kg</v>
          </cell>
          <cell r="D133">
            <v>7.44</v>
          </cell>
        </row>
        <row r="134">
          <cell r="A134" t="str">
            <v>M0021</v>
          </cell>
          <cell r="B134" t="str">
            <v>Herbicida glifosato para áreas contínuas</v>
          </cell>
          <cell r="C134" t="str">
            <v>l</v>
          </cell>
          <cell r="D134">
            <v>27.431899999999999</v>
          </cell>
        </row>
        <row r="135">
          <cell r="A135" t="str">
            <v>M0025</v>
          </cell>
          <cell r="B135" t="str">
            <v>Adesivo plástico para tubos de PVC</v>
          </cell>
          <cell r="C135" t="str">
            <v>kg</v>
          </cell>
          <cell r="D135">
            <v>51.969900000000003</v>
          </cell>
        </row>
        <row r="136">
          <cell r="A136" t="str">
            <v>M0026</v>
          </cell>
          <cell r="B136" t="str">
            <v>Aditivo aglutinante para argamassa</v>
          </cell>
          <cell r="C136" t="str">
            <v>l</v>
          </cell>
          <cell r="D136">
            <v>8.7698</v>
          </cell>
        </row>
        <row r="137">
          <cell r="A137" t="str">
            <v>M0028</v>
          </cell>
          <cell r="B137" t="str">
            <v>Areia média</v>
          </cell>
          <cell r="C137" t="str">
            <v>m³</v>
          </cell>
          <cell r="D137">
            <v>109.95910000000001</v>
          </cell>
        </row>
        <row r="138">
          <cell r="A138" t="str">
            <v>M0029</v>
          </cell>
          <cell r="B138" t="str">
            <v>Sílica ativa para concreto e argamassa (microssílica)</v>
          </cell>
          <cell r="C138" t="str">
            <v>kg</v>
          </cell>
          <cell r="D138">
            <v>2.0478000000000001</v>
          </cell>
        </row>
        <row r="139">
          <cell r="A139" t="str">
            <v>M0030</v>
          </cell>
          <cell r="B139" t="str">
            <v>Aditivo plastificante e retardador de pega para concreto e argamassa</v>
          </cell>
          <cell r="C139" t="str">
            <v>kg</v>
          </cell>
          <cell r="D139">
            <v>6.4500999999999999</v>
          </cell>
        </row>
        <row r="140">
          <cell r="A140" t="str">
            <v>M0032</v>
          </cell>
          <cell r="B140" t="str">
            <v>Adesivo de contato para laminado elastoplástico</v>
          </cell>
          <cell r="C140" t="str">
            <v>kg</v>
          </cell>
          <cell r="D140">
            <v>40.348799999999997</v>
          </cell>
        </row>
        <row r="141">
          <cell r="A141" t="str">
            <v>M0035</v>
          </cell>
          <cell r="B141" t="str">
            <v>Diluente tipo aguarrás para tintas e vernizes</v>
          </cell>
          <cell r="C141" t="str">
            <v>l</v>
          </cell>
          <cell r="D141">
            <v>14.4839</v>
          </cell>
        </row>
        <row r="142">
          <cell r="A142" t="str">
            <v>M0039</v>
          </cell>
          <cell r="B142" t="str">
            <v>Gasolina comum</v>
          </cell>
          <cell r="C142" t="str">
            <v>l</v>
          </cell>
          <cell r="D142">
            <v>4.7667999999999999</v>
          </cell>
        </row>
        <row r="143">
          <cell r="A143" t="str">
            <v>M0041</v>
          </cell>
          <cell r="B143" t="str">
            <v>Contêiner com 2 banheiros - L = 2,44 m e C = 6,09 m (1 TEU)</v>
          </cell>
          <cell r="C143" t="str">
            <v>un</v>
          </cell>
          <cell r="D143">
            <v>85586.659</v>
          </cell>
        </row>
        <row r="144">
          <cell r="A144" t="str">
            <v>M0042</v>
          </cell>
          <cell r="B144" t="str">
            <v>Contêiner com janela - L = 2,44 m e C = 6,09 m (1 TEU)</v>
          </cell>
          <cell r="C144" t="str">
            <v>un</v>
          </cell>
          <cell r="D144">
            <v>62355.197699999997</v>
          </cell>
        </row>
        <row r="145">
          <cell r="A145" t="str">
            <v>M0043</v>
          </cell>
          <cell r="B145" t="str">
            <v>Óleo diesel</v>
          </cell>
          <cell r="C145" t="str">
            <v>l</v>
          </cell>
          <cell r="D145">
            <v>4.9668000000000001</v>
          </cell>
        </row>
        <row r="146">
          <cell r="A146" t="str">
            <v>M0044</v>
          </cell>
          <cell r="B146" t="str">
            <v>Abrasivo de vidro com granulometria de 210 a 420 micra</v>
          </cell>
          <cell r="C146" t="str">
            <v>kg</v>
          </cell>
          <cell r="D146">
            <v>8.69</v>
          </cell>
        </row>
        <row r="147">
          <cell r="A147" t="str">
            <v>M0045</v>
          </cell>
          <cell r="B147" t="str">
            <v>Barreira plástica monobloco para canalização de trânsito - C = 100 cm, L = 50 cm e H = 55 cm</v>
          </cell>
          <cell r="C147" t="str">
            <v>un</v>
          </cell>
          <cell r="D147">
            <v>573.96259999999995</v>
          </cell>
        </row>
        <row r="148">
          <cell r="A148" t="str">
            <v>M0046</v>
          </cell>
          <cell r="B148" t="str">
            <v>Barreira plástica para canalização de trânsito - C = 60 cm, L = 45 cm e H = 60 cm</v>
          </cell>
          <cell r="C148" t="str">
            <v>un</v>
          </cell>
          <cell r="D148">
            <v>338.62639999999999</v>
          </cell>
        </row>
        <row r="149">
          <cell r="A149" t="str">
            <v>M0047</v>
          </cell>
          <cell r="B149" t="str">
            <v>Cone de sinalização em polietileno - H = 75 cm e base quadrada de 40 x 40 cm</v>
          </cell>
          <cell r="C149" t="str">
            <v>un</v>
          </cell>
          <cell r="D149">
            <v>103.92059999999999</v>
          </cell>
        </row>
        <row r="150">
          <cell r="A150" t="str">
            <v>M0048</v>
          </cell>
          <cell r="B150" t="str">
            <v>Balizador cônico refletivo em polietileno semiflexível - H = 114 cm e base octogonal de D = 40 cm</v>
          </cell>
          <cell r="C150" t="str">
            <v>un</v>
          </cell>
          <cell r="D150">
            <v>137.1865</v>
          </cell>
        </row>
        <row r="151">
          <cell r="A151" t="str">
            <v>M0049</v>
          </cell>
          <cell r="B151" t="str">
            <v>Delimitador de tráfego flexível com chumbador e duas faixas refletivas - H = 77 cm e D = 21 cm</v>
          </cell>
          <cell r="C151" t="str">
            <v>un</v>
          </cell>
          <cell r="D151">
            <v>172.5967</v>
          </cell>
        </row>
        <row r="152">
          <cell r="A152" t="str">
            <v>M0050</v>
          </cell>
          <cell r="B152" t="str">
            <v>Aditivo natural tipo goma xantana para hidrossemeadura</v>
          </cell>
          <cell r="C152" t="str">
            <v>kg</v>
          </cell>
          <cell r="D152">
            <v>101.11620000000001</v>
          </cell>
        </row>
        <row r="153">
          <cell r="A153" t="str">
            <v>M0051</v>
          </cell>
          <cell r="B153" t="str">
            <v>Cilindro canalizador de tráfego em polietileno - H = 117 cm e base quadrada de 60 x 60 cm</v>
          </cell>
          <cell r="C153" t="str">
            <v>un</v>
          </cell>
          <cell r="D153">
            <v>206.83629999999999</v>
          </cell>
        </row>
        <row r="154">
          <cell r="A154" t="str">
            <v>M0052</v>
          </cell>
          <cell r="B154" t="str">
            <v>Fita adesiva de PVC - L = 50 mm e C = 50 m</v>
          </cell>
          <cell r="C154" t="str">
            <v>m</v>
          </cell>
          <cell r="D154">
            <v>0.108</v>
          </cell>
        </row>
        <row r="155">
          <cell r="A155" t="str">
            <v>M0053</v>
          </cell>
          <cell r="B155" t="str">
            <v>Tela plástica em polipropileno na cor laranja para tapume - L = 1,2 m</v>
          </cell>
          <cell r="C155" t="str">
            <v>m</v>
          </cell>
          <cell r="D155">
            <v>2.0103</v>
          </cell>
        </row>
        <row r="156">
          <cell r="A156" t="str">
            <v>M0054</v>
          </cell>
          <cell r="B156" t="str">
            <v>Fita zebrada de cor laranja e branca - L = 7 a 8 cm</v>
          </cell>
          <cell r="C156" t="str">
            <v>m</v>
          </cell>
          <cell r="D156">
            <v>7.9399999999999998E-2</v>
          </cell>
        </row>
        <row r="157">
          <cell r="A157" t="str">
            <v>M0055</v>
          </cell>
          <cell r="B157" t="str">
            <v>Barreira plástica articulável modular - C = 240 cm e H = 100 cm</v>
          </cell>
          <cell r="C157" t="str">
            <v>un</v>
          </cell>
          <cell r="D157">
            <v>1300.4512999999999</v>
          </cell>
        </row>
        <row r="158">
          <cell r="A158" t="str">
            <v>M0056</v>
          </cell>
          <cell r="B158" t="str">
            <v>Ferramenta de corte para removedora de faixa de sinalização (Smith Cutter)</v>
          </cell>
          <cell r="C158" t="str">
            <v>un</v>
          </cell>
          <cell r="D158">
            <v>6040.3397999999997</v>
          </cell>
        </row>
        <row r="159">
          <cell r="A159" t="str">
            <v>M0057</v>
          </cell>
          <cell r="B159" t="str">
            <v>Contêiner com janela - L = 4,88 m e C = 6,09 m (1 TEU duplo)</v>
          </cell>
          <cell r="C159" t="str">
            <v>un</v>
          </cell>
          <cell r="D159">
            <v>115462.4114</v>
          </cell>
        </row>
        <row r="160">
          <cell r="A160" t="str">
            <v>M0058</v>
          </cell>
          <cell r="B160" t="str">
            <v>Contêiner com janela e 2 banheiros - L = 4,88 m e C = 6,09 m (1 TEU duplo)</v>
          </cell>
          <cell r="C160" t="str">
            <v>un</v>
          </cell>
          <cell r="D160">
            <v>119930.959</v>
          </cell>
        </row>
        <row r="161">
          <cell r="A161" t="str">
            <v>M0059</v>
          </cell>
          <cell r="B161" t="str">
            <v>Contêiner com revestimento térmico, janela e banheiro - L = 2,44 m e C = 6,09 m (1 TEU)</v>
          </cell>
          <cell r="C161" t="str">
            <v>un</v>
          </cell>
          <cell r="D161">
            <v>84348.108200000002</v>
          </cell>
        </row>
        <row r="162">
          <cell r="A162" t="str">
            <v>M0060</v>
          </cell>
          <cell r="B162" t="str">
            <v>Contêiner com janela - L = 2,44 m e C = 4,58 m (3/4 TEU)</v>
          </cell>
          <cell r="C162" t="str">
            <v>un</v>
          </cell>
          <cell r="D162">
            <v>54268.027199999997</v>
          </cell>
        </row>
        <row r="163">
          <cell r="A163" t="str">
            <v>M0065</v>
          </cell>
          <cell r="B163" t="str">
            <v>Contêiner com janela e banheiro - L = 2,44 m e 4,58 m (3/4 TEU)</v>
          </cell>
          <cell r="C163" t="str">
            <v>un</v>
          </cell>
          <cell r="D163">
            <v>63786.105799999998</v>
          </cell>
        </row>
        <row r="164">
          <cell r="A164" t="str">
            <v>M0066</v>
          </cell>
          <cell r="B164" t="str">
            <v>Contêiner com revestimento térmico, janela e banheiro - L = 2,44 m e C = 12,90 m (2 TEU)</v>
          </cell>
          <cell r="C164" t="str">
            <v>un</v>
          </cell>
          <cell r="D164">
            <v>107759.24159999999</v>
          </cell>
        </row>
        <row r="165">
          <cell r="A165" t="str">
            <v>M0067</v>
          </cell>
          <cell r="B165" t="str">
            <v>Tubo PEAD PE 100 PN 10 com flanges - D = 160 mm</v>
          </cell>
          <cell r="C165" t="str">
            <v>m</v>
          </cell>
          <cell r="D165">
            <v>188.7319</v>
          </cell>
        </row>
        <row r="166">
          <cell r="A166" t="str">
            <v>M0068</v>
          </cell>
          <cell r="B166" t="str">
            <v>Caibro de pinho - L = 7,5 cm e E = 10,0 cm</v>
          </cell>
          <cell r="C166" t="str">
            <v>m</v>
          </cell>
          <cell r="D166">
            <v>24.714300000000001</v>
          </cell>
        </row>
        <row r="167">
          <cell r="A167" t="str">
            <v>M0069</v>
          </cell>
          <cell r="B167" t="str">
            <v>Arame farpado em aço galvanizado - D = 1,60 mm</v>
          </cell>
          <cell r="C167" t="str">
            <v>m</v>
          </cell>
          <cell r="D167">
            <v>0.82699999999999996</v>
          </cell>
        </row>
        <row r="168">
          <cell r="A168" t="str">
            <v>M0071</v>
          </cell>
          <cell r="B168" t="str">
            <v>Contêiner com 3 janelas para guarita - L = 2,44 m e C = 3,05 m (1/2 TEU)</v>
          </cell>
          <cell r="C168" t="str">
            <v>un</v>
          </cell>
          <cell r="D168">
            <v>36558.959799999997</v>
          </cell>
        </row>
        <row r="169">
          <cell r="A169" t="str">
            <v>M0072</v>
          </cell>
          <cell r="B169" t="str">
            <v>Arame liso em aço galvanizado - D = 2,10 mm (14 BWG)</v>
          </cell>
          <cell r="C169" t="str">
            <v>kg</v>
          </cell>
          <cell r="D169">
            <v>19.466699999999999</v>
          </cell>
        </row>
        <row r="170">
          <cell r="A170" t="str">
            <v>M0073</v>
          </cell>
          <cell r="B170" t="str">
            <v>Muda de árvore com altura de 0,30 a 0,80 m</v>
          </cell>
          <cell r="C170" t="str">
            <v>un</v>
          </cell>
          <cell r="D170">
            <v>11.052099999999999</v>
          </cell>
        </row>
        <row r="171">
          <cell r="A171" t="str">
            <v>M0074</v>
          </cell>
          <cell r="B171" t="str">
            <v>Muda de arbusto com altura até 0,50 m</v>
          </cell>
          <cell r="C171" t="str">
            <v>un</v>
          </cell>
          <cell r="D171">
            <v>19.686</v>
          </cell>
        </row>
        <row r="172">
          <cell r="A172" t="str">
            <v>M0075</v>
          </cell>
          <cell r="B172" t="str">
            <v>Arame liso recozido em aço-carbono - D = 1,24 mm (18 BWG)</v>
          </cell>
          <cell r="C172" t="str">
            <v>kg</v>
          </cell>
          <cell r="D172">
            <v>10.020899999999999</v>
          </cell>
        </row>
        <row r="173">
          <cell r="A173" t="str">
            <v>M0076</v>
          </cell>
          <cell r="B173" t="str">
            <v>Disco de corte abrasivo para policorte - D = 300 mm</v>
          </cell>
          <cell r="C173" t="str">
            <v>un</v>
          </cell>
          <cell r="D173">
            <v>15.391</v>
          </cell>
        </row>
        <row r="174">
          <cell r="A174" t="str">
            <v>M0080</v>
          </cell>
          <cell r="B174" t="str">
            <v>Areia fina</v>
          </cell>
          <cell r="C174" t="str">
            <v>m³</v>
          </cell>
          <cell r="D174">
            <v>115.3998</v>
          </cell>
        </row>
        <row r="175">
          <cell r="A175" t="str">
            <v>M0081</v>
          </cell>
          <cell r="B175" t="str">
            <v>Areia grossa</v>
          </cell>
          <cell r="C175" t="str">
            <v>m³</v>
          </cell>
          <cell r="D175">
            <v>101.1374</v>
          </cell>
        </row>
        <row r="176">
          <cell r="A176" t="str">
            <v>M0082</v>
          </cell>
          <cell r="B176" t="str">
            <v>Areia média lavada</v>
          </cell>
          <cell r="C176" t="str">
            <v>m³</v>
          </cell>
          <cell r="D176">
            <v>106.9042</v>
          </cell>
        </row>
        <row r="177">
          <cell r="A177" t="str">
            <v>M0083</v>
          </cell>
          <cell r="B177" t="str">
            <v>Argamassa pré-dosada para grauteamento</v>
          </cell>
          <cell r="C177" t="str">
            <v>kg</v>
          </cell>
          <cell r="D177">
            <v>1.7011000000000001</v>
          </cell>
        </row>
        <row r="178">
          <cell r="A178" t="str">
            <v>M0084</v>
          </cell>
          <cell r="B178" t="str">
            <v>Argamassa pré-dosada autoadensável para grauteamento</v>
          </cell>
          <cell r="C178" t="str">
            <v>kg</v>
          </cell>
          <cell r="D178">
            <v>1.5333000000000001</v>
          </cell>
        </row>
        <row r="179">
          <cell r="A179" t="str">
            <v>M0085</v>
          </cell>
          <cell r="B179" t="str">
            <v>Ancoragem ativa para 4 cordoalhas - D = 12,7 mm</v>
          </cell>
          <cell r="C179" t="str">
            <v>un</v>
          </cell>
          <cell r="D179">
            <v>378.68759999999997</v>
          </cell>
        </row>
        <row r="180">
          <cell r="A180" t="str">
            <v>M0086</v>
          </cell>
          <cell r="B180" t="str">
            <v>Ancoragem ativa para 6 cordoalhas - D = 12,7 mm</v>
          </cell>
          <cell r="C180" t="str">
            <v>un</v>
          </cell>
          <cell r="D180">
            <v>517.49900000000002</v>
          </cell>
        </row>
        <row r="181">
          <cell r="A181" t="str">
            <v>M0087</v>
          </cell>
          <cell r="B181" t="str">
            <v>Ancoragem ativa para 7 cordoalhas - D = 12,7 mm</v>
          </cell>
          <cell r="C181" t="str">
            <v>un</v>
          </cell>
          <cell r="D181">
            <v>598.07550000000003</v>
          </cell>
        </row>
        <row r="182">
          <cell r="A182" t="str">
            <v>M0088</v>
          </cell>
          <cell r="B182" t="str">
            <v>Ancoragem ativa para 8 cordoalhas - D = 12,7 mm</v>
          </cell>
          <cell r="C182" t="str">
            <v>un</v>
          </cell>
          <cell r="D182">
            <v>699.13580000000002</v>
          </cell>
        </row>
        <row r="183">
          <cell r="A183" t="str">
            <v>M0089</v>
          </cell>
          <cell r="B183" t="str">
            <v>Ancoragem ativa para 9 cordoalhas - D = 12,7 mm</v>
          </cell>
          <cell r="C183" t="str">
            <v>un</v>
          </cell>
          <cell r="D183">
            <v>789.91729999999995</v>
          </cell>
        </row>
        <row r="184">
          <cell r="A184" t="str">
            <v>M0091</v>
          </cell>
          <cell r="B184" t="str">
            <v>Ancoragem ativa para 10 cordoalhas - D = 12,7 mm</v>
          </cell>
          <cell r="C184" t="str">
            <v>un</v>
          </cell>
          <cell r="D184">
            <v>875.4837</v>
          </cell>
        </row>
        <row r="185">
          <cell r="A185" t="str">
            <v>M0092</v>
          </cell>
          <cell r="B185" t="str">
            <v>Ancoragem ativa para 12 cordoalhas - D = 12,7 mm</v>
          </cell>
          <cell r="C185" t="str">
            <v>un</v>
          </cell>
          <cell r="D185">
            <v>1107.6611</v>
          </cell>
        </row>
        <row r="186">
          <cell r="A186" t="str">
            <v>M0093</v>
          </cell>
          <cell r="B186" t="str">
            <v>Ancoragem ativa para 15 cordoalhas - D = 12,7 mm</v>
          </cell>
          <cell r="C186" t="str">
            <v>un</v>
          </cell>
          <cell r="D186">
            <v>1536.2371000000001</v>
          </cell>
        </row>
        <row r="187">
          <cell r="A187" t="str">
            <v>M0094</v>
          </cell>
          <cell r="B187" t="str">
            <v>Ancoragem ativa para 19 cordoalhas - D = 12,7 mm</v>
          </cell>
          <cell r="C187" t="str">
            <v>un</v>
          </cell>
          <cell r="D187">
            <v>1953.7988</v>
          </cell>
        </row>
        <row r="188">
          <cell r="A188" t="str">
            <v>M0098</v>
          </cell>
          <cell r="B188" t="str">
            <v>Bambu com diâmetro médio de 10 cm</v>
          </cell>
          <cell r="C188" t="str">
            <v>m</v>
          </cell>
          <cell r="D188">
            <v>17.778400000000001</v>
          </cell>
        </row>
        <row r="189">
          <cell r="A189" t="str">
            <v>M0099</v>
          </cell>
          <cell r="B189" t="str">
            <v>Equipamentos para a fábrica de dormentes de concreto protendido</v>
          </cell>
          <cell r="C189" t="str">
            <v>ISF</v>
          </cell>
          <cell r="D189">
            <v>548.48</v>
          </cell>
        </row>
        <row r="190">
          <cell r="A190" t="str">
            <v>M0100</v>
          </cell>
          <cell r="B190" t="str">
            <v>Ancoragem ativa para 22 cordoalhas - D = 12,7 mm</v>
          </cell>
          <cell r="C190" t="str">
            <v>un</v>
          </cell>
          <cell r="D190">
            <v>2528.6161000000002</v>
          </cell>
        </row>
        <row r="191">
          <cell r="A191" t="str">
            <v>M0101</v>
          </cell>
          <cell r="B191" t="str">
            <v>Ancoragem ativa para 27 cordoalhas - D = 12,7 mm</v>
          </cell>
          <cell r="C191" t="str">
            <v>un</v>
          </cell>
          <cell r="D191">
            <v>3084.3189000000002</v>
          </cell>
        </row>
        <row r="192">
          <cell r="A192" t="str">
            <v>M0102</v>
          </cell>
          <cell r="B192" t="str">
            <v>Ancoragem ativa para 31 cordoalhas - D = 12,7 mm</v>
          </cell>
          <cell r="C192" t="str">
            <v>un</v>
          </cell>
          <cell r="D192">
            <v>3470.94</v>
          </cell>
        </row>
        <row r="193">
          <cell r="A193" t="str">
            <v>M0103</v>
          </cell>
          <cell r="B193" t="str">
            <v>Aditivo acelerador de pega para concreto e argamassa projetados</v>
          </cell>
          <cell r="C193" t="str">
            <v>kg</v>
          </cell>
          <cell r="D193">
            <v>6.6978</v>
          </cell>
        </row>
        <row r="194">
          <cell r="A194" t="str">
            <v>M0104</v>
          </cell>
          <cell r="B194" t="str">
            <v>Asfalto diluído de petróleo - CM-30</v>
          </cell>
          <cell r="C194" t="str">
            <v>t</v>
          </cell>
          <cell r="D194" t="str">
            <v>-</v>
          </cell>
        </row>
        <row r="195">
          <cell r="A195" t="str">
            <v>M0105</v>
          </cell>
          <cell r="B195" t="str">
            <v>Ancoragem ativa para 4 cordoalhas - D = 15,2 mm</v>
          </cell>
          <cell r="C195" t="str">
            <v>un</v>
          </cell>
          <cell r="D195">
            <v>469.18599999999998</v>
          </cell>
        </row>
        <row r="196">
          <cell r="A196" t="str">
            <v>M0106</v>
          </cell>
          <cell r="B196" t="str">
            <v>Ancoragem ativa para 6 cordoalhas - D = 15,2 mm</v>
          </cell>
          <cell r="C196" t="str">
            <v>un</v>
          </cell>
          <cell r="D196">
            <v>659.14940000000001</v>
          </cell>
        </row>
        <row r="197">
          <cell r="A197" t="str">
            <v>M0107</v>
          </cell>
          <cell r="B197" t="str">
            <v>Geocomposto para drenagem</v>
          </cell>
          <cell r="C197" t="str">
            <v>m²</v>
          </cell>
          <cell r="D197">
            <v>31.281600000000001</v>
          </cell>
        </row>
        <row r="198">
          <cell r="A198" t="str">
            <v>M0108</v>
          </cell>
          <cell r="B198" t="str">
            <v>Ancoragem ativa para 7 cordoalhas - D = 15,2 mm</v>
          </cell>
          <cell r="C198" t="str">
            <v>un</v>
          </cell>
          <cell r="D198">
            <v>776.25969999999995</v>
          </cell>
        </row>
        <row r="199">
          <cell r="A199" t="str">
            <v>M0109</v>
          </cell>
          <cell r="B199" t="str">
            <v>Geodreno vertical - L = 10 cm e E = 5 mm</v>
          </cell>
          <cell r="C199" t="str">
            <v>m</v>
          </cell>
          <cell r="D199">
            <v>4.6665999999999999</v>
          </cell>
        </row>
        <row r="200">
          <cell r="A200" t="str">
            <v>M0110</v>
          </cell>
          <cell r="B200" t="str">
            <v>Ancoragem ativa para 10 cordoalhas - D = 15,2 mm</v>
          </cell>
          <cell r="C200" t="str">
            <v>un</v>
          </cell>
          <cell r="D200">
            <v>1197.7547</v>
          </cell>
        </row>
        <row r="201">
          <cell r="A201" t="str">
            <v>M0111</v>
          </cell>
          <cell r="B201" t="str">
            <v>Ancoragem ativa para 9 cordoalhas - D = 15,2 mm</v>
          </cell>
          <cell r="C201" t="str">
            <v>un</v>
          </cell>
          <cell r="D201">
            <v>1066.9745</v>
          </cell>
        </row>
        <row r="202">
          <cell r="A202" t="str">
            <v>M0112</v>
          </cell>
          <cell r="B202" t="str">
            <v>Disco diamantado segmentado para corte de pavimento - D = 1.000 mm</v>
          </cell>
          <cell r="C202" t="str">
            <v>un</v>
          </cell>
          <cell r="D202">
            <v>5880.9305999999997</v>
          </cell>
        </row>
        <row r="203">
          <cell r="A203" t="str">
            <v>M0113</v>
          </cell>
          <cell r="B203" t="str">
            <v>Ancoragem ativa para 12 cordoalhas - D = 15,2 mm</v>
          </cell>
          <cell r="C203" t="str">
            <v>un</v>
          </cell>
          <cell r="D203">
            <v>1464.7387000000001</v>
          </cell>
        </row>
        <row r="204">
          <cell r="A204" t="str">
            <v>M0114</v>
          </cell>
          <cell r="B204" t="str">
            <v>Disco diamantado segmentado para corte de pavimento - D = 1.500 mm</v>
          </cell>
          <cell r="C204" t="str">
            <v>un</v>
          </cell>
          <cell r="D204">
            <v>26165.282800000001</v>
          </cell>
        </row>
        <row r="205">
          <cell r="A205" t="str">
            <v>M0115</v>
          </cell>
          <cell r="B205" t="str">
            <v>Biomanta vegetal de fibras de coco entrelaçadas com fios de polipropileno biodegradáveis - densidade 0,4 kg/m²</v>
          </cell>
          <cell r="C205" t="str">
            <v>m²</v>
          </cell>
          <cell r="D205">
            <v>6.5</v>
          </cell>
        </row>
        <row r="206">
          <cell r="A206" t="str">
            <v>M0116</v>
          </cell>
          <cell r="B206" t="str">
            <v>Mangote flangeado de borracha reforçada com lonas sintéticas - C = 1,80 m e D = 0,30 m</v>
          </cell>
          <cell r="C206" t="str">
            <v>un</v>
          </cell>
          <cell r="D206">
            <v>16616.1391</v>
          </cell>
        </row>
        <row r="207">
          <cell r="A207" t="str">
            <v>M0117</v>
          </cell>
          <cell r="B207" t="str">
            <v>Mangote flangeado de borracha reforçada com lonas sintéticas - C = 1,80 m e D = 0,40 m</v>
          </cell>
          <cell r="C207" t="str">
            <v>un</v>
          </cell>
          <cell r="D207">
            <v>19733.904500000001</v>
          </cell>
        </row>
        <row r="208">
          <cell r="A208" t="str">
            <v>M0118</v>
          </cell>
          <cell r="B208" t="str">
            <v>Mangote flangeado de borracha reforçada com lonas sintéticas - C = 1,80 m e D = 0,45 m</v>
          </cell>
          <cell r="C208" t="str">
            <v>un</v>
          </cell>
          <cell r="D208">
            <v>24569.7202</v>
          </cell>
        </row>
        <row r="209">
          <cell r="A209" t="str">
            <v>M0119</v>
          </cell>
          <cell r="B209" t="str">
            <v>Mangote flangeado de borracha reforçada com lonas sintéticas - C = 1,80 m e D = 0,50 m</v>
          </cell>
          <cell r="C209" t="str">
            <v>un</v>
          </cell>
          <cell r="D209">
            <v>25565.093799999999</v>
          </cell>
        </row>
        <row r="210">
          <cell r="A210" t="str">
            <v>M0120</v>
          </cell>
          <cell r="B210" t="str">
            <v>Tubo PEAD PE 100 PN 8 com flanges - D = 250 mm</v>
          </cell>
          <cell r="C210" t="str">
            <v>m</v>
          </cell>
          <cell r="D210">
            <v>325.58679999999998</v>
          </cell>
        </row>
        <row r="211">
          <cell r="A211" t="str">
            <v>M0121</v>
          </cell>
          <cell r="B211" t="str">
            <v>Tubo PEAD PE 100 PN 8 com flanges - D = 400 mm</v>
          </cell>
          <cell r="C211" t="str">
            <v>m</v>
          </cell>
          <cell r="D211">
            <v>2085.0039000000002</v>
          </cell>
        </row>
        <row r="212">
          <cell r="A212" t="str">
            <v>M0122</v>
          </cell>
          <cell r="B212" t="str">
            <v>Tubo PEAD PE 100 PN 8 com flanges - D = 450 mm</v>
          </cell>
          <cell r="C212" t="str">
            <v>m</v>
          </cell>
          <cell r="D212">
            <v>2617.4938999999999</v>
          </cell>
        </row>
        <row r="213">
          <cell r="A213" t="str">
            <v>M0123</v>
          </cell>
          <cell r="B213" t="str">
            <v>Tubo PEAD PE 100 PN 8 com flanges - D = 500 mm</v>
          </cell>
          <cell r="C213" t="str">
            <v>m</v>
          </cell>
          <cell r="D213">
            <v>2931.6520999999998</v>
          </cell>
        </row>
        <row r="214">
          <cell r="A214" t="str">
            <v>M0124</v>
          </cell>
          <cell r="B214" t="str">
            <v>Flutuador bipartido em polietileno com núcleo de espuma em poliuretano para tubos - D = 0,30 m</v>
          </cell>
          <cell r="C214" t="str">
            <v>un</v>
          </cell>
          <cell r="D214">
            <v>4352.5999000000002</v>
          </cell>
        </row>
        <row r="215">
          <cell r="A215" t="str">
            <v>M0125</v>
          </cell>
          <cell r="B215" t="str">
            <v>Flutuador bipartido em polietileno com núcleo de espuma em poliuretano para tubos - D = 0,40 m</v>
          </cell>
          <cell r="C215" t="str">
            <v>un</v>
          </cell>
          <cell r="D215">
            <v>5976.4148999999998</v>
          </cell>
        </row>
        <row r="216">
          <cell r="A216" t="str">
            <v>M0126</v>
          </cell>
          <cell r="B216" t="str">
            <v>Flutuador bipartido em polietileno com núcleo de espuma em poliuretano para tubos - D = 0,45 m</v>
          </cell>
          <cell r="C216" t="str">
            <v>un</v>
          </cell>
          <cell r="D216">
            <v>6851.2483000000002</v>
          </cell>
        </row>
        <row r="217">
          <cell r="A217" t="str">
            <v>M0127</v>
          </cell>
          <cell r="B217" t="str">
            <v>Flutuador bipartido em polietileno com núcleo de espuma em poliuretano para tubos - D = 0,50 m</v>
          </cell>
          <cell r="C217" t="str">
            <v>un</v>
          </cell>
          <cell r="D217">
            <v>7406.8059000000003</v>
          </cell>
        </row>
        <row r="218">
          <cell r="A218" t="str">
            <v>M0128</v>
          </cell>
          <cell r="B218" t="str">
            <v>Biomanta vegetal de fibras de palha entrelaçadas com fios de polipropileno biodegradáveis - densidade 0,6 kg/m²</v>
          </cell>
          <cell r="C218" t="str">
            <v>m²</v>
          </cell>
          <cell r="D218">
            <v>5.7171000000000003</v>
          </cell>
        </row>
        <row r="219">
          <cell r="A219" t="str">
            <v>M0129</v>
          </cell>
          <cell r="B219" t="str">
            <v>Retentor de sedimento em fibras vegetais - D = 20 cm</v>
          </cell>
          <cell r="C219" t="str">
            <v>m</v>
          </cell>
          <cell r="D219">
            <v>52.490200000000002</v>
          </cell>
        </row>
        <row r="220">
          <cell r="A220" t="str">
            <v>M0130</v>
          </cell>
          <cell r="B220" t="str">
            <v>Ancoragem ativa para 15 cordoalhas - D = 15,2 mm</v>
          </cell>
          <cell r="C220" t="str">
            <v>un</v>
          </cell>
          <cell r="D220">
            <v>1926.5197000000001</v>
          </cell>
        </row>
        <row r="221">
          <cell r="A221" t="str">
            <v>M0131</v>
          </cell>
          <cell r="B221" t="str">
            <v>Tubo PEAD corrugado com paredes estruturadas para drenagem - D = 400 mm</v>
          </cell>
          <cell r="C221" t="str">
            <v>m</v>
          </cell>
          <cell r="D221">
            <v>209.41820000000001</v>
          </cell>
        </row>
        <row r="222">
          <cell r="A222" t="str">
            <v>M0132</v>
          </cell>
          <cell r="B222" t="str">
            <v>Tubo PEAD corrugado com paredes estruturadas para drenagem - D = 450 mm</v>
          </cell>
          <cell r="C222" t="str">
            <v>m</v>
          </cell>
          <cell r="D222">
            <v>236.92500000000001</v>
          </cell>
        </row>
        <row r="223">
          <cell r="A223" t="str">
            <v>M0133</v>
          </cell>
          <cell r="B223" t="str">
            <v>Tubo PEAD corrugado com paredes estruturadas para drenagem - D = 500 mm</v>
          </cell>
          <cell r="C223" t="str">
            <v>m</v>
          </cell>
          <cell r="D223">
            <v>343.33030000000002</v>
          </cell>
        </row>
        <row r="224">
          <cell r="A224" t="str">
            <v>M0134</v>
          </cell>
          <cell r="B224" t="str">
            <v>Tubo PEAD corrugado com paredes estruturadas para drenagem - D = 600 mm</v>
          </cell>
          <cell r="C224" t="str">
            <v>m</v>
          </cell>
          <cell r="D224">
            <v>501.3415</v>
          </cell>
        </row>
        <row r="225">
          <cell r="A225" t="str">
            <v>M0135</v>
          </cell>
          <cell r="B225" t="str">
            <v>Tubo PEAD corrugado com paredes estruturadas para drenagem - D = 750 mm</v>
          </cell>
          <cell r="C225" t="str">
            <v>m</v>
          </cell>
          <cell r="D225">
            <v>658.84609999999998</v>
          </cell>
        </row>
        <row r="226">
          <cell r="A226" t="str">
            <v>M0136</v>
          </cell>
          <cell r="B226" t="str">
            <v>Tubo PEAD corrugado com paredes estruturadas para drenagem - D = 800 mm</v>
          </cell>
          <cell r="C226" t="str">
            <v>m</v>
          </cell>
          <cell r="D226">
            <v>733.52520000000004</v>
          </cell>
        </row>
        <row r="227">
          <cell r="A227" t="str">
            <v>M0137</v>
          </cell>
          <cell r="B227" t="str">
            <v>Tubo PEAD corrugado com paredes estruturadas para drenagem - D = 900 mm</v>
          </cell>
          <cell r="C227" t="str">
            <v>m</v>
          </cell>
          <cell r="D227">
            <v>965.90869999999995</v>
          </cell>
        </row>
        <row r="228">
          <cell r="A228" t="str">
            <v>M0138</v>
          </cell>
          <cell r="B228" t="str">
            <v>Ancoragem ativa para 19 cordoalhas - D = 15,2 mm</v>
          </cell>
          <cell r="C228" t="str">
            <v>un</v>
          </cell>
          <cell r="D228">
            <v>2507.6979999999999</v>
          </cell>
        </row>
        <row r="229">
          <cell r="A229" t="str">
            <v>M0139</v>
          </cell>
          <cell r="B229" t="str">
            <v>Tubo PEAD corrugado com paredes estruturadas para drenagem - D = 1.000 mm</v>
          </cell>
          <cell r="C229" t="str">
            <v>m</v>
          </cell>
          <cell r="D229">
            <v>1310.8576</v>
          </cell>
        </row>
        <row r="230">
          <cell r="A230" t="str">
            <v>M0140</v>
          </cell>
          <cell r="B230" t="str">
            <v>Bentonita</v>
          </cell>
          <cell r="C230" t="str">
            <v>kg</v>
          </cell>
          <cell r="D230">
            <v>2.7355</v>
          </cell>
        </row>
        <row r="231">
          <cell r="A231" t="str">
            <v>M0141</v>
          </cell>
          <cell r="B231" t="str">
            <v>Tubo PEAD corrugado com paredes estruturadas para drenagem - D = 1.050 mm</v>
          </cell>
          <cell r="C231" t="str">
            <v>m</v>
          </cell>
          <cell r="D231">
            <v>1373.6655000000001</v>
          </cell>
        </row>
        <row r="232">
          <cell r="A232" t="str">
            <v>M0142</v>
          </cell>
          <cell r="B232" t="str">
            <v>Tubo PEAD corrugado com paredes estruturadas para drenagem - D = 1.200 mm</v>
          </cell>
          <cell r="C232" t="str">
            <v>m</v>
          </cell>
          <cell r="D232">
            <v>1734.616</v>
          </cell>
        </row>
        <row r="233">
          <cell r="A233" t="str">
            <v>M0143</v>
          </cell>
          <cell r="B233" t="str">
            <v>Tubo PEAD corrugado com paredes estruturadas para drenagem - D = 1.500 mm</v>
          </cell>
          <cell r="C233" t="str">
            <v>m</v>
          </cell>
          <cell r="D233">
            <v>2082.3552</v>
          </cell>
        </row>
        <row r="234">
          <cell r="A234" t="str">
            <v>M0144</v>
          </cell>
          <cell r="B234" t="str">
            <v>Tubo PEAD corrugado com paredes estruturadas para drenagem - D = 1.800 mm</v>
          </cell>
          <cell r="C234" t="str">
            <v>m</v>
          </cell>
          <cell r="D234">
            <v>7011.0946000000004</v>
          </cell>
        </row>
        <row r="235">
          <cell r="A235" t="str">
            <v>M0145</v>
          </cell>
          <cell r="B235" t="str">
            <v>Ancoragem ativa para 22 cordoalhas - D = 15,2 mm</v>
          </cell>
          <cell r="C235" t="str">
            <v>un</v>
          </cell>
          <cell r="D235">
            <v>3247.0410999999999</v>
          </cell>
        </row>
        <row r="236">
          <cell r="A236" t="str">
            <v>M0146</v>
          </cell>
          <cell r="B236" t="str">
            <v>Ancoragem ativa para 27 cordoalhas - D = 15,2 mm</v>
          </cell>
          <cell r="C236" t="str">
            <v>un</v>
          </cell>
          <cell r="D236">
            <v>4254.0001000000002</v>
          </cell>
        </row>
        <row r="237">
          <cell r="A237" t="str">
            <v>M0147</v>
          </cell>
          <cell r="B237" t="str">
            <v>Tubo PEAD corrugado com paredes estruturadas para drenagem - D = 2.000 mm</v>
          </cell>
          <cell r="C237" t="str">
            <v>m</v>
          </cell>
          <cell r="D237">
            <v>8440.1393000000007</v>
          </cell>
        </row>
        <row r="238">
          <cell r="A238" t="str">
            <v>M0148</v>
          </cell>
          <cell r="B238" t="str">
            <v>Ancoragem ativa para lajes para 1 cordoalha - D = 12,7 mm</v>
          </cell>
          <cell r="C238" t="str">
            <v>un</v>
          </cell>
          <cell r="D238">
            <v>91.598100000000002</v>
          </cell>
        </row>
        <row r="239">
          <cell r="A239" t="str">
            <v>M0149</v>
          </cell>
          <cell r="B239" t="str">
            <v>Tubo PEAD corrugado com paredes estruturadas para drenagem - D = 2.500 mm</v>
          </cell>
          <cell r="C239" t="str">
            <v>m</v>
          </cell>
          <cell r="D239">
            <v>13941.8513</v>
          </cell>
        </row>
        <row r="240">
          <cell r="A240" t="str">
            <v>M0150</v>
          </cell>
          <cell r="B240" t="str">
            <v>Tubo PEAD corrugado com paredes estruturadas para drenagem - D = 3.000 mm</v>
          </cell>
          <cell r="C240" t="str">
            <v>m</v>
          </cell>
          <cell r="D240">
            <v>19362.710800000001</v>
          </cell>
        </row>
        <row r="241">
          <cell r="A241" t="str">
            <v>M0151</v>
          </cell>
          <cell r="B241" t="str">
            <v>Ancoragem ativa para lajes para 2 cordoalhas - D = 12,7 mm</v>
          </cell>
          <cell r="C241" t="str">
            <v>un</v>
          </cell>
          <cell r="D241">
            <v>171.11449999999999</v>
          </cell>
        </row>
        <row r="242">
          <cell r="A242" t="str">
            <v>M0152</v>
          </cell>
          <cell r="B242" t="str">
            <v>Ancoragem ativa para lajes para 3 cordoalhas - D = 12,7 mm</v>
          </cell>
          <cell r="C242" t="str">
            <v>un</v>
          </cell>
          <cell r="D242">
            <v>236.1686</v>
          </cell>
        </row>
        <row r="243">
          <cell r="A243" t="str">
            <v>M0153</v>
          </cell>
          <cell r="B243" t="str">
            <v>Ancoragem ativa para lajes para 4 cordoalhas - D = 12,7 mm</v>
          </cell>
          <cell r="C243" t="str">
            <v>un</v>
          </cell>
          <cell r="D243">
            <v>305.07429999999999</v>
          </cell>
        </row>
        <row r="244">
          <cell r="A244" t="str">
            <v>M0156</v>
          </cell>
          <cell r="B244" t="str">
            <v>Bloco de concreto - L = 19 cm, A = 19 cm e C = 39 cm</v>
          </cell>
          <cell r="C244" t="str">
            <v>un</v>
          </cell>
          <cell r="D244">
            <v>4.1817000000000002</v>
          </cell>
        </row>
        <row r="245">
          <cell r="A245" t="str">
            <v>M0158</v>
          </cell>
          <cell r="B245" t="str">
            <v>Tela metálica galvanizada dobrada em L - C = 2,0 m, L = 0,4 m e H = 0,4 m</v>
          </cell>
          <cell r="C245" t="str">
            <v>un</v>
          </cell>
          <cell r="D245">
            <v>378.4837</v>
          </cell>
        </row>
        <row r="246">
          <cell r="A246" t="str">
            <v>M0160</v>
          </cell>
          <cell r="B246" t="str">
            <v>Extintor de incêndio tipo espuma mecânica - V = 10 l</v>
          </cell>
          <cell r="C246" t="str">
            <v>un</v>
          </cell>
          <cell r="D246">
            <v>560.9461</v>
          </cell>
        </row>
        <row r="247">
          <cell r="A247" t="str">
            <v>M0161</v>
          </cell>
          <cell r="B247" t="str">
            <v>Barra de fibra de vidro (vergalhão) - D = 25,0 mm</v>
          </cell>
          <cell r="C247" t="str">
            <v>m</v>
          </cell>
          <cell r="D247">
            <v>61.203600000000002</v>
          </cell>
        </row>
        <row r="248">
          <cell r="A248" t="str">
            <v>M0162</v>
          </cell>
          <cell r="B248" t="str">
            <v>Corrente de elo soldado em aço galvanizado com acabamento polido - D = 3,18 mm (1/8")</v>
          </cell>
          <cell r="C248" t="str">
            <v>m</v>
          </cell>
          <cell r="D248">
            <v>7.3540999999999999</v>
          </cell>
        </row>
        <row r="249">
          <cell r="A249" t="str">
            <v>M0163</v>
          </cell>
          <cell r="B249" t="str">
            <v>Gonzo com aba em aço galvanizado - D = 12,7 mm (1/2")</v>
          </cell>
          <cell r="C249" t="str">
            <v>un</v>
          </cell>
          <cell r="D249">
            <v>3.1274999999999999</v>
          </cell>
        </row>
        <row r="250">
          <cell r="A250" t="str">
            <v>M0164</v>
          </cell>
          <cell r="B250" t="str">
            <v>Tubo em aço galvanizado - E = 1,50 mm e seção de 20 x 20 mm</v>
          </cell>
          <cell r="C250" t="str">
            <v>m</v>
          </cell>
          <cell r="D250">
            <v>13.938000000000001</v>
          </cell>
        </row>
        <row r="251">
          <cell r="A251" t="str">
            <v>M0166</v>
          </cell>
          <cell r="B251" t="str">
            <v>Tubo em aço galvanizado - E = 2,25 mm e D = 20 mm (3/4")</v>
          </cell>
          <cell r="C251" t="str">
            <v>m</v>
          </cell>
          <cell r="D251">
            <v>38.708599999999997</v>
          </cell>
        </row>
        <row r="252">
          <cell r="A252" t="str">
            <v>M0167</v>
          </cell>
          <cell r="B252" t="str">
            <v>Tela de poliamida industrial - E = 0,40 mm e malha de 1,6 mm</v>
          </cell>
          <cell r="C252" t="str">
            <v>m²</v>
          </cell>
          <cell r="D252">
            <v>14.7646</v>
          </cell>
        </row>
        <row r="253">
          <cell r="A253" t="str">
            <v>M0168</v>
          </cell>
          <cell r="B253" t="str">
            <v>Abraçadeira de poliamida - E = 3,6 mm e C = 200 mm</v>
          </cell>
          <cell r="C253" t="str">
            <v>un</v>
          </cell>
          <cell r="D253">
            <v>0.21290000000000001</v>
          </cell>
        </row>
        <row r="254">
          <cell r="A254" t="str">
            <v>M0169</v>
          </cell>
          <cell r="B254" t="str">
            <v>Roda em aço e pneu com câmara de ar 83/203 mm (3,25"/8") para carrinho de mão</v>
          </cell>
          <cell r="C254" t="str">
            <v>un</v>
          </cell>
          <cell r="D254">
            <v>72.073800000000006</v>
          </cell>
        </row>
        <row r="255">
          <cell r="A255" t="str">
            <v>M0173</v>
          </cell>
          <cell r="B255" t="str">
            <v>Ancoragem ativa para lajes para 1 cordoalha - D = 15,2 mm</v>
          </cell>
          <cell r="C255" t="str">
            <v>un</v>
          </cell>
          <cell r="D255">
            <v>101.01349999999999</v>
          </cell>
        </row>
        <row r="256">
          <cell r="A256" t="str">
            <v>M0178</v>
          </cell>
          <cell r="B256" t="str">
            <v>Ancoragem ativa para lajes para 2 cordoalhas - D = 15,2 mm</v>
          </cell>
          <cell r="C256" t="str">
            <v>un</v>
          </cell>
          <cell r="D256">
            <v>217.56729999999999</v>
          </cell>
        </row>
        <row r="257">
          <cell r="A257" t="str">
            <v>M0181</v>
          </cell>
          <cell r="B257" t="str">
            <v>Ancoragem ativa para lajes para 3 cordoalhas - D = 15,2 mm</v>
          </cell>
          <cell r="C257" t="str">
            <v>un</v>
          </cell>
          <cell r="D257">
            <v>290.65219999999999</v>
          </cell>
        </row>
        <row r="258">
          <cell r="A258" t="str">
            <v>M0184</v>
          </cell>
          <cell r="B258" t="str">
            <v>Ancoragem ativa para lajes para 4 cordoalhas - D = 15,2 mm</v>
          </cell>
          <cell r="C258" t="str">
            <v>un</v>
          </cell>
          <cell r="D258">
            <v>365.91890000000001</v>
          </cell>
        </row>
        <row r="259">
          <cell r="A259" t="str">
            <v>M0191</v>
          </cell>
          <cell r="B259" t="str">
            <v>Brita 1</v>
          </cell>
          <cell r="C259" t="str">
            <v>m³</v>
          </cell>
          <cell r="D259">
            <v>144.94659999999999</v>
          </cell>
        </row>
        <row r="260">
          <cell r="A260" t="str">
            <v>M0192</v>
          </cell>
          <cell r="B260" t="str">
            <v>Brita 2</v>
          </cell>
          <cell r="C260" t="str">
            <v>m³</v>
          </cell>
          <cell r="D260">
            <v>134.04660000000001</v>
          </cell>
        </row>
        <row r="261">
          <cell r="A261" t="str">
            <v>M0193</v>
          </cell>
          <cell r="B261" t="str">
            <v>Brita 3</v>
          </cell>
          <cell r="C261" t="str">
            <v>m³</v>
          </cell>
          <cell r="D261">
            <v>132.27279999999999</v>
          </cell>
        </row>
        <row r="262">
          <cell r="A262" t="str">
            <v>M0194</v>
          </cell>
          <cell r="B262" t="str">
            <v>Escória de aciaria</v>
          </cell>
          <cell r="C262" t="str">
            <v>m³</v>
          </cell>
          <cell r="D262">
            <v>13.6271</v>
          </cell>
        </row>
        <row r="263">
          <cell r="A263" t="str">
            <v>M0198</v>
          </cell>
          <cell r="B263" t="str">
            <v>Parafuso de cabeça chata em aço - D = 4,5 mm e bucha plástica - D = 8 mm (S8)</v>
          </cell>
          <cell r="C263" t="str">
            <v>un</v>
          </cell>
          <cell r="D263">
            <v>0.30380000000000001</v>
          </cell>
        </row>
        <row r="264">
          <cell r="A264" t="str">
            <v>M0199</v>
          </cell>
          <cell r="B264" t="str">
            <v>Coroa de botões cruzados linha R32 - D = 43 mm (1 11/16’’)</v>
          </cell>
          <cell r="C264" t="str">
            <v>un</v>
          </cell>
          <cell r="D264">
            <v>321.18</v>
          </cell>
        </row>
        <row r="265">
          <cell r="A265" t="str">
            <v>M0201</v>
          </cell>
          <cell r="B265" t="str">
            <v>Coroa de botões esféricos linha T38 - D = 89 mm (3 1/2")</v>
          </cell>
          <cell r="C265" t="str">
            <v>un</v>
          </cell>
          <cell r="D265">
            <v>972.08280000000002</v>
          </cell>
        </row>
        <row r="266">
          <cell r="A266" t="str">
            <v>M0202</v>
          </cell>
          <cell r="B266" t="str">
            <v>Coroa de botões esféricos linha T45 - D = 76 mm (3")</v>
          </cell>
          <cell r="C266" t="str">
            <v>un</v>
          </cell>
          <cell r="D266">
            <v>674.4923</v>
          </cell>
        </row>
        <row r="267">
          <cell r="A267" t="str">
            <v>M0204</v>
          </cell>
          <cell r="B267" t="str">
            <v>Instalações físicas para a central de pré-moldagem de dormentes de concreto protendido</v>
          </cell>
          <cell r="C267" t="str">
            <v>CMCC</v>
          </cell>
          <cell r="D267">
            <v>1649.4</v>
          </cell>
        </row>
        <row r="268">
          <cell r="A268" t="str">
            <v>M0217</v>
          </cell>
          <cell r="B268" t="str">
            <v>Enxofre</v>
          </cell>
          <cell r="C268" t="str">
            <v>kg</v>
          </cell>
          <cell r="D268">
            <v>5.4329000000000001</v>
          </cell>
        </row>
        <row r="269">
          <cell r="A269" t="str">
            <v>M0220</v>
          </cell>
          <cell r="B269" t="str">
            <v>Adubo à base de nitrogênio, fósforo e potássio (NPK)</v>
          </cell>
          <cell r="C269" t="str">
            <v>kg</v>
          </cell>
          <cell r="D269">
            <v>4.2887000000000004</v>
          </cell>
        </row>
        <row r="270">
          <cell r="A270" t="str">
            <v>M0222</v>
          </cell>
          <cell r="B270" t="str">
            <v>Filer calcário</v>
          </cell>
          <cell r="C270" t="str">
            <v>kg</v>
          </cell>
          <cell r="D270">
            <v>0.1779</v>
          </cell>
        </row>
        <row r="271">
          <cell r="A271" t="str">
            <v>M0223</v>
          </cell>
          <cell r="B271" t="str">
            <v>Sementes para hidrossemeadura</v>
          </cell>
          <cell r="C271" t="str">
            <v>kg</v>
          </cell>
          <cell r="D271">
            <v>32.1601</v>
          </cell>
        </row>
        <row r="272">
          <cell r="A272" t="str">
            <v>M0224</v>
          </cell>
          <cell r="B272" t="str">
            <v>Guia-chapéu pré-moldada - C = 120 cm</v>
          </cell>
          <cell r="C272" t="str">
            <v>un</v>
          </cell>
          <cell r="D272">
            <v>61.306399999999996</v>
          </cell>
        </row>
        <row r="273">
          <cell r="A273" t="str">
            <v>M0225</v>
          </cell>
          <cell r="B273" t="str">
            <v>Adubo orgânico composto</v>
          </cell>
          <cell r="C273" t="str">
            <v>kg</v>
          </cell>
          <cell r="D273">
            <v>0.27300000000000002</v>
          </cell>
        </row>
        <row r="274">
          <cell r="A274" t="str">
            <v>M0229</v>
          </cell>
          <cell r="B274" t="str">
            <v>Gabião tipo colchão em liga de zinco e alumínio revestido com polímero de malha hexagonal - E = 0,17 m</v>
          </cell>
          <cell r="C274" t="str">
            <v>m²</v>
          </cell>
          <cell r="D274">
            <v>211.76390000000001</v>
          </cell>
        </row>
        <row r="275">
          <cell r="A275" t="str">
            <v>M0230</v>
          </cell>
          <cell r="B275" t="str">
            <v>Gabião tipo caixa em liga de zinco e alumínio de malha hexagonal - C = 2,00 m, L = 1,00 m e H = 0,50 m</v>
          </cell>
          <cell r="C275" t="str">
            <v>un</v>
          </cell>
          <cell r="D275">
            <v>629.00959999999998</v>
          </cell>
        </row>
        <row r="276">
          <cell r="A276" t="str">
            <v>M0231</v>
          </cell>
          <cell r="B276" t="str">
            <v>Gabião tipo caixa em liga de zinco e alumínio de malha hexagonal - C = 2,00 m, L = 1,00 m e H = 1,00 m</v>
          </cell>
          <cell r="C276" t="str">
            <v>un</v>
          </cell>
          <cell r="D276">
            <v>997.32069999999999</v>
          </cell>
        </row>
        <row r="277">
          <cell r="A277" t="str">
            <v>M0232</v>
          </cell>
          <cell r="B277" t="str">
            <v>Gabião tipo caixa em liga de zinco e alumínio revestido com polímero de malha hexagonal - C = 2,00 m, L = 1,00 m e H = 0,50 m</v>
          </cell>
          <cell r="C277" t="str">
            <v>un</v>
          </cell>
          <cell r="D277">
            <v>782.54840000000002</v>
          </cell>
        </row>
        <row r="278">
          <cell r="A278" t="str">
            <v>M0233</v>
          </cell>
          <cell r="B278" t="str">
            <v>Gabião tipo caixa em liga de zinco e alumínio revestido com polímero de malha hexagonal - C = 2,00 m, L = 1,00 m e H = 1,00 m</v>
          </cell>
          <cell r="C278" t="str">
            <v>un</v>
          </cell>
          <cell r="D278">
            <v>1095.5778</v>
          </cell>
        </row>
        <row r="279">
          <cell r="A279" t="str">
            <v>M0234</v>
          </cell>
          <cell r="B279" t="str">
            <v>Gabião tipo saco em liga de zinco e alumínio revestido com polímero de malha hexagonal - D = 0,65 m</v>
          </cell>
          <cell r="C279" t="str">
            <v>m³</v>
          </cell>
          <cell r="D279">
            <v>578.59870000000001</v>
          </cell>
        </row>
        <row r="280">
          <cell r="A280" t="str">
            <v>M0235</v>
          </cell>
          <cell r="B280" t="str">
            <v>Gabião tipo colchão em liga de zinco e alumínio revestido com polímero de malha hexagonal - E = 0,23 m</v>
          </cell>
          <cell r="C280" t="str">
            <v>m²</v>
          </cell>
          <cell r="D280">
            <v>223.2424</v>
          </cell>
        </row>
        <row r="281">
          <cell r="A281" t="str">
            <v>M0236</v>
          </cell>
          <cell r="B281" t="str">
            <v>Gabião tipo colchão em liga de zinco e alumínio revestido com polímero de malha hexagonal - E = 0,30 m</v>
          </cell>
          <cell r="C281" t="str">
            <v>m²</v>
          </cell>
          <cell r="D281">
            <v>245.8399</v>
          </cell>
        </row>
        <row r="282">
          <cell r="A282" t="str">
            <v>M0237</v>
          </cell>
          <cell r="B282" t="str">
            <v>Energia elétrica</v>
          </cell>
          <cell r="C282" t="str">
            <v>kWh</v>
          </cell>
          <cell r="D282">
            <v>0.77839999999999998</v>
          </cell>
        </row>
        <row r="283">
          <cell r="A283" t="str">
            <v>M0253</v>
          </cell>
          <cell r="B283" t="str">
            <v>Cabo de cobre flexível antichama isolado em PVC - tensão de 450/750 V e seção de 16 mm²</v>
          </cell>
          <cell r="C283" t="str">
            <v>m</v>
          </cell>
          <cell r="D283">
            <v>13.942600000000001</v>
          </cell>
        </row>
        <row r="284">
          <cell r="A284" t="str">
            <v>M0254</v>
          </cell>
          <cell r="B284" t="str">
            <v>Mistura gasosa de argônio e dióxido de carbono para solda MIG/MAG</v>
          </cell>
          <cell r="C284" t="str">
            <v>m³</v>
          </cell>
          <cell r="D284">
            <v>44.340699999999998</v>
          </cell>
        </row>
        <row r="285">
          <cell r="A285" t="str">
            <v>M0256</v>
          </cell>
          <cell r="B285" t="str">
            <v>Tinta à base de etil silicato de zinco bicomponente para fundo preparador de pintura</v>
          </cell>
          <cell r="C285" t="str">
            <v>l</v>
          </cell>
          <cell r="D285">
            <v>87.752300000000005</v>
          </cell>
        </row>
        <row r="286">
          <cell r="A286" t="str">
            <v>M0257</v>
          </cell>
          <cell r="B286" t="str">
            <v>Diluente para tinta à base de etil silicato de zinco</v>
          </cell>
          <cell r="C286" t="str">
            <v>l</v>
          </cell>
          <cell r="D286">
            <v>29.854099999999999</v>
          </cell>
        </row>
        <row r="287">
          <cell r="A287" t="str">
            <v>M0260</v>
          </cell>
          <cell r="B287" t="str">
            <v>Cabo de cobre PP flexível isolado em PVC - tensão de 300/500 V e seção de 3 x 1,5 mm²</v>
          </cell>
          <cell r="C287" t="str">
            <v>m</v>
          </cell>
          <cell r="D287">
            <v>4.5090000000000003</v>
          </cell>
        </row>
        <row r="288">
          <cell r="A288" t="str">
            <v>M0264</v>
          </cell>
          <cell r="B288" t="str">
            <v>Bomba de combustível industrial eletrônica simples</v>
          </cell>
          <cell r="C288" t="str">
            <v>un</v>
          </cell>
          <cell r="D288">
            <v>25286.503000000001</v>
          </cell>
        </row>
        <row r="289">
          <cell r="A289" t="str">
            <v>M0265</v>
          </cell>
          <cell r="B289" t="str">
            <v>Tanque de combustível aéreo horizontal com escada para visita - capacidade de 5.000 l</v>
          </cell>
          <cell r="C289" t="str">
            <v>un</v>
          </cell>
          <cell r="D289">
            <v>20192.153999999999</v>
          </cell>
        </row>
        <row r="290">
          <cell r="A290" t="str">
            <v>M0266</v>
          </cell>
          <cell r="B290" t="str">
            <v>Cabo de cobre flexível antichama isolado em PVC - tensão de 0,6/1,0 kV e seção de 240 mm²</v>
          </cell>
          <cell r="C290" t="str">
            <v>m</v>
          </cell>
          <cell r="D290">
            <v>124.16540000000001</v>
          </cell>
        </row>
        <row r="291">
          <cell r="A291" t="str">
            <v>M0267</v>
          </cell>
          <cell r="B291" t="str">
            <v>Módulo de torre de elevador de cremalheira</v>
          </cell>
          <cell r="C291" t="str">
            <v>un</v>
          </cell>
          <cell r="D291">
            <v>3825.5119</v>
          </cell>
        </row>
        <row r="292">
          <cell r="A292" t="str">
            <v>M0268</v>
          </cell>
          <cell r="B292" t="str">
            <v>Módulo de ancoragem de torre de elevador de cremalheira</v>
          </cell>
          <cell r="C292" t="str">
            <v>un</v>
          </cell>
          <cell r="D292">
            <v>2914.0371</v>
          </cell>
        </row>
        <row r="293">
          <cell r="A293" t="str">
            <v>M0269</v>
          </cell>
          <cell r="B293" t="str">
            <v>Cabo de cobre flexível antichama isolado em PVC - tensão de 0,6/1,0 kV e seção de 50 mm²</v>
          </cell>
          <cell r="C293" t="str">
            <v>m</v>
          </cell>
          <cell r="D293">
            <v>33.963700000000003</v>
          </cell>
        </row>
        <row r="294">
          <cell r="A294" t="str">
            <v>M0284</v>
          </cell>
          <cell r="B294" t="str">
            <v>Caibro de pinho - L = 7,5 cm e E = 7,5 cm</v>
          </cell>
          <cell r="C294" t="str">
            <v>m</v>
          </cell>
          <cell r="D294">
            <v>16.491399999999999</v>
          </cell>
        </row>
        <row r="295">
          <cell r="A295" t="str">
            <v>M0285</v>
          </cell>
          <cell r="B295" t="str">
            <v>Pontalete para escoramento - D = 15 cm</v>
          </cell>
          <cell r="C295" t="str">
            <v>m</v>
          </cell>
          <cell r="D295">
            <v>10.733599999999999</v>
          </cell>
        </row>
        <row r="296">
          <cell r="A296" t="str">
            <v>M0286</v>
          </cell>
          <cell r="B296" t="str">
            <v>Tábua - E = 2,5 cm e L = 30 cm</v>
          </cell>
          <cell r="C296" t="str">
            <v>m</v>
          </cell>
          <cell r="D296">
            <v>17.5655</v>
          </cell>
        </row>
        <row r="297">
          <cell r="A297" t="str">
            <v>M0289</v>
          </cell>
          <cell r="B297" t="str">
            <v>Tábua - E = 2,5 cm e L = 15 cm</v>
          </cell>
          <cell r="C297" t="str">
            <v>m</v>
          </cell>
          <cell r="D297">
            <v>6.9020000000000001</v>
          </cell>
        </row>
        <row r="298">
          <cell r="A298" t="str">
            <v>M0290</v>
          </cell>
          <cell r="B298" t="str">
            <v>Tábua - E = 2,5 cm e L = 10 cm</v>
          </cell>
          <cell r="C298" t="str">
            <v>m</v>
          </cell>
          <cell r="D298">
            <v>5.3451000000000004</v>
          </cell>
        </row>
        <row r="299">
          <cell r="A299" t="str">
            <v>M0301</v>
          </cell>
          <cell r="B299" t="str">
            <v>Pontalete para escoramento - D = 10 cm</v>
          </cell>
          <cell r="C299" t="str">
            <v>m</v>
          </cell>
          <cell r="D299">
            <v>6.4664000000000001</v>
          </cell>
        </row>
        <row r="300">
          <cell r="A300" t="str">
            <v>M0310</v>
          </cell>
          <cell r="B300" t="str">
            <v>Peça de madeira - L = 7,5 cm e E = 2,5 cm</v>
          </cell>
          <cell r="C300" t="str">
            <v>m</v>
          </cell>
          <cell r="D300">
            <v>4.6430999999999996</v>
          </cell>
        </row>
        <row r="301">
          <cell r="A301" t="str">
            <v>M0311</v>
          </cell>
          <cell r="B301" t="str">
            <v xml:space="preserve">Filtro de aspiração de ar externo com capacidade 3,58 l/s para compressor de ar respirável </v>
          </cell>
          <cell r="C301" t="str">
            <v>un</v>
          </cell>
          <cell r="D301">
            <v>200.06540000000001</v>
          </cell>
        </row>
        <row r="302">
          <cell r="A302" t="str">
            <v>M0312</v>
          </cell>
          <cell r="B302" t="str">
            <v xml:space="preserve">Filtro de purificação de ar comprimido com capacidade de 35 MPa para compressor de ar respirável </v>
          </cell>
          <cell r="C302" t="str">
            <v>un</v>
          </cell>
          <cell r="D302">
            <v>220</v>
          </cell>
        </row>
        <row r="303">
          <cell r="A303" t="str">
            <v>M0344</v>
          </cell>
          <cell r="B303" t="str">
            <v>Cal hidratada - a granel</v>
          </cell>
          <cell r="C303" t="str">
            <v>kg</v>
          </cell>
          <cell r="D303">
            <v>0.48220000000000002</v>
          </cell>
        </row>
        <row r="304">
          <cell r="A304" t="str">
            <v>M0345</v>
          </cell>
          <cell r="B304" t="str">
            <v>Cal hidratada - saco</v>
          </cell>
          <cell r="C304" t="str">
            <v>kg</v>
          </cell>
          <cell r="D304">
            <v>0.91769999999999996</v>
          </cell>
        </row>
        <row r="305">
          <cell r="A305" t="str">
            <v>M0346</v>
          </cell>
          <cell r="B305" t="str">
            <v>Disco de aço para bomba de projeção via seca</v>
          </cell>
          <cell r="C305" t="str">
            <v>un</v>
          </cell>
          <cell r="D305">
            <v>313.33330000000001</v>
          </cell>
        </row>
        <row r="306">
          <cell r="A306" t="str">
            <v>M0347</v>
          </cell>
          <cell r="B306" t="str">
            <v>Disco de aço para bomba de projeção via úmida</v>
          </cell>
          <cell r="C306" t="str">
            <v>un</v>
          </cell>
          <cell r="D306">
            <v>1039.8910000000001</v>
          </cell>
        </row>
        <row r="307">
          <cell r="A307" t="str">
            <v>M0348</v>
          </cell>
          <cell r="B307" t="str">
            <v>Disco de borracha para bomba de projeção via seca</v>
          </cell>
          <cell r="C307" t="str">
            <v>un</v>
          </cell>
          <cell r="D307">
            <v>265</v>
          </cell>
        </row>
        <row r="308">
          <cell r="A308" t="str">
            <v>M0349</v>
          </cell>
          <cell r="B308" t="str">
            <v>Disco de borracha para bomba de projeção via úmida</v>
          </cell>
          <cell r="C308" t="str">
            <v>un</v>
          </cell>
          <cell r="D308">
            <v>600.6</v>
          </cell>
        </row>
        <row r="309">
          <cell r="A309" t="str">
            <v>M0350</v>
          </cell>
          <cell r="B309" t="str">
            <v>Bico para bomba de projeção</v>
          </cell>
          <cell r="C309" t="str">
            <v>un</v>
          </cell>
          <cell r="D309">
            <v>290</v>
          </cell>
        </row>
        <row r="310">
          <cell r="A310" t="str">
            <v>M0351</v>
          </cell>
          <cell r="B310" t="str">
            <v>Mangote para bomba de projeção</v>
          </cell>
          <cell r="C310" t="str">
            <v>m</v>
          </cell>
          <cell r="D310">
            <v>277.7817</v>
          </cell>
        </row>
        <row r="311">
          <cell r="A311" t="str">
            <v>M0365</v>
          </cell>
          <cell r="B311" t="str">
            <v>Cantoneira em ferro de abas iguais - L = 25,4 mm e E = 4,76 mm</v>
          </cell>
          <cell r="C311" t="str">
            <v>kg</v>
          </cell>
          <cell r="D311">
            <v>10.5669</v>
          </cell>
        </row>
        <row r="312">
          <cell r="A312" t="str">
            <v>M0366</v>
          </cell>
          <cell r="B312" t="str">
            <v>Cantoneira em aço ASTM A36 galvanizado</v>
          </cell>
          <cell r="C312" t="str">
            <v>kg</v>
          </cell>
          <cell r="D312">
            <v>9.9313000000000002</v>
          </cell>
        </row>
        <row r="313">
          <cell r="A313" t="str">
            <v>M0395</v>
          </cell>
          <cell r="B313" t="str">
            <v>Chapa de alumínio - E = 1,5 mm</v>
          </cell>
          <cell r="C313" t="str">
            <v>m²</v>
          </cell>
          <cell r="D313">
            <v>198.16120000000001</v>
          </cell>
        </row>
        <row r="314">
          <cell r="A314" t="str">
            <v>M0408</v>
          </cell>
          <cell r="B314" t="str">
            <v>Chumbador de expansão controlada por torque em aço zincado para concreto - D = 12,5 mm</v>
          </cell>
          <cell r="C314" t="str">
            <v>un</v>
          </cell>
          <cell r="D314">
            <v>10.468400000000001</v>
          </cell>
        </row>
        <row r="315">
          <cell r="A315" t="str">
            <v>M0409</v>
          </cell>
          <cell r="B315" t="str">
            <v>Chumbador de expansão controlada por torque em aço zincado para concreto - D = 6,3 mm</v>
          </cell>
          <cell r="C315" t="str">
            <v>un</v>
          </cell>
          <cell r="D315">
            <v>1.2437</v>
          </cell>
        </row>
        <row r="316">
          <cell r="A316" t="str">
            <v>M0410</v>
          </cell>
          <cell r="B316" t="str">
            <v>Chumbador de expansão controlada por torque em aço zincado para concreto - D = 20,0 mm</v>
          </cell>
          <cell r="C316" t="str">
            <v>un</v>
          </cell>
          <cell r="D316">
            <v>23.730499999999999</v>
          </cell>
        </row>
        <row r="317">
          <cell r="A317" t="str">
            <v>M0411</v>
          </cell>
          <cell r="B317" t="str">
            <v>Chumbador de expansão controlada por torque em aço zincado para concreto - D = 10,0 mm</v>
          </cell>
          <cell r="C317" t="str">
            <v>un</v>
          </cell>
          <cell r="D317">
            <v>4.6082999999999998</v>
          </cell>
        </row>
        <row r="318">
          <cell r="A318" t="str">
            <v>M0412</v>
          </cell>
          <cell r="B318" t="str">
            <v>Chumbador de expansão controlada por torque em aço zincado para concreto - D = 16,0 mm</v>
          </cell>
          <cell r="C318" t="str">
            <v>un</v>
          </cell>
          <cell r="D318">
            <v>15.2661</v>
          </cell>
        </row>
        <row r="319">
          <cell r="A319" t="str">
            <v>M0413</v>
          </cell>
          <cell r="B319" t="str">
            <v>Chumbador de expansão controlada por torque em aço zincado para concreto - D = 25,0 mm</v>
          </cell>
          <cell r="C319" t="str">
            <v>un</v>
          </cell>
          <cell r="D319">
            <v>36.803899999999999</v>
          </cell>
        </row>
        <row r="320">
          <cell r="A320" t="str">
            <v>M0421</v>
          </cell>
          <cell r="B320" t="str">
            <v>Argamassa expansiva para desmonte de rocha e demolição de concreto</v>
          </cell>
          <cell r="C320" t="str">
            <v>kg</v>
          </cell>
          <cell r="D320">
            <v>10.9201</v>
          </cell>
        </row>
        <row r="321">
          <cell r="A321" t="str">
            <v>M0424</v>
          </cell>
          <cell r="B321" t="str">
            <v>Cimento Portland CP II - 32 - saco</v>
          </cell>
          <cell r="C321" t="str">
            <v>kg</v>
          </cell>
          <cell r="D321">
            <v>0.62319999999999998</v>
          </cell>
        </row>
        <row r="322">
          <cell r="A322" t="str">
            <v>M0427</v>
          </cell>
          <cell r="B322" t="str">
            <v>Cordoalha nua tipo CP 190 RB - D = 12,7 mm</v>
          </cell>
          <cell r="C322" t="str">
            <v>kg</v>
          </cell>
          <cell r="D322">
            <v>12.585100000000001</v>
          </cell>
        </row>
        <row r="323">
          <cell r="A323" t="str">
            <v>M0428</v>
          </cell>
          <cell r="B323" t="str">
            <v>Cordoalha nua tipo CP 190 RB - D = 15,2 mm</v>
          </cell>
          <cell r="C323" t="str">
            <v>kg</v>
          </cell>
          <cell r="D323">
            <v>12.585100000000001</v>
          </cell>
        </row>
        <row r="324">
          <cell r="A324" t="str">
            <v>M0429</v>
          </cell>
          <cell r="B324" t="str">
            <v>Perfil de alumínio tipo L421 para placa de sinalização - seção de 33 x 40 mm</v>
          </cell>
          <cell r="C324" t="str">
            <v>m</v>
          </cell>
          <cell r="D324">
            <v>15.8293</v>
          </cell>
        </row>
        <row r="325">
          <cell r="A325" t="str">
            <v>M0434</v>
          </cell>
          <cell r="B325" t="str">
            <v>Tirante de barra de aço - tensão de escoamento = 950 MPa, tensão de ruptura = 1.050 MPa e D = 32 mm</v>
          </cell>
          <cell r="C325" t="str">
            <v>m</v>
          </cell>
          <cell r="D325">
            <v>286.4579</v>
          </cell>
        </row>
        <row r="326">
          <cell r="A326" t="str">
            <v>M0442</v>
          </cell>
          <cell r="B326" t="str">
            <v>Compensado plastificado - E = 10 mm</v>
          </cell>
          <cell r="C326" t="str">
            <v>m²</v>
          </cell>
          <cell r="D326">
            <v>45.129800000000003</v>
          </cell>
        </row>
        <row r="327">
          <cell r="A327" t="str">
            <v>M0443</v>
          </cell>
          <cell r="B327" t="str">
            <v>Compensado plastificado - E = 12 mm</v>
          </cell>
          <cell r="C327" t="str">
            <v>m²</v>
          </cell>
          <cell r="D327">
            <v>56.357300000000002</v>
          </cell>
        </row>
        <row r="328">
          <cell r="A328" t="str">
            <v>M0444</v>
          </cell>
          <cell r="B328" t="str">
            <v>Luva em aço para emenda tipo prensada - D = 12,5 mm</v>
          </cell>
          <cell r="C328" t="str">
            <v>un</v>
          </cell>
          <cell r="D328">
            <v>19.407599999999999</v>
          </cell>
        </row>
        <row r="329">
          <cell r="A329" t="str">
            <v>M0445</v>
          </cell>
          <cell r="B329" t="str">
            <v>Luva em aço para emenda tipo prensada - D = 16,0 mm</v>
          </cell>
          <cell r="C329" t="str">
            <v>un</v>
          </cell>
          <cell r="D329">
            <v>27.342700000000001</v>
          </cell>
        </row>
        <row r="330">
          <cell r="A330" t="str">
            <v>M0446</v>
          </cell>
          <cell r="B330" t="str">
            <v>Compensado resinado - E = 10 mm</v>
          </cell>
          <cell r="C330" t="str">
            <v>m²</v>
          </cell>
          <cell r="D330">
            <v>31.866099999999999</v>
          </cell>
        </row>
        <row r="331">
          <cell r="A331" t="str">
            <v>M0447</v>
          </cell>
          <cell r="B331" t="str">
            <v>Compensado resinado - E = 12 mm</v>
          </cell>
          <cell r="C331" t="str">
            <v>m²</v>
          </cell>
          <cell r="D331">
            <v>37.685899999999997</v>
          </cell>
        </row>
        <row r="332">
          <cell r="A332" t="str">
            <v>M0448</v>
          </cell>
          <cell r="B332" t="str">
            <v>Compensado resinado - E = 14 mm</v>
          </cell>
          <cell r="C332" t="str">
            <v>m²</v>
          </cell>
          <cell r="D332">
            <v>43.720999999999997</v>
          </cell>
        </row>
        <row r="333">
          <cell r="A333" t="str">
            <v>M0450</v>
          </cell>
          <cell r="B333" t="str">
            <v>Compensado de virola - E = 6 mm</v>
          </cell>
          <cell r="C333" t="str">
            <v>m²</v>
          </cell>
          <cell r="D333">
            <v>34.160400000000003</v>
          </cell>
        </row>
        <row r="334">
          <cell r="A334" t="str">
            <v>M0451</v>
          </cell>
          <cell r="B334" t="str">
            <v>Concreto usinado - fck = 20 MPa (comercial)</v>
          </cell>
          <cell r="C334" t="str">
            <v>m³</v>
          </cell>
          <cell r="D334" t="str">
            <v>-</v>
          </cell>
        </row>
        <row r="335">
          <cell r="A335" t="str">
            <v>M0452</v>
          </cell>
          <cell r="B335" t="str">
            <v>Concreto usinado - fck = 25 MPa (comercial)</v>
          </cell>
          <cell r="C335" t="str">
            <v>m³</v>
          </cell>
          <cell r="D335" t="str">
            <v>-</v>
          </cell>
        </row>
        <row r="336">
          <cell r="A336" t="str">
            <v>M0453</v>
          </cell>
          <cell r="B336" t="str">
            <v>Concreto usinado - fck = 30 MPa (comercial)</v>
          </cell>
          <cell r="C336" t="str">
            <v>m³</v>
          </cell>
          <cell r="D336" t="str">
            <v>-</v>
          </cell>
        </row>
        <row r="337">
          <cell r="A337" t="str">
            <v>M0454</v>
          </cell>
          <cell r="B337" t="str">
            <v>Concreto usinado - fck = 35 MPa (comercial)</v>
          </cell>
          <cell r="C337" t="str">
            <v>m³</v>
          </cell>
          <cell r="D337" t="str">
            <v>-</v>
          </cell>
        </row>
        <row r="338">
          <cell r="A338" t="str">
            <v>M0459</v>
          </cell>
          <cell r="B338" t="str">
            <v>Compensado plastificado - E = 14 mm</v>
          </cell>
          <cell r="C338" t="str">
            <v>m²</v>
          </cell>
          <cell r="D338">
            <v>69.082599999999999</v>
          </cell>
        </row>
        <row r="339">
          <cell r="A339" t="str">
            <v>M0467</v>
          </cell>
          <cell r="B339" t="str">
            <v>Luva em aço para emenda tipo prensada - D = 20,0 mm</v>
          </cell>
          <cell r="C339" t="str">
            <v>un</v>
          </cell>
          <cell r="D339">
            <v>39.648000000000003</v>
          </cell>
        </row>
        <row r="340">
          <cell r="A340" t="str">
            <v>M0468</v>
          </cell>
          <cell r="B340" t="str">
            <v>Luva em aço para emenda tipo prensada - D = 25,0 mm</v>
          </cell>
          <cell r="C340" t="str">
            <v>un</v>
          </cell>
          <cell r="D340">
            <v>75.729299999999995</v>
          </cell>
        </row>
        <row r="341">
          <cell r="A341" t="str">
            <v>M0469</v>
          </cell>
          <cell r="B341" t="str">
            <v>Luva em aço para emenda tipo prensada - D = 32,0 mm</v>
          </cell>
          <cell r="C341" t="str">
            <v>un</v>
          </cell>
          <cell r="D341">
            <v>151.33160000000001</v>
          </cell>
        </row>
        <row r="342">
          <cell r="A342" t="str">
            <v>M0470</v>
          </cell>
          <cell r="B342" t="str">
            <v>Luva em aço para emenda com rosca cônica - D = 12,5 mm</v>
          </cell>
          <cell r="C342" t="str">
            <v>un</v>
          </cell>
          <cell r="D342">
            <v>18.703399999999998</v>
          </cell>
        </row>
        <row r="343">
          <cell r="A343" t="str">
            <v>M0471</v>
          </cell>
          <cell r="B343" t="str">
            <v>Luva em aço para emenda com rosca cônica - D = 16,0 mm</v>
          </cell>
          <cell r="C343" t="str">
            <v>un</v>
          </cell>
          <cell r="D343">
            <v>29.234500000000001</v>
          </cell>
        </row>
        <row r="344">
          <cell r="A344" t="str">
            <v>M0472</v>
          </cell>
          <cell r="B344" t="str">
            <v>Luva em aço para emenda com rosca cônica - D = 20,0 mm</v>
          </cell>
          <cell r="C344" t="str">
            <v>un</v>
          </cell>
          <cell r="D344">
            <v>38.7179</v>
          </cell>
        </row>
        <row r="345">
          <cell r="A345" t="str">
            <v>M0481</v>
          </cell>
          <cell r="B345" t="str">
            <v>Luva em aço para emenda com rosca cônica - D = 25,0 mm</v>
          </cell>
          <cell r="C345" t="str">
            <v>un</v>
          </cell>
          <cell r="D345">
            <v>56.023499999999999</v>
          </cell>
        </row>
        <row r="346">
          <cell r="A346" t="str">
            <v>M0502</v>
          </cell>
          <cell r="B346" t="str">
            <v>Luva em aço para emenda com rosca cônica - D = 32,0 mm</v>
          </cell>
          <cell r="C346" t="str">
            <v>un</v>
          </cell>
          <cell r="D346">
            <v>86.722200000000001</v>
          </cell>
        </row>
        <row r="347">
          <cell r="A347" t="str">
            <v>M0505</v>
          </cell>
          <cell r="B347" t="str">
            <v>Broca de widia - D = 6,5 mm e C = 100 mm</v>
          </cell>
          <cell r="C347" t="str">
            <v>un</v>
          </cell>
          <cell r="D347">
            <v>4.3564999999999996</v>
          </cell>
        </row>
        <row r="348">
          <cell r="A348" t="str">
            <v>M0506</v>
          </cell>
          <cell r="B348" t="str">
            <v>Broca de widia - D = 8 mm e C = 120 mm</v>
          </cell>
          <cell r="C348" t="str">
            <v>un</v>
          </cell>
          <cell r="D348">
            <v>8.5785</v>
          </cell>
        </row>
        <row r="349">
          <cell r="A349" t="str">
            <v>M0511</v>
          </cell>
          <cell r="B349" t="str">
            <v>Abrasivo tipo granalha de aço</v>
          </cell>
          <cell r="C349" t="str">
            <v>kg</v>
          </cell>
          <cell r="D349">
            <v>11.351800000000001</v>
          </cell>
        </row>
        <row r="350">
          <cell r="A350" t="str">
            <v>M0512</v>
          </cell>
          <cell r="B350" t="str">
            <v>Bico venturi longo - D = 7,9 mm (5/16")</v>
          </cell>
          <cell r="C350" t="str">
            <v>un</v>
          </cell>
          <cell r="D350">
            <v>516.78110000000004</v>
          </cell>
        </row>
        <row r="351">
          <cell r="A351" t="str">
            <v>M0521</v>
          </cell>
          <cell r="B351" t="str">
            <v>Laminado elastoplástico - E = 1,5 mm</v>
          </cell>
          <cell r="C351" t="str">
            <v>m²</v>
          </cell>
          <cell r="D351">
            <v>235.94120000000001</v>
          </cell>
        </row>
        <row r="352">
          <cell r="A352" t="str">
            <v>M0532</v>
          </cell>
          <cell r="B352" t="str">
            <v>Escora tubular galvanizada regulável telescópica para tunnel liner - L = 2,42 a 4,00 m e capacidade de 1.750 a 625 kg</v>
          </cell>
          <cell r="C352" t="str">
            <v>kg</v>
          </cell>
          <cell r="D352">
            <v>20.438600000000001</v>
          </cell>
        </row>
        <row r="353">
          <cell r="A353" t="str">
            <v>M0533</v>
          </cell>
          <cell r="B353" t="str">
            <v>Escora tubular galvanizada regulável - L = 3,00 a 4,50 m e capacidade de 2.100 a 750 kg</v>
          </cell>
          <cell r="C353" t="str">
            <v>un</v>
          </cell>
          <cell r="D353">
            <v>190.55969999999999</v>
          </cell>
        </row>
        <row r="354">
          <cell r="A354" t="str">
            <v>M0534</v>
          </cell>
          <cell r="B354" t="str">
            <v>Escora tubular galvanizada regulável - L = 2,00 a 3,10 m e capacidade de 3.200 a 1.500 kg</v>
          </cell>
          <cell r="C354" t="str">
            <v>un</v>
          </cell>
          <cell r="D354">
            <v>148.93889999999999</v>
          </cell>
        </row>
        <row r="355">
          <cell r="A355" t="str">
            <v>M0536</v>
          </cell>
          <cell r="B355" t="str">
            <v>Quadro tubular contraventado com acessórios - C = 1,00 m, L = 1,00 m e H = 1,25 m</v>
          </cell>
          <cell r="C355" t="str">
            <v>un</v>
          </cell>
          <cell r="D355">
            <v>408.71859999999998</v>
          </cell>
        </row>
        <row r="356">
          <cell r="A356" t="str">
            <v>M0537</v>
          </cell>
          <cell r="B356" t="str">
            <v>Sapata ajustável para andaime - base quadrada de 15 x 15 cm</v>
          </cell>
          <cell r="C356" t="str">
            <v>un</v>
          </cell>
          <cell r="D356">
            <v>84.637900000000002</v>
          </cell>
        </row>
        <row r="357">
          <cell r="A357" t="str">
            <v>M0538</v>
          </cell>
          <cell r="B357" t="str">
            <v>Escada metálica tipo marinheiro para andaime</v>
          </cell>
          <cell r="C357" t="str">
            <v>m</v>
          </cell>
          <cell r="D357">
            <v>116.586</v>
          </cell>
        </row>
        <row r="358">
          <cell r="A358" t="str">
            <v>M0539</v>
          </cell>
          <cell r="B358" t="str">
            <v>Quadro tubular contraventado para andaime - H = 100 cm e L = 100 cm</v>
          </cell>
          <cell r="C358" t="str">
            <v>un</v>
          </cell>
          <cell r="D358">
            <v>185.24610000000001</v>
          </cell>
        </row>
        <row r="359">
          <cell r="A359" t="str">
            <v>M0540</v>
          </cell>
          <cell r="B359" t="str">
            <v>Quadro tubular contraventado para andaime - H = 100 cm e L = 150 cm</v>
          </cell>
          <cell r="C359" t="str">
            <v>un</v>
          </cell>
          <cell r="D359">
            <v>255.1962</v>
          </cell>
        </row>
        <row r="360">
          <cell r="A360" t="str">
            <v>M0541</v>
          </cell>
          <cell r="B360" t="str">
            <v>Quadro tubular contraventado para andaime - H = 100 cm e L = 200 cm</v>
          </cell>
          <cell r="C360" t="str">
            <v>un</v>
          </cell>
          <cell r="D360">
            <v>282.58249999999998</v>
          </cell>
        </row>
        <row r="361">
          <cell r="A361" t="str">
            <v>M0542</v>
          </cell>
          <cell r="B361" t="str">
            <v>Diagonal tubular para andaime - C = 141 cm</v>
          </cell>
          <cell r="C361" t="str">
            <v>un</v>
          </cell>
          <cell r="D361">
            <v>65.595699999999994</v>
          </cell>
        </row>
        <row r="362">
          <cell r="A362" t="str">
            <v>M0543</v>
          </cell>
          <cell r="B362" t="str">
            <v>Diagonal tubular para andaime - C = 212 cm</v>
          </cell>
          <cell r="C362" t="str">
            <v>un</v>
          </cell>
          <cell r="D362">
            <v>71.926000000000002</v>
          </cell>
        </row>
        <row r="363">
          <cell r="A363" t="str">
            <v>M0544</v>
          </cell>
          <cell r="B363" t="str">
            <v>Diagonal tubular para andaime - C = 283 cm</v>
          </cell>
          <cell r="C363" t="str">
            <v>un</v>
          </cell>
          <cell r="D363">
            <v>76.337199999999996</v>
          </cell>
        </row>
        <row r="364">
          <cell r="A364" t="str">
            <v>M0545</v>
          </cell>
          <cell r="B364" t="str">
            <v>Plataforma metálica de piso para andaime - C = 100 e L = 33 cm</v>
          </cell>
          <cell r="C364" t="str">
            <v>un</v>
          </cell>
          <cell r="D364">
            <v>233.14109999999999</v>
          </cell>
        </row>
        <row r="365">
          <cell r="A365" t="str">
            <v>M0546</v>
          </cell>
          <cell r="B365" t="str">
            <v>Plataforma metálica de piso para andaime - C = 150 e L = 37 cm</v>
          </cell>
          <cell r="C365" t="str">
            <v>un</v>
          </cell>
          <cell r="D365">
            <v>231.18270000000001</v>
          </cell>
        </row>
        <row r="366">
          <cell r="A366" t="str">
            <v>M0547</v>
          </cell>
          <cell r="B366" t="str">
            <v>Plataforma metálica de piso para andaime - C = 200 e L = 33 cm</v>
          </cell>
          <cell r="C366" t="str">
            <v>un</v>
          </cell>
          <cell r="D366">
            <v>305</v>
          </cell>
        </row>
        <row r="367">
          <cell r="A367" t="str">
            <v>M0548</v>
          </cell>
          <cell r="B367" t="str">
            <v>Quadro tubular tipo guarda-corpo para andaime - H = 120 cm e L = 100 cm</v>
          </cell>
          <cell r="C367" t="str">
            <v>un</v>
          </cell>
          <cell r="D367">
            <v>182.25290000000001</v>
          </cell>
        </row>
        <row r="368">
          <cell r="A368" t="str">
            <v>M0549</v>
          </cell>
          <cell r="B368" t="str">
            <v>Quadro tubular tipo guarda-corpo com acessórios para andaime - H = 120 cm e L = 150 cm</v>
          </cell>
          <cell r="C368" t="str">
            <v>un</v>
          </cell>
          <cell r="D368">
            <v>269.53449999999998</v>
          </cell>
        </row>
        <row r="369">
          <cell r="A369" t="str">
            <v>M0550</v>
          </cell>
          <cell r="B369" t="str">
            <v>Quadro tubular tipo guarda-corpo com acessórios para andaime - H = 120 cm e L = 200 cm</v>
          </cell>
          <cell r="C369" t="str">
            <v>un</v>
          </cell>
          <cell r="D369">
            <v>367.6712</v>
          </cell>
        </row>
        <row r="370">
          <cell r="A370" t="str">
            <v>M0560</v>
          </cell>
          <cell r="B370" t="str">
            <v>Desmoldante para fôrmas de madeira</v>
          </cell>
          <cell r="C370" t="str">
            <v>l</v>
          </cell>
          <cell r="D370">
            <v>12.323700000000001</v>
          </cell>
        </row>
        <row r="371">
          <cell r="A371" t="str">
            <v>M0562</v>
          </cell>
          <cell r="B371" t="str">
            <v>Abraçadeira giratória em aço galvanizado para escada multidirecional - D = 48 mm</v>
          </cell>
          <cell r="C371" t="str">
            <v>un</v>
          </cell>
          <cell r="D371">
            <v>65.668000000000006</v>
          </cell>
        </row>
        <row r="372">
          <cell r="A372" t="str">
            <v>M0563</v>
          </cell>
          <cell r="B372" t="str">
            <v>Tubo em aço galvanizado para escada multidirecional - C = 100 cm</v>
          </cell>
          <cell r="C372" t="str">
            <v>un</v>
          </cell>
          <cell r="D372">
            <v>101.85290000000001</v>
          </cell>
        </row>
        <row r="373">
          <cell r="A373" t="str">
            <v>M0564</v>
          </cell>
          <cell r="B373" t="str">
            <v>Peça base em aço galvanizado para escada multidirecional - C = 33 cm</v>
          </cell>
          <cell r="C373" t="str">
            <v>un</v>
          </cell>
          <cell r="D373">
            <v>151.2782</v>
          </cell>
        </row>
        <row r="374">
          <cell r="A374" t="str">
            <v>M0565</v>
          </cell>
          <cell r="B374" t="str">
            <v>Poste vertical em aço galvanizado para escada multidirecional - C = 100 cm</v>
          </cell>
          <cell r="C374" t="str">
            <v>un</v>
          </cell>
          <cell r="D374">
            <v>269.44349999999997</v>
          </cell>
        </row>
        <row r="375">
          <cell r="A375" t="str">
            <v>M0566</v>
          </cell>
          <cell r="B375" t="str">
            <v>Poste vertical em aço galvanizado para escada multidirecional - C = 200 cm</v>
          </cell>
          <cell r="C375" t="str">
            <v>un</v>
          </cell>
          <cell r="D375">
            <v>436.71949999999998</v>
          </cell>
        </row>
        <row r="376">
          <cell r="A376" t="str">
            <v>M0567</v>
          </cell>
          <cell r="B376" t="str">
            <v>Travessa em aço galvanizado para escada multidirecional - C = 75 cm</v>
          </cell>
          <cell r="C376" t="str">
            <v>un</v>
          </cell>
          <cell r="D376">
            <v>193.70670000000001</v>
          </cell>
        </row>
        <row r="377">
          <cell r="A377" t="str">
            <v>M0568</v>
          </cell>
          <cell r="B377" t="str">
            <v>Travessa em aço galvanizado para escada multidirecional - C = 150 cm</v>
          </cell>
          <cell r="C377" t="str">
            <v>un</v>
          </cell>
          <cell r="D377">
            <v>340.96910000000003</v>
          </cell>
        </row>
        <row r="378">
          <cell r="A378" t="str">
            <v>M0569</v>
          </cell>
          <cell r="B378" t="str">
            <v>Travessa em aço galvanizado para escada multidirecional - C = 250 cm</v>
          </cell>
          <cell r="C378" t="str">
            <v>un</v>
          </cell>
          <cell r="D378">
            <v>425.12049999999999</v>
          </cell>
        </row>
        <row r="379">
          <cell r="A379" t="str">
            <v>M0570</v>
          </cell>
          <cell r="B379" t="str">
            <v>Diagonal em aço galvanizado para escada multidirecional - C = 150 cm para módulos de H = 200 cm</v>
          </cell>
          <cell r="C379" t="str">
            <v>un</v>
          </cell>
          <cell r="D379">
            <v>323.69810000000001</v>
          </cell>
        </row>
        <row r="380">
          <cell r="A380" t="str">
            <v>M0571</v>
          </cell>
          <cell r="B380" t="str">
            <v>Diagonal em aço galvanizado para escada multidirecional - C = 250 cm para módulos de H = 200 cm</v>
          </cell>
          <cell r="C380" t="str">
            <v>un</v>
          </cell>
          <cell r="D380">
            <v>357.23919999999998</v>
          </cell>
        </row>
        <row r="381">
          <cell r="A381" t="str">
            <v>M0572</v>
          </cell>
          <cell r="B381" t="str">
            <v>Piso em aço galvanizado para escada multidirecional - L = 32 cm e C = 150 cm</v>
          </cell>
          <cell r="C381" t="str">
            <v>un</v>
          </cell>
          <cell r="D381">
            <v>699.12080000000003</v>
          </cell>
        </row>
        <row r="382">
          <cell r="A382" t="str">
            <v>M0573</v>
          </cell>
          <cell r="B382" t="str">
            <v>Escada de alumínio para escada multidirecional - H = 200 cm e C = 250 cm</v>
          </cell>
          <cell r="C382" t="str">
            <v>un</v>
          </cell>
          <cell r="D382">
            <v>6257.8344999999999</v>
          </cell>
        </row>
        <row r="383">
          <cell r="A383" t="str">
            <v>M0574</v>
          </cell>
          <cell r="B383" t="str">
            <v>Corrimão externo em alumínio para escada multidirecional - C = 250 cm</v>
          </cell>
          <cell r="C383" t="str">
            <v>un</v>
          </cell>
          <cell r="D383">
            <v>1035.5170000000001</v>
          </cell>
        </row>
        <row r="384">
          <cell r="A384" t="str">
            <v>M0575</v>
          </cell>
          <cell r="B384" t="str">
            <v>Corrimão interno em alumínio para escada multidirecional - C = 250 cm</v>
          </cell>
          <cell r="C384" t="str">
            <v>un</v>
          </cell>
          <cell r="D384">
            <v>1564.4543000000001</v>
          </cell>
        </row>
        <row r="385">
          <cell r="A385" t="str">
            <v>M0576</v>
          </cell>
          <cell r="B385" t="str">
            <v>Conexão tubular em aço galvanizado com semiabraçadeira para travessas - C = 30 cm e D = 48,3 mm</v>
          </cell>
          <cell r="C385" t="str">
            <v>un</v>
          </cell>
          <cell r="D385">
            <v>336.70530000000002</v>
          </cell>
        </row>
        <row r="386">
          <cell r="A386" t="str">
            <v>M0601</v>
          </cell>
          <cell r="B386" t="str">
            <v>Ponteiro para martelete - D = 32 mm e C = 1,00 m</v>
          </cell>
          <cell r="C386" t="str">
            <v>un</v>
          </cell>
          <cell r="D386">
            <v>759.36030000000005</v>
          </cell>
        </row>
        <row r="387">
          <cell r="A387" t="str">
            <v>M0602</v>
          </cell>
          <cell r="B387" t="str">
            <v>Ponteiro para rompedor hidráulico de 1.700 kg</v>
          </cell>
          <cell r="C387" t="str">
            <v>un</v>
          </cell>
          <cell r="D387">
            <v>7227.3222999999998</v>
          </cell>
        </row>
        <row r="388">
          <cell r="A388" t="str">
            <v>M0603</v>
          </cell>
          <cell r="B388" t="str">
            <v>Ponteiro para rompedor hidráulico de 520 kg</v>
          </cell>
          <cell r="C388" t="str">
            <v>un</v>
          </cell>
          <cell r="D388">
            <v>5887.5451999999996</v>
          </cell>
        </row>
        <row r="389">
          <cell r="A389" t="str">
            <v>M0614</v>
          </cell>
          <cell r="B389" t="str">
            <v>Concreto usinado - fctM,k = 4,5 MPa (comercial)</v>
          </cell>
          <cell r="C389" t="str">
            <v>m³</v>
          </cell>
          <cell r="D389" t="str">
            <v>-</v>
          </cell>
        </row>
        <row r="390">
          <cell r="A390" t="str">
            <v>M0615</v>
          </cell>
          <cell r="B390" t="str">
            <v>Aditivo incorporador de ar para concreto e argamassa</v>
          </cell>
          <cell r="C390" t="str">
            <v>kg</v>
          </cell>
          <cell r="D390">
            <v>6.7358000000000002</v>
          </cell>
        </row>
        <row r="391">
          <cell r="A391" t="str">
            <v>M0639</v>
          </cell>
          <cell r="B391" t="str">
            <v>Bico para corte a plasma CNC - 130A</v>
          </cell>
          <cell r="C391" t="str">
            <v>un</v>
          </cell>
          <cell r="D391">
            <v>161.78890000000001</v>
          </cell>
        </row>
        <row r="392">
          <cell r="A392" t="str">
            <v>M0640</v>
          </cell>
          <cell r="B392" t="str">
            <v>Bocal para corte a plasma CNC - 130A</v>
          </cell>
          <cell r="C392" t="str">
            <v>un</v>
          </cell>
          <cell r="D392">
            <v>109.6247</v>
          </cell>
        </row>
        <row r="393">
          <cell r="A393" t="str">
            <v>M0641</v>
          </cell>
          <cell r="B393" t="str">
            <v>Capa do bico para corte a plasma CNC - 130A</v>
          </cell>
          <cell r="C393" t="str">
            <v>un</v>
          </cell>
          <cell r="D393">
            <v>1319</v>
          </cell>
        </row>
        <row r="394">
          <cell r="A394" t="str">
            <v>M0642</v>
          </cell>
          <cell r="B394" t="str">
            <v>Capa do bocal para corte a plasma CNC - 130A</v>
          </cell>
          <cell r="C394" t="str">
            <v>un</v>
          </cell>
          <cell r="D394">
            <v>643.17020000000002</v>
          </cell>
        </row>
        <row r="395">
          <cell r="A395" t="str">
            <v>M0643</v>
          </cell>
          <cell r="B395" t="str">
            <v>Distribuidor de gás para corte a plasma CNC - 130A</v>
          </cell>
          <cell r="C395" t="str">
            <v>un</v>
          </cell>
          <cell r="D395">
            <v>184.42</v>
          </cell>
        </row>
        <row r="396">
          <cell r="A396" t="str">
            <v>M0644</v>
          </cell>
          <cell r="B396" t="str">
            <v>Eletrodo para corte a plasma CNC - 130A</v>
          </cell>
          <cell r="C396" t="str">
            <v>un</v>
          </cell>
          <cell r="D396">
            <v>120.0641</v>
          </cell>
        </row>
        <row r="397">
          <cell r="A397" t="str">
            <v>M0645</v>
          </cell>
          <cell r="B397" t="str">
            <v>Tubo de água para corte a plasma CNC - 130A</v>
          </cell>
          <cell r="C397" t="str">
            <v>un</v>
          </cell>
          <cell r="D397">
            <v>187.9162</v>
          </cell>
        </row>
        <row r="398">
          <cell r="A398" t="str">
            <v>M0646</v>
          </cell>
          <cell r="B398" t="str">
            <v>Estaca pré-moldada de concreto protendido com compressão admissível de 100 t</v>
          </cell>
          <cell r="C398" t="str">
            <v>m</v>
          </cell>
          <cell r="D398">
            <v>215.34110000000001</v>
          </cell>
        </row>
        <row r="399">
          <cell r="A399" t="str">
            <v>M0647</v>
          </cell>
          <cell r="B399" t="str">
            <v>Estaca pré-moldada de concreto protendido com compressão admissível de 25 t</v>
          </cell>
          <cell r="C399" t="str">
            <v>m</v>
          </cell>
          <cell r="D399">
            <v>84.679900000000004</v>
          </cell>
        </row>
        <row r="400">
          <cell r="A400" t="str">
            <v>M0648</v>
          </cell>
          <cell r="B400" t="str">
            <v>Estaca pré-moldada de concreto protendido com compressão admissível de 35 t</v>
          </cell>
          <cell r="C400" t="str">
            <v>m</v>
          </cell>
          <cell r="D400">
            <v>102.2625</v>
          </cell>
        </row>
        <row r="401">
          <cell r="A401" t="str">
            <v>M0649</v>
          </cell>
          <cell r="B401" t="str">
            <v>Estaca pré-moldada de concreto protendido com compressão admissível de 60 t</v>
          </cell>
          <cell r="C401" t="str">
            <v>m</v>
          </cell>
          <cell r="D401">
            <v>128.9674</v>
          </cell>
        </row>
        <row r="402">
          <cell r="A402" t="str">
            <v>M0650</v>
          </cell>
          <cell r="B402" t="str">
            <v>Estaca pré-moldada de concreto protendido com compressão admissível de 75 t</v>
          </cell>
          <cell r="C402" t="str">
            <v>m</v>
          </cell>
          <cell r="D402">
            <v>169.17939999999999</v>
          </cell>
        </row>
        <row r="403">
          <cell r="A403" t="str">
            <v>M0666</v>
          </cell>
          <cell r="B403" t="str">
            <v>Martelo de fundo DTH - DN = 76 mm (3")</v>
          </cell>
          <cell r="C403" t="str">
            <v>un</v>
          </cell>
          <cell r="D403">
            <v>8653.1396000000004</v>
          </cell>
        </row>
        <row r="404">
          <cell r="A404" t="str">
            <v>M0667</v>
          </cell>
          <cell r="B404" t="str">
            <v>Martelo de fundo DTH - DN = 127 mm (5")</v>
          </cell>
          <cell r="C404" t="str">
            <v>un</v>
          </cell>
          <cell r="D404">
            <v>12387.480100000001</v>
          </cell>
        </row>
        <row r="405">
          <cell r="A405" t="str">
            <v>M0668</v>
          </cell>
          <cell r="B405" t="str">
            <v>Martelo de fundo DTH - DN = 152 mm (6")</v>
          </cell>
          <cell r="C405" t="str">
            <v>un</v>
          </cell>
          <cell r="D405">
            <v>18562.206399999999</v>
          </cell>
        </row>
        <row r="406">
          <cell r="A406" t="str">
            <v>M0669</v>
          </cell>
          <cell r="B406" t="str">
            <v>Martelo de fundo DTH - DN = 203 mm (8")</v>
          </cell>
          <cell r="C406" t="str">
            <v>un</v>
          </cell>
          <cell r="D406">
            <v>30962.085899999998</v>
          </cell>
        </row>
        <row r="407">
          <cell r="A407" t="str">
            <v>M0673</v>
          </cell>
          <cell r="B407" t="str">
            <v>Estaca pré-moldada de concreto armado centrifugado com compressão admissível de 55 t</v>
          </cell>
          <cell r="C407" t="str">
            <v>m</v>
          </cell>
          <cell r="D407">
            <v>161.21549999999999</v>
          </cell>
        </row>
        <row r="408">
          <cell r="A408" t="str">
            <v>M0677</v>
          </cell>
          <cell r="B408" t="str">
            <v>Estaca pré-moldada de concreto armado centrifugado com compressão admissível de 80 t</v>
          </cell>
          <cell r="C408" t="str">
            <v>m</v>
          </cell>
          <cell r="D408">
            <v>234.5677</v>
          </cell>
        </row>
        <row r="409">
          <cell r="A409" t="str">
            <v>M0682</v>
          </cell>
          <cell r="B409" t="str">
            <v>Aço em perfis ASTM A36</v>
          </cell>
          <cell r="C409" t="str">
            <v>kg</v>
          </cell>
          <cell r="D409">
            <v>8.9808000000000003</v>
          </cell>
        </row>
        <row r="410">
          <cell r="A410" t="str">
            <v>M0686</v>
          </cell>
          <cell r="B410" t="str">
            <v>Estaca pré-moldada de concreto armado centrifugado com compressão admissível de 100 t</v>
          </cell>
          <cell r="C410" t="str">
            <v>m</v>
          </cell>
          <cell r="D410">
            <v>256.8777</v>
          </cell>
        </row>
        <row r="411">
          <cell r="A411" t="str">
            <v>M0717</v>
          </cell>
          <cell r="B411" t="str">
            <v>Tinta à base de resina epóxi bicomponente para fundo preparador de pintura</v>
          </cell>
          <cell r="C411" t="str">
            <v>l</v>
          </cell>
          <cell r="D411">
            <v>231.91079999999999</v>
          </cell>
        </row>
        <row r="412">
          <cell r="A412" t="str">
            <v>M0718</v>
          </cell>
          <cell r="B412" t="str">
            <v>Tinta esmalte à base de resina epóxi bicomponente</v>
          </cell>
          <cell r="C412" t="str">
            <v>l</v>
          </cell>
          <cell r="D412">
            <v>56.566299999999998</v>
          </cell>
        </row>
        <row r="413">
          <cell r="A413" t="str">
            <v>M0719</v>
          </cell>
          <cell r="B413" t="str">
            <v>Diluente epóxi</v>
          </cell>
          <cell r="C413" t="str">
            <v>l</v>
          </cell>
          <cell r="D413">
            <v>37.510100000000001</v>
          </cell>
        </row>
        <row r="414">
          <cell r="A414" t="str">
            <v>M0721</v>
          </cell>
          <cell r="B414" t="str">
            <v>Tinta anticorrosiva zarcão para fundo preparador de pintura</v>
          </cell>
          <cell r="C414" t="str">
            <v>l</v>
          </cell>
          <cell r="D414">
            <v>48.723999999999997</v>
          </cell>
        </row>
        <row r="415">
          <cell r="A415" t="str">
            <v>M0722</v>
          </cell>
          <cell r="B415" t="str">
            <v>Estaca pré-moldada de concreto armado centrifugado com compressão admissível de 125 t</v>
          </cell>
          <cell r="C415" t="str">
            <v>m</v>
          </cell>
          <cell r="D415">
            <v>316.68520000000001</v>
          </cell>
        </row>
        <row r="416">
          <cell r="A416" t="str">
            <v>M0729</v>
          </cell>
          <cell r="B416" t="str">
            <v>Fixador de cal para pintura</v>
          </cell>
          <cell r="C416" t="str">
            <v>l</v>
          </cell>
          <cell r="D416">
            <v>4.1261000000000001</v>
          </cell>
        </row>
        <row r="417">
          <cell r="A417" t="str">
            <v>M0734</v>
          </cell>
          <cell r="B417" t="str">
            <v>Estaca pré-moldada de concreto armado centrifugado com compressão admissível de 170 t</v>
          </cell>
          <cell r="C417" t="str">
            <v>m</v>
          </cell>
          <cell r="D417">
            <v>501.81229999999999</v>
          </cell>
        </row>
        <row r="418">
          <cell r="A418" t="str">
            <v>M0741</v>
          </cell>
          <cell r="B418" t="str">
            <v>Grama tipo batatais</v>
          </cell>
          <cell r="C418" t="str">
            <v>m²</v>
          </cell>
          <cell r="D418">
            <v>4.0835999999999997</v>
          </cell>
        </row>
        <row r="419">
          <cell r="A419" t="str">
            <v>M0745</v>
          </cell>
          <cell r="B419" t="str">
            <v>Grampo em aço galvanizado para cerca - C = 25,4 mm e E = 3,76 mm (1" x 9 BWG)</v>
          </cell>
          <cell r="C419" t="str">
            <v>kg</v>
          </cell>
          <cell r="D419">
            <v>12.7173</v>
          </cell>
        </row>
        <row r="420">
          <cell r="A420" t="str">
            <v>M0755</v>
          </cell>
          <cell r="B420" t="str">
            <v>Estaca pré-moldada de concreto armado centrifugado com compressão admissível de 230 t</v>
          </cell>
          <cell r="C420" t="str">
            <v>m</v>
          </cell>
          <cell r="D420">
            <v>539.74659999999994</v>
          </cell>
        </row>
        <row r="421">
          <cell r="A421" t="str">
            <v>M0756</v>
          </cell>
          <cell r="B421" t="str">
            <v>Estaca pré-moldada de concreto armado centrifugado com compressão admissível de 300 t</v>
          </cell>
          <cell r="C421" t="str">
            <v>m</v>
          </cell>
          <cell r="D421">
            <v>785.44979999999998</v>
          </cell>
        </row>
        <row r="422">
          <cell r="A422" t="str">
            <v>M0767</v>
          </cell>
          <cell r="B422" t="str">
            <v>Sinalizador a LED com bateria</v>
          </cell>
          <cell r="C422" t="str">
            <v>un</v>
          </cell>
          <cell r="D422">
            <v>204.67160000000001</v>
          </cell>
        </row>
        <row r="423">
          <cell r="A423" t="str">
            <v>M0769</v>
          </cell>
          <cell r="B423" t="str">
            <v>Lona plástica - E = 200 micra</v>
          </cell>
          <cell r="C423" t="str">
            <v>m²</v>
          </cell>
          <cell r="D423">
            <v>1.6193</v>
          </cell>
        </row>
        <row r="424">
          <cell r="A424" t="str">
            <v>M0771</v>
          </cell>
          <cell r="B424" t="str">
            <v>Cavalete em polietileno zebrado com faixa refletiva</v>
          </cell>
          <cell r="C424" t="str">
            <v>un</v>
          </cell>
          <cell r="D424">
            <v>370</v>
          </cell>
        </row>
        <row r="425">
          <cell r="A425" t="str">
            <v>M0773</v>
          </cell>
          <cell r="B425" t="str">
            <v>Perfil de alumínio tipo L463 para placa de sinalização - seção de 50 x 50 mm</v>
          </cell>
          <cell r="C425" t="str">
            <v>m</v>
          </cell>
          <cell r="D425">
            <v>54.079700000000003</v>
          </cell>
        </row>
        <row r="426">
          <cell r="A426" t="str">
            <v>M0783</v>
          </cell>
          <cell r="B426" t="str">
            <v>Massa asfáltica comercial - capa de rolamento</v>
          </cell>
          <cell r="C426" t="str">
            <v>t</v>
          </cell>
          <cell r="D426" t="str">
            <v>-</v>
          </cell>
        </row>
        <row r="427">
          <cell r="A427" t="str">
            <v>M0784</v>
          </cell>
          <cell r="B427" t="str">
            <v>Massa asfáltica comercial - binder</v>
          </cell>
          <cell r="C427" t="str">
            <v>t</v>
          </cell>
          <cell r="D427" t="str">
            <v>-</v>
          </cell>
        </row>
        <row r="428">
          <cell r="A428" t="str">
            <v>M0786</v>
          </cell>
          <cell r="B428" t="str">
            <v>Placa de poliestireno expandido (EPS)</v>
          </cell>
          <cell r="C428" t="str">
            <v>m³</v>
          </cell>
          <cell r="D428">
            <v>304.00869999999998</v>
          </cell>
        </row>
        <row r="429">
          <cell r="A429" t="str">
            <v>M0787</v>
          </cell>
          <cell r="B429" t="str">
            <v>Suporte em aço-carbono galvanizado tipo perfil C para placa de sinalização</v>
          </cell>
          <cell r="C429" t="str">
            <v>kg</v>
          </cell>
          <cell r="D429">
            <v>27.845300000000002</v>
          </cell>
        </row>
        <row r="430">
          <cell r="A430" t="str">
            <v>M0789</v>
          </cell>
          <cell r="B430" t="str">
            <v>Conjunto para fixação de placas em aço galvanizado composto por barra chata, abraçadeira, parafusos, porcas e arruelas</v>
          </cell>
          <cell r="C430" t="str">
            <v>kg</v>
          </cell>
          <cell r="D430">
            <v>29.210799999999999</v>
          </cell>
        </row>
        <row r="431">
          <cell r="A431" t="str">
            <v>M0796</v>
          </cell>
          <cell r="B431" t="str">
            <v>Semipórtico metálico para vão de 8,3 m e vento de 35 m/s</v>
          </cell>
          <cell r="C431" t="str">
            <v>un</v>
          </cell>
          <cell r="D431">
            <v>58966.6466</v>
          </cell>
        </row>
        <row r="432">
          <cell r="A432" t="str">
            <v>M0798</v>
          </cell>
          <cell r="B432" t="str">
            <v>Apoio de neoprene fretado</v>
          </cell>
          <cell r="C432" t="str">
            <v>dm³</v>
          </cell>
          <cell r="D432">
            <v>86.990499999999997</v>
          </cell>
        </row>
        <row r="433">
          <cell r="A433" t="str">
            <v>M0804</v>
          </cell>
          <cell r="B433" t="str">
            <v>Cabo de aço - D = 12,70 mm (1/2")</v>
          </cell>
          <cell r="C433" t="str">
            <v>m</v>
          </cell>
          <cell r="D433">
            <v>31.8459</v>
          </cell>
        </row>
        <row r="434">
          <cell r="A434" t="str">
            <v>M0805</v>
          </cell>
          <cell r="B434" t="str">
            <v>Semipórtico duplo metálico para vão de 2 x 8,3 m e vento de 35 m/s</v>
          </cell>
          <cell r="C434" t="str">
            <v>un</v>
          </cell>
          <cell r="D434">
            <v>98785.655299999999</v>
          </cell>
        </row>
        <row r="435">
          <cell r="A435" t="str">
            <v>M0808</v>
          </cell>
          <cell r="B435" t="str">
            <v>Brita 4</v>
          </cell>
          <cell r="C435" t="str">
            <v>m³</v>
          </cell>
          <cell r="D435">
            <v>123.9828</v>
          </cell>
        </row>
        <row r="436">
          <cell r="A436" t="str">
            <v>M0809</v>
          </cell>
          <cell r="B436" t="str">
            <v>Cabo de aço - D = 6,35 mm (1/4")</v>
          </cell>
          <cell r="C436" t="str">
            <v>m</v>
          </cell>
          <cell r="D436">
            <v>11.7805</v>
          </cell>
        </row>
        <row r="437">
          <cell r="A437" t="str">
            <v>M0810</v>
          </cell>
          <cell r="B437" t="str">
            <v>Cabo de aço - D = 52,00 mm (2")</v>
          </cell>
          <cell r="C437" t="str">
            <v>m</v>
          </cell>
          <cell r="D437">
            <v>947.52380000000005</v>
          </cell>
        </row>
        <row r="438">
          <cell r="A438" t="str">
            <v>M0812</v>
          </cell>
          <cell r="B438" t="str">
            <v>Sapatilha em aço inox - D = 6,35 mm (1/4")</v>
          </cell>
          <cell r="C438" t="str">
            <v>un</v>
          </cell>
          <cell r="D438">
            <v>4.1492000000000004</v>
          </cell>
        </row>
        <row r="439">
          <cell r="A439" t="str">
            <v>M0818</v>
          </cell>
          <cell r="B439" t="str">
            <v>Semipórtico metálico para vão de 8,3 m e vento de 40 m/s</v>
          </cell>
          <cell r="C439" t="str">
            <v>un</v>
          </cell>
          <cell r="D439">
            <v>65378.725299999998</v>
          </cell>
        </row>
        <row r="440">
          <cell r="A440" t="str">
            <v>M0824</v>
          </cell>
          <cell r="B440" t="str">
            <v>Semipórtico duplo metálico para vão de 2 x 8,3 m e vento de 40 m/s</v>
          </cell>
          <cell r="C440" t="str">
            <v>un</v>
          </cell>
          <cell r="D440">
            <v>109622.0683</v>
          </cell>
        </row>
        <row r="441">
          <cell r="A441" t="str">
            <v>M0831</v>
          </cell>
          <cell r="B441" t="str">
            <v>Pórtico metálico para vão de 15,9 m e vento de 40 m/s</v>
          </cell>
          <cell r="C441" t="str">
            <v>un</v>
          </cell>
          <cell r="D441">
            <v>110645.6237</v>
          </cell>
        </row>
        <row r="442">
          <cell r="A442" t="str">
            <v>M0848</v>
          </cell>
          <cell r="B442" t="str">
            <v>Semipórtico metálico para vão de 8,3 m e vento de 45 m/s</v>
          </cell>
          <cell r="C442" t="str">
            <v>un</v>
          </cell>
          <cell r="D442">
            <v>71790.804000000004</v>
          </cell>
        </row>
        <row r="443">
          <cell r="A443" t="str">
            <v>M0849</v>
          </cell>
          <cell r="B443" t="str">
            <v>Corda de sisal - D = 12,0 mm</v>
          </cell>
          <cell r="C443" t="str">
            <v>m</v>
          </cell>
          <cell r="D443">
            <v>2.2736999999999998</v>
          </cell>
        </row>
        <row r="444">
          <cell r="A444" t="str">
            <v>M0851</v>
          </cell>
          <cell r="B444" t="str">
            <v>Grampo leve em aço-carbono para cabo de aço - D = 6,3 mm (1/4")</v>
          </cell>
          <cell r="C444" t="str">
            <v>un</v>
          </cell>
          <cell r="D444">
            <v>0.9093</v>
          </cell>
        </row>
        <row r="445">
          <cell r="A445" t="str">
            <v>M0852</v>
          </cell>
          <cell r="B445" t="str">
            <v>Poste de concreto - carga nominal de 800 daN, H = 15 m e D = 520 mm</v>
          </cell>
          <cell r="C445" t="str">
            <v>un</v>
          </cell>
          <cell r="D445">
            <v>6139</v>
          </cell>
        </row>
        <row r="446">
          <cell r="A446" t="str">
            <v>M0858</v>
          </cell>
          <cell r="B446" t="str">
            <v>Semipórtico duplo metálico para vão de 2 x 8,3 m e vento de 45 m/s</v>
          </cell>
          <cell r="C446" t="str">
            <v>un</v>
          </cell>
          <cell r="D446">
            <v>120458.4813</v>
          </cell>
        </row>
        <row r="447">
          <cell r="A447" t="str">
            <v>M0865</v>
          </cell>
          <cell r="B447" t="str">
            <v>Pórtico metálico para vão de 15,9 m e vento de 45 m/s</v>
          </cell>
          <cell r="C447" t="str">
            <v>un</v>
          </cell>
          <cell r="D447">
            <v>121450.54150000001</v>
          </cell>
        </row>
        <row r="448">
          <cell r="A448" t="str">
            <v>M0868</v>
          </cell>
          <cell r="B448" t="str">
            <v>Lâmpada fluorescente compacta eletrônica - potência de 20 W</v>
          </cell>
          <cell r="C448" t="str">
            <v>un</v>
          </cell>
          <cell r="D448">
            <v>11.2019</v>
          </cell>
        </row>
        <row r="449">
          <cell r="A449" t="str">
            <v>M0875</v>
          </cell>
          <cell r="B449" t="str">
            <v>Manta asfáltica não-tecido em poliéster - E = 3 mm</v>
          </cell>
          <cell r="C449" t="str">
            <v>m²</v>
          </cell>
          <cell r="D449">
            <v>43.561599999999999</v>
          </cell>
        </row>
        <row r="450">
          <cell r="A450" t="str">
            <v>M0876</v>
          </cell>
          <cell r="B450" t="str">
            <v>Manta asfáltica não-tecido em poliéster - E = 4 mm</v>
          </cell>
          <cell r="C450" t="str">
            <v>m²</v>
          </cell>
          <cell r="D450">
            <v>51.333300000000001</v>
          </cell>
        </row>
        <row r="451">
          <cell r="A451" t="str">
            <v>M0879</v>
          </cell>
          <cell r="B451" t="str">
            <v>Lixa para ferro Nº 150</v>
          </cell>
          <cell r="C451" t="str">
            <v>un</v>
          </cell>
          <cell r="D451">
            <v>2.8877999999999999</v>
          </cell>
        </row>
        <row r="452">
          <cell r="A452" t="str">
            <v>M0942</v>
          </cell>
          <cell r="B452" t="str">
            <v>Estaca prancha metálica</v>
          </cell>
          <cell r="C452" t="str">
            <v>kg</v>
          </cell>
          <cell r="D452">
            <v>14.1295</v>
          </cell>
        </row>
        <row r="453">
          <cell r="A453" t="str">
            <v>M0945</v>
          </cell>
          <cell r="B453" t="str">
            <v>Parafuso de cabeça sextavada em aço galvanizado com porca e arruela de pressão - D = 6,35 mm (1/4")</v>
          </cell>
          <cell r="C453" t="str">
            <v>cj</v>
          </cell>
          <cell r="D453">
            <v>0.47399999999999998</v>
          </cell>
        </row>
        <row r="454">
          <cell r="A454" t="str">
            <v>M0946</v>
          </cell>
          <cell r="B454" t="str">
            <v>Aço em perfis ASTM A572 grau 50</v>
          </cell>
          <cell r="C454" t="str">
            <v>kg</v>
          </cell>
          <cell r="D454">
            <v>13.991300000000001</v>
          </cell>
        </row>
        <row r="455">
          <cell r="A455" t="str">
            <v>M0947</v>
          </cell>
          <cell r="B455" t="str">
            <v>Parafuso de cabeça sextavada em aço galvanizado com porca e arruela de pressão - D = 9,525 mm (3/8")</v>
          </cell>
          <cell r="C455" t="str">
            <v>cj</v>
          </cell>
          <cell r="D455">
            <v>1.4656</v>
          </cell>
        </row>
        <row r="456">
          <cell r="A456" t="str">
            <v>M0948</v>
          </cell>
          <cell r="B456" t="str">
            <v>Arruela lisa em aço ASTM F436 para parafuso - D = 12,7 mm</v>
          </cell>
          <cell r="C456" t="str">
            <v>un</v>
          </cell>
          <cell r="D456">
            <v>1.0709</v>
          </cell>
        </row>
        <row r="457">
          <cell r="A457" t="str">
            <v>M0949</v>
          </cell>
          <cell r="B457" t="str">
            <v>Arruela lisa em aço ASTM F436 para parafuso - D = 16,0 mm</v>
          </cell>
          <cell r="C457" t="str">
            <v>un</v>
          </cell>
          <cell r="D457">
            <v>1.5247999999999999</v>
          </cell>
        </row>
        <row r="458">
          <cell r="A458" t="str">
            <v>M0950</v>
          </cell>
          <cell r="B458" t="str">
            <v>Arruela lisa em aço ASTM F436 para parafuso - D = 20,0 mm</v>
          </cell>
          <cell r="C458" t="str">
            <v>un</v>
          </cell>
          <cell r="D458">
            <v>1.8512</v>
          </cell>
        </row>
        <row r="459">
          <cell r="A459" t="str">
            <v>M0951</v>
          </cell>
          <cell r="B459" t="str">
            <v>Parafuso de cabeça sextavada em aço ASTM A325 de alta resistência com rosca parcial - D = 12,7 mm e C = 38,10 mm</v>
          </cell>
          <cell r="C459" t="str">
            <v>un</v>
          </cell>
          <cell r="D459">
            <v>2.3464</v>
          </cell>
        </row>
        <row r="460">
          <cell r="A460" t="str">
            <v>M0952</v>
          </cell>
          <cell r="B460" t="str">
            <v>Parafuso de cabeça sextavada em aço ASTM A325 de alta resistência com rosca parcial - D = 12,7 mm e C = 44,45 mm</v>
          </cell>
          <cell r="C460" t="str">
            <v>un</v>
          </cell>
          <cell r="D460">
            <v>2.6254</v>
          </cell>
        </row>
        <row r="461">
          <cell r="A461" t="str">
            <v>M0953</v>
          </cell>
          <cell r="B461" t="str">
            <v>Parafuso de cabeça sextavada em aço ASTM A325 de alta resistência com rosca parcial - D = 12,7 mm e C = 50,80 mm</v>
          </cell>
          <cell r="C461" t="str">
            <v>un</v>
          </cell>
          <cell r="D461">
            <v>2.8885000000000001</v>
          </cell>
        </row>
        <row r="462">
          <cell r="A462" t="str">
            <v>M0954</v>
          </cell>
          <cell r="B462" t="str">
            <v>Parafuso de cabeça sextavada em aço ASTM A325 de alta resistência com rosca parcial - D = 12,7 mm e C = 57,15 mm</v>
          </cell>
          <cell r="C462" t="str">
            <v>un</v>
          </cell>
          <cell r="D462">
            <v>3.3698999999999999</v>
          </cell>
        </row>
        <row r="463">
          <cell r="A463" t="str">
            <v>M0955</v>
          </cell>
          <cell r="B463" t="str">
            <v>Parafuso de cabeça sextavada em aço ASTM A325 de alta resistência com rosca parcial - D = 16 mm e C = 44,45 mm</v>
          </cell>
          <cell r="C463" t="str">
            <v>un</v>
          </cell>
          <cell r="D463">
            <v>4.6310000000000002</v>
          </cell>
        </row>
        <row r="464">
          <cell r="A464" t="str">
            <v>M0956</v>
          </cell>
          <cell r="B464" t="str">
            <v>Parafuso de cabeça sextavada em aço ASTM A325 de alta resistência com rosca parcial - D = 16 mm e C = 50,80 mm</v>
          </cell>
          <cell r="C464" t="str">
            <v>un</v>
          </cell>
          <cell r="D464">
            <v>5.0724999999999998</v>
          </cell>
        </row>
        <row r="465">
          <cell r="A465" t="str">
            <v>M0957</v>
          </cell>
          <cell r="B465" t="str">
            <v>Parafuso de cabeça sextavada em aço ASTM A325 de alta resistência com rosca parcial - D = 16 mm e C = 63,50 mm</v>
          </cell>
          <cell r="C465" t="str">
            <v>un</v>
          </cell>
          <cell r="D465">
            <v>6.5266999999999999</v>
          </cell>
        </row>
        <row r="466">
          <cell r="A466" t="str">
            <v>M0958</v>
          </cell>
          <cell r="B466" t="str">
            <v>Parafuso de cabeça sextavada em aço ASTM A325 de alta resistência com rosca parcial - D = 20 mm e C = 50,80 mm</v>
          </cell>
          <cell r="C466" t="str">
            <v>un</v>
          </cell>
          <cell r="D466">
            <v>6.9592000000000001</v>
          </cell>
        </row>
        <row r="467">
          <cell r="A467" t="str">
            <v>M0959</v>
          </cell>
          <cell r="B467" t="str">
            <v>Parafuso de cabeça sextavada em aço ASTM A325 de alta resistência com rosca parcial - D = 20 mm e C = 57,15 mm</v>
          </cell>
          <cell r="C467" t="str">
            <v>un</v>
          </cell>
          <cell r="D467">
            <v>8.4047000000000001</v>
          </cell>
        </row>
        <row r="468">
          <cell r="A468" t="str">
            <v>M0960</v>
          </cell>
          <cell r="B468" t="str">
            <v>Parafuso de cabeça sextavada em aço ASTM A325 de alta resistência com rosca parcial - D = 20 mm e C = 63,50 mm</v>
          </cell>
          <cell r="C468" t="str">
            <v>un</v>
          </cell>
          <cell r="D468">
            <v>10.210100000000001</v>
          </cell>
        </row>
        <row r="469">
          <cell r="A469" t="str">
            <v>M0961</v>
          </cell>
          <cell r="B469" t="str">
            <v>Parafuso de cabeça sextavada em aço ASTM A325 de alta resistência com rosca parcial - D = 20 mm e C = 76,20 mm</v>
          </cell>
          <cell r="C469" t="str">
            <v>un</v>
          </cell>
          <cell r="D469">
            <v>10.720599999999999</v>
          </cell>
        </row>
        <row r="470">
          <cell r="A470" t="str">
            <v>M0962</v>
          </cell>
          <cell r="B470" t="str">
            <v>Tubo em aço galvanizado - E = 2,00 mm e D = 50,80 mm (2")</v>
          </cell>
          <cell r="C470" t="str">
            <v>m</v>
          </cell>
          <cell r="D470">
            <v>23.4877</v>
          </cell>
        </row>
        <row r="471">
          <cell r="A471" t="str">
            <v>M0963</v>
          </cell>
          <cell r="B471" t="str">
            <v>Tubo em aço galvanizado - E = 3,00 mm e seção de 80 x 80 mm</v>
          </cell>
          <cell r="C471" t="str">
            <v>m</v>
          </cell>
          <cell r="D471">
            <v>70.643500000000003</v>
          </cell>
        </row>
        <row r="472">
          <cell r="A472" t="str">
            <v>M0964</v>
          </cell>
          <cell r="B472" t="str">
            <v>Aço em perfis ASTM A572 grau 50 perfurado</v>
          </cell>
          <cell r="C472" t="str">
            <v>kg</v>
          </cell>
          <cell r="D472">
            <v>14.598699999999999</v>
          </cell>
        </row>
        <row r="473">
          <cell r="A473" t="str">
            <v>M0965</v>
          </cell>
          <cell r="B473" t="str">
            <v>Pino conector de cisalhamento para laje steel deck - D = 19 mm e C = 80 mm</v>
          </cell>
          <cell r="C473" t="str">
            <v>un</v>
          </cell>
          <cell r="D473">
            <v>8.2140000000000004</v>
          </cell>
        </row>
        <row r="474">
          <cell r="A474" t="str">
            <v>M0966</v>
          </cell>
          <cell r="B474" t="str">
            <v>Porca sextavada pesada em aço ASTM A194 grau 2H para parafuso - D = 12,7 mm</v>
          </cell>
          <cell r="C474" t="str">
            <v>un</v>
          </cell>
          <cell r="D474">
            <v>1.2041999999999999</v>
          </cell>
        </row>
        <row r="475">
          <cell r="A475" t="str">
            <v>M0967</v>
          </cell>
          <cell r="B475" t="str">
            <v>Porca sextavada pesada em aço ASTM A194 grau 2H para parafuso - D = 16 mm</v>
          </cell>
          <cell r="C475" t="str">
            <v>un</v>
          </cell>
          <cell r="D475">
            <v>2.9043999999999999</v>
          </cell>
        </row>
        <row r="476">
          <cell r="A476" t="str">
            <v>M0968</v>
          </cell>
          <cell r="B476" t="str">
            <v>Porca sextavada pesada em aço ASTM A194 grau 2H para parafuso - D = 20 mm</v>
          </cell>
          <cell r="C476" t="str">
            <v>un</v>
          </cell>
          <cell r="D476">
            <v>4.3380999999999998</v>
          </cell>
        </row>
        <row r="477">
          <cell r="A477" t="str">
            <v>M0969</v>
          </cell>
          <cell r="B477" t="str">
            <v>Steel deck em aço galvanizado ASTM A653 grau 40</v>
          </cell>
          <cell r="C477" t="str">
            <v>m²</v>
          </cell>
          <cell r="D477">
            <v>232.28720000000001</v>
          </cell>
        </row>
        <row r="478">
          <cell r="A478" t="str">
            <v>M0970</v>
          </cell>
          <cell r="B478" t="str">
            <v>Chapa de aço ASTM A572 grau 50 cortada e perfurada</v>
          </cell>
          <cell r="C478" t="str">
            <v>kg</v>
          </cell>
          <cell r="D478">
            <v>18.918900000000001</v>
          </cell>
        </row>
        <row r="479">
          <cell r="A479" t="str">
            <v>M0971</v>
          </cell>
          <cell r="B479" t="str">
            <v>Suporte em aço-carbono para corrimão de guarda-corpo metálico</v>
          </cell>
          <cell r="C479" t="str">
            <v>un</v>
          </cell>
          <cell r="D479">
            <v>23.5108</v>
          </cell>
        </row>
        <row r="480">
          <cell r="A480" t="str">
            <v>M0972</v>
          </cell>
          <cell r="B480" t="str">
            <v>Fluido de resfriamento para usinagem de metais</v>
          </cell>
          <cell r="C480" t="str">
            <v>l</v>
          </cell>
          <cell r="D480">
            <v>17.54</v>
          </cell>
        </row>
        <row r="481">
          <cell r="A481" t="str">
            <v>M0998</v>
          </cell>
          <cell r="B481" t="str">
            <v>Madeira estrutural de eucalipto</v>
          </cell>
          <cell r="C481" t="str">
            <v>m³</v>
          </cell>
          <cell r="D481">
            <v>2058.5414000000001</v>
          </cell>
        </row>
        <row r="482">
          <cell r="A482" t="str">
            <v>M0999</v>
          </cell>
          <cell r="B482" t="str">
            <v>Tela em aço CA 60 soldada nervurada</v>
          </cell>
          <cell r="C482" t="str">
            <v>kg</v>
          </cell>
          <cell r="D482">
            <v>10.7814</v>
          </cell>
        </row>
        <row r="483">
          <cell r="A483" t="str">
            <v>M1000</v>
          </cell>
          <cell r="B483" t="str">
            <v>Tela em aço galvanizado para alambrado - E = 1,64 mm (BWG 16) e malha de 50 mm</v>
          </cell>
          <cell r="C483" t="str">
            <v>m²</v>
          </cell>
          <cell r="D483">
            <v>26.7362</v>
          </cell>
        </row>
        <row r="484">
          <cell r="A484" t="str">
            <v>M1001</v>
          </cell>
          <cell r="B484" t="str">
            <v>Tela em aço galvanizado para passarelas rodoviárias - E = 2,75 mm e malha de 50 mm</v>
          </cell>
          <cell r="C484" t="str">
            <v>m²</v>
          </cell>
          <cell r="D484">
            <v>77.737099999999998</v>
          </cell>
        </row>
        <row r="485">
          <cell r="A485" t="str">
            <v>M1010</v>
          </cell>
          <cell r="B485" t="str">
            <v>Manta de PVC reforçada com tela de poliéster - E = 1,2 mm</v>
          </cell>
          <cell r="C485" t="str">
            <v>m²</v>
          </cell>
          <cell r="D485">
            <v>127.113</v>
          </cell>
        </row>
        <row r="486">
          <cell r="A486" t="str">
            <v>M1011</v>
          </cell>
          <cell r="B486" t="str">
            <v>Manta de PVC reforçada com tela de poliéster - E = 1,5 mm</v>
          </cell>
          <cell r="C486" t="str">
            <v>m²</v>
          </cell>
          <cell r="D486">
            <v>173.81549999999999</v>
          </cell>
        </row>
        <row r="487">
          <cell r="A487" t="str">
            <v>M1022</v>
          </cell>
          <cell r="B487" t="str">
            <v>Massa para vidro</v>
          </cell>
          <cell r="C487" t="str">
            <v>kg</v>
          </cell>
          <cell r="D487">
            <v>3.8879999999999999</v>
          </cell>
        </row>
        <row r="488">
          <cell r="A488" t="str">
            <v>M1066</v>
          </cell>
          <cell r="B488" t="str">
            <v>Cera de proteção para ancoragem de estais</v>
          </cell>
          <cell r="C488" t="str">
            <v>kg</v>
          </cell>
          <cell r="D488">
            <v>35.069499999999998</v>
          </cell>
        </row>
        <row r="489">
          <cell r="A489" t="str">
            <v>M1078</v>
          </cell>
          <cell r="B489" t="str">
            <v>Parafuso de cabeça sextavada em aço inox - D = 12,7 mm (1/2") e C = 127,0 mm (5")</v>
          </cell>
          <cell r="C489" t="str">
            <v>un</v>
          </cell>
          <cell r="D489">
            <v>4.1955999999999998</v>
          </cell>
        </row>
        <row r="490">
          <cell r="A490" t="str">
            <v>M1079</v>
          </cell>
          <cell r="B490" t="str">
            <v>Parafuso de cabeça sextavada em aço galvanizado tipo autoatarrachante com arruela de vedação - D = 6,3 mm e C = 19 mm</v>
          </cell>
          <cell r="C490" t="str">
            <v>un</v>
          </cell>
          <cell r="D490">
            <v>0.44330000000000003</v>
          </cell>
        </row>
        <row r="491">
          <cell r="A491" t="str">
            <v>M1097</v>
          </cell>
          <cell r="B491" t="str">
            <v>Pedra de mão ou rachão</v>
          </cell>
          <cell r="C491" t="str">
            <v>m³</v>
          </cell>
          <cell r="D491">
            <v>123.3832</v>
          </cell>
        </row>
        <row r="492">
          <cell r="A492" t="str">
            <v>M1103</v>
          </cell>
          <cell r="B492" t="str">
            <v>Pedrisco</v>
          </cell>
          <cell r="C492" t="str">
            <v>m³</v>
          </cell>
          <cell r="D492">
            <v>153.13659999999999</v>
          </cell>
        </row>
        <row r="493">
          <cell r="A493" t="str">
            <v>M1118</v>
          </cell>
          <cell r="B493" t="str">
            <v>Cruzeta de madeira para poste - H = 240 cm</v>
          </cell>
          <cell r="C493" t="str">
            <v>un</v>
          </cell>
          <cell r="D493">
            <v>195.922</v>
          </cell>
        </row>
        <row r="494">
          <cell r="A494" t="str">
            <v>M1129</v>
          </cell>
          <cell r="B494" t="str">
            <v>Junta de dilatação em perfil extrudado de borracha vulcanizada</v>
          </cell>
          <cell r="C494" t="str">
            <v>m</v>
          </cell>
          <cell r="D494" t="str">
            <v>-</v>
          </cell>
        </row>
        <row r="495">
          <cell r="A495" t="str">
            <v>M1130</v>
          </cell>
          <cell r="B495" t="str">
            <v>Selante elástico à base de poliuretano</v>
          </cell>
          <cell r="C495" t="str">
            <v>kg</v>
          </cell>
          <cell r="D495">
            <v>108.965</v>
          </cell>
        </row>
        <row r="496">
          <cell r="A496" t="str">
            <v>M1131</v>
          </cell>
          <cell r="B496" t="str">
            <v>Cordão de polietileno expandido de baixa densidade - D = 15,0 mm</v>
          </cell>
          <cell r="C496" t="str">
            <v>m</v>
          </cell>
          <cell r="D496">
            <v>0.24629999999999999</v>
          </cell>
        </row>
        <row r="497">
          <cell r="A497" t="str">
            <v>M1132</v>
          </cell>
          <cell r="B497" t="str">
            <v>Junta de dilatação em elastômero e perfil VV - L = 20 mm e H = 40 mm</v>
          </cell>
          <cell r="C497" t="str">
            <v>m</v>
          </cell>
          <cell r="D497">
            <v>360.46499999999997</v>
          </cell>
        </row>
        <row r="498">
          <cell r="A498" t="str">
            <v>M1134</v>
          </cell>
          <cell r="B498" t="str">
            <v>Junta de dilatação em elastômero e perfil VV - L = 25 mm e H = 50 mm</v>
          </cell>
          <cell r="C498" t="str">
            <v>m</v>
          </cell>
          <cell r="D498">
            <v>472.70170000000002</v>
          </cell>
        </row>
        <row r="499">
          <cell r="A499" t="str">
            <v>M1135</v>
          </cell>
          <cell r="B499" t="str">
            <v>Pó de pedra</v>
          </cell>
          <cell r="C499" t="str">
            <v>m³</v>
          </cell>
          <cell r="D499">
            <v>105.3266</v>
          </cell>
        </row>
        <row r="500">
          <cell r="A500" t="str">
            <v>M1136</v>
          </cell>
          <cell r="B500" t="str">
            <v>Cordão de polietileno expandido de baixa densidade - D = 10,0 mm</v>
          </cell>
          <cell r="C500" t="str">
            <v>m</v>
          </cell>
          <cell r="D500">
            <v>0.25230000000000002</v>
          </cell>
        </row>
        <row r="501">
          <cell r="A501" t="str">
            <v>M1142</v>
          </cell>
          <cell r="B501" t="str">
            <v>Junta de dilatação em elastômero e perfil VV - L = 35 mm e H = 60 mm</v>
          </cell>
          <cell r="C501" t="str">
            <v>m</v>
          </cell>
          <cell r="D501">
            <v>857.87840000000006</v>
          </cell>
        </row>
        <row r="502">
          <cell r="A502" t="str">
            <v>M1150</v>
          </cell>
          <cell r="B502" t="str">
            <v>Adesivo estrutural à base de resina epóxi bicomponente tipo ADE-52 ou similar</v>
          </cell>
          <cell r="C502" t="str">
            <v>kg</v>
          </cell>
          <cell r="D502">
            <v>129.0641</v>
          </cell>
        </row>
        <row r="503">
          <cell r="A503" t="str">
            <v>M1151</v>
          </cell>
          <cell r="B503" t="str">
            <v>Junta de dilatação em elastômero e perfil VV - L = 40 mm e H = 70 mm</v>
          </cell>
          <cell r="C503" t="str">
            <v>m</v>
          </cell>
          <cell r="D503">
            <v>1196.4117000000001</v>
          </cell>
        </row>
        <row r="504">
          <cell r="A504" t="str">
            <v>M1152</v>
          </cell>
          <cell r="B504" t="str">
            <v>Junta de dilatação em elastômero e perfil VV - L = 50 mm e H = 80 mm</v>
          </cell>
          <cell r="C504" t="str">
            <v>m</v>
          </cell>
          <cell r="D504">
            <v>1474.6829</v>
          </cell>
        </row>
        <row r="505">
          <cell r="A505" t="str">
            <v>M1176</v>
          </cell>
          <cell r="B505" t="str">
            <v>Arame liso em aço galvanizado - D = 1,65 mm (16 BWG)</v>
          </cell>
          <cell r="C505" t="str">
            <v>kg</v>
          </cell>
          <cell r="D505">
            <v>20.7225</v>
          </cell>
        </row>
        <row r="506">
          <cell r="A506" t="str">
            <v>M1205</v>
          </cell>
          <cell r="B506" t="str">
            <v>Prego de ferro</v>
          </cell>
          <cell r="C506" t="str">
            <v>kg</v>
          </cell>
          <cell r="D506">
            <v>14.3361</v>
          </cell>
        </row>
        <row r="507">
          <cell r="A507" t="str">
            <v>M1210</v>
          </cell>
          <cell r="B507" t="str">
            <v>Pórtico metálico para vão de 15,9 m e vento de 35 m/s</v>
          </cell>
          <cell r="C507" t="str">
            <v>un</v>
          </cell>
          <cell r="D507">
            <v>99840.705900000001</v>
          </cell>
        </row>
        <row r="508">
          <cell r="A508" t="str">
            <v>M1218</v>
          </cell>
          <cell r="B508" t="str">
            <v>Projetor externo em alumínio fundido para lâmpada de até 2.000 W</v>
          </cell>
          <cell r="C508" t="str">
            <v>un</v>
          </cell>
          <cell r="D508">
            <v>532.25469999999996</v>
          </cell>
        </row>
        <row r="509">
          <cell r="A509" t="str">
            <v>M1242</v>
          </cell>
          <cell r="B509" t="str">
            <v>Coroa diamantada - D = 15,87 mm (5/8")</v>
          </cell>
          <cell r="C509" t="str">
            <v>un</v>
          </cell>
          <cell r="D509">
            <v>513.01379999999995</v>
          </cell>
        </row>
        <row r="510">
          <cell r="A510" t="str">
            <v>M1243</v>
          </cell>
          <cell r="B510" t="str">
            <v>Coroa diamantada - D = 19,50 mm (3/4")</v>
          </cell>
          <cell r="C510" t="str">
            <v>un</v>
          </cell>
          <cell r="D510">
            <v>523.87929999999994</v>
          </cell>
        </row>
        <row r="511">
          <cell r="A511" t="str">
            <v>M1244</v>
          </cell>
          <cell r="B511" t="str">
            <v>Coroa diamantada - D = 25,40 mm (1")</v>
          </cell>
          <cell r="C511" t="str">
            <v>un</v>
          </cell>
          <cell r="D511">
            <v>655.90170000000001</v>
          </cell>
        </row>
        <row r="512">
          <cell r="A512" t="str">
            <v>M1245</v>
          </cell>
          <cell r="B512" t="str">
            <v>Barra em aço SAE 1010/1020 roscada - D = 9,5 mm (3/8")</v>
          </cell>
          <cell r="C512" t="str">
            <v>m</v>
          </cell>
          <cell r="D512">
            <v>10.4008</v>
          </cell>
        </row>
        <row r="513">
          <cell r="A513" t="str">
            <v>M1300</v>
          </cell>
          <cell r="B513" t="str">
            <v>Roller bit - Tooth cutter - série 8 - D = 700 mm</v>
          </cell>
          <cell r="C513" t="str">
            <v>un</v>
          </cell>
          <cell r="D513">
            <v>210296.17379999999</v>
          </cell>
        </row>
        <row r="514">
          <cell r="A514" t="str">
            <v>M1301</v>
          </cell>
          <cell r="B514" t="str">
            <v>Roller bit - Tooth cutter - série 8 - D = 800 mm</v>
          </cell>
          <cell r="C514" t="str">
            <v>un</v>
          </cell>
          <cell r="D514">
            <v>226074.82449999999</v>
          </cell>
        </row>
        <row r="515">
          <cell r="A515" t="str">
            <v>M1302</v>
          </cell>
          <cell r="B515" t="str">
            <v>Roller bit - Tooth cutter - série 8 - D = 900 mm</v>
          </cell>
          <cell r="C515" t="str">
            <v>un</v>
          </cell>
          <cell r="D515">
            <v>241929.06169999999</v>
          </cell>
        </row>
        <row r="516">
          <cell r="A516" t="str">
            <v>M1303</v>
          </cell>
          <cell r="B516" t="str">
            <v>Roller bit - Tooth cutter - série 8 - D = 1.000 mm</v>
          </cell>
          <cell r="C516" t="str">
            <v>un</v>
          </cell>
          <cell r="D516">
            <v>269788.03700000001</v>
          </cell>
        </row>
        <row r="517">
          <cell r="A517" t="str">
            <v>M1304</v>
          </cell>
          <cell r="B517" t="str">
            <v>Roller bit - Tooth cutter - série 8 - D = 1.100 mm</v>
          </cell>
          <cell r="C517" t="str">
            <v>un</v>
          </cell>
          <cell r="D517">
            <v>298598.90999999997</v>
          </cell>
        </row>
        <row r="518">
          <cell r="A518" t="str">
            <v>M1305</v>
          </cell>
          <cell r="B518" t="str">
            <v>Roller bit - Tooth cutter - série 8 - D = 1.200 mm</v>
          </cell>
          <cell r="C518" t="str">
            <v>un</v>
          </cell>
          <cell r="D518">
            <v>303537.2304</v>
          </cell>
        </row>
        <row r="519">
          <cell r="A519" t="str">
            <v>M1306</v>
          </cell>
          <cell r="B519" t="str">
            <v>Roller bit - Tooth cutter - série 8 - D = 1.300 mm</v>
          </cell>
          <cell r="C519" t="str">
            <v>un</v>
          </cell>
          <cell r="D519">
            <v>390283.79560000001</v>
          </cell>
        </row>
        <row r="520">
          <cell r="A520" t="str">
            <v>M1307</v>
          </cell>
          <cell r="B520" t="str">
            <v>Roller bit - Tooth cutter - série 13 - D = 1.400 mm</v>
          </cell>
          <cell r="C520" t="str">
            <v>un</v>
          </cell>
          <cell r="D520">
            <v>396650.95640000002</v>
          </cell>
        </row>
        <row r="521">
          <cell r="A521" t="str">
            <v>M1308</v>
          </cell>
          <cell r="B521" t="str">
            <v>Roller bit - Tooth cutter - série 13 - D = 1.500 mm</v>
          </cell>
          <cell r="C521" t="str">
            <v>un</v>
          </cell>
          <cell r="D521">
            <v>444871.47629999998</v>
          </cell>
        </row>
        <row r="522">
          <cell r="A522" t="str">
            <v>M1309</v>
          </cell>
          <cell r="B522" t="str">
            <v>Roller bit - Tooth cutter - série 13 - D = 1.600 mm</v>
          </cell>
          <cell r="C522" t="str">
            <v>un</v>
          </cell>
          <cell r="D522">
            <v>487648.46120000002</v>
          </cell>
        </row>
        <row r="523">
          <cell r="A523" t="str">
            <v>M1310</v>
          </cell>
          <cell r="B523" t="str">
            <v>Roller bit - Tooth cutter - série 13 - D = 1.700 mm</v>
          </cell>
          <cell r="C523" t="str">
            <v>un</v>
          </cell>
          <cell r="D523">
            <v>501138.9914</v>
          </cell>
        </row>
        <row r="524">
          <cell r="A524" t="str">
            <v>M1311</v>
          </cell>
          <cell r="B524" t="str">
            <v>Roller bit - Tooth cutter - série 13 - D = 1.800 mm</v>
          </cell>
          <cell r="C524" t="str">
            <v>un</v>
          </cell>
          <cell r="D524">
            <v>542611.31030000001</v>
          </cell>
        </row>
        <row r="525">
          <cell r="A525" t="str">
            <v>M1312</v>
          </cell>
          <cell r="B525" t="str">
            <v>Roller bit - Tooth cutter - cantilever - D = 600 mm</v>
          </cell>
          <cell r="C525" t="str">
            <v>un</v>
          </cell>
          <cell r="D525">
            <v>179295.1599</v>
          </cell>
        </row>
        <row r="526">
          <cell r="A526" t="str">
            <v>M1313</v>
          </cell>
          <cell r="B526" t="str">
            <v>Roller bit - TCI button cutter - cantilever - D = 600 mm</v>
          </cell>
          <cell r="C526" t="str">
            <v>un</v>
          </cell>
          <cell r="D526">
            <v>183991.07560000001</v>
          </cell>
        </row>
        <row r="527">
          <cell r="A527" t="str">
            <v>M1314</v>
          </cell>
          <cell r="B527" t="str">
            <v>Roller bit - TCI button cutter - série 8 - D = 700 mm</v>
          </cell>
          <cell r="C527" t="str">
            <v>un</v>
          </cell>
          <cell r="D527">
            <v>198098.24220000001</v>
          </cell>
        </row>
        <row r="528">
          <cell r="A528" t="str">
            <v>M1315</v>
          </cell>
          <cell r="B528" t="str">
            <v>Roller bit - TCI button cutter - série 8 - D = 800 mm</v>
          </cell>
          <cell r="C528" t="str">
            <v>un</v>
          </cell>
          <cell r="D528">
            <v>212200.6012</v>
          </cell>
        </row>
        <row r="529">
          <cell r="A529" t="str">
            <v>M1316</v>
          </cell>
          <cell r="B529" t="str">
            <v>Roller bit - TCI button cutter - série 8 - D = 900 mm</v>
          </cell>
          <cell r="C529" t="str">
            <v>un</v>
          </cell>
          <cell r="D529">
            <v>226333.85930000001</v>
          </cell>
        </row>
        <row r="530">
          <cell r="A530" t="str">
            <v>M1317</v>
          </cell>
          <cell r="B530" t="str">
            <v>Roller bit - TCI button cutter - série 8 - D = 1.000 mm</v>
          </cell>
          <cell r="C530" t="str">
            <v>un</v>
          </cell>
          <cell r="D530">
            <v>250858.3034</v>
          </cell>
        </row>
        <row r="531">
          <cell r="A531" t="str">
            <v>M1318</v>
          </cell>
          <cell r="B531" t="str">
            <v>Roller bit - TCI button cutter - série 8 - D = 1.100 mm</v>
          </cell>
          <cell r="C531" t="str">
            <v>un</v>
          </cell>
          <cell r="D531">
            <v>276318.37890000001</v>
          </cell>
        </row>
        <row r="532">
          <cell r="A532" t="str">
            <v>M1319</v>
          </cell>
          <cell r="B532" t="str">
            <v>Roller bit - TCI button cutter - série 8 - D = 1.200 mm</v>
          </cell>
          <cell r="C532" t="str">
            <v>un</v>
          </cell>
          <cell r="D532">
            <v>281179.24290000001</v>
          </cell>
        </row>
        <row r="533">
          <cell r="A533" t="str">
            <v>M1320</v>
          </cell>
          <cell r="B533" t="str">
            <v>Roller bit - TCI button cutter - série 8 - D = 1.300 mm</v>
          </cell>
          <cell r="C533" t="str">
            <v>un</v>
          </cell>
          <cell r="D533">
            <v>301609.31780000002</v>
          </cell>
        </row>
        <row r="534">
          <cell r="A534" t="str">
            <v>M1321</v>
          </cell>
          <cell r="B534" t="str">
            <v>Roller bit - TCI button cutter - série 13 - D = 1.400 mm</v>
          </cell>
          <cell r="C534" t="str">
            <v>un</v>
          </cell>
          <cell r="D534">
            <v>307868.03980000003</v>
          </cell>
        </row>
        <row r="535">
          <cell r="A535" t="str">
            <v>M1322</v>
          </cell>
          <cell r="B535" t="str">
            <v>Roller bit - TCI button cutter - série 13 - D = 1.500 mm</v>
          </cell>
          <cell r="C535" t="str">
            <v>un</v>
          </cell>
          <cell r="D535">
            <v>328696.68479999999</v>
          </cell>
        </row>
        <row r="536">
          <cell r="A536" t="str">
            <v>M1323</v>
          </cell>
          <cell r="B536" t="str">
            <v>Roller bit - TCI button cutter - série 13 - D = 1.600 mm</v>
          </cell>
          <cell r="C536" t="str">
            <v>un</v>
          </cell>
          <cell r="D536">
            <v>376800.83539999998</v>
          </cell>
        </row>
        <row r="537">
          <cell r="A537" t="str">
            <v>M1324</v>
          </cell>
          <cell r="B537" t="str">
            <v>Roller bit - TCI button cutter - série 13 - D = 1.700 mm</v>
          </cell>
          <cell r="C537" t="str">
            <v>un</v>
          </cell>
          <cell r="D537">
            <v>390070.61489999999</v>
          </cell>
        </row>
        <row r="538">
          <cell r="A538" t="str">
            <v>M1325</v>
          </cell>
          <cell r="B538" t="str">
            <v>Roller bit - TCI button cutter - série 13 - D = 1.800 mm</v>
          </cell>
          <cell r="C538" t="str">
            <v>un</v>
          </cell>
          <cell r="D538">
            <v>420601.859</v>
          </cell>
        </row>
        <row r="539">
          <cell r="A539" t="str">
            <v>M1328</v>
          </cell>
          <cell r="B539" t="str">
            <v>Ripa de madeira - E = 4,0 cm e L = 1,5 cm</v>
          </cell>
          <cell r="C539" t="str">
            <v>m</v>
          </cell>
          <cell r="D539">
            <v>3.3538000000000001</v>
          </cell>
        </row>
        <row r="540">
          <cell r="A540" t="str">
            <v>M1337</v>
          </cell>
          <cell r="B540" t="str">
            <v>Série de brocas integrais S11</v>
          </cell>
          <cell r="C540" t="str">
            <v>un</v>
          </cell>
          <cell r="D540">
            <v>732.73339999999996</v>
          </cell>
        </row>
        <row r="541">
          <cell r="A541" t="str">
            <v>M1341</v>
          </cell>
          <cell r="B541" t="str">
            <v>Parafuso de cabeça sextavada em aço galvanizado - D = 15,875 mm (5/8") e C = 101,600 mm (4")</v>
          </cell>
          <cell r="C541" t="str">
            <v>un</v>
          </cell>
          <cell r="D541">
            <v>5.0749000000000004</v>
          </cell>
        </row>
        <row r="542">
          <cell r="A542" t="str">
            <v>M1350</v>
          </cell>
          <cell r="B542" t="str">
            <v>Muda de árvore ornamental com altura de 2,00 a 3,00 m</v>
          </cell>
          <cell r="C542" t="str">
            <v>un</v>
          </cell>
          <cell r="D542">
            <v>86.994699999999995</v>
          </cell>
        </row>
        <row r="543">
          <cell r="A543" t="str">
            <v>M1351</v>
          </cell>
          <cell r="B543" t="str">
            <v>Muda de árvore ornamental com altura de 1,00 a 2,00 m</v>
          </cell>
          <cell r="C543" t="str">
            <v>un</v>
          </cell>
          <cell r="D543">
            <v>70.347700000000003</v>
          </cell>
        </row>
        <row r="544">
          <cell r="A544" t="str">
            <v>M1356</v>
          </cell>
          <cell r="B544" t="str">
            <v>Muda de árvore ornamental com altura até 1,00 m</v>
          </cell>
          <cell r="C544" t="str">
            <v>un</v>
          </cell>
          <cell r="D544">
            <v>33.070599999999999</v>
          </cell>
        </row>
        <row r="545">
          <cell r="A545" t="str">
            <v>M1358</v>
          </cell>
          <cell r="B545" t="str">
            <v>Sarrafo em madeira de terceira - E = 2,5 cm e L = 5 cm</v>
          </cell>
          <cell r="C545" t="str">
            <v>m</v>
          </cell>
          <cell r="D545">
            <v>2.8519999999999999</v>
          </cell>
        </row>
        <row r="546">
          <cell r="A546" t="str">
            <v>M1359</v>
          </cell>
          <cell r="B546" t="str">
            <v>Muda de árvore frutífera com altura de 2,00 a 3,00 m</v>
          </cell>
          <cell r="C546" t="str">
            <v>un</v>
          </cell>
          <cell r="D546">
            <v>164.25129999999999</v>
          </cell>
        </row>
        <row r="547">
          <cell r="A547" t="str">
            <v>M1360</v>
          </cell>
          <cell r="B547" t="str">
            <v>Muda de árvore frutífera com altura de 1,00 a 2,00 m</v>
          </cell>
          <cell r="C547" t="str">
            <v>un</v>
          </cell>
          <cell r="D547">
            <v>85.565600000000003</v>
          </cell>
        </row>
        <row r="548">
          <cell r="A548" t="str">
            <v>M1361</v>
          </cell>
          <cell r="B548" t="str">
            <v>Muda de árvore frutífera com altura até 1,00 m</v>
          </cell>
          <cell r="C548" t="str">
            <v>un</v>
          </cell>
          <cell r="D548">
            <v>41.188600000000001</v>
          </cell>
        </row>
        <row r="549">
          <cell r="A549" t="str">
            <v>M1362</v>
          </cell>
          <cell r="B549" t="str">
            <v>Tapete de floríferas com altura até 0,50 m</v>
          </cell>
          <cell r="C549" t="str">
            <v>m²</v>
          </cell>
          <cell r="D549">
            <v>58.738500000000002</v>
          </cell>
        </row>
        <row r="550">
          <cell r="A550" t="str">
            <v>M1364</v>
          </cell>
          <cell r="B550" t="str">
            <v>Herbicida glifosato para aplicação localizada</v>
          </cell>
          <cell r="C550" t="str">
            <v>l</v>
          </cell>
          <cell r="D550">
            <v>29.787400000000002</v>
          </cell>
        </row>
        <row r="551">
          <cell r="A551" t="str">
            <v>M1366</v>
          </cell>
          <cell r="B551" t="str">
            <v>Desengraxante líquido biodegradável</v>
          </cell>
          <cell r="C551" t="str">
            <v>l</v>
          </cell>
          <cell r="D551">
            <v>30.547999999999998</v>
          </cell>
        </row>
        <row r="552">
          <cell r="A552" t="str">
            <v>M1367</v>
          </cell>
          <cell r="B552" t="str">
            <v>Chapa fina em aço galvanizado</v>
          </cell>
          <cell r="C552" t="str">
            <v>kg</v>
          </cell>
          <cell r="D552">
            <v>12.3254</v>
          </cell>
        </row>
        <row r="553">
          <cell r="A553" t="str">
            <v>M1368</v>
          </cell>
          <cell r="B553" t="str">
            <v>Pingadeira de elastômero com aba inclinada - L = 40 mm e H = 40 mm</v>
          </cell>
          <cell r="C553" t="str">
            <v>m</v>
          </cell>
          <cell r="D553">
            <v>167.56710000000001</v>
          </cell>
        </row>
        <row r="554">
          <cell r="A554" t="str">
            <v>M1369</v>
          </cell>
          <cell r="B554" t="str">
            <v>Selador acrílico para pintura</v>
          </cell>
          <cell r="C554" t="str">
            <v>l</v>
          </cell>
          <cell r="D554">
            <v>9.2911999999999999</v>
          </cell>
        </row>
        <row r="555">
          <cell r="A555" t="str">
            <v>M1370</v>
          </cell>
          <cell r="B555" t="str">
            <v>Aditivo látex de polímero SBR para concreto e argamassa</v>
          </cell>
          <cell r="C555" t="str">
            <v>l</v>
          </cell>
          <cell r="D555">
            <v>6.8745000000000003</v>
          </cell>
        </row>
        <row r="556">
          <cell r="A556" t="str">
            <v>M1376</v>
          </cell>
          <cell r="B556" t="str">
            <v>Chapa fina em aço ASTM A36</v>
          </cell>
          <cell r="C556" t="str">
            <v>kg</v>
          </cell>
          <cell r="D556">
            <v>11.408300000000001</v>
          </cell>
        </row>
        <row r="557">
          <cell r="A557" t="str">
            <v>M1377</v>
          </cell>
          <cell r="B557" t="str">
            <v>Treliça nervurada eletrossoldada em aço CA 60</v>
          </cell>
          <cell r="C557" t="str">
            <v>kg</v>
          </cell>
          <cell r="D557">
            <v>12.0664</v>
          </cell>
        </row>
        <row r="558">
          <cell r="A558" t="str">
            <v>M1378</v>
          </cell>
          <cell r="B558" t="str">
            <v>Chapa grossa em aço ASTM A36</v>
          </cell>
          <cell r="C558" t="str">
            <v>kg</v>
          </cell>
          <cell r="D558">
            <v>10.784800000000001</v>
          </cell>
        </row>
        <row r="559">
          <cell r="A559" t="str">
            <v>M1379</v>
          </cell>
          <cell r="B559" t="str">
            <v>Argamassa polimérica monocomponente para reparos estruturais</v>
          </cell>
          <cell r="C559" t="str">
            <v>kg</v>
          </cell>
          <cell r="D559">
            <v>4.9526000000000003</v>
          </cell>
        </row>
        <row r="560">
          <cell r="A560" t="str">
            <v>M1382</v>
          </cell>
          <cell r="B560" t="str">
            <v>Areia grossa lavada</v>
          </cell>
          <cell r="C560" t="str">
            <v>m³</v>
          </cell>
          <cell r="D560">
            <v>103.5179</v>
          </cell>
        </row>
        <row r="561">
          <cell r="A561" t="str">
            <v>M1383</v>
          </cell>
          <cell r="B561" t="str">
            <v>Areia fina lavada</v>
          </cell>
          <cell r="C561" t="str">
            <v>m³</v>
          </cell>
          <cell r="D561">
            <v>118.3014</v>
          </cell>
        </row>
        <row r="562">
          <cell r="A562" t="str">
            <v>M1384</v>
          </cell>
          <cell r="B562" t="str">
            <v>Tubo em aço-carbono com funil cônico tremonha para lançamento de concreto</v>
          </cell>
          <cell r="C562" t="str">
            <v>kg</v>
          </cell>
          <cell r="D562">
            <v>25.762</v>
          </cell>
        </row>
        <row r="563">
          <cell r="A563" t="str">
            <v>M1385</v>
          </cell>
          <cell r="B563" t="str">
            <v>Disco de corte diamantado para concreto e asfalto - D = 350 mm</v>
          </cell>
          <cell r="C563" t="str">
            <v>un</v>
          </cell>
          <cell r="D563">
            <v>428.70699999999999</v>
          </cell>
        </row>
        <row r="564">
          <cell r="A564" t="str">
            <v>M1387</v>
          </cell>
          <cell r="B564" t="str">
            <v>Adesivo estrutural à base de resina epóxi de média viscosidade</v>
          </cell>
          <cell r="C564" t="str">
            <v>kg</v>
          </cell>
          <cell r="D564">
            <v>70.208399999999997</v>
          </cell>
        </row>
        <row r="565">
          <cell r="A565" t="str">
            <v>M1388</v>
          </cell>
          <cell r="B565" t="str">
            <v>Cordoalha tipo CP 177 RB para estais - D = 15,7 mm</v>
          </cell>
          <cell r="C565" t="str">
            <v>kg</v>
          </cell>
          <cell r="D565">
            <v>24.950299999999999</v>
          </cell>
        </row>
        <row r="566">
          <cell r="A566" t="str">
            <v>M1390</v>
          </cell>
          <cell r="B566" t="str">
            <v>Adesivo estrutural à base de resina epóxi de baixa viscosidade</v>
          </cell>
          <cell r="C566" t="str">
            <v>kg</v>
          </cell>
          <cell r="D566">
            <v>255.26949999999999</v>
          </cell>
        </row>
        <row r="567">
          <cell r="A567" t="str">
            <v>M1391</v>
          </cell>
          <cell r="B567" t="str">
            <v>Ponteiro para martelete - D = 22 mm e C = 1,00 m</v>
          </cell>
          <cell r="C567" t="str">
            <v>un</v>
          </cell>
          <cell r="D567">
            <v>421.577</v>
          </cell>
        </row>
        <row r="568">
          <cell r="A568" t="str">
            <v>M1397</v>
          </cell>
          <cell r="B568" t="str">
            <v>Eletrodo revestido E60XX</v>
          </cell>
          <cell r="C568" t="str">
            <v>kg</v>
          </cell>
          <cell r="D568">
            <v>34.711199999999998</v>
          </cell>
        </row>
        <row r="569">
          <cell r="A569" t="str">
            <v>M1398</v>
          </cell>
          <cell r="B569" t="str">
            <v>Vareta em aço-carbono para solda oxiacetileno AWS A 5.2 R45</v>
          </cell>
          <cell r="C569" t="str">
            <v>kg</v>
          </cell>
          <cell r="D569">
            <v>37.3551</v>
          </cell>
        </row>
        <row r="570">
          <cell r="A570" t="str">
            <v>M1399</v>
          </cell>
          <cell r="B570" t="str">
            <v>Broca de widia - D = 14 mm e C = 150 mm</v>
          </cell>
          <cell r="C570" t="str">
            <v>un</v>
          </cell>
          <cell r="D570">
            <v>29.5684</v>
          </cell>
        </row>
        <row r="571">
          <cell r="A571" t="str">
            <v>M1400</v>
          </cell>
          <cell r="B571" t="str">
            <v>Adesivo estrutural à base de resina epóxi de alta viscosidade</v>
          </cell>
          <cell r="C571" t="str">
            <v>kg</v>
          </cell>
          <cell r="D571">
            <v>60.585000000000001</v>
          </cell>
        </row>
        <row r="572">
          <cell r="A572" t="str">
            <v>M1401</v>
          </cell>
          <cell r="B572" t="str">
            <v>Bico de adesão para injeção de adesivo estrutural à base de resina epóxi</v>
          </cell>
          <cell r="C572" t="str">
            <v>un</v>
          </cell>
          <cell r="D572">
            <v>7.4043000000000001</v>
          </cell>
        </row>
        <row r="573">
          <cell r="A573" t="str">
            <v>M1402</v>
          </cell>
          <cell r="B573" t="str">
            <v>Bico de perfuração para injeção de adesivo estrutural à base de resina epóxi</v>
          </cell>
          <cell r="C573" t="str">
            <v>un</v>
          </cell>
          <cell r="D573">
            <v>5.2939999999999996</v>
          </cell>
        </row>
        <row r="574">
          <cell r="A574" t="str">
            <v>M1404</v>
          </cell>
          <cell r="B574" t="str">
            <v>Aplicador manual de adesivo estrutural</v>
          </cell>
          <cell r="C574" t="str">
            <v>un</v>
          </cell>
          <cell r="D574">
            <v>2788.6080999999999</v>
          </cell>
        </row>
        <row r="575">
          <cell r="A575" t="str">
            <v>M1405</v>
          </cell>
          <cell r="B575" t="str">
            <v>Disco diamantado para desbaste - D = 180 mm</v>
          </cell>
          <cell r="C575" t="str">
            <v>un</v>
          </cell>
          <cell r="D575">
            <v>485.42840000000001</v>
          </cell>
        </row>
        <row r="576">
          <cell r="A576" t="str">
            <v>M1406</v>
          </cell>
          <cell r="B576" t="str">
            <v>Broca de aço rápido - D = 12,5 mm e C = 151 mm</v>
          </cell>
          <cell r="C576" t="str">
            <v>un</v>
          </cell>
          <cell r="D576">
            <v>35.883200000000002</v>
          </cell>
        </row>
        <row r="577">
          <cell r="A577" t="str">
            <v>M1408</v>
          </cell>
          <cell r="B577" t="str">
            <v>Grelha metálica para canaletas - C = 1,00 m e L = 0,30 m</v>
          </cell>
          <cell r="C577" t="str">
            <v>un</v>
          </cell>
          <cell r="D577">
            <v>422.87200000000001</v>
          </cell>
        </row>
        <row r="578">
          <cell r="A578" t="str">
            <v>M1409</v>
          </cell>
          <cell r="B578" t="str">
            <v>Porta-grelha metálica - C = 1,00 m e L = 0,30 m</v>
          </cell>
          <cell r="C578" t="str">
            <v>m</v>
          </cell>
          <cell r="D578">
            <v>113.8368</v>
          </cell>
        </row>
        <row r="579">
          <cell r="A579" t="str">
            <v>M1429</v>
          </cell>
          <cell r="B579" t="str">
            <v>Tábua de pinho de terceira - E = 2,5 cm</v>
          </cell>
          <cell r="C579" t="str">
            <v>m²</v>
          </cell>
          <cell r="D579">
            <v>56.283299999999997</v>
          </cell>
        </row>
        <row r="580">
          <cell r="A580" t="str">
            <v>M1432</v>
          </cell>
          <cell r="B580" t="str">
            <v>Tampão de ferro fundido articulado para águas pluviais - DN 600 classe 400</v>
          </cell>
          <cell r="C580" t="str">
            <v>un</v>
          </cell>
          <cell r="D580">
            <v>612.3261</v>
          </cell>
        </row>
        <row r="581">
          <cell r="A581" t="str">
            <v>M1433</v>
          </cell>
          <cell r="B581" t="str">
            <v>Grelha metálica para canaletas - C = 0,50 m e L = 0,50 m</v>
          </cell>
          <cell r="C581" t="str">
            <v>un</v>
          </cell>
          <cell r="D581">
            <v>275.75080000000003</v>
          </cell>
        </row>
        <row r="582">
          <cell r="A582" t="str">
            <v>M1434</v>
          </cell>
          <cell r="B582" t="str">
            <v>Porta-grelha metálica - C = 0,50 m e L = 0,50 m</v>
          </cell>
          <cell r="C582" t="str">
            <v>m</v>
          </cell>
          <cell r="D582">
            <v>157.429</v>
          </cell>
        </row>
        <row r="583">
          <cell r="A583" t="str">
            <v>M1446</v>
          </cell>
          <cell r="B583" t="str">
            <v>Geogrelha bidirecional em polipropileno extrudado - resistência à tração de 30 kN/m, deformação inferior a 5% e malha de 36 x 34 mm</v>
          </cell>
          <cell r="C583" t="str">
            <v>m²</v>
          </cell>
          <cell r="D583">
            <v>29.817599999999999</v>
          </cell>
        </row>
        <row r="584">
          <cell r="A584" t="str">
            <v>M1447</v>
          </cell>
          <cell r="B584" t="str">
            <v>Geogrelha unidirecional em poliéster - resistência à tração longitudinal de 50 kN/m</v>
          </cell>
          <cell r="C584" t="str">
            <v>m²</v>
          </cell>
          <cell r="D584">
            <v>21.277899999999999</v>
          </cell>
        </row>
        <row r="585">
          <cell r="A585" t="str">
            <v>M1448</v>
          </cell>
          <cell r="B585" t="str">
            <v>Geogrelha unidirecional em poliéster - resistência à tração longitudinal de 90 kN/m</v>
          </cell>
          <cell r="C585" t="str">
            <v>m²</v>
          </cell>
          <cell r="D585">
            <v>27.290500000000002</v>
          </cell>
        </row>
        <row r="586">
          <cell r="A586" t="str">
            <v>M1449</v>
          </cell>
          <cell r="B586" t="str">
            <v>Geogrelha unidirecional em poliéster - resistência à tração longitudinal de 100 kN/m</v>
          </cell>
          <cell r="C586" t="str">
            <v>m²</v>
          </cell>
          <cell r="D586">
            <v>28.241</v>
          </cell>
        </row>
        <row r="587">
          <cell r="A587" t="str">
            <v>M1450</v>
          </cell>
          <cell r="B587" t="str">
            <v>Geogrelha unidirecional em poliéster - resistência à tração longitudinal de 150 kN/m</v>
          </cell>
          <cell r="C587" t="str">
            <v>m²</v>
          </cell>
          <cell r="D587">
            <v>30.2347</v>
          </cell>
        </row>
        <row r="588">
          <cell r="A588" t="str">
            <v>M1451</v>
          </cell>
          <cell r="B588" t="str">
            <v>Geogrelha unidirecional em poliéster - resistência à tração longitudinal de 200 kN/m</v>
          </cell>
          <cell r="C588" t="str">
            <v>m²</v>
          </cell>
          <cell r="D588">
            <v>39.749499999999998</v>
          </cell>
        </row>
        <row r="589">
          <cell r="A589" t="str">
            <v>M1452</v>
          </cell>
          <cell r="B589" t="str">
            <v>Geogrelha unidirecional em poliéster - resistência à tração longitudinal de 300 kN/m</v>
          </cell>
          <cell r="C589" t="str">
            <v>m²</v>
          </cell>
          <cell r="D589">
            <v>58.747999999999998</v>
          </cell>
        </row>
        <row r="590">
          <cell r="A590" t="str">
            <v>M1453</v>
          </cell>
          <cell r="B590" t="str">
            <v>Geogrelha unidirecional em poliéster - resistência à tração longitudinal de 400 kN/m</v>
          </cell>
          <cell r="C590" t="str">
            <v>m²</v>
          </cell>
          <cell r="D590">
            <v>77.736199999999997</v>
          </cell>
        </row>
        <row r="591">
          <cell r="A591" t="str">
            <v>M1454</v>
          </cell>
          <cell r="B591" t="str">
            <v>Geocélula em PEAD - H = 75 mm e célula de 289 cm²</v>
          </cell>
          <cell r="C591" t="str">
            <v>m²</v>
          </cell>
          <cell r="D591">
            <v>41.193100000000001</v>
          </cell>
        </row>
        <row r="592">
          <cell r="A592" t="str">
            <v>M1455</v>
          </cell>
          <cell r="B592" t="str">
            <v>Geocélula em PEAD - H = 100 mm e célula de 289 cm²</v>
          </cell>
          <cell r="C592" t="str">
            <v>m²</v>
          </cell>
          <cell r="D592">
            <v>51.699199999999998</v>
          </cell>
        </row>
        <row r="593">
          <cell r="A593" t="str">
            <v>M1456</v>
          </cell>
          <cell r="B593" t="str">
            <v>Geocélula em PEAD - H = 150 mm e célula de 289 cm²</v>
          </cell>
          <cell r="C593" t="str">
            <v>m²</v>
          </cell>
          <cell r="D593">
            <v>62.106499999999997</v>
          </cell>
        </row>
        <row r="594">
          <cell r="A594" t="str">
            <v>M1457</v>
          </cell>
          <cell r="B594" t="str">
            <v>Geocélula em PEAD - H = 200 mm e célula de 289 cm²</v>
          </cell>
          <cell r="C594" t="str">
            <v>m²</v>
          </cell>
          <cell r="D594">
            <v>73.609399999999994</v>
          </cell>
        </row>
        <row r="595">
          <cell r="A595" t="str">
            <v>M1458</v>
          </cell>
          <cell r="B595" t="str">
            <v>Geocélula em PEAD - H = 75 mm e célula de 460 cm²</v>
          </cell>
          <cell r="C595" t="str">
            <v>m²</v>
          </cell>
          <cell r="D595">
            <v>33.942300000000003</v>
          </cell>
        </row>
        <row r="596">
          <cell r="A596" t="str">
            <v>M1459</v>
          </cell>
          <cell r="B596" t="str">
            <v>Geocélula em PEAD - H = 100 mm e célula de 460 cm²</v>
          </cell>
          <cell r="C596" t="str">
            <v>m²</v>
          </cell>
          <cell r="D596">
            <v>42.182400000000001</v>
          </cell>
        </row>
        <row r="597">
          <cell r="A597" t="str">
            <v>M1460</v>
          </cell>
          <cell r="B597" t="str">
            <v>Geocélula em PEAD - H = 150 mm e célula de 460 cm²</v>
          </cell>
          <cell r="C597" t="str">
            <v>m²</v>
          </cell>
          <cell r="D597">
            <v>50.535800000000002</v>
          </cell>
        </row>
        <row r="598">
          <cell r="A598" t="str">
            <v>M1461</v>
          </cell>
          <cell r="B598" t="str">
            <v>Geocélula em PEAD - H = 200 mm e célula de 460 cm²</v>
          </cell>
          <cell r="C598" t="str">
            <v>m²</v>
          </cell>
          <cell r="D598">
            <v>59.521500000000003</v>
          </cell>
        </row>
        <row r="599">
          <cell r="A599" t="str">
            <v>M1462</v>
          </cell>
          <cell r="B599" t="str">
            <v>Geocélula em PEAD - H = 75 mm e célula de 1.206 cm²</v>
          </cell>
          <cell r="C599" t="str">
            <v>m²</v>
          </cell>
          <cell r="D599">
            <v>30.392600000000002</v>
          </cell>
        </row>
        <row r="600">
          <cell r="A600" t="str">
            <v>M1463</v>
          </cell>
          <cell r="B600" t="str">
            <v>Geocélula em PEAD - H = 100 mm e célula de 1.206 cm²</v>
          </cell>
          <cell r="C600" t="str">
            <v>m²</v>
          </cell>
          <cell r="D600">
            <v>39.660899999999998</v>
          </cell>
        </row>
        <row r="601">
          <cell r="A601" t="str">
            <v>M1464</v>
          </cell>
          <cell r="B601" t="str">
            <v>Geocélula em PEAD - H = 150 mm e célula de 1.206 cm²</v>
          </cell>
          <cell r="C601" t="str">
            <v>m²</v>
          </cell>
          <cell r="D601">
            <v>47.153799999999997</v>
          </cell>
        </row>
        <row r="602">
          <cell r="A602" t="str">
            <v>M1465</v>
          </cell>
          <cell r="B602" t="str">
            <v>Geocélula em PEAD - H = 200 mm e célula de 1.206 cm²</v>
          </cell>
          <cell r="C602" t="str">
            <v>m²</v>
          </cell>
          <cell r="D602">
            <v>55.377899999999997</v>
          </cell>
        </row>
        <row r="603">
          <cell r="A603" t="str">
            <v>M1472</v>
          </cell>
          <cell r="B603" t="str">
            <v>Tubo de PVC rosqueável para água fria - D = 75 mm (3")</v>
          </cell>
          <cell r="C603" t="str">
            <v>m</v>
          </cell>
          <cell r="D603">
            <v>61.2333</v>
          </cell>
        </row>
        <row r="604">
          <cell r="A604" t="str">
            <v>M1481</v>
          </cell>
          <cell r="B604" t="str">
            <v>Coroa diamantada - D = 31,80 mm (1 1/4")</v>
          </cell>
          <cell r="C604" t="str">
            <v>un</v>
          </cell>
          <cell r="D604">
            <v>788.67470000000003</v>
          </cell>
        </row>
        <row r="605">
          <cell r="A605" t="str">
            <v>M1496</v>
          </cell>
          <cell r="B605" t="str">
            <v>Coroa diamantada - D = 38,10 mm (1 1/2")</v>
          </cell>
          <cell r="C605" t="str">
            <v>un</v>
          </cell>
          <cell r="D605">
            <v>794.86519999999996</v>
          </cell>
        </row>
        <row r="606">
          <cell r="A606" t="str">
            <v>M1498</v>
          </cell>
          <cell r="B606" t="str">
            <v>Coroa diamantada - D = 44,50 mm (1 3/4")</v>
          </cell>
          <cell r="C606" t="str">
            <v>un</v>
          </cell>
          <cell r="D606">
            <v>853.68690000000004</v>
          </cell>
        </row>
        <row r="607">
          <cell r="A607" t="str">
            <v>M1518</v>
          </cell>
          <cell r="B607" t="str">
            <v>Coroa diamantada - D = 50,80 mm (2")</v>
          </cell>
          <cell r="C607" t="str">
            <v>un</v>
          </cell>
          <cell r="D607">
            <v>883.40880000000004</v>
          </cell>
        </row>
        <row r="608">
          <cell r="A608" t="str">
            <v>M1519</v>
          </cell>
          <cell r="B608" t="str">
            <v>Coroa diamantada - D = 63,50 mm (2 1/2")</v>
          </cell>
          <cell r="C608" t="str">
            <v>un</v>
          </cell>
          <cell r="D608">
            <v>929.09460000000001</v>
          </cell>
        </row>
        <row r="609">
          <cell r="A609" t="str">
            <v>M1520</v>
          </cell>
          <cell r="B609" t="str">
            <v>Coroa diamantada - D = 76,20 mm (3")</v>
          </cell>
          <cell r="C609" t="str">
            <v>un</v>
          </cell>
          <cell r="D609">
            <v>1437.9041</v>
          </cell>
        </row>
        <row r="610">
          <cell r="A610" t="str">
            <v>M1526</v>
          </cell>
          <cell r="B610" t="str">
            <v>Coroa diamantada - D = 101,60 mm (4")</v>
          </cell>
          <cell r="C610" t="str">
            <v>un</v>
          </cell>
          <cell r="D610">
            <v>1993.5189</v>
          </cell>
        </row>
        <row r="611">
          <cell r="A611" t="str">
            <v>M1527</v>
          </cell>
          <cell r="B611" t="str">
            <v>Broca de widia - D = 10 mm e C = 150 mm</v>
          </cell>
          <cell r="C611" t="str">
            <v>un</v>
          </cell>
          <cell r="D611">
            <v>11.938700000000001</v>
          </cell>
        </row>
        <row r="612">
          <cell r="A612" t="str">
            <v>M1528</v>
          </cell>
          <cell r="B612" t="str">
            <v>Broca de widia - D = 13 mm e C = 150 mm</v>
          </cell>
          <cell r="C612" t="str">
            <v>un</v>
          </cell>
          <cell r="D612">
            <v>22.048300000000001</v>
          </cell>
        </row>
        <row r="613">
          <cell r="A613" t="str">
            <v>M1546</v>
          </cell>
          <cell r="B613" t="str">
            <v>Telha trapezoidal em aço zincado - E = 0,43 mm</v>
          </cell>
          <cell r="C613" t="str">
            <v>m²</v>
          </cell>
          <cell r="D613">
            <v>52.093600000000002</v>
          </cell>
        </row>
        <row r="614">
          <cell r="A614" t="str">
            <v>M1553</v>
          </cell>
          <cell r="B614" t="str">
            <v>Geotêxtil não-tecido agulhado em poliéster - resistência à tração longitudinal de 31 kN/m</v>
          </cell>
          <cell r="C614" t="str">
            <v>m²</v>
          </cell>
          <cell r="D614">
            <v>14.923500000000001</v>
          </cell>
        </row>
        <row r="615">
          <cell r="A615" t="str">
            <v>M1556</v>
          </cell>
          <cell r="B615" t="str">
            <v>Terra vegetal produzida</v>
          </cell>
          <cell r="C615" t="str">
            <v>m³</v>
          </cell>
          <cell r="D615" t="str">
            <v>-</v>
          </cell>
        </row>
        <row r="616">
          <cell r="A616" t="str">
            <v>M1575</v>
          </cell>
          <cell r="B616" t="str">
            <v>Tinta látex à base de resina acrílica</v>
          </cell>
          <cell r="C616" t="str">
            <v>l</v>
          </cell>
          <cell r="D616">
            <v>12.192399999999999</v>
          </cell>
        </row>
        <row r="617">
          <cell r="A617" t="str">
            <v>M1577</v>
          </cell>
          <cell r="B617" t="str">
            <v>Tinta plástica à base de resina metacrílica aplicada a frio por dispersão ou extrusão</v>
          </cell>
          <cell r="C617" t="str">
            <v>kg</v>
          </cell>
          <cell r="D617">
            <v>32.568300000000001</v>
          </cell>
        </row>
        <row r="618">
          <cell r="A618" t="str">
            <v>M1585</v>
          </cell>
          <cell r="B618" t="str">
            <v>Massa termoplástica aplicada por extrusão</v>
          </cell>
          <cell r="C618" t="str">
            <v>kg</v>
          </cell>
          <cell r="D618">
            <v>12.183</v>
          </cell>
        </row>
        <row r="619">
          <cell r="A619" t="str">
            <v>M1591</v>
          </cell>
          <cell r="B619" t="str">
            <v>Suporte polimérico ecológico maciço colapsível para placa de sinalização - D = 6,4 cm</v>
          </cell>
          <cell r="C619" t="str">
            <v>m</v>
          </cell>
          <cell r="D619">
            <v>189.95439999999999</v>
          </cell>
        </row>
        <row r="620">
          <cell r="A620" t="str">
            <v>M1600</v>
          </cell>
          <cell r="B620" t="str">
            <v>Trilho TR25 em aço-carbono usado</v>
          </cell>
          <cell r="C620" t="str">
            <v>kg</v>
          </cell>
          <cell r="D620">
            <v>5.4360999999999997</v>
          </cell>
        </row>
        <row r="621">
          <cell r="A621" t="str">
            <v>M1602</v>
          </cell>
          <cell r="B621" t="str">
            <v>Trilho TR37 em aço-carbono usado</v>
          </cell>
          <cell r="C621" t="str">
            <v>kg</v>
          </cell>
          <cell r="D621">
            <v>5.4360999999999997</v>
          </cell>
        </row>
        <row r="622">
          <cell r="A622" t="str">
            <v>M1603</v>
          </cell>
          <cell r="B622" t="str">
            <v>Trilho TR45 em aço-carbono usado</v>
          </cell>
          <cell r="C622" t="str">
            <v>kg</v>
          </cell>
          <cell r="D622">
            <v>5.4359999999999999</v>
          </cell>
        </row>
        <row r="623">
          <cell r="A623" t="str">
            <v>M1605</v>
          </cell>
          <cell r="B623" t="str">
            <v>Trilho TR57 em aço-carbono usado</v>
          </cell>
          <cell r="C623" t="str">
            <v>kg</v>
          </cell>
          <cell r="D623">
            <v>5.4359999999999999</v>
          </cell>
        </row>
        <row r="624">
          <cell r="A624" t="str">
            <v>M1606</v>
          </cell>
          <cell r="B624" t="str">
            <v>Trilho TR68 em aço-carbono usado</v>
          </cell>
          <cell r="C624" t="str">
            <v>kg</v>
          </cell>
          <cell r="D624">
            <v>5.4363000000000001</v>
          </cell>
        </row>
        <row r="625">
          <cell r="A625" t="str">
            <v>M1614</v>
          </cell>
          <cell r="B625" t="str">
            <v>Tubo em aço galvanizado com rosca BSP classe leve - D = 50 mm (2")</v>
          </cell>
          <cell r="C625" t="str">
            <v>m</v>
          </cell>
          <cell r="D625">
            <v>66.889399999999995</v>
          </cell>
        </row>
        <row r="626">
          <cell r="A626" t="str">
            <v>M1616</v>
          </cell>
          <cell r="B626" t="str">
            <v>Tubo em aço galvanizado com rosca BSP classe leve - D = 20 mm (3/4")</v>
          </cell>
          <cell r="C626" t="str">
            <v>m</v>
          </cell>
          <cell r="D626">
            <v>10.8249</v>
          </cell>
        </row>
        <row r="627">
          <cell r="A627" t="str">
            <v>M1617</v>
          </cell>
          <cell r="B627" t="str">
            <v>Tubo em aço galvanizado com rosca BSP classe leve - D = 80 mm (3")</v>
          </cell>
          <cell r="C627" t="str">
            <v>m</v>
          </cell>
          <cell r="D627">
            <v>127.3663</v>
          </cell>
        </row>
        <row r="628">
          <cell r="A628" t="str">
            <v>M1618</v>
          </cell>
          <cell r="B628" t="str">
            <v>Tubo em aço galvanizado com rosca BSP classe leve - D = 100 mm (4")</v>
          </cell>
          <cell r="C628" t="str">
            <v>m</v>
          </cell>
          <cell r="D628">
            <v>165.9102</v>
          </cell>
        </row>
        <row r="629">
          <cell r="A629" t="str">
            <v>M1624</v>
          </cell>
          <cell r="B629" t="str">
            <v>Suporte polimérico ecológico maciço colapsível para placa de sinalização - seção de 8 x 8 cm</v>
          </cell>
          <cell r="C629" t="str">
            <v>m</v>
          </cell>
          <cell r="D629">
            <v>245.8296</v>
          </cell>
        </row>
        <row r="630">
          <cell r="A630" t="str">
            <v>M1636</v>
          </cell>
          <cell r="B630" t="str">
            <v>Suporte polimérico ecológico maciço colapsível para placa de sinalização - seção de 7 x 15 cm</v>
          </cell>
          <cell r="C630" t="str">
            <v>m</v>
          </cell>
          <cell r="D630">
            <v>466.2627</v>
          </cell>
        </row>
        <row r="631">
          <cell r="A631" t="str">
            <v>M1638</v>
          </cell>
          <cell r="B631" t="str">
            <v>Mourão de madeira - H = 2,10 m e D = 0,10 m</v>
          </cell>
          <cell r="C631" t="str">
            <v>un</v>
          </cell>
          <cell r="D631">
            <v>22</v>
          </cell>
        </row>
        <row r="632">
          <cell r="A632" t="str">
            <v>M1639</v>
          </cell>
          <cell r="B632" t="str">
            <v>Mourão de madeira - H = 2,20 m e D = 0,15 m</v>
          </cell>
          <cell r="C632" t="str">
            <v>un</v>
          </cell>
          <cell r="D632">
            <v>45.150599999999997</v>
          </cell>
        </row>
        <row r="633">
          <cell r="A633" t="str">
            <v>M1640</v>
          </cell>
          <cell r="B633" t="str">
            <v>Nonel iniciador - C = 300,0 m</v>
          </cell>
          <cell r="C633" t="str">
            <v>un</v>
          </cell>
          <cell r="D633">
            <v>301.59570000000002</v>
          </cell>
        </row>
        <row r="634">
          <cell r="A634" t="str">
            <v>M1642</v>
          </cell>
          <cell r="B634" t="str">
            <v>Coroa de botões esféricos - D = 130 mm (5 1/8")</v>
          </cell>
          <cell r="C634" t="str">
            <v>un</v>
          </cell>
          <cell r="D634">
            <v>3025.3384000000001</v>
          </cell>
        </row>
        <row r="635">
          <cell r="A635" t="str">
            <v>M1643</v>
          </cell>
          <cell r="B635" t="str">
            <v>Coroa de botões esféricos - D = 194 mm (7 5/8")</v>
          </cell>
          <cell r="C635" t="str">
            <v>un</v>
          </cell>
          <cell r="D635">
            <v>6983.9777000000004</v>
          </cell>
        </row>
        <row r="636">
          <cell r="A636" t="str">
            <v>M1644</v>
          </cell>
          <cell r="B636" t="str">
            <v>Coroa de botões esféricos - D = 251 mm (9 7/8")</v>
          </cell>
          <cell r="C636" t="str">
            <v>un</v>
          </cell>
          <cell r="D636">
            <v>8386.7059000000008</v>
          </cell>
        </row>
        <row r="637">
          <cell r="A637" t="str">
            <v>M1645</v>
          </cell>
          <cell r="B637" t="str">
            <v>Coroa de botões esféricos - D = 305 mm (12")</v>
          </cell>
          <cell r="C637" t="str">
            <v>un</v>
          </cell>
          <cell r="D637">
            <v>12474.573200000001</v>
          </cell>
        </row>
        <row r="638">
          <cell r="A638" t="str">
            <v>M1646</v>
          </cell>
          <cell r="B638" t="str">
            <v>Coroa de botões esféricos - D = 355 mm (14")</v>
          </cell>
          <cell r="C638" t="str">
            <v>un</v>
          </cell>
          <cell r="D638">
            <v>6139.0186999999996</v>
          </cell>
        </row>
        <row r="639">
          <cell r="A639" t="str">
            <v>M1648</v>
          </cell>
          <cell r="B639" t="str">
            <v>Dente de corte para trado ou caçamba de perfuração</v>
          </cell>
          <cell r="C639" t="str">
            <v>un</v>
          </cell>
          <cell r="D639">
            <v>30.737200000000001</v>
          </cell>
        </row>
        <row r="640">
          <cell r="A640" t="str">
            <v>M1649</v>
          </cell>
          <cell r="B640" t="str">
            <v>Coroa de botões esféricos linha ST68 - D = 102 mm (4")</v>
          </cell>
          <cell r="C640" t="str">
            <v>un</v>
          </cell>
          <cell r="D640">
            <v>3011.8555999999999</v>
          </cell>
        </row>
        <row r="641">
          <cell r="A641" t="str">
            <v>M1650</v>
          </cell>
          <cell r="B641" t="str">
            <v>Coroa de botões esféricos para tirante autoinjetável - D = 87 mm (3 7/16")</v>
          </cell>
          <cell r="C641" t="str">
            <v>un</v>
          </cell>
          <cell r="D641">
            <v>534.48389999999995</v>
          </cell>
        </row>
        <row r="642">
          <cell r="A642" t="str">
            <v>M1651</v>
          </cell>
          <cell r="B642" t="str">
            <v>Tricone para tirante autoinjetável - D = 120 mm</v>
          </cell>
          <cell r="C642" t="str">
            <v>un</v>
          </cell>
          <cell r="D642">
            <v>273.95319999999998</v>
          </cell>
        </row>
        <row r="643">
          <cell r="A643" t="str">
            <v>M1653</v>
          </cell>
          <cell r="B643" t="str">
            <v>Coroa piloto de botões esféricos para sistema autoperfurante - D = 76,2 mm (3")</v>
          </cell>
          <cell r="C643" t="str">
            <v>un</v>
          </cell>
          <cell r="D643">
            <v>1162.3849</v>
          </cell>
        </row>
        <row r="644">
          <cell r="A644" t="str">
            <v>M1655</v>
          </cell>
          <cell r="B644" t="str">
            <v>Tubo de PVC ponta e bolsa para esgoto - D = 50 mm (2")</v>
          </cell>
          <cell r="C644" t="str">
            <v>m</v>
          </cell>
          <cell r="D644">
            <v>7.3026999999999997</v>
          </cell>
        </row>
        <row r="645">
          <cell r="A645" t="str">
            <v>M1656</v>
          </cell>
          <cell r="B645" t="str">
            <v>Tubo de PVC ponta e bolsa para esgoto - D = 75 mm (3")</v>
          </cell>
          <cell r="C645" t="str">
            <v>m</v>
          </cell>
          <cell r="D645">
            <v>12.3674</v>
          </cell>
        </row>
        <row r="646">
          <cell r="A646" t="str">
            <v>M1657</v>
          </cell>
          <cell r="B646" t="str">
            <v>Tubo PEAD corrugado perfurado para drenagem - D = 170 mm</v>
          </cell>
          <cell r="C646" t="str">
            <v>m</v>
          </cell>
          <cell r="D646">
            <v>29.2685</v>
          </cell>
        </row>
        <row r="647">
          <cell r="A647" t="str">
            <v>M1658</v>
          </cell>
          <cell r="B647" t="str">
            <v>Tubo PEAD corrugado perfurado para drenagem - D = 230 mm</v>
          </cell>
          <cell r="C647" t="str">
            <v>m</v>
          </cell>
          <cell r="D647">
            <v>41.609499999999997</v>
          </cell>
        </row>
        <row r="648">
          <cell r="A648" t="str">
            <v>M1662</v>
          </cell>
          <cell r="B648" t="str">
            <v>Suporte em madeira de eucalipto tratado - seção de 8 x 8 cm</v>
          </cell>
          <cell r="C648" t="str">
            <v>m</v>
          </cell>
          <cell r="D648">
            <v>21.2056</v>
          </cell>
        </row>
        <row r="649">
          <cell r="A649" t="str">
            <v>M1665</v>
          </cell>
          <cell r="B649" t="str">
            <v>Tubo de PVC rosqueável para água fria - D = 40 mm (1 1/2")</v>
          </cell>
          <cell r="C649" t="str">
            <v>m</v>
          </cell>
          <cell r="D649">
            <v>20.757400000000001</v>
          </cell>
        </row>
        <row r="650">
          <cell r="A650" t="str">
            <v>M1673</v>
          </cell>
          <cell r="B650" t="str">
            <v>Tubo de PVC rosqueável para água fria - D = 100 mm (4")</v>
          </cell>
          <cell r="C650" t="str">
            <v>m</v>
          </cell>
          <cell r="D650">
            <v>76.903300000000002</v>
          </cell>
        </row>
        <row r="651">
          <cell r="A651" t="str">
            <v>M1675</v>
          </cell>
          <cell r="B651" t="str">
            <v>Tubo de PVC rosqueável para água fria - D = 150 mm (6")</v>
          </cell>
          <cell r="C651" t="str">
            <v>m</v>
          </cell>
          <cell r="D651">
            <v>78.038499999999999</v>
          </cell>
        </row>
        <row r="652">
          <cell r="A652" t="str">
            <v>M1702</v>
          </cell>
          <cell r="B652" t="str">
            <v>Duto flexível de ventilação em PVC - D = 1,20 m</v>
          </cell>
          <cell r="C652" t="str">
            <v>m</v>
          </cell>
          <cell r="D652">
            <v>108.4071</v>
          </cell>
        </row>
        <row r="653">
          <cell r="A653" t="str">
            <v>M1719</v>
          </cell>
          <cell r="B653" t="str">
            <v>Broca integral série H19 - D = 24 mm e C = 0,4 m</v>
          </cell>
          <cell r="C653" t="str">
            <v>un</v>
          </cell>
          <cell r="D653">
            <v>463.48140000000001</v>
          </cell>
        </row>
        <row r="654">
          <cell r="A654" t="str">
            <v>M1720</v>
          </cell>
          <cell r="B654" t="str">
            <v>Geotêxtil não-tecido agulhado em poliéster - resistência à tração longitudinal de 10 kN/m</v>
          </cell>
          <cell r="C654" t="str">
            <v>m²</v>
          </cell>
          <cell r="D654">
            <v>5.9286000000000003</v>
          </cell>
        </row>
        <row r="655">
          <cell r="A655" t="str">
            <v>M1731</v>
          </cell>
          <cell r="B655" t="str">
            <v>Haste de perfuração simples para jet grouting - D = 88,9 mm (3 1/2") e C = 3,00 m</v>
          </cell>
          <cell r="C655" t="str">
            <v>un</v>
          </cell>
          <cell r="D655">
            <v>1972.8430000000001</v>
          </cell>
        </row>
        <row r="656">
          <cell r="A656" t="str">
            <v>M1732</v>
          </cell>
          <cell r="B656" t="str">
            <v>Luva em aço galvanizado com rosca BSP classe leve - D = 50 mm (2")</v>
          </cell>
          <cell r="C656" t="str">
            <v>un</v>
          </cell>
          <cell r="D656">
            <v>13.1393</v>
          </cell>
        </row>
        <row r="657">
          <cell r="A657" t="str">
            <v>M1733</v>
          </cell>
          <cell r="B657" t="str">
            <v>Manta drenante em malha de polietileno e geotêxtil de polipropileno em uma das faces</v>
          </cell>
          <cell r="C657" t="str">
            <v>m²</v>
          </cell>
          <cell r="D657">
            <v>47.834099999999999</v>
          </cell>
        </row>
        <row r="658">
          <cell r="A658" t="str">
            <v>M1735</v>
          </cell>
          <cell r="B658" t="str">
            <v>Punho linha ST68 para perfuração - D = 80 mm (3 5/32")</v>
          </cell>
          <cell r="C658" t="str">
            <v>un</v>
          </cell>
          <cell r="D658">
            <v>7743.9089000000004</v>
          </cell>
        </row>
        <row r="659">
          <cell r="A659" t="str">
            <v>M1736</v>
          </cell>
          <cell r="B659" t="str">
            <v>Adesivo à base de resina poliéster bicomponente para ancoragem</v>
          </cell>
          <cell r="C659" t="str">
            <v>kg</v>
          </cell>
          <cell r="D659">
            <v>52.668799999999997</v>
          </cell>
        </row>
        <row r="660">
          <cell r="A660" t="str">
            <v>M1737</v>
          </cell>
          <cell r="B660" t="str">
            <v>Tubo em aço-carbono para ar comprimido - D = 150 mm (6")</v>
          </cell>
          <cell r="C660" t="str">
            <v>m</v>
          </cell>
          <cell r="D660">
            <v>216.67619999999999</v>
          </cell>
        </row>
        <row r="661">
          <cell r="A661" t="str">
            <v>M1739</v>
          </cell>
          <cell r="B661" t="str">
            <v>Haste linha T45 para perfuratriz sobre esteiras - D = 45,0 mm (1 3/4") e C = 3,60 m</v>
          </cell>
          <cell r="C661" t="str">
            <v>un</v>
          </cell>
          <cell r="D661">
            <v>4668.1275999999998</v>
          </cell>
        </row>
        <row r="662">
          <cell r="A662" t="str">
            <v>M1740</v>
          </cell>
          <cell r="B662" t="str">
            <v>Punho linha T45 para perfuratriz sobre esteiras - D = 45 mm (1 3/4")</v>
          </cell>
          <cell r="C662" t="str">
            <v>un</v>
          </cell>
          <cell r="D662">
            <v>2413.4994999999999</v>
          </cell>
        </row>
        <row r="663">
          <cell r="A663" t="str">
            <v>M1741</v>
          </cell>
          <cell r="B663" t="str">
            <v>Luva em aço linha T45 para perfuratriz sobre esteiras - D = 45,0 mm (1 3/4")</v>
          </cell>
          <cell r="C663" t="str">
            <v>un</v>
          </cell>
          <cell r="D663">
            <v>520.57439999999997</v>
          </cell>
        </row>
        <row r="664">
          <cell r="A664" t="str">
            <v>M1742</v>
          </cell>
          <cell r="B664" t="str">
            <v>Coroa de botões esféricos linha T45 - D = 89 mm (3 1/2")</v>
          </cell>
          <cell r="C664" t="str">
            <v>un</v>
          </cell>
          <cell r="D664">
            <v>1444.3858</v>
          </cell>
        </row>
        <row r="665">
          <cell r="A665" t="str">
            <v>M1747</v>
          </cell>
          <cell r="B665" t="str">
            <v>Tubo em aço-carbono para sistema autoperfurante - D = 76,2 mm</v>
          </cell>
          <cell r="C665" t="str">
            <v>m</v>
          </cell>
          <cell r="D665">
            <v>145.64580000000001</v>
          </cell>
        </row>
        <row r="666">
          <cell r="A666" t="str">
            <v>M1748</v>
          </cell>
          <cell r="B666" t="str">
            <v>Tubo em aço-carbono iniciador para sistema autoperfurante com anel da coroa piloto - D = 76,2 mm (3") e C = 3 m</v>
          </cell>
          <cell r="C666" t="str">
            <v>un</v>
          </cell>
          <cell r="D666">
            <v>1081.7719</v>
          </cell>
        </row>
        <row r="667">
          <cell r="A667" t="str">
            <v>M1749</v>
          </cell>
          <cell r="B667" t="str">
            <v>Haste linha ST68 para perfuração - D = 87,0 mm (3 7/16") e C = 1,83 m</v>
          </cell>
          <cell r="C667" t="str">
            <v>un</v>
          </cell>
          <cell r="D667">
            <v>10444.9745</v>
          </cell>
        </row>
        <row r="668">
          <cell r="A668" t="str">
            <v>M1750</v>
          </cell>
          <cell r="B668" t="str">
            <v>Hidromonitor com bico de injeção para jet grouting - D = 88,9 mm (3 1/2")</v>
          </cell>
          <cell r="C668" t="str">
            <v>un</v>
          </cell>
          <cell r="D668">
            <v>10080.2641</v>
          </cell>
        </row>
        <row r="669">
          <cell r="A669" t="str">
            <v>M1751</v>
          </cell>
          <cell r="B669" t="str">
            <v>Válvula manchete - D = 73 mm</v>
          </cell>
          <cell r="C669" t="str">
            <v>un</v>
          </cell>
          <cell r="D669">
            <v>5.1635999999999997</v>
          </cell>
        </row>
        <row r="670">
          <cell r="A670" t="str">
            <v>M1752</v>
          </cell>
          <cell r="B670" t="str">
            <v>Borracha para obturador mecânico</v>
          </cell>
          <cell r="C670" t="str">
            <v>un</v>
          </cell>
          <cell r="D670">
            <v>390</v>
          </cell>
        </row>
        <row r="671">
          <cell r="A671" t="str">
            <v>M1753</v>
          </cell>
          <cell r="B671" t="str">
            <v>Disco de corte diamantado segmentado para concreto - D = 110 mm</v>
          </cell>
          <cell r="C671" t="str">
            <v>un</v>
          </cell>
          <cell r="D671">
            <v>37.8581</v>
          </cell>
        </row>
        <row r="672">
          <cell r="A672" t="str">
            <v>M1754</v>
          </cell>
          <cell r="B672" t="str">
            <v>Conjunto de lâminas de corte para trituradora de galhos e troncos</v>
          </cell>
          <cell r="C672" t="str">
            <v>un</v>
          </cell>
          <cell r="D672">
            <v>4186.1756999999998</v>
          </cell>
        </row>
        <row r="673">
          <cell r="A673" t="str">
            <v>M1755</v>
          </cell>
          <cell r="B673" t="str">
            <v>Pó calcário dolomítico</v>
          </cell>
          <cell r="C673" t="str">
            <v>kg</v>
          </cell>
          <cell r="D673">
            <v>0.1368</v>
          </cell>
        </row>
        <row r="674">
          <cell r="A674" t="str">
            <v>M1756</v>
          </cell>
          <cell r="B674" t="str">
            <v>Material formador de camada protetora para hidrossemeadura</v>
          </cell>
          <cell r="C674" t="str">
            <v>kg</v>
          </cell>
          <cell r="D674">
            <v>2.3271000000000002</v>
          </cell>
        </row>
        <row r="675">
          <cell r="A675" t="str">
            <v>M1765</v>
          </cell>
          <cell r="B675" t="str">
            <v>Tubo em aço-carbono schedule 40 - D = 65 mm (2 1/2")</v>
          </cell>
          <cell r="C675" t="str">
            <v>m</v>
          </cell>
          <cell r="D675">
            <v>128.86009999999999</v>
          </cell>
        </row>
        <row r="676">
          <cell r="A676" t="str">
            <v>M1773</v>
          </cell>
          <cell r="B676" t="str">
            <v>Ancoragem regulável para estais de 19 cordoalhas - D = 15,7 mm</v>
          </cell>
          <cell r="C676" t="str">
            <v>un</v>
          </cell>
          <cell r="D676">
            <v>25336.243399999999</v>
          </cell>
        </row>
        <row r="677">
          <cell r="A677" t="str">
            <v>M1774</v>
          </cell>
          <cell r="B677" t="str">
            <v>Ancoragem regulável para estais de 31 cordoalhas - D = 15,7 mm</v>
          </cell>
          <cell r="C677" t="str">
            <v>un</v>
          </cell>
          <cell r="D677">
            <v>41210.884100000003</v>
          </cell>
        </row>
        <row r="678">
          <cell r="A678" t="str">
            <v>M1775</v>
          </cell>
          <cell r="B678" t="str">
            <v>Ancoragem regulável para estais de 37 cordoalhas - D = 15,7 mm</v>
          </cell>
          <cell r="C678" t="str">
            <v>un</v>
          </cell>
          <cell r="D678">
            <v>49061.600200000001</v>
          </cell>
        </row>
        <row r="679">
          <cell r="A679" t="str">
            <v>M1776</v>
          </cell>
          <cell r="B679" t="str">
            <v>Ancoragem regulável para estais de 55 cordoalhas - D = 15,7 mm</v>
          </cell>
          <cell r="C679" t="str">
            <v>un</v>
          </cell>
          <cell r="D679">
            <v>72396.362299999993</v>
          </cell>
        </row>
        <row r="680">
          <cell r="A680" t="str">
            <v>M1777</v>
          </cell>
          <cell r="B680" t="str">
            <v>Ancoragem regulável para estais de 61 cordoalhas - D = 15,7 mm</v>
          </cell>
          <cell r="C680" t="str">
            <v>un</v>
          </cell>
          <cell r="D680">
            <v>81294.599799999996</v>
          </cell>
        </row>
        <row r="681">
          <cell r="A681" t="str">
            <v>M1778</v>
          </cell>
          <cell r="B681" t="str">
            <v>Ancoragem regulável para estais de 73 cordoalhas - D = 15,7 mm</v>
          </cell>
          <cell r="C681" t="str">
            <v>un</v>
          </cell>
          <cell r="D681">
            <v>98771.456000000006</v>
          </cell>
        </row>
        <row r="682">
          <cell r="A682" t="str">
            <v>M1779</v>
          </cell>
          <cell r="B682" t="str">
            <v>Ancoragem regulável para estais de 91 cordoalhas - D = 15,7 mm</v>
          </cell>
          <cell r="C682" t="str">
            <v>un</v>
          </cell>
          <cell r="D682">
            <v>131071.8631</v>
          </cell>
        </row>
        <row r="683">
          <cell r="A683" t="str">
            <v>M1780</v>
          </cell>
          <cell r="B683" t="str">
            <v>Ancoragem fixa para estais de 19 cordoalhas - D = 15,7 mm</v>
          </cell>
          <cell r="C683" t="str">
            <v>un</v>
          </cell>
          <cell r="D683">
            <v>18401.882600000001</v>
          </cell>
        </row>
        <row r="684">
          <cell r="A684" t="str">
            <v>M1781</v>
          </cell>
          <cell r="B684" t="str">
            <v>Ancoragem fixa para estais de 31 cordoalhas - D = 15,7 mm</v>
          </cell>
          <cell r="C684" t="str">
            <v>un</v>
          </cell>
          <cell r="D684">
            <v>29967.761699999999</v>
          </cell>
        </row>
        <row r="685">
          <cell r="A685" t="str">
            <v>M1782</v>
          </cell>
          <cell r="B685" t="str">
            <v>Ancoragem fixa para estais de 37 cordoalhas - D = 15,7 mm</v>
          </cell>
          <cell r="C685" t="str">
            <v>un</v>
          </cell>
          <cell r="D685">
            <v>35705.031199999998</v>
          </cell>
        </row>
        <row r="686">
          <cell r="A686" t="str">
            <v>M1783</v>
          </cell>
          <cell r="B686" t="str">
            <v>Ancoragem fixa para estais de 55 cordoalhas - D = 15,7 mm</v>
          </cell>
          <cell r="C686" t="str">
            <v>un</v>
          </cell>
          <cell r="D686">
            <v>52889.752099999998</v>
          </cell>
        </row>
        <row r="687">
          <cell r="A687" t="str">
            <v>M1784</v>
          </cell>
          <cell r="B687" t="str">
            <v>Ancoragem fixa para estais de 61 cordoalhas - D = 15,7 mm</v>
          </cell>
          <cell r="C687" t="str">
            <v>un</v>
          </cell>
          <cell r="D687">
            <v>58985.763400000003</v>
          </cell>
        </row>
        <row r="688">
          <cell r="A688" t="str">
            <v>M1785</v>
          </cell>
          <cell r="B688" t="str">
            <v>Ancoragem fixa para estais de 73 cordoalhas - D = 15,7 mm</v>
          </cell>
          <cell r="C688" t="str">
            <v>un</v>
          </cell>
          <cell r="D688">
            <v>74971.168099999995</v>
          </cell>
        </row>
        <row r="689">
          <cell r="A689" t="str">
            <v>M1786</v>
          </cell>
          <cell r="B689" t="str">
            <v>Ancoragem fixa para estais de 91 cordoalhas - D = 15,7 mm</v>
          </cell>
          <cell r="C689" t="str">
            <v>un</v>
          </cell>
          <cell r="D689">
            <v>99021.662200000006</v>
          </cell>
        </row>
        <row r="690">
          <cell r="A690" t="str">
            <v>M1787</v>
          </cell>
          <cell r="B690" t="str">
            <v>Estaca de tutoramento - D = 5 cm e H = 2 m</v>
          </cell>
          <cell r="C690" t="str">
            <v>un</v>
          </cell>
          <cell r="D690">
            <v>13.5025</v>
          </cell>
        </row>
        <row r="691">
          <cell r="A691" t="str">
            <v>M1789</v>
          </cell>
          <cell r="B691" t="str">
            <v>Ancoragem ativa para 31 cordoalhas - D = 15,2 mm</v>
          </cell>
          <cell r="C691" t="str">
            <v>un</v>
          </cell>
          <cell r="D691">
            <v>5935.7849999999999</v>
          </cell>
        </row>
        <row r="692">
          <cell r="A692" t="str">
            <v>M1790</v>
          </cell>
          <cell r="B692" t="str">
            <v>Gás liquefeito de petróleo (GLP)</v>
          </cell>
          <cell r="C692" t="str">
            <v>kg</v>
          </cell>
          <cell r="D692">
            <v>8.4138000000000002</v>
          </cell>
        </row>
        <row r="693">
          <cell r="A693" t="str">
            <v>M1795</v>
          </cell>
          <cell r="B693" t="str">
            <v>Gás oxigênio</v>
          </cell>
          <cell r="C693" t="str">
            <v>m³</v>
          </cell>
          <cell r="D693">
            <v>17.927600000000002</v>
          </cell>
        </row>
        <row r="694">
          <cell r="A694" t="str">
            <v>M1796</v>
          </cell>
          <cell r="B694" t="str">
            <v>Gás acetileno</v>
          </cell>
          <cell r="C694" t="str">
            <v>kg</v>
          </cell>
          <cell r="D694">
            <v>87.016199999999998</v>
          </cell>
        </row>
        <row r="695">
          <cell r="A695" t="str">
            <v>M1797</v>
          </cell>
          <cell r="B695" t="str">
            <v>Fita de espuma EPDM para vedação com adesivo em uma face - E = 4 mm e L = 40 mm</v>
          </cell>
          <cell r="C695" t="str">
            <v>m</v>
          </cell>
          <cell r="D695">
            <v>3.1779999999999999</v>
          </cell>
        </row>
        <row r="696">
          <cell r="A696" t="str">
            <v>M1800</v>
          </cell>
          <cell r="B696" t="str">
            <v>Manta asfáltica não-tecido em poliéster - antirraíz - E = 3 mm</v>
          </cell>
          <cell r="C696" t="str">
            <v>m²</v>
          </cell>
          <cell r="D696">
            <v>44.9953</v>
          </cell>
        </row>
        <row r="697">
          <cell r="A697" t="str">
            <v>M1811</v>
          </cell>
          <cell r="B697" t="str">
            <v>Longarina de madeira de primeira - L = 16 cm e E = 6 cm</v>
          </cell>
          <cell r="C697" t="str">
            <v>m</v>
          </cell>
          <cell r="D697">
            <v>47.924500000000002</v>
          </cell>
        </row>
        <row r="698">
          <cell r="A698" t="str">
            <v>M1812</v>
          </cell>
          <cell r="B698" t="str">
            <v>Estronca de madeira - D = 20 cm</v>
          </cell>
          <cell r="C698" t="str">
            <v>m</v>
          </cell>
          <cell r="D698">
            <v>31.079799999999999</v>
          </cell>
        </row>
        <row r="699">
          <cell r="A699" t="str">
            <v>M1814</v>
          </cell>
          <cell r="B699" t="str">
            <v>Tela metálica galvanizada dobrada em L - C = 2,0 m, L = 0,5 m e H = 0,5 m</v>
          </cell>
          <cell r="C699" t="str">
            <v>un</v>
          </cell>
          <cell r="D699">
            <v>558.33500000000004</v>
          </cell>
        </row>
        <row r="700">
          <cell r="A700" t="str">
            <v>M1815</v>
          </cell>
          <cell r="B700" t="str">
            <v>Tela metálica de dupla torção em liga de zinco e alumínio - malha de 8 x 10 cm</v>
          </cell>
          <cell r="C700" t="str">
            <v>m²</v>
          </cell>
          <cell r="D700">
            <v>87.415400000000005</v>
          </cell>
        </row>
        <row r="701">
          <cell r="A701" t="str">
            <v>M1819</v>
          </cell>
          <cell r="B701" t="str">
            <v>Cartucho de cimento - D = 25 mm e C = 320 mm</v>
          </cell>
          <cell r="C701" t="str">
            <v>un</v>
          </cell>
          <cell r="D701">
            <v>3.1671999999999998</v>
          </cell>
        </row>
        <row r="702">
          <cell r="A702" t="str">
            <v>M1820</v>
          </cell>
          <cell r="B702" t="str">
            <v>Cartucho de resina poliéster - D = 38 mm e C = 500 mm</v>
          </cell>
          <cell r="C702" t="str">
            <v>un</v>
          </cell>
          <cell r="D702">
            <v>15.325100000000001</v>
          </cell>
        </row>
        <row r="703">
          <cell r="A703" t="str">
            <v>M1844</v>
          </cell>
          <cell r="B703" t="str">
            <v>Ancoragem ativa para 8 cordoalhas - D = 15,2 mm</v>
          </cell>
          <cell r="C703" t="str">
            <v>un</v>
          </cell>
          <cell r="D703">
            <v>893.14880000000005</v>
          </cell>
        </row>
        <row r="704">
          <cell r="A704" t="str">
            <v>M1845</v>
          </cell>
          <cell r="B704" t="str">
            <v>Ancoragem passiva aderente para 10 cordoalhas - D = 15,2 mm</v>
          </cell>
          <cell r="C704" t="str">
            <v>un</v>
          </cell>
          <cell r="D704">
            <v>145.58430000000001</v>
          </cell>
        </row>
        <row r="705">
          <cell r="A705" t="str">
            <v>M1868</v>
          </cell>
          <cell r="B705" t="str">
            <v>Tinta em pó à base de resina epóxi</v>
          </cell>
          <cell r="C705" t="str">
            <v>kg</v>
          </cell>
          <cell r="D705">
            <v>104.916</v>
          </cell>
        </row>
        <row r="706">
          <cell r="A706" t="str">
            <v>M1869</v>
          </cell>
          <cell r="B706" t="str">
            <v>Coroa de botões esféricos - D = 120 mm (4 3/4")</v>
          </cell>
          <cell r="C706" t="str">
            <v>un</v>
          </cell>
          <cell r="D706">
            <v>2637.6633000000002</v>
          </cell>
        </row>
        <row r="707">
          <cell r="A707" t="str">
            <v>M1870</v>
          </cell>
          <cell r="B707" t="str">
            <v>Cunha metálica para cordoalha - D = 12,7 mm</v>
          </cell>
          <cell r="C707" t="str">
            <v>un</v>
          </cell>
          <cell r="D707">
            <v>14.2159</v>
          </cell>
        </row>
        <row r="708">
          <cell r="A708" t="str">
            <v>M1874</v>
          </cell>
          <cell r="B708" t="str">
            <v>Martelo de fundo DTH - DN = 102 mm (4")</v>
          </cell>
          <cell r="C708" t="str">
            <v>un</v>
          </cell>
          <cell r="D708">
            <v>9949.3243999999995</v>
          </cell>
        </row>
        <row r="709">
          <cell r="A709" t="str">
            <v>M1875</v>
          </cell>
          <cell r="B709" t="str">
            <v>Haste de perfuração com rosca API 2 3/8" - D = 73 mm (2 7/8")</v>
          </cell>
          <cell r="C709" t="str">
            <v>m</v>
          </cell>
          <cell r="D709">
            <v>1508.0325</v>
          </cell>
        </row>
        <row r="710">
          <cell r="A710" t="str">
            <v>M1876</v>
          </cell>
          <cell r="B710" t="str">
            <v>Válvula manchete - D = 32 mm</v>
          </cell>
          <cell r="C710" t="str">
            <v>un</v>
          </cell>
          <cell r="D710">
            <v>2.4550000000000001</v>
          </cell>
        </row>
        <row r="711">
          <cell r="A711" t="str">
            <v>M1877</v>
          </cell>
          <cell r="B711" t="str">
            <v>Válvula manchete - D = 40 mm</v>
          </cell>
          <cell r="C711" t="str">
            <v>un</v>
          </cell>
          <cell r="D711">
            <v>3.8997999999999999</v>
          </cell>
        </row>
        <row r="712">
          <cell r="A712" t="str">
            <v>M1879</v>
          </cell>
          <cell r="B712" t="str">
            <v>Tubo PEAD PE 80 PN 6 - D = 40 mm</v>
          </cell>
          <cell r="C712" t="str">
            <v>m</v>
          </cell>
          <cell r="D712">
            <v>11.185</v>
          </cell>
        </row>
        <row r="713">
          <cell r="A713" t="str">
            <v>M1880</v>
          </cell>
          <cell r="B713" t="str">
            <v>Tubo PEAD PE 80 PN 16 - D = 20 mm</v>
          </cell>
          <cell r="C713" t="str">
            <v>m</v>
          </cell>
          <cell r="D713">
            <v>4.1932999999999998</v>
          </cell>
        </row>
        <row r="714">
          <cell r="A714" t="str">
            <v>M1907</v>
          </cell>
          <cell r="B714" t="str">
            <v>Tubo PEAD PE 80 PN 8 - D = 32 mm</v>
          </cell>
          <cell r="C714" t="str">
            <v>m</v>
          </cell>
          <cell r="D714">
            <v>5.0537000000000001</v>
          </cell>
        </row>
        <row r="715">
          <cell r="A715" t="str">
            <v>M1909</v>
          </cell>
          <cell r="B715" t="str">
            <v>Tubo PEAD PE 80 PN 8 - D = 40 mm</v>
          </cell>
          <cell r="C715" t="str">
            <v>m</v>
          </cell>
          <cell r="D715">
            <v>8.4362999999999992</v>
          </cell>
        </row>
        <row r="716">
          <cell r="A716" t="str">
            <v>M1911</v>
          </cell>
          <cell r="B716" t="str">
            <v>Tubo PEAD PE 80 PN 8 - D = 50 mm</v>
          </cell>
          <cell r="C716" t="str">
            <v>m</v>
          </cell>
          <cell r="D716">
            <v>12.8847</v>
          </cell>
        </row>
        <row r="717">
          <cell r="A717" t="str">
            <v>M1912</v>
          </cell>
          <cell r="B717" t="str">
            <v>Tubo PEAD PE 80 PN 8 - D = 63 mm</v>
          </cell>
          <cell r="C717" t="str">
            <v>m</v>
          </cell>
          <cell r="D717">
            <v>18.7758</v>
          </cell>
        </row>
        <row r="718">
          <cell r="A718" t="str">
            <v>M1913</v>
          </cell>
          <cell r="B718" t="str">
            <v>Tubo PEAD PE 80 PN 8 - D = 75 mm</v>
          </cell>
          <cell r="C718" t="str">
            <v>m</v>
          </cell>
          <cell r="D718">
            <v>25.622199999999999</v>
          </cell>
        </row>
        <row r="719">
          <cell r="A719" t="str">
            <v>M1919</v>
          </cell>
          <cell r="B719" t="str">
            <v>Tubo PEAD PE 80 PN 8 - D = 110 mm</v>
          </cell>
          <cell r="C719" t="str">
            <v>m</v>
          </cell>
          <cell r="D719">
            <v>99.364599999999996</v>
          </cell>
        </row>
        <row r="720">
          <cell r="A720" t="str">
            <v>M1922</v>
          </cell>
          <cell r="B720" t="str">
            <v>Tubo de PVC espaguete - D = 14 mm</v>
          </cell>
          <cell r="C720" t="str">
            <v>m</v>
          </cell>
          <cell r="D720">
            <v>1.1786000000000001</v>
          </cell>
        </row>
        <row r="721">
          <cell r="A721" t="str">
            <v>M1924</v>
          </cell>
          <cell r="B721" t="str">
            <v>Tirante de barra de aço - tensão de escoamento = 500 MPa, tensão de ruptura = 750 MPa e D = 25 mm</v>
          </cell>
          <cell r="C721" t="str">
            <v>kg</v>
          </cell>
          <cell r="D721">
            <v>15.9169</v>
          </cell>
        </row>
        <row r="722">
          <cell r="A722" t="str">
            <v>M1926</v>
          </cell>
          <cell r="B722" t="str">
            <v>Espaçador plástico tipo disco separador para tirante com 6 cordoalhas - D = 12,7 mm</v>
          </cell>
          <cell r="C722" t="str">
            <v>un</v>
          </cell>
          <cell r="D722">
            <v>1.0640000000000001</v>
          </cell>
        </row>
        <row r="723">
          <cell r="A723" t="str">
            <v>M1927</v>
          </cell>
          <cell r="B723" t="str">
            <v>Espaçador plástico tipo disco separador para tirante com 8 cordoalhas - D = 12,7 mm</v>
          </cell>
          <cell r="C723" t="str">
            <v>un</v>
          </cell>
          <cell r="D723">
            <v>1.0640000000000001</v>
          </cell>
        </row>
        <row r="724">
          <cell r="A724" t="str">
            <v>M1928</v>
          </cell>
          <cell r="B724" t="str">
            <v>Espaçador plástico tipo disco separador para tirante com 10 cordoalhas - D = 12,7 mm</v>
          </cell>
          <cell r="C724" t="str">
            <v>un</v>
          </cell>
          <cell r="D724">
            <v>1.0640000000000001</v>
          </cell>
        </row>
        <row r="725">
          <cell r="A725" t="str">
            <v>M1931</v>
          </cell>
          <cell r="B725" t="str">
            <v>Espaçador plástico tipo disco separador para tirante com 12 cordoalhas - D = 12,7 mm</v>
          </cell>
          <cell r="C725" t="str">
            <v>un</v>
          </cell>
          <cell r="D725">
            <v>1.0640000000000001</v>
          </cell>
        </row>
        <row r="726">
          <cell r="A726" t="str">
            <v>M1935</v>
          </cell>
          <cell r="B726" t="str">
            <v>Espaçador plástico tipo centralizador carambola para tirante de barra de aço - D = 32,0 mm</v>
          </cell>
          <cell r="C726" t="str">
            <v>un</v>
          </cell>
          <cell r="D726">
            <v>8.6963000000000008</v>
          </cell>
        </row>
        <row r="727">
          <cell r="A727" t="str">
            <v>M1936</v>
          </cell>
          <cell r="B727" t="str">
            <v>Espaçador plástico tipo centralizador carambola para tirante de barra de aço - D = 30,0 mm</v>
          </cell>
          <cell r="C727" t="str">
            <v>un</v>
          </cell>
          <cell r="D727">
            <v>8.6907999999999994</v>
          </cell>
        </row>
        <row r="728">
          <cell r="A728" t="str">
            <v>M1937</v>
          </cell>
          <cell r="B728" t="str">
            <v>Espaçador plástico tipo centralizador carambola para tirante de barra de aço - D = 40,0 mm</v>
          </cell>
          <cell r="C728" t="str">
            <v>un</v>
          </cell>
          <cell r="D728">
            <v>8.718</v>
          </cell>
        </row>
        <row r="729">
          <cell r="A729" t="str">
            <v>M1941</v>
          </cell>
          <cell r="B729" t="str">
            <v>Óleo tipo A1</v>
          </cell>
          <cell r="C729" t="str">
            <v>l</v>
          </cell>
          <cell r="D729">
            <v>5.3956</v>
          </cell>
        </row>
        <row r="730">
          <cell r="A730" t="str">
            <v>M1942</v>
          </cell>
          <cell r="B730" t="str">
            <v>Espaçador plástico tipo centralizador carambola para tirante de barra de aço - D = 47,0 mm</v>
          </cell>
          <cell r="C730" t="str">
            <v>un</v>
          </cell>
          <cell r="D730">
            <v>9.8416999999999994</v>
          </cell>
        </row>
        <row r="731">
          <cell r="A731" t="str">
            <v>M1943</v>
          </cell>
          <cell r="B731" t="str">
            <v>Cimento asfáltico de petróleo - CAP 50/70</v>
          </cell>
          <cell r="C731" t="str">
            <v>t</v>
          </cell>
          <cell r="D731" t="str">
            <v>-</v>
          </cell>
        </row>
        <row r="732">
          <cell r="A732" t="str">
            <v>M1944</v>
          </cell>
          <cell r="B732" t="str">
            <v>Cimento asfáltico de petróleo - CAP 150/200</v>
          </cell>
          <cell r="C732" t="str">
            <v>t</v>
          </cell>
          <cell r="D732" t="str">
            <v>-</v>
          </cell>
        </row>
        <row r="733">
          <cell r="A733" t="str">
            <v>M1945</v>
          </cell>
          <cell r="B733" t="str">
            <v>Cimento asfáltico de petróleo - CAP 85/100</v>
          </cell>
          <cell r="C733" t="str">
            <v>t</v>
          </cell>
          <cell r="D733" t="str">
            <v>-</v>
          </cell>
        </row>
        <row r="734">
          <cell r="A734" t="str">
            <v>M1946</v>
          </cell>
          <cell r="B734" t="str">
            <v>Emulsão asfáltica - RR-1C</v>
          </cell>
          <cell r="C734" t="str">
            <v>t</v>
          </cell>
          <cell r="D734" t="str">
            <v>-</v>
          </cell>
        </row>
        <row r="735">
          <cell r="A735" t="str">
            <v>M1947</v>
          </cell>
          <cell r="B735" t="str">
            <v>Emulsão asfáltica - RM-1C</v>
          </cell>
          <cell r="C735" t="str">
            <v>t</v>
          </cell>
          <cell r="D735" t="str">
            <v>-</v>
          </cell>
        </row>
        <row r="736">
          <cell r="A736" t="str">
            <v>M1948</v>
          </cell>
          <cell r="B736" t="str">
            <v>Espaçador plástico tipo centralizador carambola para tirante de barra de aço - D = 50,0 mm</v>
          </cell>
          <cell r="C736" t="str">
            <v>un</v>
          </cell>
          <cell r="D736">
            <v>9.8501999999999992</v>
          </cell>
        </row>
        <row r="737">
          <cell r="A737" t="str">
            <v>M1949</v>
          </cell>
          <cell r="B737" t="str">
            <v>Emulsão asfáltica - RL-1C</v>
          </cell>
          <cell r="C737" t="str">
            <v>t</v>
          </cell>
          <cell r="D737" t="str">
            <v>-</v>
          </cell>
        </row>
        <row r="738">
          <cell r="A738" t="str">
            <v>M1950</v>
          </cell>
          <cell r="B738" t="str">
            <v>Emulsão asfáltica com polímero - RC-1C-E</v>
          </cell>
          <cell r="C738" t="str">
            <v>t</v>
          </cell>
          <cell r="D738" t="str">
            <v>-</v>
          </cell>
        </row>
        <row r="739">
          <cell r="A739" t="str">
            <v>M1952</v>
          </cell>
          <cell r="B739" t="str">
            <v>Cimento asfáltico de petróleo com polímero - CAP 150/200-E</v>
          </cell>
          <cell r="C739" t="str">
            <v>t</v>
          </cell>
          <cell r="D739" t="str">
            <v>-</v>
          </cell>
        </row>
        <row r="740">
          <cell r="A740" t="str">
            <v>M1953</v>
          </cell>
          <cell r="B740" t="str">
            <v>Aditivo asfáltico de reciclagem para misturas a quente</v>
          </cell>
          <cell r="C740" t="str">
            <v>t</v>
          </cell>
          <cell r="D740">
            <v>9367.4073000000008</v>
          </cell>
        </row>
        <row r="741">
          <cell r="A741" t="str">
            <v>M1954</v>
          </cell>
          <cell r="B741" t="str">
            <v>Cimento Portland CP II - 32 - a granel</v>
          </cell>
          <cell r="C741" t="str">
            <v>kg</v>
          </cell>
          <cell r="D741">
            <v>0.55989999999999995</v>
          </cell>
        </row>
        <row r="742">
          <cell r="A742" t="str">
            <v>M1955</v>
          </cell>
          <cell r="B742" t="str">
            <v>Cimento asfáltico de petróleo com polímero - CAP 55/75-E</v>
          </cell>
          <cell r="C742" t="str">
            <v>t</v>
          </cell>
          <cell r="D742" t="str">
            <v>-</v>
          </cell>
        </row>
        <row r="743">
          <cell r="A743" t="str">
            <v>M1956</v>
          </cell>
          <cell r="B743" t="str">
            <v>Emulsão asfáltica com polímero - RR-2C-E</v>
          </cell>
          <cell r="C743" t="str">
            <v>t</v>
          </cell>
          <cell r="D743" t="str">
            <v>-</v>
          </cell>
        </row>
        <row r="744">
          <cell r="A744" t="str">
            <v>M1958</v>
          </cell>
          <cell r="B744" t="str">
            <v>Emulsão asfáltica com polímero - RM-1C-E</v>
          </cell>
          <cell r="C744" t="str">
            <v>t</v>
          </cell>
          <cell r="D744" t="str">
            <v>-</v>
          </cell>
        </row>
        <row r="745">
          <cell r="A745" t="str">
            <v>M1959</v>
          </cell>
          <cell r="B745" t="str">
            <v>Espaçador plástico tipo centralizador carambola para tirante de barra de aço - D = 53,0 mm</v>
          </cell>
          <cell r="C745" t="str">
            <v>un</v>
          </cell>
          <cell r="D745">
            <v>12.084899999999999</v>
          </cell>
        </row>
        <row r="746">
          <cell r="A746" t="str">
            <v>M1960</v>
          </cell>
          <cell r="B746" t="str">
            <v>Espaçador plástico tipo centralizador carambola para tirante de barra de aço - D = 57,0 mm</v>
          </cell>
          <cell r="C746" t="str">
            <v>un</v>
          </cell>
          <cell r="D746">
            <v>20.3245</v>
          </cell>
        </row>
        <row r="747">
          <cell r="A747" t="str">
            <v>M1961</v>
          </cell>
          <cell r="B747" t="str">
            <v>Espaçador plástico tipo centralizador carambola para tirante de barra de aço - D = 63,0 mm</v>
          </cell>
          <cell r="C747" t="str">
            <v>un</v>
          </cell>
          <cell r="D747">
            <v>23.773</v>
          </cell>
        </row>
        <row r="748">
          <cell r="A748" t="str">
            <v>M1962</v>
          </cell>
          <cell r="B748" t="str">
            <v>Espaçador plástico tipo centralizador carambola para tirante de barra de aço - D = 69,0 mm</v>
          </cell>
          <cell r="C748" t="str">
            <v>un</v>
          </cell>
          <cell r="D748">
            <v>23.783899999999999</v>
          </cell>
        </row>
        <row r="749">
          <cell r="A749" t="str">
            <v>M1965</v>
          </cell>
          <cell r="B749" t="str">
            <v>Cantoneira em ferro de abas iguais - L = 63,5 mm e E = 9,53 mm</v>
          </cell>
          <cell r="C749" t="str">
            <v>kg</v>
          </cell>
          <cell r="D749">
            <v>10.785399999999999</v>
          </cell>
        </row>
        <row r="750">
          <cell r="A750" t="str">
            <v>M1966</v>
          </cell>
          <cell r="B750" t="str">
            <v>Defensa metálica maleável simples</v>
          </cell>
          <cell r="C750" t="str">
            <v>un</v>
          </cell>
          <cell r="D750">
            <v>2986.1624999999999</v>
          </cell>
        </row>
        <row r="751">
          <cell r="A751" t="str">
            <v>M1967</v>
          </cell>
          <cell r="B751" t="str">
            <v>Defensa metálica maleável dupla</v>
          </cell>
          <cell r="C751" t="str">
            <v>un</v>
          </cell>
          <cell r="D751">
            <v>3697.6505999999999</v>
          </cell>
        </row>
        <row r="752">
          <cell r="A752" t="str">
            <v>M1968</v>
          </cell>
          <cell r="B752" t="str">
            <v>Defensa metálica semimaleável simples</v>
          </cell>
          <cell r="C752" t="str">
            <v>un</v>
          </cell>
          <cell r="D752">
            <v>1960.2941000000001</v>
          </cell>
        </row>
        <row r="753">
          <cell r="A753" t="str">
            <v>M1969</v>
          </cell>
          <cell r="B753" t="str">
            <v>Defensa metálica semimaleável dupla</v>
          </cell>
          <cell r="C753" t="str">
            <v>un</v>
          </cell>
          <cell r="D753">
            <v>2700.7087000000001</v>
          </cell>
        </row>
        <row r="754">
          <cell r="A754" t="str">
            <v>M1970</v>
          </cell>
          <cell r="B754" t="str">
            <v>Dente de corte para fresadora de 155 kW</v>
          </cell>
          <cell r="C754" t="str">
            <v>un</v>
          </cell>
          <cell r="D754">
            <v>40.2498</v>
          </cell>
        </row>
        <row r="755">
          <cell r="A755" t="str">
            <v>M1971</v>
          </cell>
          <cell r="B755" t="str">
            <v>Módulo de transição de defensa metálica tipo dupla onda com lâmina adicional para barreira rígida</v>
          </cell>
          <cell r="C755" t="str">
            <v>un</v>
          </cell>
          <cell r="D755">
            <v>6712.0430999999999</v>
          </cell>
        </row>
        <row r="756">
          <cell r="A756" t="str">
            <v>M1974</v>
          </cell>
          <cell r="B756" t="str">
            <v>Dente de corte para fresadora de 455 kW</v>
          </cell>
          <cell r="C756" t="str">
            <v>un</v>
          </cell>
          <cell r="D756">
            <v>42.546700000000001</v>
          </cell>
        </row>
        <row r="757">
          <cell r="A757" t="str">
            <v>M1976</v>
          </cell>
          <cell r="B757" t="str">
            <v>Terminal aéreo de defensa metálica (tipo A)</v>
          </cell>
          <cell r="C757" t="str">
            <v>un</v>
          </cell>
          <cell r="D757">
            <v>400.31389999999999</v>
          </cell>
        </row>
        <row r="758">
          <cell r="A758" t="str">
            <v>M1977</v>
          </cell>
          <cell r="B758" t="str">
            <v>Terminal de ancoragem de defensa metálica em barreira rígida (tipo D)</v>
          </cell>
          <cell r="C758" t="str">
            <v>un</v>
          </cell>
          <cell r="D758">
            <v>400.31389999999999</v>
          </cell>
        </row>
        <row r="759">
          <cell r="A759" t="str">
            <v>M1979</v>
          </cell>
          <cell r="B759" t="str">
            <v>Luva em aço para emenda de tirantes - D = 38 mm e C = 115 mm</v>
          </cell>
          <cell r="C759" t="str">
            <v>un</v>
          </cell>
          <cell r="D759">
            <v>68.298400000000001</v>
          </cell>
        </row>
        <row r="760">
          <cell r="A760" t="str">
            <v>M1980</v>
          </cell>
          <cell r="B760" t="str">
            <v>Luva em aço para emenda de tirantes - D = 48 mm e C = 120 mm</v>
          </cell>
          <cell r="C760" t="str">
            <v>un</v>
          </cell>
          <cell r="D760">
            <v>75.0779</v>
          </cell>
        </row>
        <row r="761">
          <cell r="A761" t="str">
            <v>M1981</v>
          </cell>
          <cell r="B761" t="str">
            <v>Luva em aço para emenda de tirantes - D = 60 mm e C = 160 mm</v>
          </cell>
          <cell r="C761" t="str">
            <v>un</v>
          </cell>
          <cell r="D761">
            <v>105.9601</v>
          </cell>
        </row>
        <row r="762">
          <cell r="A762" t="str">
            <v>M1982</v>
          </cell>
          <cell r="B762" t="str">
            <v>Luva em aço para emenda de tirantes - D = 50 mm e C = 130 mm</v>
          </cell>
          <cell r="C762" t="str">
            <v>un</v>
          </cell>
          <cell r="D762">
            <v>82.301100000000005</v>
          </cell>
        </row>
        <row r="763">
          <cell r="A763" t="str">
            <v>M1983</v>
          </cell>
          <cell r="B763" t="str">
            <v>Luva em aço para emenda de tirantes - D = 63 mm e C = 180 mm</v>
          </cell>
          <cell r="C763" t="str">
            <v>un</v>
          </cell>
          <cell r="D763">
            <v>127.297</v>
          </cell>
        </row>
        <row r="764">
          <cell r="A764" t="str">
            <v>M1984</v>
          </cell>
          <cell r="B764" t="str">
            <v>Luva em aço para emenda de tirantes - D = 73 mm e C = 180 mm</v>
          </cell>
          <cell r="C764" t="str">
            <v>un</v>
          </cell>
          <cell r="D764">
            <v>160.31659999999999</v>
          </cell>
        </row>
        <row r="765">
          <cell r="A765" t="str">
            <v>M1985</v>
          </cell>
          <cell r="B765" t="str">
            <v>Luva em aço para emenda de tirantes - D = 73 mm e C = 200 mm</v>
          </cell>
          <cell r="C765" t="str">
            <v>un</v>
          </cell>
          <cell r="D765">
            <v>165.43029999999999</v>
          </cell>
        </row>
        <row r="766">
          <cell r="A766" t="str">
            <v>M1986</v>
          </cell>
          <cell r="B766" t="str">
            <v>Luva em aço para emenda de tirantes - D = 82 mm e C = 200 mm</v>
          </cell>
          <cell r="C766" t="str">
            <v>un</v>
          </cell>
          <cell r="D766">
            <v>194.90530000000001</v>
          </cell>
        </row>
        <row r="767">
          <cell r="A767" t="str">
            <v>M1987</v>
          </cell>
          <cell r="B767" t="str">
            <v>Luva em aço para emenda de tirantes - D = 89 mm e C = 210 mm</v>
          </cell>
          <cell r="C767" t="str">
            <v>un</v>
          </cell>
          <cell r="D767">
            <v>216.7056</v>
          </cell>
        </row>
        <row r="768">
          <cell r="A768" t="str">
            <v>M1988</v>
          </cell>
          <cell r="B768" t="str">
            <v>Luva em aço para emenda de tirantes - D = 97 mm e C = 210 mm</v>
          </cell>
          <cell r="C768" t="str">
            <v>un</v>
          </cell>
          <cell r="D768">
            <v>289.94650000000001</v>
          </cell>
        </row>
        <row r="769">
          <cell r="A769" t="str">
            <v>M1990</v>
          </cell>
          <cell r="B769" t="str">
            <v>Placa de ancoragem para tirante de barra de aço - E = 16,0 mm e seção de 160 x 160 mm</v>
          </cell>
          <cell r="C769" t="str">
            <v>un</v>
          </cell>
          <cell r="D769">
            <v>103.983</v>
          </cell>
        </row>
        <row r="770">
          <cell r="A770" t="str">
            <v>M1991</v>
          </cell>
          <cell r="B770" t="str">
            <v>Placa de ancoragem para tirante de barra de aço - E = 16,0 mm e seção de 200 x 200 mm</v>
          </cell>
          <cell r="C770" t="str">
            <v>un</v>
          </cell>
          <cell r="D770">
            <v>162.47540000000001</v>
          </cell>
        </row>
        <row r="771">
          <cell r="A771" t="str">
            <v>M1994</v>
          </cell>
          <cell r="B771" t="str">
            <v>Placa de ancoragem para tirante de barra de aço - E = 22,0 mm e seção de 200 x 200 mm</v>
          </cell>
          <cell r="C771" t="str">
            <v>un</v>
          </cell>
          <cell r="D771">
            <v>227.31890000000001</v>
          </cell>
        </row>
        <row r="772">
          <cell r="A772" t="str">
            <v>M1996</v>
          </cell>
          <cell r="B772" t="str">
            <v>Amortecedor retrátil tipo TAU II paralelo PCB ou similar para velocidade de projeto de 100 km/h</v>
          </cell>
          <cell r="C772" t="str">
            <v>un</v>
          </cell>
          <cell r="D772">
            <v>190681.10990000001</v>
          </cell>
        </row>
        <row r="773">
          <cell r="A773" t="str">
            <v>M1997</v>
          </cell>
          <cell r="B773" t="str">
            <v>Amortecedor retrátil tipo TAU II combinado PCB ou similar para velocidade de projeto de 100 km/h e âncora traseira de 900 mm</v>
          </cell>
          <cell r="C773" t="str">
            <v>un</v>
          </cell>
          <cell r="D773">
            <v>234657.62210000001</v>
          </cell>
        </row>
        <row r="774">
          <cell r="A774" t="str">
            <v>M1998</v>
          </cell>
          <cell r="B774" t="str">
            <v>Amortecedor retrátil tipo TAU II combinado PCB ou similar para velocidade de projeto de 100 km/h e âncora traseira de 1.060 mm</v>
          </cell>
          <cell r="C774" t="str">
            <v>un</v>
          </cell>
          <cell r="D774">
            <v>273927.09850000002</v>
          </cell>
        </row>
        <row r="775">
          <cell r="A775" t="str">
            <v>M1999</v>
          </cell>
          <cell r="B775" t="str">
            <v>Amortecedor retrátil tipo TAU II combinado PCB ou similar para velocidade de projeto de 100 km/h e âncora traseira de 1.220 mm</v>
          </cell>
          <cell r="C775" t="str">
            <v>un</v>
          </cell>
          <cell r="D775">
            <v>287293.86989999999</v>
          </cell>
        </row>
        <row r="776">
          <cell r="A776" t="str">
            <v>M2000</v>
          </cell>
          <cell r="B776" t="str">
            <v>Amortecedor retrátil tipo TAU II combinado PCB ou similar para velocidade de projeto de 100 km/h e âncora traseira de 1.370 mm</v>
          </cell>
          <cell r="C776" t="str">
            <v>un</v>
          </cell>
          <cell r="D776">
            <v>305475.02380000002</v>
          </cell>
        </row>
        <row r="777">
          <cell r="A777" t="str">
            <v>M2001</v>
          </cell>
          <cell r="B777" t="str">
            <v>Dispositivo de ancoragem de fixação elástica Pandrol</v>
          </cell>
          <cell r="C777" t="str">
            <v>un</v>
          </cell>
          <cell r="D777">
            <v>15.6478</v>
          </cell>
        </row>
        <row r="778">
          <cell r="A778" t="str">
            <v>M2002</v>
          </cell>
          <cell r="B778" t="str">
            <v>Amortecedor retrátil tipo TAU II combinado PCB ou similar para velocidade de projeto de 100 km/h e âncora traseira de 1.520 mm</v>
          </cell>
          <cell r="C778" t="str">
            <v>un</v>
          </cell>
          <cell r="D778">
            <v>319047.89630000002</v>
          </cell>
        </row>
        <row r="779">
          <cell r="A779" t="str">
            <v>M2003</v>
          </cell>
          <cell r="B779" t="str">
            <v>Amortecedor retrátil tipo TAU II afunilado PCB ou similar para velocidade de projeto velocidade de 100 km/h e âncora traseira de 1.680 mm</v>
          </cell>
          <cell r="C779" t="str">
            <v>un</v>
          </cell>
          <cell r="D779">
            <v>290659.44829999999</v>
          </cell>
        </row>
        <row r="780">
          <cell r="A780" t="str">
            <v>M2004</v>
          </cell>
          <cell r="B780" t="str">
            <v>Amortecedor retrátil tipo TAU II afunilado PCB ou similar para velocidade de projeto de 100 km/h e âncora traseira de 1.830 mm</v>
          </cell>
          <cell r="C780" t="str">
            <v>un</v>
          </cell>
          <cell r="D780">
            <v>312177.50660000002</v>
          </cell>
        </row>
        <row r="781">
          <cell r="A781" t="str">
            <v>M2005</v>
          </cell>
          <cell r="B781" t="str">
            <v>Placa de ancoragem para tirante de barra de aço - E = 32,0 mm e seção de 250 x 250 mm</v>
          </cell>
          <cell r="C781" t="str">
            <v>un</v>
          </cell>
          <cell r="D781">
            <v>558.34699999999998</v>
          </cell>
        </row>
        <row r="782">
          <cell r="A782" t="str">
            <v>M2006</v>
          </cell>
          <cell r="B782" t="str">
            <v>Placa de ancoragem para tirante de barra de aço - E = 38,0 mm e seção de 250 x 250 mm</v>
          </cell>
          <cell r="C782" t="str">
            <v>un</v>
          </cell>
          <cell r="D782">
            <v>611.84500000000003</v>
          </cell>
        </row>
        <row r="783">
          <cell r="A783" t="str">
            <v>M2007</v>
          </cell>
          <cell r="B783" t="str">
            <v>Placa de ancoragem para tirante de barra de aço - E = 51,0 mm e seção de 300 x 300 mm</v>
          </cell>
          <cell r="C783" t="str">
            <v>un</v>
          </cell>
          <cell r="D783">
            <v>1175.9815000000001</v>
          </cell>
        </row>
        <row r="784">
          <cell r="A784" t="str">
            <v>M2008</v>
          </cell>
          <cell r="B784" t="str">
            <v>Placa de ancoragem para tirante de barra de aço - E = 64,0 mm e seção de 350 x 350 mm</v>
          </cell>
          <cell r="C784" t="str">
            <v>un</v>
          </cell>
          <cell r="D784">
            <v>2000.9496999999999</v>
          </cell>
        </row>
        <row r="785">
          <cell r="A785" t="str">
            <v>M2009</v>
          </cell>
          <cell r="B785" t="str">
            <v>Placa de ancoragem para tirante com 6 cordoalhas de D = 12,7 mm</v>
          </cell>
          <cell r="C785" t="str">
            <v>un</v>
          </cell>
          <cell r="D785">
            <v>225.23660000000001</v>
          </cell>
        </row>
        <row r="786">
          <cell r="A786" t="str">
            <v>M2010</v>
          </cell>
          <cell r="B786" t="str">
            <v>Placa de ancoragem para tirante com 8 cordoalhas de D = 12,7 mm</v>
          </cell>
          <cell r="C786" t="str">
            <v>un</v>
          </cell>
          <cell r="D786">
            <v>296.185</v>
          </cell>
        </row>
        <row r="787">
          <cell r="A787" t="str">
            <v>M2011</v>
          </cell>
          <cell r="B787" t="str">
            <v>Placa de ancoragem para tirante com 10 cordoalhas de D = 12,7 mm</v>
          </cell>
          <cell r="C787" t="str">
            <v>un</v>
          </cell>
          <cell r="D787">
            <v>359.21780000000001</v>
          </cell>
        </row>
        <row r="788">
          <cell r="A788" t="str">
            <v>M2012</v>
          </cell>
          <cell r="B788" t="str">
            <v>Placa de ancoragem para tirante com 12 cordoalhas de D = 12,7 mm</v>
          </cell>
          <cell r="C788" t="str">
            <v>un</v>
          </cell>
          <cell r="D788">
            <v>458.36020000000002</v>
          </cell>
        </row>
        <row r="789">
          <cell r="A789" t="str">
            <v>M2014</v>
          </cell>
          <cell r="B789" t="str">
            <v>Mourão de madeira - H = 2,20 m e D = 0,10 m</v>
          </cell>
          <cell r="C789" t="str">
            <v>un</v>
          </cell>
          <cell r="D789">
            <v>23.998999999999999</v>
          </cell>
        </row>
        <row r="790">
          <cell r="A790" t="str">
            <v>M2016</v>
          </cell>
          <cell r="B790" t="str">
            <v>Amortecedor retrátil tipo TAU II afunilado PCB ou similar para velocidade de projeto de 100 km/h e âncora traseira de 1.980 mm</v>
          </cell>
          <cell r="C790" t="str">
            <v>un</v>
          </cell>
          <cell r="D790">
            <v>317247.5736</v>
          </cell>
        </row>
        <row r="791">
          <cell r="A791" t="str">
            <v>M2017</v>
          </cell>
          <cell r="B791" t="str">
            <v>Porca em aço para ancoragem de tirantes - D = 38 mm e E = 55 mm</v>
          </cell>
          <cell r="C791" t="str">
            <v>un</v>
          </cell>
          <cell r="D791">
            <v>38.807000000000002</v>
          </cell>
        </row>
        <row r="792">
          <cell r="A792" t="str">
            <v>M2018</v>
          </cell>
          <cell r="B792" t="str">
            <v>Gastalho - L = 10 cm e E = 2 cm</v>
          </cell>
          <cell r="C792" t="str">
            <v>m</v>
          </cell>
          <cell r="D792">
            <v>5.1349</v>
          </cell>
        </row>
        <row r="793">
          <cell r="A793" t="str">
            <v>M2019</v>
          </cell>
          <cell r="B793" t="str">
            <v>Porca em aço para ancoragem de tirantes - D = 38 mm e E = 60 mm</v>
          </cell>
          <cell r="C793" t="str">
            <v>un</v>
          </cell>
          <cell r="D793">
            <v>46.738199999999999</v>
          </cell>
        </row>
        <row r="794">
          <cell r="A794" t="str">
            <v>M2020</v>
          </cell>
          <cell r="B794" t="str">
            <v>Porca em aço para ancoragem de tirantes - D = 48 mm e E = 65 mm</v>
          </cell>
          <cell r="C794" t="str">
            <v>un</v>
          </cell>
          <cell r="D794">
            <v>52.485700000000001</v>
          </cell>
        </row>
        <row r="795">
          <cell r="A795" t="str">
            <v>M2021</v>
          </cell>
          <cell r="B795" t="str">
            <v>Amortecedor retrátil tipo TAU II afunilado PCB ou similar para velocidade de projeto de 100 km/h e âncora traseira de 2.130 mm</v>
          </cell>
          <cell r="C795" t="str">
            <v>un</v>
          </cell>
          <cell r="D795">
            <v>325360.40720000002</v>
          </cell>
        </row>
        <row r="796">
          <cell r="A796" t="str">
            <v>M2024</v>
          </cell>
          <cell r="B796" t="str">
            <v>Cordel detonante NP 10</v>
          </cell>
          <cell r="C796" t="str">
            <v>m</v>
          </cell>
          <cell r="D796">
            <v>2.3759000000000001</v>
          </cell>
        </row>
        <row r="797">
          <cell r="A797" t="str">
            <v>M2025</v>
          </cell>
          <cell r="B797" t="str">
            <v>Retardo de cordel</v>
          </cell>
          <cell r="C797" t="str">
            <v>un</v>
          </cell>
          <cell r="D797">
            <v>38.349800000000002</v>
          </cell>
        </row>
        <row r="798">
          <cell r="A798" t="str">
            <v>M2026</v>
          </cell>
          <cell r="B798" t="str">
            <v>Estopim</v>
          </cell>
          <cell r="C798" t="str">
            <v>m</v>
          </cell>
          <cell r="D798">
            <v>2.7479</v>
          </cell>
        </row>
        <row r="799">
          <cell r="A799" t="str">
            <v>M2027</v>
          </cell>
          <cell r="B799" t="str">
            <v>Tinta à base de resina acrílica estirenada para demarcação viária</v>
          </cell>
          <cell r="C799" t="str">
            <v>l</v>
          </cell>
          <cell r="D799">
            <v>57.386800000000001</v>
          </cell>
        </row>
        <row r="800">
          <cell r="A800" t="str">
            <v>M2028</v>
          </cell>
          <cell r="B800" t="str">
            <v>Coroa de botões cônicos - TCI tricone - D = 75 mm (2 15/16")</v>
          </cell>
          <cell r="C800" t="str">
            <v>un</v>
          </cell>
          <cell r="D800">
            <v>1130.7263</v>
          </cell>
        </row>
        <row r="801">
          <cell r="A801" t="str">
            <v>M2029</v>
          </cell>
          <cell r="B801" t="str">
            <v>Porca em aço para ancoragem de tirantes - D = 60 mm e E = 65 mm</v>
          </cell>
          <cell r="C801" t="str">
            <v>un</v>
          </cell>
          <cell r="D801">
            <v>70.681600000000003</v>
          </cell>
        </row>
        <row r="802">
          <cell r="A802" t="str">
            <v>M2030</v>
          </cell>
          <cell r="B802" t="str">
            <v>Porca em aço para ancoragem de tirantes - D = 73 mm e E = 80 mm</v>
          </cell>
          <cell r="C802" t="str">
            <v>un</v>
          </cell>
          <cell r="D802">
            <v>120.95959999999999</v>
          </cell>
        </row>
        <row r="803">
          <cell r="A803" t="str">
            <v>M2031</v>
          </cell>
          <cell r="B803" t="str">
            <v>Porca em aço para ancoragem de tirantes - D = 73 mm e E = 100 mm</v>
          </cell>
          <cell r="C803" t="str">
            <v>un</v>
          </cell>
          <cell r="D803">
            <v>137.68899999999999</v>
          </cell>
        </row>
        <row r="804">
          <cell r="A804" t="str">
            <v>M2032</v>
          </cell>
          <cell r="B804" t="str">
            <v>Porca em aço para ancoragem de tirantes - D = 82 mm e E = 100 mm</v>
          </cell>
          <cell r="C804" t="str">
            <v>un</v>
          </cell>
          <cell r="D804">
            <v>151.8159</v>
          </cell>
        </row>
        <row r="805">
          <cell r="A805" t="str">
            <v>M2033</v>
          </cell>
          <cell r="B805" t="str">
            <v>Porca em aço para ancoragem de tirantes - D = 89 mm e E = 100 mm</v>
          </cell>
          <cell r="C805" t="str">
            <v>un</v>
          </cell>
          <cell r="D805">
            <v>191.07910000000001</v>
          </cell>
        </row>
        <row r="806">
          <cell r="A806" t="str">
            <v>M2034</v>
          </cell>
          <cell r="B806" t="str">
            <v>Solvente para tinta à base de resina acrílica</v>
          </cell>
          <cell r="C806" t="str">
            <v>l</v>
          </cell>
          <cell r="D806">
            <v>17.008600000000001</v>
          </cell>
        </row>
        <row r="807">
          <cell r="A807" t="str">
            <v>M2035</v>
          </cell>
          <cell r="B807" t="str">
            <v>Porca em aço para ancoragem de tirantes - D = 97 mm e E = 100 mm</v>
          </cell>
          <cell r="C807" t="str">
            <v>un</v>
          </cell>
          <cell r="D807">
            <v>219.1361</v>
          </cell>
        </row>
        <row r="808">
          <cell r="A808" t="str">
            <v>M2036</v>
          </cell>
          <cell r="B808" t="str">
            <v>Tinta à base de resina acrílica emulsionada em água para demarcação viária</v>
          </cell>
          <cell r="C808" t="str">
            <v>l</v>
          </cell>
          <cell r="D808">
            <v>24.585100000000001</v>
          </cell>
        </row>
        <row r="809">
          <cell r="A809" t="str">
            <v>M2037</v>
          </cell>
          <cell r="B809" t="str">
            <v>Microesferas refletivas de vidro tipo I-B</v>
          </cell>
          <cell r="C809" t="str">
            <v>kg</v>
          </cell>
          <cell r="D809">
            <v>10.6408</v>
          </cell>
        </row>
        <row r="810">
          <cell r="A810" t="str">
            <v>M2038</v>
          </cell>
          <cell r="B810" t="str">
            <v>Microesferas refletivas de vidro tipo II-A</v>
          </cell>
          <cell r="C810" t="str">
            <v>kg</v>
          </cell>
          <cell r="D810">
            <v>11.6899</v>
          </cell>
        </row>
        <row r="811">
          <cell r="A811" t="str">
            <v>M2040</v>
          </cell>
          <cell r="B811" t="str">
            <v>Massa termoplástica para aspersão</v>
          </cell>
          <cell r="C811" t="str">
            <v>kg</v>
          </cell>
          <cell r="D811">
            <v>12.3918</v>
          </cell>
        </row>
        <row r="812">
          <cell r="A812" t="str">
            <v>M2041</v>
          </cell>
          <cell r="B812" t="str">
            <v>Adesivo à base de resina poliéster</v>
          </cell>
          <cell r="C812" t="str">
            <v>kg</v>
          </cell>
          <cell r="D812">
            <v>34.5747</v>
          </cell>
        </row>
        <row r="813">
          <cell r="A813" t="str">
            <v>M2042</v>
          </cell>
          <cell r="B813" t="str">
            <v>Emulsão explosiva encartuchada</v>
          </cell>
          <cell r="C813" t="str">
            <v>kg</v>
          </cell>
          <cell r="D813">
            <v>13.396100000000001</v>
          </cell>
        </row>
        <row r="814">
          <cell r="A814" t="str">
            <v>M2044</v>
          </cell>
          <cell r="B814" t="str">
            <v>Tinta à base de resina acrílica emulsionada em água para pré-marcação viária</v>
          </cell>
          <cell r="C814" t="str">
            <v>l</v>
          </cell>
          <cell r="D814">
            <v>24.585100000000001</v>
          </cell>
        </row>
        <row r="815">
          <cell r="A815" t="str">
            <v>M2045</v>
          </cell>
          <cell r="B815" t="str">
            <v>Microesferas refletivas de vidro tipo II-C</v>
          </cell>
          <cell r="C815" t="str">
            <v>kg</v>
          </cell>
          <cell r="D815">
            <v>10.3619</v>
          </cell>
        </row>
        <row r="816">
          <cell r="A816" t="str">
            <v>M2046</v>
          </cell>
          <cell r="B816" t="str">
            <v>Coroa de botões cônicos - TCI tricone - D = 121 mm (4 3/4")</v>
          </cell>
          <cell r="C816" t="str">
            <v>un</v>
          </cell>
          <cell r="D816">
            <v>1554.1766</v>
          </cell>
        </row>
        <row r="817">
          <cell r="A817" t="str">
            <v>M2047</v>
          </cell>
          <cell r="B817" t="str">
            <v>Tirante autoinjetável de aço - tensão de escoamento = 440 MPa, tensão de ruptura = 580 MPa, seção de 684 mm² e D = 40 mm</v>
          </cell>
          <cell r="C817" t="str">
            <v>m</v>
          </cell>
          <cell r="D817">
            <v>150.71539999999999</v>
          </cell>
        </row>
        <row r="818">
          <cell r="A818" t="str">
            <v>M2048</v>
          </cell>
          <cell r="B818" t="str">
            <v>Tirante autoinjetável de aço - tensão de escoamento = 470 MPa, tensão de ruptura = 600 MPa, seção de 822 mm² e D = 40 mm</v>
          </cell>
          <cell r="C818" t="str">
            <v>m</v>
          </cell>
          <cell r="D818">
            <v>178.43700000000001</v>
          </cell>
        </row>
        <row r="819">
          <cell r="A819" t="str">
            <v>M2049</v>
          </cell>
          <cell r="B819" t="str">
            <v>Tirante autoinjetável de aço - tensão de escoamento = 700 MPa, tensão de ruptura = 830 MPa, seção de 936 mm² e D = 40 mm</v>
          </cell>
          <cell r="C819" t="str">
            <v>m</v>
          </cell>
          <cell r="D819">
            <v>223.23140000000001</v>
          </cell>
        </row>
        <row r="820">
          <cell r="A820" t="str">
            <v>M2050</v>
          </cell>
          <cell r="B820" t="str">
            <v>Geotêxtil não-tecido agulhado em poliéster - resistência à tração longitudinal de 9 kN/m</v>
          </cell>
          <cell r="C820" t="str">
            <v>m²</v>
          </cell>
          <cell r="D820">
            <v>5.5465999999999998</v>
          </cell>
        </row>
        <row r="821">
          <cell r="A821" t="str">
            <v>M2051</v>
          </cell>
          <cell r="B821" t="str">
            <v>Geotêxtil não-tecido agulhado em poliéster - resistência à tração longitudinal de 14 kN/m</v>
          </cell>
          <cell r="C821" t="str">
            <v>m²</v>
          </cell>
          <cell r="D821">
            <v>7.5530999999999997</v>
          </cell>
        </row>
        <row r="822">
          <cell r="A822" t="str">
            <v>M2052</v>
          </cell>
          <cell r="B822" t="str">
            <v>Tirante autoinjetável de aço - tensão de escoamento = 630 MPa, tensão de ruptura = 740 MPa, seção de 1.330 mm² e D = 50 mm</v>
          </cell>
          <cell r="C822" t="str">
            <v>m</v>
          </cell>
          <cell r="D822">
            <v>277.65519999999998</v>
          </cell>
        </row>
        <row r="823">
          <cell r="A823" t="str">
            <v>M2053</v>
          </cell>
          <cell r="B823" t="str">
            <v>Tirante autoinjetável de aço - tensão de escoamento = 630 MPa, tensão de ruptura = 740 MPa, seção de 1.569 mm² e D = 50 mm</v>
          </cell>
          <cell r="C823" t="str">
            <v>m</v>
          </cell>
          <cell r="D823">
            <v>371.10809999999998</v>
          </cell>
        </row>
        <row r="824">
          <cell r="A824" t="str">
            <v>M2054</v>
          </cell>
          <cell r="B824" t="str">
            <v>Tirante de barra de aço - tensão de escoamento = 600 MPa, tensão de ruptura = 720 MPa e D = 30 mm</v>
          </cell>
          <cell r="C824" t="str">
            <v>m</v>
          </cell>
          <cell r="D824">
            <v>115.3064</v>
          </cell>
        </row>
        <row r="825">
          <cell r="A825" t="str">
            <v>M2055</v>
          </cell>
          <cell r="B825" t="str">
            <v>Tirante de barra de aço - tensão de escoamento = 600 MPa, tensão de ruptura = 720 MPa e D = 40 mm</v>
          </cell>
          <cell r="C825" t="str">
            <v>m</v>
          </cell>
          <cell r="D825">
            <v>195.15549999999999</v>
          </cell>
        </row>
        <row r="826">
          <cell r="A826" t="str">
            <v>M2056</v>
          </cell>
          <cell r="B826" t="str">
            <v>Tirante de barra de aço - tensão de escoamento = 680 MPa, tensão de ruptura = 870 MPa e D = 44 mm</v>
          </cell>
          <cell r="C826" t="str">
            <v>m</v>
          </cell>
          <cell r="D826">
            <v>229.94380000000001</v>
          </cell>
        </row>
        <row r="827">
          <cell r="A827" t="str">
            <v>M2057</v>
          </cell>
          <cell r="B827" t="str">
            <v>Tirante de barra de aço - tensão de escoamento = 600 MPa, tensão de ruptura = 720 MPa e D = 50 mm</v>
          </cell>
          <cell r="C827" t="str">
            <v>m</v>
          </cell>
          <cell r="D827">
            <v>306.80450000000002</v>
          </cell>
        </row>
        <row r="828">
          <cell r="A828" t="str">
            <v>M2058</v>
          </cell>
          <cell r="B828" t="str">
            <v>Tirante de barra de aço - tensão de escoamento = 600 MPa, tensão de ruptura = 720 MPa e D = 53 mm</v>
          </cell>
          <cell r="C828" t="str">
            <v>m</v>
          </cell>
          <cell r="D828">
            <v>346.6447</v>
          </cell>
        </row>
        <row r="829">
          <cell r="A829" t="str">
            <v>M2059</v>
          </cell>
          <cell r="B829" t="str">
            <v>Tirante de barra de aço - tensão de escoamento = 600 MPa, tensão de ruptura = 720 MPa e D = 57 mm</v>
          </cell>
          <cell r="C829" t="str">
            <v>m</v>
          </cell>
          <cell r="D829">
            <v>390.16370000000001</v>
          </cell>
        </row>
        <row r="830">
          <cell r="A830" t="str">
            <v>M2060</v>
          </cell>
          <cell r="B830" t="str">
            <v>Amortecedor retrátil tipo TAU II afunilado PCB ou similar para velocidade de projeto de 100 km/h e âncora traseira de 2.290 mm</v>
          </cell>
          <cell r="C830" t="str">
            <v>un</v>
          </cell>
          <cell r="D830">
            <v>332330.25420000002</v>
          </cell>
        </row>
        <row r="831">
          <cell r="A831" t="str">
            <v>M2061</v>
          </cell>
          <cell r="B831" t="str">
            <v>Amortecedor retrátil tipo TAU II afunilado PCB ou similar para velocidade de projeto de 100 km/h e âncora traseira de 2.440 mm</v>
          </cell>
          <cell r="C831" t="str">
            <v>un</v>
          </cell>
          <cell r="D831">
            <v>335074.36229999998</v>
          </cell>
        </row>
        <row r="832">
          <cell r="A832" t="str">
            <v>M2062</v>
          </cell>
          <cell r="B832" t="str">
            <v>Coroa de botões esféricos linha T38 - D = 64 mm (2 1/2")</v>
          </cell>
          <cell r="C832" t="str">
            <v>un</v>
          </cell>
          <cell r="D832">
            <v>722.14350000000002</v>
          </cell>
        </row>
        <row r="833">
          <cell r="A833" t="str">
            <v>M2063</v>
          </cell>
          <cell r="B833" t="str">
            <v>Tirante de barra de aço - tensão de escoamento = 600 MPa, tensão de ruptura = 720 MPa e D = 63 mm</v>
          </cell>
          <cell r="C833" t="str">
            <v>m</v>
          </cell>
          <cell r="D833">
            <v>485.93459999999999</v>
          </cell>
        </row>
        <row r="834">
          <cell r="A834" t="str">
            <v>M2064</v>
          </cell>
          <cell r="B834" t="str">
            <v>Termoplástico pré-formado - E = 2,00 mm</v>
          </cell>
          <cell r="C834" t="str">
            <v>m²</v>
          </cell>
          <cell r="D834">
            <v>337.45960000000002</v>
          </cell>
        </row>
        <row r="835">
          <cell r="A835" t="str">
            <v>M2065</v>
          </cell>
          <cell r="B835" t="str">
            <v>Haste linha T38 para perfuratriz sobre esteiras - D = 38,0 mm (1 1/2") e C = 3,05 m</v>
          </cell>
          <cell r="C835" t="str">
            <v>un</v>
          </cell>
          <cell r="D835">
            <v>1976.8566000000001</v>
          </cell>
        </row>
        <row r="836">
          <cell r="A836" t="str">
            <v>M2066</v>
          </cell>
          <cell r="B836" t="str">
            <v>Luva em aço linha T38 para perfuratriz sobre esteiras - D = 38,0 mm (1 1/2")</v>
          </cell>
          <cell r="C836" t="str">
            <v>un</v>
          </cell>
          <cell r="D836">
            <v>348.83080000000001</v>
          </cell>
        </row>
        <row r="837">
          <cell r="A837" t="str">
            <v>M2067</v>
          </cell>
          <cell r="B837" t="str">
            <v>Punho linha T38 para perfuratriz sobre esteiras - D = 38 mm (1 1/2")</v>
          </cell>
          <cell r="C837" t="str">
            <v>un</v>
          </cell>
          <cell r="D837">
            <v>1000.8539</v>
          </cell>
        </row>
        <row r="838">
          <cell r="A838" t="str">
            <v>M2069</v>
          </cell>
          <cell r="B838" t="str">
            <v>Tirante de barra de aço - tensão de escoamento = 600 MPa, tensão de ruptura = 720 MPa e D = 69 mm</v>
          </cell>
          <cell r="C838" t="str">
            <v>m</v>
          </cell>
          <cell r="D838">
            <v>591.11170000000004</v>
          </cell>
        </row>
        <row r="839">
          <cell r="A839" t="str">
            <v>M2070</v>
          </cell>
          <cell r="B839" t="str">
            <v>Haste linha R/T38 - R32 para jumbo hidráulico - D = 38 mm (1 1/2") e C = 4,50 m</v>
          </cell>
          <cell r="C839" t="str">
            <v>un</v>
          </cell>
          <cell r="D839">
            <v>4189.2725</v>
          </cell>
        </row>
        <row r="840">
          <cell r="A840" t="str">
            <v>M2071</v>
          </cell>
          <cell r="B840" t="str">
            <v>Coroa de botões esféricos linha R32 - D = 51 mm (2")</v>
          </cell>
          <cell r="C840" t="str">
            <v>un</v>
          </cell>
          <cell r="D840">
            <v>579.07799999999997</v>
          </cell>
        </row>
        <row r="841">
          <cell r="A841" t="str">
            <v>M2072</v>
          </cell>
          <cell r="B841" t="str">
            <v>Luva de acoplamento linha T38 para jumbo hidráulico - D = 38,0 mm (1 1/2")</v>
          </cell>
          <cell r="C841" t="str">
            <v>un</v>
          </cell>
          <cell r="D841">
            <v>258.56709999999998</v>
          </cell>
        </row>
        <row r="842">
          <cell r="A842" t="str">
            <v>M2073</v>
          </cell>
          <cell r="B842" t="str">
            <v>Punho linha T38 para jumbo hidráulico - D = 38 mm (1 1/2")</v>
          </cell>
          <cell r="C842" t="str">
            <v>un</v>
          </cell>
          <cell r="D842">
            <v>1438.8425999999999</v>
          </cell>
        </row>
        <row r="843">
          <cell r="A843" t="str">
            <v>M2074</v>
          </cell>
          <cell r="B843" t="str">
            <v>Cartucho de absorção de energia para amortecedor retrátil - tipo A</v>
          </cell>
          <cell r="C843" t="str">
            <v>un</v>
          </cell>
          <cell r="D843">
            <v>5629.5231999999996</v>
          </cell>
        </row>
        <row r="844">
          <cell r="A844" t="str">
            <v>M2075</v>
          </cell>
          <cell r="B844" t="str">
            <v>Cartucho de absorção de energia para amortecedor retrátil - tipo B</v>
          </cell>
          <cell r="C844" t="str">
            <v>un</v>
          </cell>
          <cell r="D844">
            <v>5509.5644000000002</v>
          </cell>
        </row>
        <row r="845">
          <cell r="A845" t="str">
            <v>M2079</v>
          </cell>
          <cell r="B845" t="str">
            <v>Fio de poliamida Nº 40 - E = 0,40 mm</v>
          </cell>
          <cell r="C845" t="str">
            <v>m</v>
          </cell>
          <cell r="D845">
            <v>8.7599999999999997E-2</v>
          </cell>
        </row>
        <row r="846">
          <cell r="A846" t="str">
            <v>M2087</v>
          </cell>
          <cell r="B846" t="str">
            <v>Placa de ancoragem para tirante de barra de aço - E = 25,4 mm e seção de 225 x 225 mm</v>
          </cell>
          <cell r="C846" t="str">
            <v>un</v>
          </cell>
          <cell r="D846">
            <v>302.69319999999999</v>
          </cell>
        </row>
        <row r="847">
          <cell r="A847" t="str">
            <v>M2088</v>
          </cell>
          <cell r="B847" t="str">
            <v>Placa de ancoragem para tirante de barra de aço - E = 20,0 mm e seção de 200 x 200 mm</v>
          </cell>
          <cell r="C847" t="str">
            <v>un</v>
          </cell>
          <cell r="D847">
            <v>195.83</v>
          </cell>
        </row>
        <row r="848">
          <cell r="A848" t="str">
            <v>M2089</v>
          </cell>
          <cell r="B848" t="str">
            <v>Porca sextavada em aço para ancoragem de tirantes - D = 50 mm e E = 85 mm</v>
          </cell>
          <cell r="C848" t="str">
            <v>un</v>
          </cell>
          <cell r="D848">
            <v>93.487300000000005</v>
          </cell>
        </row>
        <row r="849">
          <cell r="A849" t="str">
            <v>M2090</v>
          </cell>
          <cell r="B849" t="str">
            <v>Porca em aço para ancoragem de tirantes - D = 73 mm e E = 60 mm</v>
          </cell>
          <cell r="C849" t="str">
            <v>un</v>
          </cell>
          <cell r="D849">
            <v>88.640900000000002</v>
          </cell>
        </row>
        <row r="850">
          <cell r="A850" t="str">
            <v>M2091</v>
          </cell>
          <cell r="B850" t="str">
            <v>Porca sextavada em aço para ancoragem de tirantes - D = 50 mm e E = 50 mm</v>
          </cell>
          <cell r="C850" t="str">
            <v>un</v>
          </cell>
          <cell r="D850">
            <v>65.566500000000005</v>
          </cell>
        </row>
        <row r="851">
          <cell r="A851" t="str">
            <v>M2092</v>
          </cell>
          <cell r="B851" t="str">
            <v>Emulsão asfáltica para imprimação</v>
          </cell>
          <cell r="C851" t="str">
            <v>t</v>
          </cell>
          <cell r="D851" t="str">
            <v>-</v>
          </cell>
        </row>
        <row r="852">
          <cell r="A852" t="str">
            <v>M2093</v>
          </cell>
          <cell r="B852" t="str">
            <v>Material fresado</v>
          </cell>
          <cell r="C852" t="str">
            <v>m³</v>
          </cell>
          <cell r="D852" t="str">
            <v>-</v>
          </cell>
        </row>
        <row r="853">
          <cell r="A853" t="str">
            <v>M2094</v>
          </cell>
          <cell r="B853" t="str">
            <v>Porca em aço para ancoragem de tirantes - D = 49 mm e E = 60 mm</v>
          </cell>
          <cell r="C853" t="str">
            <v>un</v>
          </cell>
          <cell r="D853">
            <v>57.825800000000001</v>
          </cell>
        </row>
        <row r="854">
          <cell r="A854" t="str">
            <v>M2095</v>
          </cell>
          <cell r="B854" t="str">
            <v>Porca em aço para ancoragem de tirantes - D = 61 mm e E = 70 mm</v>
          </cell>
          <cell r="C854" t="str">
            <v>un</v>
          </cell>
          <cell r="D854">
            <v>85.501400000000004</v>
          </cell>
        </row>
        <row r="855">
          <cell r="A855" t="str">
            <v>M2096</v>
          </cell>
          <cell r="B855" t="str">
            <v>Porca em aço para ancoragem de tirantes - D = 73 mm e E = 110 mm</v>
          </cell>
          <cell r="C855" t="str">
            <v>un</v>
          </cell>
          <cell r="D855">
            <v>151.10339999999999</v>
          </cell>
        </row>
        <row r="856">
          <cell r="A856" t="str">
            <v>M2097</v>
          </cell>
          <cell r="B856" t="str">
            <v>Emulsão asfáltica - RR-2C</v>
          </cell>
          <cell r="C856" t="str">
            <v>t</v>
          </cell>
          <cell r="D856" t="str">
            <v>-</v>
          </cell>
        </row>
        <row r="857">
          <cell r="A857" t="str">
            <v>M2100</v>
          </cell>
          <cell r="B857" t="str">
            <v>Placa de ancoragem para tirante de barra de aço - E = 16,0 mm e seção de 140 x 140 mm</v>
          </cell>
          <cell r="C857" t="str">
            <v>un</v>
          </cell>
          <cell r="D857">
            <v>86.345500000000001</v>
          </cell>
        </row>
        <row r="858">
          <cell r="A858" t="str">
            <v>M2101</v>
          </cell>
          <cell r="B858" t="str">
            <v>Porca sextavada em aço para ancoragem de tirantes - D = 50 mm e E = 41 mm</v>
          </cell>
          <cell r="C858" t="str">
            <v>un</v>
          </cell>
          <cell r="D858">
            <v>46.427599999999998</v>
          </cell>
        </row>
        <row r="859">
          <cell r="A859" t="str">
            <v>M2102</v>
          </cell>
          <cell r="B859" t="str">
            <v>Adesivo à base de PVA</v>
          </cell>
          <cell r="C859" t="str">
            <v>kg</v>
          </cell>
          <cell r="D859">
            <v>15.2539</v>
          </cell>
        </row>
        <row r="860">
          <cell r="A860" t="str">
            <v>M2103</v>
          </cell>
          <cell r="B860" t="str">
            <v>Tirante de barra de aço - tensão de escoamento = 686 MPa, tensão de ruptura = 789 MPa e D = 19 mm</v>
          </cell>
          <cell r="C860" t="str">
            <v>kg</v>
          </cell>
          <cell r="D860">
            <v>14.1671</v>
          </cell>
        </row>
        <row r="861">
          <cell r="A861" t="str">
            <v>M2104</v>
          </cell>
          <cell r="B861" t="str">
            <v>Tirante de barra de aço - tensão de escoamento = 686 MPa, tensão de ruptura = 789 MPa e D = 22 mm</v>
          </cell>
          <cell r="C861" t="str">
            <v>kg</v>
          </cell>
          <cell r="D861">
            <v>14.289</v>
          </cell>
        </row>
        <row r="862">
          <cell r="A862" t="str">
            <v>M2105</v>
          </cell>
          <cell r="B862" t="str">
            <v>Tirante de barra de aço - tensão de escoamento = 686 MPa, tensão de ruptura = 789 MPa e D = 25 mm</v>
          </cell>
          <cell r="C862" t="str">
            <v>kg</v>
          </cell>
          <cell r="D862">
            <v>14.5342</v>
          </cell>
        </row>
        <row r="863">
          <cell r="A863" t="str">
            <v>M2106</v>
          </cell>
          <cell r="B863" t="str">
            <v>Tirante de barra de aço - tensão de escoamento = 686 MPa, tensão de ruptura = 789 MPa e D = 32 mm</v>
          </cell>
          <cell r="C863" t="str">
            <v>kg</v>
          </cell>
          <cell r="D863">
            <v>14.5701</v>
          </cell>
        </row>
        <row r="864">
          <cell r="A864" t="str">
            <v>M2107</v>
          </cell>
          <cell r="B864" t="str">
            <v>Tirante de barra de aço - tensão de escoamento = 686 MPa, tensão de ruptura = 789 MPa e D = 36 mm</v>
          </cell>
          <cell r="C864" t="str">
            <v>kg</v>
          </cell>
          <cell r="D864">
            <v>14.829800000000001</v>
          </cell>
        </row>
        <row r="865">
          <cell r="A865" t="str">
            <v>M2110</v>
          </cell>
          <cell r="B865" t="str">
            <v>Mandíbula móvel para britador - abertura de alimentação com L = 930 mm</v>
          </cell>
          <cell r="C865" t="str">
            <v>un</v>
          </cell>
          <cell r="D865">
            <v>25468.254700000001</v>
          </cell>
        </row>
        <row r="866">
          <cell r="A866" t="str">
            <v>M2111</v>
          </cell>
          <cell r="B866" t="str">
            <v>Mandíbula fixa para britador - abertura de alimentação com L = 930 mm</v>
          </cell>
          <cell r="C866" t="str">
            <v>un</v>
          </cell>
          <cell r="D866">
            <v>32918.977599999998</v>
          </cell>
        </row>
        <row r="867">
          <cell r="A867" t="str">
            <v>M2112</v>
          </cell>
          <cell r="B867" t="str">
            <v>Manta do britador cônico HP200 ou similar</v>
          </cell>
          <cell r="C867" t="str">
            <v>un</v>
          </cell>
          <cell r="D867">
            <v>22164.024399999998</v>
          </cell>
        </row>
        <row r="868">
          <cell r="A868" t="str">
            <v>M2113</v>
          </cell>
          <cell r="B868" t="str">
            <v>Revestimento do bojo interno do britador cônico HP200 ou similar</v>
          </cell>
          <cell r="C868" t="str">
            <v>un</v>
          </cell>
          <cell r="D868">
            <v>25614.598600000001</v>
          </cell>
        </row>
        <row r="869">
          <cell r="A869" t="str">
            <v>M2114</v>
          </cell>
          <cell r="B869" t="str">
            <v>Cunha lateral superior para britador</v>
          </cell>
          <cell r="C869" t="str">
            <v>un</v>
          </cell>
          <cell r="D869">
            <v>2777.3553999999999</v>
          </cell>
        </row>
        <row r="870">
          <cell r="A870" t="str">
            <v>M2115</v>
          </cell>
          <cell r="B870" t="str">
            <v>Cunha lateral inferior para britador</v>
          </cell>
          <cell r="C870" t="str">
            <v>un</v>
          </cell>
          <cell r="D870">
            <v>2099.7579000000001</v>
          </cell>
        </row>
        <row r="871">
          <cell r="A871" t="str">
            <v>M2117</v>
          </cell>
          <cell r="B871" t="str">
            <v>Meio tubo de concreto simples - D = 0,40 m</v>
          </cell>
          <cell r="C871" t="str">
            <v>m</v>
          </cell>
          <cell r="D871">
            <v>35.668700000000001</v>
          </cell>
        </row>
        <row r="872">
          <cell r="A872" t="str">
            <v>M2118</v>
          </cell>
          <cell r="B872" t="str">
            <v>Calha metálica semicircular corrugada e galvanizada, incluindo fixações - D = 400 mm</v>
          </cell>
          <cell r="C872" t="str">
            <v>m</v>
          </cell>
          <cell r="D872">
            <v>595.88</v>
          </cell>
        </row>
        <row r="873">
          <cell r="A873" t="str">
            <v>M2119</v>
          </cell>
          <cell r="B873" t="str">
            <v>Mourão de madeira - H = 2,80 m e D = 0,15 m</v>
          </cell>
          <cell r="C873" t="str">
            <v>un</v>
          </cell>
          <cell r="D873">
            <v>57.739899999999999</v>
          </cell>
        </row>
        <row r="874">
          <cell r="A874" t="str">
            <v>M2128</v>
          </cell>
          <cell r="B874" t="str">
            <v>Tinta esmalte sintético acetinado</v>
          </cell>
          <cell r="C874" t="str">
            <v>l</v>
          </cell>
          <cell r="D874">
            <v>25.3157</v>
          </cell>
        </row>
        <row r="875">
          <cell r="A875" t="str">
            <v>M2130</v>
          </cell>
          <cell r="B875" t="str">
            <v>Eletrodo revestido E70XX</v>
          </cell>
          <cell r="C875" t="str">
            <v>kg</v>
          </cell>
          <cell r="D875">
            <v>31.676600000000001</v>
          </cell>
        </row>
        <row r="876">
          <cell r="A876" t="str">
            <v>M2135</v>
          </cell>
          <cell r="B876" t="str">
            <v>Nonel de coluna (túnel) - C = 4,8 m</v>
          </cell>
          <cell r="C876" t="str">
            <v>un</v>
          </cell>
          <cell r="D876">
            <v>24.400500000000001</v>
          </cell>
        </row>
        <row r="877">
          <cell r="A877" t="str">
            <v>M2137</v>
          </cell>
          <cell r="B877" t="str">
            <v>Tubo de PVC soldável para água fria - D = 50 mm (2")</v>
          </cell>
          <cell r="C877" t="str">
            <v>m</v>
          </cell>
          <cell r="D877">
            <v>12.803599999999999</v>
          </cell>
        </row>
        <row r="878">
          <cell r="A878" t="str">
            <v>M2138</v>
          </cell>
          <cell r="B878" t="str">
            <v>Nonel de coluna - C = 12,0 m</v>
          </cell>
          <cell r="C878" t="str">
            <v>un</v>
          </cell>
          <cell r="D878">
            <v>22.588100000000001</v>
          </cell>
        </row>
        <row r="879">
          <cell r="A879" t="str">
            <v>M2140</v>
          </cell>
          <cell r="B879" t="str">
            <v>Coroa de diamante linha AWG</v>
          </cell>
          <cell r="C879" t="str">
            <v>un</v>
          </cell>
          <cell r="D879">
            <v>1173.3770999999999</v>
          </cell>
        </row>
        <row r="880">
          <cell r="A880" t="str">
            <v>M2141</v>
          </cell>
          <cell r="B880" t="str">
            <v>Nonel de iniciação para fogacho - C = 6,0 m</v>
          </cell>
          <cell r="C880" t="str">
            <v>un</v>
          </cell>
          <cell r="D880">
            <v>16.2105</v>
          </cell>
        </row>
        <row r="881">
          <cell r="A881" t="str">
            <v>M2142</v>
          </cell>
          <cell r="B881" t="str">
            <v>Nonel de coluna - C = 4,8 m</v>
          </cell>
          <cell r="C881" t="str">
            <v>un</v>
          </cell>
          <cell r="D881">
            <v>19.833400000000001</v>
          </cell>
        </row>
        <row r="882">
          <cell r="A882" t="str">
            <v>M2143</v>
          </cell>
          <cell r="B882" t="str">
            <v>Nonel de ligação - C = 6,0 m</v>
          </cell>
          <cell r="C882" t="str">
            <v>un</v>
          </cell>
          <cell r="D882">
            <v>16.939299999999999</v>
          </cell>
        </row>
        <row r="883">
          <cell r="A883" t="str">
            <v>M2144</v>
          </cell>
          <cell r="B883" t="str">
            <v>Nonel de coluna - C = 6,0 m</v>
          </cell>
          <cell r="C883" t="str">
            <v>un</v>
          </cell>
          <cell r="D883">
            <v>16.406600000000001</v>
          </cell>
        </row>
        <row r="884">
          <cell r="A884" t="str">
            <v>M2145</v>
          </cell>
          <cell r="B884" t="str">
            <v>Série de brocas integrais S12</v>
          </cell>
          <cell r="C884" t="str">
            <v>un</v>
          </cell>
          <cell r="D884">
            <v>927.53420000000006</v>
          </cell>
        </row>
        <row r="885">
          <cell r="A885" t="str">
            <v>M2146</v>
          </cell>
          <cell r="B885" t="str">
            <v>Nonel iniciador - C = 150,0 m</v>
          </cell>
          <cell r="C885" t="str">
            <v>un</v>
          </cell>
          <cell r="D885">
            <v>227.03890000000001</v>
          </cell>
        </row>
        <row r="886">
          <cell r="A886" t="str">
            <v>M2147</v>
          </cell>
          <cell r="B886" t="str">
            <v>Dente de corte para recicladora</v>
          </cell>
          <cell r="C886" t="str">
            <v>un</v>
          </cell>
          <cell r="D886">
            <v>54.201599999999999</v>
          </cell>
        </row>
        <row r="887">
          <cell r="A887" t="str">
            <v>M2148</v>
          </cell>
          <cell r="B887" t="str">
            <v>Porta-dente de corte para fresadora e recicladora a frio</v>
          </cell>
          <cell r="C887" t="str">
            <v>un</v>
          </cell>
          <cell r="D887">
            <v>452.38350000000003</v>
          </cell>
        </row>
        <row r="888">
          <cell r="A888" t="str">
            <v>M2150</v>
          </cell>
          <cell r="B888" t="str">
            <v>Selante elástico à base de poliuretano e asfalto</v>
          </cell>
          <cell r="C888" t="str">
            <v>kg</v>
          </cell>
          <cell r="D888">
            <v>51.479900000000001</v>
          </cell>
        </row>
        <row r="889">
          <cell r="A889" t="str">
            <v>M2152</v>
          </cell>
          <cell r="B889" t="str">
            <v>Aditivo de cura para concreto</v>
          </cell>
          <cell r="C889" t="str">
            <v>kg</v>
          </cell>
          <cell r="D889">
            <v>10.3415</v>
          </cell>
        </row>
        <row r="890">
          <cell r="A890" t="str">
            <v>M2153</v>
          </cell>
          <cell r="B890" t="str">
            <v>Coroa de diamante linha HWG</v>
          </cell>
          <cell r="C890" t="str">
            <v>un</v>
          </cell>
          <cell r="D890">
            <v>2077.5734000000002</v>
          </cell>
        </row>
        <row r="891">
          <cell r="A891" t="str">
            <v>M2156</v>
          </cell>
          <cell r="B891" t="str">
            <v>Coroa de diamante linha NWG</v>
          </cell>
          <cell r="C891" t="str">
            <v>un</v>
          </cell>
          <cell r="D891">
            <v>1802.42</v>
          </cell>
        </row>
        <row r="892">
          <cell r="A892" t="str">
            <v>M2158</v>
          </cell>
          <cell r="B892" t="str">
            <v>Argamassa asfáltica</v>
          </cell>
          <cell r="C892" t="str">
            <v>kg</v>
          </cell>
          <cell r="D892">
            <v>25.956499999999998</v>
          </cell>
        </row>
        <row r="893">
          <cell r="A893" t="str">
            <v>M2160</v>
          </cell>
          <cell r="B893" t="str">
            <v>Tubo PEAD corrugado perfurado para drenagem - D = 100 mm</v>
          </cell>
          <cell r="C893" t="str">
            <v>m</v>
          </cell>
          <cell r="D893">
            <v>20.46</v>
          </cell>
        </row>
        <row r="894">
          <cell r="A894" t="str">
            <v>M2162</v>
          </cell>
          <cell r="B894" t="str">
            <v>Coroa de widia linha AWG</v>
          </cell>
          <cell r="C894" t="str">
            <v>un</v>
          </cell>
          <cell r="D894">
            <v>511.74669999999998</v>
          </cell>
        </row>
        <row r="895">
          <cell r="A895" t="str">
            <v>M2163</v>
          </cell>
          <cell r="B895" t="str">
            <v>Tubo de concreto armado PA1 - D = 0,40 m</v>
          </cell>
          <cell r="C895" t="str">
            <v>m</v>
          </cell>
          <cell r="D895">
            <v>98.509399999999999</v>
          </cell>
        </row>
        <row r="896">
          <cell r="A896" t="str">
            <v>M2164</v>
          </cell>
          <cell r="B896" t="str">
            <v>Tubo de concreto armado PA2 - D = 0,40 m</v>
          </cell>
          <cell r="C896" t="str">
            <v>m</v>
          </cell>
          <cell r="D896">
            <v>113.0663</v>
          </cell>
        </row>
        <row r="897">
          <cell r="A897" t="str">
            <v>M2165</v>
          </cell>
          <cell r="B897" t="str">
            <v>Tubo de concreto armado PA3 - D = 0,40 m</v>
          </cell>
          <cell r="C897" t="str">
            <v>m</v>
          </cell>
          <cell r="D897">
            <v>122.15600000000001</v>
          </cell>
        </row>
        <row r="898">
          <cell r="A898" t="str">
            <v>M2166</v>
          </cell>
          <cell r="B898" t="str">
            <v>Tubo de concreto armado PA4 - D = 0,40 m</v>
          </cell>
          <cell r="C898" t="str">
            <v>m</v>
          </cell>
          <cell r="D898">
            <v>160.85339999999999</v>
          </cell>
        </row>
        <row r="899">
          <cell r="A899" t="str">
            <v>M2167</v>
          </cell>
          <cell r="B899" t="str">
            <v>Tubo de concreto armado PA1 - D = 0,60 m</v>
          </cell>
          <cell r="C899" t="str">
            <v>m</v>
          </cell>
          <cell r="D899">
            <v>176.4666</v>
          </cell>
        </row>
        <row r="900">
          <cell r="A900" t="str">
            <v>M2168</v>
          </cell>
          <cell r="B900" t="str">
            <v>Tubo de concreto armado PA2 - D = 0,60 m</v>
          </cell>
          <cell r="C900" t="str">
            <v>m</v>
          </cell>
          <cell r="D900">
            <v>190.8785</v>
          </cell>
        </row>
        <row r="901">
          <cell r="A901" t="str">
            <v>M2169</v>
          </cell>
          <cell r="B901" t="str">
            <v>Tubo de concreto armado PA3 - D = 0,60 m</v>
          </cell>
          <cell r="C901" t="str">
            <v>m</v>
          </cell>
          <cell r="D901">
            <v>217.7774</v>
          </cell>
        </row>
        <row r="902">
          <cell r="A902" t="str">
            <v>M2170</v>
          </cell>
          <cell r="B902" t="str">
            <v>Tubo de concreto armado PA4 - D = 0,60 m</v>
          </cell>
          <cell r="C902" t="str">
            <v>m</v>
          </cell>
          <cell r="D902">
            <v>284.52710000000002</v>
          </cell>
        </row>
        <row r="903">
          <cell r="A903" t="str">
            <v>M2171</v>
          </cell>
          <cell r="B903" t="str">
            <v>Tubo de concreto armado PA1 - D = 0,80 m</v>
          </cell>
          <cell r="C903" t="str">
            <v>m</v>
          </cell>
          <cell r="D903">
            <v>264.87630000000001</v>
          </cell>
        </row>
        <row r="904">
          <cell r="A904" t="str">
            <v>M2172</v>
          </cell>
          <cell r="B904" t="str">
            <v>Tubo de concreto armado PA2 - D = 0,80 m</v>
          </cell>
          <cell r="C904" t="str">
            <v>m</v>
          </cell>
          <cell r="D904">
            <v>317.57510000000002</v>
          </cell>
        </row>
        <row r="905">
          <cell r="A905" t="str">
            <v>M2173</v>
          </cell>
          <cell r="B905" t="str">
            <v>Tubo de concreto armado PA3 - D = 0,80 m</v>
          </cell>
          <cell r="C905" t="str">
            <v>m</v>
          </cell>
          <cell r="D905">
            <v>351.23910000000001</v>
          </cell>
        </row>
        <row r="906">
          <cell r="A906" t="str">
            <v>M2174</v>
          </cell>
          <cell r="B906" t="str">
            <v>Tubo de concreto armado PA4 - D = 0,80 m</v>
          </cell>
          <cell r="C906" t="str">
            <v>m</v>
          </cell>
          <cell r="D906">
            <v>376.55610000000001</v>
          </cell>
        </row>
        <row r="907">
          <cell r="A907" t="str">
            <v>M2175</v>
          </cell>
          <cell r="B907" t="str">
            <v>Tubo de concreto armado PA1 - D = 1,00 m</v>
          </cell>
          <cell r="C907" t="str">
            <v>m</v>
          </cell>
          <cell r="D907">
            <v>432.11369999999999</v>
          </cell>
        </row>
        <row r="908">
          <cell r="A908" t="str">
            <v>M2176</v>
          </cell>
          <cell r="B908" t="str">
            <v>Tubo de concreto armado PA2 - D = 1,00 m</v>
          </cell>
          <cell r="C908" t="str">
            <v>m</v>
          </cell>
          <cell r="D908">
            <v>446.44279999999998</v>
          </cell>
        </row>
        <row r="909">
          <cell r="A909" t="str">
            <v>M2177</v>
          </cell>
          <cell r="B909" t="str">
            <v>Tubo de concreto armado PA3 - D = 1,00 m</v>
          </cell>
          <cell r="C909" t="str">
            <v>m</v>
          </cell>
          <cell r="D909">
            <v>480.28320000000002</v>
          </cell>
        </row>
        <row r="910">
          <cell r="A910" t="str">
            <v>M2178</v>
          </cell>
          <cell r="B910" t="str">
            <v>Tubo de concreto armado PA4 - D = 1,00 m</v>
          </cell>
          <cell r="C910" t="str">
            <v>m</v>
          </cell>
          <cell r="D910">
            <v>516.58460000000002</v>
          </cell>
        </row>
        <row r="911">
          <cell r="A911" t="str">
            <v>M2179</v>
          </cell>
          <cell r="B911" t="str">
            <v>Tubo de concreto armado PA1 - D = 1,20 m</v>
          </cell>
          <cell r="C911" t="str">
            <v>m</v>
          </cell>
          <cell r="D911">
            <v>519.85879999999997</v>
          </cell>
        </row>
        <row r="912">
          <cell r="A912" t="str">
            <v>M2180</v>
          </cell>
          <cell r="B912" t="str">
            <v>Tubo de concreto armado PA2 - D = 1,20 m</v>
          </cell>
          <cell r="C912" t="str">
            <v>m</v>
          </cell>
          <cell r="D912">
            <v>580.40449999999998</v>
          </cell>
        </row>
        <row r="913">
          <cell r="A913" t="str">
            <v>M2181</v>
          </cell>
          <cell r="B913" t="str">
            <v>Tubo de concreto armado PA3 - D = 1,20 m</v>
          </cell>
          <cell r="C913" t="str">
            <v>m</v>
          </cell>
          <cell r="D913">
            <v>671.10239999999999</v>
          </cell>
        </row>
        <row r="914">
          <cell r="A914" t="str">
            <v>M2182</v>
          </cell>
          <cell r="B914" t="str">
            <v>Tubo de concreto armado PA4 - D = 1,20 m</v>
          </cell>
          <cell r="C914" t="str">
            <v>m</v>
          </cell>
          <cell r="D914">
            <v>754.1653</v>
          </cell>
        </row>
        <row r="915">
          <cell r="A915" t="str">
            <v>M2183</v>
          </cell>
          <cell r="B915" t="str">
            <v>Tubo de concreto armado PA1 - D = 1,50 m</v>
          </cell>
          <cell r="C915" t="str">
            <v>m</v>
          </cell>
          <cell r="D915">
            <v>880</v>
          </cell>
        </row>
        <row r="916">
          <cell r="A916" t="str">
            <v>M2184</v>
          </cell>
          <cell r="B916" t="str">
            <v>Tubo de concreto armado PA2 - D = 1,50 m</v>
          </cell>
          <cell r="C916" t="str">
            <v>m</v>
          </cell>
          <cell r="D916">
            <v>911.71040000000005</v>
          </cell>
        </row>
        <row r="917">
          <cell r="A917" t="str">
            <v>M2185</v>
          </cell>
          <cell r="B917" t="str">
            <v>Tubo de concreto armado PA3 - D = 1,50 m</v>
          </cell>
          <cell r="C917" t="str">
            <v>m</v>
          </cell>
          <cell r="D917">
            <v>1029.6197</v>
          </cell>
        </row>
        <row r="918">
          <cell r="A918" t="str">
            <v>M2186</v>
          </cell>
          <cell r="B918" t="str">
            <v>Tubo de concreto armado PA4 - D = 1,50 m</v>
          </cell>
          <cell r="C918" t="str">
            <v>m</v>
          </cell>
          <cell r="D918">
            <v>1112.1454000000001</v>
          </cell>
        </row>
        <row r="919">
          <cell r="A919" t="str">
            <v>M2187</v>
          </cell>
          <cell r="B919" t="str">
            <v>Tubo de concreto armado PA1 - D = 0,50 m</v>
          </cell>
          <cell r="C919" t="str">
            <v>m</v>
          </cell>
          <cell r="D919">
            <v>131.59229999999999</v>
          </cell>
        </row>
        <row r="920">
          <cell r="A920" t="str">
            <v>M2188</v>
          </cell>
          <cell r="B920" t="str">
            <v>Tubo de concreto armado PA2 - D = 0,50 m</v>
          </cell>
          <cell r="C920" t="str">
            <v>m</v>
          </cell>
          <cell r="D920">
            <v>153.6318</v>
          </cell>
        </row>
        <row r="921">
          <cell r="A921" t="str">
            <v>M2189</v>
          </cell>
          <cell r="B921" t="str">
            <v>Tubo de concreto armado PA3 - D = 0,50 m</v>
          </cell>
          <cell r="C921" t="str">
            <v>m</v>
          </cell>
          <cell r="D921">
            <v>160.58459999999999</v>
          </cell>
        </row>
        <row r="922">
          <cell r="A922" t="str">
            <v>M2190</v>
          </cell>
          <cell r="B922" t="str">
            <v>Tubo de concreto armado PA4 - D = 0,50 m</v>
          </cell>
          <cell r="C922" t="str">
            <v>m</v>
          </cell>
          <cell r="D922">
            <v>234.82409999999999</v>
          </cell>
        </row>
        <row r="923">
          <cell r="A923" t="str">
            <v>M2192</v>
          </cell>
          <cell r="B923" t="str">
            <v>Coroa de widia linha HWG</v>
          </cell>
          <cell r="C923" t="str">
            <v>un</v>
          </cell>
          <cell r="D923">
            <v>920.59280000000001</v>
          </cell>
        </row>
        <row r="924">
          <cell r="A924" t="str">
            <v>M2193</v>
          </cell>
          <cell r="B924" t="str">
            <v>Coroa de widia linha NWG</v>
          </cell>
          <cell r="C924" t="str">
            <v>un</v>
          </cell>
          <cell r="D924">
            <v>880.32529999999997</v>
          </cell>
        </row>
        <row r="925">
          <cell r="A925" t="str">
            <v>M2197</v>
          </cell>
          <cell r="B925" t="str">
            <v>Haste de paredes paralelas com niple linha NW</v>
          </cell>
          <cell r="C925" t="str">
            <v>m</v>
          </cell>
          <cell r="D925">
            <v>693.03269999999998</v>
          </cell>
        </row>
        <row r="926">
          <cell r="A926" t="str">
            <v>M2198</v>
          </cell>
          <cell r="B926" t="str">
            <v>Trilho UIC60 em aço-carbono - C = 12 m</v>
          </cell>
          <cell r="C926" t="str">
            <v>t</v>
          </cell>
          <cell r="D926">
            <v>17468.4758</v>
          </cell>
        </row>
        <row r="927">
          <cell r="A927" t="str">
            <v>M2200</v>
          </cell>
          <cell r="B927" t="str">
            <v>Trilho TR45 em aço-carbono - C = 12 m</v>
          </cell>
          <cell r="C927" t="str">
            <v>t</v>
          </cell>
          <cell r="D927">
            <v>16466.132300000001</v>
          </cell>
        </row>
        <row r="928">
          <cell r="A928" t="str">
            <v>M2202</v>
          </cell>
          <cell r="B928" t="str">
            <v>Trilho TR57 em aço-carbono - C = 12 m</v>
          </cell>
          <cell r="C928" t="str">
            <v>t</v>
          </cell>
          <cell r="D928">
            <v>16466.132300000001</v>
          </cell>
        </row>
        <row r="929">
          <cell r="A929" t="str">
            <v>M2204</v>
          </cell>
          <cell r="B929" t="str">
            <v>Trilho TR68 em aço-carbono - C = 12 m</v>
          </cell>
          <cell r="C929" t="str">
            <v>t</v>
          </cell>
          <cell r="D929">
            <v>16466.132300000001</v>
          </cell>
        </row>
        <row r="930">
          <cell r="A930" t="str">
            <v>M2206</v>
          </cell>
          <cell r="B930" t="str">
            <v>Lubrificador de trilhos e de flanges de rodas</v>
          </cell>
          <cell r="C930" t="str">
            <v>un</v>
          </cell>
          <cell r="D930">
            <v>92514.362699999998</v>
          </cell>
        </row>
        <row r="931">
          <cell r="A931" t="str">
            <v>M2207</v>
          </cell>
          <cell r="B931" t="str">
            <v>Tirefão - D = 24 mm e C = 188 mm</v>
          </cell>
          <cell r="C931" t="str">
            <v>un</v>
          </cell>
          <cell r="D931">
            <v>17.757899999999999</v>
          </cell>
        </row>
        <row r="932">
          <cell r="A932" t="str">
            <v>M2208</v>
          </cell>
          <cell r="B932" t="str">
            <v>Tirefão - D = 22 mm e C = 155 mm</v>
          </cell>
          <cell r="C932" t="str">
            <v>un</v>
          </cell>
          <cell r="D932">
            <v>10.141</v>
          </cell>
        </row>
        <row r="933">
          <cell r="A933" t="str">
            <v>M2209</v>
          </cell>
          <cell r="B933" t="str">
            <v>Retensor para via férrea de TR45</v>
          </cell>
          <cell r="C933" t="str">
            <v>un</v>
          </cell>
          <cell r="D933">
            <v>43.406999999999996</v>
          </cell>
        </row>
        <row r="934">
          <cell r="A934" t="str">
            <v>M2210</v>
          </cell>
          <cell r="B934" t="str">
            <v>Retensor para via férrea de TR57</v>
          </cell>
          <cell r="C934" t="str">
            <v>un</v>
          </cell>
          <cell r="D934">
            <v>45.118600000000001</v>
          </cell>
        </row>
        <row r="935">
          <cell r="A935" t="str">
            <v>M2211</v>
          </cell>
          <cell r="B935" t="str">
            <v>Retensor para via férrea de TR68</v>
          </cell>
          <cell r="C935" t="str">
            <v>un</v>
          </cell>
          <cell r="D935">
            <v>46.578699999999998</v>
          </cell>
        </row>
        <row r="936">
          <cell r="A936" t="str">
            <v>M2213</v>
          </cell>
          <cell r="B936" t="str">
            <v>Placa de apoio em aço laminado para UIC60 com fixação rígida</v>
          </cell>
          <cell r="C936" t="str">
            <v>un</v>
          </cell>
          <cell r="D936">
            <v>166.16650000000001</v>
          </cell>
        </row>
        <row r="937">
          <cell r="A937" t="str">
            <v>M2214</v>
          </cell>
          <cell r="B937" t="str">
            <v>Grampo elástico Pandrol para fixação elástica</v>
          </cell>
          <cell r="C937" t="str">
            <v>un</v>
          </cell>
          <cell r="D937">
            <v>14.2988</v>
          </cell>
        </row>
        <row r="938">
          <cell r="A938" t="str">
            <v>M2215</v>
          </cell>
          <cell r="B938" t="str">
            <v>Placa de apoio em aço laminado para TR45 com fixação elástica</v>
          </cell>
          <cell r="C938" t="str">
            <v>un</v>
          </cell>
          <cell r="D938">
            <v>82.938100000000006</v>
          </cell>
        </row>
        <row r="939">
          <cell r="A939" t="str">
            <v>M2216</v>
          </cell>
          <cell r="B939" t="str">
            <v>Placa de apoio em aço laminado para TR57 com fixação elástica</v>
          </cell>
          <cell r="C939" t="str">
            <v>un</v>
          </cell>
          <cell r="D939">
            <v>118.53360000000001</v>
          </cell>
        </row>
        <row r="940">
          <cell r="A940" t="str">
            <v>M2217</v>
          </cell>
          <cell r="B940" t="str">
            <v>Placa de apoio em aço laminado para TR68 com fixação elástica</v>
          </cell>
          <cell r="C940" t="str">
            <v>un</v>
          </cell>
          <cell r="D940">
            <v>138.3938</v>
          </cell>
        </row>
        <row r="941">
          <cell r="A941" t="str">
            <v>M2218</v>
          </cell>
          <cell r="B941" t="str">
            <v>Placa de apoio em aço laminado para TR45 com fixação rígida</v>
          </cell>
          <cell r="C941" t="str">
            <v>un</v>
          </cell>
          <cell r="D941">
            <v>67.846500000000006</v>
          </cell>
        </row>
        <row r="942">
          <cell r="A942" t="str">
            <v>M2219</v>
          </cell>
          <cell r="B942" t="str">
            <v>Placa de apoio em aço laminado para TR57 com fixação rígida</v>
          </cell>
          <cell r="C942" t="str">
            <v>un</v>
          </cell>
          <cell r="D942">
            <v>152.03129999999999</v>
          </cell>
        </row>
        <row r="943">
          <cell r="A943" t="str">
            <v>M2220</v>
          </cell>
          <cell r="B943" t="str">
            <v>Placa de apoio em aço laminado para TR68 com fixação rígida</v>
          </cell>
          <cell r="C943" t="str">
            <v>un</v>
          </cell>
          <cell r="D943">
            <v>164.07310000000001</v>
          </cell>
        </row>
        <row r="944">
          <cell r="A944" t="str">
            <v>M2221</v>
          </cell>
          <cell r="B944" t="str">
            <v>Retensor para via férrea de UIC60</v>
          </cell>
          <cell r="C944" t="str">
            <v>un</v>
          </cell>
          <cell r="D944">
            <v>48.061900000000001</v>
          </cell>
        </row>
        <row r="945">
          <cell r="A945" t="str">
            <v>M2222</v>
          </cell>
          <cell r="B945" t="str">
            <v>Placa de apoio em aço laminado para UIC60 com fixação elástica</v>
          </cell>
          <cell r="C945" t="str">
            <v>un</v>
          </cell>
          <cell r="D945">
            <v>138.63740000000001</v>
          </cell>
        </row>
        <row r="946">
          <cell r="A946" t="str">
            <v>M2225</v>
          </cell>
          <cell r="B946" t="str">
            <v>Tala de junção TJ 45 não isolada com 6 furos</v>
          </cell>
          <cell r="C946" t="str">
            <v>par</v>
          </cell>
          <cell r="D946">
            <v>687.58879999999999</v>
          </cell>
        </row>
        <row r="947">
          <cell r="A947" t="str">
            <v>M2227</v>
          </cell>
          <cell r="B947" t="str">
            <v>Tala de junção TJ 57 não isolada com 6 furos</v>
          </cell>
          <cell r="C947" t="str">
            <v>par</v>
          </cell>
          <cell r="D947">
            <v>838.32420000000002</v>
          </cell>
        </row>
        <row r="948">
          <cell r="A948" t="str">
            <v>M2229</v>
          </cell>
          <cell r="B948" t="str">
            <v>Tala de junção TJ 68 não isolada com 6 furos</v>
          </cell>
          <cell r="C948" t="str">
            <v>par</v>
          </cell>
          <cell r="D948">
            <v>996.33939999999996</v>
          </cell>
        </row>
        <row r="949">
          <cell r="A949" t="str">
            <v>M2233</v>
          </cell>
          <cell r="B949" t="str">
            <v>Parafuso de cabeça abaulada em aço inox com porca e arruela de pressão para tala de junção - D = 25,4 mm</v>
          </cell>
          <cell r="C949" t="str">
            <v>un</v>
          </cell>
          <cell r="D949">
            <v>45.490699999999997</v>
          </cell>
        </row>
        <row r="950">
          <cell r="A950" t="str">
            <v>M2234</v>
          </cell>
          <cell r="B950" t="str">
            <v>Tala de junção TJ 60 não isolada com 6 furos</v>
          </cell>
          <cell r="C950" t="str">
            <v>par</v>
          </cell>
          <cell r="D950">
            <v>920.43320000000006</v>
          </cell>
        </row>
        <row r="951">
          <cell r="A951" t="str">
            <v>M2236</v>
          </cell>
          <cell r="B951" t="str">
            <v>AMV tipo TR45, abertura 1:8, bitola métrica</v>
          </cell>
          <cell r="C951" t="str">
            <v>un</v>
          </cell>
          <cell r="D951">
            <v>264916.0748</v>
          </cell>
        </row>
        <row r="952">
          <cell r="A952" t="str">
            <v>M2237</v>
          </cell>
          <cell r="B952" t="str">
            <v>AMV tipo TR45, abertura 1:10, bitola métrica</v>
          </cell>
          <cell r="C952" t="str">
            <v>un</v>
          </cell>
          <cell r="D952">
            <v>290369.02899999998</v>
          </cell>
        </row>
        <row r="953">
          <cell r="A953" t="str">
            <v>M2238</v>
          </cell>
          <cell r="B953" t="str">
            <v>AMV tipo TR45, abertura 1:12, bitola métrica</v>
          </cell>
          <cell r="C953" t="str">
            <v>un</v>
          </cell>
          <cell r="D953">
            <v>318367.54249999998</v>
          </cell>
        </row>
        <row r="954">
          <cell r="A954" t="str">
            <v>M2239</v>
          </cell>
          <cell r="B954" t="str">
            <v>AMV tipo TR45, abertura 1:14, bitola métrica</v>
          </cell>
          <cell r="C954" t="str">
            <v>un</v>
          </cell>
          <cell r="D954">
            <v>349165.6053</v>
          </cell>
        </row>
        <row r="955">
          <cell r="A955" t="str">
            <v>M2240</v>
          </cell>
          <cell r="B955" t="str">
            <v>AMV tipo TR57, abertura 1:8, bitola métrica</v>
          </cell>
          <cell r="C955" t="str">
            <v>un</v>
          </cell>
          <cell r="D955">
            <v>332724.79749999999</v>
          </cell>
        </row>
        <row r="956">
          <cell r="A956" t="str">
            <v>M2241</v>
          </cell>
          <cell r="B956" t="str">
            <v>AMV tipo TR57, abertura 1:10, bitola métrica</v>
          </cell>
          <cell r="C956" t="str">
            <v>un</v>
          </cell>
          <cell r="D956">
            <v>364958.62349999999</v>
          </cell>
        </row>
        <row r="957">
          <cell r="A957" t="str">
            <v>M2242</v>
          </cell>
          <cell r="B957" t="str">
            <v>AMV tipo TR57, abertura 1:12, bitola métrica</v>
          </cell>
          <cell r="C957" t="str">
            <v>un</v>
          </cell>
          <cell r="D957">
            <v>400415.94530000002</v>
          </cell>
        </row>
        <row r="958">
          <cell r="A958" t="str">
            <v>M2243</v>
          </cell>
          <cell r="B958" t="str">
            <v>AMV tipo TR57, abertura 1:14, bitola métrica</v>
          </cell>
          <cell r="C958" t="str">
            <v>un</v>
          </cell>
          <cell r="D958">
            <v>439418.96189999999</v>
          </cell>
        </row>
        <row r="959">
          <cell r="A959" t="str">
            <v>M2244</v>
          </cell>
          <cell r="B959" t="str">
            <v>AMV tipo TR57, abertura 1:20, bitola métrica</v>
          </cell>
          <cell r="C959" t="str">
            <v>un</v>
          </cell>
          <cell r="D959">
            <v>530418.48930000002</v>
          </cell>
        </row>
        <row r="960">
          <cell r="A960" t="str">
            <v>M2245</v>
          </cell>
          <cell r="B960" t="str">
            <v>AMV tipo TR68, abertura 1:10, bitola métrica</v>
          </cell>
          <cell r="C960" t="str">
            <v>un</v>
          </cell>
          <cell r="D960">
            <v>433397.2352</v>
          </cell>
        </row>
        <row r="961">
          <cell r="A961" t="str">
            <v>M2246</v>
          </cell>
          <cell r="B961" t="str">
            <v>AMV tipo TR68, abertura 1:12, bitola métrica</v>
          </cell>
          <cell r="C961" t="str">
            <v>un</v>
          </cell>
          <cell r="D961">
            <v>480891.44130000001</v>
          </cell>
        </row>
        <row r="962">
          <cell r="A962" t="str">
            <v>M2247</v>
          </cell>
          <cell r="B962" t="str">
            <v>AMV tipo TR68, abertura 1:14, bitola métrica</v>
          </cell>
          <cell r="C962" t="str">
            <v>un</v>
          </cell>
          <cell r="D962">
            <v>527422.60549999995</v>
          </cell>
        </row>
        <row r="963">
          <cell r="A963" t="str">
            <v>M2248</v>
          </cell>
          <cell r="B963" t="str">
            <v>AMV tipo UIC60, abertura 1:10, bitola métrica</v>
          </cell>
          <cell r="C963" t="str">
            <v>un</v>
          </cell>
          <cell r="D963">
            <v>383645.02549999999</v>
          </cell>
        </row>
        <row r="964">
          <cell r="A964" t="str">
            <v>M2249</v>
          </cell>
          <cell r="B964" t="str">
            <v>AMV tipo TR68, abertura 1:20, bitola métrica</v>
          </cell>
          <cell r="C964" t="str">
            <v>un</v>
          </cell>
          <cell r="D964">
            <v>629791.39199999999</v>
          </cell>
        </row>
        <row r="965">
          <cell r="A965" t="str">
            <v>M2250</v>
          </cell>
          <cell r="B965" t="str">
            <v>AMV tipo TR45, abertura 1:8, bitola larga</v>
          </cell>
          <cell r="C965" t="str">
            <v>un</v>
          </cell>
          <cell r="D965">
            <v>303038.97970000003</v>
          </cell>
        </row>
        <row r="966">
          <cell r="A966" t="str">
            <v>M2251</v>
          </cell>
          <cell r="B966" t="str">
            <v>AMV tipo TR45, abertura 1:10, bitola larga</v>
          </cell>
          <cell r="C966" t="str">
            <v>un</v>
          </cell>
          <cell r="D966">
            <v>332304.24329999997</v>
          </cell>
        </row>
        <row r="967">
          <cell r="A967" t="str">
            <v>M2252</v>
          </cell>
          <cell r="B967" t="str">
            <v>AMV tipo TR45, abertura 1:12, bitola larga</v>
          </cell>
          <cell r="C967" t="str">
            <v>un</v>
          </cell>
          <cell r="D967">
            <v>364496.2401</v>
          </cell>
        </row>
        <row r="968">
          <cell r="A968" t="str">
            <v>M2253</v>
          </cell>
          <cell r="B968" t="str">
            <v>AMV tipo TR45, abertura 1:14, bitola larga</v>
          </cell>
          <cell r="C968" t="str">
            <v>un</v>
          </cell>
          <cell r="D968">
            <v>399907.2107</v>
          </cell>
        </row>
        <row r="969">
          <cell r="A969" t="str">
            <v>M2254</v>
          </cell>
          <cell r="B969" t="str">
            <v>AMV tipo TR57, abertura 1:8, bitola larga</v>
          </cell>
          <cell r="C969" t="str">
            <v>un</v>
          </cell>
          <cell r="D969">
            <v>381042.1862</v>
          </cell>
        </row>
        <row r="970">
          <cell r="A970" t="str">
            <v>M2255</v>
          </cell>
          <cell r="B970" t="str">
            <v>AMV tipo TR57, abertura 1:10, bitola larga</v>
          </cell>
          <cell r="C970" t="str">
            <v>un</v>
          </cell>
          <cell r="D970">
            <v>418136.88160000002</v>
          </cell>
        </row>
        <row r="971">
          <cell r="A971" t="str">
            <v>M2256</v>
          </cell>
          <cell r="B971" t="str">
            <v>AMV tipo TR57, abertura 1:12, bitola larga</v>
          </cell>
          <cell r="C971" t="str">
            <v>un</v>
          </cell>
          <cell r="D971">
            <v>458911.9914</v>
          </cell>
        </row>
        <row r="972">
          <cell r="A972" t="str">
            <v>M2257</v>
          </cell>
          <cell r="B972" t="str">
            <v>AMV tipo TR57, abertura 1:14, bitola larga</v>
          </cell>
          <cell r="C972" t="str">
            <v>un</v>
          </cell>
          <cell r="D972">
            <v>508957.40919999999</v>
          </cell>
        </row>
        <row r="973">
          <cell r="A973" t="str">
            <v>M2258</v>
          </cell>
          <cell r="B973" t="str">
            <v>AMV tipo TR57, abertura 1:20, bitola larga</v>
          </cell>
          <cell r="C973" t="str">
            <v>un</v>
          </cell>
          <cell r="D973">
            <v>607633.15670000005</v>
          </cell>
        </row>
        <row r="974">
          <cell r="A974" t="str">
            <v>M2259</v>
          </cell>
          <cell r="B974" t="str">
            <v>AMV tipo TR68, abertura 1:10, bitola larga</v>
          </cell>
          <cell r="C974" t="str">
            <v>un</v>
          </cell>
          <cell r="D974">
            <v>502045.7732</v>
          </cell>
        </row>
        <row r="975">
          <cell r="A975" t="str">
            <v>M2260</v>
          </cell>
          <cell r="B975" t="str">
            <v>AMV tipo TR68, abertura 1:12, bitola larga</v>
          </cell>
          <cell r="C975" t="str">
            <v>un</v>
          </cell>
          <cell r="D975">
            <v>550692.52119999996</v>
          </cell>
        </row>
        <row r="976">
          <cell r="A976" t="str">
            <v>M2261</v>
          </cell>
          <cell r="B976" t="str">
            <v>AMV tipo TR68, abertura 1:14, bitola larga</v>
          </cell>
          <cell r="C976" t="str">
            <v>un</v>
          </cell>
          <cell r="D976">
            <v>604203.90579999995</v>
          </cell>
        </row>
        <row r="977">
          <cell r="A977" t="str">
            <v>M2262</v>
          </cell>
          <cell r="B977" t="str">
            <v>AMV tipo UIC60, abertura 1:10, bitola larga</v>
          </cell>
          <cell r="C977" t="str">
            <v>un</v>
          </cell>
          <cell r="D977">
            <v>439610.58519999997</v>
          </cell>
        </row>
        <row r="978">
          <cell r="A978" t="str">
            <v>M2263</v>
          </cell>
          <cell r="B978" t="str">
            <v>AMV tipo TR68, abertura 1:20, bitola larga</v>
          </cell>
          <cell r="C978" t="str">
            <v>un</v>
          </cell>
          <cell r="D978">
            <v>737507.62670000002</v>
          </cell>
        </row>
        <row r="979">
          <cell r="A979" t="str">
            <v>M2264</v>
          </cell>
          <cell r="B979" t="str">
            <v>AMV tipo TR45, abertura 1:8, bitola mista</v>
          </cell>
          <cell r="C979" t="str">
            <v>un</v>
          </cell>
          <cell r="D979">
            <v>361462.10700000002</v>
          </cell>
        </row>
        <row r="980">
          <cell r="A980" t="str">
            <v>M2265</v>
          </cell>
          <cell r="B980" t="str">
            <v>AMV tipo TR45, abertura 1:10, bitola mista</v>
          </cell>
          <cell r="C980" t="str">
            <v>un</v>
          </cell>
          <cell r="D980">
            <v>396569.72090000001</v>
          </cell>
        </row>
        <row r="981">
          <cell r="A981" t="str">
            <v>M2266</v>
          </cell>
          <cell r="B981" t="str">
            <v>AMV tipo TR45, abertura 1:12, bitola mista</v>
          </cell>
          <cell r="C981" t="str">
            <v>un</v>
          </cell>
          <cell r="D981">
            <v>435188.17090000003</v>
          </cell>
        </row>
        <row r="982">
          <cell r="A982" t="str">
            <v>M2267</v>
          </cell>
          <cell r="B982" t="str">
            <v>AMV tipo TR45, abertura 1:14, bitola mista</v>
          </cell>
          <cell r="C982" t="str">
            <v>un</v>
          </cell>
          <cell r="D982">
            <v>482861.18810000003</v>
          </cell>
        </row>
        <row r="983">
          <cell r="A983" t="str">
            <v>M2268</v>
          </cell>
          <cell r="B983" t="str">
            <v>AMV tipo TR57, abertura 1:8, bitola mista</v>
          </cell>
          <cell r="C983" t="str">
            <v>un</v>
          </cell>
          <cell r="D983">
            <v>455247.59149999998</v>
          </cell>
        </row>
        <row r="984">
          <cell r="A984" t="str">
            <v>M2269</v>
          </cell>
          <cell r="B984" t="str">
            <v>AMV tipo TR57, abertura 1:10, bitola mista</v>
          </cell>
          <cell r="C984" t="str">
            <v>un</v>
          </cell>
          <cell r="D984">
            <v>504926.53259999998</v>
          </cell>
        </row>
        <row r="985">
          <cell r="A985" t="str">
            <v>M2270</v>
          </cell>
          <cell r="B985" t="str">
            <v>AMV tipo TR57, abertura 1:12, bitola mista</v>
          </cell>
          <cell r="C985" t="str">
            <v>un</v>
          </cell>
          <cell r="D985">
            <v>553861.37439999997</v>
          </cell>
        </row>
        <row r="986">
          <cell r="A986" t="str">
            <v>M2271</v>
          </cell>
          <cell r="B986" t="str">
            <v>AMV tipo TR57, abertura 1:14, bitola mista</v>
          </cell>
          <cell r="C986" t="str">
            <v>un</v>
          </cell>
          <cell r="D986">
            <v>607689.68259999994</v>
          </cell>
        </row>
        <row r="987">
          <cell r="A987" t="str">
            <v>M2272</v>
          </cell>
          <cell r="B987" t="str">
            <v>AMV tipo TR57, abertura 1:20, bitola mista</v>
          </cell>
          <cell r="C987" t="str">
            <v>un</v>
          </cell>
          <cell r="D987">
            <v>741690.55870000005</v>
          </cell>
        </row>
        <row r="988">
          <cell r="A988" t="str">
            <v>M2273</v>
          </cell>
          <cell r="B988" t="str">
            <v>AMV tipo TR68, abertura 1:10, bitola mista</v>
          </cell>
          <cell r="C988" t="str">
            <v>un</v>
          </cell>
          <cell r="D988">
            <v>599370.3578</v>
          </cell>
        </row>
        <row r="989">
          <cell r="A989" t="str">
            <v>M2274</v>
          </cell>
          <cell r="B989" t="str">
            <v>AMV tipo TR68, abertura 1:12, bitola mista</v>
          </cell>
          <cell r="C989" t="str">
            <v>un</v>
          </cell>
          <cell r="D989">
            <v>657749.58299999998</v>
          </cell>
        </row>
        <row r="990">
          <cell r="A990" t="str">
            <v>M2275</v>
          </cell>
          <cell r="B990" t="str">
            <v>AMV tipo TR68, abertura 1:14, bitola mista</v>
          </cell>
          <cell r="C990" t="str">
            <v>un</v>
          </cell>
          <cell r="D990">
            <v>737545.31079999998</v>
          </cell>
        </row>
        <row r="991">
          <cell r="A991" t="str">
            <v>M2276</v>
          </cell>
          <cell r="B991" t="str">
            <v>Revestimento com conector linha AW</v>
          </cell>
          <cell r="C991" t="str">
            <v>m</v>
          </cell>
          <cell r="D991">
            <v>294.80189999999999</v>
          </cell>
        </row>
        <row r="992">
          <cell r="A992" t="str">
            <v>M2277</v>
          </cell>
          <cell r="B992" t="str">
            <v>AMV tipo TR68, abertura 1:20, bitola mista</v>
          </cell>
          <cell r="C992" t="str">
            <v>un</v>
          </cell>
          <cell r="D992">
            <v>878822.90330000001</v>
          </cell>
        </row>
        <row r="993">
          <cell r="A993" t="str">
            <v>M2281</v>
          </cell>
          <cell r="B993" t="str">
            <v>Dormente de madeira bitola larga - C = 280 cm, L = 24 cm e H = 17 cm</v>
          </cell>
          <cell r="C993" t="str">
            <v>un</v>
          </cell>
          <cell r="D993">
            <v>468.3655</v>
          </cell>
        </row>
        <row r="994">
          <cell r="A994" t="str">
            <v>M2282</v>
          </cell>
          <cell r="B994" t="str">
            <v>Dormente de madeira bitola métrica - C = 200 cm, L = 22 cm e H = 16 cm</v>
          </cell>
          <cell r="C994" t="str">
            <v>un</v>
          </cell>
          <cell r="D994">
            <v>280.61329999999998</v>
          </cell>
        </row>
        <row r="995">
          <cell r="A995" t="str">
            <v>M2284</v>
          </cell>
          <cell r="B995" t="str">
            <v>Revestimento com conector linha HW</v>
          </cell>
          <cell r="C995" t="str">
            <v>m</v>
          </cell>
          <cell r="D995">
            <v>575.36779999999999</v>
          </cell>
        </row>
        <row r="996">
          <cell r="A996" t="str">
            <v>M2285</v>
          </cell>
          <cell r="B996" t="str">
            <v>Revestimento com conector linha NW</v>
          </cell>
          <cell r="C996" t="str">
            <v>m</v>
          </cell>
          <cell r="D996">
            <v>464.8082</v>
          </cell>
        </row>
        <row r="997">
          <cell r="A997" t="str">
            <v>M2292</v>
          </cell>
          <cell r="B997" t="str">
            <v>AMV tipo UIC60, abertura 1:12, bitola métrica</v>
          </cell>
          <cell r="C997" t="str">
            <v>un</v>
          </cell>
          <cell r="D997">
            <v>420970.91230000003</v>
          </cell>
        </row>
        <row r="998">
          <cell r="A998" t="str">
            <v>M2293</v>
          </cell>
          <cell r="B998" t="str">
            <v>AMV tipo UIC60, abertura 1:14, bitola métrica</v>
          </cell>
          <cell r="C998" t="str">
            <v>un</v>
          </cell>
          <cell r="D998">
            <v>462029.40629999997</v>
          </cell>
        </row>
        <row r="999">
          <cell r="A999" t="str">
            <v>M2294</v>
          </cell>
          <cell r="B999" t="str">
            <v>AMV tipo UIC60, abertura 1:20, bitola métrica</v>
          </cell>
          <cell r="C999" t="str">
            <v>un</v>
          </cell>
          <cell r="D999">
            <v>557551.02249999996</v>
          </cell>
        </row>
        <row r="1000">
          <cell r="A1000" t="str">
            <v>M2298</v>
          </cell>
          <cell r="B1000" t="str">
            <v>AMV tipo UIC60, abertura 1:10, bitola mista</v>
          </cell>
          <cell r="C1000" t="str">
            <v>un</v>
          </cell>
          <cell r="D1000">
            <v>530698.10519999999</v>
          </cell>
        </row>
        <row r="1001">
          <cell r="A1001" t="str">
            <v>M2299</v>
          </cell>
          <cell r="B1001" t="str">
            <v>AMV tipo UIC60, abertura 1:12, bitola mista</v>
          </cell>
          <cell r="C1001" t="str">
            <v>un</v>
          </cell>
          <cell r="D1001">
            <v>582210.16130000004</v>
          </cell>
        </row>
        <row r="1002">
          <cell r="A1002" t="str">
            <v>M2300</v>
          </cell>
          <cell r="B1002" t="str">
            <v>AMV tipo UIC60, abertura 1:14, bitola mista</v>
          </cell>
          <cell r="C1002" t="str">
            <v>un</v>
          </cell>
          <cell r="D1002">
            <v>638873.25340000005</v>
          </cell>
        </row>
        <row r="1003">
          <cell r="A1003" t="str">
            <v>M2301</v>
          </cell>
          <cell r="B1003" t="str">
            <v>AMV tipo UIC60, abertura 1:20, bitola mista</v>
          </cell>
          <cell r="C1003" t="str">
            <v>un</v>
          </cell>
          <cell r="D1003">
            <v>779110.84400000004</v>
          </cell>
        </row>
        <row r="1004">
          <cell r="A1004" t="str">
            <v>M2303</v>
          </cell>
          <cell r="B1004" t="str">
            <v>Sapata de widia linha NW</v>
          </cell>
          <cell r="C1004" t="str">
            <v>un</v>
          </cell>
          <cell r="D1004">
            <v>628.59969999999998</v>
          </cell>
        </row>
        <row r="1005">
          <cell r="A1005" t="str">
            <v>M2304</v>
          </cell>
          <cell r="B1005" t="str">
            <v>Broca de arraste com três asas linha NW</v>
          </cell>
          <cell r="C1005" t="str">
            <v>un</v>
          </cell>
          <cell r="D1005">
            <v>1910.5310999999999</v>
          </cell>
        </row>
        <row r="1006">
          <cell r="A1006" t="str">
            <v>M2308</v>
          </cell>
          <cell r="B1006" t="str">
            <v>Dormente de madeira para pontes - C = 300 cm, L = 25 cm e H = 20 cm</v>
          </cell>
          <cell r="C1006" t="str">
            <v>un</v>
          </cell>
          <cell r="D1006">
            <v>614.96389999999997</v>
          </cell>
        </row>
        <row r="1007">
          <cell r="A1007" t="str">
            <v>M2313</v>
          </cell>
          <cell r="B1007" t="str">
            <v>AMV tipo UIC60, abertura 1:12, bitola larga</v>
          </cell>
          <cell r="C1007" t="str">
            <v>un</v>
          </cell>
          <cell r="D1007">
            <v>487725.82530000003</v>
          </cell>
        </row>
        <row r="1008">
          <cell r="A1008" t="str">
            <v>M2314</v>
          </cell>
          <cell r="B1008" t="str">
            <v>AMV tipo UIC60, abertura 1:14, bitola larga</v>
          </cell>
          <cell r="C1008" t="str">
            <v>un</v>
          </cell>
          <cell r="D1008">
            <v>534940.57810000004</v>
          </cell>
        </row>
        <row r="1009">
          <cell r="A1009" t="str">
            <v>M2316</v>
          </cell>
          <cell r="B1009" t="str">
            <v>AMV tipo UIC60, abertura 1:20, bitola larga</v>
          </cell>
          <cell r="C1009" t="str">
            <v>un</v>
          </cell>
          <cell r="D1009">
            <v>638812.95889999997</v>
          </cell>
        </row>
        <row r="1010">
          <cell r="A1010" t="str">
            <v>M2317</v>
          </cell>
          <cell r="B1010" t="str">
            <v>Tubo de revestimento em aço-carbono schedule 40 para estaca raiz - ponteira schedule 80, D = 141,3 mm, peso 24 kg/m</v>
          </cell>
          <cell r="C1010" t="str">
            <v>m</v>
          </cell>
          <cell r="D1010">
            <v>622.21270000000004</v>
          </cell>
        </row>
        <row r="1011">
          <cell r="A1011" t="str">
            <v>M2318</v>
          </cell>
          <cell r="B1011" t="str">
            <v>Tubo de revestimento em aço-carbono schedule 40 para estaca raiz - ponteira schedule 80, D = 168,3 mm, peso 31 kg/m</v>
          </cell>
          <cell r="C1011" t="str">
            <v>m</v>
          </cell>
          <cell r="D1011">
            <v>1217.3240000000001</v>
          </cell>
        </row>
        <row r="1012">
          <cell r="A1012" t="str">
            <v>M2319</v>
          </cell>
          <cell r="B1012" t="str">
            <v>Tubo de revestimento em aço-carbono schedule 40 para estaca raiz - ponteira schedule 80, D = 219,1 mm, peso 47 kg/m</v>
          </cell>
          <cell r="C1012" t="str">
            <v>m</v>
          </cell>
          <cell r="D1012">
            <v>1875.6967999999999</v>
          </cell>
        </row>
        <row r="1013">
          <cell r="A1013" t="str">
            <v>M2320</v>
          </cell>
          <cell r="B1013" t="str">
            <v>Tubo de revestimento em aço-carbono schedule 40 para estaca raiz - ponteira schedule 80, D = 273,0 mm, peso 67 kg/m</v>
          </cell>
          <cell r="C1013" t="str">
            <v>m</v>
          </cell>
          <cell r="D1013">
            <v>2292.9616000000001</v>
          </cell>
        </row>
        <row r="1014">
          <cell r="A1014" t="str">
            <v>M2321</v>
          </cell>
          <cell r="B1014" t="str">
            <v>Tubo de revestimento em aço-carbono schedule 40 para estaca raiz - ponteira schedule 80, D = 323,8 mm, peso 90 kg/m</v>
          </cell>
          <cell r="C1014" t="str">
            <v>m</v>
          </cell>
          <cell r="D1014">
            <v>2880.0668999999998</v>
          </cell>
        </row>
        <row r="1015">
          <cell r="A1015" t="str">
            <v>M2322</v>
          </cell>
          <cell r="B1015" t="str">
            <v>Tubo de revestimento em aço-carbono schedule 40 para estaca raiz - ponteira schedule 80, D = 406,0 mm, peso 143 kg/m</v>
          </cell>
          <cell r="C1015" t="str">
            <v>m</v>
          </cell>
          <cell r="D1015">
            <v>2926.9331000000002</v>
          </cell>
        </row>
        <row r="1016">
          <cell r="A1016" t="str">
            <v>M2325</v>
          </cell>
          <cell r="B1016" t="str">
            <v>Anel de compensação angular para tirantes de D = 30 mm</v>
          </cell>
          <cell r="C1016" t="str">
            <v>un</v>
          </cell>
          <cell r="D1016">
            <v>53.602899999999998</v>
          </cell>
        </row>
        <row r="1017">
          <cell r="A1017" t="str">
            <v>M2326</v>
          </cell>
          <cell r="B1017" t="str">
            <v>Anel de compensação angular para tirantes de D = 32 mm</v>
          </cell>
          <cell r="C1017" t="str">
            <v>un</v>
          </cell>
          <cell r="D1017">
            <v>78.139600000000002</v>
          </cell>
        </row>
        <row r="1018">
          <cell r="A1018" t="str">
            <v>M2327</v>
          </cell>
          <cell r="B1018" t="str">
            <v>Anel de compensação angular para tirantes de D = 40 mm</v>
          </cell>
          <cell r="C1018" t="str">
            <v>un</v>
          </cell>
          <cell r="D1018">
            <v>80.125600000000006</v>
          </cell>
        </row>
        <row r="1019">
          <cell r="A1019" t="str">
            <v>M2328</v>
          </cell>
          <cell r="B1019" t="str">
            <v>Anel de compensação angular para tirantes de D = 44 mm</v>
          </cell>
          <cell r="C1019" t="str">
            <v>un</v>
          </cell>
          <cell r="D1019">
            <v>91.668400000000005</v>
          </cell>
        </row>
        <row r="1020">
          <cell r="A1020" t="str">
            <v>M2329</v>
          </cell>
          <cell r="B1020" t="str">
            <v>Anel de compensação angular para tirantes de D = 50 mm</v>
          </cell>
          <cell r="C1020" t="str">
            <v>un</v>
          </cell>
          <cell r="D1020">
            <v>100.77809999999999</v>
          </cell>
        </row>
        <row r="1021">
          <cell r="A1021" t="str">
            <v>M2330</v>
          </cell>
          <cell r="B1021" t="str">
            <v>Anel de compensação angular para tirantes de D = 53 mm</v>
          </cell>
          <cell r="C1021" t="str">
            <v>un</v>
          </cell>
          <cell r="D1021">
            <v>109.9867</v>
          </cell>
        </row>
        <row r="1022">
          <cell r="A1022" t="str">
            <v>M2331</v>
          </cell>
          <cell r="B1022" t="str">
            <v>Anel de compensação angular para tirantes de D = 57 mm</v>
          </cell>
          <cell r="C1022" t="str">
            <v>un</v>
          </cell>
          <cell r="D1022">
            <v>120.6965</v>
          </cell>
        </row>
        <row r="1023">
          <cell r="A1023" t="str">
            <v>M2332</v>
          </cell>
          <cell r="B1023" t="str">
            <v>Anel de compensação angular para tirantes de D = 63 mm</v>
          </cell>
          <cell r="C1023" t="str">
            <v>un</v>
          </cell>
          <cell r="D1023">
            <v>133.3827</v>
          </cell>
        </row>
        <row r="1024">
          <cell r="A1024" t="str">
            <v>M2333</v>
          </cell>
          <cell r="B1024" t="str">
            <v>Anel de compensação angular para tirantes de D = 69 mm</v>
          </cell>
          <cell r="C1024" t="str">
            <v>un</v>
          </cell>
          <cell r="D1024">
            <v>151.11840000000001</v>
          </cell>
        </row>
        <row r="1025">
          <cell r="A1025" t="str">
            <v>M2334</v>
          </cell>
          <cell r="B1025" t="str">
            <v>Coroa de widia linha BWG</v>
          </cell>
          <cell r="C1025" t="str">
            <v>un</v>
          </cell>
          <cell r="D1025">
            <v>715.9375</v>
          </cell>
        </row>
        <row r="1026">
          <cell r="A1026" t="str">
            <v>M2352</v>
          </cell>
          <cell r="B1026" t="str">
            <v>Conjunto para solda aluminotérmica de TR45 - porção, fôrmas, acendedor, pasta de vedação e cadinho descartável</v>
          </cell>
          <cell r="C1026" t="str">
            <v>un</v>
          </cell>
          <cell r="D1026">
            <v>1177.5213000000001</v>
          </cell>
        </row>
        <row r="1027">
          <cell r="A1027" t="str">
            <v>M2353</v>
          </cell>
          <cell r="B1027" t="str">
            <v>Conjunto para solda aluminotérmica de TR57 - porção, fôrmas, acendedor, pasta de vedação e cadinho descartável</v>
          </cell>
          <cell r="C1027" t="str">
            <v>un</v>
          </cell>
          <cell r="D1027">
            <v>1177.6069</v>
          </cell>
        </row>
        <row r="1028">
          <cell r="A1028" t="str">
            <v>M2354</v>
          </cell>
          <cell r="B1028" t="str">
            <v>Conjunto para solda aluminotérmica de TR68 - porção, fôrmas, acendedor, pasta de vedação e cadinho descartável</v>
          </cell>
          <cell r="C1028" t="str">
            <v>un</v>
          </cell>
          <cell r="D1028">
            <v>1248.922</v>
          </cell>
        </row>
        <row r="1029">
          <cell r="A1029" t="str">
            <v>M2355</v>
          </cell>
          <cell r="B1029" t="str">
            <v>Conjunto para solda aluminotérmica de UIC60 - porção, fôrmas, acendedor, pasta de vedação e cadinho descartável</v>
          </cell>
          <cell r="C1029" t="str">
            <v>un</v>
          </cell>
          <cell r="D1029">
            <v>1191.3996</v>
          </cell>
        </row>
        <row r="1030">
          <cell r="A1030" t="str">
            <v>M2356</v>
          </cell>
          <cell r="B1030" t="str">
            <v>Brita padrão para lastro ferroviário</v>
          </cell>
          <cell r="C1030" t="str">
            <v>m³</v>
          </cell>
          <cell r="D1030">
            <v>133.15969999999999</v>
          </cell>
        </row>
        <row r="1031">
          <cell r="A1031" t="str">
            <v>M2358</v>
          </cell>
          <cell r="B1031" t="str">
            <v>Palmilha de borracha para dormente de concreto</v>
          </cell>
          <cell r="C1031" t="str">
            <v>un</v>
          </cell>
          <cell r="D1031">
            <v>14.182600000000001</v>
          </cell>
        </row>
        <row r="1032">
          <cell r="A1032" t="str">
            <v>M2364</v>
          </cell>
          <cell r="B1032" t="str">
            <v>Broca para furar trilho - D = 29 mm (1 1/8")</v>
          </cell>
          <cell r="C1032" t="str">
            <v>un</v>
          </cell>
          <cell r="D1032">
            <v>976.7559</v>
          </cell>
        </row>
        <row r="1033">
          <cell r="A1033" t="str">
            <v>M2365</v>
          </cell>
          <cell r="B1033" t="str">
            <v>Disco de corte abrasivo para máquina para serrar trilho - D = 350 mm</v>
          </cell>
          <cell r="C1033" t="str">
            <v>un</v>
          </cell>
          <cell r="D1033">
            <v>23.712399999999999</v>
          </cell>
        </row>
        <row r="1034">
          <cell r="A1034" t="str">
            <v>M2370</v>
          </cell>
          <cell r="B1034" t="str">
            <v>Dormentes de madeira para AMV</v>
          </cell>
          <cell r="C1034" t="str">
            <v>m³</v>
          </cell>
          <cell r="D1034">
            <v>4099.8374000000003</v>
          </cell>
        </row>
        <row r="1035">
          <cell r="A1035" t="str">
            <v>M2379</v>
          </cell>
          <cell r="B1035" t="str">
            <v>Coroa de diamante linha BWG</v>
          </cell>
          <cell r="C1035" t="str">
            <v>un</v>
          </cell>
          <cell r="D1035">
            <v>1472.4706000000001</v>
          </cell>
        </row>
        <row r="1036">
          <cell r="A1036" t="str">
            <v>M2383</v>
          </cell>
          <cell r="B1036" t="str">
            <v>Revestimento com conector linha BW</v>
          </cell>
          <cell r="C1036" t="str">
            <v>m</v>
          </cell>
          <cell r="D1036">
            <v>434.99529999999999</v>
          </cell>
        </row>
        <row r="1037">
          <cell r="A1037" t="str">
            <v>M2386</v>
          </cell>
          <cell r="B1037" t="str">
            <v>Corda de poliamida - D = 12,0 mm e capacidade de carga de 2.200 kg</v>
          </cell>
          <cell r="C1037" t="str">
            <v>m</v>
          </cell>
          <cell r="D1037">
            <v>3.8355999999999999</v>
          </cell>
        </row>
        <row r="1038">
          <cell r="A1038" t="str">
            <v>M2388</v>
          </cell>
          <cell r="B1038" t="str">
            <v>Broca de widia - D = 16 mm e C = 150 mm</v>
          </cell>
          <cell r="C1038" t="str">
            <v>un</v>
          </cell>
          <cell r="D1038">
            <v>47.964799999999997</v>
          </cell>
        </row>
        <row r="1039">
          <cell r="A1039" t="str">
            <v>M2389</v>
          </cell>
          <cell r="B1039" t="str">
            <v>Broca de widia - D = 19 mm e C = 160 mm</v>
          </cell>
          <cell r="C1039" t="str">
            <v>un</v>
          </cell>
          <cell r="D1039">
            <v>74.381699999999995</v>
          </cell>
        </row>
        <row r="1040">
          <cell r="A1040" t="str">
            <v>M2419</v>
          </cell>
          <cell r="B1040" t="str">
            <v>Parafuso de cabeça abaulada em aço inox com porca e arruela - D = 6 mm (M6) e C = 30 mm</v>
          </cell>
          <cell r="C1040" t="str">
            <v>un</v>
          </cell>
          <cell r="D1040">
            <v>0.91349999999999998</v>
          </cell>
        </row>
        <row r="1041">
          <cell r="A1041" t="str">
            <v>M2420</v>
          </cell>
          <cell r="B1041" t="str">
            <v>Parafuso de cabeça abaulada em aço inox com porca e arruela - D = 8 mm (M8) e C = 50 mm</v>
          </cell>
          <cell r="C1041" t="str">
            <v>un</v>
          </cell>
          <cell r="D1041">
            <v>1.9009</v>
          </cell>
        </row>
        <row r="1042">
          <cell r="A1042" t="str">
            <v>M2421</v>
          </cell>
          <cell r="B1042" t="str">
            <v>Mangueira cristal trançada de PVC com pressão de trabalho de 1,50 MPa (250 psi) - D = 9,5 mm (3/8")</v>
          </cell>
          <cell r="C1042" t="str">
            <v>m</v>
          </cell>
          <cell r="D1042">
            <v>3.6252</v>
          </cell>
        </row>
        <row r="1043">
          <cell r="A1043" t="str">
            <v>M2423</v>
          </cell>
          <cell r="B1043" t="str">
            <v>Fôrma plástica para nicho de protensão de cordoalha - D = 15,2 mm</v>
          </cell>
          <cell r="C1043" t="str">
            <v>un</v>
          </cell>
          <cell r="D1043">
            <v>2.1166999999999998</v>
          </cell>
        </row>
        <row r="1044">
          <cell r="A1044" t="str">
            <v>M2424</v>
          </cell>
          <cell r="B1044" t="str">
            <v>Fôrma plástica para nicho de protensão de cordoalha - D = 12,7 mm</v>
          </cell>
          <cell r="C1044" t="str">
            <v>un</v>
          </cell>
          <cell r="D1044">
            <v>1.0464</v>
          </cell>
        </row>
        <row r="1045">
          <cell r="A1045" t="str">
            <v>M2425</v>
          </cell>
          <cell r="B1045" t="str">
            <v>Cordoalha engraxada tipo CP 190 RB - D = 15,2 mm</v>
          </cell>
          <cell r="C1045" t="str">
            <v>kg</v>
          </cell>
          <cell r="D1045">
            <v>13.5649</v>
          </cell>
        </row>
        <row r="1046">
          <cell r="A1046" t="str">
            <v>M2426</v>
          </cell>
          <cell r="B1046" t="str">
            <v>Cordoalha engraxada tipo CP 190 RB - D = 12,7 mm</v>
          </cell>
          <cell r="C1046" t="str">
            <v>kg</v>
          </cell>
          <cell r="D1046">
            <v>13.5649</v>
          </cell>
        </row>
        <row r="1047">
          <cell r="A1047" t="str">
            <v>M2427</v>
          </cell>
          <cell r="B1047" t="str">
            <v>Bainha metálica para protensão - D = 35 mm</v>
          </cell>
          <cell r="C1047" t="str">
            <v>m</v>
          </cell>
          <cell r="D1047">
            <v>22.964700000000001</v>
          </cell>
        </row>
        <row r="1048">
          <cell r="A1048" t="str">
            <v>M2428</v>
          </cell>
          <cell r="B1048" t="str">
            <v>Bainha metálica para protensão - D = 30 mm</v>
          </cell>
          <cell r="C1048" t="str">
            <v>m</v>
          </cell>
          <cell r="D1048">
            <v>21.6494</v>
          </cell>
        </row>
        <row r="1049">
          <cell r="A1049" t="str">
            <v>M2429</v>
          </cell>
          <cell r="B1049" t="str">
            <v>Ancoragem passiva aderente para 8 cordoalhas - D = 15,2 mm</v>
          </cell>
          <cell r="C1049" t="str">
            <v>un</v>
          </cell>
          <cell r="D1049">
            <v>107.31570000000001</v>
          </cell>
        </row>
        <row r="1050">
          <cell r="A1050" t="str">
            <v>M2430</v>
          </cell>
          <cell r="B1050" t="str">
            <v>Ancoragem passiva aderente para 31 cordoalhas - D = 15,2 mm</v>
          </cell>
          <cell r="C1050" t="str">
            <v>un</v>
          </cell>
          <cell r="D1050">
            <v>644.78020000000004</v>
          </cell>
        </row>
        <row r="1051">
          <cell r="A1051" t="str">
            <v>M2431</v>
          </cell>
          <cell r="B1051" t="str">
            <v>Ancoragem ativa para cordoalha engraxada - D = 12,7 mm</v>
          </cell>
          <cell r="C1051" t="str">
            <v>un</v>
          </cell>
          <cell r="D1051">
            <v>71.3917</v>
          </cell>
        </row>
        <row r="1052">
          <cell r="A1052" t="str">
            <v>M2432</v>
          </cell>
          <cell r="B1052" t="str">
            <v>Ancoragem ativa para cordoalha engraxada - D = 15,2 mm</v>
          </cell>
          <cell r="C1052" t="str">
            <v>un</v>
          </cell>
          <cell r="D1052">
            <v>103.43049999999999</v>
          </cell>
        </row>
        <row r="1053">
          <cell r="A1053" t="str">
            <v>M2433</v>
          </cell>
          <cell r="B1053" t="str">
            <v>Ancoragem passiva aderente para 10 cordoalhas - D = 12,7 mm</v>
          </cell>
          <cell r="C1053" t="str">
            <v>un</v>
          </cell>
          <cell r="D1053">
            <v>135.54810000000001</v>
          </cell>
        </row>
        <row r="1054">
          <cell r="A1054" t="str">
            <v>M2434</v>
          </cell>
          <cell r="B1054" t="str">
            <v>Ancoragem passiva aderente para 12 cordoalhas - D = 12,7 mm</v>
          </cell>
          <cell r="C1054" t="str">
            <v>un</v>
          </cell>
          <cell r="D1054">
            <v>158.2961</v>
          </cell>
        </row>
        <row r="1055">
          <cell r="A1055" t="str">
            <v>M2435</v>
          </cell>
          <cell r="B1055" t="str">
            <v>Ancoragem passiva aderente para 12 cordoalhas - D = 15,2 mm</v>
          </cell>
          <cell r="C1055" t="str">
            <v>un</v>
          </cell>
          <cell r="D1055">
            <v>168.3323</v>
          </cell>
        </row>
        <row r="1056">
          <cell r="A1056" t="str">
            <v>M2436</v>
          </cell>
          <cell r="B1056" t="str">
            <v>Ancoragem passiva aderente para 15 cordoalhas - D = 12,7 mm</v>
          </cell>
          <cell r="C1056" t="str">
            <v>un</v>
          </cell>
          <cell r="D1056">
            <v>218.4896</v>
          </cell>
        </row>
        <row r="1057">
          <cell r="A1057" t="str">
            <v>M2437</v>
          </cell>
          <cell r="B1057" t="str">
            <v>Ancoragem passiva aderente para 15 cordoalhas - D = 15,2 mm</v>
          </cell>
          <cell r="C1057" t="str">
            <v>un</v>
          </cell>
          <cell r="D1057">
            <v>239.2319</v>
          </cell>
        </row>
        <row r="1058">
          <cell r="A1058" t="str">
            <v>M2438</v>
          </cell>
          <cell r="B1058" t="str">
            <v>Ancoragem passiva aderente para 19 cordoalhas - D = 12,7 mm</v>
          </cell>
          <cell r="C1058" t="str">
            <v>un</v>
          </cell>
          <cell r="D1058">
            <v>269.35120000000001</v>
          </cell>
        </row>
        <row r="1059">
          <cell r="A1059" t="str">
            <v>M2439</v>
          </cell>
          <cell r="B1059" t="str">
            <v>Ancoragem passiva aderente para 19 cordoalhas - D = 15,2 mm</v>
          </cell>
          <cell r="C1059" t="str">
            <v>un</v>
          </cell>
          <cell r="D1059">
            <v>295.70609999999999</v>
          </cell>
        </row>
        <row r="1060">
          <cell r="A1060" t="str">
            <v>M2440</v>
          </cell>
          <cell r="B1060" t="str">
            <v>Ancoragem passiva aderente para 22 cordoalhas - D = 12,7 mm</v>
          </cell>
          <cell r="C1060" t="str">
            <v>un</v>
          </cell>
          <cell r="D1060">
            <v>360.56659999999999</v>
          </cell>
        </row>
        <row r="1061">
          <cell r="A1061" t="str">
            <v>M2441</v>
          </cell>
          <cell r="B1061" t="str">
            <v>Ancoragem passiva aderente para 22 cordoalhas - D = 15,2 mm</v>
          </cell>
          <cell r="C1061" t="str">
            <v>un</v>
          </cell>
          <cell r="D1061">
            <v>364.83440000000002</v>
          </cell>
        </row>
        <row r="1062">
          <cell r="A1062" t="str">
            <v>M2442</v>
          </cell>
          <cell r="B1062" t="str">
            <v>Ancoragem passiva aderente para 27 cordoalhas - D = 12,7 mm</v>
          </cell>
          <cell r="C1062" t="str">
            <v>un</v>
          </cell>
          <cell r="D1062">
            <v>498.16180000000003</v>
          </cell>
        </row>
        <row r="1063">
          <cell r="A1063" t="str">
            <v>M2443</v>
          </cell>
          <cell r="B1063" t="str">
            <v>Ancoragem passiva aderente para 27 cordoalhas - D = 15,2 mm</v>
          </cell>
          <cell r="C1063" t="str">
            <v>un</v>
          </cell>
          <cell r="D1063">
            <v>523.73159999999996</v>
          </cell>
        </row>
        <row r="1064">
          <cell r="A1064" t="str">
            <v>M2444</v>
          </cell>
          <cell r="B1064" t="str">
            <v>Ancoragem passiva aderente para 31 cordoalhas - D = 12,7 mm</v>
          </cell>
          <cell r="C1064" t="str">
            <v>un</v>
          </cell>
          <cell r="D1064">
            <v>576.42579999999998</v>
          </cell>
        </row>
        <row r="1065">
          <cell r="A1065" t="str">
            <v>M2445</v>
          </cell>
          <cell r="B1065" t="str">
            <v>Ancoragem passiva aderente para 4 cordoalhas - D = 12,7 mm</v>
          </cell>
          <cell r="C1065" t="str">
            <v>un</v>
          </cell>
          <cell r="D1065">
            <v>55.320599999999999</v>
          </cell>
        </row>
        <row r="1066">
          <cell r="A1066" t="str">
            <v>M2446</v>
          </cell>
          <cell r="B1066" t="str">
            <v>Ancoragem passiva aderente para 4 cordoalhas - D = 15,2 mm</v>
          </cell>
          <cell r="C1066" t="str">
            <v>un</v>
          </cell>
          <cell r="D1066">
            <v>60.681800000000003</v>
          </cell>
        </row>
        <row r="1067">
          <cell r="A1067" t="str">
            <v>M2447</v>
          </cell>
          <cell r="B1067" t="str">
            <v>Ancoragem passiva aderente para 6 cordoalhas - D = 12,7 mm</v>
          </cell>
          <cell r="C1067" t="str">
            <v>un</v>
          </cell>
          <cell r="D1067">
            <v>84.800700000000006</v>
          </cell>
        </row>
        <row r="1068">
          <cell r="A1068" t="str">
            <v>M2448</v>
          </cell>
          <cell r="B1068" t="str">
            <v>Ancoragem passiva aderente para 6 cordoalhas - D = 15,2 mm</v>
          </cell>
          <cell r="C1068" t="str">
            <v>un</v>
          </cell>
          <cell r="D1068">
            <v>88.629800000000003</v>
          </cell>
        </row>
        <row r="1069">
          <cell r="A1069" t="str">
            <v>M2449</v>
          </cell>
          <cell r="B1069" t="str">
            <v>Ancoragem passiva aderente para 7 cordoalhas - D = 12,7 mm</v>
          </cell>
          <cell r="C1069" t="str">
            <v>un</v>
          </cell>
          <cell r="D1069">
            <v>103.4866</v>
          </cell>
        </row>
        <row r="1070">
          <cell r="A1070" t="str">
            <v>M2450</v>
          </cell>
          <cell r="B1070" t="str">
            <v>Ancoragem passiva aderente para 7 cordoalhas - D = 15,2 mm</v>
          </cell>
          <cell r="C1070" t="str">
            <v>un</v>
          </cell>
          <cell r="D1070">
            <v>107.31570000000001</v>
          </cell>
        </row>
        <row r="1071">
          <cell r="A1071" t="str">
            <v>M2451</v>
          </cell>
          <cell r="B1071" t="str">
            <v>Ancoragem passiva aderente para 8 cordoalhas - D = 12,7 mm</v>
          </cell>
          <cell r="C1071" t="str">
            <v>un</v>
          </cell>
          <cell r="D1071">
            <v>103.4866</v>
          </cell>
        </row>
        <row r="1072">
          <cell r="A1072" t="str">
            <v>M2452</v>
          </cell>
          <cell r="B1072" t="str">
            <v>Ancoragem passiva aderente para 9 cordoalhas - D = 12,7 mm</v>
          </cell>
          <cell r="C1072" t="str">
            <v>un</v>
          </cell>
          <cell r="D1072">
            <v>130.8295</v>
          </cell>
        </row>
        <row r="1073">
          <cell r="A1073" t="str">
            <v>M2453</v>
          </cell>
          <cell r="B1073" t="str">
            <v>Ancoragem passiva aderente para 9 cordoalhas - D = 15,2 mm</v>
          </cell>
          <cell r="C1073" t="str">
            <v>un</v>
          </cell>
          <cell r="D1073">
            <v>136.9786</v>
          </cell>
        </row>
        <row r="1074">
          <cell r="A1074" t="str">
            <v>M2454</v>
          </cell>
          <cell r="B1074" t="str">
            <v>Ancoragem passiva aderente para lajes para 1 cordoalha - D = 12,7 mm</v>
          </cell>
          <cell r="C1074" t="str">
            <v>un</v>
          </cell>
          <cell r="D1074">
            <v>18.179500000000001</v>
          </cell>
        </row>
        <row r="1075">
          <cell r="A1075" t="str">
            <v>M2455</v>
          </cell>
          <cell r="B1075" t="str">
            <v>Ancoragem passiva aderente para lajes para 1 cordoalha - D = 15,2 mm</v>
          </cell>
          <cell r="C1075" t="str">
            <v>un</v>
          </cell>
          <cell r="D1075">
            <v>23.665900000000001</v>
          </cell>
        </row>
        <row r="1076">
          <cell r="A1076" t="str">
            <v>M2456</v>
          </cell>
          <cell r="B1076" t="str">
            <v>Ancoragem passiva aderente para lajes para 2 cordoalhas - D = 12,7 mm</v>
          </cell>
          <cell r="C1076" t="str">
            <v>un</v>
          </cell>
          <cell r="D1076">
            <v>21.449400000000001</v>
          </cell>
        </row>
        <row r="1077">
          <cell r="A1077" t="str">
            <v>M2457</v>
          </cell>
          <cell r="B1077" t="str">
            <v>Ancoragem passiva aderente para lajes para 2 cordoalhas - D = 15,2 mm</v>
          </cell>
          <cell r="C1077" t="str">
            <v>un</v>
          </cell>
          <cell r="D1077">
            <v>28.811299999999999</v>
          </cell>
        </row>
        <row r="1078">
          <cell r="A1078" t="str">
            <v>M2458</v>
          </cell>
          <cell r="B1078" t="str">
            <v>Ancoragem passiva aderente para lajes para 3 cordoalhas - D = 12,7 mm</v>
          </cell>
          <cell r="C1078" t="str">
            <v>un</v>
          </cell>
          <cell r="D1078">
            <v>40.679000000000002</v>
          </cell>
        </row>
        <row r="1079">
          <cell r="A1079" t="str">
            <v>M2459</v>
          </cell>
          <cell r="B1079" t="str">
            <v>Ancoragem passiva aderente para lajes para 3 cordoalhas - D = 15,2 mm</v>
          </cell>
          <cell r="C1079" t="str">
            <v>un</v>
          </cell>
          <cell r="D1079">
            <v>40.679000000000002</v>
          </cell>
        </row>
        <row r="1080">
          <cell r="A1080" t="str">
            <v>M2460</v>
          </cell>
          <cell r="B1080" t="str">
            <v>Ancoragem passiva aderente para lajes para 4 cordoalhas - D = 12,7 mm</v>
          </cell>
          <cell r="C1080" t="str">
            <v>un</v>
          </cell>
          <cell r="D1080">
            <v>47.899299999999997</v>
          </cell>
        </row>
        <row r="1081">
          <cell r="A1081" t="str">
            <v>M2461</v>
          </cell>
          <cell r="B1081" t="str">
            <v>Ancoragem passiva aderente para lajes para 4 cordoalhas - D = 15,2 mm</v>
          </cell>
          <cell r="C1081" t="str">
            <v>un</v>
          </cell>
          <cell r="D1081">
            <v>65.497900000000001</v>
          </cell>
        </row>
        <row r="1082">
          <cell r="A1082" t="str">
            <v>M2462</v>
          </cell>
          <cell r="B1082" t="str">
            <v>Mangueira cristal trançada de PVC com pressão de trabalho de 1,50 MPa (250 psi) - D = 19,0 mm (3/4")</v>
          </cell>
          <cell r="C1082" t="str">
            <v>m</v>
          </cell>
          <cell r="D1082">
            <v>9.6285000000000007</v>
          </cell>
        </row>
        <row r="1083">
          <cell r="A1083" t="str">
            <v>M2465</v>
          </cell>
          <cell r="B1083" t="str">
            <v>Bainha metálica para protensão - D = 40 mm</v>
          </cell>
          <cell r="C1083" t="str">
            <v>m</v>
          </cell>
          <cell r="D1083">
            <v>25.408799999999999</v>
          </cell>
        </row>
        <row r="1084">
          <cell r="A1084" t="str">
            <v>M2466</v>
          </cell>
          <cell r="B1084" t="str">
            <v>Bainha metálica para protensão - D = 45 mm</v>
          </cell>
          <cell r="C1084" t="str">
            <v>m</v>
          </cell>
          <cell r="D1084">
            <v>28.007200000000001</v>
          </cell>
        </row>
        <row r="1085">
          <cell r="A1085" t="str">
            <v>M2467</v>
          </cell>
          <cell r="B1085" t="str">
            <v>Bainha metálica para protensão - D = 50 mm</v>
          </cell>
          <cell r="C1085" t="str">
            <v>m</v>
          </cell>
          <cell r="D1085">
            <v>30.3339</v>
          </cell>
        </row>
        <row r="1086">
          <cell r="A1086" t="str">
            <v>M2468</v>
          </cell>
          <cell r="B1086" t="str">
            <v>Bainha metálica para protensão - D = 55 mm</v>
          </cell>
          <cell r="C1086" t="str">
            <v>m</v>
          </cell>
          <cell r="D1086">
            <v>33.092100000000002</v>
          </cell>
        </row>
        <row r="1087">
          <cell r="A1087" t="str">
            <v>M2469</v>
          </cell>
          <cell r="B1087" t="str">
            <v>Bainha metálica para protensão - D = 60 mm</v>
          </cell>
          <cell r="C1087" t="str">
            <v>m</v>
          </cell>
          <cell r="D1087">
            <v>37.891100000000002</v>
          </cell>
        </row>
        <row r="1088">
          <cell r="A1088" t="str">
            <v>M2470</v>
          </cell>
          <cell r="B1088" t="str">
            <v>Bainha metálica para protensão - D = 65 mm</v>
          </cell>
          <cell r="C1088" t="str">
            <v>m</v>
          </cell>
          <cell r="D1088">
            <v>39.442799999999998</v>
          </cell>
        </row>
        <row r="1089">
          <cell r="A1089" t="str">
            <v>M2471</v>
          </cell>
          <cell r="B1089" t="str">
            <v>Bainha metálica para protensão - D = 70 mm</v>
          </cell>
          <cell r="C1089" t="str">
            <v>m</v>
          </cell>
          <cell r="D1089">
            <v>43.0764</v>
          </cell>
        </row>
        <row r="1090">
          <cell r="A1090" t="str">
            <v>M2472</v>
          </cell>
          <cell r="B1090" t="str">
            <v>Bainha metálica para protensão - D = 75 mm</v>
          </cell>
          <cell r="C1090" t="str">
            <v>m</v>
          </cell>
          <cell r="D1090">
            <v>44.569899999999997</v>
          </cell>
        </row>
        <row r="1091">
          <cell r="A1091" t="str">
            <v>M2473</v>
          </cell>
          <cell r="B1091" t="str">
            <v>Bainha metálica para protensão - D = 80 mm</v>
          </cell>
          <cell r="C1091" t="str">
            <v>m</v>
          </cell>
          <cell r="D1091">
            <v>48.641800000000003</v>
          </cell>
        </row>
        <row r="1092">
          <cell r="A1092" t="str">
            <v>M2474</v>
          </cell>
          <cell r="B1092" t="str">
            <v>Bainha metálica para protensão - D = 85 mm</v>
          </cell>
          <cell r="C1092" t="str">
            <v>m</v>
          </cell>
          <cell r="D1092">
            <v>51.703899999999997</v>
          </cell>
        </row>
        <row r="1093">
          <cell r="A1093" t="str">
            <v>M2475</v>
          </cell>
          <cell r="B1093" t="str">
            <v>Bainha metálica para protensão - D = 90 mm</v>
          </cell>
          <cell r="C1093" t="str">
            <v>m</v>
          </cell>
          <cell r="D1093">
            <v>59.816800000000001</v>
          </cell>
        </row>
        <row r="1094">
          <cell r="A1094" t="str">
            <v>M2476</v>
          </cell>
          <cell r="B1094" t="str">
            <v>Bainha metálica para protensão - D = 95 mm</v>
          </cell>
          <cell r="C1094" t="str">
            <v>m</v>
          </cell>
          <cell r="D1094">
            <v>63.898200000000003</v>
          </cell>
        </row>
        <row r="1095">
          <cell r="A1095" t="str">
            <v>M2477</v>
          </cell>
          <cell r="B1095" t="str">
            <v>Bainha metálica para protensão - D = 100 mm</v>
          </cell>
          <cell r="C1095" t="str">
            <v>m</v>
          </cell>
          <cell r="D1095">
            <v>65.451999999999998</v>
          </cell>
        </row>
        <row r="1096">
          <cell r="A1096" t="str">
            <v>M2478</v>
          </cell>
          <cell r="B1096" t="str">
            <v>Bainha metálica para protensão - D = 110 mm</v>
          </cell>
          <cell r="C1096" t="str">
            <v>m</v>
          </cell>
          <cell r="D1096">
            <v>73.568700000000007</v>
          </cell>
        </row>
        <row r="1097">
          <cell r="A1097" t="str">
            <v>M2479</v>
          </cell>
          <cell r="B1097" t="str">
            <v>Bainha metálica para protensão - D = 120 mm</v>
          </cell>
          <cell r="C1097" t="str">
            <v>m</v>
          </cell>
          <cell r="D1097">
            <v>78.665599999999998</v>
          </cell>
        </row>
        <row r="1098">
          <cell r="A1098" t="str">
            <v>M2480</v>
          </cell>
          <cell r="B1098" t="str">
            <v>Bainha metálica para protensão - D = 130 mm</v>
          </cell>
          <cell r="C1098" t="str">
            <v>m</v>
          </cell>
          <cell r="D1098">
            <v>82.960400000000007</v>
          </cell>
        </row>
        <row r="1099">
          <cell r="A1099" t="str">
            <v>M2481</v>
          </cell>
          <cell r="B1099" t="str">
            <v>Bainha metálica ovalizada para protensão - seção de 19 x 36 mm</v>
          </cell>
          <cell r="C1099" t="str">
            <v>m</v>
          </cell>
          <cell r="D1099">
            <v>23.960699999999999</v>
          </cell>
        </row>
        <row r="1100">
          <cell r="A1100" t="str">
            <v>M2482</v>
          </cell>
          <cell r="B1100" t="str">
            <v>Bainha metálica ovalizada para protensão - seção de 19 x 48 mm</v>
          </cell>
          <cell r="C1100" t="str">
            <v>m</v>
          </cell>
          <cell r="D1100">
            <v>26.5488</v>
          </cell>
        </row>
        <row r="1101">
          <cell r="A1101" t="str">
            <v>M2483</v>
          </cell>
          <cell r="B1101" t="str">
            <v>Bainha metálica ovalizada para protensão - seção de 19 x 62 mm</v>
          </cell>
          <cell r="C1101" t="str">
            <v>m</v>
          </cell>
          <cell r="D1101">
            <v>30.000399999999999</v>
          </cell>
        </row>
        <row r="1102">
          <cell r="A1102" t="str">
            <v>M2484</v>
          </cell>
          <cell r="B1102" t="str">
            <v>Bainha metálica ovalizada para protensão - seção de 22 x 32 mm</v>
          </cell>
          <cell r="C1102" t="str">
            <v>m</v>
          </cell>
          <cell r="D1102">
            <v>22.159099999999999</v>
          </cell>
        </row>
        <row r="1103">
          <cell r="A1103" t="str">
            <v>M2485</v>
          </cell>
          <cell r="B1103" t="str">
            <v>Bainha metálica ovalizada para protensão - seção de 22 x 55 mm</v>
          </cell>
          <cell r="C1103" t="str">
            <v>m</v>
          </cell>
          <cell r="D1103">
            <v>27.972899999999999</v>
          </cell>
        </row>
        <row r="1104">
          <cell r="A1104" t="str">
            <v>M2486</v>
          </cell>
          <cell r="B1104" t="str">
            <v>Bainha metálica ovalizada para protensão - seção de 22 x 73 mm</v>
          </cell>
          <cell r="C1104" t="str">
            <v>m</v>
          </cell>
          <cell r="D1104">
            <v>32.685899999999997</v>
          </cell>
        </row>
        <row r="1105">
          <cell r="A1105" t="str">
            <v>M2487</v>
          </cell>
          <cell r="B1105" t="str">
            <v>Espaçador plástico tipo centralizador carambola para grampo de barra de aço - D ≤ 25,4 mm</v>
          </cell>
          <cell r="C1105" t="str">
            <v>un</v>
          </cell>
          <cell r="D1105">
            <v>0.48120000000000002</v>
          </cell>
        </row>
        <row r="1106">
          <cell r="A1106" t="str">
            <v>M2488</v>
          </cell>
          <cell r="B1106" t="str">
            <v>Cinta para elevação de cargas tipo Grab com 1 ramal, anel de suspensão e gancho - C = 3 m a 5 m, capacidade de carga de 5.000 kg, F. S. = 4:1</v>
          </cell>
          <cell r="C1106" t="str">
            <v>un</v>
          </cell>
          <cell r="D1106">
            <v>1248.1936000000001</v>
          </cell>
        </row>
        <row r="1107">
          <cell r="A1107" t="str">
            <v>M2489</v>
          </cell>
          <cell r="B1107" t="str">
            <v>Cinta para elevação de cargas tipo Grab com 2 ramais, anel de suspensão e ganchos - C = 3 m a 5 m, capacidade de carga de 5.000 kg, F. S. = 4:1</v>
          </cell>
          <cell r="C1107" t="str">
            <v>un</v>
          </cell>
          <cell r="D1107">
            <v>2740.0338999999999</v>
          </cell>
        </row>
        <row r="1108">
          <cell r="A1108" t="str">
            <v>M2490</v>
          </cell>
          <cell r="B1108" t="str">
            <v>Cinta para elevação de cargas tipo sling com 1 ramal - C = 2 m a 3 m, capacidade de carga de 1.000 kg, F. S. = 7:1</v>
          </cell>
          <cell r="C1108" t="str">
            <v>un</v>
          </cell>
          <cell r="D1108">
            <v>41.32</v>
          </cell>
        </row>
        <row r="1109">
          <cell r="A1109" t="str">
            <v>M2500</v>
          </cell>
          <cell r="B1109" t="str">
            <v>Chapa metálica corrugada galvanizada para tunnel liner - E = 2,2 mm e D = 1,2 m</v>
          </cell>
          <cell r="C1109" t="str">
            <v>m</v>
          </cell>
          <cell r="D1109">
            <v>4279.8978999999999</v>
          </cell>
        </row>
        <row r="1110">
          <cell r="A1110" t="str">
            <v>M2501</v>
          </cell>
          <cell r="B1110" t="str">
            <v>Chapa metálica corrugada galvanizada para tunnel liner - E = 2,2 mm e D = 1,4 m</v>
          </cell>
          <cell r="C1110" t="str">
            <v>m</v>
          </cell>
          <cell r="D1110">
            <v>4859.5036</v>
          </cell>
        </row>
        <row r="1111">
          <cell r="A1111" t="str">
            <v>M2502</v>
          </cell>
          <cell r="B1111" t="str">
            <v>Chapa metálica corrugada galvanizada para tunnel liner - E = 2,2 mm e D = 1,6 m</v>
          </cell>
          <cell r="C1111" t="str">
            <v>m</v>
          </cell>
          <cell r="D1111">
            <v>5751.1768000000002</v>
          </cell>
        </row>
        <row r="1112">
          <cell r="A1112" t="str">
            <v>M2503</v>
          </cell>
          <cell r="B1112" t="str">
            <v>Chapa metálica corrugada galvanizada para tunnel liner - E = 2,2 mm e D = 1,8 m</v>
          </cell>
          <cell r="C1112" t="str">
            <v>m</v>
          </cell>
          <cell r="D1112">
            <v>6573.6768000000002</v>
          </cell>
        </row>
        <row r="1113">
          <cell r="A1113" t="str">
            <v>M2504</v>
          </cell>
          <cell r="B1113" t="str">
            <v>Chapa metálica corrugada galvanizada para tunnel liner - E = 2,2 mm e D = 2,0 m</v>
          </cell>
          <cell r="C1113" t="str">
            <v>m</v>
          </cell>
          <cell r="D1113">
            <v>7244.7295999999997</v>
          </cell>
        </row>
        <row r="1114">
          <cell r="A1114" t="str">
            <v>M2505</v>
          </cell>
          <cell r="B1114" t="str">
            <v>Chapa metálica corrugada galvanizada para tunnel liner - E = 2,2 mm e D = 2,2 m</v>
          </cell>
          <cell r="C1114" t="str">
            <v>m</v>
          </cell>
          <cell r="D1114">
            <v>8005.7871999999998</v>
          </cell>
        </row>
        <row r="1115">
          <cell r="A1115" t="str">
            <v>M2506</v>
          </cell>
          <cell r="B1115" t="str">
            <v>Chapa metálica corrugada galvanizada para tunnel liner - E = 2,2 mm e D = 2,4 m</v>
          </cell>
          <cell r="C1115" t="str">
            <v>m</v>
          </cell>
          <cell r="D1115">
            <v>8631.9303</v>
          </cell>
        </row>
        <row r="1116">
          <cell r="A1116" t="str">
            <v>M2507</v>
          </cell>
          <cell r="B1116" t="str">
            <v>Chapa metálica corrugada galvanizada para tunnel liner - E = 2,2 mm e D = 2,6 m</v>
          </cell>
          <cell r="C1116" t="str">
            <v>m</v>
          </cell>
          <cell r="D1116">
            <v>9391.7286000000004</v>
          </cell>
        </row>
        <row r="1117">
          <cell r="A1117" t="str">
            <v>M2508</v>
          </cell>
          <cell r="B1117" t="str">
            <v>Chapa metálica corrugada galvanizada para tunnel liner - E = 2,2 mm e D = 2,8 m</v>
          </cell>
          <cell r="C1117" t="str">
            <v>m</v>
          </cell>
          <cell r="D1117">
            <v>10061.6813</v>
          </cell>
        </row>
        <row r="1118">
          <cell r="A1118" t="str">
            <v>M2509</v>
          </cell>
          <cell r="B1118" t="str">
            <v>Chapa metálica corrugada galvanizada para tunnel liner - E = 2,2 mm e D = 3,0 m</v>
          </cell>
          <cell r="C1118" t="str">
            <v>m</v>
          </cell>
          <cell r="D1118">
            <v>10867.518400000001</v>
          </cell>
        </row>
        <row r="1119">
          <cell r="A1119" t="str">
            <v>M2510</v>
          </cell>
          <cell r="B1119" t="str">
            <v>Chapa metálica corrugada galvanizada para tunnel liner - E = 2,7 mm e D = 3,2 m</v>
          </cell>
          <cell r="C1119" t="str">
            <v>m</v>
          </cell>
          <cell r="D1119">
            <v>13575.223099999999</v>
          </cell>
        </row>
        <row r="1120">
          <cell r="A1120" t="str">
            <v>M2511</v>
          </cell>
          <cell r="B1120" t="str">
            <v>Chapa metálica corrugada galvanizada para tunnel liner - E = 2,7 mm e D = 3,4 m</v>
          </cell>
          <cell r="C1120" t="str">
            <v>m</v>
          </cell>
          <cell r="D1120">
            <v>14534.678099999999</v>
          </cell>
        </row>
        <row r="1121">
          <cell r="A1121" t="str">
            <v>M2512</v>
          </cell>
          <cell r="B1121" t="str">
            <v>Chapa metálica corrugada galvanizada para tunnel liner - E = 2,7 mm e D = 3,6 m</v>
          </cell>
          <cell r="C1121" t="str">
            <v>m</v>
          </cell>
          <cell r="D1121">
            <v>15277.5033</v>
          </cell>
        </row>
        <row r="1122">
          <cell r="A1122" t="str">
            <v>M2513</v>
          </cell>
          <cell r="B1122" t="str">
            <v>Chapa metálica corrugada galvanizada para tunnel liner - E = 2,7 mm e D = 3,8 m</v>
          </cell>
          <cell r="C1122" t="str">
            <v>m</v>
          </cell>
          <cell r="D1122">
            <v>16150.6692</v>
          </cell>
        </row>
        <row r="1123">
          <cell r="A1123" t="str">
            <v>M2514</v>
          </cell>
          <cell r="B1123" t="str">
            <v>Chapa metálica corrugada galvanizada para tunnel liner - E = 2,7 mm e D = 4,0 m</v>
          </cell>
          <cell r="C1123" t="str">
            <v>m</v>
          </cell>
          <cell r="D1123">
            <v>16956.385200000001</v>
          </cell>
        </row>
        <row r="1124">
          <cell r="A1124" t="str">
            <v>M2515</v>
          </cell>
          <cell r="B1124" t="str">
            <v>Chapa metálica corrugada galvanizada para tunnel liner - E = 3,4 mm e D = 4,2 m</v>
          </cell>
          <cell r="C1124" t="str">
            <v>m</v>
          </cell>
          <cell r="D1124">
            <v>21116.6584</v>
          </cell>
        </row>
        <row r="1125">
          <cell r="A1125" t="str">
            <v>M2516</v>
          </cell>
          <cell r="B1125" t="str">
            <v>Chapa metálica corrugada galvanizada para tunnel liner - E = 3,4 mm e D = 4,4 m</v>
          </cell>
          <cell r="C1125" t="str">
            <v>m</v>
          </cell>
          <cell r="D1125">
            <v>22032.6361</v>
          </cell>
        </row>
        <row r="1126">
          <cell r="A1126" t="str">
            <v>M2517</v>
          </cell>
          <cell r="B1126" t="str">
            <v>Chapa metálica corrugada galvanizada para tunnel liner - E = 3,4 mm e D = 4,6 m</v>
          </cell>
          <cell r="C1126" t="str">
            <v>m</v>
          </cell>
          <cell r="D1126">
            <v>23113.826799999999</v>
          </cell>
        </row>
        <row r="1127">
          <cell r="A1127" t="str">
            <v>M2518</v>
          </cell>
          <cell r="B1127" t="str">
            <v>Chapa metálica corrugada galvanizada para tunnel liner - E = 3,9 mm e D = 4,8 m</v>
          </cell>
          <cell r="C1127" t="str">
            <v>m</v>
          </cell>
          <cell r="D1127">
            <v>26825.220799999999</v>
          </cell>
        </row>
        <row r="1128">
          <cell r="A1128" t="str">
            <v>M2519</v>
          </cell>
          <cell r="B1128" t="str">
            <v>Chapa metálica corrugada galvanizada para tunnel liner - E = 3,9 mm e D = 5,0 m</v>
          </cell>
          <cell r="C1128" t="str">
            <v>m</v>
          </cell>
          <cell r="D1128">
            <v>28065.261299999998</v>
          </cell>
        </row>
        <row r="1129">
          <cell r="A1129" t="str">
            <v>M2520</v>
          </cell>
          <cell r="B1129" t="str">
            <v>Chapa metálica corrugada galvanizada revestida com epóxi para tunnel liner - E = 2,2 mm e D = 1,2 m</v>
          </cell>
          <cell r="C1129" t="str">
            <v>m</v>
          </cell>
          <cell r="D1129">
            <v>4582.4629000000004</v>
          </cell>
        </row>
        <row r="1130">
          <cell r="A1130" t="str">
            <v>M2521</v>
          </cell>
          <cell r="B1130" t="str">
            <v>Chapa metálica corrugada galvanizada revestida com epóxi para tunnel liner - E = 2,2 mm e D = 1,4 m</v>
          </cell>
          <cell r="C1130" t="str">
            <v>m</v>
          </cell>
          <cell r="D1130">
            <v>5203.0311000000002</v>
          </cell>
        </row>
        <row r="1131">
          <cell r="A1131" t="str">
            <v>M2522</v>
          </cell>
          <cell r="B1131" t="str">
            <v>Chapa metálica corrugada galvanizada revestida com epóxi para tunnel liner - E = 2,2 mm e D = 1,6 m</v>
          </cell>
          <cell r="C1131" t="str">
            <v>m</v>
          </cell>
          <cell r="D1131">
            <v>6157.7528000000002</v>
          </cell>
        </row>
        <row r="1132">
          <cell r="A1132" t="str">
            <v>M2523</v>
          </cell>
          <cell r="B1132" t="str">
            <v>Chapa metálica corrugada galvanizada revestida com epóxi para tunnel liner - E = 2,2 mm e D = 1,8 m</v>
          </cell>
          <cell r="C1132" t="str">
            <v>m</v>
          </cell>
          <cell r="D1132">
            <v>7036.9724999999999</v>
          </cell>
        </row>
        <row r="1133">
          <cell r="A1133" t="str">
            <v>M2524</v>
          </cell>
          <cell r="B1133" t="str">
            <v>Chapa metálica corrugada galvanizada revestida com epóxi para tunnel liner - E = 2,2 mm e D = 2,0 m</v>
          </cell>
          <cell r="C1133" t="str">
            <v>m</v>
          </cell>
          <cell r="D1133">
            <v>7755.2968000000001</v>
          </cell>
        </row>
        <row r="1134">
          <cell r="A1134" t="str">
            <v>M2525</v>
          </cell>
          <cell r="B1134" t="str">
            <v>Chapa metálica corrugada galvanizada revestida com epóxi para tunnel liner - E = 2,2 mm e D = 2,2 m</v>
          </cell>
          <cell r="C1134" t="str">
            <v>m</v>
          </cell>
          <cell r="D1134">
            <v>8569.9446000000007</v>
          </cell>
        </row>
        <row r="1135">
          <cell r="A1135" t="str">
            <v>M2526</v>
          </cell>
          <cell r="B1135" t="str">
            <v>Chapa metálica corrugada galvanizada revestida com epóxi para tunnel liner - E = 2,2 mm e D = 2,4 m</v>
          </cell>
          <cell r="C1135" t="str">
            <v>m</v>
          </cell>
          <cell r="D1135">
            <v>9240.1995999999999</v>
          </cell>
        </row>
        <row r="1136">
          <cell r="A1136" t="str">
            <v>M2527</v>
          </cell>
          <cell r="B1136" t="str">
            <v>Chapa metálica corrugada galvanizada revestida com epóxi para tunnel liner - E = 2,2 mm e D = 2,6 m</v>
          </cell>
          <cell r="C1136" t="str">
            <v>m</v>
          </cell>
          <cell r="D1136">
            <v>10053.5782</v>
          </cell>
        </row>
        <row r="1137">
          <cell r="A1137" t="str">
            <v>M2528</v>
          </cell>
          <cell r="B1137" t="str">
            <v>Chapa metálica corrugada galvanizada revestida com epóxi para tunnel liner - E = 2,2 mm e D = 2,8 m</v>
          </cell>
          <cell r="C1137" t="str">
            <v>m</v>
          </cell>
          <cell r="D1137">
            <v>10770.812400000001</v>
          </cell>
        </row>
        <row r="1138">
          <cell r="A1138" t="str">
            <v>M2529</v>
          </cell>
          <cell r="B1138" t="str">
            <v>Chapa metálica corrugada galvanizada revestida com epóxi para tunnel liner - E = 2,2 mm e D = 3,0 m</v>
          </cell>
          <cell r="C1138" t="str">
            <v>m</v>
          </cell>
          <cell r="D1138">
            <v>11633.379199999999</v>
          </cell>
        </row>
        <row r="1139">
          <cell r="A1139" t="str">
            <v>M2530</v>
          </cell>
          <cell r="B1139" t="str">
            <v>Chapa metálica corrugada galvanizada revestida com epóxi para tunnel liner - E = 2,7 mm e D = 3,2 m</v>
          </cell>
          <cell r="C1139" t="str">
            <v>m</v>
          </cell>
          <cell r="D1139">
            <v>14242.8801</v>
          </cell>
        </row>
        <row r="1140">
          <cell r="A1140" t="str">
            <v>M2531</v>
          </cell>
          <cell r="B1140" t="str">
            <v>Chapa múltipla metálica corrugada galvanizada tipo MP 100 ou similar - E = 1,60 mm e D = 0,60 m</v>
          </cell>
          <cell r="C1140" t="str">
            <v>m</v>
          </cell>
          <cell r="D1140">
            <v>1438.9522999999999</v>
          </cell>
        </row>
        <row r="1141">
          <cell r="A1141" t="str">
            <v>M2532</v>
          </cell>
          <cell r="B1141" t="str">
            <v>Chapa múltipla metálica corrugada galvanizada tipo MP 100 ou similar - E = 1,60 mm e D = 0,70 m</v>
          </cell>
          <cell r="C1141" t="str">
            <v>m</v>
          </cell>
          <cell r="D1141">
            <v>1663.7899</v>
          </cell>
        </row>
        <row r="1142">
          <cell r="A1142" t="str">
            <v>M2533</v>
          </cell>
          <cell r="B1142" t="str">
            <v>Chapa múltipla metálica corrugada galvanizada tipo MP 100 ou similar - E = 1,60 mm e D = 0,80 m</v>
          </cell>
          <cell r="C1142" t="str">
            <v>m</v>
          </cell>
          <cell r="D1142">
            <v>1888.6337000000001</v>
          </cell>
        </row>
        <row r="1143">
          <cell r="A1143" t="str">
            <v>M2534</v>
          </cell>
          <cell r="B1143" t="str">
            <v>Chapa múltipla metálica corrugada galvanizada tipo MP 100 ou similar - E = 1,60 mm e D = 0,90 m</v>
          </cell>
          <cell r="C1143" t="str">
            <v>m</v>
          </cell>
          <cell r="D1143">
            <v>2068.5041999999999</v>
          </cell>
        </row>
        <row r="1144">
          <cell r="A1144" t="str">
            <v>M2535</v>
          </cell>
          <cell r="B1144" t="str">
            <v>Chapa múltipla metálica corrugada galvanizada tipo MP 100 ou similar - E = 1,60 mm e D = 1,00 m</v>
          </cell>
          <cell r="C1144" t="str">
            <v>m</v>
          </cell>
          <cell r="D1144">
            <v>2293.3465999999999</v>
          </cell>
        </row>
        <row r="1145">
          <cell r="A1145" t="str">
            <v>M2536</v>
          </cell>
          <cell r="B1145" t="str">
            <v>Chapa múltipla metálica corrugada galvanizada tipo MP 100 ou similar - E = 1,60 mm e D = 1,10 m</v>
          </cell>
          <cell r="C1145" t="str">
            <v>m</v>
          </cell>
          <cell r="D1145">
            <v>2608.14</v>
          </cell>
        </row>
        <row r="1146">
          <cell r="A1146" t="str">
            <v>M2537</v>
          </cell>
          <cell r="B1146" t="str">
            <v>Chapa múltipla metálica corrugada galvanizada tipo MP 100 ou similar - E = 1,60 mm e D = 1,20 m</v>
          </cell>
          <cell r="C1146" t="str">
            <v>m</v>
          </cell>
          <cell r="D1146">
            <v>2788.0165000000002</v>
          </cell>
        </row>
        <row r="1147">
          <cell r="A1147" t="str">
            <v>M2538</v>
          </cell>
          <cell r="B1147" t="str">
            <v>Chapa múltipla metálica corrugada galvanizada tipo MP 100 ou similar - E = 1,60 mm e D = 1,30 m</v>
          </cell>
          <cell r="C1147" t="str">
            <v>m</v>
          </cell>
          <cell r="D1147">
            <v>3012.8501999999999</v>
          </cell>
        </row>
        <row r="1148">
          <cell r="A1148" t="str">
            <v>M2539</v>
          </cell>
          <cell r="B1148" t="str">
            <v>Chapa múltipla metálica corrugada galvanizada tipo MP 100 ou similar - E = 1,60 mm e D = 1,40 m</v>
          </cell>
          <cell r="C1148" t="str">
            <v>m</v>
          </cell>
          <cell r="D1148">
            <v>3192.7312000000002</v>
          </cell>
        </row>
        <row r="1149">
          <cell r="A1149" t="str">
            <v>M2540</v>
          </cell>
          <cell r="B1149" t="str">
            <v>Chapa múltipla metálica corrugada galvanizada tipo MP 100 ou similar - E = 1,60 mm e D = 1,50 m</v>
          </cell>
          <cell r="C1149" t="str">
            <v>m</v>
          </cell>
          <cell r="D1149">
            <v>3417.5167999999999</v>
          </cell>
        </row>
        <row r="1150">
          <cell r="A1150" t="str">
            <v>M2541</v>
          </cell>
          <cell r="B1150" t="str">
            <v>Chapa múltipla metálica corrugada galvanizada tipo MP 100 ou similar - E = 1,60 mm e D = 1,60 m</v>
          </cell>
          <cell r="C1150" t="str">
            <v>m</v>
          </cell>
          <cell r="D1150">
            <v>3642.3991000000001</v>
          </cell>
        </row>
        <row r="1151">
          <cell r="A1151" t="str">
            <v>M2542</v>
          </cell>
          <cell r="B1151" t="str">
            <v>Chapa múltipla metálica corrugada galvanizada tipo MP 100 ou similar - E = 1,60 mm e D = 1,70 m</v>
          </cell>
          <cell r="C1151" t="str">
            <v>m</v>
          </cell>
          <cell r="D1151">
            <v>3822.2627000000002</v>
          </cell>
        </row>
        <row r="1152">
          <cell r="A1152" t="str">
            <v>M2543</v>
          </cell>
          <cell r="B1152" t="str">
            <v>Chapa múltipla metálica corrugada galvanizada tipo MP 100 ou similar - E = 1,60 mm e D = 1,80 m</v>
          </cell>
          <cell r="C1152" t="str">
            <v>m</v>
          </cell>
          <cell r="D1152">
            <v>4047.0551999999998</v>
          </cell>
        </row>
        <row r="1153">
          <cell r="A1153" t="str">
            <v>M2544</v>
          </cell>
          <cell r="B1153" t="str">
            <v>Chapa múltipla metálica corrugada galvanizada tipo MP 100 ou similar - E = 2,00 mm e D = 1,90 m</v>
          </cell>
          <cell r="C1153" t="str">
            <v>m</v>
          </cell>
          <cell r="D1153">
            <v>4754.402</v>
          </cell>
        </row>
        <row r="1154">
          <cell r="A1154" t="str">
            <v>M2545</v>
          </cell>
          <cell r="B1154" t="str">
            <v>Chapa múltipla metálica corrugada galvanizada tipo MP 100 ou similar - E = 2,00 mm e D = 2,00 m</v>
          </cell>
          <cell r="C1154" t="str">
            <v>m</v>
          </cell>
          <cell r="D1154">
            <v>5011.4453000000003</v>
          </cell>
        </row>
        <row r="1155">
          <cell r="A1155" t="str">
            <v>M2546</v>
          </cell>
          <cell r="B1155" t="str">
            <v>Chapa múltipla metálica corrugada galvanizada tipo MP 100 ou similar - E = 2,00 mm e D = 2,10 m</v>
          </cell>
          <cell r="C1155" t="str">
            <v>m</v>
          </cell>
          <cell r="D1155">
            <v>5353.9755999999998</v>
          </cell>
        </row>
        <row r="1156">
          <cell r="A1156" t="str">
            <v>M2547</v>
          </cell>
          <cell r="B1156" t="str">
            <v>Chapa múltipla metálica corrugada galvanizada tipo MP 100 ou similar - E = 2,00 mm e D = 2,20 m</v>
          </cell>
          <cell r="C1156" t="str">
            <v>m</v>
          </cell>
          <cell r="D1156">
            <v>5482.6041999999998</v>
          </cell>
        </row>
        <row r="1157">
          <cell r="A1157" t="str">
            <v>M2548</v>
          </cell>
          <cell r="B1157" t="str">
            <v>Chapa múltipla metálica corrugada galvanizada tipo MP 100 ou similar - E = 2,00 mm e D = 2,30 m</v>
          </cell>
          <cell r="C1157" t="str">
            <v>m</v>
          </cell>
          <cell r="D1157">
            <v>5696.7228999999998</v>
          </cell>
        </row>
        <row r="1158">
          <cell r="A1158" t="str">
            <v>M2549</v>
          </cell>
          <cell r="B1158" t="str">
            <v>Chapa múltipla metálica corrugada galvanizada tipo MP 100 ou similar - E = 2,70 mm e D = 2,40 m</v>
          </cell>
          <cell r="C1158" t="str">
            <v>m</v>
          </cell>
          <cell r="D1158">
            <v>7583.1036000000004</v>
          </cell>
        </row>
        <row r="1159">
          <cell r="A1159" t="str">
            <v>M2550</v>
          </cell>
          <cell r="B1159" t="str">
            <v>Chapa múltipla metálica corrugada galvanizada tipo MP 100 ou similar - E = 3,40 mm e D = 2,50 m</v>
          </cell>
          <cell r="C1159" t="str">
            <v>m</v>
          </cell>
          <cell r="D1159">
            <v>9617.8731000000007</v>
          </cell>
        </row>
        <row r="1160">
          <cell r="A1160" t="str">
            <v>M2551</v>
          </cell>
          <cell r="B1160" t="str">
            <v>Chapa múltipla metálica corrugada galvanizada tipo MP 100 ou similar - E = 3,40 mm e D = 2,60 m</v>
          </cell>
          <cell r="C1160" t="str">
            <v>m</v>
          </cell>
          <cell r="D1160">
            <v>10164.421700000001</v>
          </cell>
        </row>
        <row r="1161">
          <cell r="A1161" t="str">
            <v>M2552</v>
          </cell>
          <cell r="B1161" t="str">
            <v>Chapa múltipla metálica corrugada galvanizada tipo MP 100 ou similar - E = 3,40 mm e D = 2,70 m</v>
          </cell>
          <cell r="C1161" t="str">
            <v>m</v>
          </cell>
          <cell r="D1161">
            <v>10360.656800000001</v>
          </cell>
        </row>
        <row r="1162">
          <cell r="A1162" t="str">
            <v>M2553</v>
          </cell>
          <cell r="B1162" t="str">
            <v>Chapa múltipla metálica corrugada galvanizada tipo MP 100 ou similar - E = 3,40 mm e D = 2,80 m</v>
          </cell>
          <cell r="C1162" t="str">
            <v>m</v>
          </cell>
          <cell r="D1162">
            <v>10869.037399999999</v>
          </cell>
        </row>
        <row r="1163">
          <cell r="A1163" t="str">
            <v>M2554</v>
          </cell>
          <cell r="B1163" t="str">
            <v>Chapa múltipla metálica corrugada galvanizada tipo MP 152 ou similar - E = 2,70 mm e D = 1,50 m</v>
          </cell>
          <cell r="C1163" t="str">
            <v>m</v>
          </cell>
          <cell r="D1163">
            <v>7158.8239000000003</v>
          </cell>
        </row>
        <row r="1164">
          <cell r="A1164" t="str">
            <v>M2555</v>
          </cell>
          <cell r="B1164" t="str">
            <v>Chapa múltipla metálica corrugada galvanizada tipo MP 152 ou similar - E = 2,70 mm e D = 1,80 m</v>
          </cell>
          <cell r="C1164" t="str">
            <v>m</v>
          </cell>
          <cell r="D1164">
            <v>8656.17</v>
          </cell>
        </row>
        <row r="1165">
          <cell r="A1165" t="str">
            <v>M2556</v>
          </cell>
          <cell r="B1165" t="str">
            <v>Chapa múltipla metálica corrugada galvanizada tipo MP 152 ou similar - E = 2,70 mm e D = 1,90 m</v>
          </cell>
          <cell r="C1165" t="str">
            <v>m</v>
          </cell>
          <cell r="D1165">
            <v>8937.1070999999993</v>
          </cell>
        </row>
        <row r="1166">
          <cell r="A1166" t="str">
            <v>M2557</v>
          </cell>
          <cell r="B1166" t="str">
            <v>Chapa múltipla metálica corrugada galvanizada tipo MP 152 ou similar - E = 2,70 mm e D = 2,15 m</v>
          </cell>
          <cell r="C1166" t="str">
            <v>m</v>
          </cell>
          <cell r="D1166">
            <v>10153.5712</v>
          </cell>
        </row>
        <row r="1167">
          <cell r="A1167" t="str">
            <v>M2558</v>
          </cell>
          <cell r="B1167" t="str">
            <v>Chapa múltipla metálica corrugada galvanizada tipo MP 152 ou similar - E = 2,70 mm e D = 2,30 m</v>
          </cell>
          <cell r="C1167" t="str">
            <v>m</v>
          </cell>
          <cell r="D1167">
            <v>10715.171899999999</v>
          </cell>
        </row>
        <row r="1168">
          <cell r="A1168" t="str">
            <v>M2559</v>
          </cell>
          <cell r="B1168" t="str">
            <v>Chapa múltipla metálica corrugada galvanizada tipo MP 152 ou similar - E = 2,70 mm e D = 2,65 m</v>
          </cell>
          <cell r="C1168" t="str">
            <v>m</v>
          </cell>
          <cell r="D1168">
            <v>12540.5499</v>
          </cell>
        </row>
        <row r="1169">
          <cell r="A1169" t="str">
            <v>M2560</v>
          </cell>
          <cell r="B1169" t="str">
            <v>Chapa múltipla metálica corrugada galvanizada tipo MP 152 ou similar - E = 2,70 mm e D = 3,05 m</v>
          </cell>
          <cell r="C1169" t="str">
            <v>m</v>
          </cell>
          <cell r="D1169">
            <v>14317.647800000001</v>
          </cell>
        </row>
        <row r="1170">
          <cell r="A1170" t="str">
            <v>M2561</v>
          </cell>
          <cell r="B1170" t="str">
            <v>Chapa múltipla metálica corrugada galvanizada tipo MP 152 ou similar - E = 2,70 mm e D = 3,20 m</v>
          </cell>
          <cell r="C1170" t="str">
            <v>m</v>
          </cell>
          <cell r="D1170">
            <v>15207.2929</v>
          </cell>
        </row>
        <row r="1171">
          <cell r="A1171" t="str">
            <v>M2562</v>
          </cell>
          <cell r="B1171" t="str">
            <v>Chapa múltipla metálica corrugada galvanizada tipo MP 152 ou similar - E = 2,70 mm e D = 3,40 m</v>
          </cell>
          <cell r="C1171" t="str">
            <v>m</v>
          </cell>
          <cell r="D1171">
            <v>16097.0067</v>
          </cell>
        </row>
        <row r="1172">
          <cell r="A1172" t="str">
            <v>M2563</v>
          </cell>
          <cell r="B1172" t="str">
            <v>Chapa múltipla metálica corrugada galvanizada tipo MP 152 ou similar - E = 2,70 mm e D = 3,65 m</v>
          </cell>
          <cell r="C1172" t="str">
            <v>m</v>
          </cell>
          <cell r="D1172">
            <v>17267.248899999999</v>
          </cell>
        </row>
        <row r="1173">
          <cell r="A1173" t="str">
            <v>M2564</v>
          </cell>
          <cell r="B1173" t="str">
            <v>Chapa múltipla metálica corrugada galvanizada tipo MP 152 ou similar - E = 2,70 mm e D = 3,80 m</v>
          </cell>
          <cell r="C1173" t="str">
            <v>m</v>
          </cell>
          <cell r="D1173">
            <v>17875.312300000001</v>
          </cell>
        </row>
        <row r="1174">
          <cell r="A1174" t="str">
            <v>M2565</v>
          </cell>
          <cell r="B1174" t="str">
            <v>Chapa múltipla metálica corrugada galvanizada tipo MP 152 ou similar - E = 2,70 mm e D = 4,20 m</v>
          </cell>
          <cell r="C1174" t="str">
            <v>m</v>
          </cell>
          <cell r="D1174">
            <v>19700.719700000001</v>
          </cell>
        </row>
        <row r="1175">
          <cell r="A1175" t="str">
            <v>M2566</v>
          </cell>
          <cell r="B1175" t="str">
            <v>Chapa múltipla metálica corrugada galvanizada tipo MP 152 ou similar - E = 2,70 mm e D = 4,60 m</v>
          </cell>
          <cell r="C1175" t="str">
            <v>m</v>
          </cell>
          <cell r="D1175">
            <v>21476.471699999998</v>
          </cell>
        </row>
        <row r="1176">
          <cell r="A1176" t="str">
            <v>M2567</v>
          </cell>
          <cell r="B1176" t="str">
            <v>Chapa múltipla metálica corrugada galvanizada tipo MP 152 ou similar - E = 3,40 mm e D = 4,80 m</v>
          </cell>
          <cell r="C1176" t="str">
            <v>m</v>
          </cell>
          <cell r="D1176">
            <v>24586.6891</v>
          </cell>
        </row>
        <row r="1177">
          <cell r="A1177" t="str">
            <v>M2568</v>
          </cell>
          <cell r="B1177" t="str">
            <v>Chapa múltipla metálica corrugada galvanizada tipo MP 152 ou similar - E = 3,40 mm e D = 5,00 m</v>
          </cell>
          <cell r="C1177" t="str">
            <v>m</v>
          </cell>
          <cell r="D1177">
            <v>25280.804100000001</v>
          </cell>
        </row>
        <row r="1178">
          <cell r="A1178" t="str">
            <v>M2569</v>
          </cell>
          <cell r="B1178" t="str">
            <v>Chapa múltipla metálica corrugada galvanizada tipo MP 152 ou similar - E = 3,90 mm e D = 5,35 m</v>
          </cell>
          <cell r="C1178" t="str">
            <v>m</v>
          </cell>
          <cell r="D1178">
            <v>31899.210599999999</v>
          </cell>
        </row>
        <row r="1179">
          <cell r="A1179" t="str">
            <v>M2570</v>
          </cell>
          <cell r="B1179" t="str">
            <v>Chapa múltipla metálica corrugada galvanizada tipo MP 152 ou similar - E = 3,90 mm e D = 5,70 m</v>
          </cell>
          <cell r="C1179" t="str">
            <v>m</v>
          </cell>
          <cell r="D1179">
            <v>34182.020799999998</v>
          </cell>
        </row>
        <row r="1180">
          <cell r="A1180" t="str">
            <v>M2571</v>
          </cell>
          <cell r="B1180" t="str">
            <v>Chapa múltipla metálica corrugada galvanizada tipo MP 152 ou similar - E = 4,70 mm e D = 6,10 m</v>
          </cell>
          <cell r="C1180" t="str">
            <v>m</v>
          </cell>
          <cell r="D1180">
            <v>42112.6351</v>
          </cell>
        </row>
        <row r="1181">
          <cell r="A1181" t="str">
            <v>M2572</v>
          </cell>
          <cell r="B1181" t="str">
            <v>Chapa múltipla metálica corrugada galvanizada tipo MP 152 ou similar - E = 6,40 mm e D = 6,50 m</v>
          </cell>
          <cell r="C1181" t="str">
            <v>m</v>
          </cell>
          <cell r="D1181">
            <v>50545.982900000003</v>
          </cell>
        </row>
        <row r="1182">
          <cell r="A1182" t="str">
            <v>M2573</v>
          </cell>
          <cell r="B1182" t="str">
            <v>Chapa múltipla metálica corrugada galvanizada tipo MP 152 ou similar - E = 6,40 mm e D = 6,85 m</v>
          </cell>
          <cell r="C1182" t="str">
            <v>m</v>
          </cell>
          <cell r="D1182">
            <v>53523.643499999998</v>
          </cell>
        </row>
        <row r="1183">
          <cell r="A1183" t="str">
            <v>M2574</v>
          </cell>
          <cell r="B1183" t="str">
            <v>Chapa múltipla metálica corrugada galvanizada tipo MP 152 ou similar - E = 6,40 mm e D = 7,25 m</v>
          </cell>
          <cell r="C1183" t="str">
            <v>m</v>
          </cell>
          <cell r="D1183">
            <v>56467.205600000001</v>
          </cell>
        </row>
        <row r="1184">
          <cell r="A1184" t="str">
            <v>M2580</v>
          </cell>
          <cell r="B1184" t="str">
            <v>Parafuso de cabeça sextavada em aço galvanizado com porca e arruela de pressão - D = 7,938 mm (5/16")</v>
          </cell>
          <cell r="C1184" t="str">
            <v>cj</v>
          </cell>
          <cell r="D1184">
            <v>0.63280000000000003</v>
          </cell>
        </row>
        <row r="1185">
          <cell r="A1185" t="str">
            <v>M2597</v>
          </cell>
          <cell r="B1185" t="str">
            <v>Concreto usinado - fck = 40 MPa (comercial)</v>
          </cell>
          <cell r="C1185" t="str">
            <v>m³</v>
          </cell>
          <cell r="D1185" t="str">
            <v>-</v>
          </cell>
        </row>
        <row r="1186">
          <cell r="A1186" t="str">
            <v>M2598</v>
          </cell>
          <cell r="B1186" t="str">
            <v>Concreto usinado - fck = 45 MPa (comercial)</v>
          </cell>
          <cell r="C1186" t="str">
            <v>m³</v>
          </cell>
          <cell r="D1186" t="str">
            <v>-</v>
          </cell>
        </row>
        <row r="1187">
          <cell r="A1187" t="str">
            <v>M2599</v>
          </cell>
          <cell r="B1187" t="str">
            <v>Concreto usinado - fck = 50 MPa (comercial)</v>
          </cell>
          <cell r="C1187" t="str">
            <v>m³</v>
          </cell>
          <cell r="D1187" t="str">
            <v>-</v>
          </cell>
        </row>
        <row r="1188">
          <cell r="A1188" t="str">
            <v>M2601</v>
          </cell>
          <cell r="B1188" t="str">
            <v>Aparelho de apoio metálico esférico fixo com 4 chumbadores e capacidade de 1.000 kN</v>
          </cell>
          <cell r="C1188" t="str">
            <v>un</v>
          </cell>
          <cell r="D1188">
            <v>5571.5433999999996</v>
          </cell>
        </row>
        <row r="1189">
          <cell r="A1189" t="str">
            <v>M2602</v>
          </cell>
          <cell r="B1189" t="str">
            <v>Aparelho de apoio metálico esférico unidirecional com 4 chumbadores e capacidade de 1.500 kN</v>
          </cell>
          <cell r="C1189" t="str">
            <v>un</v>
          </cell>
          <cell r="D1189">
            <v>14504.264800000001</v>
          </cell>
        </row>
        <row r="1190">
          <cell r="A1190" t="str">
            <v>M2603</v>
          </cell>
          <cell r="B1190" t="str">
            <v>Aparelho de apoio metálico esférico fixo com 4 chumbadores e capacidade de 1.500 kN</v>
          </cell>
          <cell r="C1190" t="str">
            <v>un</v>
          </cell>
          <cell r="D1190">
            <v>8393.9354999999996</v>
          </cell>
        </row>
        <row r="1191">
          <cell r="A1191" t="str">
            <v>M2604</v>
          </cell>
          <cell r="B1191" t="str">
            <v>Aparelho de apoio metálico esférico fixo com 4 chumbadores e capacidade de 2.000 kN</v>
          </cell>
          <cell r="C1191" t="str">
            <v>un</v>
          </cell>
          <cell r="D1191">
            <v>10672.089</v>
          </cell>
        </row>
        <row r="1192">
          <cell r="A1192" t="str">
            <v>M2605</v>
          </cell>
          <cell r="B1192" t="str">
            <v>Aparelho de apoio metálico esférico fixo com 4 chumbadores e capacidade de 2.500 kN</v>
          </cell>
          <cell r="C1192" t="str">
            <v>un</v>
          </cell>
          <cell r="D1192">
            <v>13516.1384</v>
          </cell>
        </row>
        <row r="1193">
          <cell r="A1193" t="str">
            <v>M2606</v>
          </cell>
          <cell r="B1193" t="str">
            <v>Aparelho de apoio metálico esférico fixo com 4 chumbadores e capacidade de 3.000 kN</v>
          </cell>
          <cell r="C1193" t="str">
            <v>un</v>
          </cell>
          <cell r="D1193">
            <v>15556.1849</v>
          </cell>
        </row>
        <row r="1194">
          <cell r="A1194" t="str">
            <v>M2607</v>
          </cell>
          <cell r="B1194" t="str">
            <v>Aparelho de apoio metálico esférico fixo com 4 chumbadores e capacidade de 3.500 kN</v>
          </cell>
          <cell r="C1194" t="str">
            <v>un</v>
          </cell>
          <cell r="D1194">
            <v>18837.440699999999</v>
          </cell>
        </row>
        <row r="1195">
          <cell r="A1195" t="str">
            <v>M2608</v>
          </cell>
          <cell r="B1195" t="str">
            <v>Aparelho de apoio metálico esférico fixo com 4 chumbadores e capacidade de 4.000 kN</v>
          </cell>
          <cell r="C1195" t="str">
            <v>un</v>
          </cell>
          <cell r="D1195">
            <v>22248.015200000002</v>
          </cell>
        </row>
        <row r="1196">
          <cell r="A1196" t="str">
            <v>M2609</v>
          </cell>
          <cell r="B1196" t="str">
            <v>Aparelho de apoio metálico esférico unidirecional com 4 chumbadores e capacidade de 1.000 kN</v>
          </cell>
          <cell r="C1196" t="str">
            <v>un</v>
          </cell>
          <cell r="D1196">
            <v>9914.7883000000002</v>
          </cell>
        </row>
        <row r="1197">
          <cell r="A1197" t="str">
            <v>M2610</v>
          </cell>
          <cell r="B1197" t="str">
            <v>Aparelho de apoio metálico esférico unidirecional com 4 chumbadores e capacidade de 2.000 kN</v>
          </cell>
          <cell r="C1197" t="str">
            <v>un</v>
          </cell>
          <cell r="D1197">
            <v>17758.6168</v>
          </cell>
        </row>
        <row r="1198">
          <cell r="A1198" t="str">
            <v>M2611</v>
          </cell>
          <cell r="B1198" t="str">
            <v>Aparelho de apoio metálico esférico unidirecional com 4 chumbadores e capacidade de 2.500 kN</v>
          </cell>
          <cell r="C1198" t="str">
            <v>un</v>
          </cell>
          <cell r="D1198">
            <v>20975.793699999998</v>
          </cell>
        </row>
        <row r="1199">
          <cell r="A1199" t="str">
            <v>M2612</v>
          </cell>
          <cell r="B1199" t="str">
            <v>Aparelho de apoio metálico esférico unidirecional com 4 chumbadores e capacidade de 3.000 kN</v>
          </cell>
          <cell r="C1199" t="str">
            <v>un</v>
          </cell>
          <cell r="D1199">
            <v>25807.314600000002</v>
          </cell>
        </row>
        <row r="1200">
          <cell r="A1200" t="str">
            <v>M2613</v>
          </cell>
          <cell r="B1200" t="str">
            <v>Aparelho de apoio metálico esférico unidirecional com 4 chumbadores e capacidade de 3.500 kN</v>
          </cell>
          <cell r="C1200" t="str">
            <v>un</v>
          </cell>
          <cell r="D1200">
            <v>29732.493600000002</v>
          </cell>
        </row>
        <row r="1201">
          <cell r="A1201" t="str">
            <v>M2614</v>
          </cell>
          <cell r="B1201" t="str">
            <v>Aparelho de apoio metálico esférico unidirecional com 4 chumbadores e capacidade de 4.000 kN</v>
          </cell>
          <cell r="C1201" t="str">
            <v>un</v>
          </cell>
          <cell r="D1201">
            <v>38818.818299999999</v>
          </cell>
        </row>
        <row r="1202">
          <cell r="A1202" t="str">
            <v>M2615</v>
          </cell>
          <cell r="B1202" t="str">
            <v>Aparelho de apoio metálico esférico fixo com 4 chumbadores e capacidade de 4.500 kN</v>
          </cell>
          <cell r="C1202" t="str">
            <v>un</v>
          </cell>
          <cell r="D1202">
            <v>56809.4352</v>
          </cell>
        </row>
        <row r="1203">
          <cell r="A1203" t="str">
            <v>M2616</v>
          </cell>
          <cell r="B1203" t="str">
            <v>Aparelho de apoio metálico esférico fixo com 4 chumbadores e capacidade de 5.000 kN</v>
          </cell>
          <cell r="C1203" t="str">
            <v>un</v>
          </cell>
          <cell r="D1203">
            <v>63186.010399999999</v>
          </cell>
        </row>
        <row r="1204">
          <cell r="A1204" t="str">
            <v>M2617</v>
          </cell>
          <cell r="B1204" t="str">
            <v>Aparelho de apoio metálico esférico fixo com 4 chumbadores e capacidade de 5.500 kN</v>
          </cell>
          <cell r="C1204" t="str">
            <v>un</v>
          </cell>
          <cell r="D1204">
            <v>68535.933000000005</v>
          </cell>
        </row>
        <row r="1205">
          <cell r="A1205" t="str">
            <v>M2618</v>
          </cell>
          <cell r="B1205" t="str">
            <v>Aparelho de apoio metálico esférico fixo com 4 chumbadores e capacidade de 6.000 kN</v>
          </cell>
          <cell r="C1205" t="str">
            <v>un</v>
          </cell>
          <cell r="D1205">
            <v>73929.067599999995</v>
          </cell>
        </row>
        <row r="1206">
          <cell r="A1206" t="str">
            <v>M2619</v>
          </cell>
          <cell r="B1206" t="str">
            <v>Aparelho de apoio metálico esférico fixo com 4 chumbadores e capacidade de 6.500 kN</v>
          </cell>
          <cell r="C1206" t="str">
            <v>un</v>
          </cell>
          <cell r="D1206">
            <v>84044.510899999994</v>
          </cell>
        </row>
        <row r="1207">
          <cell r="A1207" t="str">
            <v>M2620</v>
          </cell>
          <cell r="B1207" t="str">
            <v>Aparelho de apoio metálico esférico fixo com 4 chumbadores e capacidade de 7.000 kN</v>
          </cell>
          <cell r="C1207" t="str">
            <v>un</v>
          </cell>
          <cell r="D1207">
            <v>86734.189199999993</v>
          </cell>
        </row>
        <row r="1208">
          <cell r="A1208" t="str">
            <v>M2621</v>
          </cell>
          <cell r="B1208" t="str">
            <v>Aparelho de apoio metálico esférico fixo com 4 chumbadores e capacidade de 7.500 kN</v>
          </cell>
          <cell r="C1208" t="str">
            <v>un</v>
          </cell>
          <cell r="D1208">
            <v>96931.286500000002</v>
          </cell>
        </row>
        <row r="1209">
          <cell r="A1209" t="str">
            <v>M2622</v>
          </cell>
          <cell r="B1209" t="str">
            <v>Aparelho de apoio metálico esférico fixo com 4 chumbadores e capacidade de 8.000 kN</v>
          </cell>
          <cell r="C1209" t="str">
            <v>un</v>
          </cell>
          <cell r="D1209">
            <v>103643.00049999999</v>
          </cell>
        </row>
        <row r="1210">
          <cell r="A1210" t="str">
            <v>M2623</v>
          </cell>
          <cell r="B1210" t="str">
            <v>Grelha metálica para boca de lobo com capacidade de até 300 kN - C = 0,90 m e L = 0,30 m</v>
          </cell>
          <cell r="C1210" t="str">
            <v>un</v>
          </cell>
          <cell r="D1210">
            <v>571.55029999999999</v>
          </cell>
        </row>
        <row r="1211">
          <cell r="A1211" t="str">
            <v>M2624</v>
          </cell>
          <cell r="B1211" t="str">
            <v>Grelha de piso em PVC para passagem de pedestres - C = 50 cm e L = 13 cm</v>
          </cell>
          <cell r="C1211" t="str">
            <v>un</v>
          </cell>
          <cell r="D1211">
            <v>71.568799999999996</v>
          </cell>
        </row>
        <row r="1212">
          <cell r="A1212" t="str">
            <v>M2625</v>
          </cell>
          <cell r="B1212" t="str">
            <v>Marco em PVC para grelha de piso - L = 2,50 m</v>
          </cell>
          <cell r="C1212" t="str">
            <v>un</v>
          </cell>
          <cell r="D1212">
            <v>70.762</v>
          </cell>
        </row>
        <row r="1213">
          <cell r="A1213" t="str">
            <v>M2626</v>
          </cell>
          <cell r="B1213" t="str">
            <v>Grelha de piso em PVC para passagem de veículos de até 3 t - C = 50 cm e L = 13 cm</v>
          </cell>
          <cell r="C1213" t="str">
            <v>un</v>
          </cell>
          <cell r="D1213">
            <v>92.326300000000003</v>
          </cell>
        </row>
        <row r="1214">
          <cell r="A1214" t="str">
            <v>M2627</v>
          </cell>
          <cell r="B1214" t="str">
            <v>Grelha de piso em PVC para passagem de veículos de até 10 t - C = 50 cm e L = 13 cm</v>
          </cell>
          <cell r="C1214" t="str">
            <v>un</v>
          </cell>
          <cell r="D1214">
            <v>134.285</v>
          </cell>
        </row>
        <row r="1215">
          <cell r="A1215" t="str">
            <v>M2628</v>
          </cell>
          <cell r="B1215" t="str">
            <v>Grelha de piso em PVC para passagem de pedestres - C = 50 cm e L = 20 cm</v>
          </cell>
          <cell r="C1215" t="str">
            <v>un</v>
          </cell>
          <cell r="D1215">
            <v>118.1944</v>
          </cell>
        </row>
        <row r="1216">
          <cell r="A1216" t="str">
            <v>M2629</v>
          </cell>
          <cell r="B1216" t="str">
            <v>Grelha de piso em PVC para passagem de veículos de até 3 t - C = 50 cm e L = 20 cm</v>
          </cell>
          <cell r="C1216" t="str">
            <v>un</v>
          </cell>
          <cell r="D1216">
            <v>142.80340000000001</v>
          </cell>
        </row>
        <row r="1217">
          <cell r="A1217" t="str">
            <v>M2631</v>
          </cell>
          <cell r="B1217" t="str">
            <v>Grelha metálica para canaletas - C = 1,00 m e L = 0,10 m</v>
          </cell>
          <cell r="C1217" t="str">
            <v>un</v>
          </cell>
          <cell r="D1217">
            <v>69.180199999999999</v>
          </cell>
        </row>
        <row r="1218">
          <cell r="A1218" t="str">
            <v>M2632</v>
          </cell>
          <cell r="B1218" t="str">
            <v>Grelha metálica para canaletas - C = 1,00 m e L = 0,15 m</v>
          </cell>
          <cell r="C1218" t="str">
            <v>un</v>
          </cell>
          <cell r="D1218">
            <v>138.1027</v>
          </cell>
        </row>
        <row r="1219">
          <cell r="A1219" t="str">
            <v>M2633</v>
          </cell>
          <cell r="B1219" t="str">
            <v>Porta-grelha metálica - C = 1,00 m e L = 0,15 m</v>
          </cell>
          <cell r="C1219" t="str">
            <v>m</v>
          </cell>
          <cell r="D1219">
            <v>98.647300000000001</v>
          </cell>
        </row>
        <row r="1220">
          <cell r="A1220" t="str">
            <v>M2634</v>
          </cell>
          <cell r="B1220" t="str">
            <v>Grelha metálica para canaletas - C = 1,00 m e L = 0,20 m</v>
          </cell>
          <cell r="C1220" t="str">
            <v>un</v>
          </cell>
          <cell r="D1220">
            <v>289.86790000000002</v>
          </cell>
        </row>
        <row r="1221">
          <cell r="A1221" t="str">
            <v>M2635</v>
          </cell>
          <cell r="B1221" t="str">
            <v>Porta-grelha metálica - C = 1,00 m e L = 0,20 m</v>
          </cell>
          <cell r="C1221" t="str">
            <v>m</v>
          </cell>
          <cell r="D1221">
            <v>98.055499999999995</v>
          </cell>
        </row>
        <row r="1222">
          <cell r="A1222" t="str">
            <v>M2636</v>
          </cell>
          <cell r="B1222" t="str">
            <v>Porta-grelha metálica - C = 1,00 m e L = 0,10 m</v>
          </cell>
          <cell r="C1222" t="str">
            <v>m</v>
          </cell>
          <cell r="D1222">
            <v>72.7851</v>
          </cell>
        </row>
        <row r="1223">
          <cell r="A1223" t="str">
            <v>M2637</v>
          </cell>
          <cell r="B1223" t="str">
            <v>Aparelho de apoio metálico esférico fixo com 4 chumbadores e capacidade de 8.500 kN</v>
          </cell>
          <cell r="C1223" t="str">
            <v>un</v>
          </cell>
          <cell r="D1223">
            <v>106158.93730000001</v>
          </cell>
        </row>
        <row r="1224">
          <cell r="A1224" t="str">
            <v>M2638</v>
          </cell>
          <cell r="B1224" t="str">
            <v>Aparelho de apoio metálico esférico fixo com 4 chumbadores e capacidade de 9.000 kN</v>
          </cell>
          <cell r="C1224" t="str">
            <v>un</v>
          </cell>
          <cell r="D1224">
            <v>114752.40029999999</v>
          </cell>
        </row>
        <row r="1225">
          <cell r="A1225" t="str">
            <v>M2639</v>
          </cell>
          <cell r="B1225" t="str">
            <v>Aparelho de apoio metálico esférico fixo com 4 chumbadores e capacidade de 9.500 kN</v>
          </cell>
          <cell r="C1225" t="str">
            <v>un</v>
          </cell>
          <cell r="D1225">
            <v>121017.6373</v>
          </cell>
        </row>
        <row r="1226">
          <cell r="A1226" t="str">
            <v>M2640</v>
          </cell>
          <cell r="B1226" t="str">
            <v>Aparelho de apoio metálico esférico fixo com 4 chumbadores e capacidade de 10.000 kN</v>
          </cell>
          <cell r="C1226" t="str">
            <v>un</v>
          </cell>
          <cell r="D1226">
            <v>128649.90730000001</v>
          </cell>
        </row>
        <row r="1227">
          <cell r="A1227" t="str">
            <v>M2641</v>
          </cell>
          <cell r="B1227" t="str">
            <v>Aparelho de apoio metálico esférico unidirecional com 4 chumbadores e capacidade de 4.500 kN</v>
          </cell>
          <cell r="C1227" t="str">
            <v>un</v>
          </cell>
          <cell r="D1227">
            <v>59556.376100000001</v>
          </cell>
        </row>
        <row r="1228">
          <cell r="A1228" t="str">
            <v>M2642</v>
          </cell>
          <cell r="B1228" t="str">
            <v>Aparelho de apoio metálico esférico unidirecional com 4 chumbadores e capacidade de 5.000 kN</v>
          </cell>
          <cell r="C1228" t="str">
            <v>un</v>
          </cell>
          <cell r="D1228">
            <v>65958.043699999995</v>
          </cell>
        </row>
        <row r="1229">
          <cell r="A1229" t="str">
            <v>M2643</v>
          </cell>
          <cell r="B1229" t="str">
            <v>Aparelho de apoio metálico esférico unidirecional com 4 chumbadores e capacidade de 5.500 kN</v>
          </cell>
          <cell r="C1229" t="str">
            <v>un</v>
          </cell>
          <cell r="D1229">
            <v>71696.397400000002</v>
          </cell>
        </row>
        <row r="1230">
          <cell r="A1230" t="str">
            <v>M2644</v>
          </cell>
          <cell r="B1230" t="str">
            <v>Aparelho de apoio metálico esférico unidirecional com 4 chumbadores e capacidade de 6.000 kN</v>
          </cell>
          <cell r="C1230" t="str">
            <v>un</v>
          </cell>
          <cell r="D1230">
            <v>75413.721699999995</v>
          </cell>
        </row>
        <row r="1231">
          <cell r="A1231" t="str">
            <v>M2645</v>
          </cell>
          <cell r="B1231" t="str">
            <v>Aparelho de apoio metálico esférico unidirecional com 4 chumbadores e capacidade de 6.500 kN</v>
          </cell>
          <cell r="C1231" t="str">
            <v>un</v>
          </cell>
          <cell r="D1231">
            <v>86191.5481</v>
          </cell>
        </row>
        <row r="1232">
          <cell r="A1232" t="str">
            <v>M2646</v>
          </cell>
          <cell r="B1232" t="str">
            <v>Aparelho de apoio metálico esférico unidirecional com 4 chumbadores e capacidade de 7.000 kN</v>
          </cell>
          <cell r="C1232" t="str">
            <v>un</v>
          </cell>
          <cell r="D1232">
            <v>92609.1731</v>
          </cell>
        </row>
        <row r="1233">
          <cell r="A1233" t="str">
            <v>M2647</v>
          </cell>
          <cell r="B1233" t="str">
            <v>Aparelho de apoio metálico esférico unidirecional com 4 chumbadores e capacidade de 7.500 kN</v>
          </cell>
          <cell r="C1233" t="str">
            <v>un</v>
          </cell>
          <cell r="D1233">
            <v>99610.423200000005</v>
          </cell>
        </row>
        <row r="1234">
          <cell r="A1234" t="str">
            <v>M2648</v>
          </cell>
          <cell r="B1234" t="str">
            <v>Fincapino de ação direta e pino com furo - D = 6,35 mm (1/4")</v>
          </cell>
          <cell r="C1234" t="str">
            <v>un</v>
          </cell>
          <cell r="D1234">
            <v>1.7076</v>
          </cell>
        </row>
        <row r="1235">
          <cell r="A1235" t="str">
            <v>M2649</v>
          </cell>
          <cell r="B1235" t="str">
            <v>Aparelho de apoio metálico esférico unidirecional com 4 chumbadores e capacidade de 8.000 kN</v>
          </cell>
          <cell r="C1235" t="str">
            <v>un</v>
          </cell>
          <cell r="D1235">
            <v>105829.55009999999</v>
          </cell>
        </row>
        <row r="1236">
          <cell r="A1236" t="str">
            <v>M2650</v>
          </cell>
          <cell r="B1236" t="str">
            <v>Aparelho de apoio metálico esférico unidirecional com 4 chumbadores e capacidade de 8.500 kN</v>
          </cell>
          <cell r="C1236" t="str">
            <v>un</v>
          </cell>
          <cell r="D1236">
            <v>114482.08409999999</v>
          </cell>
        </row>
        <row r="1237">
          <cell r="A1237" t="str">
            <v>M2651</v>
          </cell>
          <cell r="B1237" t="str">
            <v>Chapa múltipla metálica corrugada revestida em epóxi tipo MP 100 ou similar - E = 1,60 mm e D = 0,60 m</v>
          </cell>
          <cell r="C1237" t="str">
            <v>m</v>
          </cell>
          <cell r="D1237">
            <v>1528.0689</v>
          </cell>
        </row>
        <row r="1238">
          <cell r="A1238" t="str">
            <v>M2652</v>
          </cell>
          <cell r="B1238" t="str">
            <v>Chapa múltipla metálica corrugada revestida em epóxi tipo MP 100 ou similar - E = 1,60 mm e D = 0,70 m</v>
          </cell>
          <cell r="C1238" t="str">
            <v>m</v>
          </cell>
          <cell r="D1238">
            <v>1766.828</v>
          </cell>
        </row>
        <row r="1239">
          <cell r="A1239" t="str">
            <v>M2653</v>
          </cell>
          <cell r="B1239" t="str">
            <v>Chapa múltipla metálica corrugada revestida em epóxi tipo MP 100 ou similar - E = 1,60 mm e D = 0,80 m</v>
          </cell>
          <cell r="C1239" t="str">
            <v>m</v>
          </cell>
          <cell r="D1239">
            <v>2005.5934999999999</v>
          </cell>
        </row>
        <row r="1240">
          <cell r="A1240" t="str">
            <v>M2654</v>
          </cell>
          <cell r="B1240" t="str">
            <v>Chapa múltipla metálica corrugada revestida em epóxi tipo MP 100 ou similar - E = 1,60 mm e D = 0,90 m</v>
          </cell>
          <cell r="C1240" t="str">
            <v>m</v>
          </cell>
          <cell r="D1240">
            <v>2196.5974000000001</v>
          </cell>
        </row>
        <row r="1241">
          <cell r="A1241" t="str">
            <v>M2655</v>
          </cell>
          <cell r="B1241" t="str">
            <v>Chapa múltipla metálica corrugada revestida em epóxi tipo MP 100 ou similar - E = 1,60 mm e D = 1,00 m</v>
          </cell>
          <cell r="C1241" t="str">
            <v>m</v>
          </cell>
          <cell r="D1241">
            <v>2435.3714</v>
          </cell>
        </row>
        <row r="1242">
          <cell r="A1242" t="str">
            <v>M2656</v>
          </cell>
          <cell r="B1242" t="str">
            <v>Chapa múltipla metálica corrugada revestida em epóxi tipo MP 100 ou similar - E = 1,60 mm e D = 1,10 m</v>
          </cell>
          <cell r="C1242" t="str">
            <v>m</v>
          </cell>
          <cell r="D1242">
            <v>2769.6631000000002</v>
          </cell>
        </row>
        <row r="1243">
          <cell r="A1243" t="str">
            <v>M2657</v>
          </cell>
          <cell r="B1243" t="str">
            <v>Chapa múltipla metálica corrugada revestida em epóxi tipo MP 100 ou similar - E = 1,60 mm e D = 1,20 m</v>
          </cell>
          <cell r="C1243" t="str">
            <v>m</v>
          </cell>
          <cell r="D1243">
            <v>2960.6729</v>
          </cell>
        </row>
        <row r="1244">
          <cell r="A1244" t="str">
            <v>M2658</v>
          </cell>
          <cell r="B1244" t="str">
            <v>Chapa múltipla metálica corrugada revestida em epóxi tipo MP 100 ou similar - E = 1,60 mm e D = 1,30 m</v>
          </cell>
          <cell r="C1244" t="str">
            <v>m</v>
          </cell>
          <cell r="D1244">
            <v>3199.4283</v>
          </cell>
        </row>
        <row r="1245">
          <cell r="A1245" t="str">
            <v>M2659</v>
          </cell>
          <cell r="B1245" t="str">
            <v>Chapa múltipla metálica corrugada revestida em epóxi tipo MP 100 ou similar - E = 1,60 mm e D = 1,40 m</v>
          </cell>
          <cell r="C1245" t="str">
            <v>m</v>
          </cell>
          <cell r="D1245">
            <v>3390.4526000000001</v>
          </cell>
        </row>
        <row r="1246">
          <cell r="A1246" t="str">
            <v>M2660</v>
          </cell>
          <cell r="B1246" t="str">
            <v>Chapa múltipla metálica corrugada revestida em epóxi tipo MP 100 ou similar - E = 1,60 mm e D = 1,50 m</v>
          </cell>
          <cell r="C1246" t="str">
            <v>m</v>
          </cell>
          <cell r="D1246">
            <v>3629.1597999999999</v>
          </cell>
        </row>
        <row r="1247">
          <cell r="A1247" t="str">
            <v>M2661</v>
          </cell>
          <cell r="B1247" t="str">
            <v>Chapa múltipla metálica corrugada revestida em epóxi tipo MP 100 ou similar - E = 1,60 mm e D = 1,60 m</v>
          </cell>
          <cell r="C1247" t="str">
            <v>m</v>
          </cell>
          <cell r="D1247">
            <v>3867.9638</v>
          </cell>
        </row>
        <row r="1248">
          <cell r="A1248" t="str">
            <v>M2662</v>
          </cell>
          <cell r="B1248" t="str">
            <v>Chapa múltipla metálica corrugada revestida em epóxi tipo MP 100 ou similar - E = 1,60 mm e D = 1,70 m</v>
          </cell>
          <cell r="C1248" t="str">
            <v>m</v>
          </cell>
          <cell r="D1248">
            <v>4058.9706999999999</v>
          </cell>
        </row>
        <row r="1249">
          <cell r="A1249" t="str">
            <v>M2663</v>
          </cell>
          <cell r="B1249" t="str">
            <v>Chapa múltipla metálica corrugada revestida em epóxi tipo MP 100 ou similar - E = 1,60 mm e D = 1,80 m</v>
          </cell>
          <cell r="C1249" t="str">
            <v>m</v>
          </cell>
          <cell r="D1249">
            <v>4297.6849000000002</v>
          </cell>
        </row>
        <row r="1250">
          <cell r="A1250" t="str">
            <v>M2664</v>
          </cell>
          <cell r="B1250" t="str">
            <v>Chapa múltipla metálica corrugada revestida em epóxi tipo MP 100 ou similar - E = 2,00 mm e D = 1,90 m</v>
          </cell>
          <cell r="C1250" t="str">
            <v>m</v>
          </cell>
          <cell r="D1250">
            <v>5054.7503999999999</v>
          </cell>
        </row>
        <row r="1251">
          <cell r="A1251" t="str">
            <v>M2665</v>
          </cell>
          <cell r="B1251" t="str">
            <v>Chapa múltipla metálica corrugada revestida em epóxi tipo MP 100 ou similar - E = 2,00 mm e D = 2,00 m</v>
          </cell>
          <cell r="C1251" t="str">
            <v>m</v>
          </cell>
          <cell r="D1251">
            <v>5328.0222000000003</v>
          </cell>
        </row>
        <row r="1252">
          <cell r="A1252" t="str">
            <v>M2666</v>
          </cell>
          <cell r="B1252" t="str">
            <v>Chapa múltipla metálica corrugada revestida em epóxi tipo MP 100 ou similar - E = 2,00 mm e D = 2,10 m</v>
          </cell>
          <cell r="C1252" t="str">
            <v>m</v>
          </cell>
          <cell r="D1252">
            <v>5692.1971999999996</v>
          </cell>
        </row>
        <row r="1253">
          <cell r="A1253" t="str">
            <v>M2667</v>
          </cell>
          <cell r="B1253" t="str">
            <v>Chapa múltipla metálica corrugada revestida em epóxi tipo MP 100 ou similar - E = 2,00 mm e D = 2,20 m</v>
          </cell>
          <cell r="C1253" t="str">
            <v>m</v>
          </cell>
          <cell r="D1253">
            <v>5828.9501</v>
          </cell>
        </row>
        <row r="1254">
          <cell r="A1254" t="str">
            <v>M2668</v>
          </cell>
          <cell r="B1254" t="str">
            <v>Chapa múltipla metálica corrugada revestida em epóxi tipo MP 100 ou similar - E = 2,00 mm e D = 2,30 m</v>
          </cell>
          <cell r="C1254" t="str">
            <v>m</v>
          </cell>
          <cell r="D1254">
            <v>6056.5892999999996</v>
          </cell>
        </row>
        <row r="1255">
          <cell r="A1255" t="str">
            <v>M2669</v>
          </cell>
          <cell r="B1255" t="str">
            <v>Chapa múltipla metálica corrugada revestida em epóxi tipo MP 100 ou similar - E = 2,70 mm e D = 2,40 m</v>
          </cell>
          <cell r="C1255" t="str">
            <v>m</v>
          </cell>
          <cell r="D1255">
            <v>8250.7003999999997</v>
          </cell>
        </row>
        <row r="1256">
          <cell r="A1256" t="str">
            <v>M2670</v>
          </cell>
          <cell r="B1256" t="str">
            <v>Chapa múltipla metálica corrugada revestida em epóxi tipo MP 100 ou similar - E = 3,40 mm e D = 2,50 m</v>
          </cell>
          <cell r="C1256" t="str">
            <v>m</v>
          </cell>
          <cell r="D1256">
            <v>10459.1594</v>
          </cell>
        </row>
        <row r="1257">
          <cell r="A1257" t="str">
            <v>M2671</v>
          </cell>
          <cell r="B1257" t="str">
            <v>Chapa múltipla metálica corrugada revestida em epóxi tipo MP 100 ou similar - E = 3,40 mm e D = 2,60 m</v>
          </cell>
          <cell r="C1257" t="str">
            <v>m</v>
          </cell>
          <cell r="D1257">
            <v>11053.591200000001</v>
          </cell>
        </row>
        <row r="1258">
          <cell r="A1258" t="str">
            <v>M2672</v>
          </cell>
          <cell r="B1258" t="str">
            <v>Chapa múltipla metálica corrugada revestida em epóxi tipo MP 100 ou similar - E = 3,40 mm e D = 2,70 m</v>
          </cell>
          <cell r="C1258" t="str">
            <v>m</v>
          </cell>
          <cell r="D1258">
            <v>11266.9375</v>
          </cell>
        </row>
        <row r="1259">
          <cell r="A1259" t="str">
            <v>M2673</v>
          </cell>
          <cell r="B1259" t="str">
            <v>Chapa múltipla metálica corrugada revestida em epóxi tipo MP 100 ou similar - E = 3,40 mm e D = 2,80 m</v>
          </cell>
          <cell r="C1259" t="str">
            <v>m</v>
          </cell>
          <cell r="D1259">
            <v>11819.7611</v>
          </cell>
        </row>
        <row r="1260">
          <cell r="A1260" t="str">
            <v>M2674</v>
          </cell>
          <cell r="B1260" t="str">
            <v>Chapa múltipla metálica corrugada revestida em epóxi tipo MP 152 ou similar - E = 2,70 mm e D = 1,50 m</v>
          </cell>
          <cell r="C1260" t="str">
            <v>m</v>
          </cell>
          <cell r="D1260">
            <v>7413.5658000000003</v>
          </cell>
        </row>
        <row r="1261">
          <cell r="A1261" t="str">
            <v>M2675</v>
          </cell>
          <cell r="B1261" t="str">
            <v>Chapa múltipla metálica corrugada revestida em epóxi tipo MP 152 ou similar - E = 2,70 mm e D = 1,80 m</v>
          </cell>
          <cell r="C1261" t="str">
            <v>m</v>
          </cell>
          <cell r="D1261">
            <v>8964.1913000000004</v>
          </cell>
        </row>
        <row r="1262">
          <cell r="A1262" t="str">
            <v>M2676</v>
          </cell>
          <cell r="B1262" t="str">
            <v>Chapa múltipla metálica corrugada revestida em epóxi tipo MP 152 ou similar - E = 2,70 mm e D = 1,90 m</v>
          </cell>
          <cell r="C1262" t="str">
            <v>m</v>
          </cell>
          <cell r="D1262">
            <v>9255.1183000000001</v>
          </cell>
        </row>
        <row r="1263">
          <cell r="A1263" t="str">
            <v>M2677</v>
          </cell>
          <cell r="B1263" t="str">
            <v>Chapa múltipla metálica corrugada revestida em epóxi tipo MP 152 ou similar - E = 2,70 mm e D = 2,15 m</v>
          </cell>
          <cell r="C1263" t="str">
            <v>m</v>
          </cell>
          <cell r="D1263">
            <v>10514.8719</v>
          </cell>
        </row>
        <row r="1264">
          <cell r="A1264" t="str">
            <v>M2678</v>
          </cell>
          <cell r="B1264" t="str">
            <v>Chapa múltipla metálica corrugada revestida em epóxi tipo MP 152 ou similar - E = 2,70 mm e D = 2,30 m</v>
          </cell>
          <cell r="C1264" t="str">
            <v>m</v>
          </cell>
          <cell r="D1264">
            <v>11096.462299999999</v>
          </cell>
        </row>
        <row r="1265">
          <cell r="A1265" t="str">
            <v>M2679</v>
          </cell>
          <cell r="B1265" t="str">
            <v>Chapa múltipla metálica corrugada revestida em epóxi tipo MP 152 ou similar - E = 2,70 mm e D = 2,65 m</v>
          </cell>
          <cell r="C1265" t="str">
            <v>m</v>
          </cell>
          <cell r="D1265">
            <v>12986.764499999999</v>
          </cell>
        </row>
        <row r="1266">
          <cell r="A1266" t="str">
            <v>M2680</v>
          </cell>
          <cell r="B1266" t="str">
            <v>Chapa múltipla metálica corrugada revestida em epóxi tipo MP 152 ou similar - E = 2,70 mm e D = 3,05 m</v>
          </cell>
          <cell r="C1266" t="str">
            <v>m</v>
          </cell>
          <cell r="D1266">
            <v>14827.1317</v>
          </cell>
        </row>
        <row r="1267">
          <cell r="A1267" t="str">
            <v>M2681</v>
          </cell>
          <cell r="B1267" t="str">
            <v>Chapa múltipla metálica corrugada revestida em epóxi tipo MP 152 ou similar - E = 2,70 mm e D = 3,20 m</v>
          </cell>
          <cell r="C1267" t="str">
            <v>m</v>
          </cell>
          <cell r="D1267">
            <v>15748.411400000001</v>
          </cell>
        </row>
        <row r="1268">
          <cell r="A1268" t="str">
            <v>M2682</v>
          </cell>
          <cell r="B1268" t="str">
            <v>Chapa múltipla metálica corrugada revestida em epóxi tipo MP 152 ou similar - E = 2,70 mm e D = 3,40 m</v>
          </cell>
          <cell r="C1268" t="str">
            <v>m</v>
          </cell>
          <cell r="D1268">
            <v>16669.7598</v>
          </cell>
        </row>
        <row r="1269">
          <cell r="A1269" t="str">
            <v>M2683</v>
          </cell>
          <cell r="B1269" t="str">
            <v>Chapa múltipla metálica corrugada revestida em epóxi tipo MP 152 ou similar - E = 2,70 mm e D = 3,65 m</v>
          </cell>
          <cell r="C1269" t="str">
            <v>m</v>
          </cell>
          <cell r="D1269">
            <v>17881.626499999998</v>
          </cell>
        </row>
        <row r="1270">
          <cell r="A1270" t="str">
            <v>M2684</v>
          </cell>
          <cell r="B1270" t="str">
            <v>Chapa múltipla metálica corrugada revestida em epóxi tipo MP 152 ou similar - E = 2,70 mm e D = 3,80 m</v>
          </cell>
          <cell r="C1270" t="str">
            <v>m</v>
          </cell>
          <cell r="D1270">
            <v>18511.344700000001</v>
          </cell>
        </row>
        <row r="1271">
          <cell r="A1271" t="str">
            <v>M2685</v>
          </cell>
          <cell r="B1271" t="str">
            <v>Chapa múltipla metálica corrugada revestida em epóxi tipo MP 152 ou similar - E = 2,70 mm e D = 4,20 m</v>
          </cell>
          <cell r="C1271" t="str">
            <v>m</v>
          </cell>
          <cell r="D1271">
            <v>20401.676200000002</v>
          </cell>
        </row>
        <row r="1272">
          <cell r="A1272" t="str">
            <v>M2686</v>
          </cell>
          <cell r="B1272" t="str">
            <v>Chapa múltipla metálica corrugada revestida em epóxi tipo MP 152 ou similar - E = 2,70 mm e D = 4,60 m</v>
          </cell>
          <cell r="C1272" t="str">
            <v>m</v>
          </cell>
          <cell r="D1272">
            <v>22240.6976</v>
          </cell>
        </row>
        <row r="1273">
          <cell r="A1273" t="str">
            <v>M2687</v>
          </cell>
          <cell r="B1273" t="str">
            <v>Chapa múltipla metálica corrugada revestida em epóxi tipo MP 152 ou similar - E = 3,40 mm e D = 4,80 m</v>
          </cell>
          <cell r="C1273" t="str">
            <v>m</v>
          </cell>
          <cell r="D1273">
            <v>28362.873800000001</v>
          </cell>
        </row>
        <row r="1274">
          <cell r="A1274" t="str">
            <v>M2688</v>
          </cell>
          <cell r="B1274" t="str">
            <v>Chapa múltipla metálica corrugada revestida em epóxi tipo MP 152 ou similar - E = 3,40 mm e D = 5,00 m</v>
          </cell>
          <cell r="C1274" t="str">
            <v>m</v>
          </cell>
          <cell r="D1274">
            <v>29163.627700000001</v>
          </cell>
        </row>
        <row r="1275">
          <cell r="A1275" t="str">
            <v>M2689</v>
          </cell>
          <cell r="B1275" t="str">
            <v>Chapa múltipla metálica corrugada revestida em epóxi tipo MP 152 ou similar - E = 3,90 mm e D = 5,35 m</v>
          </cell>
          <cell r="C1275" t="str">
            <v>m</v>
          </cell>
          <cell r="D1275">
            <v>35664.572899999999</v>
          </cell>
        </row>
        <row r="1276">
          <cell r="A1276" t="str">
            <v>M2690</v>
          </cell>
          <cell r="B1276" t="str">
            <v>Chapa múltipla metálica corrugada revestida em epóxi tipo MP 152 ou similar - E = 3,90 mm e D = 5,70 m</v>
          </cell>
          <cell r="C1276" t="str">
            <v>m</v>
          </cell>
          <cell r="D1276">
            <v>38216.678500000002</v>
          </cell>
        </row>
        <row r="1277">
          <cell r="A1277" t="str">
            <v>M2691</v>
          </cell>
          <cell r="B1277" t="str">
            <v>Chapa múltipla metálica corrugada revestida em epóxi tipo MP 152 ou similar - E = 4,70 mm e D = 6,10 m</v>
          </cell>
          <cell r="C1277" t="str">
            <v>m</v>
          </cell>
          <cell r="D1277">
            <v>47247.232799999998</v>
          </cell>
        </row>
        <row r="1278">
          <cell r="A1278" t="str">
            <v>M2692</v>
          </cell>
          <cell r="B1278" t="str">
            <v>Chapa múltipla metálica corrugada revestida em epóxi tipo MP 152 ou similar - E = 6,40 mm e D = 6,50 m</v>
          </cell>
          <cell r="C1278" t="str">
            <v>m</v>
          </cell>
          <cell r="D1278">
            <v>60620.466</v>
          </cell>
        </row>
        <row r="1279">
          <cell r="A1279" t="str">
            <v>M2693</v>
          </cell>
          <cell r="B1279" t="str">
            <v>Chapa múltipla metálica corrugada revestida em epóxi tipo MP 152 ou similar - E = 6,40 mm e D = 6,85 m</v>
          </cell>
          <cell r="C1279" t="str">
            <v>m</v>
          </cell>
          <cell r="D1279">
            <v>64188.412100000001</v>
          </cell>
        </row>
        <row r="1280">
          <cell r="A1280" t="str">
            <v>M2694</v>
          </cell>
          <cell r="B1280" t="str">
            <v>Chapa múltipla metálica corrugada revestida em epóxi tipo MP 152 ou similar - E = 6,40 mm e D = 7,25 m</v>
          </cell>
          <cell r="C1280" t="str">
            <v>m</v>
          </cell>
          <cell r="D1280">
            <v>67722.239700000006</v>
          </cell>
        </row>
        <row r="1281">
          <cell r="A1281" t="str">
            <v>M2695</v>
          </cell>
          <cell r="B1281" t="str">
            <v>Aparelho de apoio metálico esférico unidirecional com 4 chumbadores e capacidade de 9.000 kN</v>
          </cell>
          <cell r="C1281" t="str">
            <v>un</v>
          </cell>
          <cell r="D1281">
            <v>121578.1712</v>
          </cell>
        </row>
        <row r="1282">
          <cell r="A1282" t="str">
            <v>M2696</v>
          </cell>
          <cell r="B1282" t="str">
            <v>Aparelho de apoio metálico esférico unidirecional com 4 chumbadores e capacidade de 9.500 kN</v>
          </cell>
          <cell r="C1282" t="str">
            <v>un</v>
          </cell>
          <cell r="D1282">
            <v>128716.91559999999</v>
          </cell>
        </row>
        <row r="1283">
          <cell r="A1283" t="str">
            <v>M2697</v>
          </cell>
          <cell r="B1283" t="str">
            <v>Aparelho de apoio metálico esférico unidirecional com 4 chumbadores e capacidade de 10.000 kN</v>
          </cell>
          <cell r="C1283" t="str">
            <v>un</v>
          </cell>
          <cell r="D1283">
            <v>135217.32320000001</v>
          </cell>
        </row>
        <row r="1284">
          <cell r="A1284" t="str">
            <v>M2698</v>
          </cell>
          <cell r="B1284" t="str">
            <v>Fincapino de ação indireta e pino liso - D = 6,35 mm (1/4")</v>
          </cell>
          <cell r="C1284" t="str">
            <v>un</v>
          </cell>
          <cell r="D1284">
            <v>0.63849999999999996</v>
          </cell>
        </row>
        <row r="1285">
          <cell r="A1285" t="str">
            <v>M2700</v>
          </cell>
          <cell r="B1285" t="str">
            <v>Corpo de BSCC pré-moldado comercial - seção de 1,5 m x 1,5 m - tipo I</v>
          </cell>
          <cell r="C1285" t="str">
            <v>m</v>
          </cell>
          <cell r="D1285">
            <v>1823.4646</v>
          </cell>
        </row>
        <row r="1286">
          <cell r="A1286" t="str">
            <v>M2701</v>
          </cell>
          <cell r="B1286" t="str">
            <v>Corpo de BSCC pré-moldado comercial - seção de 1,5 m x 1,5 m - tipo II</v>
          </cell>
          <cell r="C1286" t="str">
            <v>m</v>
          </cell>
          <cell r="D1286">
            <v>1913.8154999999999</v>
          </cell>
        </row>
        <row r="1287">
          <cell r="A1287" t="str">
            <v>M2702</v>
          </cell>
          <cell r="B1287" t="str">
            <v>Corpo de BSCC pré-moldado comercial - seção de 1,5 m x 1,5 m - tipo III</v>
          </cell>
          <cell r="C1287" t="str">
            <v>m</v>
          </cell>
          <cell r="D1287">
            <v>1959.7674</v>
          </cell>
        </row>
        <row r="1288">
          <cell r="A1288" t="str">
            <v>M2703</v>
          </cell>
          <cell r="B1288" t="str">
            <v>Corpo de BSCC pré-moldado comercial - seção de 1,5 m x 1,5 m - tipo IV</v>
          </cell>
          <cell r="C1288" t="str">
            <v>m</v>
          </cell>
          <cell r="D1288">
            <v>2168.5686000000001</v>
          </cell>
        </row>
        <row r="1289">
          <cell r="A1289" t="str">
            <v>M2704</v>
          </cell>
          <cell r="B1289" t="str">
            <v>Corpo de BSCC pré-moldado comercial - seção de 1,5 m x 1,5 m - tipo V</v>
          </cell>
          <cell r="C1289" t="str">
            <v>m</v>
          </cell>
          <cell r="D1289">
            <v>2512.2901999999999</v>
          </cell>
        </row>
        <row r="1290">
          <cell r="A1290" t="str">
            <v>M2705</v>
          </cell>
          <cell r="B1290" t="str">
            <v>Corpo de BSCC pré-moldado comercial - seção de 1,5 m x 1,5 m - tipo VI</v>
          </cell>
          <cell r="C1290" t="str">
            <v>m</v>
          </cell>
          <cell r="D1290">
            <v>2597.1529999999998</v>
          </cell>
        </row>
        <row r="1291">
          <cell r="A1291" t="str">
            <v>M2706</v>
          </cell>
          <cell r="B1291" t="str">
            <v>Corpo de BSCC pré-moldado comercial - seção de 1,5 m x 1,5 m - tipo VII</v>
          </cell>
          <cell r="C1291" t="str">
            <v>m</v>
          </cell>
          <cell r="D1291">
            <v>2769.2021</v>
          </cell>
        </row>
        <row r="1292">
          <cell r="A1292" t="str">
            <v>M2707</v>
          </cell>
          <cell r="B1292" t="str">
            <v>Corpo de BSCC pré-moldado comercial - seção de 2,0 m x 2,0 m - tipo I</v>
          </cell>
          <cell r="C1292" t="str">
            <v>m</v>
          </cell>
          <cell r="D1292">
            <v>2593.5936000000002</v>
          </cell>
        </row>
        <row r="1293">
          <cell r="A1293" t="str">
            <v>M2708</v>
          </cell>
          <cell r="B1293" t="str">
            <v>Corpo de BSCC pré-moldado comercial - seção de 2,0 m x 2,0 m - tipo II</v>
          </cell>
          <cell r="C1293" t="str">
            <v>m</v>
          </cell>
          <cell r="D1293">
            <v>2670.1808000000001</v>
          </cell>
        </row>
        <row r="1294">
          <cell r="A1294" t="str">
            <v>M2709</v>
          </cell>
          <cell r="B1294" t="str">
            <v>Corpo de BSCC pré-moldado comercial - seção de 2,0 m x 2,0 m - tipo III</v>
          </cell>
          <cell r="C1294" t="str">
            <v>m</v>
          </cell>
          <cell r="D1294">
            <v>2688.7921000000001</v>
          </cell>
        </row>
        <row r="1295">
          <cell r="A1295" t="str">
            <v>M2710</v>
          </cell>
          <cell r="B1295" t="str">
            <v>Corpo de BSCC pré-moldado comercial - seção de 2,0 m x 2,0 m - tipo IV</v>
          </cell>
          <cell r="C1295" t="str">
            <v>m</v>
          </cell>
          <cell r="D1295">
            <v>3156.4521</v>
          </cell>
        </row>
        <row r="1296">
          <cell r="A1296" t="str">
            <v>M2711</v>
          </cell>
          <cell r="B1296" t="str">
            <v>Corpo de BSCC pré-moldado comercial - seção de 2,0 m x 2,0 m - tipo V</v>
          </cell>
          <cell r="C1296" t="str">
            <v>m</v>
          </cell>
          <cell r="D1296">
            <v>3409.2640999999999</v>
          </cell>
        </row>
        <row r="1297">
          <cell r="A1297" t="str">
            <v>M2712</v>
          </cell>
          <cell r="B1297" t="str">
            <v>Corpo de BSCC pré-moldado comercial - seção de 2,0 m x 2,0 m - tipo VI</v>
          </cell>
          <cell r="C1297" t="str">
            <v>m</v>
          </cell>
          <cell r="D1297">
            <v>3447.5279</v>
          </cell>
        </row>
        <row r="1298">
          <cell r="A1298" t="str">
            <v>M2713</v>
          </cell>
          <cell r="B1298" t="str">
            <v>Corpo de BSCC pré-moldado comercial - seção de 2,0 m x 2,0 m - tipo VII</v>
          </cell>
          <cell r="C1298" t="str">
            <v>m</v>
          </cell>
          <cell r="D1298">
            <v>3812.1197000000002</v>
          </cell>
        </row>
        <row r="1299">
          <cell r="A1299" t="str">
            <v>M2714</v>
          </cell>
          <cell r="B1299" t="str">
            <v>Corpo de BSCC pré-moldado comercial - seção de 2,5 m x 2,5 m - tipo I</v>
          </cell>
          <cell r="C1299" t="str">
            <v>m</v>
          </cell>
          <cell r="D1299">
            <v>3176.1457999999998</v>
          </cell>
        </row>
        <row r="1300">
          <cell r="A1300" t="str">
            <v>M2715</v>
          </cell>
          <cell r="B1300" t="str">
            <v>Corpo de BSCC pré-moldado comercial - seção de 2,5 m x 2,5 m - tipo II</v>
          </cell>
          <cell r="C1300" t="str">
            <v>m</v>
          </cell>
          <cell r="D1300">
            <v>3341.7891</v>
          </cell>
        </row>
        <row r="1301">
          <cell r="A1301" t="str">
            <v>M2716</v>
          </cell>
          <cell r="B1301" t="str">
            <v>Corpo de BSCC pré-moldado comercial - seção de 2,5 m x 2,5 m - tipo III</v>
          </cell>
          <cell r="C1301" t="str">
            <v>m</v>
          </cell>
          <cell r="D1301">
            <v>4102.2190000000001</v>
          </cell>
        </row>
        <row r="1302">
          <cell r="A1302" t="str">
            <v>M2717</v>
          </cell>
          <cell r="B1302" t="str">
            <v>Corpo de BSCC pré-moldado comercial - seção de 2,5 m x 2,5 m - tipo IV</v>
          </cell>
          <cell r="C1302" t="str">
            <v>m</v>
          </cell>
          <cell r="D1302">
            <v>4298.4146000000001</v>
          </cell>
        </row>
        <row r="1303">
          <cell r="A1303" t="str">
            <v>M2718</v>
          </cell>
          <cell r="B1303" t="str">
            <v>Corpo de BSCC pré-moldado comercial - seção de 2,5 m x 2,5 m - tipo V</v>
          </cell>
          <cell r="C1303" t="str">
            <v>m</v>
          </cell>
          <cell r="D1303">
            <v>4438.3702000000003</v>
          </cell>
        </row>
        <row r="1304">
          <cell r="A1304" t="str">
            <v>M2719</v>
          </cell>
          <cell r="B1304" t="str">
            <v>Corpo de BSCC pré-moldado comercial - seção de 2,5 m x 2,5 m - tipo VI</v>
          </cell>
          <cell r="C1304" t="str">
            <v>m</v>
          </cell>
          <cell r="D1304">
            <v>5012.4278000000004</v>
          </cell>
        </row>
        <row r="1305">
          <cell r="A1305" t="str">
            <v>M2720</v>
          </cell>
          <cell r="B1305" t="str">
            <v>Corpo de BSCC pré-moldado comercial - seção de 2,5 m x 2,5 m - tipo VII</v>
          </cell>
          <cell r="C1305" t="str">
            <v>m</v>
          </cell>
          <cell r="D1305">
            <v>5129.3311000000003</v>
          </cell>
        </row>
        <row r="1306">
          <cell r="A1306" t="str">
            <v>M2721</v>
          </cell>
          <cell r="B1306" t="str">
            <v>Corpo de BSCC pré-moldado comercial - seção de 3,0 m x 3,0 m - tipo I</v>
          </cell>
          <cell r="C1306" t="str">
            <v>m</v>
          </cell>
          <cell r="D1306">
            <v>4337.6372000000001</v>
          </cell>
        </row>
        <row r="1307">
          <cell r="A1307" t="str">
            <v>M2722</v>
          </cell>
          <cell r="B1307" t="str">
            <v>Corpo de BSCC pré-moldado comercial - seção de 3,0 m x 3,0 m - tipo II</v>
          </cell>
          <cell r="C1307" t="str">
            <v>m</v>
          </cell>
          <cell r="D1307">
            <v>5017.1571000000004</v>
          </cell>
        </row>
        <row r="1308">
          <cell r="A1308" t="str">
            <v>M2723</v>
          </cell>
          <cell r="B1308" t="str">
            <v>Corpo de BSCC pré-moldado comercial - seção de 3,0 m x 3,0 m - tipo III</v>
          </cell>
          <cell r="C1308" t="str">
            <v>m</v>
          </cell>
          <cell r="D1308">
            <v>5352.4907000000003</v>
          </cell>
        </row>
        <row r="1309">
          <cell r="A1309" t="str">
            <v>M2724</v>
          </cell>
          <cell r="B1309" t="str">
            <v>Corpo de BSCC pré-moldado comercial - seção de 3,0 m x 3,0 m - tipo IV</v>
          </cell>
          <cell r="C1309" t="str">
            <v>m</v>
          </cell>
          <cell r="D1309">
            <v>5662.1543000000001</v>
          </cell>
        </row>
        <row r="1310">
          <cell r="A1310" t="str">
            <v>M2725</v>
          </cell>
          <cell r="B1310" t="str">
            <v>Corpo de BSCC pré-moldado comercial - seção de 3,0 m x 3,0 m - tipo V</v>
          </cell>
          <cell r="C1310" t="str">
            <v>m</v>
          </cell>
          <cell r="D1310">
            <v>5893.5902999999998</v>
          </cell>
        </row>
        <row r="1311">
          <cell r="A1311" t="str">
            <v>M2726</v>
          </cell>
          <cell r="B1311" t="str">
            <v>Corpo de BSCC pré-moldado comercial - seção de 3,0 m x 3,0 m - tipo VI</v>
          </cell>
          <cell r="C1311" t="str">
            <v>m</v>
          </cell>
          <cell r="D1311">
            <v>6045.7691999999997</v>
          </cell>
        </row>
        <row r="1312">
          <cell r="A1312" t="str">
            <v>M2727</v>
          </cell>
          <cell r="B1312" t="str">
            <v>Corpo de BSCC pré-moldado comercial - seção de 3,0 m x 3,0 m - tipo VII</v>
          </cell>
          <cell r="C1312" t="str">
            <v>m</v>
          </cell>
          <cell r="D1312">
            <v>6188.5424000000003</v>
          </cell>
        </row>
        <row r="1313">
          <cell r="A1313" t="str">
            <v>M2728</v>
          </cell>
          <cell r="B1313" t="str">
            <v>Corpo de BSCC pré-moldado comercial - seção canal de 1,5 m x 1,5 m</v>
          </cell>
          <cell r="C1313" t="str">
            <v>m</v>
          </cell>
          <cell r="D1313">
            <v>1823.8880999999999</v>
          </cell>
        </row>
        <row r="1314">
          <cell r="A1314" t="str">
            <v>M2729</v>
          </cell>
          <cell r="B1314" t="str">
            <v>Corpo de BSCC pré-moldado comercial - seção canal de 2,0 m x 1,5 m</v>
          </cell>
          <cell r="C1314" t="str">
            <v>m</v>
          </cell>
          <cell r="D1314">
            <v>1915.7619999999999</v>
          </cell>
        </row>
        <row r="1315">
          <cell r="A1315" t="str">
            <v>M2730</v>
          </cell>
          <cell r="B1315" t="str">
            <v>Corpo de BSCC pré-moldado comercial - seção canal de 2,0 m x 2,0 m - tipo I</v>
          </cell>
          <cell r="C1315" t="str">
            <v>m</v>
          </cell>
          <cell r="D1315">
            <v>2604.5117</v>
          </cell>
        </row>
        <row r="1316">
          <cell r="A1316" t="str">
            <v>M2731</v>
          </cell>
          <cell r="B1316" t="str">
            <v>Corpo de BSCC pré-moldado comercial - seção canal de 2,0 m x 2,0 m - tipo II</v>
          </cell>
          <cell r="C1316" t="str">
            <v>m</v>
          </cell>
          <cell r="D1316">
            <v>2774.5549000000001</v>
          </cell>
        </row>
        <row r="1317">
          <cell r="A1317" t="str">
            <v>M2732</v>
          </cell>
          <cell r="B1317" t="str">
            <v>Corpo de BSCC pré-moldado comercial - seção canal de 2,5 m x 1,5 m</v>
          </cell>
          <cell r="C1317" t="str">
            <v>m</v>
          </cell>
          <cell r="D1317">
            <v>2322.529</v>
          </cell>
        </row>
        <row r="1318">
          <cell r="A1318" t="str">
            <v>M2733</v>
          </cell>
          <cell r="B1318" t="str">
            <v>Corpo de BSCC pré-moldado comercial - seção canal de 2,5 m x 2,0 m - tipo I</v>
          </cell>
          <cell r="C1318" t="str">
            <v>m</v>
          </cell>
          <cell r="D1318">
            <v>3146.0111999999999</v>
          </cell>
        </row>
        <row r="1319">
          <cell r="A1319" t="str">
            <v>M2734</v>
          </cell>
          <cell r="B1319" t="str">
            <v>Corpo de BSCC pré-moldado comercial - seção canal de 2,5 m x 2,0 m - tipo II</v>
          </cell>
          <cell r="C1319" t="str">
            <v>m</v>
          </cell>
          <cell r="D1319">
            <v>3604.9890999999998</v>
          </cell>
        </row>
        <row r="1320">
          <cell r="A1320" t="str">
            <v>M2735</v>
          </cell>
          <cell r="B1320" t="str">
            <v>Corpo de BSCC pré-moldado comercial - seção canal de 3,0 m x 1,5 m</v>
          </cell>
          <cell r="C1320" t="str">
            <v>m</v>
          </cell>
          <cell r="D1320">
            <v>2596.4413</v>
          </cell>
        </row>
        <row r="1321">
          <cell r="A1321" t="str">
            <v>M2736</v>
          </cell>
          <cell r="B1321" t="str">
            <v>Corpo de BSCC pré-moldado comercial - seção canal de 3,0 m x 2,0 m - tipo I</v>
          </cell>
          <cell r="C1321" t="str">
            <v>m</v>
          </cell>
          <cell r="D1321">
            <v>3584.9836</v>
          </cell>
        </row>
        <row r="1322">
          <cell r="A1322" t="str">
            <v>M2737</v>
          </cell>
          <cell r="B1322" t="str">
            <v>Corpo de BSCC pré-moldado comercial - seção canal de 3,0 m x 2,0 m - tipo II</v>
          </cell>
          <cell r="C1322" t="str">
            <v>m</v>
          </cell>
          <cell r="D1322">
            <v>3850.6541000000002</v>
          </cell>
        </row>
        <row r="1323">
          <cell r="A1323" t="str">
            <v>M2738</v>
          </cell>
          <cell r="B1323" t="str">
            <v>Aparelho de apoio metálico esférico multidirecional com 4 chumbadores e capacidade de 1.000 kN</v>
          </cell>
          <cell r="C1323" t="str">
            <v>un</v>
          </cell>
          <cell r="D1323">
            <v>12702.395500000001</v>
          </cell>
        </row>
        <row r="1324">
          <cell r="A1324" t="str">
            <v>M2739</v>
          </cell>
          <cell r="B1324" t="str">
            <v>Aparelho de apoio metálico esférico multidirecional com 4 chumbadores e capacidade de 1.500 kN</v>
          </cell>
          <cell r="C1324" t="str">
            <v>un</v>
          </cell>
          <cell r="D1324">
            <v>18062.936799999999</v>
          </cell>
        </row>
        <row r="1325">
          <cell r="A1325" t="str">
            <v>M2740</v>
          </cell>
          <cell r="B1325" t="str">
            <v>Aparelho de apoio metálico esférico multidirecional com 4 chumbadores e capacidade de 2.000 kN</v>
          </cell>
          <cell r="C1325" t="str">
            <v>un</v>
          </cell>
          <cell r="D1325">
            <v>24102.770400000001</v>
          </cell>
        </row>
        <row r="1326">
          <cell r="A1326" t="str">
            <v>M2741</v>
          </cell>
          <cell r="B1326" t="str">
            <v>Aparelho de apoio metálico esférico multidirecional com 4 chumbadores e capacidade de 2.500 kN</v>
          </cell>
          <cell r="C1326" t="str">
            <v>un</v>
          </cell>
          <cell r="D1326">
            <v>28763.687600000001</v>
          </cell>
        </row>
        <row r="1327">
          <cell r="A1327" t="str">
            <v>M2742</v>
          </cell>
          <cell r="B1327" t="str">
            <v>Aparelho de apoio metálico esférico multidirecional com 4 chumbadores e capacidade de 3.000 kN</v>
          </cell>
          <cell r="C1327" t="str">
            <v>un</v>
          </cell>
          <cell r="D1327">
            <v>33742.132299999997</v>
          </cell>
        </row>
        <row r="1328">
          <cell r="A1328" t="str">
            <v>M2743</v>
          </cell>
          <cell r="B1328" t="str">
            <v>Aparelho de apoio metálico esférico multidirecional com 4 chumbadores e capacidade de 3.500 kN</v>
          </cell>
          <cell r="C1328" t="str">
            <v>un</v>
          </cell>
          <cell r="D1328">
            <v>38381.8802</v>
          </cell>
        </row>
        <row r="1329">
          <cell r="A1329" t="str">
            <v>M2744</v>
          </cell>
          <cell r="B1329" t="str">
            <v>Aparelho de apoio metálico esférico multidirecional com 4 chumbadores e capacidade de 4.000 kN</v>
          </cell>
          <cell r="C1329" t="str">
            <v>un</v>
          </cell>
          <cell r="D1329">
            <v>43820.7739</v>
          </cell>
        </row>
        <row r="1330">
          <cell r="A1330" t="str">
            <v>M2745</v>
          </cell>
          <cell r="B1330" t="str">
            <v>Aparelho de apoio metálico esférico multidirecional com 4 chumbadores e capacidade de 4.500 kN</v>
          </cell>
          <cell r="C1330" t="str">
            <v>un</v>
          </cell>
          <cell r="D1330">
            <v>50817.299899999998</v>
          </cell>
        </row>
        <row r="1331">
          <cell r="A1331" t="str">
            <v>M2746</v>
          </cell>
          <cell r="B1331" t="str">
            <v>Aparelho de apoio metálico esférico multidirecional com 4 chumbadores e capacidade de 5.000 kN</v>
          </cell>
          <cell r="C1331" t="str">
            <v>un</v>
          </cell>
          <cell r="D1331">
            <v>56606.654000000002</v>
          </cell>
        </row>
        <row r="1332">
          <cell r="A1332" t="str">
            <v>M2747</v>
          </cell>
          <cell r="B1332" t="str">
            <v>Aparelho de apoio metálico esférico multidirecional com 4 chumbadores e capacidade de 5.500 kN</v>
          </cell>
          <cell r="C1332" t="str">
            <v>un</v>
          </cell>
          <cell r="D1332">
            <v>61366.39</v>
          </cell>
        </row>
        <row r="1333">
          <cell r="A1333" t="str">
            <v>M2748</v>
          </cell>
          <cell r="B1333" t="str">
            <v>Aparelho de apoio metálico esférico multidirecional com 4 chumbadores e capacidade de 6.000 kN</v>
          </cell>
          <cell r="C1333" t="str">
            <v>un</v>
          </cell>
          <cell r="D1333">
            <v>70023.263000000006</v>
          </cell>
        </row>
        <row r="1334">
          <cell r="A1334" t="str">
            <v>M2749</v>
          </cell>
          <cell r="B1334" t="str">
            <v>Aparelho de apoio metálico esférico multidirecional com 4 chumbadores e capacidade de 6.500 kN</v>
          </cell>
          <cell r="C1334" t="str">
            <v>un</v>
          </cell>
          <cell r="D1334">
            <v>75676.381599999993</v>
          </cell>
        </row>
        <row r="1335">
          <cell r="A1335" t="str">
            <v>M2750</v>
          </cell>
          <cell r="B1335" t="str">
            <v>Aparelho de apoio metálico esférico multidirecional com 4 chumbadores e capacidade de 7.000 kN</v>
          </cell>
          <cell r="C1335" t="str">
            <v>un</v>
          </cell>
          <cell r="D1335">
            <v>81491.685299999997</v>
          </cell>
        </row>
        <row r="1336">
          <cell r="A1336" t="str">
            <v>M2751</v>
          </cell>
          <cell r="B1336" t="str">
            <v>Aparelho de apoio metálico esférico multidirecional com 4 chumbadores e capacidade de 7.500 kN</v>
          </cell>
          <cell r="C1336" t="str">
            <v>un</v>
          </cell>
          <cell r="D1336">
            <v>87970.950700000001</v>
          </cell>
        </row>
        <row r="1337">
          <cell r="A1337" t="str">
            <v>M2752</v>
          </cell>
          <cell r="B1337" t="str">
            <v>Aparelho de apoio metálico esférico multidirecional com 4 chumbadores e capacidade de 8.000 kN</v>
          </cell>
          <cell r="C1337" t="str">
            <v>un</v>
          </cell>
          <cell r="D1337">
            <v>93733.932000000001</v>
          </cell>
        </row>
        <row r="1338">
          <cell r="A1338" t="str">
            <v>M2753</v>
          </cell>
          <cell r="B1338" t="str">
            <v>Aparelho de apoio metálico esférico multidirecional com 4 chumbadores e capacidade de 8.500 kN</v>
          </cell>
          <cell r="C1338" t="str">
            <v>un</v>
          </cell>
          <cell r="D1338">
            <v>103173.85159999999</v>
          </cell>
        </row>
        <row r="1339">
          <cell r="A1339" t="str">
            <v>M2754</v>
          </cell>
          <cell r="B1339" t="str">
            <v>Aparelho de apoio metálico esférico multidirecional com 4 chumbadores e capacidade de 9.000 kN</v>
          </cell>
          <cell r="C1339" t="str">
            <v>un</v>
          </cell>
          <cell r="D1339">
            <v>108735.2035</v>
          </cell>
        </row>
        <row r="1340">
          <cell r="A1340" t="str">
            <v>M2755</v>
          </cell>
          <cell r="B1340" t="str">
            <v>Aparelho de apoio metálico esférico multidirecional com 4 chumbadores e capacidade de 9.500 kN</v>
          </cell>
          <cell r="C1340" t="str">
            <v>un</v>
          </cell>
          <cell r="D1340">
            <v>115528.70849999999</v>
          </cell>
        </row>
        <row r="1341">
          <cell r="A1341" t="str">
            <v>M2756</v>
          </cell>
          <cell r="B1341" t="str">
            <v>Aparelho de apoio metálico esférico multidirecional com 4 chumbadores e capacidade de 10.000 kN</v>
          </cell>
          <cell r="C1341" t="str">
            <v>un</v>
          </cell>
          <cell r="D1341">
            <v>121340.7883</v>
          </cell>
        </row>
        <row r="1342">
          <cell r="A1342" t="str">
            <v>M2757</v>
          </cell>
          <cell r="B1342" t="str">
            <v>Aparelho de apoio metálico elastomérico fixo com 4 chumbadores e capacidade de 700 kN</v>
          </cell>
          <cell r="C1342" t="str">
            <v>un</v>
          </cell>
          <cell r="D1342">
            <v>9940.9907000000003</v>
          </cell>
        </row>
        <row r="1343">
          <cell r="A1343" t="str">
            <v>M2758</v>
          </cell>
          <cell r="B1343" t="str">
            <v>Aparelho de apoio metálico elastomérico fixo com 4 chumbadores e capacidade de 1.500 kN</v>
          </cell>
          <cell r="C1343" t="str">
            <v>un</v>
          </cell>
          <cell r="D1343">
            <v>13997.2652</v>
          </cell>
        </row>
        <row r="1344">
          <cell r="A1344" t="str">
            <v>M2759</v>
          </cell>
          <cell r="B1344" t="str">
            <v>Aparelho de apoio metálico elastomérico fixo com 4 chumbadores e capacidade de 2.500 kN</v>
          </cell>
          <cell r="C1344" t="str">
            <v>un</v>
          </cell>
          <cell r="D1344">
            <v>22986.3845</v>
          </cell>
        </row>
        <row r="1345">
          <cell r="A1345" t="str">
            <v>M2760</v>
          </cell>
          <cell r="B1345" t="str">
            <v>Aparelho de apoio metálico elastomérico fixo com 4 chumbadores e capacidade de 4.000 kN</v>
          </cell>
          <cell r="C1345" t="str">
            <v>un</v>
          </cell>
          <cell r="D1345">
            <v>37154.555</v>
          </cell>
        </row>
        <row r="1346">
          <cell r="A1346" t="str">
            <v>M2761</v>
          </cell>
          <cell r="B1346" t="str">
            <v>Aparelho de apoio metálico elastomérico fixo com 4 chumbadores e capacidade de 5.500 kN</v>
          </cell>
          <cell r="C1346" t="str">
            <v>un</v>
          </cell>
          <cell r="D1346">
            <v>49934.763299999999</v>
          </cell>
        </row>
        <row r="1347">
          <cell r="A1347" t="str">
            <v>M2762</v>
          </cell>
          <cell r="B1347" t="str">
            <v>Aparelho de apoio metálico elastomérico fixo com 4 chumbadores e capacidade de 7.500 kN</v>
          </cell>
          <cell r="C1347" t="str">
            <v>un</v>
          </cell>
          <cell r="D1347">
            <v>68579.952600000004</v>
          </cell>
        </row>
        <row r="1348">
          <cell r="A1348" t="str">
            <v>M2763</v>
          </cell>
          <cell r="B1348" t="str">
            <v>Aparelho de apoio metálico elastomérico fixo com 4 chumbadores e capacidade de 10.000 kN</v>
          </cell>
          <cell r="C1348" t="str">
            <v>un</v>
          </cell>
          <cell r="D1348">
            <v>92884.566699999996</v>
          </cell>
        </row>
        <row r="1349">
          <cell r="A1349" t="str">
            <v>M2764</v>
          </cell>
          <cell r="B1349" t="str">
            <v>Aparelho de apoio metálico elastomérico unidirecional com 4 chumbadores e capacidade de 700 kN</v>
          </cell>
          <cell r="C1349" t="str">
            <v>un</v>
          </cell>
          <cell r="D1349">
            <v>6493.2852999999996</v>
          </cell>
        </row>
        <row r="1350">
          <cell r="A1350" t="str">
            <v>M2765</v>
          </cell>
          <cell r="B1350" t="str">
            <v>Aparelho de apoio metálico elastomérico unidirecional com 4 chumbadores e capacidade de 1.500 kN</v>
          </cell>
          <cell r="C1350" t="str">
            <v>un</v>
          </cell>
          <cell r="D1350">
            <v>10610.820100000001</v>
          </cell>
        </row>
        <row r="1351">
          <cell r="A1351" t="str">
            <v>M2766</v>
          </cell>
          <cell r="B1351" t="str">
            <v>Aparelho de apoio metálico elastomérico unidirecional com 4 chumbadores e capacidade de 2.500 kN</v>
          </cell>
          <cell r="C1351" t="str">
            <v>un</v>
          </cell>
          <cell r="D1351">
            <v>14616.185100000001</v>
          </cell>
        </row>
        <row r="1352">
          <cell r="A1352" t="str">
            <v>M2767</v>
          </cell>
          <cell r="B1352" t="str">
            <v>Aparelho de apoio metálico elastomérico unidirecional com 4 chumbadores e capacidade de 4.000 kN</v>
          </cell>
          <cell r="C1352" t="str">
            <v>un</v>
          </cell>
          <cell r="D1352">
            <v>26318.645199999999</v>
          </cell>
        </row>
        <row r="1353">
          <cell r="A1353" t="str">
            <v>M2768</v>
          </cell>
          <cell r="B1353" t="str">
            <v>Aparelho de apoio metálico elastomérico unidirecional com 4 chumbadores e capacidade de 5.500 kN</v>
          </cell>
          <cell r="C1353" t="str">
            <v>un</v>
          </cell>
          <cell r="D1353">
            <v>34257.432099999998</v>
          </cell>
        </row>
        <row r="1354">
          <cell r="A1354" t="str">
            <v>M2769</v>
          </cell>
          <cell r="B1354" t="str">
            <v>Aparelho de apoio metálico elastomérico unidirecional com 4 chumbadores e capacidade de 7.500 kN</v>
          </cell>
          <cell r="C1354" t="str">
            <v>un</v>
          </cell>
          <cell r="D1354">
            <v>47623.9715</v>
          </cell>
        </row>
        <row r="1355">
          <cell r="A1355" t="str">
            <v>M2770</v>
          </cell>
          <cell r="B1355" t="str">
            <v>Aparelho de apoio metálico elastomérico unidirecional com 4 chumbadores e capacidade de 10.000 kN</v>
          </cell>
          <cell r="C1355" t="str">
            <v>un</v>
          </cell>
          <cell r="D1355">
            <v>63069.171600000001</v>
          </cell>
        </row>
        <row r="1356">
          <cell r="A1356" t="str">
            <v>M2771</v>
          </cell>
          <cell r="B1356" t="str">
            <v>Aparelho de apoio metálico elastomérico multidirecional com 4 chumbadores e capacidade de 700 kN</v>
          </cell>
          <cell r="C1356" t="str">
            <v>un</v>
          </cell>
          <cell r="D1356">
            <v>5080.7011000000002</v>
          </cell>
        </row>
        <row r="1357">
          <cell r="A1357" t="str">
            <v>M2772</v>
          </cell>
          <cell r="B1357" t="str">
            <v>Aparelho de apoio metálico elastomérico multidirecional com 4 chumbadores e capacidade de 1.500 kN</v>
          </cell>
          <cell r="C1357" t="str">
            <v>un</v>
          </cell>
          <cell r="D1357">
            <v>8929.5133999999998</v>
          </cell>
        </row>
        <row r="1358">
          <cell r="A1358" t="str">
            <v>M2773</v>
          </cell>
          <cell r="B1358" t="str">
            <v>Aparelho de apoio metálico elastomérico multidirecional com 4 chumbadores e capacidade de 2.500 kN</v>
          </cell>
          <cell r="C1358" t="str">
            <v>un</v>
          </cell>
          <cell r="D1358">
            <v>12486.9858</v>
          </cell>
        </row>
        <row r="1359">
          <cell r="A1359" t="str">
            <v>M2774</v>
          </cell>
          <cell r="B1359" t="str">
            <v>Aparelho de apoio metálico elastomérico multidirecional com 4 chumbadores e capacidade de 4.000 kN</v>
          </cell>
          <cell r="C1359" t="str">
            <v>un</v>
          </cell>
          <cell r="D1359">
            <v>20947.628000000001</v>
          </cell>
        </row>
        <row r="1360">
          <cell r="A1360" t="str">
            <v>M2775</v>
          </cell>
          <cell r="B1360" t="str">
            <v>Aparelho de apoio metálico elastomérico multidirecional com 4 chumbadores e capacidade de 5.500 kN</v>
          </cell>
          <cell r="C1360" t="str">
            <v>un</v>
          </cell>
          <cell r="D1360">
            <v>30177.041099999999</v>
          </cell>
        </row>
        <row r="1361">
          <cell r="A1361" t="str">
            <v>M2776</v>
          </cell>
          <cell r="B1361" t="str">
            <v>Aparelho de apoio metálico elastomérico multidirecional com 4 chumbadores e capacidade de 7.500 kN</v>
          </cell>
          <cell r="C1361" t="str">
            <v>un</v>
          </cell>
          <cell r="D1361">
            <v>42778.967900000003</v>
          </cell>
        </row>
        <row r="1362">
          <cell r="A1362" t="str">
            <v>M2777</v>
          </cell>
          <cell r="B1362" t="str">
            <v>Aparelho de apoio metálico elastomérico multidirecional com 4 chumbadores e capacidade de 10.000 kN</v>
          </cell>
          <cell r="C1362" t="str">
            <v>un</v>
          </cell>
          <cell r="D1362">
            <v>59294.740100000003</v>
          </cell>
        </row>
        <row r="1363">
          <cell r="A1363" t="str">
            <v>M2780</v>
          </cell>
          <cell r="B1363" t="str">
            <v>Chapa metálica corrugada galvanizada para tunnel liner - E = 2,7 mm e D = 1,2 m</v>
          </cell>
          <cell r="C1363" t="str">
            <v>m</v>
          </cell>
          <cell r="D1363">
            <v>5150.4182000000001</v>
          </cell>
        </row>
        <row r="1364">
          <cell r="A1364" t="str">
            <v>M2781</v>
          </cell>
          <cell r="B1364" t="str">
            <v>Chapa metálica corrugada galvanizada para tunnel liner - E = 2,7 mm e D = 1,4 m</v>
          </cell>
          <cell r="C1364" t="str">
            <v>m</v>
          </cell>
          <cell r="D1364">
            <v>5805.1472000000003</v>
          </cell>
        </row>
        <row r="1365">
          <cell r="A1365" t="str">
            <v>M2782</v>
          </cell>
          <cell r="B1365" t="str">
            <v>Chapa metálica corrugada galvanizada para tunnel liner - E = 2,7 mm e D = 1,6 m</v>
          </cell>
          <cell r="C1365" t="str">
            <v>m</v>
          </cell>
          <cell r="D1365">
            <v>6765.3993</v>
          </cell>
        </row>
        <row r="1366">
          <cell r="A1366" t="str">
            <v>M2783</v>
          </cell>
          <cell r="B1366" t="str">
            <v>Chapa metálica corrugada galvanizada para tunnel liner - E = 2,7 mm e D = 1,8 m</v>
          </cell>
          <cell r="C1366" t="str">
            <v>m</v>
          </cell>
          <cell r="D1366">
            <v>7725.6323000000002</v>
          </cell>
        </row>
        <row r="1367">
          <cell r="A1367" t="str">
            <v>M2784</v>
          </cell>
          <cell r="B1367" t="str">
            <v>Chapa metálica corrugada galvanizada para tunnel liner - E = 2,7 mm e D = 2,0 m</v>
          </cell>
          <cell r="C1367" t="str">
            <v>m</v>
          </cell>
          <cell r="D1367">
            <v>8511.6088999999993</v>
          </cell>
        </row>
        <row r="1368">
          <cell r="A1368" t="str">
            <v>M2785</v>
          </cell>
          <cell r="B1368" t="str">
            <v>Chapa metálica corrugada galvanizada para tunnel liner - E = 3,4 mm e D = 2,2 m</v>
          </cell>
          <cell r="C1368" t="str">
            <v>m</v>
          </cell>
          <cell r="D1368">
            <v>11098.1026</v>
          </cell>
        </row>
        <row r="1369">
          <cell r="A1369" t="str">
            <v>M2786</v>
          </cell>
          <cell r="B1369" t="str">
            <v>Chapa metálica corrugada galvanizada para tunnel liner - E = 3,4 mm e D = 2,4 m</v>
          </cell>
          <cell r="C1369" t="str">
            <v>m</v>
          </cell>
          <cell r="D1369">
            <v>12012.8156</v>
          </cell>
        </row>
        <row r="1370">
          <cell r="A1370" t="str">
            <v>M2787</v>
          </cell>
          <cell r="B1370" t="str">
            <v>Chapa metálica corrugada galvanizada para tunnel liner - E = 3,4 mm e D = 2,6 m</v>
          </cell>
          <cell r="C1370" t="str">
            <v>m</v>
          </cell>
          <cell r="D1370">
            <v>13093.867399999999</v>
          </cell>
        </row>
        <row r="1371">
          <cell r="A1371" t="str">
            <v>M2788</v>
          </cell>
          <cell r="B1371" t="str">
            <v>Chapa metálica corrugada galvanizada para tunnel liner - E = 3,4 mm e D = 2,8 m</v>
          </cell>
          <cell r="C1371" t="str">
            <v>m</v>
          </cell>
          <cell r="D1371">
            <v>14007.895399999999</v>
          </cell>
        </row>
        <row r="1372">
          <cell r="A1372" t="str">
            <v>M2789</v>
          </cell>
          <cell r="B1372" t="str">
            <v>Chapa metálica corrugada galvanizada para tunnel liner - E = 3,4 mm e D = 3,0 m</v>
          </cell>
          <cell r="C1372" t="str">
            <v>m</v>
          </cell>
          <cell r="D1372">
            <v>15089.5705</v>
          </cell>
        </row>
        <row r="1373">
          <cell r="A1373" t="str">
            <v>M2790</v>
          </cell>
          <cell r="B1373" t="str">
            <v>Chapa metálica corrugada galvanizada para tunnel liner - E = 3,4 mm e D = 3,2 m</v>
          </cell>
          <cell r="C1373" t="str">
            <v>m</v>
          </cell>
          <cell r="D1373">
            <v>16004.0231</v>
          </cell>
        </row>
        <row r="1374">
          <cell r="A1374" t="str">
            <v>M2791</v>
          </cell>
          <cell r="B1374" t="str">
            <v>Chapa metálica corrugada galvanizada para tunnel liner - E = 3,9 mm e D = 3,4 m</v>
          </cell>
          <cell r="C1374" t="str">
            <v>m</v>
          </cell>
          <cell r="D1374">
            <v>19088.6597</v>
          </cell>
        </row>
        <row r="1375">
          <cell r="A1375" t="str">
            <v>M2792</v>
          </cell>
          <cell r="B1375" t="str">
            <v>Chapa metálica corrugada galvanizada para tunnel liner - E = 3,9 mm e D = 3,6 m</v>
          </cell>
          <cell r="C1375" t="str">
            <v>m</v>
          </cell>
          <cell r="D1375">
            <v>20133.975900000001</v>
          </cell>
        </row>
        <row r="1376">
          <cell r="A1376" t="str">
            <v>M2793</v>
          </cell>
          <cell r="B1376" t="str">
            <v>Chapa metálica corrugada galvanizada para tunnel liner - E = 3,9 mm e D = 3,8 m</v>
          </cell>
          <cell r="C1376" t="str">
            <v>m</v>
          </cell>
          <cell r="D1376">
            <v>21378.991000000002</v>
          </cell>
        </row>
        <row r="1377">
          <cell r="A1377" t="str">
            <v>M2794</v>
          </cell>
          <cell r="B1377" t="str">
            <v>Chapa metálica corrugada galvanizada para tunnel liner - E = 3,9 mm e D = 4,0 m</v>
          </cell>
          <cell r="C1377" t="str">
            <v>m</v>
          </cell>
          <cell r="D1377">
            <v>22345.217799999999</v>
          </cell>
        </row>
        <row r="1378">
          <cell r="A1378" t="str">
            <v>M2795</v>
          </cell>
          <cell r="B1378" t="str">
            <v>Chapa metálica corrugada galvanizada para tunnel liner - E = 3,9 mm e D = 4,2 m</v>
          </cell>
          <cell r="C1378" t="str">
            <v>m</v>
          </cell>
          <cell r="D1378">
            <v>23550.3953</v>
          </cell>
        </row>
        <row r="1379">
          <cell r="A1379" t="str">
            <v>M2796</v>
          </cell>
          <cell r="B1379" t="str">
            <v>Chapa metálica corrugada galvanizada para tunnel liner - E = 3,9 mm e D = 4,4 m</v>
          </cell>
          <cell r="C1379" t="str">
            <v>m</v>
          </cell>
          <cell r="D1379">
            <v>24541.9558</v>
          </cell>
        </row>
        <row r="1380">
          <cell r="A1380" t="str">
            <v>M2797</v>
          </cell>
          <cell r="B1380" t="str">
            <v>Chapa metálica corrugada galvanizada para tunnel liner - E = 3,9 mm e D = 4,6 m</v>
          </cell>
          <cell r="C1380" t="str">
            <v>m</v>
          </cell>
          <cell r="D1380">
            <v>25757.514500000001</v>
          </cell>
        </row>
        <row r="1381">
          <cell r="A1381" t="str">
            <v>M2798</v>
          </cell>
          <cell r="B1381" t="str">
            <v>Chapa metálica corrugada galvanizada para tunnel liner - E = 4,7 mm e D = 4,8 m</v>
          </cell>
          <cell r="C1381" t="str">
            <v>m</v>
          </cell>
          <cell r="D1381">
            <v>30504.716499999999</v>
          </cell>
        </row>
        <row r="1382">
          <cell r="A1382" t="str">
            <v>M2799</v>
          </cell>
          <cell r="B1382" t="str">
            <v>Chapa metálica corrugada galvanizada para tunnel liner - E = 4,7 mm e D = 5,0 m</v>
          </cell>
          <cell r="C1382" t="str">
            <v>m</v>
          </cell>
          <cell r="D1382">
            <v>32665.344300000001</v>
          </cell>
        </row>
        <row r="1383">
          <cell r="A1383" t="str">
            <v>M2800</v>
          </cell>
          <cell r="B1383" t="str">
            <v>Chapa metálica corrugada galvanizada revestida com epóxi para tunnel liner - E = 2,7 mm e D = 1,2 m</v>
          </cell>
          <cell r="C1383" t="str">
            <v>m</v>
          </cell>
          <cell r="D1383">
            <v>5403.7458999999999</v>
          </cell>
        </row>
        <row r="1384">
          <cell r="A1384" t="str">
            <v>M2801</v>
          </cell>
          <cell r="B1384" t="str">
            <v>Chapa metálica corrugada galvanizada revestida com epóxi para tunnel liner - E = 2,7 mm e D = 1,4 m</v>
          </cell>
          <cell r="C1384" t="str">
            <v>m</v>
          </cell>
          <cell r="D1384">
            <v>6090.6711999999998</v>
          </cell>
        </row>
        <row r="1385">
          <cell r="A1385" t="str">
            <v>M2802</v>
          </cell>
          <cell r="B1385" t="str">
            <v>Chapa metálica corrugada galvanizada revestida com epóxi para tunnel liner - E = 2,7 mm e D = 1,6 m</v>
          </cell>
          <cell r="C1385" t="str">
            <v>m</v>
          </cell>
          <cell r="D1385">
            <v>7098.1545999999998</v>
          </cell>
        </row>
        <row r="1386">
          <cell r="A1386" t="str">
            <v>M2803</v>
          </cell>
          <cell r="B1386" t="str">
            <v>Chapa metálica corrugada galvanizada revestida com epóxi para tunnel liner - E = 2,7 mm e D = 1,8 m</v>
          </cell>
          <cell r="C1386" t="str">
            <v>m</v>
          </cell>
          <cell r="D1386">
            <v>8105.6189000000004</v>
          </cell>
        </row>
        <row r="1387">
          <cell r="A1387" t="str">
            <v>M2804</v>
          </cell>
          <cell r="B1387" t="str">
            <v>Chapa metálica corrugada galvanizada revestida com epóxi para tunnel liner - E = 2,7 mm e D = 2,0 m</v>
          </cell>
          <cell r="C1387" t="str">
            <v>m</v>
          </cell>
          <cell r="D1387">
            <v>8930.2309999999998</v>
          </cell>
        </row>
        <row r="1388">
          <cell r="A1388" t="str">
            <v>M2805</v>
          </cell>
          <cell r="B1388" t="str">
            <v>Chapa metálica corrugada galvanizada revestida com epóxi para tunnel liner - E = 3,4 mm e D = 2,2 m</v>
          </cell>
          <cell r="C1388" t="str">
            <v>m</v>
          </cell>
          <cell r="D1388">
            <v>11980.231100000001</v>
          </cell>
        </row>
        <row r="1389">
          <cell r="A1389" t="str">
            <v>M2806</v>
          </cell>
          <cell r="B1389" t="str">
            <v>Chapa metálica corrugada galvanizada revestida com epóxi para tunnel liner - E = 3,4 mm e D = 2,4 m</v>
          </cell>
          <cell r="C1389" t="str">
            <v>m</v>
          </cell>
          <cell r="D1389">
            <v>12967.6314</v>
          </cell>
        </row>
        <row r="1390">
          <cell r="A1390" t="str">
            <v>M2807</v>
          </cell>
          <cell r="B1390" t="str">
            <v>Chapa metálica corrugada galvanizada revestida com epóxi para tunnel liner - E = 3,4 mm e D = 2,6 m</v>
          </cell>
          <cell r="C1390" t="str">
            <v>m</v>
          </cell>
          <cell r="D1390">
            <v>14134.5802</v>
          </cell>
        </row>
        <row r="1391">
          <cell r="A1391" t="str">
            <v>M2808</v>
          </cell>
          <cell r="B1391" t="str">
            <v>Chapa metálica corrugada galvanizada revestida com epóxi para tunnel liner - E = 3,4 mm e D = 2,8 m</v>
          </cell>
          <cell r="C1391" t="str">
            <v>m</v>
          </cell>
          <cell r="D1391">
            <v>15121.295599999999</v>
          </cell>
        </row>
        <row r="1392">
          <cell r="A1392" t="str">
            <v>M2809</v>
          </cell>
          <cell r="B1392" t="str">
            <v>Chapa metálica corrugada galvanizada revestida com epóxi para tunnel liner - E = 3,4 mm e D = 3,0 m</v>
          </cell>
          <cell r="C1392" t="str">
            <v>m</v>
          </cell>
          <cell r="D1392">
            <v>16288.8676</v>
          </cell>
        </row>
        <row r="1393">
          <cell r="A1393" t="str">
            <v>M2810</v>
          </cell>
          <cell r="B1393" t="str">
            <v>Chapa metálica corrugada galvanizada revestida com epóxi para tunnel liner - E = 3,4 mm e D = 3,2 m</v>
          </cell>
          <cell r="C1393" t="str">
            <v>m</v>
          </cell>
          <cell r="D1393">
            <v>17276.007600000001</v>
          </cell>
        </row>
        <row r="1394">
          <cell r="A1394" t="str">
            <v>M2811</v>
          </cell>
          <cell r="B1394" t="str">
            <v>Chapa múltipla metálica corrugada galvanizada tipo MP 152 lenticular ou similar - E = 2,70 mm, H = 1,40 m e vão = 1,95 m</v>
          </cell>
          <cell r="C1394" t="str">
            <v>m</v>
          </cell>
          <cell r="D1394">
            <v>8581.6833000000006</v>
          </cell>
        </row>
        <row r="1395">
          <cell r="A1395" t="str">
            <v>M2812</v>
          </cell>
          <cell r="B1395" t="str">
            <v>Chapa múltipla metálica corrugada galvanizada tipo MP 152 lenticular ou similar - E = 2,70 mm, H = 1,50 m e vão = 2,15 m</v>
          </cell>
          <cell r="C1395" t="str">
            <v>m</v>
          </cell>
          <cell r="D1395">
            <v>9482.5609999999997</v>
          </cell>
        </row>
        <row r="1396">
          <cell r="A1396" t="str">
            <v>M2813</v>
          </cell>
          <cell r="B1396" t="str">
            <v>Chapa múltipla metálica corrugada galvanizada tipo MP 152 lenticular ou similar - E = 2,70 mm, H = 1,60 m e vão = 2,30 m</v>
          </cell>
          <cell r="C1396" t="str">
            <v>m</v>
          </cell>
          <cell r="D1396">
            <v>10114.5681</v>
          </cell>
        </row>
        <row r="1397">
          <cell r="A1397" t="str">
            <v>M2814</v>
          </cell>
          <cell r="B1397" t="str">
            <v>Chapa múltipla metálica corrugada galvanizada tipo MP 152 lenticular ou similar - E = 2,70 mm, H = 1,65 m e vão = 2,55 m</v>
          </cell>
          <cell r="C1397" t="str">
            <v>m</v>
          </cell>
          <cell r="D1397">
            <v>10731.4503</v>
          </cell>
        </row>
        <row r="1398">
          <cell r="A1398" t="str">
            <v>M2815</v>
          </cell>
          <cell r="B1398" t="str">
            <v>Chapa múltipla metálica corrugada galvanizada tipo MP 152 lenticular ou similar - E = 2,70 mm, H = 1,85 m e vão = 2,70 m</v>
          </cell>
          <cell r="C1398" t="str">
            <v>m</v>
          </cell>
          <cell r="D1398">
            <v>11631.8302</v>
          </cell>
        </row>
        <row r="1399">
          <cell r="A1399" t="str">
            <v>M2816</v>
          </cell>
          <cell r="B1399" t="str">
            <v>Chapa múltipla metálica corrugada galvanizada tipo MP 152 lenticular ou similar - E = 2,70 mm, H = 1,90 m e vão = 2,75 m</v>
          </cell>
          <cell r="C1399" t="str">
            <v>m</v>
          </cell>
          <cell r="D1399">
            <v>11947.9863</v>
          </cell>
        </row>
        <row r="1400">
          <cell r="A1400" t="str">
            <v>M2817</v>
          </cell>
          <cell r="B1400" t="str">
            <v>Chapa múltipla metálica corrugada galvanizada tipo MP 152 lenticular ou similar - E = 2,70 mm, H = 2,00 m e vão = 3,00 m</v>
          </cell>
          <cell r="C1400" t="str">
            <v>m</v>
          </cell>
          <cell r="D1400">
            <v>12564.4719</v>
          </cell>
        </row>
        <row r="1401">
          <cell r="A1401" t="str">
            <v>M2818</v>
          </cell>
          <cell r="B1401" t="str">
            <v>Chapa múltipla metálica corrugada galvanizada tipo MP 152 lenticular ou similar - E = 2,70 mm, H = 2,10 m e vão = 3,20 m</v>
          </cell>
          <cell r="C1401" t="str">
            <v>m</v>
          </cell>
          <cell r="D1401">
            <v>13180.791999999999</v>
          </cell>
        </row>
        <row r="1402">
          <cell r="A1402" t="str">
            <v>M2819</v>
          </cell>
          <cell r="B1402" t="str">
            <v>Chapa múltipla metálica corrugada galvanizada tipo MP 152 lenticular ou similar - E = 2,70 mm, H = 2,15 m e vão = 3,35 m</v>
          </cell>
          <cell r="C1402" t="str">
            <v>m</v>
          </cell>
          <cell r="D1402">
            <v>13796.767599999999</v>
          </cell>
        </row>
        <row r="1403">
          <cell r="A1403" t="str">
            <v>M2820</v>
          </cell>
          <cell r="B1403" t="str">
            <v>Chapa múltipla metálica corrugada galvanizada tipo MP 152 lenticular ou similar - E = 2,70 mm, H = 2,25 m e vão = 3,55 m</v>
          </cell>
          <cell r="C1403" t="str">
            <v>m</v>
          </cell>
          <cell r="D1403">
            <v>14413.4992</v>
          </cell>
        </row>
        <row r="1404">
          <cell r="A1404" t="str">
            <v>M2821</v>
          </cell>
          <cell r="B1404" t="str">
            <v>Chapa múltipla metálica corrugada galvanizada tipo MP 152 lenticular ou similar - E = 2,70 mm, H = 2,35 m e vão = 3,70 m</v>
          </cell>
          <cell r="C1404" t="str">
            <v>m</v>
          </cell>
          <cell r="D1404">
            <v>15314.6031</v>
          </cell>
        </row>
        <row r="1405">
          <cell r="A1405" t="str">
            <v>M2822</v>
          </cell>
          <cell r="B1405" t="str">
            <v>Chapa múltipla metálica corrugada galvanizada tipo MP 152 lenticular ou similar - E = 2,70 mm, H = 2,45 m e vão = 3,90 m</v>
          </cell>
          <cell r="C1405" t="str">
            <v>m</v>
          </cell>
          <cell r="D1405">
            <v>15947.4638</v>
          </cell>
        </row>
        <row r="1406">
          <cell r="A1406" t="str">
            <v>M2823</v>
          </cell>
          <cell r="B1406" t="str">
            <v>Chapa múltipla metálica corrugada galvanizada tipo MP 152 lenticular ou similar - E = 2,70 mm, H = 2,55 m e vão = 4,00 m</v>
          </cell>
          <cell r="C1406" t="str">
            <v>m</v>
          </cell>
          <cell r="D1406">
            <v>16563.822899999999</v>
          </cell>
        </row>
        <row r="1407">
          <cell r="A1407" t="str">
            <v>M2824</v>
          </cell>
          <cell r="B1407" t="str">
            <v>Chapa múltipla metálica corrugada galvanizada tipo MP 152 lenticular ou similar - E = 2,70 mm, H = 2,80 m e vão = 4,15 m</v>
          </cell>
          <cell r="C1407" t="str">
            <v>m</v>
          </cell>
          <cell r="D1407">
            <v>17178.963299999999</v>
          </cell>
        </row>
        <row r="1408">
          <cell r="A1408" t="str">
            <v>M2825</v>
          </cell>
          <cell r="B1408" t="str">
            <v>Chapa múltipla metálica corrugada galvanizada tipo MP 152 lenticular ou similar - E = 2,70 mm, H = 2,90 m e vão = 4,40 m</v>
          </cell>
          <cell r="C1408" t="str">
            <v>m</v>
          </cell>
          <cell r="D1408">
            <v>17796.622299999999</v>
          </cell>
        </row>
        <row r="1409">
          <cell r="A1409" t="str">
            <v>M2826</v>
          </cell>
          <cell r="B1409" t="str">
            <v>Chapa múltipla metálica corrugada galvanizada tipo MP 152 lenticular ou similar - E = 2,70 mm, H = 3,00 m e vão = 4,60 m</v>
          </cell>
          <cell r="C1409" t="str">
            <v>m</v>
          </cell>
          <cell r="D1409">
            <v>18713.483499999998</v>
          </cell>
        </row>
        <row r="1410">
          <cell r="A1410" t="str">
            <v>M2827</v>
          </cell>
          <cell r="B1410" t="str">
            <v>Chapa múltipla metálica corrugada galvanizada tipo MP 152 lenticular ou similar - E = 3,40 mm, H = 3,05 m e vão = 4,80 m</v>
          </cell>
          <cell r="C1410" t="str">
            <v>m</v>
          </cell>
          <cell r="D1410">
            <v>23264.9228</v>
          </cell>
        </row>
        <row r="1411">
          <cell r="A1411" t="str">
            <v>M2828</v>
          </cell>
          <cell r="B1411" t="str">
            <v>Chapa múltipla metálica corrugada galvanizada tipo MP 152 lenticular ou similar - E = 3,40 mm, H = 3,15 m e vão = 5,05 m</v>
          </cell>
          <cell r="C1411" t="str">
            <v>m</v>
          </cell>
          <cell r="D1411">
            <v>24350.866600000001</v>
          </cell>
        </row>
        <row r="1412">
          <cell r="A1412" t="str">
            <v>M2829</v>
          </cell>
          <cell r="B1412" t="str">
            <v>Chapa múltipla metálica corrugada galvanizada tipo MP 152 lenticular ou similar - E = 3,40 mm, H = 3,25 m e vão = 5,25 m</v>
          </cell>
          <cell r="C1412" t="str">
            <v>m</v>
          </cell>
          <cell r="D1412">
            <v>25117.319800000001</v>
          </cell>
        </row>
        <row r="1413">
          <cell r="A1413" t="str">
            <v>M2830</v>
          </cell>
          <cell r="B1413" t="str">
            <v>Chapa múltipla metálica corrugada galvanizada tipo MP 152 lenticular ou similar - E = 3,90 mm, H = 3,35 m e vão = 5,45 m</v>
          </cell>
          <cell r="C1413" t="str">
            <v>m</v>
          </cell>
          <cell r="D1413">
            <v>28757.9388</v>
          </cell>
        </row>
        <row r="1414">
          <cell r="A1414" t="str">
            <v>M2831</v>
          </cell>
          <cell r="B1414" t="str">
            <v>Chapa múltipla metálica corrugada galvanizada tipo MP 152 lenticular ou similar - E = 3,90 mm, H = 3,40 m e vão = 5,60 m</v>
          </cell>
          <cell r="C1414" t="str">
            <v>m</v>
          </cell>
          <cell r="D1414">
            <v>29185.018199999999</v>
          </cell>
        </row>
        <row r="1415">
          <cell r="A1415" t="str">
            <v>M2832</v>
          </cell>
          <cell r="B1415" t="str">
            <v>Chapa múltipla metálica corrugada galvanizada tipo MP 152 lenticular ou similar - E = 4,70 mm, H = 3,50 m e vão = 5,80 m</v>
          </cell>
          <cell r="C1415" t="str">
            <v>m</v>
          </cell>
          <cell r="D1415">
            <v>35048.535000000003</v>
          </cell>
        </row>
        <row r="1416">
          <cell r="A1416" t="str">
            <v>M2833</v>
          </cell>
          <cell r="B1416" t="str">
            <v>Chapa múltipla metálica corrugada galvanizada tipo MP 152 lenticular ou similar - E = 4,70 mm, H = 3,55 m e vão = 5,90 m</v>
          </cell>
          <cell r="C1416" t="str">
            <v>m</v>
          </cell>
          <cell r="D1416">
            <v>35539.797100000003</v>
          </cell>
        </row>
        <row r="1417">
          <cell r="A1417" t="str">
            <v>M2834</v>
          </cell>
          <cell r="B1417" t="str">
            <v>Chapa múltipla metálica corrugada galvanizada tipo MP 152 lenticular ou similar - E = 4,70 mm, H = 3,65 m e vão = 6,10 m</v>
          </cell>
          <cell r="C1417" t="str">
            <v>m</v>
          </cell>
          <cell r="D1417">
            <v>36905.7647</v>
          </cell>
        </row>
        <row r="1418">
          <cell r="A1418" t="str">
            <v>M2835</v>
          </cell>
          <cell r="B1418" t="str">
            <v>Chapa múltipla metálica corrugada galvanizada tipo MP 152 lenticular ou similar - E = 4,70 mm, H = 3,65 m e vão = 6,25 m</v>
          </cell>
          <cell r="C1418" t="str">
            <v>m</v>
          </cell>
          <cell r="D1418">
            <v>37398.179300000003</v>
          </cell>
        </row>
        <row r="1419">
          <cell r="A1419" t="str">
            <v>M2836</v>
          </cell>
          <cell r="B1419" t="str">
            <v>Chapa múltipla metálica corrugada galvanizada tipo MP 152 lenticular ou similar - E = 6,40 mm, H = 3,75 m e vão = 6,40 m</v>
          </cell>
          <cell r="C1419" t="str">
            <v>m</v>
          </cell>
          <cell r="D1419">
            <v>51272.998299999999</v>
          </cell>
        </row>
        <row r="1420">
          <cell r="A1420" t="str">
            <v>M2837</v>
          </cell>
          <cell r="B1420" t="str">
            <v>Chapa múltipla metálica corrugada galvanizada tipo MP 152 lenticular ou similar - E = 6,40 mm, H = 3,85 m e vão = 6,60 m</v>
          </cell>
          <cell r="C1420" t="str">
            <v>m</v>
          </cell>
          <cell r="D1420">
            <v>53070.181499999999</v>
          </cell>
        </row>
        <row r="1421">
          <cell r="A1421" t="str">
            <v>M2838</v>
          </cell>
          <cell r="B1421" t="str">
            <v>Chapa múltipla metálica corrugada galvanizada tipo MP 152 ou similar para passagem de gado - E = 2,70 mm, H = 2,25 m e vão = 2,20 m</v>
          </cell>
          <cell r="C1421" t="str">
            <v>m</v>
          </cell>
          <cell r="D1421">
            <v>11663.870800000001</v>
          </cell>
        </row>
        <row r="1422">
          <cell r="A1422" t="str">
            <v>M2839</v>
          </cell>
          <cell r="B1422" t="str">
            <v>Chapa múltipla metálica corrugada galvanizada tipo MP 152 ou similar para passagem de gado - E = 2,70 mm, H = 3,10 m e vão = 2,90 m</v>
          </cell>
          <cell r="C1422" t="str">
            <v>m</v>
          </cell>
          <cell r="D1422">
            <v>15314.6031</v>
          </cell>
        </row>
        <row r="1423">
          <cell r="A1423" t="str">
            <v>M2840</v>
          </cell>
          <cell r="B1423" t="str">
            <v>Chapa múltipla metálica corrugada galvanizada tipo MP 152 ou similar para passagem inferior - E = 2,70 mm, H = 3,50 m e vão = 3,70 m</v>
          </cell>
          <cell r="C1423" t="str">
            <v>m</v>
          </cell>
          <cell r="D1423">
            <v>17781.035599999999</v>
          </cell>
        </row>
        <row r="1424">
          <cell r="A1424" t="str">
            <v>M2841</v>
          </cell>
          <cell r="B1424" t="str">
            <v>Chapa múltipla metálica corrugada galvanizada tipo MP 152 ou similar para passagem inferior - E = 2,70 mm, H = 3,60 m e vão = 3,90 m</v>
          </cell>
          <cell r="C1424" t="str">
            <v>m</v>
          </cell>
          <cell r="D1424">
            <v>18697.906900000002</v>
          </cell>
        </row>
        <row r="1425">
          <cell r="A1425" t="str">
            <v>M2842</v>
          </cell>
          <cell r="B1425" t="str">
            <v>Chapa múltipla metálica corrugada galvanizada tipo MP 152 ou similar para passagem inferior - E = 2,70 mm, H = 3,75 m e vão = 4,00 m</v>
          </cell>
          <cell r="C1425" t="str">
            <v>m</v>
          </cell>
          <cell r="D1425">
            <v>19312.6967</v>
          </cell>
        </row>
        <row r="1426">
          <cell r="A1426" t="str">
            <v>M2843</v>
          </cell>
          <cell r="B1426" t="str">
            <v>Chapa múltipla metálica corrugada galvanizada tipo MP 152 ou similar para passagem inferior - E = 2,70 mm, H = 3,90 m e vão = 4,20 m</v>
          </cell>
          <cell r="C1426" t="str">
            <v>m</v>
          </cell>
          <cell r="D1426">
            <v>19930.438200000001</v>
          </cell>
        </row>
        <row r="1427">
          <cell r="A1427" t="str">
            <v>M2844</v>
          </cell>
          <cell r="B1427" t="str">
            <v>Chapa múltipla metálica corrugada galvanizada tipo MP 152 ou similar para passagem inferior - E = 2,70 mm, H = 4,10 m e vão = 4,25 m</v>
          </cell>
          <cell r="C1427" t="str">
            <v>m</v>
          </cell>
          <cell r="D1427">
            <v>20546.1829</v>
          </cell>
        </row>
        <row r="1428">
          <cell r="A1428" t="str">
            <v>M2845</v>
          </cell>
          <cell r="B1428" t="str">
            <v>Chapa múltipla metálica corrugada galvanizada tipo MP 152 ou similar para passagem inferior - E = 2,70 mm, H = 4,25 m e vão = 4,40 m</v>
          </cell>
          <cell r="C1428" t="str">
            <v>m</v>
          </cell>
          <cell r="D1428">
            <v>21464.412799999998</v>
          </cell>
        </row>
        <row r="1429">
          <cell r="A1429" t="str">
            <v>M2846</v>
          </cell>
          <cell r="B1429" t="str">
            <v>Chapa múltipla metálica corrugada galvanizada tipo MP 152 ou similar para passagem inferior - E = 2,70 mm, H = 4,40 m e vão = 4,50 m</v>
          </cell>
          <cell r="C1429" t="str">
            <v>m</v>
          </cell>
          <cell r="D1429">
            <v>22078.331900000001</v>
          </cell>
        </row>
        <row r="1430">
          <cell r="A1430" t="str">
            <v>M2847</v>
          </cell>
          <cell r="B1430" t="str">
            <v>Chapa múltipla metálica corrugada galvanizada tipo MP 152 ou similar para passagem inferior - E = 3,40 mm, H = 4,50 m e vão = 4,70 m</v>
          </cell>
          <cell r="C1430" t="str">
            <v>m</v>
          </cell>
          <cell r="D1430">
            <v>27336.7304</v>
          </cell>
        </row>
        <row r="1431">
          <cell r="A1431" t="str">
            <v>M2848</v>
          </cell>
          <cell r="B1431" t="str">
            <v>Chapa múltipla metálica corrugada galvanizada tipo MP 152 ou similar para passagem inferior - E = 3,40 mm, H = 4,75 m e vão = 4,80 m</v>
          </cell>
          <cell r="C1431" t="str">
            <v>m</v>
          </cell>
          <cell r="D1431">
            <v>28724.9087</v>
          </cell>
        </row>
        <row r="1432">
          <cell r="A1432" t="str">
            <v>M2849</v>
          </cell>
          <cell r="B1432" t="str">
            <v>Chapa múltipla metálica corrugada galvanizada tipo MP 152 ou similar para passagem inferior - E = 3,40 mm, H = 4,85 m e vão = 5,00 m</v>
          </cell>
          <cell r="C1432" t="str">
            <v>m</v>
          </cell>
          <cell r="D1432">
            <v>29490.312999999998</v>
          </cell>
        </row>
        <row r="1433">
          <cell r="A1433" t="str">
            <v>M2850</v>
          </cell>
          <cell r="B1433" t="str">
            <v>Chapa múltipla metálica corrugada galvanizada tipo MP 152 ou similar para passagem inferior - E = 3,40 mm, H = 4,90 m e vão = 5,15 m</v>
          </cell>
          <cell r="C1433" t="str">
            <v>m</v>
          </cell>
          <cell r="D1433">
            <v>30256.402699999999</v>
          </cell>
        </row>
        <row r="1434">
          <cell r="A1434" t="str">
            <v>M2851</v>
          </cell>
          <cell r="B1434" t="str">
            <v>Chapa múltipla metálica corrugada galvanizada tipo MP 152 ou similar para passagem inferior - E = 3,40 mm, H = 5,00 m e vão = 5,25 m</v>
          </cell>
          <cell r="C1434" t="str">
            <v>m</v>
          </cell>
          <cell r="D1434">
            <v>30624.649399999998</v>
          </cell>
        </row>
        <row r="1435">
          <cell r="A1435" t="str">
            <v>M2852</v>
          </cell>
          <cell r="B1435" t="str">
            <v>Chapa múltipla metálica corrugada galvanizada tipo MP 152 ou similar para passagem inferior - E = 3,40 mm, H = 5,30 m e vão = 5,30 m</v>
          </cell>
          <cell r="C1435" t="str">
            <v>m</v>
          </cell>
          <cell r="D1435">
            <v>32032.059000000001</v>
          </cell>
        </row>
        <row r="1436">
          <cell r="A1436" t="str">
            <v>M2853</v>
          </cell>
          <cell r="B1436" t="str">
            <v>Chapa múltipla metálica corrugada galvanizada tipo MP 152 ou similar para passagem inferior - E = 3,90 mm, H = 5,25 m e vão = 5,65 m</v>
          </cell>
          <cell r="C1436" t="str">
            <v>m</v>
          </cell>
          <cell r="D1436">
            <v>36765.528100000003</v>
          </cell>
        </row>
        <row r="1437">
          <cell r="A1437" t="str">
            <v>M2854</v>
          </cell>
          <cell r="B1437" t="str">
            <v>Chapa múltipla metálica corrugada galvanizada tipo MP 152 ou similar para passagem inferior - E = 4,70 mm, H = 5,30 m e vão = 5,85 m</v>
          </cell>
          <cell r="C1437" t="str">
            <v>m</v>
          </cell>
          <cell r="D1437">
            <v>43719.168899999997</v>
          </cell>
        </row>
        <row r="1438">
          <cell r="A1438" t="str">
            <v>M2855</v>
          </cell>
          <cell r="B1438" t="str">
            <v>Chapa múltipla metálica corrugada galvanizada tipo MP 152 ou similar para passagem inferior - E = 4,70 mm, H = 5,45 m e vão = 6,00 m</v>
          </cell>
          <cell r="C1438" t="str">
            <v>m</v>
          </cell>
          <cell r="D1438">
            <v>44697.336799999997</v>
          </cell>
        </row>
        <row r="1439">
          <cell r="A1439" t="str">
            <v>M2856</v>
          </cell>
          <cell r="B1439" t="str">
            <v>Chapa múltipla metálica corrugada galvanizada tipo MP 152 ou similar para passagem inferior - E = 4,70 mm, H = 5,50 m e vão = 6,25 m</v>
          </cell>
          <cell r="C1439" t="str">
            <v>m</v>
          </cell>
          <cell r="D1439">
            <v>45702.525900000001</v>
          </cell>
        </row>
        <row r="1440">
          <cell r="A1440" t="str">
            <v>M2857</v>
          </cell>
          <cell r="B1440" t="str">
            <v>Chapa múltipla metálica corrugada galvanizada de arco alto tipo MP 152S ou similar - E = 4,70 mm, H = 2,77 m e vão = 6,12 m</v>
          </cell>
          <cell r="C1440" t="str">
            <v>m</v>
          </cell>
          <cell r="D1440">
            <v>26472.140800000001</v>
          </cell>
        </row>
        <row r="1441">
          <cell r="A1441" t="str">
            <v>M2858</v>
          </cell>
          <cell r="B1441" t="str">
            <v>Chapa múltipla metálica corrugada galvanizada de arco alto tipo MP 152S ou similar - E = 4,70 mm, H = 3,68 m e vão = 6,30 m</v>
          </cell>
          <cell r="C1441" t="str">
            <v>m</v>
          </cell>
          <cell r="D1441">
            <v>31096.781599999998</v>
          </cell>
        </row>
        <row r="1442">
          <cell r="A1442" t="str">
            <v>M2859</v>
          </cell>
          <cell r="B1442" t="str">
            <v>Chapa múltipla metálica corrugada galvanizada de arco alto tipo MP 152S ou similar - E = 4,70 mm, H = 3,56 m e vão = 6,55 m</v>
          </cell>
          <cell r="C1442" t="str">
            <v>m</v>
          </cell>
          <cell r="D1442">
            <v>31352.310700000002</v>
          </cell>
        </row>
        <row r="1443">
          <cell r="A1443" t="str">
            <v>M2860</v>
          </cell>
          <cell r="B1443" t="str">
            <v>Chapa múltipla metálica corrugada galvanizada de arco alto tipo MP 152S ou similar - E = 4,70 mm, H = 4,42 m e vão = 6,96 m</v>
          </cell>
          <cell r="C1443" t="str">
            <v>m</v>
          </cell>
          <cell r="D1443">
            <v>37158.9666</v>
          </cell>
        </row>
        <row r="1444">
          <cell r="A1444" t="str">
            <v>M2861</v>
          </cell>
          <cell r="B1444" t="str">
            <v>Chapa múltipla metálica corrugada galvanizada de arco alto tipo MP 152S ou similar - E = 4,70 mm, H = 3,61 m e vão = 6,78 m</v>
          </cell>
          <cell r="C1444" t="str">
            <v>m</v>
          </cell>
          <cell r="D1444">
            <v>32884.4522</v>
          </cell>
        </row>
        <row r="1445">
          <cell r="A1445" t="str">
            <v>M2862</v>
          </cell>
          <cell r="B1445" t="str">
            <v>Chapa múltipla metálica corrugada galvanizada de arco alto tipo MP 152S ou similar - E = 4,70 mm, H = 4,27 m e vão = 6,99 m</v>
          </cell>
          <cell r="C1445" t="str">
            <v>m</v>
          </cell>
          <cell r="D1445">
            <v>37032.518400000001</v>
          </cell>
        </row>
        <row r="1446">
          <cell r="A1446" t="str">
            <v>M2863</v>
          </cell>
          <cell r="B1446" t="str">
            <v>Chapa múltipla metálica corrugada galvanizada de arco alto tipo MP 152S ou similar - E = 4,70 mm, H = 3,63 m e vão = 7,01 m</v>
          </cell>
          <cell r="C1446" t="str">
            <v>m</v>
          </cell>
          <cell r="D1446">
            <v>33444.704299999998</v>
          </cell>
        </row>
        <row r="1447">
          <cell r="A1447" t="str">
            <v>M2864</v>
          </cell>
          <cell r="B1447" t="str">
            <v>Chapa múltipla metálica corrugada galvanizada de arco alto tipo MP 152S ou similar - E = 4,70 mm, H = 4,52 m e vão = 7,42 m</v>
          </cell>
          <cell r="C1447" t="str">
            <v>m</v>
          </cell>
          <cell r="D1447">
            <v>38687.960599999999</v>
          </cell>
        </row>
        <row r="1448">
          <cell r="A1448" t="str">
            <v>M2865</v>
          </cell>
          <cell r="B1448" t="str">
            <v>Chapa múltipla metálica corrugada galvanizada de arco alto tipo MP 152S ou similar - E = 4,70 mm, H = 3,68 m e vão = 7,24 m</v>
          </cell>
          <cell r="C1448" t="str">
            <v>m</v>
          </cell>
          <cell r="D1448">
            <v>33989.368999999999</v>
          </cell>
        </row>
        <row r="1449">
          <cell r="A1449" t="str">
            <v>M2866</v>
          </cell>
          <cell r="B1449" t="str">
            <v>Chapa múltipla metálica corrugada galvanizada de arco alto tipo MP 152S ou similar - E = 4,70 mm, H = 4,19 m e vão = 7,47 m</v>
          </cell>
          <cell r="C1449" t="str">
            <v>m</v>
          </cell>
          <cell r="D1449">
            <v>36748.007400000002</v>
          </cell>
        </row>
        <row r="1450">
          <cell r="A1450" t="str">
            <v>M2867</v>
          </cell>
          <cell r="B1450" t="str">
            <v>Chapa múltipla metálica corrugada galvanizada de arco alto tipo MP 152S ou similar - E = 4,70 mm, H = 4,60 m e vão = 7,85 m</v>
          </cell>
          <cell r="C1450" t="str">
            <v>m</v>
          </cell>
          <cell r="D1450">
            <v>39788.3848</v>
          </cell>
        </row>
        <row r="1451">
          <cell r="A1451" t="str">
            <v>M2868</v>
          </cell>
          <cell r="B1451" t="str">
            <v>Chapa múltipla metálica corrugada galvanizada de arco alto tipo MP 152S ou similar - E = 4,70 mm, H = 3,99 m e vão = 7,67 m</v>
          </cell>
          <cell r="C1451" t="str">
            <v>m</v>
          </cell>
          <cell r="D1451">
            <v>36202.061600000001</v>
          </cell>
        </row>
        <row r="1452">
          <cell r="A1452" t="str">
            <v>M2869</v>
          </cell>
          <cell r="B1452" t="str">
            <v>Chapa múltipla metálica corrugada galvanizada de arco alto tipo MP 152S ou similar - E = 4,70 mm, H = 4,65 m e vão = 8,08 m</v>
          </cell>
          <cell r="C1452" t="str">
            <v>m</v>
          </cell>
          <cell r="D1452">
            <v>40335.957300000002</v>
          </cell>
        </row>
        <row r="1453">
          <cell r="A1453" t="str">
            <v>M2870</v>
          </cell>
          <cell r="B1453" t="str">
            <v>Chapa múltipla metálica corrugada galvanizada de arco alto tipo MP 152S ou similar - E = 4,70 mm, H = 4,04 m e vão = 7,90 m</v>
          </cell>
          <cell r="C1453" t="str">
            <v>m</v>
          </cell>
          <cell r="D1453">
            <v>37158.9666</v>
          </cell>
        </row>
        <row r="1454">
          <cell r="A1454" t="str">
            <v>M2871</v>
          </cell>
          <cell r="B1454" t="str">
            <v>Chapa múltipla metálica corrugada galvanizada de arco alto tipo MP 152S ou similar - E = 4,70 mm, H = 4,70 m e vão = 8,31 m</v>
          </cell>
          <cell r="C1454" t="str">
            <v>m</v>
          </cell>
          <cell r="D1454">
            <v>41310.68</v>
          </cell>
        </row>
        <row r="1455">
          <cell r="A1455" t="str">
            <v>M2872</v>
          </cell>
          <cell r="B1455" t="str">
            <v>Chapa múltipla metálica corrugada galvanizada de arco alto tipo MP 152S ou similar - E = 4,70 mm, H = 4,11 m e vão = 8,36 m</v>
          </cell>
          <cell r="C1455" t="str">
            <v>m</v>
          </cell>
          <cell r="D1455">
            <v>38267.5432</v>
          </cell>
        </row>
        <row r="1456">
          <cell r="A1456" t="str">
            <v>M2873</v>
          </cell>
          <cell r="B1456" t="str">
            <v>Chapa múltipla metálica corrugada galvanizada de arco alto tipo MP 152S ou similar - E = 4,70 mm, H = 5,00 m e vão = 8,97 m</v>
          </cell>
          <cell r="C1456" t="str">
            <v>m</v>
          </cell>
          <cell r="D1456">
            <v>43510.304799999998</v>
          </cell>
        </row>
        <row r="1457">
          <cell r="A1457" t="str">
            <v>M2874</v>
          </cell>
          <cell r="B1457" t="str">
            <v>Chapa múltipla metálica corrugada galvanizada de arco alto tipo MP 152S ou similar - E = 4,70 mm, H = 4,39 m e vão = 8,59 m</v>
          </cell>
          <cell r="C1457" t="str">
            <v>m</v>
          </cell>
          <cell r="D1457">
            <v>39914.832999999999</v>
          </cell>
        </row>
        <row r="1458">
          <cell r="A1458" t="str">
            <v>M2875</v>
          </cell>
          <cell r="B1458" t="str">
            <v>Chapa múltipla metálica corrugada galvanizada de arco alto tipo MP 152S ou similar - E = 4,70 mm, H = 5,49 m e vão = 9,17 m</v>
          </cell>
          <cell r="C1458" t="str">
            <v>m</v>
          </cell>
          <cell r="D1458">
            <v>46267.5075</v>
          </cell>
        </row>
        <row r="1459">
          <cell r="A1459" t="str">
            <v>M2876</v>
          </cell>
          <cell r="B1459" t="str">
            <v>Chapa múltipla metálica corrugada galvanizada de arco alto tipo MP 152S ou similar - E = 4,70 mm, H = 4,70 m e vão = 9,22 m</v>
          </cell>
          <cell r="C1459" t="str">
            <v>m</v>
          </cell>
          <cell r="D1459">
            <v>43383.856599999999</v>
          </cell>
        </row>
        <row r="1460">
          <cell r="A1460" t="str">
            <v>M2877</v>
          </cell>
          <cell r="B1460" t="str">
            <v>Chapa múltipla metálica corrugada galvanizada de arco alto tipo MP 152S ou similar - E = 4,70 mm, H = 5,59 m e vão = 9,63 m</v>
          </cell>
          <cell r="C1460" t="str">
            <v>m</v>
          </cell>
          <cell r="D1460">
            <v>47783.052900000002</v>
          </cell>
        </row>
        <row r="1461">
          <cell r="A1461" t="str">
            <v>M2878</v>
          </cell>
          <cell r="B1461" t="str">
            <v>Chapa múltipla metálica corrugada galvanizada de arco alto tipo MP 152S ou similar - E = 4,70 mm, H = 4,75 m e vão = 9,45 m</v>
          </cell>
          <cell r="C1461" t="str">
            <v>m</v>
          </cell>
          <cell r="D1461">
            <v>43921.264000000003</v>
          </cell>
        </row>
        <row r="1462">
          <cell r="A1462" t="str">
            <v>M2879</v>
          </cell>
          <cell r="B1462" t="str">
            <v>Chapa múltipla metálica corrugada galvanizada de arco alto tipo MP 152S ou similar - E = 4,70 mm, H = 5,41 m e vão = 9,65 m</v>
          </cell>
          <cell r="C1462" t="str">
            <v>m</v>
          </cell>
          <cell r="D1462">
            <v>47245.645499999999</v>
          </cell>
        </row>
        <row r="1463">
          <cell r="A1463" t="str">
            <v>M2880</v>
          </cell>
          <cell r="B1463" t="str">
            <v>Chapa múltipla metálica corrugada galvanizada de arco alto tipo MP 152S ou similar - E = 4,70 mm, H = 6,07 m e vão = 9,86 m</v>
          </cell>
          <cell r="C1463" t="str">
            <v>m</v>
          </cell>
          <cell r="D1463">
            <v>51386.139199999998</v>
          </cell>
        </row>
        <row r="1464">
          <cell r="A1464" t="str">
            <v>M2881</v>
          </cell>
          <cell r="B1464" t="str">
            <v>Chapa múltipla metálica corrugada galvanizada de arco alto tipo MP 152S ou similar - E = 4,70 mm, H = 5,23 m e vão = 9,68 m</v>
          </cell>
          <cell r="C1464" t="str">
            <v>m</v>
          </cell>
          <cell r="D1464">
            <v>46678.466699999997</v>
          </cell>
        </row>
        <row r="1465">
          <cell r="A1465" t="str">
            <v>M2882</v>
          </cell>
          <cell r="B1465" t="str">
            <v>Chapa múltipla metálica corrugada galvanizada de arco alto tipo MP 152S ou similar - E = 4,70 mm, H = 6,12 m e vão = 10,08 m</v>
          </cell>
          <cell r="C1465" t="str">
            <v>m</v>
          </cell>
          <cell r="D1465">
            <v>51923.546600000001</v>
          </cell>
        </row>
        <row r="1466">
          <cell r="A1466" t="str">
            <v>M2883</v>
          </cell>
          <cell r="B1466" t="str">
            <v>Chapa múltipla metálica corrugada galvanizada de arco alto tipo MP 152S ou similar - E = 4,70 mm, H = 5,28 m e vão = 9,91 m</v>
          </cell>
          <cell r="C1466" t="str">
            <v>m</v>
          </cell>
          <cell r="D1466">
            <v>47245.645499999999</v>
          </cell>
        </row>
        <row r="1467">
          <cell r="A1467" t="str">
            <v>M2884</v>
          </cell>
          <cell r="B1467" t="str">
            <v>Chapa múltipla metálica corrugada galvanizada de arco alto tipo MP 152S ou similar - E = 4,70 mm, H = 6,17 m e vão = 10,31 m</v>
          </cell>
          <cell r="C1467" t="str">
            <v>m</v>
          </cell>
          <cell r="D1467">
            <v>52494.2935</v>
          </cell>
        </row>
        <row r="1468">
          <cell r="A1468" t="str">
            <v>M2885</v>
          </cell>
          <cell r="B1468" t="str">
            <v>Chapa múltipla metálica corrugada galvanizada de arco alto tipo MP 152S ou similar - E = 4,70 mm, H = 5,38 m e vão = 10,36 m</v>
          </cell>
          <cell r="C1468" t="str">
            <v>m</v>
          </cell>
          <cell r="D1468">
            <v>48746.004300000001</v>
          </cell>
        </row>
        <row r="1469">
          <cell r="A1469" t="str">
            <v>M2886</v>
          </cell>
          <cell r="B1469" t="str">
            <v>Chapa múltipla metálica corrugada galvanizada de arco alto tipo MP 152S ou similar - E = 4,70 mm, H = 6,05 m e vão = 10,54 m</v>
          </cell>
          <cell r="C1469" t="str">
            <v>m</v>
          </cell>
          <cell r="D1469">
            <v>52905.252699999997</v>
          </cell>
        </row>
        <row r="1470">
          <cell r="A1470" t="str">
            <v>M2887</v>
          </cell>
          <cell r="B1470" t="str">
            <v>Chapa múltipla metálica corrugada galvanizada de arco alto tipo MP 152S ou similar - E = 4,70 mm, H = 6,48 m e vão = 10,74 m</v>
          </cell>
          <cell r="C1470" t="str">
            <v>m</v>
          </cell>
          <cell r="D1470">
            <v>55108.451300000001</v>
          </cell>
        </row>
        <row r="1471">
          <cell r="A1471" t="str">
            <v>M2888</v>
          </cell>
          <cell r="B1471" t="str">
            <v>Chapa múltipla metálica corrugada galvanizada de arco alto tipo MP 152S ou similar - E = 4,70 mm, H = 7,12 m e vão = 11,35 m</v>
          </cell>
          <cell r="C1471" t="str">
            <v>m</v>
          </cell>
          <cell r="D1471">
            <v>59244.09</v>
          </cell>
        </row>
        <row r="1472">
          <cell r="A1472" t="str">
            <v>M2889</v>
          </cell>
          <cell r="B1472" t="str">
            <v>Chapa múltipla metálica corrugada galvanizada de arco alto tipo MP 152S ou similar - E = 6,40 mm, H = 5,41 m e vão = 10,57 m</v>
          </cell>
          <cell r="C1472" t="str">
            <v>m</v>
          </cell>
          <cell r="D1472">
            <v>65302.122199999998</v>
          </cell>
        </row>
        <row r="1473">
          <cell r="A1473" t="str">
            <v>M2890</v>
          </cell>
          <cell r="B1473" t="str">
            <v>Chapa múltipla metálica corrugada galvanizada de arco alto tipo MP 152S ou similar - E = 6,40 mm, H = 6,10 m e vão = 10,77 m</v>
          </cell>
          <cell r="C1473" t="str">
            <v>m</v>
          </cell>
          <cell r="D1473">
            <v>70785.130799999999</v>
          </cell>
        </row>
        <row r="1474">
          <cell r="A1474" t="str">
            <v>M2891</v>
          </cell>
          <cell r="B1474" t="str">
            <v>Chapa múltipla metálica corrugada galvanizada de arco alto tipo MP 152S ou similar - E = 6,40 mm, H = 6,53 m e vão = 10,97 m</v>
          </cell>
          <cell r="C1474" t="str">
            <v>m</v>
          </cell>
          <cell r="D1474">
            <v>73789.694699999993</v>
          </cell>
        </row>
        <row r="1475">
          <cell r="A1475" t="str">
            <v>M2892</v>
          </cell>
          <cell r="B1475" t="str">
            <v>Chapa múltipla metálica corrugada galvanizada de arco alto tipo MP 152S ou similar - E = 6,40 mm, H = 7,16 m e vão = 11,58 m</v>
          </cell>
          <cell r="C1475" t="str">
            <v>m</v>
          </cell>
          <cell r="D1475">
            <v>79292.747399999993</v>
          </cell>
        </row>
        <row r="1476">
          <cell r="A1476" t="str">
            <v>M2893</v>
          </cell>
          <cell r="B1476" t="str">
            <v>Chapa múltipla metálica corrugada galvanizada tipo MP 152S ovoide ou similar - E = 4,70 mm, H = 7,82 m e vão = 7,21 m</v>
          </cell>
          <cell r="C1476" t="str">
            <v>m</v>
          </cell>
          <cell r="D1476">
            <v>62911.35</v>
          </cell>
        </row>
        <row r="1477">
          <cell r="A1477" t="str">
            <v>M2894</v>
          </cell>
          <cell r="B1477" t="str">
            <v>Chapa múltipla metálica corrugada galvanizada tipo MP 152S ovoide ou similar - E = 4,70 mm, H = 7,87 m e vão = 7,31 m</v>
          </cell>
          <cell r="C1477" t="str">
            <v>m</v>
          </cell>
          <cell r="D1477">
            <v>65245.960200000001</v>
          </cell>
        </row>
        <row r="1478">
          <cell r="A1478" t="str">
            <v>M2895</v>
          </cell>
          <cell r="B1478" t="str">
            <v>Chapa múltipla metálica corrugada galvanizada tipo MP 152S ovoide ou similar - E = 4,70 mm, H = 7,90 m e vão = 7,77 m</v>
          </cell>
          <cell r="C1478" t="str">
            <v>m</v>
          </cell>
          <cell r="D1478">
            <v>66336.582299999995</v>
          </cell>
        </row>
        <row r="1479">
          <cell r="A1479" t="str">
            <v>M2896</v>
          </cell>
          <cell r="B1479" t="str">
            <v>Chapa múltipla metálica corrugada galvanizada tipo MP 152S ovoide ou similar - E = 4,70 mm, H = 8,44 m e vão = 7,57 m</v>
          </cell>
          <cell r="C1479" t="str">
            <v>m</v>
          </cell>
          <cell r="D1479">
            <v>67598.049400000004</v>
          </cell>
        </row>
        <row r="1480">
          <cell r="A1480" t="str">
            <v>M2897</v>
          </cell>
          <cell r="B1480" t="str">
            <v>Chapa múltipla metálica corrugada galvanizada tipo MP 152S ovoide ou similar - E = 4,70 mm, H = 8,23 m e vão = 8,36 m</v>
          </cell>
          <cell r="C1480" t="str">
            <v>m</v>
          </cell>
          <cell r="D1480">
            <v>70954.002200000003</v>
          </cell>
        </row>
        <row r="1481">
          <cell r="A1481" t="str">
            <v>M2898</v>
          </cell>
          <cell r="B1481" t="str">
            <v>Chapa múltipla metálica corrugada galvanizada tipo MP 152S ovoide ou similar - E = 4,70 mm, H = 8,01 m e vão = 8,13 m</v>
          </cell>
          <cell r="C1481" t="str">
            <v>m</v>
          </cell>
          <cell r="D1481">
            <v>70758.104099999997</v>
          </cell>
        </row>
        <row r="1482">
          <cell r="A1482" t="str">
            <v>M2899</v>
          </cell>
          <cell r="B1482" t="str">
            <v>Chapa múltipla metálica corrugada galvanizada tipo MP 152S ovoide ou similar - E = 4,70 mm, H = 8,48 m e vão = 8,56 m</v>
          </cell>
          <cell r="C1482" t="str">
            <v>m</v>
          </cell>
          <cell r="D1482">
            <v>70661.297200000001</v>
          </cell>
        </row>
        <row r="1483">
          <cell r="A1483" t="str">
            <v>M2900</v>
          </cell>
          <cell r="B1483" t="str">
            <v>Chapa múltipla metálica corrugada galvanizada tipo MP 152S ovoide ou similar - E = 4,70 mm, H = 9,32 m e vão = 8,71 m</v>
          </cell>
          <cell r="C1483" t="str">
            <v>m</v>
          </cell>
          <cell r="D1483">
            <v>75970.926699999996</v>
          </cell>
        </row>
        <row r="1484">
          <cell r="A1484" t="str">
            <v>M2901</v>
          </cell>
          <cell r="B1484" t="str">
            <v>Chapa múltipla metálica corrugada galvanizada tipo MP 152S ovoide ou similar - E = 4,70 mm, H = 9,04 m e vão = 9,15 m</v>
          </cell>
          <cell r="C1484" t="str">
            <v>m</v>
          </cell>
          <cell r="D1484">
            <v>76979.425300000003</v>
          </cell>
        </row>
        <row r="1485">
          <cell r="A1485" t="str">
            <v>M2902</v>
          </cell>
          <cell r="B1485" t="str">
            <v>Chapa múltipla metálica corrugada galvanizada tipo MP 152S ovoide ou similar - E = 4,70 mm, H = 9,50 m e vão = 9,15 m</v>
          </cell>
          <cell r="C1485" t="str">
            <v>m</v>
          </cell>
          <cell r="D1485">
            <v>77322.999400000001</v>
          </cell>
        </row>
        <row r="1486">
          <cell r="A1486" t="str">
            <v>M2908</v>
          </cell>
          <cell r="B1486" t="str">
            <v>Terminal absorvedor de energia de abertura com nível de contenção TL3 para defensa metálica</v>
          </cell>
          <cell r="C1486" t="str">
            <v>un</v>
          </cell>
          <cell r="D1486">
            <v>45801.9182</v>
          </cell>
        </row>
        <row r="1487">
          <cell r="A1487" t="str">
            <v>M2909</v>
          </cell>
          <cell r="B1487" t="str">
            <v>Terminal absorvedor de energia de não abertura com nível de contenção TL3 para defensa metálica</v>
          </cell>
          <cell r="C1487" t="str">
            <v>un</v>
          </cell>
          <cell r="D1487">
            <v>62157.839200000002</v>
          </cell>
        </row>
        <row r="1488">
          <cell r="A1488" t="str">
            <v>M2979</v>
          </cell>
          <cell r="B1488" t="str">
            <v>Chumbador em aço CA 25</v>
          </cell>
          <cell r="C1488" t="str">
            <v>kg</v>
          </cell>
          <cell r="D1488">
            <v>7.7275</v>
          </cell>
        </row>
        <row r="1489">
          <cell r="A1489" t="str">
            <v>M3089</v>
          </cell>
          <cell r="B1489" t="str">
            <v>Arame liso em aço galvanizado - D = 1,24 mm (18 BWG)</v>
          </cell>
          <cell r="C1489" t="str">
            <v>kg</v>
          </cell>
          <cell r="D1489">
            <v>24.011600000000001</v>
          </cell>
        </row>
        <row r="1490">
          <cell r="A1490" t="str">
            <v>M3091</v>
          </cell>
          <cell r="B1490" t="str">
            <v>Porca sextavada em aço para ancoragem de tirantes - 20 mm ≤ D ≤ 40 mm</v>
          </cell>
          <cell r="C1490" t="str">
            <v>un</v>
          </cell>
          <cell r="D1490">
            <v>35.206400000000002</v>
          </cell>
        </row>
        <row r="1491">
          <cell r="A1491" t="str">
            <v>M3093</v>
          </cell>
          <cell r="B1491" t="str">
            <v>Tela de poliamida - malha de 60 fios/cm</v>
          </cell>
          <cell r="C1491" t="str">
            <v>m²</v>
          </cell>
          <cell r="D1491">
            <v>20.348099999999999</v>
          </cell>
        </row>
        <row r="1492">
          <cell r="A1492" t="str">
            <v>M3094</v>
          </cell>
          <cell r="B1492" t="str">
            <v>Tirante de barra de aço - tensão de escoamento = 500 MPa, tensão de ruptura = 550 MPa e D = 32 mm</v>
          </cell>
          <cell r="C1492" t="str">
            <v>m</v>
          </cell>
          <cell r="D1492">
            <v>132.99889999999999</v>
          </cell>
        </row>
        <row r="1493">
          <cell r="A1493" t="str">
            <v>M3095</v>
          </cell>
          <cell r="B1493" t="str">
            <v>Válvula manchete - D = 20 mm</v>
          </cell>
          <cell r="C1493" t="str">
            <v>un</v>
          </cell>
          <cell r="D1493">
            <v>2.3889</v>
          </cell>
        </row>
        <row r="1494">
          <cell r="A1494" t="str">
            <v>M3126</v>
          </cell>
          <cell r="B1494" t="str">
            <v>Barra chata em aço galvanizado</v>
          </cell>
          <cell r="C1494" t="str">
            <v>kg</v>
          </cell>
          <cell r="D1494">
            <v>11.803699999999999</v>
          </cell>
        </row>
        <row r="1495">
          <cell r="A1495" t="str">
            <v>M3127</v>
          </cell>
          <cell r="B1495" t="str">
            <v>Luva para bainha metálica - D = 30 mm</v>
          </cell>
          <cell r="C1495" t="str">
            <v>un</v>
          </cell>
          <cell r="D1495">
            <v>3.7774000000000001</v>
          </cell>
        </row>
        <row r="1496">
          <cell r="A1496" t="str">
            <v>M3128</v>
          </cell>
          <cell r="B1496" t="str">
            <v>Luva para bainha metálica - D = 35 mm</v>
          </cell>
          <cell r="C1496" t="str">
            <v>un</v>
          </cell>
          <cell r="D1496">
            <v>3.8437000000000001</v>
          </cell>
        </row>
        <row r="1497">
          <cell r="A1497" t="str">
            <v>M3129</v>
          </cell>
          <cell r="B1497" t="str">
            <v>Luva para bainha metálica - D = 40 mm</v>
          </cell>
          <cell r="C1497" t="str">
            <v>un</v>
          </cell>
          <cell r="D1497">
            <v>4.2580999999999998</v>
          </cell>
        </row>
        <row r="1498">
          <cell r="A1498" t="str">
            <v>M3130</v>
          </cell>
          <cell r="B1498" t="str">
            <v>Luva para bainha metálica - D = 45 mm</v>
          </cell>
          <cell r="C1498" t="str">
            <v>un</v>
          </cell>
          <cell r="D1498">
            <v>5.3846999999999996</v>
          </cell>
        </row>
        <row r="1499">
          <cell r="A1499" t="str">
            <v>M3131</v>
          </cell>
          <cell r="B1499" t="str">
            <v>Luva para bainha metálica - D = 50 mm</v>
          </cell>
          <cell r="C1499" t="str">
            <v>un</v>
          </cell>
          <cell r="D1499">
            <v>5.7861000000000002</v>
          </cell>
        </row>
        <row r="1500">
          <cell r="A1500" t="str">
            <v>M3132</v>
          </cell>
          <cell r="B1500" t="str">
            <v>Luva para bainha metálica - D = 55 mm</v>
          </cell>
          <cell r="C1500" t="str">
            <v>un</v>
          </cell>
          <cell r="D1500">
            <v>6.6166</v>
          </cell>
        </row>
        <row r="1501">
          <cell r="A1501" t="str">
            <v>M3133</v>
          </cell>
          <cell r="B1501" t="str">
            <v>Luva para bainha metálica - D = 60 mm</v>
          </cell>
          <cell r="C1501" t="str">
            <v>un</v>
          </cell>
          <cell r="D1501">
            <v>7.0693000000000001</v>
          </cell>
        </row>
        <row r="1502">
          <cell r="A1502" t="str">
            <v>M3134</v>
          </cell>
          <cell r="B1502" t="str">
            <v>Luva para bainha metálica - D = 65 mm</v>
          </cell>
          <cell r="C1502" t="str">
            <v>un</v>
          </cell>
          <cell r="D1502">
            <v>7.6721000000000004</v>
          </cell>
        </row>
        <row r="1503">
          <cell r="A1503" t="str">
            <v>M3135</v>
          </cell>
          <cell r="B1503" t="str">
            <v>Luva para bainha metálica - D = 70 mm</v>
          </cell>
          <cell r="C1503" t="str">
            <v>un</v>
          </cell>
          <cell r="D1503">
            <v>7.7507000000000001</v>
          </cell>
        </row>
        <row r="1504">
          <cell r="A1504" t="str">
            <v>M3136</v>
          </cell>
          <cell r="B1504" t="str">
            <v>Luva para bainha metálica - D = 75 mm</v>
          </cell>
          <cell r="C1504" t="str">
            <v>un</v>
          </cell>
          <cell r="D1504">
            <v>8.6935000000000002</v>
          </cell>
        </row>
        <row r="1505">
          <cell r="A1505" t="str">
            <v>M3137</v>
          </cell>
          <cell r="B1505" t="str">
            <v>Luva para bainha metálica - D = 80 mm</v>
          </cell>
          <cell r="C1505" t="str">
            <v>un</v>
          </cell>
          <cell r="D1505">
            <v>9.0145999999999997</v>
          </cell>
        </row>
        <row r="1506">
          <cell r="A1506" t="str">
            <v>M3138</v>
          </cell>
          <cell r="B1506" t="str">
            <v>Luva para bainha metálica - D = 85 mm</v>
          </cell>
          <cell r="C1506" t="str">
            <v>un</v>
          </cell>
          <cell r="D1506">
            <v>9.3461999999999996</v>
          </cell>
        </row>
        <row r="1507">
          <cell r="A1507" t="str">
            <v>M3139</v>
          </cell>
          <cell r="B1507" t="str">
            <v>Luva para bainha metálica - D = 90 mm</v>
          </cell>
          <cell r="C1507" t="str">
            <v>un</v>
          </cell>
          <cell r="D1507">
            <v>10.3361</v>
          </cell>
        </row>
        <row r="1508">
          <cell r="A1508" t="str">
            <v>M3140</v>
          </cell>
          <cell r="B1508" t="str">
            <v>Luva para bainha metálica - D = 95 mm</v>
          </cell>
          <cell r="C1508" t="str">
            <v>un</v>
          </cell>
          <cell r="D1508">
            <v>10.9193</v>
          </cell>
        </row>
        <row r="1509">
          <cell r="A1509" t="str">
            <v>M3141</v>
          </cell>
          <cell r="B1509" t="str">
            <v>Luva para bainha metálica - D = 100 mm</v>
          </cell>
          <cell r="C1509" t="str">
            <v>un</v>
          </cell>
          <cell r="D1509">
            <v>11.506600000000001</v>
          </cell>
        </row>
        <row r="1510">
          <cell r="A1510" t="str">
            <v>M3142</v>
          </cell>
          <cell r="B1510" t="str">
            <v>Luva para bainha metálica - D = 110 mm</v>
          </cell>
          <cell r="C1510" t="str">
            <v>un</v>
          </cell>
          <cell r="D1510">
            <v>12.761100000000001</v>
          </cell>
        </row>
        <row r="1511">
          <cell r="A1511" t="str">
            <v>M3143</v>
          </cell>
          <cell r="B1511" t="str">
            <v>Luva para bainha metálica - D = 120 mm</v>
          </cell>
          <cell r="C1511" t="str">
            <v>un</v>
          </cell>
          <cell r="D1511">
            <v>14.089600000000001</v>
          </cell>
        </row>
        <row r="1512">
          <cell r="A1512" t="str">
            <v>M3144</v>
          </cell>
          <cell r="B1512" t="str">
            <v>Luva para bainha metálica - D = 130 mm</v>
          </cell>
          <cell r="C1512" t="str">
            <v>un</v>
          </cell>
          <cell r="D1512">
            <v>16.311</v>
          </cell>
        </row>
        <row r="1513">
          <cell r="A1513" t="str">
            <v>M3145</v>
          </cell>
          <cell r="B1513" t="str">
            <v>Luva para bainha metálica ovalizada de 19 x 36 mm</v>
          </cell>
          <cell r="C1513" t="str">
            <v>un</v>
          </cell>
          <cell r="D1513">
            <v>9.0035000000000007</v>
          </cell>
        </row>
        <row r="1514">
          <cell r="A1514" t="str">
            <v>M3146</v>
          </cell>
          <cell r="B1514" t="str">
            <v>Luva para bainha metálica ovalizada de 19 x 48 mm</v>
          </cell>
          <cell r="C1514" t="str">
            <v>un</v>
          </cell>
          <cell r="D1514">
            <v>9.5986999999999991</v>
          </cell>
        </row>
        <row r="1515">
          <cell r="A1515" t="str">
            <v>M3147</v>
          </cell>
          <cell r="B1515" t="str">
            <v>Luva para bainha metálica ovalizada de 19 x 62 mm</v>
          </cell>
          <cell r="C1515" t="str">
            <v>un</v>
          </cell>
          <cell r="D1515">
            <v>10.055999999999999</v>
          </cell>
        </row>
        <row r="1516">
          <cell r="A1516" t="str">
            <v>M3148</v>
          </cell>
          <cell r="B1516" t="str">
            <v>Luva para bainha metálica ovalizada de 22 x 32 mm</v>
          </cell>
          <cell r="C1516" t="str">
            <v>un</v>
          </cell>
          <cell r="D1516">
            <v>10.6508</v>
          </cell>
        </row>
        <row r="1517">
          <cell r="A1517" t="str">
            <v>M3149</v>
          </cell>
          <cell r="B1517" t="str">
            <v>Luva para bainha metálica ovalizada de 22 x 55 mm</v>
          </cell>
          <cell r="C1517" t="str">
            <v>un</v>
          </cell>
          <cell r="D1517">
            <v>11.007099999999999</v>
          </cell>
        </row>
        <row r="1518">
          <cell r="A1518" t="str">
            <v>M3150</v>
          </cell>
          <cell r="B1518" t="str">
            <v>Luva para bainha metálica ovalizada de 22 x 73 mm</v>
          </cell>
          <cell r="C1518" t="str">
            <v>un</v>
          </cell>
          <cell r="D1518">
            <v>11.738300000000001</v>
          </cell>
        </row>
        <row r="1519">
          <cell r="A1519" t="str">
            <v>M3153</v>
          </cell>
          <cell r="B1519" t="str">
            <v>Tinta em pó à base de resina poliéster</v>
          </cell>
          <cell r="C1519" t="str">
            <v>kg</v>
          </cell>
          <cell r="D1519">
            <v>83.0535</v>
          </cell>
        </row>
        <row r="1520">
          <cell r="A1520" t="str">
            <v>M3170</v>
          </cell>
          <cell r="B1520" t="str">
            <v>Apoio de neoprene não fretado - C = 100 mm, L = 100 mm e E = 20 mm</v>
          </cell>
          <cell r="C1520" t="str">
            <v>un</v>
          </cell>
          <cell r="D1520">
            <v>25.057700000000001</v>
          </cell>
        </row>
        <row r="1521">
          <cell r="A1521" t="str">
            <v>M3171</v>
          </cell>
          <cell r="B1521" t="str">
            <v>Porca sextavada em aço galvanizado para parafuso - D = 9,525 mm (3/8")</v>
          </cell>
          <cell r="C1521" t="str">
            <v>un</v>
          </cell>
          <cell r="D1521">
            <v>0.34810000000000002</v>
          </cell>
        </row>
        <row r="1522">
          <cell r="A1522" t="str">
            <v>M3172</v>
          </cell>
          <cell r="B1522" t="str">
            <v>Porca sextavada em aço galvanizado para parafuso - D = 12 mm (M12)</v>
          </cell>
          <cell r="C1522" t="str">
            <v>un</v>
          </cell>
          <cell r="D1522">
            <v>0.58720000000000006</v>
          </cell>
        </row>
        <row r="1523">
          <cell r="A1523" t="str">
            <v>M3173</v>
          </cell>
          <cell r="B1523" t="str">
            <v>Parafuso de cabeça sextavada em aço galvanizado, classe 8.8 - D = 12 mm (M12) e C = 30 mm</v>
          </cell>
          <cell r="C1523" t="str">
            <v>un</v>
          </cell>
          <cell r="D1523">
            <v>1.9359</v>
          </cell>
        </row>
        <row r="1524">
          <cell r="A1524" t="str">
            <v>M3174</v>
          </cell>
          <cell r="B1524" t="str">
            <v>Ligação tipo barra chata em aço galvanizado para contenção - L = 45 mm e E = 4 mm</v>
          </cell>
          <cell r="C1524" t="str">
            <v>kg</v>
          </cell>
          <cell r="D1524">
            <v>17.790600000000001</v>
          </cell>
        </row>
        <row r="1525">
          <cell r="A1525" t="str">
            <v>M3177</v>
          </cell>
          <cell r="B1525" t="str">
            <v>Fita metálica SAE 1010/1020 para solo reforçado - L = 50 mm e E = 4 mm</v>
          </cell>
          <cell r="C1525" t="str">
            <v>kg</v>
          </cell>
          <cell r="D1525">
            <v>18.208400000000001</v>
          </cell>
        </row>
        <row r="1526">
          <cell r="A1526" t="str">
            <v>M3178</v>
          </cell>
          <cell r="B1526" t="str">
            <v>Material para aterro reforçado com fitas metálicas</v>
          </cell>
          <cell r="C1526" t="str">
            <v>m³</v>
          </cell>
          <cell r="D1526" t="str">
            <v>-</v>
          </cell>
        </row>
        <row r="1527">
          <cell r="A1527" t="str">
            <v>M3179</v>
          </cell>
          <cell r="B1527" t="str">
            <v>Tubo PEAD PE 100 PN 5 para estais - D = 140 mm</v>
          </cell>
          <cell r="C1527" t="str">
            <v>m</v>
          </cell>
          <cell r="D1527">
            <v>564.17399999999998</v>
          </cell>
        </row>
        <row r="1528">
          <cell r="A1528" t="str">
            <v>M3180</v>
          </cell>
          <cell r="B1528" t="str">
            <v>Tubo PEAD PE 100 PN 5 para estais - D = 160 mm</v>
          </cell>
          <cell r="C1528" t="str">
            <v>m</v>
          </cell>
          <cell r="D1528">
            <v>752.27560000000005</v>
          </cell>
        </row>
        <row r="1529">
          <cell r="A1529" t="str">
            <v>M3181</v>
          </cell>
          <cell r="B1529" t="str">
            <v>Tubo PEAD PE 100 PN 5 para estais - D = 180 mm</v>
          </cell>
          <cell r="C1529" t="str">
            <v>m</v>
          </cell>
          <cell r="D1529">
            <v>977.64919999999995</v>
          </cell>
        </row>
        <row r="1530">
          <cell r="A1530" t="str">
            <v>M3182</v>
          </cell>
          <cell r="B1530" t="str">
            <v>Tubo PEAD PE 100 PN 5 para estais - D = 200 mm</v>
          </cell>
          <cell r="C1530" t="str">
            <v>m</v>
          </cell>
          <cell r="D1530">
            <v>1128.5888</v>
          </cell>
        </row>
        <row r="1531">
          <cell r="A1531" t="str">
            <v>M3183</v>
          </cell>
          <cell r="B1531" t="str">
            <v>Tubo PEAD PE 100 PN 5 para estais - D = 225 mm</v>
          </cell>
          <cell r="C1531" t="str">
            <v>m</v>
          </cell>
          <cell r="D1531">
            <v>1429.6368</v>
          </cell>
        </row>
        <row r="1532">
          <cell r="A1532" t="str">
            <v>M3184</v>
          </cell>
          <cell r="B1532" t="str">
            <v>Tubo PEAD PE 100 PN 5 para estais - D = 250 mm</v>
          </cell>
          <cell r="C1532" t="str">
            <v>m</v>
          </cell>
          <cell r="D1532">
            <v>1599.6005</v>
          </cell>
        </row>
        <row r="1533">
          <cell r="A1533" t="str">
            <v>M3185</v>
          </cell>
          <cell r="B1533" t="str">
            <v>Tubo PEAD PE 100 PN 5 para estais - D = 280 mm</v>
          </cell>
          <cell r="C1533" t="str">
            <v>m</v>
          </cell>
          <cell r="D1533">
            <v>1863.3896</v>
          </cell>
        </row>
        <row r="1534">
          <cell r="A1534" t="str">
            <v>M3186</v>
          </cell>
          <cell r="B1534" t="str">
            <v>Tubo PEAD PE 100 PN 5 para estais - D = 315 mm</v>
          </cell>
          <cell r="C1534" t="str">
            <v>m</v>
          </cell>
          <cell r="D1534">
            <v>2167.8126999999999</v>
          </cell>
        </row>
        <row r="1535">
          <cell r="A1535" t="str">
            <v>M3187</v>
          </cell>
          <cell r="B1535" t="str">
            <v>Tubo antivandalismo em aço galvanizado para estais de 12 cordoalhas - D = 15,7 mm</v>
          </cell>
          <cell r="C1535" t="str">
            <v>m</v>
          </cell>
          <cell r="D1535">
            <v>11219.990599999999</v>
          </cell>
        </row>
        <row r="1536">
          <cell r="A1536" t="str">
            <v>M3188</v>
          </cell>
          <cell r="B1536" t="str">
            <v>Tubo antivandalismo em aço galvanizado para estais de 19 cordoalhas - D = 15,7 mm</v>
          </cell>
          <cell r="C1536" t="str">
            <v>m</v>
          </cell>
          <cell r="D1536">
            <v>13303.649100000001</v>
          </cell>
        </row>
        <row r="1537">
          <cell r="A1537" t="str">
            <v>M3189</v>
          </cell>
          <cell r="B1537" t="str">
            <v>Tubo antivandalismo em aço galvanizado para estais de 22 cordoalhas - D = 15,7 mm</v>
          </cell>
          <cell r="C1537" t="str">
            <v>m</v>
          </cell>
          <cell r="D1537">
            <v>15549.6469</v>
          </cell>
        </row>
        <row r="1538">
          <cell r="A1538" t="str">
            <v>M3190</v>
          </cell>
          <cell r="B1538" t="str">
            <v>Tubo antivandalismo em aço galvanizado para estais de 31 cordoalhas - D = 15,7 mm</v>
          </cell>
          <cell r="C1538" t="str">
            <v>m</v>
          </cell>
          <cell r="D1538">
            <v>19483.9424</v>
          </cell>
        </row>
        <row r="1539">
          <cell r="A1539" t="str">
            <v>M3191</v>
          </cell>
          <cell r="B1539" t="str">
            <v>Tubo antivandalismo em aço galvanizado para estais de 37 cordoalhas - D = 15,7 mm</v>
          </cell>
          <cell r="C1539" t="str">
            <v>m</v>
          </cell>
          <cell r="D1539">
            <v>22485.265100000001</v>
          </cell>
        </row>
        <row r="1540">
          <cell r="A1540" t="str">
            <v>M3192</v>
          </cell>
          <cell r="B1540" t="str">
            <v>Tubo antivandalismo em aço galvanizado para estais de 43 cordoalhas - D = 15,7 mm</v>
          </cell>
          <cell r="C1540" t="str">
            <v>m</v>
          </cell>
          <cell r="D1540">
            <v>29415.118999999999</v>
          </cell>
        </row>
        <row r="1541">
          <cell r="A1541" t="str">
            <v>M3193</v>
          </cell>
          <cell r="B1541" t="str">
            <v>Tubo antivandalismo em aço galvanizado para estais de 55 cordoalhas - D = 15,7 mm</v>
          </cell>
          <cell r="C1541" t="str">
            <v>m</v>
          </cell>
          <cell r="D1541">
            <v>33170.719100000002</v>
          </cell>
        </row>
        <row r="1542">
          <cell r="A1542" t="str">
            <v>M3194</v>
          </cell>
          <cell r="B1542" t="str">
            <v>Tubo antivandalismo em aço galvanizado para estais de 61 cordoalhas - D = 15,7 mm</v>
          </cell>
          <cell r="C1542" t="str">
            <v>m</v>
          </cell>
          <cell r="D1542">
            <v>38036.904000000002</v>
          </cell>
        </row>
        <row r="1543">
          <cell r="A1543" t="str">
            <v>M3195</v>
          </cell>
          <cell r="B1543" t="str">
            <v>Tubo antivandalismo em aço galvanizado para estais de 73 cordoalhas - D = 15,7 mm</v>
          </cell>
          <cell r="C1543" t="str">
            <v>m</v>
          </cell>
          <cell r="D1543">
            <v>48265.058599999997</v>
          </cell>
        </row>
        <row r="1544">
          <cell r="A1544" t="str">
            <v>M3196</v>
          </cell>
          <cell r="B1544" t="str">
            <v>Tubo antivandalismo em aço galvanizado para estais de 85 cordoalhas - D = 15,7 mm</v>
          </cell>
          <cell r="C1544" t="str">
            <v>m</v>
          </cell>
          <cell r="D1544">
            <v>56200.664100000002</v>
          </cell>
        </row>
        <row r="1545">
          <cell r="A1545" t="str">
            <v>M3197</v>
          </cell>
          <cell r="B1545" t="str">
            <v>Tubo antivandalismo em aço galvanizado para estais de 91 cordoalhas - D = 15,7 mm</v>
          </cell>
          <cell r="C1545" t="str">
            <v>m</v>
          </cell>
          <cell r="D1545">
            <v>74517.440600000002</v>
          </cell>
        </row>
        <row r="1546">
          <cell r="A1546" t="str">
            <v>M3198</v>
          </cell>
          <cell r="B1546" t="str">
            <v>Tubo fôrma lado fixo em aço galvanizado para estais de 12 cordoalhas - D = 15,7 mm</v>
          </cell>
          <cell r="C1546" t="str">
            <v>m</v>
          </cell>
          <cell r="D1546">
            <v>10509.8483</v>
          </cell>
        </row>
        <row r="1547">
          <cell r="A1547" t="str">
            <v>M3199</v>
          </cell>
          <cell r="B1547" t="str">
            <v>Tubo fôrma lado fixo em aço galvanizado para estais de 19 cordoalhas - D = 15,7 mm</v>
          </cell>
          <cell r="C1547" t="str">
            <v>m</v>
          </cell>
          <cell r="D1547">
            <v>12395.880999999999</v>
          </cell>
        </row>
        <row r="1548">
          <cell r="A1548" t="str">
            <v>M3200</v>
          </cell>
          <cell r="B1548" t="str">
            <v>Tubo fôrma lado fixo em aço galvanizado para estais de 22 cordoalhas - D = 15,7 mm</v>
          </cell>
          <cell r="C1548" t="str">
            <v>m</v>
          </cell>
          <cell r="D1548">
            <v>15212.487499999999</v>
          </cell>
        </row>
        <row r="1549">
          <cell r="A1549" t="str">
            <v>M3201</v>
          </cell>
          <cell r="B1549" t="str">
            <v>Tubo fôrma lado fixo em aço galvanizado para estais de 31 cordoalhas - D = 15,7 mm</v>
          </cell>
          <cell r="C1549" t="str">
            <v>m</v>
          </cell>
          <cell r="D1549">
            <v>18780.991399999999</v>
          </cell>
        </row>
        <row r="1550">
          <cell r="A1550" t="str">
            <v>M3202</v>
          </cell>
          <cell r="B1550" t="str">
            <v>Tubo fôrma lado fixo em aço galvanizado para estais de 37 cordoalhas - D = 15,7 mm</v>
          </cell>
          <cell r="C1550" t="str">
            <v>m</v>
          </cell>
          <cell r="D1550">
            <v>21980.193599999999</v>
          </cell>
        </row>
        <row r="1551">
          <cell r="A1551" t="str">
            <v>M3203</v>
          </cell>
          <cell r="B1551" t="str">
            <v>Tubo fôrma lado fixo em aço galvanizado para estais de 43 cordoalhas - D = 15,7 mm</v>
          </cell>
          <cell r="C1551" t="str">
            <v>m</v>
          </cell>
          <cell r="D1551">
            <v>28930.944800000001</v>
          </cell>
        </row>
        <row r="1552">
          <cell r="A1552" t="str">
            <v>M3204</v>
          </cell>
          <cell r="B1552" t="str">
            <v>Tubo fôrma lado fixo em aço galvanizado para estais de 55 cordoalhas - D = 15,7 mm</v>
          </cell>
          <cell r="C1552" t="str">
            <v>m</v>
          </cell>
          <cell r="D1552">
            <v>32315.306400000001</v>
          </cell>
        </row>
        <row r="1553">
          <cell r="A1553" t="str">
            <v>M3205</v>
          </cell>
          <cell r="B1553" t="str">
            <v>Tubo fôrma lado fixo em aço galvanizado para estais de 61 cordoalhas - D = 15,7 mm</v>
          </cell>
          <cell r="C1553" t="str">
            <v>m</v>
          </cell>
          <cell r="D1553">
            <v>37368.620999999999</v>
          </cell>
        </row>
        <row r="1554">
          <cell r="A1554" t="str">
            <v>M3206</v>
          </cell>
          <cell r="B1554" t="str">
            <v>Tubo fôrma lado fixo em aço galvanizado para estais de 73 cordoalhas - D = 15,7 mm</v>
          </cell>
          <cell r="C1554" t="str">
            <v>m</v>
          </cell>
          <cell r="D1554">
            <v>47524.756399999998</v>
          </cell>
        </row>
        <row r="1555">
          <cell r="A1555" t="str">
            <v>M3207</v>
          </cell>
          <cell r="B1555" t="str">
            <v>Tubo fôrma lado fixo em aço galvanizado para estais de 85 cordoalhas - D = 15,7 mm</v>
          </cell>
          <cell r="C1555" t="str">
            <v>m</v>
          </cell>
          <cell r="D1555">
            <v>55571.675000000003</v>
          </cell>
        </row>
        <row r="1556">
          <cell r="A1556" t="str">
            <v>M3208</v>
          </cell>
          <cell r="B1556" t="str">
            <v>Tubo fôrma lado fixo em aço galvanizado para estais de 91 cordoalhas - D = 15,7 mm</v>
          </cell>
          <cell r="C1556" t="str">
            <v>m</v>
          </cell>
          <cell r="D1556">
            <v>73626.607099999994</v>
          </cell>
        </row>
        <row r="1557">
          <cell r="A1557" t="str">
            <v>M3209</v>
          </cell>
          <cell r="B1557" t="str">
            <v>Tubo fôrma lado regulável em aço galvanizado para estais de 12 cordoalhas - D = 15,7 mm</v>
          </cell>
          <cell r="C1557" t="str">
            <v>m</v>
          </cell>
          <cell r="D1557">
            <v>10490.1386</v>
          </cell>
        </row>
        <row r="1558">
          <cell r="A1558" t="str">
            <v>M3210</v>
          </cell>
          <cell r="B1558" t="str">
            <v>Tubo fôrma lado regulável em aço galvanizado para estais de 19 cordoalhas - D = 15,7 mm</v>
          </cell>
          <cell r="C1558" t="str">
            <v>m</v>
          </cell>
          <cell r="D1558">
            <v>12395.880999999999</v>
          </cell>
        </row>
        <row r="1559">
          <cell r="A1559" t="str">
            <v>M3211</v>
          </cell>
          <cell r="B1559" t="str">
            <v>Tubo fôrma lado regulável em aço galvanizado para estais de 22 cordoalhas - D = 15,7 mm</v>
          </cell>
          <cell r="C1559" t="str">
            <v>m</v>
          </cell>
          <cell r="D1559">
            <v>15212.487499999999</v>
          </cell>
        </row>
        <row r="1560">
          <cell r="A1560" t="str">
            <v>M3212</v>
          </cell>
          <cell r="B1560" t="str">
            <v>Tubo fôrma lado regulável em aço galvanizado para estais de 31 cordoalhas - D = 15,7 mm</v>
          </cell>
          <cell r="C1560" t="str">
            <v>m</v>
          </cell>
          <cell r="D1560">
            <v>18780.991399999999</v>
          </cell>
        </row>
        <row r="1561">
          <cell r="A1561" t="str">
            <v>M3213</v>
          </cell>
          <cell r="B1561" t="str">
            <v>Tubo fôrma lado regulável em aço galvanizado para estais de 37 cordoalhas - D = 15,7 mm</v>
          </cell>
          <cell r="C1561" t="str">
            <v>m</v>
          </cell>
          <cell r="D1561">
            <v>21980.193599999999</v>
          </cell>
        </row>
        <row r="1562">
          <cell r="A1562" t="str">
            <v>M3214</v>
          </cell>
          <cell r="B1562" t="str">
            <v>Tubo fôrma lado regulável em aço galvanizado para estais de 43 cordoalhas - D = 15,7 mm</v>
          </cell>
          <cell r="C1562" t="str">
            <v>m</v>
          </cell>
          <cell r="D1562">
            <v>28930.944800000001</v>
          </cell>
        </row>
        <row r="1563">
          <cell r="A1563" t="str">
            <v>M3215</v>
          </cell>
          <cell r="B1563" t="str">
            <v>Tubo fôrma lado regulável em aço galvanizado para estais de 55 cordoalhas - D = 15,7 mm</v>
          </cell>
          <cell r="C1563" t="str">
            <v>m</v>
          </cell>
          <cell r="D1563">
            <v>32315.306400000001</v>
          </cell>
        </row>
        <row r="1564">
          <cell r="A1564" t="str">
            <v>M3216</v>
          </cell>
          <cell r="B1564" t="str">
            <v>Tubo fôrma lado regulável em aço galvanizado para estais de 61 cordoalhas - D = 15,7 mm</v>
          </cell>
          <cell r="C1564" t="str">
            <v>m</v>
          </cell>
          <cell r="D1564">
            <v>37368.620999999999</v>
          </cell>
        </row>
        <row r="1565">
          <cell r="A1565" t="str">
            <v>M3217</v>
          </cell>
          <cell r="B1565" t="str">
            <v>Tubo fôrma lado regulável em aço galvanizado para estais de 73 cordoalhas - D = 15,7 mm</v>
          </cell>
          <cell r="C1565" t="str">
            <v>m</v>
          </cell>
          <cell r="D1565">
            <v>47524.756399999998</v>
          </cell>
        </row>
        <row r="1566">
          <cell r="A1566" t="str">
            <v>M3218</v>
          </cell>
          <cell r="B1566" t="str">
            <v>Tubo fôrma lado regulável em aço galvanizado para estais de 85 cordoalhas - D = 15,7 mm</v>
          </cell>
          <cell r="C1566" t="str">
            <v>m</v>
          </cell>
          <cell r="D1566">
            <v>55424.125800000002</v>
          </cell>
        </row>
        <row r="1567">
          <cell r="A1567" t="str">
            <v>M3219</v>
          </cell>
          <cell r="B1567" t="str">
            <v>Tubo fôrma lado regulável em aço galvanizado para estais de 91 cordoalhas - D = 15,7 mm</v>
          </cell>
          <cell r="C1567" t="str">
            <v>m</v>
          </cell>
          <cell r="D1567">
            <v>73532.352499999994</v>
          </cell>
        </row>
        <row r="1568">
          <cell r="A1568" t="str">
            <v>M3220</v>
          </cell>
          <cell r="B1568" t="str">
            <v>Coroa de botões esféricos - Ring bit - D = 104 mm (4 3/32")</v>
          </cell>
          <cell r="C1568" t="str">
            <v>un</v>
          </cell>
          <cell r="D1568">
            <v>983.89490000000001</v>
          </cell>
        </row>
        <row r="1569">
          <cell r="A1569" t="str">
            <v>M3225</v>
          </cell>
          <cell r="B1569" t="str">
            <v>Película retrorrefletiva tipo III + SI (sinal impresso com película de sobreposição tipo V)</v>
          </cell>
          <cell r="C1569" t="str">
            <v>m²</v>
          </cell>
          <cell r="D1569">
            <v>436.42669999999998</v>
          </cell>
        </row>
        <row r="1570">
          <cell r="A1570" t="str">
            <v>M3227</v>
          </cell>
          <cell r="B1570" t="str">
            <v>Tubo de revestimento em aço-carbono schedule 40 - DN = 101,6 mm (4")</v>
          </cell>
          <cell r="C1570" t="str">
            <v>m</v>
          </cell>
          <cell r="D1570">
            <v>264.47550000000001</v>
          </cell>
        </row>
        <row r="1571">
          <cell r="A1571" t="str">
            <v>M3228</v>
          </cell>
          <cell r="B1571" t="str">
            <v>Cimento asfáltico de petróleo com borracha - CAP 50/70 com 15% de borracha de pneu</v>
          </cell>
          <cell r="C1571" t="str">
            <v>t</v>
          </cell>
          <cell r="D1571" t="str">
            <v>-</v>
          </cell>
        </row>
        <row r="1572">
          <cell r="A1572" t="str">
            <v>M3229</v>
          </cell>
          <cell r="B1572" t="str">
            <v>Película retrorrefletiva tipo I + SI (sinal impresso com película de sobreposição tipo V)</v>
          </cell>
          <cell r="C1572" t="str">
            <v>m²</v>
          </cell>
          <cell r="D1572">
            <v>360.84210000000002</v>
          </cell>
        </row>
        <row r="1573">
          <cell r="A1573" t="str">
            <v>M3230</v>
          </cell>
          <cell r="B1573" t="str">
            <v>Chapa de poliéster reforçada com fibra de vidro - E = 2,0 mm</v>
          </cell>
          <cell r="C1573" t="str">
            <v>m²</v>
          </cell>
          <cell r="D1573">
            <v>116.3361</v>
          </cell>
        </row>
        <row r="1574">
          <cell r="A1574" t="str">
            <v>M3231</v>
          </cell>
          <cell r="B1574" t="str">
            <v>Chapa de alumínio composto (ACM) - E = 3,0 mm</v>
          </cell>
          <cell r="C1574" t="str">
            <v>m²</v>
          </cell>
          <cell r="D1574">
            <v>163.54089999999999</v>
          </cell>
        </row>
        <row r="1575">
          <cell r="A1575" t="str">
            <v>M3232</v>
          </cell>
          <cell r="B1575" t="str">
            <v>Película retrorrefletiva tipo X + SI (sinal impresso com película de sobreposição tipo V)</v>
          </cell>
          <cell r="C1575" t="str">
            <v>m²</v>
          </cell>
          <cell r="D1575">
            <v>534.54010000000005</v>
          </cell>
        </row>
        <row r="1576">
          <cell r="A1576" t="str">
            <v>M3233</v>
          </cell>
          <cell r="B1576" t="str">
            <v>Fita adesiva estrutural dupla-face - E = 2 mm e L = 25 mm</v>
          </cell>
          <cell r="C1576" t="str">
            <v>m</v>
          </cell>
          <cell r="D1576">
            <v>8.8999000000000006</v>
          </cell>
        </row>
        <row r="1577">
          <cell r="A1577" t="str">
            <v>M3235</v>
          </cell>
          <cell r="B1577" t="str">
            <v>Película retrorrefletiva tipo I</v>
          </cell>
          <cell r="C1577" t="str">
            <v>m²</v>
          </cell>
          <cell r="D1577">
            <v>150.71430000000001</v>
          </cell>
        </row>
        <row r="1578">
          <cell r="A1578" t="str">
            <v>M3236</v>
          </cell>
          <cell r="B1578" t="str">
            <v>Película retrorrefletiva tipo III + SI</v>
          </cell>
          <cell r="C1578" t="str">
            <v>m²</v>
          </cell>
          <cell r="D1578">
            <v>501.88290000000001</v>
          </cell>
        </row>
        <row r="1579">
          <cell r="A1579" t="str">
            <v>M3237</v>
          </cell>
          <cell r="B1579" t="str">
            <v>Película retrorrefletiva tipo III</v>
          </cell>
          <cell r="C1579" t="str">
            <v>m²</v>
          </cell>
          <cell r="D1579">
            <v>243.65459999999999</v>
          </cell>
        </row>
        <row r="1580">
          <cell r="A1580" t="str">
            <v>M3238</v>
          </cell>
          <cell r="B1580" t="str">
            <v>Película não retrorrefletiva tipo IV</v>
          </cell>
          <cell r="C1580" t="str">
            <v>m²</v>
          </cell>
          <cell r="D1580">
            <v>208.2285</v>
          </cell>
        </row>
        <row r="1581">
          <cell r="A1581" t="str">
            <v>M3239</v>
          </cell>
          <cell r="B1581" t="str">
            <v>Película retrorrefletiva tipo X</v>
          </cell>
          <cell r="C1581" t="str">
            <v>m²</v>
          </cell>
          <cell r="D1581">
            <v>399.78710000000001</v>
          </cell>
        </row>
        <row r="1582">
          <cell r="A1582" t="str">
            <v>M3240</v>
          </cell>
          <cell r="B1582" t="str">
            <v>Duto flexível de ventilação de poliéster aluminizado sem isolamento - D = 200 mm</v>
          </cell>
          <cell r="C1582" t="str">
            <v>m</v>
          </cell>
          <cell r="D1582">
            <v>18.104199999999999</v>
          </cell>
        </row>
        <row r="1583">
          <cell r="A1583" t="str">
            <v>M3241</v>
          </cell>
          <cell r="B1583" t="str">
            <v>Cabo de cobre flexível antichama isolado em HEPR - tensão de 0,6/1,0 kV e seção de 2 x 6 mm²</v>
          </cell>
          <cell r="C1583" t="str">
            <v>m</v>
          </cell>
          <cell r="D1583">
            <v>14.720499999999999</v>
          </cell>
        </row>
        <row r="1584">
          <cell r="A1584" t="str">
            <v>M3242</v>
          </cell>
          <cell r="B1584" t="str">
            <v>Cabo de cobre flexível antichama isolado em HEPR - tensão de 0,6/1,0 kV e seção de 4 x 6 mm²</v>
          </cell>
          <cell r="C1584" t="str">
            <v>m</v>
          </cell>
          <cell r="D1584">
            <v>26.441199999999998</v>
          </cell>
        </row>
        <row r="1585">
          <cell r="A1585" t="str">
            <v>M3245</v>
          </cell>
          <cell r="B1585" t="str">
            <v>Tinta plástica à base de resina metacrílica aplicada a frio por aspersão (spray)</v>
          </cell>
          <cell r="C1585" t="str">
            <v>kg</v>
          </cell>
          <cell r="D1585">
            <v>58.067799999999998</v>
          </cell>
        </row>
        <row r="1586">
          <cell r="A1586" t="str">
            <v>M3270</v>
          </cell>
          <cell r="B1586" t="str">
            <v>Ancoragem fixa para estais de 12 cordoalhas - D = 15,7 mm</v>
          </cell>
          <cell r="C1586" t="str">
            <v>un</v>
          </cell>
          <cell r="D1586">
            <v>13355.391100000001</v>
          </cell>
        </row>
        <row r="1587">
          <cell r="A1587" t="str">
            <v>M3271</v>
          </cell>
          <cell r="B1587" t="str">
            <v>Ancoragem fixa para estais de 22 cordoalhas - D = 15,7 mm</v>
          </cell>
          <cell r="C1587" t="str">
            <v>un</v>
          </cell>
          <cell r="D1587">
            <v>19595.529299999998</v>
          </cell>
        </row>
        <row r="1588">
          <cell r="A1588" t="str">
            <v>M3272</v>
          </cell>
          <cell r="B1588" t="str">
            <v>Ancoragem fixa para estais de 43 cordoalhas - D = 15,7 mm</v>
          </cell>
          <cell r="C1588" t="str">
            <v>un</v>
          </cell>
          <cell r="D1588">
            <v>41450.007799999999</v>
          </cell>
        </row>
        <row r="1589">
          <cell r="A1589" t="str">
            <v>M3273</v>
          </cell>
          <cell r="B1589" t="str">
            <v>Ancoragem fixa para estais de 85 cordoalhas - D = 15,7 mm</v>
          </cell>
          <cell r="C1589" t="str">
            <v>un</v>
          </cell>
          <cell r="D1589">
            <v>81687.330600000001</v>
          </cell>
        </row>
        <row r="1590">
          <cell r="A1590" t="str">
            <v>M3274</v>
          </cell>
          <cell r="B1590" t="str">
            <v>Ancoragem regulável para estais de 12 cordoalhas - D = 15,7 mm</v>
          </cell>
          <cell r="C1590" t="str">
            <v>un</v>
          </cell>
          <cell r="D1590">
            <v>17778.650900000001</v>
          </cell>
        </row>
        <row r="1591">
          <cell r="A1591" t="str">
            <v>M3275</v>
          </cell>
          <cell r="B1591" t="str">
            <v>Ancoragem regulável para estais de 22 cordoalhas - D = 15,7 mm</v>
          </cell>
          <cell r="C1591" t="str">
            <v>un</v>
          </cell>
          <cell r="D1591">
            <v>28904.463</v>
          </cell>
        </row>
        <row r="1592">
          <cell r="A1592" t="str">
            <v>M3276</v>
          </cell>
          <cell r="B1592" t="str">
            <v>Ancoragem regulável para estais de 43 cordoalhas - D = 15,7 mm</v>
          </cell>
          <cell r="C1592" t="str">
            <v>un</v>
          </cell>
          <cell r="D1592">
            <v>56854.727800000001</v>
          </cell>
        </row>
        <row r="1593">
          <cell r="A1593" t="str">
            <v>M3277</v>
          </cell>
          <cell r="B1593" t="str">
            <v>Ancoragem regulável para estais de 85 cordoalhas - D = 15,7 mm</v>
          </cell>
          <cell r="C1593" t="str">
            <v>un</v>
          </cell>
          <cell r="D1593">
            <v>111740.1971</v>
          </cell>
        </row>
        <row r="1594">
          <cell r="A1594" t="str">
            <v>M3278</v>
          </cell>
          <cell r="B1594" t="str">
            <v>Tubo PEAD PE 100 PN 5 para estais - D = 110 mm</v>
          </cell>
          <cell r="C1594" t="str">
            <v>m</v>
          </cell>
          <cell r="D1594">
            <v>338.5462</v>
          </cell>
        </row>
        <row r="1595">
          <cell r="A1595" t="str">
            <v>M3279</v>
          </cell>
          <cell r="B1595" t="str">
            <v>Arruela lisa em aço zincado branco para parafuso - D = 9,525 mm (3/8")</v>
          </cell>
          <cell r="C1595" t="str">
            <v>un</v>
          </cell>
          <cell r="D1595">
            <v>0.17330000000000001</v>
          </cell>
        </row>
        <row r="1596">
          <cell r="A1596" t="str">
            <v>M3280</v>
          </cell>
          <cell r="B1596" t="str">
            <v>Viga de madeira - E = 5 cm e L = 11 cm</v>
          </cell>
          <cell r="C1596" t="str">
            <v>m</v>
          </cell>
          <cell r="D1596">
            <v>29.686499999999999</v>
          </cell>
        </row>
        <row r="1597">
          <cell r="A1597" t="str">
            <v>M3353</v>
          </cell>
          <cell r="B1597" t="str">
            <v>Purgador plástico</v>
          </cell>
          <cell r="C1597" t="str">
            <v>un</v>
          </cell>
          <cell r="D1597">
            <v>1.129</v>
          </cell>
        </row>
        <row r="1598">
          <cell r="A1598" t="str">
            <v>M3360</v>
          </cell>
          <cell r="B1598" t="str">
            <v>Chumbador de expansão controlada por torque em aço zincado para concreto - D = 8,0 mm</v>
          </cell>
          <cell r="C1598" t="str">
            <v>un</v>
          </cell>
          <cell r="D1598">
            <v>2.6030000000000002</v>
          </cell>
        </row>
        <row r="1599">
          <cell r="A1599" t="str">
            <v>M3361</v>
          </cell>
          <cell r="B1599" t="str">
            <v>Corrente de elo soldado em aço SAE 1010/1020 com acabamento polido - E = 25,00 mm (1")</v>
          </cell>
          <cell r="C1599" t="str">
            <v>m</v>
          </cell>
          <cell r="D1599">
            <v>374.12509999999997</v>
          </cell>
        </row>
        <row r="1600">
          <cell r="A1600" t="str">
            <v>M3362</v>
          </cell>
          <cell r="B1600" t="str">
            <v>Corrente de elo soldado em aço SAE 1010/1020 com acabamento polido - E = 12,50 mm (1/2")</v>
          </cell>
          <cell r="C1600" t="str">
            <v>m</v>
          </cell>
          <cell r="D1600">
            <v>97.101500000000001</v>
          </cell>
        </row>
        <row r="1601">
          <cell r="A1601" t="str">
            <v>M3363</v>
          </cell>
          <cell r="B1601" t="str">
            <v>Corrente de elo soldado em aço SAE 1010/1020 com acabamento polido - E = 19,00 mm (3/4")</v>
          </cell>
          <cell r="C1601" t="str">
            <v>m</v>
          </cell>
          <cell r="D1601">
            <v>252.8871</v>
          </cell>
        </row>
        <row r="1602">
          <cell r="A1602" t="str">
            <v>M3364</v>
          </cell>
          <cell r="B1602" t="str">
            <v>Lanterna de sinalização náutica com acessórios de fixação - alcance 2 mn</v>
          </cell>
          <cell r="C1602" t="str">
            <v>un</v>
          </cell>
          <cell r="D1602">
            <v>3607.7444999999998</v>
          </cell>
        </row>
        <row r="1603">
          <cell r="A1603" t="str">
            <v>M3365</v>
          </cell>
          <cell r="B1603" t="str">
            <v>Lanterna de sinalização náutica com acessórios de fixação - alcance 3 mn</v>
          </cell>
          <cell r="C1603" t="str">
            <v>un</v>
          </cell>
          <cell r="D1603">
            <v>4143.8931000000002</v>
          </cell>
        </row>
        <row r="1604">
          <cell r="A1604" t="str">
            <v>M3366</v>
          </cell>
          <cell r="B1604" t="str">
            <v>Lanterna de sinalização náutica com acessórios de fixação - alcance 4 mn</v>
          </cell>
          <cell r="C1604" t="str">
            <v>un</v>
          </cell>
          <cell r="D1604">
            <v>6469.6638000000003</v>
          </cell>
        </row>
        <row r="1605">
          <cell r="A1605" t="str">
            <v>M3367</v>
          </cell>
          <cell r="B1605" t="str">
            <v>Lanterna de sinalização náutica com acessórios de fixação - alcance 6 mn</v>
          </cell>
          <cell r="C1605" t="str">
            <v>un</v>
          </cell>
          <cell r="D1605">
            <v>7997.0671000000002</v>
          </cell>
        </row>
        <row r="1606">
          <cell r="A1606" t="str">
            <v>M3368</v>
          </cell>
          <cell r="B1606" t="str">
            <v>Lanterna de sinalização náutica com acessórios de fixação - alcance 8 mn</v>
          </cell>
          <cell r="C1606" t="str">
            <v>un</v>
          </cell>
          <cell r="D1606">
            <v>8966.9829000000009</v>
          </cell>
        </row>
        <row r="1607">
          <cell r="A1607" t="str">
            <v>M3369</v>
          </cell>
          <cell r="B1607" t="str">
            <v>Manilha âncora em aço forjado com porca e cupilha - DN = 16,0 mm (5/8")</v>
          </cell>
          <cell r="C1607" t="str">
            <v>un</v>
          </cell>
          <cell r="D1607">
            <v>52.570099999999996</v>
          </cell>
        </row>
        <row r="1608">
          <cell r="A1608" t="str">
            <v>M3370</v>
          </cell>
          <cell r="B1608" t="str">
            <v>Manilha reta em aço forjado com porca e cupilha - DN = 38,1 mm (1 1/2")</v>
          </cell>
          <cell r="C1608" t="str">
            <v>un</v>
          </cell>
          <cell r="D1608">
            <v>566.81730000000005</v>
          </cell>
        </row>
        <row r="1609">
          <cell r="A1609" t="str">
            <v>M3371</v>
          </cell>
          <cell r="B1609" t="str">
            <v>Manilha reta em aço forjado com porca e cupilha - DN = 25,4 mm (1")</v>
          </cell>
          <cell r="C1609" t="str">
            <v>un</v>
          </cell>
          <cell r="D1609">
            <v>134.75049999999999</v>
          </cell>
        </row>
        <row r="1610">
          <cell r="A1610" t="str">
            <v>M3372</v>
          </cell>
          <cell r="B1610" t="str">
            <v>Suporte polimérico ecológico maciço colapsível para placa de sinalização - seção de 10 x 10 cm</v>
          </cell>
          <cell r="C1610" t="str">
            <v>m</v>
          </cell>
          <cell r="D1610">
            <v>428.61059999999998</v>
          </cell>
        </row>
        <row r="1611">
          <cell r="A1611" t="str">
            <v>M3501</v>
          </cell>
          <cell r="B1611" t="str">
            <v>Placa de ancoragem para tirante de barra de aço - E = 12,7 mm e seção de 160 x 160 mm</v>
          </cell>
          <cell r="C1611" t="str">
            <v>un</v>
          </cell>
          <cell r="D1611">
            <v>83.164199999999994</v>
          </cell>
        </row>
        <row r="1612">
          <cell r="A1612" t="str">
            <v>M3502</v>
          </cell>
          <cell r="B1612" t="str">
            <v>Mistura betuminosa</v>
          </cell>
          <cell r="C1612" t="str">
            <v>m³</v>
          </cell>
          <cell r="D1612" t="str">
            <v>-</v>
          </cell>
        </row>
        <row r="1613">
          <cell r="A1613" t="str">
            <v>M3503</v>
          </cell>
          <cell r="B1613" t="str">
            <v>Material de base</v>
          </cell>
          <cell r="C1613" t="str">
            <v>m³</v>
          </cell>
          <cell r="D1613" t="str">
            <v>-</v>
          </cell>
        </row>
        <row r="1614">
          <cell r="A1614" t="str">
            <v>M3504</v>
          </cell>
          <cell r="B1614" t="str">
            <v>Concreto</v>
          </cell>
          <cell r="C1614" t="str">
            <v>m³</v>
          </cell>
          <cell r="D1614" t="str">
            <v>-</v>
          </cell>
        </row>
        <row r="1615">
          <cell r="A1615" t="str">
            <v>M3505</v>
          </cell>
          <cell r="B1615" t="str">
            <v>Material demolido - concreto simples</v>
          </cell>
          <cell r="C1615" t="str">
            <v>m³</v>
          </cell>
          <cell r="D1615" t="str">
            <v>-</v>
          </cell>
        </row>
        <row r="1616">
          <cell r="A1616" t="str">
            <v>M3506</v>
          </cell>
          <cell r="B1616" t="str">
            <v>Material demolido - madeira</v>
          </cell>
          <cell r="C1616" t="str">
            <v>m³</v>
          </cell>
          <cell r="D1616" t="str">
            <v>-</v>
          </cell>
        </row>
        <row r="1617">
          <cell r="A1617" t="str">
            <v>M3507</v>
          </cell>
          <cell r="B1617" t="str">
            <v>Revestimento asfáltico</v>
          </cell>
          <cell r="C1617" t="str">
            <v>m³</v>
          </cell>
          <cell r="D1617" t="str">
            <v>-</v>
          </cell>
        </row>
        <row r="1618">
          <cell r="A1618" t="str">
            <v>M3508</v>
          </cell>
          <cell r="B1618" t="str">
            <v>Camada granular (base ou sub-base)</v>
          </cell>
          <cell r="C1618" t="str">
            <v>m³</v>
          </cell>
          <cell r="D1618" t="str">
            <v>-</v>
          </cell>
        </row>
        <row r="1619">
          <cell r="A1619" t="str">
            <v>M3509</v>
          </cell>
          <cell r="B1619" t="str">
            <v>Material demolido - remendo profundo</v>
          </cell>
          <cell r="C1619" t="str">
            <v>m³</v>
          </cell>
          <cell r="D1619" t="str">
            <v>-</v>
          </cell>
        </row>
        <row r="1620">
          <cell r="A1620" t="str">
            <v>M3510</v>
          </cell>
          <cell r="B1620" t="str">
            <v>Material demolido - alvenaria</v>
          </cell>
          <cell r="C1620" t="str">
            <v>m³</v>
          </cell>
          <cell r="D1620" t="str">
            <v>-</v>
          </cell>
        </row>
        <row r="1621">
          <cell r="A1621" t="str">
            <v>M3511</v>
          </cell>
          <cell r="B1621" t="str">
            <v>Acessórios e materiais metálicos</v>
          </cell>
          <cell r="C1621" t="str">
            <v>t</v>
          </cell>
          <cell r="D1621" t="str">
            <v>-</v>
          </cell>
        </row>
        <row r="1622">
          <cell r="A1622" t="str">
            <v>M3512</v>
          </cell>
          <cell r="B1622" t="str">
            <v>Material demolido - concreto armado</v>
          </cell>
          <cell r="C1622" t="str">
            <v>m³</v>
          </cell>
          <cell r="D1622" t="str">
            <v>-</v>
          </cell>
        </row>
        <row r="1623">
          <cell r="A1623" t="str">
            <v>M3513</v>
          </cell>
          <cell r="B1623" t="str">
            <v>Material de 3ª categoria</v>
          </cell>
          <cell r="C1623" t="str">
            <v>m³</v>
          </cell>
          <cell r="D1623" t="str">
            <v>-</v>
          </cell>
        </row>
        <row r="1624">
          <cell r="A1624" t="str">
            <v>M3514</v>
          </cell>
          <cell r="B1624" t="str">
            <v>Solo</v>
          </cell>
          <cell r="C1624" t="str">
            <v>m³</v>
          </cell>
          <cell r="D1624" t="str">
            <v>-</v>
          </cell>
        </row>
        <row r="1625">
          <cell r="A1625" t="str">
            <v>M3515</v>
          </cell>
          <cell r="B1625" t="str">
            <v>Grãos, agregados e solos derramados na pista</v>
          </cell>
          <cell r="C1625" t="str">
            <v>t</v>
          </cell>
          <cell r="D1625" t="str">
            <v>-</v>
          </cell>
        </row>
        <row r="1626">
          <cell r="A1626" t="str">
            <v>M3516</v>
          </cell>
          <cell r="B1626" t="str">
            <v>Veículos de pequeno porte incendiados em rodovia</v>
          </cell>
          <cell r="C1626" t="str">
            <v>un</v>
          </cell>
          <cell r="D1626" t="str">
            <v>-</v>
          </cell>
        </row>
        <row r="1627">
          <cell r="A1627" t="str">
            <v>M3518</v>
          </cell>
          <cell r="B1627" t="str">
            <v>Tinta à base de resina epóxi bicomponente</v>
          </cell>
          <cell r="C1627" t="str">
            <v>l</v>
          </cell>
          <cell r="D1627">
            <v>59.079799999999999</v>
          </cell>
        </row>
        <row r="1628">
          <cell r="A1628" t="str">
            <v>M3519</v>
          </cell>
          <cell r="B1628" t="str">
            <v>Tinta à base de resina epóxi poliamida bicomponente para fundo preparador de pintura</v>
          </cell>
          <cell r="C1628" t="str">
            <v>l</v>
          </cell>
          <cell r="D1628">
            <v>100.373</v>
          </cell>
        </row>
        <row r="1629">
          <cell r="A1629" t="str">
            <v>M3520</v>
          </cell>
          <cell r="B1629" t="str">
            <v>Tinta anticorrosiva à base de resina epóxi poliamida bicomponente</v>
          </cell>
          <cell r="C1629" t="str">
            <v>l</v>
          </cell>
          <cell r="D1629">
            <v>90.919700000000006</v>
          </cell>
        </row>
        <row r="1630">
          <cell r="A1630" t="str">
            <v>M3521</v>
          </cell>
          <cell r="B1630" t="str">
            <v>Guincho manual com capacidade de tração de 100 kN com cabo de aço</v>
          </cell>
          <cell r="C1630" t="str">
            <v>un</v>
          </cell>
          <cell r="D1630">
            <v>152898.57639999999</v>
          </cell>
        </row>
        <row r="1631">
          <cell r="A1631" t="str">
            <v>M3522</v>
          </cell>
          <cell r="B1631" t="str">
            <v>Guincho manual com capacidade de tração de 200 kN com cabo de aço</v>
          </cell>
          <cell r="C1631" t="str">
            <v>un</v>
          </cell>
          <cell r="D1631">
            <v>213779.2684</v>
          </cell>
        </row>
        <row r="1632">
          <cell r="A1632" t="str">
            <v>M3523</v>
          </cell>
          <cell r="B1632" t="str">
            <v>Pneu reaproveitado</v>
          </cell>
          <cell r="C1632" t="str">
            <v>un</v>
          </cell>
          <cell r="D1632">
            <v>57.896799999999999</v>
          </cell>
        </row>
        <row r="1633">
          <cell r="A1633" t="str">
            <v>M3524</v>
          </cell>
          <cell r="B1633" t="str">
            <v>Sapatilha em aço inox - D = 13 mm (1/2")</v>
          </cell>
          <cell r="C1633" t="str">
            <v>un</v>
          </cell>
          <cell r="D1633">
            <v>25.464099999999998</v>
          </cell>
        </row>
        <row r="1634">
          <cell r="A1634" t="str">
            <v>M3525</v>
          </cell>
          <cell r="B1634" t="str">
            <v>Molinete manual com capacidade de tração de 70 kN</v>
          </cell>
          <cell r="C1634" t="str">
            <v>un</v>
          </cell>
          <cell r="D1634">
            <v>236327.8609</v>
          </cell>
        </row>
        <row r="1635">
          <cell r="A1635" t="str">
            <v>M3526</v>
          </cell>
          <cell r="B1635" t="str">
            <v>Ânodo de sacrifício em liga de zinco - peso = 20 kg</v>
          </cell>
          <cell r="C1635" t="str">
            <v>un</v>
          </cell>
          <cell r="D1635">
            <v>1655.6638</v>
          </cell>
        </row>
        <row r="1636">
          <cell r="A1636" t="str">
            <v>M3527</v>
          </cell>
          <cell r="B1636" t="str">
            <v>Cabo de aço - D = 42,00 mm (1 5/8")</v>
          </cell>
          <cell r="C1636" t="str">
            <v>m</v>
          </cell>
          <cell r="D1636">
            <v>297.7389</v>
          </cell>
        </row>
        <row r="1637">
          <cell r="A1637" t="str">
            <v>M3528</v>
          </cell>
          <cell r="B1637" t="str">
            <v>Terminal soquete fechado em aço galvanizado compatível com cabo de aço de D = 42 mm</v>
          </cell>
          <cell r="C1637" t="str">
            <v>un</v>
          </cell>
          <cell r="D1637">
            <v>4816.3662000000004</v>
          </cell>
        </row>
        <row r="1638">
          <cell r="A1638" t="str">
            <v>M3529</v>
          </cell>
          <cell r="B1638" t="str">
            <v>Manilha reta em aço forjado com porca e cupilha - D = 57,2 mm (2 1/4")</v>
          </cell>
          <cell r="C1638" t="str">
            <v>un</v>
          </cell>
          <cell r="D1638">
            <v>1868.0834</v>
          </cell>
        </row>
        <row r="1639">
          <cell r="A1639" t="str">
            <v>M3530</v>
          </cell>
          <cell r="B1639" t="str">
            <v>Tubo mecânico em aço-carbono</v>
          </cell>
          <cell r="C1639" t="str">
            <v>kg</v>
          </cell>
          <cell r="D1639">
            <v>41.872700000000002</v>
          </cell>
        </row>
        <row r="1640">
          <cell r="A1640" t="str">
            <v>M3718</v>
          </cell>
          <cell r="B1640" t="str">
            <v>Material combustível removido</v>
          </cell>
          <cell r="C1640" t="str">
            <v>t</v>
          </cell>
          <cell r="D1640" t="str">
            <v>-</v>
          </cell>
        </row>
        <row r="1641">
          <cell r="A1641" t="str">
            <v>M3719</v>
          </cell>
          <cell r="B1641" t="str">
            <v>Blocos de rocha ou matacões</v>
          </cell>
          <cell r="C1641" t="str">
            <v>m³</v>
          </cell>
          <cell r="D1641" t="str">
            <v>-</v>
          </cell>
        </row>
        <row r="1642">
          <cell r="A1642" t="str">
            <v>M3720</v>
          </cell>
          <cell r="B1642" t="str">
            <v>Material asfáltico removido</v>
          </cell>
          <cell r="C1642" t="str">
            <v>t</v>
          </cell>
          <cell r="D1642" t="str">
            <v>-</v>
          </cell>
        </row>
        <row r="1643">
          <cell r="A1643" t="str">
            <v>M3721</v>
          </cell>
          <cell r="B1643" t="str">
            <v>Estrutura de pórtico metálico removida</v>
          </cell>
          <cell r="C1643" t="str">
            <v>un</v>
          </cell>
          <cell r="D1643" t="str">
            <v>-</v>
          </cell>
        </row>
        <row r="1644">
          <cell r="A1644" t="str">
            <v>M3722</v>
          </cell>
          <cell r="B1644" t="str">
            <v>Estrutura de semipórtico duplo metálico removida</v>
          </cell>
          <cell r="C1644" t="str">
            <v>un</v>
          </cell>
          <cell r="D1644" t="str">
            <v>-</v>
          </cell>
        </row>
        <row r="1645">
          <cell r="A1645" t="str">
            <v>M3723</v>
          </cell>
          <cell r="B1645" t="str">
            <v>Estrutura de semipórtico metálico removida</v>
          </cell>
          <cell r="C1645" t="str">
            <v>un</v>
          </cell>
          <cell r="D1645" t="str">
            <v>-</v>
          </cell>
        </row>
        <row r="1646">
          <cell r="A1646" t="str">
            <v>M3727</v>
          </cell>
          <cell r="B1646" t="str">
            <v>Mangueira para hidrojateamento com pressão de trabalho de até 17,5 MPa (2.538 psi) - D = 25 mm (1")</v>
          </cell>
          <cell r="C1646" t="str">
            <v>m</v>
          </cell>
          <cell r="D1646">
            <v>153.50470000000001</v>
          </cell>
        </row>
        <row r="1647">
          <cell r="A1647" t="str">
            <v>M3728</v>
          </cell>
          <cell r="B1647" t="str">
            <v>Mangueira para sistema de sucção a vácuo com vazão de entrada de até 3,6 m³/h (60 l/min) - D = 72,5 mm (3")</v>
          </cell>
          <cell r="C1647" t="str">
            <v>m</v>
          </cell>
          <cell r="D1647">
            <v>153.59450000000001</v>
          </cell>
        </row>
        <row r="1648">
          <cell r="A1648" t="str">
            <v>M3729</v>
          </cell>
          <cell r="B1648" t="str">
            <v>Detritos removidos de bueiros</v>
          </cell>
          <cell r="C1648" t="str">
            <v>m³</v>
          </cell>
          <cell r="D1648" t="str">
            <v>-</v>
          </cell>
        </row>
        <row r="1649">
          <cell r="A1649" t="str">
            <v>M3730</v>
          </cell>
          <cell r="B1649" t="str">
            <v>Material triturado - galhos e troncos</v>
          </cell>
          <cell r="C1649" t="str">
            <v>m³</v>
          </cell>
          <cell r="D1649" t="str">
            <v>-</v>
          </cell>
        </row>
        <row r="1650">
          <cell r="A1650" t="str">
            <v>M3772</v>
          </cell>
          <cell r="B1650" t="str">
            <v>Canal monobloco com corpo e grelha em concreto polímero com efeito autolimpante - carga de controle de 400 kN - C = 100,0 cm, L = 15,0 cm e H = 23,0 cm</v>
          </cell>
          <cell r="C1650" t="str">
            <v>m</v>
          </cell>
          <cell r="D1650">
            <v>397.6832</v>
          </cell>
        </row>
        <row r="1651">
          <cell r="A1651" t="str">
            <v>M3773</v>
          </cell>
          <cell r="B1651" t="str">
            <v>Canal monobloco com corpo e grelha em concreto polímero com efeito autolimpante - carga de controle de 400 kN - C = 100,0 cm, L = 25,0 cm e H = 32,0 cm</v>
          </cell>
          <cell r="C1651" t="str">
            <v>m</v>
          </cell>
          <cell r="D1651">
            <v>752.74090000000001</v>
          </cell>
        </row>
        <row r="1652">
          <cell r="A1652" t="str">
            <v>M3774</v>
          </cell>
          <cell r="B1652" t="str">
            <v>Canal monobloco com corpo e grelha em concreto polímero com efeito autolimpante - carga de controle de 900 kN - C = 100,0 cm, L = 16,0 cm e H = 26,5 cm</v>
          </cell>
          <cell r="C1652" t="str">
            <v>m</v>
          </cell>
          <cell r="D1652">
            <v>737.64689999999996</v>
          </cell>
        </row>
        <row r="1653">
          <cell r="A1653" t="str">
            <v>M3775</v>
          </cell>
          <cell r="B1653" t="str">
            <v>Canal monobloco com corpo e grelha em concreto polímero com efeito autolimpante - carga de controle de 900 kN - C = 100,0 cm, L = 21,0 cm e H = 28,0 cm</v>
          </cell>
          <cell r="C1653" t="str">
            <v>m</v>
          </cell>
          <cell r="D1653">
            <v>756.70920000000001</v>
          </cell>
        </row>
        <row r="1654">
          <cell r="A1654" t="str">
            <v>M3776</v>
          </cell>
          <cell r="B1654" t="str">
            <v>Canal monobloco com corpo e grelha em concreto polímero com efeito autolimpante - carga de controle de 900 kN - C = 100,0 cm, L = 21,0 cm e H = 38,0 cm</v>
          </cell>
          <cell r="C1654" t="str">
            <v>m</v>
          </cell>
          <cell r="D1654">
            <v>829.6979</v>
          </cell>
        </row>
        <row r="1655">
          <cell r="A1655" t="str">
            <v>M3777</v>
          </cell>
          <cell r="B1655" t="str">
            <v>Canal monobloco com corpo e grelha em concreto polímero com efeito autolimpante - carga de controle de 900 kN - C = 100,0 cm, L = 21,0 cm e H = 48,0 cm</v>
          </cell>
          <cell r="C1655" t="str">
            <v>m</v>
          </cell>
          <cell r="D1655">
            <v>1063.0556999999999</v>
          </cell>
        </row>
        <row r="1656">
          <cell r="A1656" t="str">
            <v>M3778</v>
          </cell>
          <cell r="B1656" t="str">
            <v>Canal monobloco com corpo e grelha em concreto polímero com efeito autolimpante - carga de controle de 900 kN - C = 100,0 cm, L = 26,0 cm e H = 33,0 cm</v>
          </cell>
          <cell r="C1656" t="str">
            <v>m</v>
          </cell>
          <cell r="D1656">
            <v>1013.7311999999999</v>
          </cell>
        </row>
        <row r="1657">
          <cell r="A1657" t="str">
            <v>M3779</v>
          </cell>
          <cell r="B1657" t="str">
            <v>Canal monobloco com corpo e grelha em concreto polímero com efeito autolimpante - carga de controle de 900 kN - C = 100,0 cm, L = 26,0 cm e H = 53,0 cm</v>
          </cell>
          <cell r="C1657" t="str">
            <v>m</v>
          </cell>
          <cell r="D1657">
            <v>1226.0261</v>
          </cell>
        </row>
        <row r="1658">
          <cell r="A1658" t="str">
            <v>M3780</v>
          </cell>
          <cell r="B1658" t="str">
            <v>Canal monobloco com corpo e grelha em concreto polímero com efeito autolimpante - carga de controle de 900 kN - C = 200,0 cm, L = 40,0 cm e H = 59,5 cm</v>
          </cell>
          <cell r="C1658" t="str">
            <v>m</v>
          </cell>
          <cell r="D1658">
            <v>4858.4139999999998</v>
          </cell>
        </row>
        <row r="1659">
          <cell r="A1659" t="str">
            <v>M3781</v>
          </cell>
          <cell r="B1659" t="str">
            <v>Canal em polietileno e polipropileno com efeito autolimpante e grelha de encaixe em poliamida reforçada - carga de controle de 250 kN - C = 100,0 cm, L = 16,0 cm e H = 12,2 cm</v>
          </cell>
          <cell r="C1659" t="str">
            <v>m</v>
          </cell>
          <cell r="D1659">
            <v>274.04000000000002</v>
          </cell>
        </row>
        <row r="1660">
          <cell r="A1660" t="str">
            <v>M3782</v>
          </cell>
          <cell r="B1660" t="str">
            <v>Canal em polietileno e polipropileno com efeito autolimpante e grelha de encaixe em poliamida reforçada - carga de controle de 250 kN - C = 100,0 cm, L = 16,0 cm e H = 17,2 cm</v>
          </cell>
          <cell r="C1660" t="str">
            <v>m</v>
          </cell>
          <cell r="D1660">
            <v>298.23829999999998</v>
          </cell>
        </row>
        <row r="1661">
          <cell r="A1661" t="str">
            <v>M3783</v>
          </cell>
          <cell r="B1661" t="str">
            <v>Canal em polietileno e polipropileno com efeito autolimpante e grelha de encaixe em poliamida reforçada - carga de controle de 250 kN - C = 100,0 cm, L = 16,0 cm e H = 5,5 cm</v>
          </cell>
          <cell r="C1661" t="str">
            <v>m</v>
          </cell>
          <cell r="D1661">
            <v>247.84450000000001</v>
          </cell>
        </row>
        <row r="1662">
          <cell r="A1662" t="str">
            <v>M3784</v>
          </cell>
          <cell r="B1662" t="str">
            <v>Canal em polietileno e polipropileno com efeito autolimpante e grelha de encaixe em ferro fundido dúctil - carga de controle de 400 kN - C = 100,0 cm, L = 14,7 cm e H = 15,7 cm</v>
          </cell>
          <cell r="C1662" t="str">
            <v>m</v>
          </cell>
          <cell r="D1662">
            <v>415.1961</v>
          </cell>
        </row>
        <row r="1663">
          <cell r="A1663" t="str">
            <v>M3785</v>
          </cell>
          <cell r="B1663" t="str">
            <v>Canal em polietileno e polipropileno com efeito autolimpante e grelha de encaixe em ferro fundido dúctil - carga de controle de 400 kN - C = 100,0 cm, L = 24,7 cm e H = 20,8 cm</v>
          </cell>
          <cell r="C1663" t="str">
            <v>m</v>
          </cell>
          <cell r="D1663">
            <v>936.06979999999999</v>
          </cell>
        </row>
        <row r="1664">
          <cell r="A1664" t="str">
            <v>M3786</v>
          </cell>
          <cell r="B1664" t="str">
            <v>Canal em polietileno e polipropileno com efeito autolimpante e grelha de encaixe em ferro fundido dúctil - carga de controle de 400 kN - C = 100,0 cm, L = 34,9 cm e H = 25,8 cm</v>
          </cell>
          <cell r="C1664" t="str">
            <v>m</v>
          </cell>
          <cell r="D1664">
            <v>1888.7751000000001</v>
          </cell>
        </row>
        <row r="1665">
          <cell r="A1665" t="str">
            <v>M3787</v>
          </cell>
          <cell r="B1665" t="str">
            <v>Canal em polietileno e polipropileno com efeito autolimpante e grelha de encaixe em ferro fundido dúctil - carga de controle de 600 kN - C = 100,0 cm, L = 16,0 cm e H = 12,2 cm</v>
          </cell>
          <cell r="C1665" t="str">
            <v>m</v>
          </cell>
          <cell r="D1665">
            <v>528.55449999999996</v>
          </cell>
        </row>
        <row r="1666">
          <cell r="A1666" t="str">
            <v>M3788</v>
          </cell>
          <cell r="B1666" t="str">
            <v>Canal em polietileno e polipropileno com efeito autolimpante e grelha de encaixe em ferro fundido dúctil - carga de controle de 600 kN - C = 100,0 cm, L = 21,2 cm e H = 18,0 cm</v>
          </cell>
          <cell r="C1666" t="str">
            <v>m</v>
          </cell>
          <cell r="D1666">
            <v>658.99639999999999</v>
          </cell>
        </row>
        <row r="1667">
          <cell r="A1667" t="str">
            <v>M3789</v>
          </cell>
          <cell r="B1667" t="str">
            <v>Canal em polietileno e polipropileno com efeito autolimpante e grelha de encaixe em ferro fundido dúctil - carga de controle de 600 kN - C = 100,0 cm, L = 26,2 cm e H = 17,2 cm</v>
          </cell>
          <cell r="C1667" t="str">
            <v>m</v>
          </cell>
          <cell r="D1667">
            <v>843.20540000000005</v>
          </cell>
        </row>
        <row r="1668">
          <cell r="A1668" t="str">
            <v>M3790</v>
          </cell>
          <cell r="B1668" t="str">
            <v>Canal em polietileno e polipropileno com efeito autolimpante e abertura de captação em ferro fundido dúctil - carga de controle de 900 kN - C = 100,0 cm, L = 21,0 cm e H = 57,9 cm</v>
          </cell>
          <cell r="C1668" t="str">
            <v>m</v>
          </cell>
          <cell r="D1668">
            <v>704.10820000000001</v>
          </cell>
        </row>
        <row r="1669">
          <cell r="A1669" t="str">
            <v>M3791</v>
          </cell>
          <cell r="B1669" t="str">
            <v>Canal em polietileno e polipropileno com efeito autolimpante e abertura de captação em ferro fundido dúctil - carga de controle de 900 kN - C = 100,0 cm, L = 25,2 cm e H = 57,8 cm</v>
          </cell>
          <cell r="C1669" t="str">
            <v>m</v>
          </cell>
          <cell r="D1669">
            <v>1148.4585</v>
          </cell>
        </row>
        <row r="1670">
          <cell r="A1670" t="str">
            <v>M3792</v>
          </cell>
          <cell r="B1670" t="str">
            <v>Canal em polietileno e polipropileno com efeito autolimpante e abertura de captação em ferro fundido dúctil - carga de controle de 900 kN - C = 100,0 cm, L = 42,0 cm e H = 95,0 cm</v>
          </cell>
          <cell r="C1670" t="str">
            <v>m</v>
          </cell>
          <cell r="D1670">
            <v>1461.9539</v>
          </cell>
        </row>
        <row r="1671">
          <cell r="A1671" t="str">
            <v>M3793</v>
          </cell>
          <cell r="B1671" t="str">
            <v>Canal em polietileno e polipropileno com efeito autolimpante e abertura de captação em ferro fundido dúctil - carga de controle de 900 kN - C = 114,2 cm, L = 78,0 cm e H = 106,0 cm</v>
          </cell>
          <cell r="C1671" t="str">
            <v>m</v>
          </cell>
          <cell r="D1671">
            <v>2010.5469000000001</v>
          </cell>
        </row>
        <row r="1672">
          <cell r="A1672" t="str">
            <v>M3795</v>
          </cell>
          <cell r="B1672" t="str">
            <v>Custo equivalente da construção civil para construção do Estaleiro Padrão</v>
          </cell>
          <cell r="C1672" t="str">
            <v>m²</v>
          </cell>
          <cell r="D1672">
            <v>1649.4</v>
          </cell>
        </row>
        <row r="1673">
          <cell r="A1673" t="str">
            <v>M3801</v>
          </cell>
          <cell r="B1673" t="str">
            <v>Animais de grande porte mortos em rodovia</v>
          </cell>
          <cell r="C1673" t="str">
            <v>t</v>
          </cell>
          <cell r="D1673" t="str">
            <v>-</v>
          </cell>
        </row>
        <row r="1674">
          <cell r="A1674" t="str">
            <v>M3802</v>
          </cell>
          <cell r="B1674" t="str">
            <v>Animais de pequeno porte mortos em rodovia</v>
          </cell>
          <cell r="C1674" t="str">
            <v>t</v>
          </cell>
          <cell r="D1674" t="str">
            <v>-</v>
          </cell>
        </row>
        <row r="1675">
          <cell r="A1675" t="str">
            <v>M3803</v>
          </cell>
          <cell r="B1675" t="str">
            <v>Emborrachados de pneus espalhados em rodovia</v>
          </cell>
          <cell r="C1675" t="str">
            <v>t</v>
          </cell>
          <cell r="D1675" t="str">
            <v>-</v>
          </cell>
        </row>
        <row r="1676">
          <cell r="A1676" t="str">
            <v>M3804</v>
          </cell>
          <cell r="B1676" t="str">
            <v>Espécimes arbóreos de até 20 m tombados na pista</v>
          </cell>
          <cell r="C1676" t="str">
            <v>t</v>
          </cell>
          <cell r="D1676" t="str">
            <v>-</v>
          </cell>
        </row>
        <row r="1677">
          <cell r="A1677" t="str">
            <v>M3805</v>
          </cell>
          <cell r="B1677" t="str">
            <v>Espécimes arbóreos de 20 a 40 m tombados na pista</v>
          </cell>
          <cell r="C1677" t="str">
            <v>t</v>
          </cell>
          <cell r="D1677" t="str">
            <v>-</v>
          </cell>
        </row>
        <row r="1678">
          <cell r="A1678" t="str">
            <v>M3806</v>
          </cell>
          <cell r="B1678" t="str">
            <v>Sucatas derramadas em rodovia</v>
          </cell>
          <cell r="C1678" t="str">
            <v>t</v>
          </cell>
          <cell r="D1678" t="str">
            <v>-</v>
          </cell>
        </row>
        <row r="1679">
          <cell r="A1679" t="str">
            <v>M3807</v>
          </cell>
          <cell r="B1679" t="str">
            <v>Veículos de grande porte incendiados em rodovia</v>
          </cell>
          <cell r="C1679" t="str">
            <v>un</v>
          </cell>
          <cell r="D1679" t="str">
            <v>-</v>
          </cell>
        </row>
        <row r="1680">
          <cell r="A1680" t="str">
            <v>M3808</v>
          </cell>
          <cell r="B1680" t="str">
            <v>Veículos de médio porte incendiados em rodovia</v>
          </cell>
          <cell r="C1680" t="str">
            <v>un</v>
          </cell>
          <cell r="D1680" t="str">
            <v>-</v>
          </cell>
        </row>
        <row r="1681">
          <cell r="A1681" t="str">
            <v>M3809</v>
          </cell>
          <cell r="B1681" t="str">
            <v>Veículos de grande porte tombados em rodovia</v>
          </cell>
          <cell r="C1681" t="str">
            <v>un</v>
          </cell>
          <cell r="D1681" t="str">
            <v>-</v>
          </cell>
        </row>
        <row r="1682">
          <cell r="A1682" t="str">
            <v>M3810</v>
          </cell>
          <cell r="B1682" t="str">
            <v>Veículos de médio porte tombados em rodovia</v>
          </cell>
          <cell r="C1682" t="str">
            <v>un</v>
          </cell>
          <cell r="D1682" t="str">
            <v>-</v>
          </cell>
        </row>
        <row r="1683">
          <cell r="A1683" t="str">
            <v>M3811</v>
          </cell>
          <cell r="B1683" t="str">
            <v>Veículos de pequeno porte tombados em rodovia</v>
          </cell>
          <cell r="C1683" t="str">
            <v>un</v>
          </cell>
          <cell r="D1683" t="str">
            <v>-</v>
          </cell>
        </row>
        <row r="1684">
          <cell r="A1684" t="str">
            <v>M3813</v>
          </cell>
          <cell r="B1684" t="str">
            <v>Vidros, caixas e engradados derramados na pista</v>
          </cell>
          <cell r="C1684" t="str">
            <v>t</v>
          </cell>
          <cell r="D1684" t="str">
            <v>-</v>
          </cell>
        </row>
        <row r="1685">
          <cell r="A1685" t="str">
            <v>M3821</v>
          </cell>
          <cell r="B1685" t="str">
            <v>Tacha refletiva em plástico injetado bidirecional com um pino - tipo I</v>
          </cell>
          <cell r="C1685" t="str">
            <v>un</v>
          </cell>
          <cell r="D1685">
            <v>21.723299999999998</v>
          </cell>
        </row>
        <row r="1686">
          <cell r="A1686" t="str">
            <v>M3822</v>
          </cell>
          <cell r="B1686" t="str">
            <v>Tacha refletiva em plástico injetado bidirecional com um pino - tipo II</v>
          </cell>
          <cell r="C1686" t="str">
            <v>un</v>
          </cell>
          <cell r="D1686">
            <v>29.145499999999998</v>
          </cell>
        </row>
        <row r="1687">
          <cell r="A1687" t="str">
            <v>M3823</v>
          </cell>
          <cell r="B1687" t="str">
            <v>Tacha refletiva em plástico injetado bidirecional com um pino - tipo III</v>
          </cell>
          <cell r="C1687" t="str">
            <v>un</v>
          </cell>
          <cell r="D1687">
            <v>29.145499999999998</v>
          </cell>
        </row>
        <row r="1688">
          <cell r="A1688" t="str">
            <v>M3824</v>
          </cell>
          <cell r="B1688" t="str">
            <v>Tacha refletiva em plástico injetado bidirecional com um pino - tipo IV</v>
          </cell>
          <cell r="C1688" t="str">
            <v>un</v>
          </cell>
          <cell r="D1688">
            <v>24.531700000000001</v>
          </cell>
        </row>
        <row r="1689">
          <cell r="A1689" t="str">
            <v>M3825</v>
          </cell>
          <cell r="B1689" t="str">
            <v>Tacha refletiva em plástico injetado bidirecional sem pino - tipo I</v>
          </cell>
          <cell r="C1689" t="str">
            <v>un</v>
          </cell>
          <cell r="D1689">
            <v>21.322500000000002</v>
          </cell>
        </row>
        <row r="1690">
          <cell r="A1690" t="str">
            <v>M3826</v>
          </cell>
          <cell r="B1690" t="str">
            <v>Tacha refletiva em plástico injetado bidirecional sem pino - tipo II</v>
          </cell>
          <cell r="C1690" t="str">
            <v>un</v>
          </cell>
          <cell r="D1690">
            <v>24.130500000000001</v>
          </cell>
        </row>
        <row r="1691">
          <cell r="A1691" t="str">
            <v>M3827</v>
          </cell>
          <cell r="B1691" t="str">
            <v>Tacha refletiva em plástico injetado bidirecional sem pino - tipo III</v>
          </cell>
          <cell r="C1691" t="str">
            <v>un</v>
          </cell>
          <cell r="D1691">
            <v>24.130500000000001</v>
          </cell>
        </row>
        <row r="1692">
          <cell r="A1692" t="str">
            <v>M3828</v>
          </cell>
          <cell r="B1692" t="str">
            <v>Tacha refletiva em plástico injetado bidirecional sem pino - tipo IV</v>
          </cell>
          <cell r="C1692" t="str">
            <v>un</v>
          </cell>
          <cell r="D1692">
            <v>29.787500000000001</v>
          </cell>
        </row>
        <row r="1693">
          <cell r="A1693" t="str">
            <v>M3829</v>
          </cell>
          <cell r="B1693" t="str">
            <v>Tacha refletiva em plástico injetado monodirecional com um pino - tipo I</v>
          </cell>
          <cell r="C1693" t="str">
            <v>un</v>
          </cell>
          <cell r="D1693">
            <v>17.611000000000001</v>
          </cell>
        </row>
        <row r="1694">
          <cell r="A1694" t="str">
            <v>M3830</v>
          </cell>
          <cell r="B1694" t="str">
            <v>Tacha refletiva em plástico injetado monodirecional com um pino - tipo II</v>
          </cell>
          <cell r="C1694" t="str">
            <v>un</v>
          </cell>
          <cell r="D1694">
            <v>21.9741</v>
          </cell>
        </row>
        <row r="1695">
          <cell r="A1695" t="str">
            <v>M3831</v>
          </cell>
          <cell r="B1695" t="str">
            <v>Tacha refletiva em plástico injetado monodirecional com um pino - tipo III</v>
          </cell>
          <cell r="C1695" t="str">
            <v>un</v>
          </cell>
          <cell r="D1695">
            <v>22.846699999999998</v>
          </cell>
        </row>
        <row r="1696">
          <cell r="A1696" t="str">
            <v>M3832</v>
          </cell>
          <cell r="B1696" t="str">
            <v>Tacha refletiva em plástico injetado monodirecional com um pino - tipo IV</v>
          </cell>
          <cell r="C1696" t="str">
            <v>un</v>
          </cell>
          <cell r="D1696">
            <v>29.245799999999999</v>
          </cell>
        </row>
        <row r="1697">
          <cell r="A1697" t="str">
            <v>M3833</v>
          </cell>
          <cell r="B1697" t="str">
            <v>Tacha refletiva em plástico injetado monodirecional sem pino - tipo I</v>
          </cell>
          <cell r="C1697" t="str">
            <v>un</v>
          </cell>
          <cell r="D1697">
            <v>16.337800000000001</v>
          </cell>
        </row>
        <row r="1698">
          <cell r="A1698" t="str">
            <v>M3834</v>
          </cell>
          <cell r="B1698" t="str">
            <v>Tacha refletiva em plástico injetado monodirecional sem pino - tipo II</v>
          </cell>
          <cell r="C1698" t="str">
            <v>un</v>
          </cell>
          <cell r="D1698">
            <v>21.392299999999999</v>
          </cell>
        </row>
        <row r="1699">
          <cell r="A1699" t="str">
            <v>M3835</v>
          </cell>
          <cell r="B1699" t="str">
            <v>Tacha refletiva em plástico injetado monodirecional sem pino - tipo III</v>
          </cell>
          <cell r="C1699" t="str">
            <v>un</v>
          </cell>
          <cell r="D1699">
            <v>21.9741</v>
          </cell>
        </row>
        <row r="1700">
          <cell r="A1700" t="str">
            <v>M3836</v>
          </cell>
          <cell r="B1700" t="str">
            <v>Tacha refletiva em plástico injetado monodirecional sem pino - tipo IV</v>
          </cell>
          <cell r="C1700" t="str">
            <v>un</v>
          </cell>
          <cell r="D1700">
            <v>28.664100000000001</v>
          </cell>
        </row>
        <row r="1701">
          <cell r="A1701" t="str">
            <v>M3837</v>
          </cell>
          <cell r="B1701" t="str">
            <v>Tacha refletiva em resina sintética bidirecional com um pino - tipo I</v>
          </cell>
          <cell r="C1701" t="str">
            <v>un</v>
          </cell>
          <cell r="D1701">
            <v>32.174300000000002</v>
          </cell>
        </row>
        <row r="1702">
          <cell r="A1702" t="str">
            <v>M3838</v>
          </cell>
          <cell r="B1702" t="str">
            <v>Tacha refletiva em resina sintética bidirecional com um pino - tipo II</v>
          </cell>
          <cell r="C1702" t="str">
            <v>un</v>
          </cell>
          <cell r="D1702">
            <v>39.427300000000002</v>
          </cell>
        </row>
        <row r="1703">
          <cell r="A1703" t="str">
            <v>M3839</v>
          </cell>
          <cell r="B1703" t="str">
            <v>Tacha refletiva em resina sintética bidirecional com um pino - tipo III</v>
          </cell>
          <cell r="C1703" t="str">
            <v>un</v>
          </cell>
          <cell r="D1703">
            <v>43.746600000000001</v>
          </cell>
        </row>
        <row r="1704">
          <cell r="A1704" t="str">
            <v>M3840</v>
          </cell>
          <cell r="B1704" t="str">
            <v>Tacha refletiva em resina sintética bidirecional com um pino - tipo IV</v>
          </cell>
          <cell r="C1704" t="str">
            <v>un</v>
          </cell>
          <cell r="D1704">
            <v>45.621699999999997</v>
          </cell>
        </row>
        <row r="1705">
          <cell r="A1705" t="str">
            <v>M3841</v>
          </cell>
          <cell r="B1705" t="str">
            <v>Tacha refletiva em resina sintética bidirecional sem pino - tipo I</v>
          </cell>
          <cell r="C1705" t="str">
            <v>un</v>
          </cell>
          <cell r="D1705">
            <v>31.592500000000001</v>
          </cell>
        </row>
        <row r="1706">
          <cell r="A1706" t="str">
            <v>M3842</v>
          </cell>
          <cell r="B1706" t="str">
            <v>Tacha refletiva em resina sintética bidirecional sem pino - tipo II</v>
          </cell>
          <cell r="C1706" t="str">
            <v>un</v>
          </cell>
          <cell r="D1706">
            <v>38.8095</v>
          </cell>
        </row>
        <row r="1707">
          <cell r="A1707" t="str">
            <v>M3843</v>
          </cell>
          <cell r="B1707" t="str">
            <v>Tacha refletiva em resina sintética bidirecional sem pino - tipo III</v>
          </cell>
          <cell r="C1707" t="str">
            <v>un</v>
          </cell>
          <cell r="D1707">
            <v>43.0533</v>
          </cell>
        </row>
        <row r="1708">
          <cell r="A1708" t="str">
            <v>M3844</v>
          </cell>
          <cell r="B1708" t="str">
            <v>Tacha refletiva em resina sintética bidirecional sem pino - tipo IV</v>
          </cell>
          <cell r="C1708" t="str">
            <v>un</v>
          </cell>
          <cell r="D1708">
            <v>59.857100000000003</v>
          </cell>
        </row>
        <row r="1709">
          <cell r="A1709" t="str">
            <v>M3845</v>
          </cell>
          <cell r="B1709" t="str">
            <v>Tacha refletiva em resina sintética monodirecional com um pino - tipo I</v>
          </cell>
          <cell r="C1709" t="str">
            <v>un</v>
          </cell>
          <cell r="D1709">
            <v>30.729900000000001</v>
          </cell>
        </row>
        <row r="1710">
          <cell r="A1710" t="str">
            <v>M3846</v>
          </cell>
          <cell r="B1710" t="str">
            <v>Tacha refletiva em resina sintética monodirecional com um pino - tipo II</v>
          </cell>
          <cell r="C1710" t="str">
            <v>un</v>
          </cell>
          <cell r="D1710">
            <v>37.841200000000001</v>
          </cell>
        </row>
        <row r="1711">
          <cell r="A1711" t="str">
            <v>M3847</v>
          </cell>
          <cell r="B1711" t="str">
            <v>Tacha refletiva em resina sintética monodirecional com um pino - tipo III</v>
          </cell>
          <cell r="C1711" t="str">
            <v>un</v>
          </cell>
          <cell r="D1711">
            <v>42.103999999999999</v>
          </cell>
        </row>
        <row r="1712">
          <cell r="A1712" t="str">
            <v>M3848</v>
          </cell>
          <cell r="B1712" t="str">
            <v>Tacha refletiva em resina sintética monodirecional com um pino - tipo IV</v>
          </cell>
          <cell r="C1712" t="str">
            <v>un</v>
          </cell>
          <cell r="D1712">
            <v>44.167299999999997</v>
          </cell>
        </row>
        <row r="1713">
          <cell r="A1713" t="str">
            <v>M3851</v>
          </cell>
          <cell r="B1713" t="str">
            <v>Tacha refletiva em resina sintética monodirecional sem pino - tipo I</v>
          </cell>
          <cell r="C1713" t="str">
            <v>un</v>
          </cell>
          <cell r="D1713">
            <v>30.027799999999999</v>
          </cell>
        </row>
        <row r="1714">
          <cell r="A1714" t="str">
            <v>M3852</v>
          </cell>
          <cell r="B1714" t="str">
            <v>Tacha refletiva em resina sintética monodirecional sem pino - tipo II</v>
          </cell>
          <cell r="C1714" t="str">
            <v>un</v>
          </cell>
          <cell r="D1714">
            <v>37.129100000000001</v>
          </cell>
        </row>
        <row r="1715">
          <cell r="A1715" t="str">
            <v>M3853</v>
          </cell>
          <cell r="B1715" t="str">
            <v>Tacha refletiva em resina sintética monodirecional sem pino - tipo III</v>
          </cell>
          <cell r="C1715" t="str">
            <v>un</v>
          </cell>
          <cell r="D1715">
            <v>41.301600000000001</v>
          </cell>
        </row>
        <row r="1716">
          <cell r="A1716" t="str">
            <v>M3854</v>
          </cell>
          <cell r="B1716" t="str">
            <v>Tacha refletiva em resina sintética monodirecional sem pino - tipo IV</v>
          </cell>
          <cell r="C1716" t="str">
            <v>un</v>
          </cell>
          <cell r="D1716">
            <v>59.857100000000003</v>
          </cell>
        </row>
        <row r="1717">
          <cell r="A1717" t="str">
            <v>M3855</v>
          </cell>
          <cell r="B1717" t="str">
            <v>Tacha refletiva metálica bidirecional com dois pinos - tipo II</v>
          </cell>
          <cell r="C1717" t="str">
            <v>un</v>
          </cell>
          <cell r="D1717">
            <v>26.181799999999999</v>
          </cell>
        </row>
        <row r="1718">
          <cell r="A1718" t="str">
            <v>M3856</v>
          </cell>
          <cell r="B1718" t="str">
            <v>Tacha refletiva metálica bidirecional com dois pinos - tipo III</v>
          </cell>
          <cell r="C1718" t="str">
            <v>un</v>
          </cell>
          <cell r="D1718">
            <v>21.196899999999999</v>
          </cell>
        </row>
        <row r="1719">
          <cell r="A1719" t="str">
            <v>M3857</v>
          </cell>
          <cell r="B1719" t="str">
            <v>Tacha refletiva metálica bidirecional com dois pinos - tipo IV</v>
          </cell>
          <cell r="C1719" t="str">
            <v>un</v>
          </cell>
          <cell r="D1719">
            <v>61.619500000000002</v>
          </cell>
        </row>
        <row r="1720">
          <cell r="A1720" t="str">
            <v>M3858</v>
          </cell>
          <cell r="B1720" t="str">
            <v>Tacha refletiva metálica bidirecional com um pino - tipo II</v>
          </cell>
          <cell r="C1720" t="str">
            <v>un</v>
          </cell>
          <cell r="D1720">
            <v>23.483699999999999</v>
          </cell>
        </row>
        <row r="1721">
          <cell r="A1721" t="str">
            <v>M3859</v>
          </cell>
          <cell r="B1721" t="str">
            <v>Tacha refletiva metálica bidirecional com um pino - tipo III</v>
          </cell>
          <cell r="C1721" t="str">
            <v>un</v>
          </cell>
          <cell r="D1721">
            <v>17.656300000000002</v>
          </cell>
        </row>
        <row r="1722">
          <cell r="A1722" t="str">
            <v>M3860</v>
          </cell>
          <cell r="B1722" t="str">
            <v>Tacha refletiva metálica bidirecional com um pino - tipo IV</v>
          </cell>
          <cell r="C1722" t="str">
            <v>un</v>
          </cell>
          <cell r="D1722">
            <v>60.165199999999999</v>
          </cell>
        </row>
        <row r="1723">
          <cell r="A1723" t="str">
            <v>M3861</v>
          </cell>
          <cell r="B1723" t="str">
            <v>Tacha refletiva metálica monodirecional com dois pinos - tipo II</v>
          </cell>
          <cell r="C1723" t="str">
            <v>un</v>
          </cell>
          <cell r="D1723">
            <v>21.016400000000001</v>
          </cell>
        </row>
        <row r="1724">
          <cell r="A1724" t="str">
            <v>M3862</v>
          </cell>
          <cell r="B1724" t="str">
            <v>Tacha refletiva metálica monodirecional com dois pinos - tipo III</v>
          </cell>
          <cell r="C1724" t="str">
            <v>un</v>
          </cell>
          <cell r="D1724">
            <v>17.796700000000001</v>
          </cell>
        </row>
        <row r="1725">
          <cell r="A1725" t="str">
            <v>M3863</v>
          </cell>
          <cell r="B1725" t="str">
            <v>Tacha refletiva metálica monodirecional com dois pinos - tipo IV</v>
          </cell>
          <cell r="C1725" t="str">
            <v>un</v>
          </cell>
          <cell r="D1725">
            <v>52.8934</v>
          </cell>
        </row>
        <row r="1726">
          <cell r="A1726" t="str">
            <v>M3864</v>
          </cell>
          <cell r="B1726" t="str">
            <v>Tacha refletiva metálica monodirecional com um pino - tipo II</v>
          </cell>
          <cell r="C1726" t="str">
            <v>un</v>
          </cell>
          <cell r="D1726">
            <v>17.375499999999999</v>
          </cell>
        </row>
        <row r="1727">
          <cell r="A1727" t="str">
            <v>M3865</v>
          </cell>
          <cell r="B1727" t="str">
            <v>Tacha refletiva metálica monodirecional com um pino - tipo III</v>
          </cell>
          <cell r="C1727" t="str">
            <v>un</v>
          </cell>
          <cell r="D1727">
            <v>14.7376</v>
          </cell>
        </row>
        <row r="1728">
          <cell r="A1728" t="str">
            <v>M3866</v>
          </cell>
          <cell r="B1728" t="str">
            <v>Tacha refletiva metálica monodirecional com um pino - tipo IV</v>
          </cell>
          <cell r="C1728" t="str">
            <v>un</v>
          </cell>
          <cell r="D1728">
            <v>51.439100000000003</v>
          </cell>
        </row>
        <row r="1729">
          <cell r="A1729" t="str">
            <v>M3867</v>
          </cell>
          <cell r="B1729" t="str">
            <v>Tachão refletivo em plástico injetado bidirecional</v>
          </cell>
          <cell r="C1729" t="str">
            <v>un</v>
          </cell>
          <cell r="D1729">
            <v>74.884399999999999</v>
          </cell>
        </row>
        <row r="1730">
          <cell r="A1730" t="str">
            <v>M3868</v>
          </cell>
          <cell r="B1730" t="str">
            <v>Tachão refletivo em plástico injetado monodirecional</v>
          </cell>
          <cell r="C1730" t="str">
            <v>un</v>
          </cell>
          <cell r="D1730">
            <v>73.430099999999996</v>
          </cell>
        </row>
        <row r="1731">
          <cell r="A1731" t="str">
            <v>M3869</v>
          </cell>
          <cell r="B1731" t="str">
            <v>Tachão refletivo em resina sintética bidirecional</v>
          </cell>
          <cell r="C1731" t="str">
            <v>un</v>
          </cell>
          <cell r="D1731">
            <v>57.636600000000001</v>
          </cell>
        </row>
        <row r="1732">
          <cell r="A1732" t="str">
            <v>M3870</v>
          </cell>
          <cell r="B1732" t="str">
            <v>Tachão refletivo em resina sintética monodirecional</v>
          </cell>
          <cell r="C1732" t="str">
            <v>un</v>
          </cell>
          <cell r="D1732">
            <v>55.928600000000003</v>
          </cell>
        </row>
        <row r="1733">
          <cell r="A1733" t="str">
            <v>M3900</v>
          </cell>
          <cell r="B1733" t="str">
            <v>Emulsão asfáltica com polímero - RR-1C-E</v>
          </cell>
          <cell r="C1733" t="str">
            <v>t</v>
          </cell>
          <cell r="D1733" t="str">
            <v>-</v>
          </cell>
        </row>
        <row r="1734">
          <cell r="A1734" t="str">
            <v>M3901</v>
          </cell>
          <cell r="B1734" t="str">
            <v>Reservatório metálico tipo taça - capacidade de 5.000 l</v>
          </cell>
          <cell r="C1734" t="str">
            <v>un</v>
          </cell>
          <cell r="D1734">
            <v>14935.5147</v>
          </cell>
        </row>
        <row r="1735">
          <cell r="A1735" t="str">
            <v>M3902</v>
          </cell>
          <cell r="B1735" t="str">
            <v>Reservatório metálico tipo taça - capacidade de 10.000 l</v>
          </cell>
          <cell r="C1735" t="str">
            <v>un</v>
          </cell>
          <cell r="D1735">
            <v>21629.835299999999</v>
          </cell>
        </row>
        <row r="1736">
          <cell r="A1736" t="str">
            <v>M3903</v>
          </cell>
          <cell r="B1736" t="str">
            <v>Reservatório metálico tipo taça - capacidade de 20.000 l</v>
          </cell>
          <cell r="C1736" t="str">
            <v>un</v>
          </cell>
          <cell r="D1736">
            <v>29713.598300000001</v>
          </cell>
        </row>
        <row r="1737">
          <cell r="A1737" t="str">
            <v>M3904</v>
          </cell>
          <cell r="B1737" t="str">
            <v>Reservatório metálico tipo taça - capacidade de 30.000 l</v>
          </cell>
          <cell r="C1737" t="str">
            <v>un</v>
          </cell>
          <cell r="D1737">
            <v>41020.505899999996</v>
          </cell>
        </row>
        <row r="1738">
          <cell r="A1738" t="str">
            <v>M3905</v>
          </cell>
          <cell r="B1738" t="str">
            <v>AMV tipo TR37, abertura 1:8, bitola métrica</v>
          </cell>
          <cell r="C1738" t="str">
            <v>un</v>
          </cell>
          <cell r="D1738" t="str">
            <v>-</v>
          </cell>
        </row>
        <row r="1739">
          <cell r="A1739" t="str">
            <v>M3906</v>
          </cell>
          <cell r="B1739" t="str">
            <v>AMV tipo TR37, abertura 1:10, bitola métrica</v>
          </cell>
          <cell r="C1739" t="str">
            <v>un</v>
          </cell>
          <cell r="D1739" t="str">
            <v>-</v>
          </cell>
        </row>
        <row r="1740">
          <cell r="A1740" t="str">
            <v>M3907</v>
          </cell>
          <cell r="B1740" t="str">
            <v>AMV tipo TR37, abertura 1:12, bitola métrica</v>
          </cell>
          <cell r="C1740" t="str">
            <v>un</v>
          </cell>
          <cell r="D1740" t="str">
            <v>-</v>
          </cell>
        </row>
        <row r="1741">
          <cell r="A1741" t="str">
            <v>M3908</v>
          </cell>
          <cell r="B1741" t="str">
            <v>AMV tipo TR37, abertura 1:14, bitola métrica</v>
          </cell>
          <cell r="C1741" t="str">
            <v>un</v>
          </cell>
          <cell r="D1741" t="str">
            <v>-</v>
          </cell>
        </row>
        <row r="1742">
          <cell r="A1742" t="str">
            <v>M3909</v>
          </cell>
          <cell r="B1742" t="str">
            <v>Bico para corte a plasma manual - 65A</v>
          </cell>
          <cell r="C1742" t="str">
            <v>un</v>
          </cell>
          <cell r="D1742">
            <v>61.052900000000001</v>
          </cell>
        </row>
        <row r="1743">
          <cell r="A1743" t="str">
            <v>M3910</v>
          </cell>
          <cell r="B1743" t="str">
            <v>Bico para corte a plasma manual - 45A</v>
          </cell>
          <cell r="C1743" t="str">
            <v>un</v>
          </cell>
          <cell r="D1743">
            <v>59.134500000000003</v>
          </cell>
        </row>
        <row r="1744">
          <cell r="A1744" t="str">
            <v>M3911</v>
          </cell>
          <cell r="B1744" t="str">
            <v>Bocal para corte a plasma manual - 45A/65A</v>
          </cell>
          <cell r="C1744" t="str">
            <v>un</v>
          </cell>
          <cell r="D1744">
            <v>155.65479999999999</v>
          </cell>
        </row>
        <row r="1745">
          <cell r="A1745" t="str">
            <v>M3912</v>
          </cell>
          <cell r="B1745" t="str">
            <v>Capa de retenção para corte a plasma manual - 45A/65A</v>
          </cell>
          <cell r="C1745" t="str">
            <v>un</v>
          </cell>
          <cell r="D1745">
            <v>271.82209999999998</v>
          </cell>
        </row>
        <row r="1746">
          <cell r="A1746" t="str">
            <v>M3913</v>
          </cell>
          <cell r="B1746" t="str">
            <v>Eletrodo para corte a plasma manual - 45A/65A</v>
          </cell>
          <cell r="C1746" t="str">
            <v>un</v>
          </cell>
          <cell r="D1746">
            <v>76.146500000000003</v>
          </cell>
        </row>
        <row r="1747">
          <cell r="A1747" t="str">
            <v>M3914</v>
          </cell>
          <cell r="B1747" t="str">
            <v>Distribuidor de gás para corte a plasma manual - 45A/65A</v>
          </cell>
          <cell r="C1747" t="str">
            <v>un</v>
          </cell>
          <cell r="D1747">
            <v>173.10650000000001</v>
          </cell>
        </row>
        <row r="1748">
          <cell r="A1748" t="str">
            <v>M3915</v>
          </cell>
          <cell r="B1748" t="str">
            <v>Parafuso de cabeça sextavada em aço inox - D = 12,7 mm (1/2") e C = 38,1 mm (1.1/2")</v>
          </cell>
          <cell r="C1748" t="str">
            <v>un</v>
          </cell>
          <cell r="D1748">
            <v>5.2596999999999996</v>
          </cell>
        </row>
        <row r="1749">
          <cell r="A1749" t="str">
            <v>M3916</v>
          </cell>
          <cell r="B1749" t="str">
            <v>Porca sextavada em aço inox para parafuso - D = 12,7 mm (1/2")</v>
          </cell>
          <cell r="C1749" t="str">
            <v>un</v>
          </cell>
          <cell r="D1749">
            <v>2.0642999999999998</v>
          </cell>
        </row>
        <row r="1750">
          <cell r="A1750" t="str">
            <v>M3917</v>
          </cell>
          <cell r="B1750" t="str">
            <v>Arruela lisa em aço inox - D = 12,7 mm (1/2")</v>
          </cell>
          <cell r="C1750" t="str">
            <v>un</v>
          </cell>
          <cell r="D1750">
            <v>0.83340000000000003</v>
          </cell>
        </row>
        <row r="1751">
          <cell r="A1751" t="str">
            <v>M3918</v>
          </cell>
          <cell r="B1751" t="str">
            <v>Disco de corte com 80 dentes multimaterial - D = 250 mm</v>
          </cell>
          <cell r="C1751" t="str">
            <v>un</v>
          </cell>
          <cell r="D1751">
            <v>338.58499999999998</v>
          </cell>
        </row>
        <row r="1752">
          <cell r="A1752" t="str">
            <v>M3919</v>
          </cell>
          <cell r="B1752" t="str">
            <v>Lixa d'água Nº 360</v>
          </cell>
          <cell r="C1752" t="str">
            <v>un</v>
          </cell>
          <cell r="D1752">
            <v>1.0817000000000001</v>
          </cell>
        </row>
        <row r="1753">
          <cell r="A1753" t="str">
            <v>M3920</v>
          </cell>
          <cell r="B1753" t="str">
            <v>Diluente para tinta epóxi bicomponente ou tricomponente</v>
          </cell>
          <cell r="C1753" t="str">
            <v>l</v>
          </cell>
          <cell r="D1753">
            <v>61.532200000000003</v>
          </cell>
        </row>
        <row r="1754">
          <cell r="A1754" t="str">
            <v>M3921</v>
          </cell>
          <cell r="B1754" t="str">
            <v>Tinta à base de resina epóxi óxido de ferro</v>
          </cell>
          <cell r="C1754" t="str">
            <v>l</v>
          </cell>
          <cell r="D1754">
            <v>159.11709999999999</v>
          </cell>
        </row>
        <row r="1755">
          <cell r="A1755" t="str">
            <v>M3922</v>
          </cell>
          <cell r="B1755" t="str">
            <v>Diluente para esmalte poliuretano de dois componentes</v>
          </cell>
          <cell r="C1755" t="str">
            <v>l</v>
          </cell>
          <cell r="D1755">
            <v>96.087500000000006</v>
          </cell>
        </row>
        <row r="1756">
          <cell r="A1756" t="str">
            <v>M3923</v>
          </cell>
          <cell r="B1756" t="str">
            <v>Tinta esmalte poliuretano bicomponente</v>
          </cell>
          <cell r="C1756" t="str">
            <v>l</v>
          </cell>
          <cell r="D1756">
            <v>191.76339999999999</v>
          </cell>
        </row>
        <row r="1757">
          <cell r="A1757" t="str">
            <v>M3924</v>
          </cell>
          <cell r="B1757" t="str">
            <v>Catalisador para tinta fosfatizante</v>
          </cell>
          <cell r="C1757" t="str">
            <v>l</v>
          </cell>
          <cell r="D1757">
            <v>59.280799999999999</v>
          </cell>
        </row>
        <row r="1758">
          <cell r="A1758" t="str">
            <v>M3925</v>
          </cell>
          <cell r="B1758" t="str">
            <v>Tinta fosfatizante para fundo preparador de pintura</v>
          </cell>
          <cell r="C1758" t="str">
            <v>l</v>
          </cell>
          <cell r="D1758">
            <v>72.3262</v>
          </cell>
        </row>
        <row r="1759">
          <cell r="A1759" t="str">
            <v>M3926</v>
          </cell>
          <cell r="B1759" t="str">
            <v>Luva em aço galvanizado com rosca BSP classe leve - D = 12,5 mm (1/2")</v>
          </cell>
          <cell r="C1759" t="str">
            <v>un</v>
          </cell>
          <cell r="D1759">
            <v>3.0070999999999999</v>
          </cell>
        </row>
        <row r="1760">
          <cell r="A1760" t="str">
            <v>M3927</v>
          </cell>
          <cell r="B1760" t="str">
            <v>Plug tipo bujão em aço galvanizado com rosca BSP - D = 15 mm (1/2")</v>
          </cell>
          <cell r="C1760" t="str">
            <v>un</v>
          </cell>
          <cell r="D1760">
            <v>4.4051999999999998</v>
          </cell>
        </row>
        <row r="1761">
          <cell r="A1761" t="str">
            <v>M3928</v>
          </cell>
          <cell r="B1761" t="str">
            <v>Tubo em aço-carbono - E = 3,35 mm e D = 80 mm (3")</v>
          </cell>
          <cell r="C1761" t="str">
            <v>m</v>
          </cell>
          <cell r="D1761">
            <v>46.079300000000003</v>
          </cell>
        </row>
        <row r="1762">
          <cell r="A1762" t="str">
            <v>M3929</v>
          </cell>
          <cell r="B1762" t="str">
            <v>Tubo em aço-carbono - E = 3,00 mm e D = 150 mm (6")</v>
          </cell>
          <cell r="C1762" t="str">
            <v>m</v>
          </cell>
          <cell r="D1762">
            <v>169.10480000000001</v>
          </cell>
        </row>
        <row r="1763">
          <cell r="A1763" t="str">
            <v>M3931</v>
          </cell>
          <cell r="B1763" t="str">
            <v>Cantoneira em alumínio de abas iguais - L = 38,1 mm e E = 4,76 mm</v>
          </cell>
          <cell r="C1763" t="str">
            <v>kg</v>
          </cell>
          <cell r="D1763">
            <v>34.6173</v>
          </cell>
        </row>
        <row r="1764">
          <cell r="A1764" t="str">
            <v>M3932</v>
          </cell>
          <cell r="B1764" t="str">
            <v>Parafuso de cabeça sextavada em aço inox - D = 8 mm (M8) e C = 20 mm</v>
          </cell>
          <cell r="C1764" t="str">
            <v>un</v>
          </cell>
          <cell r="D1764">
            <v>1.2566999999999999</v>
          </cell>
        </row>
        <row r="1765">
          <cell r="A1765" t="str">
            <v>M3933</v>
          </cell>
          <cell r="B1765" t="str">
            <v>Porca sextavada em aço inox para parafuso - D = 8 mm (M8)</v>
          </cell>
          <cell r="C1765" t="str">
            <v>un</v>
          </cell>
          <cell r="D1765">
            <v>0.5474</v>
          </cell>
        </row>
        <row r="1766">
          <cell r="A1766" t="str">
            <v>M3934</v>
          </cell>
          <cell r="B1766" t="str">
            <v>Arruela lisa em aço inox para parafuso - D = 8,4 mm (M8)</v>
          </cell>
          <cell r="C1766" t="str">
            <v>un</v>
          </cell>
          <cell r="D1766">
            <v>0.2107</v>
          </cell>
        </row>
        <row r="1767">
          <cell r="A1767" t="str">
            <v>M3935</v>
          </cell>
          <cell r="B1767" t="str">
            <v>Arruela de pressão em aço inox para parafuso - D = 8,1 mm (M8)</v>
          </cell>
          <cell r="C1767" t="str">
            <v>un</v>
          </cell>
          <cell r="D1767">
            <v>0.28939999999999999</v>
          </cell>
        </row>
        <row r="1768">
          <cell r="A1768" t="str">
            <v>M3936</v>
          </cell>
          <cell r="B1768" t="str">
            <v>Parafuso de cabeça sextavada em aço inox - D = 12,7 mm (1/2") e C = 19,05 mm (3/4")</v>
          </cell>
          <cell r="C1768" t="str">
            <v>un</v>
          </cell>
          <cell r="D1768">
            <v>4.1120000000000001</v>
          </cell>
        </row>
        <row r="1769">
          <cell r="A1769" t="str">
            <v>M3939</v>
          </cell>
          <cell r="B1769" t="str">
            <v>Barra redonda em aço SAE 1020 - D = 25,4 mm (1")</v>
          </cell>
          <cell r="C1769" t="str">
            <v>m</v>
          </cell>
          <cell r="D1769">
            <v>45.8307</v>
          </cell>
        </row>
        <row r="1770">
          <cell r="A1770" t="str">
            <v>M3947</v>
          </cell>
          <cell r="B1770" t="str">
            <v>Tubo em aço - E = 3,00 mm e seção de 40 x 40 mm</v>
          </cell>
          <cell r="C1770" t="str">
            <v>m</v>
          </cell>
          <cell r="D1770">
            <v>27.757400000000001</v>
          </cell>
        </row>
        <row r="1771">
          <cell r="A1771" t="str">
            <v>M3949</v>
          </cell>
          <cell r="B1771" t="str">
            <v>Desmoldante para fôrmas metálicas</v>
          </cell>
          <cell r="C1771" t="str">
            <v>l</v>
          </cell>
          <cell r="D1771">
            <v>17.8706</v>
          </cell>
        </row>
        <row r="1773">
          <cell r="A1773" t="str">
            <v>E9001</v>
          </cell>
          <cell r="B1773" t="str">
            <v>Conjunto vibratório para tubos de concreto com encaixe PB e 3 jogos de fôrmas - D = 0,60 m - 2,20 kW</v>
          </cell>
          <cell r="C1773">
            <v>75905.296100000007</v>
          </cell>
          <cell r="D1773">
            <v>10.120699999999999</v>
          </cell>
          <cell r="E1773">
            <v>2.3416999999999999</v>
          </cell>
          <cell r="F1773">
            <v>0</v>
          </cell>
          <cell r="G1773">
            <v>7.5904999999999996</v>
          </cell>
          <cell r="H1773">
            <v>0</v>
          </cell>
          <cell r="I1773">
            <v>0</v>
          </cell>
          <cell r="J1773">
            <v>20.052900000000001</v>
          </cell>
          <cell r="K1773">
            <v>12.462400000000001</v>
          </cell>
        </row>
        <row r="1774">
          <cell r="A1774" t="str">
            <v>E9002</v>
          </cell>
          <cell r="B1774" t="str">
            <v>Conjunto vibratório para tubos de concreto com encaixe PB e 3 jogos de fôrmas - D = 0,80 m - 2,20 kW</v>
          </cell>
          <cell r="C1774">
            <v>83662.243000000002</v>
          </cell>
          <cell r="D1774">
            <v>11.154999999999999</v>
          </cell>
          <cell r="E1774">
            <v>2.581</v>
          </cell>
          <cell r="F1774">
            <v>0</v>
          </cell>
          <cell r="G1774">
            <v>8.3661999999999992</v>
          </cell>
          <cell r="H1774">
            <v>0</v>
          </cell>
          <cell r="I1774">
            <v>0</v>
          </cell>
          <cell r="J1774">
            <v>22.1022</v>
          </cell>
          <cell r="K1774">
            <v>13.736000000000001</v>
          </cell>
        </row>
        <row r="1775">
          <cell r="A1775" t="str">
            <v>E9003</v>
          </cell>
          <cell r="B1775" t="str">
            <v>Conjunto vibratório para tubos de concreto com encaixe PB e 3 jogos de fôrmas - D = 1,00 m - 2,20 kW</v>
          </cell>
          <cell r="C1775">
            <v>90826.855100000001</v>
          </cell>
          <cell r="D1775">
            <v>12.110200000000001</v>
          </cell>
          <cell r="E1775">
            <v>2.802</v>
          </cell>
          <cell r="F1775">
            <v>0</v>
          </cell>
          <cell r="G1775">
            <v>9.0827000000000009</v>
          </cell>
          <cell r="H1775">
            <v>0</v>
          </cell>
          <cell r="I1775">
            <v>0</v>
          </cell>
          <cell r="J1775">
            <v>23.994900000000001</v>
          </cell>
          <cell r="K1775">
            <v>14.9122</v>
          </cell>
        </row>
        <row r="1776">
          <cell r="A1776" t="str">
            <v>E9004</v>
          </cell>
          <cell r="B1776" t="str">
            <v>Conjunto vibratório para tubos de concreto com encaixe PB e 3 jogos de fôrmas - D = 1,20 m - 2,20 kW</v>
          </cell>
          <cell r="C1776">
            <v>91351.006999999998</v>
          </cell>
          <cell r="D1776">
            <v>12.180099999999999</v>
          </cell>
          <cell r="E1776">
            <v>2.8182</v>
          </cell>
          <cell r="F1776">
            <v>0</v>
          </cell>
          <cell r="G1776">
            <v>9.1350999999999996</v>
          </cell>
          <cell r="H1776">
            <v>0</v>
          </cell>
          <cell r="I1776">
            <v>0</v>
          </cell>
          <cell r="J1776">
            <v>24.133400000000002</v>
          </cell>
          <cell r="K1776">
            <v>14.9983</v>
          </cell>
        </row>
        <row r="1777">
          <cell r="A1777" t="str">
            <v>E9005</v>
          </cell>
          <cell r="B1777" t="str">
            <v>Conjunto vibratório para tubos de concreto com encaixe PB e 3 jogos de fôrmas - D = 1,50 m - 2,20 kW</v>
          </cell>
          <cell r="C1777">
            <v>93349.654500000004</v>
          </cell>
          <cell r="D1777">
            <v>12.4466</v>
          </cell>
          <cell r="E1777">
            <v>2.8797999999999999</v>
          </cell>
          <cell r="F1777">
            <v>0</v>
          </cell>
          <cell r="G1777">
            <v>9.3350000000000009</v>
          </cell>
          <cell r="H1777">
            <v>0</v>
          </cell>
          <cell r="I1777">
            <v>0</v>
          </cell>
          <cell r="J1777">
            <v>24.6614</v>
          </cell>
          <cell r="K1777">
            <v>15.3264</v>
          </cell>
        </row>
        <row r="1778">
          <cell r="A1778" t="str">
            <v>E9006</v>
          </cell>
          <cell r="B1778" t="str">
            <v>Equipamento para sondagem manual</v>
          </cell>
          <cell r="C1778">
            <v>2726.5916999999999</v>
          </cell>
          <cell r="D1778">
            <v>0.46350000000000002</v>
          </cell>
          <cell r="E1778">
            <v>0.1009</v>
          </cell>
          <cell r="F1778">
            <v>0</v>
          </cell>
          <cell r="G1778">
            <v>0.2727</v>
          </cell>
          <cell r="H1778">
            <v>0</v>
          </cell>
          <cell r="I1778">
            <v>0</v>
          </cell>
          <cell r="J1778">
            <v>0.83709999999999996</v>
          </cell>
          <cell r="K1778">
            <v>0.56440000000000001</v>
          </cell>
        </row>
        <row r="1779">
          <cell r="A1779" t="str">
            <v>E9007</v>
          </cell>
          <cell r="B1779" t="str">
            <v>Bomba de pistão triplex com capacidade de 7,80 m³/h (130 l/min) - 8,20 kW</v>
          </cell>
          <cell r="C1779">
            <v>135151.02929999999</v>
          </cell>
          <cell r="D1779">
            <v>10.812099999999999</v>
          </cell>
          <cell r="E1779">
            <v>2.5015999999999998</v>
          </cell>
          <cell r="F1779">
            <v>0</v>
          </cell>
          <cell r="G1779">
            <v>9.4605999999999995</v>
          </cell>
          <cell r="H1779">
            <v>7.7382999999999997</v>
          </cell>
          <cell r="I1779">
            <v>0</v>
          </cell>
          <cell r="J1779">
            <v>30.512599999999999</v>
          </cell>
          <cell r="K1779">
            <v>13.313700000000001</v>
          </cell>
        </row>
        <row r="1780">
          <cell r="A1780" t="str">
            <v>E9008</v>
          </cell>
          <cell r="B1780" t="str">
            <v>Transportador manual de tubos de concreto com capacidade de 1 t</v>
          </cell>
          <cell r="C1780">
            <v>2359.1617999999999</v>
          </cell>
          <cell r="D1780">
            <v>2.1232000000000002</v>
          </cell>
          <cell r="E1780">
            <v>0.14560000000000001</v>
          </cell>
          <cell r="F1780">
            <v>0</v>
          </cell>
          <cell r="G1780">
            <v>1.1796</v>
          </cell>
          <cell r="H1780">
            <v>0</v>
          </cell>
          <cell r="I1780">
            <v>0</v>
          </cell>
          <cell r="J1780">
            <v>3.4483999999999999</v>
          </cell>
          <cell r="K1780">
            <v>2.2688000000000001</v>
          </cell>
        </row>
        <row r="1781">
          <cell r="A1781" t="str">
            <v>E9009</v>
          </cell>
          <cell r="B1781" t="str">
            <v>Embarcação rebocadora - 268 kW</v>
          </cell>
          <cell r="C1781">
            <v>653363.68469999998</v>
          </cell>
          <cell r="D1781">
            <v>8.5073000000000008</v>
          </cell>
          <cell r="E1781">
            <v>3.7909999999999999</v>
          </cell>
          <cell r="F1781">
            <v>0</v>
          </cell>
          <cell r="G1781">
            <v>18.905200000000001</v>
          </cell>
          <cell r="H1781">
            <v>252.90950000000001</v>
          </cell>
          <cell r="I1781">
            <v>118.2557</v>
          </cell>
          <cell r="J1781">
            <v>402.36869999999999</v>
          </cell>
          <cell r="K1781">
            <v>130.554</v>
          </cell>
        </row>
        <row r="1782">
          <cell r="A1782" t="str">
            <v>E9010</v>
          </cell>
          <cell r="B1782" t="str">
            <v>Balança plataforma digital à bateria, com mesa de 75 x 75 cm e capacidade de 500 kg</v>
          </cell>
          <cell r="C1782">
            <v>4971.8311000000003</v>
          </cell>
          <cell r="D1782">
            <v>0.74580000000000002</v>
          </cell>
          <cell r="E1782">
            <v>0.1023</v>
          </cell>
          <cell r="F1782">
            <v>0</v>
          </cell>
          <cell r="G1782">
            <v>0.4143</v>
          </cell>
          <cell r="H1782">
            <v>0</v>
          </cell>
          <cell r="I1782">
            <v>0</v>
          </cell>
          <cell r="J1782">
            <v>1.2624</v>
          </cell>
          <cell r="K1782">
            <v>0.84809999999999997</v>
          </cell>
        </row>
        <row r="1783">
          <cell r="A1783" t="str">
            <v>E9011</v>
          </cell>
          <cell r="B1783" t="str">
            <v>Carro manual modelo plataforma de 200 x 80 cm com capacidade de 800 kg</v>
          </cell>
          <cell r="C1783">
            <v>2080.5671000000002</v>
          </cell>
          <cell r="D1783">
            <v>0.3745</v>
          </cell>
          <cell r="E1783">
            <v>7.6999999999999999E-2</v>
          </cell>
          <cell r="F1783">
            <v>0</v>
          </cell>
          <cell r="G1783">
            <v>0.20810000000000001</v>
          </cell>
          <cell r="H1783">
            <v>0</v>
          </cell>
          <cell r="I1783">
            <v>0</v>
          </cell>
          <cell r="J1783">
            <v>0.65959999999999996</v>
          </cell>
          <cell r="K1783">
            <v>0.45150000000000001</v>
          </cell>
        </row>
        <row r="1784">
          <cell r="A1784" t="str">
            <v>E9014</v>
          </cell>
          <cell r="B1784" t="str">
            <v>Deflectômetro de impacto (FWD) instalado em picape com reboque e faixa de carga de 7 a 120 kN - 147 kW</v>
          </cell>
          <cell r="C1784">
            <v>2205506.9109</v>
          </cell>
          <cell r="D1784">
            <v>176.44059999999999</v>
          </cell>
          <cell r="E1784">
            <v>40.823900000000002</v>
          </cell>
          <cell r="F1784">
            <v>0</v>
          </cell>
          <cell r="G1784">
            <v>110.2753</v>
          </cell>
          <cell r="H1784">
            <v>0</v>
          </cell>
          <cell r="I1784">
            <v>26.124099999999999</v>
          </cell>
          <cell r="J1784">
            <v>353.66390000000001</v>
          </cell>
          <cell r="K1784">
            <v>243.3886</v>
          </cell>
        </row>
        <row r="1785">
          <cell r="A1785" t="str">
            <v>E9015</v>
          </cell>
          <cell r="B1785" t="str">
            <v>Elevador de obra com capacidade de 1.000 kg - 9 kW</v>
          </cell>
          <cell r="C1785">
            <v>64516.682200000003</v>
          </cell>
          <cell r="D1785">
            <v>5.1612999999999998</v>
          </cell>
          <cell r="E1785">
            <v>1.1941999999999999</v>
          </cell>
          <cell r="F1785">
            <v>0</v>
          </cell>
          <cell r="G1785">
            <v>4.5162000000000004</v>
          </cell>
          <cell r="H1785">
            <v>0</v>
          </cell>
          <cell r="I1785">
            <v>22.023599999999998</v>
          </cell>
          <cell r="J1785">
            <v>32.895299999999999</v>
          </cell>
          <cell r="K1785">
            <v>28.379100000000001</v>
          </cell>
        </row>
        <row r="1786">
          <cell r="A1786" t="str">
            <v>E9016</v>
          </cell>
          <cell r="B1786" t="str">
            <v>Usina misturadora móvel de reciclagem a frio com sistema de espuma de asfalto - 129 kW</v>
          </cell>
          <cell r="C1786">
            <v>10083902.4</v>
          </cell>
          <cell r="D1786">
            <v>588.22760000000005</v>
          </cell>
          <cell r="E1786">
            <v>181.4682</v>
          </cell>
          <cell r="F1786">
            <v>73.528499999999994</v>
          </cell>
          <cell r="G1786">
            <v>756.29269999999997</v>
          </cell>
          <cell r="H1786">
            <v>89.700400000000002</v>
          </cell>
          <cell r="I1786">
            <v>34.950699999999998</v>
          </cell>
          <cell r="J1786">
            <v>1724.1681000000001</v>
          </cell>
          <cell r="K1786">
            <v>878.17499999999995</v>
          </cell>
        </row>
        <row r="1787">
          <cell r="A1787" t="str">
            <v>E9017</v>
          </cell>
          <cell r="B1787" t="str">
            <v>Escavadeira hidráulica sobre esteira com capacidade de 0,4 m³ - 64 kW</v>
          </cell>
          <cell r="C1787">
            <v>859735.36609999998</v>
          </cell>
          <cell r="D1787">
            <v>60.1815</v>
          </cell>
          <cell r="E1787">
            <v>15.9137</v>
          </cell>
          <cell r="F1787">
            <v>0</v>
          </cell>
          <cell r="G1787">
            <v>60.1815</v>
          </cell>
          <cell r="H1787">
            <v>41.323799999999999</v>
          </cell>
          <cell r="I1787">
            <v>26.961099999999998</v>
          </cell>
          <cell r="J1787">
            <v>204.5616</v>
          </cell>
          <cell r="K1787">
            <v>103.05629999999999</v>
          </cell>
        </row>
        <row r="1788">
          <cell r="A1788" t="str">
            <v>E9020</v>
          </cell>
          <cell r="B1788" t="str">
            <v>Recicladora a frio - 455 kW</v>
          </cell>
          <cell r="C1788">
            <v>5008301.0466999998</v>
          </cell>
          <cell r="D1788">
            <v>292.15089999999998</v>
          </cell>
          <cell r="E1788">
            <v>90.128600000000006</v>
          </cell>
          <cell r="F1788">
            <v>0</v>
          </cell>
          <cell r="G1788">
            <v>417.35840000000002</v>
          </cell>
          <cell r="H1788">
            <v>451.97879999999998</v>
          </cell>
          <cell r="I1788">
            <v>34.950699999999998</v>
          </cell>
          <cell r="J1788">
            <v>1286.5673999999999</v>
          </cell>
          <cell r="K1788">
            <v>417.23020000000002</v>
          </cell>
        </row>
        <row r="1789">
          <cell r="A1789" t="str">
            <v>E9021</v>
          </cell>
          <cell r="B1789" t="str">
            <v>Grupo gerador - 456 kVA</v>
          </cell>
          <cell r="C1789">
            <v>348849.51329999999</v>
          </cell>
          <cell r="D1789">
            <v>17.442499999999999</v>
          </cell>
          <cell r="E1789">
            <v>6.1497000000000002</v>
          </cell>
          <cell r="F1789">
            <v>0</v>
          </cell>
          <cell r="G1789">
            <v>12.4589</v>
          </cell>
          <cell r="H1789">
            <v>344.44760000000002</v>
          </cell>
          <cell r="I1789">
            <v>0</v>
          </cell>
          <cell r="J1789">
            <v>380.49869999999999</v>
          </cell>
          <cell r="K1789">
            <v>23.592199999999998</v>
          </cell>
        </row>
        <row r="1790">
          <cell r="A1790" t="str">
            <v>E9022</v>
          </cell>
          <cell r="B1790" t="str">
            <v>Pórtico metálico rolante com capacidade de 25 t - 30 kW</v>
          </cell>
          <cell r="C1790">
            <v>869285.67469999997</v>
          </cell>
          <cell r="D1790">
            <v>39.117899999999999</v>
          </cell>
          <cell r="E1790">
            <v>14.749599999999999</v>
          </cell>
          <cell r="F1790">
            <v>0</v>
          </cell>
          <cell r="G1790">
            <v>30.425000000000001</v>
          </cell>
          <cell r="H1790">
            <v>0</v>
          </cell>
          <cell r="I1790">
            <v>22.023599999999998</v>
          </cell>
          <cell r="J1790">
            <v>106.31610000000001</v>
          </cell>
          <cell r="K1790">
            <v>75.891099999999994</v>
          </cell>
        </row>
        <row r="1791">
          <cell r="A1791" t="str">
            <v>E9023</v>
          </cell>
          <cell r="B1791" t="str">
            <v>Guindaste móvel sobre esteiras com dragline com capacidade de 1,9 a 2,3 m³ - 270 kW</v>
          </cell>
          <cell r="C1791">
            <v>3517130.7316999999</v>
          </cell>
          <cell r="D1791">
            <v>123.0996</v>
          </cell>
          <cell r="E1791">
            <v>59.676900000000003</v>
          </cell>
          <cell r="F1791">
            <v>0</v>
          </cell>
          <cell r="G1791">
            <v>175.85650000000001</v>
          </cell>
          <cell r="H1791">
            <v>67.0518</v>
          </cell>
          <cell r="I1791">
            <v>34.950699999999998</v>
          </cell>
          <cell r="J1791">
            <v>460.63549999999998</v>
          </cell>
          <cell r="K1791">
            <v>217.72720000000001</v>
          </cell>
        </row>
        <row r="1792">
          <cell r="A1792" t="str">
            <v>E9024</v>
          </cell>
          <cell r="B1792" t="str">
            <v>Misturador de nata cimento - 1,50 kW</v>
          </cell>
          <cell r="C1792">
            <v>7737.8888999999999</v>
          </cell>
          <cell r="D1792">
            <v>0.61899999999999999</v>
          </cell>
          <cell r="E1792">
            <v>0.14319999999999999</v>
          </cell>
          <cell r="F1792">
            <v>0</v>
          </cell>
          <cell r="G1792">
            <v>0.54169999999999996</v>
          </cell>
          <cell r="H1792">
            <v>0</v>
          </cell>
          <cell r="I1792">
            <v>22.023599999999998</v>
          </cell>
          <cell r="J1792">
            <v>23.327500000000001</v>
          </cell>
          <cell r="K1792">
            <v>22.785799999999998</v>
          </cell>
        </row>
        <row r="1793">
          <cell r="A1793" t="str">
            <v>E9025</v>
          </cell>
          <cell r="B1793" t="str">
            <v>Conjunto bomba e macaco hidráulico para protensão com capacidade de 7.000 kN - 15 kW</v>
          </cell>
          <cell r="C1793">
            <v>102324.4801</v>
          </cell>
          <cell r="D1793">
            <v>5.8471000000000002</v>
          </cell>
          <cell r="E1793">
            <v>1.8038000000000001</v>
          </cell>
          <cell r="F1793">
            <v>0</v>
          </cell>
          <cell r="G1793">
            <v>5.8471000000000002</v>
          </cell>
          <cell r="H1793">
            <v>0</v>
          </cell>
          <cell r="I1793">
            <v>34.950699999999998</v>
          </cell>
          <cell r="J1793">
            <v>48.448700000000002</v>
          </cell>
          <cell r="K1793">
            <v>42.601599999999998</v>
          </cell>
        </row>
        <row r="1794">
          <cell r="A1794" t="str">
            <v>E9026</v>
          </cell>
          <cell r="B1794" t="str">
            <v>Bomba para injeção de nata de cimento com capacidade de 2 MPa - 2,20 kW</v>
          </cell>
          <cell r="C1794">
            <v>29936.180100000001</v>
          </cell>
          <cell r="D1794">
            <v>2.3948999999999998</v>
          </cell>
          <cell r="E1794">
            <v>0.55410000000000004</v>
          </cell>
          <cell r="F1794">
            <v>0</v>
          </cell>
          <cell r="G1794">
            <v>2.0954999999999999</v>
          </cell>
          <cell r="H1794">
            <v>0</v>
          </cell>
          <cell r="I1794">
            <v>0</v>
          </cell>
          <cell r="J1794">
            <v>5.0445000000000002</v>
          </cell>
          <cell r="K1794">
            <v>2.9489999999999998</v>
          </cell>
        </row>
        <row r="1795">
          <cell r="A1795" t="str">
            <v>E9028</v>
          </cell>
          <cell r="B1795" t="str">
            <v>Bomba de alta pressão para hidrojateamento com capacidade de 18 MPa - 5,20 kW</v>
          </cell>
          <cell r="C1795">
            <v>4922.2502999999997</v>
          </cell>
          <cell r="D1795">
            <v>0.39379999999999998</v>
          </cell>
          <cell r="E1795">
            <v>9.11E-2</v>
          </cell>
          <cell r="F1795">
            <v>0</v>
          </cell>
          <cell r="G1795">
            <v>0.443</v>
          </cell>
          <cell r="H1795">
            <v>8.6755999999999993</v>
          </cell>
          <cell r="I1795">
            <v>22.023599999999998</v>
          </cell>
          <cell r="J1795">
            <v>31.627099999999999</v>
          </cell>
          <cell r="K1795">
            <v>22.508500000000002</v>
          </cell>
        </row>
        <row r="1796">
          <cell r="A1796" t="str">
            <v>E9029</v>
          </cell>
          <cell r="B1796" t="str">
            <v>Conjunto bomba e macaco hidráulico para protensão com capacidade de 8.000 kN - 20 kW</v>
          </cell>
          <cell r="C1796">
            <v>130085.7947</v>
          </cell>
          <cell r="D1796">
            <v>7.4335000000000004</v>
          </cell>
          <cell r="E1796">
            <v>2.2932000000000001</v>
          </cell>
          <cell r="F1796">
            <v>0</v>
          </cell>
          <cell r="G1796">
            <v>7.4335000000000004</v>
          </cell>
          <cell r="H1796">
            <v>0</v>
          </cell>
          <cell r="I1796">
            <v>34.950699999999998</v>
          </cell>
          <cell r="J1796">
            <v>52.110900000000001</v>
          </cell>
          <cell r="K1796">
            <v>44.677399999999999</v>
          </cell>
        </row>
        <row r="1797">
          <cell r="A1797" t="str">
            <v>E9030</v>
          </cell>
          <cell r="B1797" t="str">
            <v>Bomba de protensão com leitura digital para tensionamento de estais - 3 kW</v>
          </cell>
          <cell r="C1797">
            <v>13774.036400000001</v>
          </cell>
          <cell r="D1797">
            <v>0.78710000000000002</v>
          </cell>
          <cell r="E1797">
            <v>0.24279999999999999</v>
          </cell>
          <cell r="F1797">
            <v>0</v>
          </cell>
          <cell r="G1797">
            <v>0.78710000000000002</v>
          </cell>
          <cell r="H1797">
            <v>0</v>
          </cell>
          <cell r="I1797">
            <v>0</v>
          </cell>
          <cell r="J1797">
            <v>1.8169999999999999</v>
          </cell>
          <cell r="K1797">
            <v>1.0299</v>
          </cell>
        </row>
        <row r="1798">
          <cell r="A1798" t="str">
            <v>E9031</v>
          </cell>
          <cell r="B1798" t="str">
            <v>Elevador de cremalheira com cabine simples, com capacidade de 1.500 kg e altura de até 100 m - 15 kW</v>
          </cell>
          <cell r="C1798">
            <v>302142.23930000002</v>
          </cell>
          <cell r="D1798">
            <v>24.171399999999998</v>
          </cell>
          <cell r="E1798">
            <v>5.5926999999999998</v>
          </cell>
          <cell r="F1798">
            <v>0</v>
          </cell>
          <cell r="G1798">
            <v>21.15</v>
          </cell>
          <cell r="H1798">
            <v>0</v>
          </cell>
          <cell r="I1798">
            <v>22.023599999999998</v>
          </cell>
          <cell r="J1798">
            <v>72.937700000000007</v>
          </cell>
          <cell r="K1798">
            <v>51.787700000000001</v>
          </cell>
        </row>
        <row r="1799">
          <cell r="A1799" t="str">
            <v>E9032</v>
          </cell>
          <cell r="B1799" t="str">
            <v>Equipamento para regulagem final de estais com até 37 cordoalhas - D = 15,7 mm - 20 kW</v>
          </cell>
          <cell r="C1799">
            <v>86776.948300000004</v>
          </cell>
          <cell r="D1799">
            <v>4.9587000000000003</v>
          </cell>
          <cell r="E1799">
            <v>1.5298</v>
          </cell>
          <cell r="F1799">
            <v>0</v>
          </cell>
          <cell r="G1799">
            <v>4.9587000000000003</v>
          </cell>
          <cell r="H1799">
            <v>0</v>
          </cell>
          <cell r="I1799">
            <v>34.950699999999998</v>
          </cell>
          <cell r="J1799">
            <v>46.3979</v>
          </cell>
          <cell r="K1799">
            <v>41.4392</v>
          </cell>
        </row>
        <row r="1800">
          <cell r="A1800" t="str">
            <v>E9033</v>
          </cell>
          <cell r="B1800" t="str">
            <v>Equipamento para regulagem final de estais de 38 a 55 cordoalhas - D = 15,7 mm - 30 kW</v>
          </cell>
          <cell r="C1800">
            <v>123967.069</v>
          </cell>
          <cell r="D1800">
            <v>7.0838000000000001</v>
          </cell>
          <cell r="E1800">
            <v>2.1854</v>
          </cell>
          <cell r="F1800">
            <v>0</v>
          </cell>
          <cell r="G1800">
            <v>7.0838000000000001</v>
          </cell>
          <cell r="H1800">
            <v>0</v>
          </cell>
          <cell r="I1800">
            <v>34.950699999999998</v>
          </cell>
          <cell r="J1800">
            <v>51.303699999999999</v>
          </cell>
          <cell r="K1800">
            <v>44.219900000000003</v>
          </cell>
        </row>
        <row r="1801">
          <cell r="A1801" t="str">
            <v>E9034</v>
          </cell>
          <cell r="B1801" t="str">
            <v>Equipamento para regulagem final de estais de 56 a 73 cordoalhas - D = 15,7 mm - 40 kW</v>
          </cell>
          <cell r="C1801">
            <v>185950.6035</v>
          </cell>
          <cell r="D1801">
            <v>10.6257</v>
          </cell>
          <cell r="E1801">
            <v>3.278</v>
          </cell>
          <cell r="F1801">
            <v>0</v>
          </cell>
          <cell r="G1801">
            <v>10.6257</v>
          </cell>
          <cell r="H1801">
            <v>0</v>
          </cell>
          <cell r="I1801">
            <v>34.950699999999998</v>
          </cell>
          <cell r="J1801">
            <v>59.4801</v>
          </cell>
          <cell r="K1801">
            <v>48.854399999999998</v>
          </cell>
        </row>
        <row r="1802">
          <cell r="A1802" t="str">
            <v>E9035</v>
          </cell>
          <cell r="B1802" t="str">
            <v>Equipamento para regulagem final de estais de 74 a 91 cordoalhas - D = 15,7 mm - 50 kW</v>
          </cell>
          <cell r="C1802">
            <v>247934.13800000001</v>
          </cell>
          <cell r="D1802">
            <v>14.1677</v>
          </cell>
          <cell r="E1802">
            <v>4.3707000000000003</v>
          </cell>
          <cell r="F1802">
            <v>0</v>
          </cell>
          <cell r="G1802">
            <v>14.1677</v>
          </cell>
          <cell r="H1802">
            <v>0</v>
          </cell>
          <cell r="I1802">
            <v>34.950699999999998</v>
          </cell>
          <cell r="J1802">
            <v>67.656800000000004</v>
          </cell>
          <cell r="K1802">
            <v>53.489100000000001</v>
          </cell>
        </row>
        <row r="1803">
          <cell r="A1803" t="str">
            <v>E9036</v>
          </cell>
          <cell r="B1803" t="str">
            <v>Grua fixa para alturas de 60 a 102 m, com alcance de 60 m com capacidade de 1.500 kg na ponta da lança - 37 kW</v>
          </cell>
          <cell r="C1803">
            <v>3261392.8906</v>
          </cell>
          <cell r="D1803">
            <v>163.06960000000001</v>
          </cell>
          <cell r="E1803">
            <v>57.493699999999997</v>
          </cell>
          <cell r="F1803">
            <v>0</v>
          </cell>
          <cell r="G1803">
            <v>186.36529999999999</v>
          </cell>
          <cell r="H1803">
            <v>0</v>
          </cell>
          <cell r="I1803">
            <v>34.950699999999998</v>
          </cell>
          <cell r="J1803">
            <v>441.8793</v>
          </cell>
          <cell r="K1803">
            <v>255.51400000000001</v>
          </cell>
        </row>
        <row r="1804">
          <cell r="A1804" t="str">
            <v>E9038</v>
          </cell>
          <cell r="B1804" t="str">
            <v>Macaco hidráulico monocordoalha para tensionamento de estais - 3 kW</v>
          </cell>
          <cell r="C1804">
            <v>17883.705699999999</v>
          </cell>
          <cell r="D1804">
            <v>1.0219</v>
          </cell>
          <cell r="E1804">
            <v>0.31530000000000002</v>
          </cell>
          <cell r="F1804">
            <v>0</v>
          </cell>
          <cell r="G1804">
            <v>1.0219</v>
          </cell>
          <cell r="H1804">
            <v>0</v>
          </cell>
          <cell r="I1804">
            <v>34.950699999999998</v>
          </cell>
          <cell r="J1804">
            <v>37.309800000000003</v>
          </cell>
          <cell r="K1804">
            <v>36.2879</v>
          </cell>
        </row>
        <row r="1805">
          <cell r="A1805" t="str">
            <v>E9039</v>
          </cell>
          <cell r="B1805" t="str">
            <v>Máquina de solda por termofusão para tubos PEAD com gerador de 4 kW</v>
          </cell>
          <cell r="C1805">
            <v>116592.4914</v>
          </cell>
          <cell r="D1805">
            <v>6.6623999999999999</v>
          </cell>
          <cell r="E1805">
            <v>2.0554000000000001</v>
          </cell>
          <cell r="F1805">
            <v>0</v>
          </cell>
          <cell r="G1805">
            <v>6.6623999999999999</v>
          </cell>
          <cell r="H1805">
            <v>3.7747999999999999</v>
          </cell>
          <cell r="I1805">
            <v>34.950699999999998</v>
          </cell>
          <cell r="J1805">
            <v>54.105699999999999</v>
          </cell>
          <cell r="K1805">
            <v>43.668500000000002</v>
          </cell>
        </row>
        <row r="1806">
          <cell r="A1806" t="str">
            <v>E9040</v>
          </cell>
          <cell r="B1806" t="str">
            <v>Serra mármore - 1,45 kW</v>
          </cell>
          <cell r="C1806">
            <v>447.83690000000001</v>
          </cell>
          <cell r="D1806">
            <v>4.0300000000000002E-2</v>
          </cell>
          <cell r="E1806">
            <v>8.3000000000000001E-3</v>
          </cell>
          <cell r="F1806">
            <v>0</v>
          </cell>
          <cell r="G1806">
            <v>2.24E-2</v>
          </cell>
          <cell r="H1806">
            <v>0</v>
          </cell>
          <cell r="I1806">
            <v>0</v>
          </cell>
          <cell r="J1806">
            <v>7.0999999999999994E-2</v>
          </cell>
          <cell r="K1806">
            <v>4.8599999999999997E-2</v>
          </cell>
        </row>
        <row r="1807">
          <cell r="A1807" t="str">
            <v>E9042</v>
          </cell>
          <cell r="B1807" t="str">
            <v>Trator sobre esteiras com lâmina - 97 kW</v>
          </cell>
          <cell r="C1807">
            <v>1146781.7751</v>
          </cell>
          <cell r="D1807">
            <v>44.597099999999998</v>
          </cell>
          <cell r="E1807">
            <v>19.654599999999999</v>
          </cell>
          <cell r="F1807">
            <v>0</v>
          </cell>
          <cell r="G1807">
            <v>63.710099999999997</v>
          </cell>
          <cell r="H1807">
            <v>67.449100000000001</v>
          </cell>
          <cell r="I1807">
            <v>26.961099999999998</v>
          </cell>
          <cell r="J1807">
            <v>222.37200000000001</v>
          </cell>
          <cell r="K1807">
            <v>91.212800000000001</v>
          </cell>
        </row>
        <row r="1808">
          <cell r="A1808" t="str">
            <v>E9043</v>
          </cell>
          <cell r="B1808" t="str">
            <v>Embarcação de alumínio com comprimento de 6 m e motor de popa - 18,60 kW</v>
          </cell>
          <cell r="C1808">
            <v>24166.8171</v>
          </cell>
          <cell r="D1808">
            <v>0.37759999999999999</v>
          </cell>
          <cell r="E1808">
            <v>0.1424</v>
          </cell>
          <cell r="F1808">
            <v>0</v>
          </cell>
          <cell r="G1808">
            <v>0.41959999999999997</v>
          </cell>
          <cell r="H1808">
            <v>35.465000000000003</v>
          </cell>
          <cell r="I1808">
            <v>33.051299999999998</v>
          </cell>
          <cell r="J1808">
            <v>69.4559</v>
          </cell>
          <cell r="K1808">
            <v>33.571300000000001</v>
          </cell>
        </row>
        <row r="1809">
          <cell r="A1809" t="str">
            <v>E9044</v>
          </cell>
          <cell r="B1809" t="str">
            <v>Central de concreto com capacidade de 150 m³/h - dosadora e misturadora</v>
          </cell>
          <cell r="C1809">
            <v>3266936.4057</v>
          </cell>
          <cell r="D1809">
            <v>186.68209999999999</v>
          </cell>
          <cell r="E1809">
            <v>57.5914</v>
          </cell>
          <cell r="F1809">
            <v>0</v>
          </cell>
          <cell r="G1809">
            <v>163.3468</v>
          </cell>
          <cell r="H1809">
            <v>0</v>
          </cell>
          <cell r="I1809">
            <v>34.950699999999998</v>
          </cell>
          <cell r="J1809">
            <v>442.57100000000003</v>
          </cell>
          <cell r="K1809">
            <v>279.2242</v>
          </cell>
        </row>
        <row r="1810">
          <cell r="A1810" t="str">
            <v>E9045</v>
          </cell>
          <cell r="B1810" t="str">
            <v>Conjunto bomba e macaco hidráulico para elevação com capacidade de 496 kN</v>
          </cell>
          <cell r="C1810">
            <v>61881.986100000002</v>
          </cell>
          <cell r="D1810">
            <v>4.9505999999999997</v>
          </cell>
          <cell r="E1810">
            <v>1.1454</v>
          </cell>
          <cell r="F1810">
            <v>0</v>
          </cell>
          <cell r="G1810">
            <v>4.9505999999999997</v>
          </cell>
          <cell r="H1810">
            <v>5.4913999999999996</v>
          </cell>
          <cell r="I1810">
            <v>34.950699999999998</v>
          </cell>
          <cell r="J1810">
            <v>51.488700000000001</v>
          </cell>
          <cell r="K1810">
            <v>41.046700000000001</v>
          </cell>
        </row>
        <row r="1811">
          <cell r="A1811" t="str">
            <v>E9046</v>
          </cell>
          <cell r="B1811" t="str">
            <v>Conjunto bomba e macaco hidráulico para elevação com capacidade de 929 kN</v>
          </cell>
          <cell r="C1811">
            <v>75142.723299999998</v>
          </cell>
          <cell r="D1811">
            <v>6.0114000000000001</v>
          </cell>
          <cell r="E1811">
            <v>1.3909</v>
          </cell>
          <cell r="F1811">
            <v>0</v>
          </cell>
          <cell r="G1811">
            <v>6.0114000000000001</v>
          </cell>
          <cell r="H1811">
            <v>5.4913999999999996</v>
          </cell>
          <cell r="I1811">
            <v>34.950699999999998</v>
          </cell>
          <cell r="J1811">
            <v>53.855800000000002</v>
          </cell>
          <cell r="K1811">
            <v>42.353000000000002</v>
          </cell>
        </row>
        <row r="1812">
          <cell r="A1812" t="str">
            <v>E9047</v>
          </cell>
          <cell r="B1812" t="str">
            <v>Conjunto bomba e macaco hidráulico para elevação com capacidade de 1.390 kN</v>
          </cell>
          <cell r="C1812">
            <v>109165.9154</v>
          </cell>
          <cell r="D1812">
            <v>8.7332999999999998</v>
          </cell>
          <cell r="E1812">
            <v>2.0207000000000002</v>
          </cell>
          <cell r="F1812">
            <v>0</v>
          </cell>
          <cell r="G1812">
            <v>8.7332999999999998</v>
          </cell>
          <cell r="H1812">
            <v>5.4913999999999996</v>
          </cell>
          <cell r="I1812">
            <v>34.950699999999998</v>
          </cell>
          <cell r="J1812">
            <v>59.929400000000001</v>
          </cell>
          <cell r="K1812">
            <v>45.704700000000003</v>
          </cell>
        </row>
        <row r="1813">
          <cell r="A1813" t="str">
            <v>E9048</v>
          </cell>
          <cell r="B1813" t="str">
            <v>Conjunto bomba e macaco hidráulico para elevação com capacidade de 1.859 kN</v>
          </cell>
          <cell r="C1813">
            <v>126727.1946</v>
          </cell>
          <cell r="D1813">
            <v>10.138199999999999</v>
          </cell>
          <cell r="E1813">
            <v>2.3456999999999999</v>
          </cell>
          <cell r="F1813">
            <v>0</v>
          </cell>
          <cell r="G1813">
            <v>10.138199999999999</v>
          </cell>
          <cell r="H1813">
            <v>5.4913999999999996</v>
          </cell>
          <cell r="I1813">
            <v>34.950699999999998</v>
          </cell>
          <cell r="J1813">
            <v>63.0642</v>
          </cell>
          <cell r="K1813">
            <v>47.434600000000003</v>
          </cell>
        </row>
        <row r="1814">
          <cell r="A1814" t="str">
            <v>E9049</v>
          </cell>
          <cell r="B1814" t="str">
            <v>Bomba de alta pressão para hidrojateamento com capacidade de 250 MPa - 72 kW</v>
          </cell>
          <cell r="C1814">
            <v>593909.57559999998</v>
          </cell>
          <cell r="D1814">
            <v>47.512799999999999</v>
          </cell>
          <cell r="E1814">
            <v>10.9933</v>
          </cell>
          <cell r="F1814">
            <v>0</v>
          </cell>
          <cell r="G1814">
            <v>53.451900000000002</v>
          </cell>
          <cell r="H1814">
            <v>53.641399999999997</v>
          </cell>
          <cell r="I1814">
            <v>22.023599999999998</v>
          </cell>
          <cell r="J1814">
            <v>187.62299999999999</v>
          </cell>
          <cell r="K1814">
            <v>80.529700000000005</v>
          </cell>
        </row>
        <row r="1815">
          <cell r="A1815" t="str">
            <v>E9050</v>
          </cell>
          <cell r="B1815" t="str">
            <v>Guindaste móvel sobre pneus com 2 eixos com capacidade de 18 t - 97 kW</v>
          </cell>
          <cell r="C1815">
            <v>2831088.4153</v>
          </cell>
          <cell r="D1815">
            <v>141.55439999999999</v>
          </cell>
          <cell r="E1815">
            <v>49.908000000000001</v>
          </cell>
          <cell r="F1815">
            <v>0</v>
          </cell>
          <cell r="G1815">
            <v>181.99850000000001</v>
          </cell>
          <cell r="H1815">
            <v>24.088999999999999</v>
          </cell>
          <cell r="I1815">
            <v>26.124099999999999</v>
          </cell>
          <cell r="J1815">
            <v>423.67399999999998</v>
          </cell>
          <cell r="K1815">
            <v>217.5865</v>
          </cell>
        </row>
        <row r="1816">
          <cell r="A1816" t="str">
            <v>E9051</v>
          </cell>
          <cell r="B1816" t="str">
            <v>Máquina levantadora e posicionadora de via - 7,40 kW</v>
          </cell>
          <cell r="C1816">
            <v>780288.29689999996</v>
          </cell>
          <cell r="D1816">
            <v>62.423099999999998</v>
          </cell>
          <cell r="E1816">
            <v>14.443099999999999</v>
          </cell>
          <cell r="F1816">
            <v>0</v>
          </cell>
          <cell r="G1816">
            <v>54.620199999999997</v>
          </cell>
          <cell r="H1816">
            <v>9.8767999999999994</v>
          </cell>
          <cell r="I1816">
            <v>22.023599999999998</v>
          </cell>
          <cell r="J1816">
            <v>163.38679999999999</v>
          </cell>
          <cell r="K1816">
            <v>98.889799999999994</v>
          </cell>
        </row>
        <row r="1817">
          <cell r="A1817" t="str">
            <v>E9052</v>
          </cell>
          <cell r="B1817" t="str">
            <v>Empilhadeira a diesel com capacidade de 10 t - 82 kW</v>
          </cell>
          <cell r="C1817">
            <v>804785.22930000001</v>
          </cell>
          <cell r="D1817">
            <v>64.382800000000003</v>
          </cell>
          <cell r="E1817">
            <v>14.896599999999999</v>
          </cell>
          <cell r="F1817">
            <v>0</v>
          </cell>
          <cell r="G1817">
            <v>56.335000000000001</v>
          </cell>
          <cell r="H1817">
            <v>61.0916</v>
          </cell>
          <cell r="I1817">
            <v>22.023599999999998</v>
          </cell>
          <cell r="J1817">
            <v>218.7296</v>
          </cell>
          <cell r="K1817">
            <v>101.303</v>
          </cell>
        </row>
        <row r="1818">
          <cell r="A1818" t="str">
            <v>E9053</v>
          </cell>
          <cell r="B1818" t="str">
            <v>Perfuratriz hidráulica montada em flutuante - 32 kW</v>
          </cell>
          <cell r="C1818">
            <v>358458.08299999998</v>
          </cell>
          <cell r="D1818">
            <v>11.2018</v>
          </cell>
          <cell r="E1818">
            <v>2.3037999999999998</v>
          </cell>
          <cell r="F1818">
            <v>0</v>
          </cell>
          <cell r="G1818">
            <v>9.9572000000000003</v>
          </cell>
          <cell r="H1818">
            <v>15.893800000000001</v>
          </cell>
          <cell r="I1818">
            <v>26.744700000000002</v>
          </cell>
          <cell r="J1818">
            <v>66.101299999999995</v>
          </cell>
          <cell r="K1818">
            <v>40.250300000000003</v>
          </cell>
        </row>
        <row r="1819">
          <cell r="A1819" t="str">
            <v>E9054</v>
          </cell>
          <cell r="B1819" t="str">
            <v>Equipamento sobre forma-trilho para execução e acabamento de pavimento de concreto - 13,40 kW</v>
          </cell>
          <cell r="C1819">
            <v>1331338.3149000001</v>
          </cell>
          <cell r="D1819">
            <v>106.50709999999999</v>
          </cell>
          <cell r="E1819">
            <v>24.6431</v>
          </cell>
          <cell r="F1819">
            <v>0</v>
          </cell>
          <cell r="G1819">
            <v>66.566900000000004</v>
          </cell>
          <cell r="H1819">
            <v>17.885000000000002</v>
          </cell>
          <cell r="I1819">
            <v>22.023599999999998</v>
          </cell>
          <cell r="J1819">
            <v>237.62569999999999</v>
          </cell>
          <cell r="K1819">
            <v>153.1738</v>
          </cell>
        </row>
        <row r="1820">
          <cell r="A1820" t="str">
            <v>E9055</v>
          </cell>
          <cell r="B1820" t="str">
            <v>Guincho pneumático com capacidade de 2,5 t</v>
          </cell>
          <cell r="C1820">
            <v>525904.51580000005</v>
          </cell>
          <cell r="D1820">
            <v>47.331400000000002</v>
          </cell>
          <cell r="E1820">
            <v>9.7345000000000006</v>
          </cell>
          <cell r="F1820">
            <v>0</v>
          </cell>
          <cell r="G1820">
            <v>26.295200000000001</v>
          </cell>
          <cell r="H1820">
            <v>0</v>
          </cell>
          <cell r="I1820">
            <v>0</v>
          </cell>
          <cell r="J1820">
            <v>83.361099999999993</v>
          </cell>
          <cell r="K1820">
            <v>57.065899999999999</v>
          </cell>
        </row>
        <row r="1821">
          <cell r="A1821" t="str">
            <v>E9056</v>
          </cell>
          <cell r="B1821" t="str">
            <v>Plataforma autoelevatória de 12 x 24 m com capacidade de 150 t</v>
          </cell>
          <cell r="C1821">
            <v>904044.65170000005</v>
          </cell>
          <cell r="D1821">
            <v>7.0628000000000002</v>
          </cell>
          <cell r="E1821">
            <v>5.0841000000000003</v>
          </cell>
          <cell r="F1821">
            <v>0</v>
          </cell>
          <cell r="G1821">
            <v>15.6952</v>
          </cell>
          <cell r="H1821">
            <v>0</v>
          </cell>
          <cell r="I1821">
            <v>85.067400000000006</v>
          </cell>
          <cell r="J1821">
            <v>112.90949999999999</v>
          </cell>
          <cell r="K1821">
            <v>97.214299999999994</v>
          </cell>
        </row>
        <row r="1822">
          <cell r="A1822" t="str">
            <v>E9057</v>
          </cell>
          <cell r="B1822" t="str">
            <v>Batelão sem propulsão com capacidade de 66 m³</v>
          </cell>
          <cell r="C1822">
            <v>241755.23130000001</v>
          </cell>
          <cell r="D1822">
            <v>1.8887</v>
          </cell>
          <cell r="E1822">
            <v>1.3595999999999999</v>
          </cell>
          <cell r="F1822">
            <v>0</v>
          </cell>
          <cell r="G1822">
            <v>3.1478999999999999</v>
          </cell>
          <cell r="H1822">
            <v>0</v>
          </cell>
          <cell r="I1822">
            <v>22.313300000000002</v>
          </cell>
          <cell r="J1822">
            <v>28.709499999999998</v>
          </cell>
          <cell r="K1822">
            <v>25.561599999999999</v>
          </cell>
        </row>
        <row r="1823">
          <cell r="A1823" t="str">
            <v>E9058</v>
          </cell>
          <cell r="B1823" t="str">
            <v>Plataforma flutuante de 12 x 24 x 1,8 m com capacidade de 150 t</v>
          </cell>
          <cell r="C1823">
            <v>723048.76710000006</v>
          </cell>
          <cell r="D1823">
            <v>5.6487999999999996</v>
          </cell>
          <cell r="E1823">
            <v>4.0662000000000003</v>
          </cell>
          <cell r="F1823">
            <v>0</v>
          </cell>
          <cell r="G1823">
            <v>9.4146999999999998</v>
          </cell>
          <cell r="H1823">
            <v>0</v>
          </cell>
          <cell r="I1823">
            <v>22.313300000000002</v>
          </cell>
          <cell r="J1823">
            <v>41.442999999999998</v>
          </cell>
          <cell r="K1823">
            <v>32.028300000000002</v>
          </cell>
        </row>
        <row r="1824">
          <cell r="A1824" t="str">
            <v>E9059</v>
          </cell>
          <cell r="B1824" t="str">
            <v>Plataforma autoelevatória de 12 x 24 m montada na obra com capacidade de 150 t</v>
          </cell>
          <cell r="C1824">
            <v>904044.65170000005</v>
          </cell>
          <cell r="D1824">
            <v>7.0628000000000002</v>
          </cell>
          <cell r="E1824">
            <v>5.0841000000000003</v>
          </cell>
          <cell r="F1824">
            <v>0</v>
          </cell>
          <cell r="G1824">
            <v>15.6952</v>
          </cell>
          <cell r="H1824">
            <v>0</v>
          </cell>
          <cell r="I1824">
            <v>85.067400000000006</v>
          </cell>
          <cell r="J1824">
            <v>112.90949999999999</v>
          </cell>
          <cell r="K1824">
            <v>97.214299999999994</v>
          </cell>
        </row>
        <row r="1825">
          <cell r="A1825" t="str">
            <v>E9060</v>
          </cell>
          <cell r="B1825" t="str">
            <v>Perfuratriz pneumática rotopercussiva montada em flutuante com pressão de 0,70 MPa e capacidade de 2.500 gpm</v>
          </cell>
          <cell r="C1825">
            <v>22360.97</v>
          </cell>
          <cell r="D1825">
            <v>0.69879999999999998</v>
          </cell>
          <cell r="E1825">
            <v>0.14369999999999999</v>
          </cell>
          <cell r="F1825">
            <v>0</v>
          </cell>
          <cell r="G1825">
            <v>0.62109999999999999</v>
          </cell>
          <cell r="H1825">
            <v>0</v>
          </cell>
          <cell r="I1825">
            <v>53.489400000000003</v>
          </cell>
          <cell r="J1825">
            <v>54.953000000000003</v>
          </cell>
          <cell r="K1825">
            <v>54.331899999999997</v>
          </cell>
        </row>
        <row r="1826">
          <cell r="A1826" t="str">
            <v>E9061</v>
          </cell>
          <cell r="B1826" t="str">
            <v>Lixadeira elétrica manual angular - 2 kW</v>
          </cell>
          <cell r="C1826">
            <v>1386.6858999999999</v>
          </cell>
          <cell r="D1826">
            <v>0.1109</v>
          </cell>
          <cell r="E1826">
            <v>2.5700000000000001E-2</v>
          </cell>
          <cell r="F1826">
            <v>0</v>
          </cell>
          <cell r="G1826">
            <v>6.93E-2</v>
          </cell>
          <cell r="H1826">
            <v>0</v>
          </cell>
          <cell r="I1826">
            <v>0</v>
          </cell>
          <cell r="J1826">
            <v>0.2059</v>
          </cell>
          <cell r="K1826">
            <v>0.1366</v>
          </cell>
        </row>
        <row r="1827">
          <cell r="A1827" t="str">
            <v>E9062</v>
          </cell>
          <cell r="B1827" t="str">
            <v>Soprador de ar quente manual - 1,60 kW</v>
          </cell>
          <cell r="C1827">
            <v>4569.0099</v>
          </cell>
          <cell r="D1827">
            <v>0.60919999999999996</v>
          </cell>
          <cell r="E1827">
            <v>9.4E-2</v>
          </cell>
          <cell r="F1827">
            <v>0</v>
          </cell>
          <cell r="G1827">
            <v>0.38080000000000003</v>
          </cell>
          <cell r="H1827">
            <v>0</v>
          </cell>
          <cell r="I1827">
            <v>0</v>
          </cell>
          <cell r="J1827">
            <v>1.0840000000000001</v>
          </cell>
          <cell r="K1827">
            <v>0.70320000000000005</v>
          </cell>
        </row>
        <row r="1828">
          <cell r="A1828" t="str">
            <v>E9063</v>
          </cell>
          <cell r="B1828" t="str">
            <v>Equipamento de estabilização dinâmica da via - 300 kW</v>
          </cell>
          <cell r="C1828">
            <v>24329754.640999999</v>
          </cell>
          <cell r="D1828">
            <v>973.1902</v>
          </cell>
          <cell r="E1828">
            <v>412.81509999999997</v>
          </cell>
          <cell r="F1828">
            <v>0</v>
          </cell>
          <cell r="G1828">
            <v>973.1902</v>
          </cell>
          <cell r="H1828">
            <v>178.8048</v>
          </cell>
          <cell r="I1828">
            <v>34.950699999999998</v>
          </cell>
          <cell r="J1828">
            <v>2572.951</v>
          </cell>
          <cell r="K1828">
            <v>1420.9559999999999</v>
          </cell>
        </row>
        <row r="1829">
          <cell r="A1829" t="str">
            <v>E9064</v>
          </cell>
          <cell r="B1829" t="str">
            <v>Transportador manual gerica com capacidade de 180 l</v>
          </cell>
          <cell r="C1829">
            <v>1046.2184999999999</v>
          </cell>
          <cell r="D1829">
            <v>1.0462</v>
          </cell>
          <cell r="E1829">
            <v>6.4600000000000005E-2</v>
          </cell>
          <cell r="F1829">
            <v>0</v>
          </cell>
          <cell r="G1829">
            <v>0.52310000000000001</v>
          </cell>
          <cell r="H1829">
            <v>0</v>
          </cell>
          <cell r="I1829">
            <v>0</v>
          </cell>
          <cell r="J1829">
            <v>1.6338999999999999</v>
          </cell>
          <cell r="K1829">
            <v>1.1108</v>
          </cell>
        </row>
        <row r="1830">
          <cell r="A1830" t="str">
            <v>E9065</v>
          </cell>
          <cell r="B1830" t="str">
            <v>Carro controle ferroviário - 186 kW</v>
          </cell>
          <cell r="C1830">
            <v>28309902.637800001</v>
          </cell>
          <cell r="D1830">
            <v>1132.3960999999999</v>
          </cell>
          <cell r="E1830">
            <v>480.34829999999999</v>
          </cell>
          <cell r="F1830">
            <v>0</v>
          </cell>
          <cell r="G1830">
            <v>990.84659999999997</v>
          </cell>
          <cell r="H1830">
            <v>110.85899999999999</v>
          </cell>
          <cell r="I1830">
            <v>34.950699999999998</v>
          </cell>
          <cell r="J1830">
            <v>2749.4007000000001</v>
          </cell>
          <cell r="K1830">
            <v>1647.6950999999999</v>
          </cell>
        </row>
        <row r="1831">
          <cell r="A1831" t="str">
            <v>E9066</v>
          </cell>
          <cell r="B1831" t="str">
            <v>Grupo gerador - 14 kVA</v>
          </cell>
          <cell r="C1831">
            <v>71541.1397</v>
          </cell>
          <cell r="D1831">
            <v>3.5771000000000002</v>
          </cell>
          <cell r="E1831">
            <v>1.2612000000000001</v>
          </cell>
          <cell r="F1831">
            <v>0</v>
          </cell>
          <cell r="G1831">
            <v>2.5550000000000002</v>
          </cell>
          <cell r="H1831">
            <v>10.380599999999999</v>
          </cell>
          <cell r="I1831">
            <v>0</v>
          </cell>
          <cell r="J1831">
            <v>17.773900000000001</v>
          </cell>
          <cell r="K1831">
            <v>4.8383000000000003</v>
          </cell>
        </row>
        <row r="1832">
          <cell r="A1832" t="str">
            <v>E9067</v>
          </cell>
          <cell r="B1832" t="str">
            <v>Veículo ferroviário para capina química com capacidade de 12.000 l - 115 kW</v>
          </cell>
          <cell r="C1832">
            <v>1686501.2167</v>
          </cell>
          <cell r="D1832">
            <v>67.459999999999994</v>
          </cell>
          <cell r="E1832">
            <v>28.6157</v>
          </cell>
          <cell r="F1832">
            <v>0</v>
          </cell>
          <cell r="G1832">
            <v>42.162500000000001</v>
          </cell>
          <cell r="H1832">
            <v>68.541799999999995</v>
          </cell>
          <cell r="I1832">
            <v>22.023599999999998</v>
          </cell>
          <cell r="J1832">
            <v>228.80359999999999</v>
          </cell>
          <cell r="K1832">
            <v>118.0993</v>
          </cell>
        </row>
        <row r="1833">
          <cell r="A1833" t="str">
            <v>E9068</v>
          </cell>
          <cell r="B1833" t="str">
            <v>Perfuratriz hidráulica rotopercussiva para CCPH - 123 kW</v>
          </cell>
          <cell r="C1833">
            <v>2881914.0395</v>
          </cell>
          <cell r="D1833">
            <v>192.1276</v>
          </cell>
          <cell r="E1833">
            <v>51.862400000000001</v>
          </cell>
          <cell r="F1833">
            <v>0</v>
          </cell>
          <cell r="G1833">
            <v>192.1276</v>
          </cell>
          <cell r="H1833">
            <v>91.637500000000003</v>
          </cell>
          <cell r="I1833">
            <v>26.961099999999998</v>
          </cell>
          <cell r="J1833">
            <v>554.71619999999996</v>
          </cell>
          <cell r="K1833">
            <v>270.9511</v>
          </cell>
        </row>
        <row r="1834">
          <cell r="A1834" t="str">
            <v>E9069</v>
          </cell>
          <cell r="B1834" t="str">
            <v>Vibrador de imersão para concreto - 4,10 kW</v>
          </cell>
          <cell r="C1834">
            <v>3883.2003</v>
          </cell>
          <cell r="D1834">
            <v>0.62129999999999996</v>
          </cell>
          <cell r="E1834">
            <v>0.14380000000000001</v>
          </cell>
          <cell r="F1834">
            <v>0</v>
          </cell>
          <cell r="G1834">
            <v>0.38829999999999998</v>
          </cell>
          <cell r="H1834">
            <v>6.8403999999999998</v>
          </cell>
          <cell r="I1834">
            <v>0</v>
          </cell>
          <cell r="J1834">
            <v>7.9938000000000002</v>
          </cell>
          <cell r="K1834">
            <v>0.7651</v>
          </cell>
        </row>
        <row r="1835">
          <cell r="A1835" t="str">
            <v>E9070</v>
          </cell>
          <cell r="B1835" t="str">
            <v>Ponte rolante com capacidade de 5 t e vão de até 15 m - 10 kW</v>
          </cell>
          <cell r="C1835">
            <v>336412.31329999998</v>
          </cell>
          <cell r="D1835">
            <v>13.4565</v>
          </cell>
          <cell r="E1835">
            <v>5.7081</v>
          </cell>
          <cell r="F1835">
            <v>0</v>
          </cell>
          <cell r="G1835">
            <v>8.4102999999999994</v>
          </cell>
          <cell r="H1835">
            <v>0</v>
          </cell>
          <cell r="I1835">
            <v>22.023599999999998</v>
          </cell>
          <cell r="J1835">
            <v>49.598500000000001</v>
          </cell>
          <cell r="K1835">
            <v>41.188200000000002</v>
          </cell>
        </row>
        <row r="1836">
          <cell r="A1836" t="str">
            <v>E9071</v>
          </cell>
          <cell r="B1836" t="str">
            <v>Transportador manual carrinho de mão com capacidade de 80 l</v>
          </cell>
          <cell r="C1836">
            <v>495.94920000000002</v>
          </cell>
          <cell r="D1836">
            <v>0.49590000000000001</v>
          </cell>
          <cell r="E1836">
            <v>3.0599999999999999E-2</v>
          </cell>
          <cell r="F1836">
            <v>0</v>
          </cell>
          <cell r="G1836">
            <v>0.248</v>
          </cell>
          <cell r="H1836">
            <v>0</v>
          </cell>
          <cell r="I1836">
            <v>0</v>
          </cell>
          <cell r="J1836">
            <v>0.77449999999999997</v>
          </cell>
          <cell r="K1836">
            <v>0.52649999999999997</v>
          </cell>
        </row>
        <row r="1837">
          <cell r="A1837" t="str">
            <v>E9072</v>
          </cell>
          <cell r="B1837" t="str">
            <v>Martelo hidráulico vibratório com unidade hidráulica - 486 kW</v>
          </cell>
          <cell r="C1837">
            <v>2868097.2385</v>
          </cell>
          <cell r="D1837">
            <v>191.20650000000001</v>
          </cell>
          <cell r="E1837">
            <v>51.613799999999998</v>
          </cell>
          <cell r="F1837">
            <v>0</v>
          </cell>
          <cell r="G1837">
            <v>167.3057</v>
          </cell>
          <cell r="H1837">
            <v>362.0797</v>
          </cell>
          <cell r="I1837">
            <v>34.950699999999998</v>
          </cell>
          <cell r="J1837">
            <v>807.15639999999996</v>
          </cell>
          <cell r="K1837">
            <v>277.77100000000002</v>
          </cell>
        </row>
        <row r="1838">
          <cell r="A1838" t="str">
            <v>E9073</v>
          </cell>
          <cell r="B1838" t="str">
            <v>Bomba de concreto rebocável com capacidade de 30 m³/h - 74 kW</v>
          </cell>
          <cell r="C1838">
            <v>478838.31329999998</v>
          </cell>
          <cell r="D1838">
            <v>38.307099999999998</v>
          </cell>
          <cell r="E1838">
            <v>8.8633000000000006</v>
          </cell>
          <cell r="F1838">
            <v>0</v>
          </cell>
          <cell r="G1838">
            <v>38.307099999999998</v>
          </cell>
          <cell r="H1838">
            <v>69.833200000000005</v>
          </cell>
          <cell r="I1838">
            <v>22.023599999999998</v>
          </cell>
          <cell r="J1838">
            <v>177.33430000000001</v>
          </cell>
          <cell r="K1838">
            <v>69.194000000000003</v>
          </cell>
        </row>
        <row r="1839">
          <cell r="A1839" t="str">
            <v>E9074</v>
          </cell>
          <cell r="B1839" t="str">
            <v>Tanque de estocagem de asfalto com agitadores de 60.000 l</v>
          </cell>
          <cell r="C1839">
            <v>816000</v>
          </cell>
          <cell r="D1839">
            <v>34</v>
          </cell>
          <cell r="E1839">
            <v>11.8001</v>
          </cell>
          <cell r="F1839">
            <v>0</v>
          </cell>
          <cell r="G1839">
            <v>21.25</v>
          </cell>
          <cell r="H1839">
            <v>0</v>
          </cell>
          <cell r="I1839">
            <v>0</v>
          </cell>
          <cell r="J1839">
            <v>67.0501</v>
          </cell>
          <cell r="K1839">
            <v>45.8001</v>
          </cell>
        </row>
        <row r="1840">
          <cell r="A1840" t="str">
            <v>E9075</v>
          </cell>
          <cell r="B1840" t="str">
            <v>Trado cavadeira de 12"</v>
          </cell>
          <cell r="C1840">
            <v>144.77969999999999</v>
          </cell>
          <cell r="D1840">
            <v>7.2400000000000006E-2</v>
          </cell>
          <cell r="E1840">
            <v>6.7000000000000002E-3</v>
          </cell>
          <cell r="F1840">
            <v>0</v>
          </cell>
          <cell r="G1840">
            <v>3.6200000000000003E-2</v>
          </cell>
          <cell r="H1840">
            <v>0</v>
          </cell>
          <cell r="I1840">
            <v>0</v>
          </cell>
          <cell r="J1840">
            <v>0.1153</v>
          </cell>
          <cell r="K1840">
            <v>7.9100000000000004E-2</v>
          </cell>
        </row>
        <row r="1841">
          <cell r="A1841" t="str">
            <v>E9076</v>
          </cell>
          <cell r="B1841" t="str">
            <v>Equipamento para pintura eletrostática com cabine dupla de 7,00 kW e estufa de 80.000 kCal</v>
          </cell>
          <cell r="C1841">
            <v>163703.1771</v>
          </cell>
          <cell r="D1841">
            <v>10.5238</v>
          </cell>
          <cell r="E1841">
            <v>2.8858999999999999</v>
          </cell>
          <cell r="F1841">
            <v>0</v>
          </cell>
          <cell r="G1841">
            <v>5.8464999999999998</v>
          </cell>
          <cell r="H1841">
            <v>0</v>
          </cell>
          <cell r="I1841">
            <v>22.023599999999998</v>
          </cell>
          <cell r="J1841">
            <v>41.279800000000002</v>
          </cell>
          <cell r="K1841">
            <v>35.433300000000003</v>
          </cell>
        </row>
        <row r="1842">
          <cell r="A1842" t="str">
            <v>E9077</v>
          </cell>
          <cell r="B1842" t="str">
            <v>Perfuratriz de circulação reversa tipo Wirth ou similar com unidade hidráulica (Power Pack) - 273 kW</v>
          </cell>
          <cell r="C1842">
            <v>4668067.2158000004</v>
          </cell>
          <cell r="D1842">
            <v>311.2045</v>
          </cell>
          <cell r="E1842">
            <v>84.005799999999994</v>
          </cell>
          <cell r="F1842">
            <v>0</v>
          </cell>
          <cell r="G1842">
            <v>311.2045</v>
          </cell>
          <cell r="H1842">
            <v>135.59360000000001</v>
          </cell>
          <cell r="I1842">
            <v>26.961099999999998</v>
          </cell>
          <cell r="J1842">
            <v>868.96950000000004</v>
          </cell>
          <cell r="K1842">
            <v>422.17140000000001</v>
          </cell>
        </row>
        <row r="1843">
          <cell r="A1843" t="str">
            <v>E9078</v>
          </cell>
          <cell r="B1843" t="str">
            <v>Treliça lançadeira com capacidade de carga de 100 a 120 t e vão máximo de 45 m - 110 kW</v>
          </cell>
          <cell r="C1843">
            <v>3536809.6904000002</v>
          </cell>
          <cell r="D1843">
            <v>94.314899999999994</v>
          </cell>
          <cell r="E1843">
            <v>58.192300000000003</v>
          </cell>
          <cell r="F1843">
            <v>0</v>
          </cell>
          <cell r="G1843">
            <v>58.946800000000003</v>
          </cell>
          <cell r="H1843">
            <v>0</v>
          </cell>
          <cell r="I1843">
            <v>34.950699999999998</v>
          </cell>
          <cell r="J1843">
            <v>246.40469999999999</v>
          </cell>
          <cell r="K1843">
            <v>187.4579</v>
          </cell>
        </row>
        <row r="1844">
          <cell r="A1844" t="str">
            <v>E9079</v>
          </cell>
          <cell r="B1844" t="str">
            <v>Bomba submersível com capacidade de 360 m³/h - 23 kW</v>
          </cell>
          <cell r="C1844">
            <v>179779.8946</v>
          </cell>
          <cell r="D1844">
            <v>14.382400000000001</v>
          </cell>
          <cell r="E1844">
            <v>3.3277000000000001</v>
          </cell>
          <cell r="F1844">
            <v>0</v>
          </cell>
          <cell r="G1844">
            <v>12.5846</v>
          </cell>
          <cell r="H1844">
            <v>0</v>
          </cell>
          <cell r="I1844">
            <v>0</v>
          </cell>
          <cell r="J1844">
            <v>30.294699999999999</v>
          </cell>
          <cell r="K1844">
            <v>17.710100000000001</v>
          </cell>
        </row>
        <row r="1845">
          <cell r="A1845" t="str">
            <v>E9080</v>
          </cell>
          <cell r="B1845" t="str">
            <v>Carrelone com capacidade máxima de 70 t</v>
          </cell>
          <cell r="C1845">
            <v>1775090.5763999999</v>
          </cell>
          <cell r="D1845">
            <v>79.879099999999994</v>
          </cell>
          <cell r="E1845">
            <v>30.1188</v>
          </cell>
          <cell r="F1845">
            <v>0</v>
          </cell>
          <cell r="G1845">
            <v>44.377299999999998</v>
          </cell>
          <cell r="H1845">
            <v>0</v>
          </cell>
          <cell r="I1845">
            <v>22.023599999999998</v>
          </cell>
          <cell r="J1845">
            <v>176.39879999999999</v>
          </cell>
          <cell r="K1845">
            <v>132.0215</v>
          </cell>
        </row>
        <row r="1846">
          <cell r="A1846" t="str">
            <v>E9081</v>
          </cell>
          <cell r="B1846" t="str">
            <v>Fischietti simples com capacidade de 70 t</v>
          </cell>
          <cell r="C1846">
            <v>104054.8968</v>
          </cell>
          <cell r="D1846">
            <v>4.6825000000000001</v>
          </cell>
          <cell r="E1846">
            <v>1.7656000000000001</v>
          </cell>
          <cell r="F1846">
            <v>0</v>
          </cell>
          <cell r="G1846">
            <v>2.6013999999999999</v>
          </cell>
          <cell r="H1846">
            <v>0</v>
          </cell>
          <cell r="I1846">
            <v>22.023599999999998</v>
          </cell>
          <cell r="J1846">
            <v>31.0731</v>
          </cell>
          <cell r="K1846">
            <v>28.471699999999998</v>
          </cell>
        </row>
        <row r="1847">
          <cell r="A1847" t="str">
            <v>E9083</v>
          </cell>
          <cell r="B1847" t="str">
            <v>Vagão fechado FLT com capacidade de 99 t</v>
          </cell>
          <cell r="C1847">
            <v>800000</v>
          </cell>
          <cell r="D1847">
            <v>12.666700000000001</v>
          </cell>
          <cell r="E1847">
            <v>12.751300000000001</v>
          </cell>
          <cell r="F1847">
            <v>0</v>
          </cell>
          <cell r="G1847">
            <v>6.6666999999999996</v>
          </cell>
          <cell r="H1847">
            <v>0</v>
          </cell>
          <cell r="I1847">
            <v>0</v>
          </cell>
          <cell r="J1847">
            <v>32.084699999999998</v>
          </cell>
          <cell r="K1847">
            <v>25.417999999999999</v>
          </cell>
        </row>
        <row r="1848">
          <cell r="A1848" t="str">
            <v>E9084</v>
          </cell>
          <cell r="B1848" t="str">
            <v>Vagão tanque convencional TCT com capacidade de 97 t e 103.000 l</v>
          </cell>
          <cell r="C1848">
            <v>1195000</v>
          </cell>
          <cell r="D1848">
            <v>18.9208</v>
          </cell>
          <cell r="E1848">
            <v>19.0473</v>
          </cell>
          <cell r="F1848">
            <v>0</v>
          </cell>
          <cell r="G1848">
            <v>9.9582999999999995</v>
          </cell>
          <cell r="H1848">
            <v>0</v>
          </cell>
          <cell r="I1848">
            <v>0</v>
          </cell>
          <cell r="J1848">
            <v>47.926400000000001</v>
          </cell>
          <cell r="K1848">
            <v>37.9681</v>
          </cell>
        </row>
        <row r="1849">
          <cell r="A1849" t="str">
            <v>E9085</v>
          </cell>
          <cell r="B1849" t="str">
            <v>Vagão gôndola GDE com capacidade de 93,5 t / 29 m³</v>
          </cell>
          <cell r="C1849">
            <v>620000</v>
          </cell>
          <cell r="D1849">
            <v>9.8167000000000009</v>
          </cell>
          <cell r="E1849">
            <v>9.8823000000000008</v>
          </cell>
          <cell r="F1849">
            <v>0</v>
          </cell>
          <cell r="G1849">
            <v>5.1666999999999996</v>
          </cell>
          <cell r="H1849">
            <v>0</v>
          </cell>
          <cell r="I1849">
            <v>0</v>
          </cell>
          <cell r="J1849">
            <v>24.8657</v>
          </cell>
          <cell r="K1849">
            <v>19.699000000000002</v>
          </cell>
        </row>
        <row r="1850">
          <cell r="A1850" t="str">
            <v>E9086</v>
          </cell>
          <cell r="B1850" t="str">
            <v>Bomba de concreto rebocável com capacidade de 41 m³/h - 74 kW</v>
          </cell>
          <cell r="C1850">
            <v>528988.31330000004</v>
          </cell>
          <cell r="D1850">
            <v>42.319099999999999</v>
          </cell>
          <cell r="E1850">
            <v>9.7916000000000007</v>
          </cell>
          <cell r="F1850">
            <v>0</v>
          </cell>
          <cell r="G1850">
            <v>42.319099999999999</v>
          </cell>
          <cell r="H1850">
            <v>69.833200000000005</v>
          </cell>
          <cell r="I1850">
            <v>22.023599999999998</v>
          </cell>
          <cell r="J1850">
            <v>186.28659999999999</v>
          </cell>
          <cell r="K1850">
            <v>74.134299999999996</v>
          </cell>
        </row>
        <row r="1851">
          <cell r="A1851" t="str">
            <v>E9089</v>
          </cell>
          <cell r="B1851" t="str">
            <v>Roçadeira costal - 1,40 kW</v>
          </cell>
          <cell r="C1851">
            <v>2657.7476999999999</v>
          </cell>
          <cell r="D1851">
            <v>0.3987</v>
          </cell>
          <cell r="E1851">
            <v>5.4699999999999999E-2</v>
          </cell>
          <cell r="F1851">
            <v>0</v>
          </cell>
          <cell r="G1851">
            <v>0.31009999999999999</v>
          </cell>
          <cell r="H1851">
            <v>7.3409000000000004</v>
          </cell>
          <cell r="I1851">
            <v>0</v>
          </cell>
          <cell r="J1851">
            <v>8.1044</v>
          </cell>
          <cell r="K1851">
            <v>0.45340000000000003</v>
          </cell>
        </row>
        <row r="1852">
          <cell r="A1852" t="str">
            <v>E9091</v>
          </cell>
          <cell r="B1852" t="str">
            <v>Embarcação empurradora fluvial - 372 kW</v>
          </cell>
          <cell r="C1852">
            <v>1107113.1000999999</v>
          </cell>
          <cell r="D1852">
            <v>14.4155</v>
          </cell>
          <cell r="E1852">
            <v>6.4237000000000002</v>
          </cell>
          <cell r="F1852">
            <v>0</v>
          </cell>
          <cell r="G1852">
            <v>32.034500000000001</v>
          </cell>
          <cell r="H1852">
            <v>351.05340000000001</v>
          </cell>
          <cell r="I1852">
            <v>118.2557</v>
          </cell>
          <cell r="J1852">
            <v>522.18280000000004</v>
          </cell>
          <cell r="K1852">
            <v>139.0949</v>
          </cell>
        </row>
        <row r="1853">
          <cell r="A1853" t="str">
            <v>E9093</v>
          </cell>
          <cell r="B1853" t="str">
            <v>Veículo leve - 53 kW (sem motorista)</v>
          </cell>
          <cell r="C1853">
            <v>78237.165399999998</v>
          </cell>
          <cell r="D1853">
            <v>4.6942000000000004</v>
          </cell>
          <cell r="E1853">
            <v>1.4481999999999999</v>
          </cell>
          <cell r="F1853">
            <v>0.58679999999999999</v>
          </cell>
          <cell r="G1853">
            <v>4.6942000000000004</v>
          </cell>
          <cell r="H1853">
            <v>22.7376</v>
          </cell>
          <cell r="I1853">
            <v>0</v>
          </cell>
          <cell r="J1853">
            <v>34.161000000000001</v>
          </cell>
          <cell r="K1853">
            <v>6.7291999999999996</v>
          </cell>
        </row>
        <row r="1854">
          <cell r="A1854" t="str">
            <v>E9094</v>
          </cell>
          <cell r="B1854" t="str">
            <v>Guindaste móvel sobre pneus com 6 eixos com capacidade máxima de 350 t - 450 kW</v>
          </cell>
          <cell r="C1854">
            <v>16380186.568499999</v>
          </cell>
          <cell r="D1854">
            <v>819.00930000000005</v>
          </cell>
          <cell r="E1854">
            <v>288.7593</v>
          </cell>
          <cell r="F1854">
            <v>117.0013</v>
          </cell>
          <cell r="G1854">
            <v>1053.0119999999999</v>
          </cell>
          <cell r="H1854">
            <v>111.753</v>
          </cell>
          <cell r="I1854">
            <v>26.124099999999999</v>
          </cell>
          <cell r="J1854">
            <v>2415.6590000000001</v>
          </cell>
          <cell r="K1854">
            <v>1250.894</v>
          </cell>
        </row>
        <row r="1855">
          <cell r="A1855" t="str">
            <v>E9095</v>
          </cell>
          <cell r="B1855" t="str">
            <v>Guindaste móvel sobre pneus com 8 eixos com capacidade máxima de 500 t - 500 kW</v>
          </cell>
          <cell r="C1855">
            <v>28731124.757100001</v>
          </cell>
          <cell r="D1855">
            <v>1436.5562</v>
          </cell>
          <cell r="E1855">
            <v>506.48869999999999</v>
          </cell>
          <cell r="F1855">
            <v>205.22229999999999</v>
          </cell>
          <cell r="G1855">
            <v>1847.0009</v>
          </cell>
          <cell r="H1855">
            <v>124.17</v>
          </cell>
          <cell r="I1855">
            <v>26.124099999999999</v>
          </cell>
          <cell r="J1855">
            <v>4145.5622000000003</v>
          </cell>
          <cell r="K1855">
            <v>2174.3912999999998</v>
          </cell>
        </row>
        <row r="1856">
          <cell r="A1856" t="str">
            <v>E9096</v>
          </cell>
          <cell r="B1856" t="str">
            <v>Minicarregadeira de pneus - 45,50 kW</v>
          </cell>
          <cell r="C1856">
            <v>405216.81880000001</v>
          </cell>
          <cell r="D1856">
            <v>28.365200000000002</v>
          </cell>
          <cell r="E1856">
            <v>7.5006000000000004</v>
          </cell>
          <cell r="F1856">
            <v>0</v>
          </cell>
          <cell r="G1856">
            <v>28.365200000000002</v>
          </cell>
          <cell r="H1856">
            <v>56.497399999999999</v>
          </cell>
          <cell r="I1856">
            <v>26.961099999999998</v>
          </cell>
          <cell r="J1856">
            <v>147.68950000000001</v>
          </cell>
          <cell r="K1856">
            <v>62.826900000000002</v>
          </cell>
        </row>
        <row r="1857">
          <cell r="A1857" t="str">
            <v>E9101</v>
          </cell>
          <cell r="B1857" t="str">
            <v>Removedora de faixas de sinalização viária - 9,69 kW</v>
          </cell>
          <cell r="C1857">
            <v>50608.943599999999</v>
          </cell>
          <cell r="D1857">
            <v>4.0487000000000002</v>
          </cell>
          <cell r="E1857">
            <v>0.93679999999999997</v>
          </cell>
          <cell r="F1857">
            <v>0</v>
          </cell>
          <cell r="G1857">
            <v>3.5426000000000002</v>
          </cell>
          <cell r="H1857">
            <v>16.166599999999999</v>
          </cell>
          <cell r="I1857">
            <v>0</v>
          </cell>
          <cell r="J1857">
            <v>24.694700000000001</v>
          </cell>
          <cell r="K1857">
            <v>4.9855</v>
          </cell>
        </row>
        <row r="1858">
          <cell r="A1858" t="str">
            <v>E9102</v>
          </cell>
          <cell r="B1858" t="str">
            <v>Extrusora para sarjeta de concreto - 10,44 kW</v>
          </cell>
          <cell r="C1858">
            <v>74900.022200000007</v>
          </cell>
          <cell r="D1858">
            <v>5.992</v>
          </cell>
          <cell r="E1858">
            <v>1.3864000000000001</v>
          </cell>
          <cell r="F1858">
            <v>0</v>
          </cell>
          <cell r="G1858">
            <v>5.2430000000000003</v>
          </cell>
          <cell r="H1858">
            <v>7.7779999999999996</v>
          </cell>
          <cell r="I1858">
            <v>22.023599999999998</v>
          </cell>
          <cell r="J1858">
            <v>42.423000000000002</v>
          </cell>
          <cell r="K1858">
            <v>29.402000000000001</v>
          </cell>
        </row>
        <row r="1859">
          <cell r="A1859" t="str">
            <v>E9103</v>
          </cell>
          <cell r="B1859" t="str">
            <v>Extrusora para meio-fio de concreto - 10,44 kW</v>
          </cell>
          <cell r="C1859">
            <v>63478.966399999998</v>
          </cell>
          <cell r="D1859">
            <v>5.0782999999999996</v>
          </cell>
          <cell r="E1859">
            <v>1.175</v>
          </cell>
          <cell r="F1859">
            <v>0</v>
          </cell>
          <cell r="G1859">
            <v>4.4435000000000002</v>
          </cell>
          <cell r="H1859">
            <v>7.7779999999999996</v>
          </cell>
          <cell r="I1859">
            <v>22.023599999999998</v>
          </cell>
          <cell r="J1859">
            <v>40.498399999999997</v>
          </cell>
          <cell r="K1859">
            <v>28.276900000000001</v>
          </cell>
        </row>
        <row r="1860">
          <cell r="A1860" t="str">
            <v>E9105</v>
          </cell>
          <cell r="B1860" t="str">
            <v>Embarcação empurradora multipropósito - 2 x 186 kW</v>
          </cell>
          <cell r="C1860">
            <v>5069000.2293999996</v>
          </cell>
          <cell r="D1860">
            <v>66.002600000000001</v>
          </cell>
          <cell r="E1860">
            <v>29.4115</v>
          </cell>
          <cell r="F1860">
            <v>0</v>
          </cell>
          <cell r="G1860">
            <v>146.67250000000001</v>
          </cell>
          <cell r="H1860">
            <v>351.05340000000001</v>
          </cell>
          <cell r="I1860">
            <v>118.2557</v>
          </cell>
          <cell r="J1860">
            <v>711.39570000000003</v>
          </cell>
          <cell r="K1860">
            <v>213.66980000000001</v>
          </cell>
        </row>
        <row r="1861">
          <cell r="A1861" t="str">
            <v>E9106</v>
          </cell>
          <cell r="B1861" t="str">
            <v>Balsa de convés com capacidade de 200 t</v>
          </cell>
          <cell r="C1861">
            <v>2069864.9926</v>
          </cell>
          <cell r="D1861">
            <v>16.1708</v>
          </cell>
          <cell r="E1861">
            <v>11.6403</v>
          </cell>
          <cell r="F1861">
            <v>0</v>
          </cell>
          <cell r="G1861">
            <v>26.9514</v>
          </cell>
          <cell r="H1861">
            <v>0</v>
          </cell>
          <cell r="I1861">
            <v>22.313300000000002</v>
          </cell>
          <cell r="J1861">
            <v>77.075800000000001</v>
          </cell>
          <cell r="K1861">
            <v>50.124400000000001</v>
          </cell>
        </row>
        <row r="1862">
          <cell r="A1862" t="str">
            <v>E9107</v>
          </cell>
          <cell r="B1862" t="str">
            <v>Compactador manual com soquete vibratório - 2,24 kW</v>
          </cell>
          <cell r="C1862">
            <v>9458.7060999999994</v>
          </cell>
          <cell r="D1862">
            <v>0.63060000000000005</v>
          </cell>
          <cell r="E1862">
            <v>0.17019999999999999</v>
          </cell>
          <cell r="F1862">
            <v>0</v>
          </cell>
          <cell r="G1862">
            <v>0.63060000000000005</v>
          </cell>
          <cell r="H1862">
            <v>3.7372000000000001</v>
          </cell>
          <cell r="I1862">
            <v>0</v>
          </cell>
          <cell r="J1862">
            <v>5.1685999999999996</v>
          </cell>
          <cell r="K1862">
            <v>0.80079999999999996</v>
          </cell>
        </row>
        <row r="1863">
          <cell r="A1863" t="str">
            <v>E9108</v>
          </cell>
          <cell r="B1863" t="str">
            <v>Soldadora de trilho por caldeamento na via - 400 kW</v>
          </cell>
          <cell r="C1863">
            <v>8693373.4871999994</v>
          </cell>
          <cell r="D1863">
            <v>139.09399999999999</v>
          </cell>
          <cell r="E1863">
            <v>139.45910000000001</v>
          </cell>
          <cell r="F1863">
            <v>0</v>
          </cell>
          <cell r="G1863">
            <v>173.86750000000001</v>
          </cell>
          <cell r="H1863">
            <v>238.40639999999999</v>
          </cell>
          <cell r="I1863">
            <v>69.901399999999995</v>
          </cell>
          <cell r="J1863">
            <v>760.72839999999997</v>
          </cell>
          <cell r="K1863">
            <v>348.4545</v>
          </cell>
        </row>
        <row r="1864">
          <cell r="A1864" t="str">
            <v>E9110</v>
          </cell>
          <cell r="B1864" t="str">
            <v>Escavadeira hidráulica sobre esteiras para rocha com caçamba com capacidade de 1,56 m³ - 118 kW</v>
          </cell>
          <cell r="C1864">
            <v>1271206.3202</v>
          </cell>
          <cell r="D1864">
            <v>127.1206</v>
          </cell>
          <cell r="E1864">
            <v>25.210699999999999</v>
          </cell>
          <cell r="F1864">
            <v>0</v>
          </cell>
          <cell r="G1864">
            <v>127.1206</v>
          </cell>
          <cell r="H1864">
            <v>111.3557</v>
          </cell>
          <cell r="I1864">
            <v>26.961099999999998</v>
          </cell>
          <cell r="J1864">
            <v>417.76870000000002</v>
          </cell>
          <cell r="K1864">
            <v>179.29239999999999</v>
          </cell>
        </row>
        <row r="1865">
          <cell r="A1865" t="str">
            <v>E9111</v>
          </cell>
          <cell r="B1865" t="str">
            <v>Jateador abrasivo úmido com capacidade de 350 kg de abrasivo</v>
          </cell>
          <cell r="C1865">
            <v>218329.64859999999</v>
          </cell>
          <cell r="D1865">
            <v>19.649699999999999</v>
          </cell>
          <cell r="E1865">
            <v>4.0412999999999997</v>
          </cell>
          <cell r="F1865">
            <v>0</v>
          </cell>
          <cell r="G1865">
            <v>19.649699999999999</v>
          </cell>
          <cell r="H1865">
            <v>0</v>
          </cell>
          <cell r="I1865">
            <v>22.023599999999998</v>
          </cell>
          <cell r="J1865">
            <v>65.3643</v>
          </cell>
          <cell r="K1865">
            <v>45.714599999999997</v>
          </cell>
        </row>
        <row r="1866">
          <cell r="A1866" t="str">
            <v>E9112</v>
          </cell>
          <cell r="B1866" t="str">
            <v>Sinalizador direcional móvel com sistema fotovoltaico de energia e montado em chassi sobre pneus</v>
          </cell>
          <cell r="C1866">
            <v>22590.128499999999</v>
          </cell>
          <cell r="D1866">
            <v>2.0331000000000001</v>
          </cell>
          <cell r="E1866">
            <v>0.41810000000000003</v>
          </cell>
          <cell r="F1866">
            <v>0</v>
          </cell>
          <cell r="G1866">
            <v>1.1294999999999999</v>
          </cell>
          <cell r="H1866">
            <v>0</v>
          </cell>
          <cell r="I1866">
            <v>0</v>
          </cell>
          <cell r="J1866">
            <v>3.5807000000000002</v>
          </cell>
          <cell r="K1866">
            <v>2.4512</v>
          </cell>
        </row>
        <row r="1867">
          <cell r="A1867" t="str">
            <v>E9113</v>
          </cell>
          <cell r="B1867" t="str">
            <v>Painel de Mensagem Variável - PMV móvel, com sistema fotovoltaico de energia e montado em chassi sobre pneus</v>
          </cell>
          <cell r="C1867">
            <v>167908.31330000001</v>
          </cell>
          <cell r="D1867">
            <v>15.111700000000001</v>
          </cell>
          <cell r="E1867">
            <v>3.1080000000000001</v>
          </cell>
          <cell r="F1867">
            <v>0</v>
          </cell>
          <cell r="G1867">
            <v>8.3954000000000004</v>
          </cell>
          <cell r="H1867">
            <v>0</v>
          </cell>
          <cell r="I1867">
            <v>0</v>
          </cell>
          <cell r="J1867">
            <v>26.615100000000002</v>
          </cell>
          <cell r="K1867">
            <v>18.2197</v>
          </cell>
        </row>
        <row r="1868">
          <cell r="A1868" t="str">
            <v>E9116</v>
          </cell>
          <cell r="B1868" t="str">
            <v>Semáforo móvel com 3 lentes e bateria - D = 200 mm</v>
          </cell>
          <cell r="C1868">
            <v>7670.6611000000003</v>
          </cell>
          <cell r="D1868">
            <v>0.69040000000000001</v>
          </cell>
          <cell r="E1868">
            <v>0.14199999999999999</v>
          </cell>
          <cell r="F1868">
            <v>0</v>
          </cell>
          <cell r="G1868">
            <v>0.38350000000000001</v>
          </cell>
          <cell r="H1868">
            <v>0</v>
          </cell>
          <cell r="I1868">
            <v>0</v>
          </cell>
          <cell r="J1868">
            <v>1.2159</v>
          </cell>
          <cell r="K1868">
            <v>0.83240000000000003</v>
          </cell>
        </row>
        <row r="1869">
          <cell r="A1869" t="str">
            <v>E9117</v>
          </cell>
          <cell r="B1869" t="str">
            <v>Carregadeira de pneus para rocha com capacidade de 2,50 m³ - 105 kW</v>
          </cell>
          <cell r="C1869">
            <v>835918.96869999997</v>
          </cell>
          <cell r="D1869">
            <v>83.591899999999995</v>
          </cell>
          <cell r="E1869">
            <v>16.578099999999999</v>
          </cell>
          <cell r="F1869">
            <v>0</v>
          </cell>
          <cell r="G1869">
            <v>83.591899999999995</v>
          </cell>
          <cell r="H1869">
            <v>99.087699999999998</v>
          </cell>
          <cell r="I1869">
            <v>26.961099999999998</v>
          </cell>
          <cell r="J1869">
            <v>309.8107</v>
          </cell>
          <cell r="K1869">
            <v>127.1311</v>
          </cell>
        </row>
        <row r="1870">
          <cell r="A1870" t="str">
            <v>E9118</v>
          </cell>
          <cell r="B1870" t="str">
            <v>Cortadora de pavimento com disco diamantado de 450 a 1.500 mm - 55,40 kW</v>
          </cell>
          <cell r="C1870">
            <v>488208.08470000001</v>
          </cell>
          <cell r="D1870">
            <v>39.056600000000003</v>
          </cell>
          <cell r="E1870">
            <v>9.0366999999999997</v>
          </cell>
          <cell r="F1870">
            <v>0</v>
          </cell>
          <cell r="G1870">
            <v>39.056600000000003</v>
          </cell>
          <cell r="H1870">
            <v>41.274099999999997</v>
          </cell>
          <cell r="I1870">
            <v>22.023599999999998</v>
          </cell>
          <cell r="J1870">
            <v>150.44759999999999</v>
          </cell>
          <cell r="K1870">
            <v>70.116900000000001</v>
          </cell>
        </row>
        <row r="1871">
          <cell r="A1871" t="str">
            <v>E9119</v>
          </cell>
          <cell r="B1871" t="str">
            <v>Minicarregadeira sobre pneus com valetadeira - 55,40 kW</v>
          </cell>
          <cell r="C1871">
            <v>564180.90969999996</v>
          </cell>
          <cell r="D1871">
            <v>39.492699999999999</v>
          </cell>
          <cell r="E1871">
            <v>10.443</v>
          </cell>
          <cell r="F1871">
            <v>0</v>
          </cell>
          <cell r="G1871">
            <v>39.492699999999999</v>
          </cell>
          <cell r="H1871">
            <v>68.790199999999999</v>
          </cell>
          <cell r="I1871">
            <v>26.961099999999998</v>
          </cell>
          <cell r="J1871">
            <v>185.1797</v>
          </cell>
          <cell r="K1871">
            <v>76.896799999999999</v>
          </cell>
        </row>
        <row r="1872">
          <cell r="A1872" t="str">
            <v>E9120</v>
          </cell>
          <cell r="B1872" t="str">
            <v>Equipamento de cravação sobre esteira para geodreno com haste para profundidade de até 20 m - 258 kW</v>
          </cell>
          <cell r="C1872">
            <v>3919660.7963999999</v>
          </cell>
          <cell r="D1872">
            <v>274.37630000000001</v>
          </cell>
          <cell r="E1872">
            <v>72.552899999999994</v>
          </cell>
          <cell r="F1872">
            <v>0</v>
          </cell>
          <cell r="G1872">
            <v>274.37630000000001</v>
          </cell>
          <cell r="H1872">
            <v>166.5865</v>
          </cell>
          <cell r="I1872">
            <v>22.023599999999998</v>
          </cell>
          <cell r="J1872">
            <v>809.91560000000004</v>
          </cell>
          <cell r="K1872">
            <v>368.95280000000002</v>
          </cell>
        </row>
        <row r="1873">
          <cell r="A1873" t="str">
            <v>E9122</v>
          </cell>
          <cell r="B1873" t="str">
            <v>Perfuratriz tipo Bottom Feed para coluna de brita - 194 kW</v>
          </cell>
          <cell r="C1873">
            <v>4554663.4041999998</v>
          </cell>
          <cell r="D1873">
            <v>303.64420000000001</v>
          </cell>
          <cell r="E1873">
            <v>81.965000000000003</v>
          </cell>
          <cell r="F1873">
            <v>0</v>
          </cell>
          <cell r="G1873">
            <v>303.64420000000001</v>
          </cell>
          <cell r="H1873">
            <v>96.355900000000005</v>
          </cell>
          <cell r="I1873">
            <v>26.961099999999998</v>
          </cell>
          <cell r="J1873">
            <v>812.57039999999995</v>
          </cell>
          <cell r="K1873">
            <v>412.57029999999997</v>
          </cell>
        </row>
        <row r="1874">
          <cell r="A1874" t="str">
            <v>E9125</v>
          </cell>
          <cell r="B1874" t="str">
            <v>Veículo tipo van furgão com capacidade de 1,54 t - 93 kW</v>
          </cell>
          <cell r="C1874">
            <v>222502.0925</v>
          </cell>
          <cell r="D1874">
            <v>11.1251</v>
          </cell>
          <cell r="E1874">
            <v>4.0041000000000002</v>
          </cell>
          <cell r="F1874">
            <v>1.6224000000000001</v>
          </cell>
          <cell r="G1874">
            <v>11.1251</v>
          </cell>
          <cell r="H1874">
            <v>23.095600000000001</v>
          </cell>
          <cell r="I1874">
            <v>25.625699999999998</v>
          </cell>
          <cell r="J1874">
            <v>76.597999999999999</v>
          </cell>
          <cell r="K1874">
            <v>42.377299999999998</v>
          </cell>
        </row>
        <row r="1875">
          <cell r="A1875" t="str">
            <v>E9126</v>
          </cell>
          <cell r="B1875" t="str">
            <v>Draga backhoe com capacidade de 7 m³ - 1.000 kW</v>
          </cell>
          <cell r="C1875">
            <v>83535013.406399995</v>
          </cell>
          <cell r="D1875">
            <v>939.76890000000003</v>
          </cell>
          <cell r="E1875">
            <v>676.47699999999998</v>
          </cell>
          <cell r="F1875">
            <v>0</v>
          </cell>
          <cell r="G1875">
            <v>2088.3753000000002</v>
          </cell>
          <cell r="H1875">
            <v>943.69200000000001</v>
          </cell>
          <cell r="I1875">
            <v>58.0139</v>
          </cell>
          <cell r="J1875">
            <v>4706.3271000000004</v>
          </cell>
          <cell r="K1875">
            <v>1674.2598</v>
          </cell>
        </row>
        <row r="1876">
          <cell r="A1876" t="str">
            <v>E9127</v>
          </cell>
          <cell r="B1876" t="str">
            <v>Escavadeira hidráulica com martelo hidráulico de 520 kg - 75 kW</v>
          </cell>
          <cell r="C1876">
            <v>1431688.2143999999</v>
          </cell>
          <cell r="D1876">
            <v>163.6215</v>
          </cell>
          <cell r="E1876">
            <v>28.3934</v>
          </cell>
          <cell r="F1876">
            <v>0</v>
          </cell>
          <cell r="G1876">
            <v>204.52690000000001</v>
          </cell>
          <cell r="H1876">
            <v>48.426299999999998</v>
          </cell>
          <cell r="I1876">
            <v>26.961099999999998</v>
          </cell>
          <cell r="J1876">
            <v>471.92919999999998</v>
          </cell>
          <cell r="K1876">
            <v>218.976</v>
          </cell>
        </row>
        <row r="1877">
          <cell r="A1877" t="str">
            <v>E9134</v>
          </cell>
          <cell r="B1877" t="str">
            <v>Miniônibus com capacidade para 30 passageiros - 111 kW</v>
          </cell>
          <cell r="C1877">
            <v>608508.44770000002</v>
          </cell>
          <cell r="D1877">
            <v>26.078900000000001</v>
          </cell>
          <cell r="E1877">
            <v>10.7271</v>
          </cell>
          <cell r="F1877">
            <v>4.3464999999999998</v>
          </cell>
          <cell r="G1877">
            <v>39.118400000000001</v>
          </cell>
          <cell r="H1877">
            <v>104.74979999999999</v>
          </cell>
          <cell r="I1877">
            <v>22.8629</v>
          </cell>
          <cell r="J1877">
            <v>207.8836</v>
          </cell>
          <cell r="K1877">
            <v>64.0154</v>
          </cell>
        </row>
        <row r="1878">
          <cell r="A1878" t="str">
            <v>E9141</v>
          </cell>
          <cell r="B1878" t="str">
            <v>Rebarbador hidráulico com bomba manual com capacidade de força de 9.000 kgf</v>
          </cell>
          <cell r="C1878">
            <v>89833.850600000005</v>
          </cell>
          <cell r="D1878">
            <v>7.1867000000000001</v>
          </cell>
          <cell r="E1878">
            <v>1.6628000000000001</v>
          </cell>
          <cell r="F1878">
            <v>0</v>
          </cell>
          <cell r="G1878">
            <v>4.4916999999999998</v>
          </cell>
          <cell r="H1878">
            <v>0</v>
          </cell>
          <cell r="I1878">
            <v>0</v>
          </cell>
          <cell r="J1878">
            <v>13.341200000000001</v>
          </cell>
          <cell r="K1878">
            <v>8.8495000000000008</v>
          </cell>
        </row>
        <row r="1879">
          <cell r="A1879" t="str">
            <v>E9144</v>
          </cell>
          <cell r="B1879" t="str">
            <v>Pórtico metálico rolante com talha com capacidade de 5 t - 10 kW</v>
          </cell>
          <cell r="C1879">
            <v>303714.55910000001</v>
          </cell>
          <cell r="D1879">
            <v>12.1486</v>
          </cell>
          <cell r="E1879">
            <v>5.1532999999999998</v>
          </cell>
          <cell r="F1879">
            <v>0</v>
          </cell>
          <cell r="G1879">
            <v>7.5929000000000002</v>
          </cell>
          <cell r="H1879">
            <v>0</v>
          </cell>
          <cell r="I1879">
            <v>22.023599999999998</v>
          </cell>
          <cell r="J1879">
            <v>46.918399999999998</v>
          </cell>
          <cell r="K1879">
            <v>39.325499999999998</v>
          </cell>
        </row>
        <row r="1880">
          <cell r="A1880" t="str">
            <v>E9148</v>
          </cell>
          <cell r="B1880" t="str">
            <v>Macaco de protensão de fios com bomba - 3,72 kW</v>
          </cell>
          <cell r="C1880">
            <v>95839.867400000003</v>
          </cell>
          <cell r="D1880">
            <v>5.4766000000000004</v>
          </cell>
          <cell r="E1880">
            <v>1.6895</v>
          </cell>
          <cell r="F1880">
            <v>0</v>
          </cell>
          <cell r="G1880">
            <v>5.4766000000000004</v>
          </cell>
          <cell r="H1880">
            <v>0</v>
          </cell>
          <cell r="I1880">
            <v>34.950699999999998</v>
          </cell>
          <cell r="J1880">
            <v>47.593400000000003</v>
          </cell>
          <cell r="K1880">
            <v>42.116799999999998</v>
          </cell>
        </row>
        <row r="1881">
          <cell r="A1881" t="str">
            <v>E9149</v>
          </cell>
          <cell r="B1881" t="str">
            <v>Máquina de aplicação e extração de grampo elástico tipo Pandrol - 6,70 kW</v>
          </cell>
          <cell r="C1881">
            <v>265334.33429999999</v>
          </cell>
          <cell r="D1881">
            <v>21.226700000000001</v>
          </cell>
          <cell r="E1881">
            <v>4.9112999999999998</v>
          </cell>
          <cell r="F1881">
            <v>0</v>
          </cell>
          <cell r="G1881">
            <v>21.226700000000001</v>
          </cell>
          <cell r="H1881">
            <v>8.9425000000000008</v>
          </cell>
          <cell r="I1881">
            <v>0</v>
          </cell>
          <cell r="J1881">
            <v>56.307200000000002</v>
          </cell>
          <cell r="K1881">
            <v>26.138000000000002</v>
          </cell>
        </row>
        <row r="1882">
          <cell r="A1882" t="str">
            <v>E9151</v>
          </cell>
          <cell r="B1882" t="str">
            <v>Britador de mandíbulas móvel sobre esteiras, sem peneira, com capacidade de 140 m³/h - 170 kW</v>
          </cell>
          <cell r="C1882">
            <v>3167326.7149999999</v>
          </cell>
          <cell r="D1882">
            <v>180.99010000000001</v>
          </cell>
          <cell r="E1882">
            <v>55.8354</v>
          </cell>
          <cell r="F1882">
            <v>0</v>
          </cell>
          <cell r="G1882">
            <v>180.99010000000001</v>
          </cell>
          <cell r="H1882">
            <v>151.98410000000001</v>
          </cell>
          <cell r="I1882">
            <v>34.950699999999998</v>
          </cell>
          <cell r="J1882">
            <v>604.75040000000001</v>
          </cell>
          <cell r="K1882">
            <v>271.77620000000002</v>
          </cell>
        </row>
        <row r="1883">
          <cell r="A1883" t="str">
            <v>E9152</v>
          </cell>
          <cell r="B1883" t="str">
            <v>Ferramenta de fixação à pólvora de ação direta</v>
          </cell>
          <cell r="C1883">
            <v>1045.4202</v>
          </cell>
          <cell r="D1883">
            <v>8.8900000000000007E-2</v>
          </cell>
          <cell r="E1883">
            <v>1.9400000000000001E-2</v>
          </cell>
          <cell r="F1883">
            <v>0</v>
          </cell>
          <cell r="G1883">
            <v>8.3599999999999994E-2</v>
          </cell>
          <cell r="H1883">
            <v>0</v>
          </cell>
          <cell r="I1883">
            <v>0</v>
          </cell>
          <cell r="J1883">
            <v>0.19189999999999999</v>
          </cell>
          <cell r="K1883">
            <v>0.10829999999999999</v>
          </cell>
        </row>
        <row r="1884">
          <cell r="A1884" t="str">
            <v>E9153</v>
          </cell>
          <cell r="B1884" t="str">
            <v>Ferramenta de fixação à pólvora e sistema à pistão</v>
          </cell>
          <cell r="C1884">
            <v>983.8451</v>
          </cell>
          <cell r="D1884">
            <v>8.3599999999999994E-2</v>
          </cell>
          <cell r="E1884">
            <v>1.8200000000000001E-2</v>
          </cell>
          <cell r="F1884">
            <v>0</v>
          </cell>
          <cell r="G1884">
            <v>7.8700000000000006E-2</v>
          </cell>
          <cell r="H1884">
            <v>0</v>
          </cell>
          <cell r="I1884">
            <v>0</v>
          </cell>
          <cell r="J1884">
            <v>0.18049999999999999</v>
          </cell>
          <cell r="K1884">
            <v>0.1018</v>
          </cell>
        </row>
        <row r="1885">
          <cell r="A1885" t="str">
            <v>E9154</v>
          </cell>
          <cell r="B1885" t="str">
            <v>Equipamento para selagem com material asfáltico rebocável com capacidade de 370 l - 35 kW</v>
          </cell>
          <cell r="C1885">
            <v>446059.50160000002</v>
          </cell>
          <cell r="D1885">
            <v>28.6753</v>
          </cell>
          <cell r="E1885">
            <v>7.8634000000000004</v>
          </cell>
          <cell r="F1885">
            <v>0</v>
          </cell>
          <cell r="G1885">
            <v>9.5584000000000007</v>
          </cell>
          <cell r="H1885">
            <v>26.075700000000001</v>
          </cell>
          <cell r="I1885">
            <v>22.023599999999998</v>
          </cell>
          <cell r="J1885">
            <v>94.196399999999997</v>
          </cell>
          <cell r="K1885">
            <v>58.5623</v>
          </cell>
        </row>
        <row r="1886">
          <cell r="A1886" t="str">
            <v>E9155</v>
          </cell>
          <cell r="B1886" t="str">
            <v>Caldeira de asfalto rebocável com capacidade de 600 l - 5,20 kW</v>
          </cell>
          <cell r="C1886">
            <v>119098.79120000001</v>
          </cell>
          <cell r="D1886">
            <v>7.6563999999999997</v>
          </cell>
          <cell r="E1886">
            <v>2.0994999999999999</v>
          </cell>
          <cell r="F1886">
            <v>0</v>
          </cell>
          <cell r="G1886">
            <v>2.5520999999999998</v>
          </cell>
          <cell r="H1886">
            <v>3.6158000000000001</v>
          </cell>
          <cell r="I1886">
            <v>0</v>
          </cell>
          <cell r="J1886">
            <v>15.9238</v>
          </cell>
          <cell r="K1886">
            <v>9.7559000000000005</v>
          </cell>
        </row>
        <row r="1887">
          <cell r="A1887" t="str">
            <v>E9156</v>
          </cell>
          <cell r="B1887" t="str">
            <v>Soprador de ar costal - 2,6 kW</v>
          </cell>
          <cell r="C1887">
            <v>2311.8451</v>
          </cell>
          <cell r="D1887">
            <v>0.36990000000000001</v>
          </cell>
          <cell r="E1887">
            <v>8.5599999999999996E-2</v>
          </cell>
          <cell r="F1887">
            <v>0</v>
          </cell>
          <cell r="G1887">
            <v>0.32369999999999999</v>
          </cell>
          <cell r="H1887">
            <v>4.3377999999999997</v>
          </cell>
          <cell r="I1887">
            <v>0</v>
          </cell>
          <cell r="J1887">
            <v>5.117</v>
          </cell>
          <cell r="K1887">
            <v>0.45550000000000002</v>
          </cell>
        </row>
        <row r="1888">
          <cell r="A1888" t="str">
            <v>E9157</v>
          </cell>
          <cell r="B1888" t="str">
            <v>Locomotiva diesel-elétrica CC - bitola métrica - 2.237 kW</v>
          </cell>
          <cell r="C1888">
            <v>8250000</v>
          </cell>
          <cell r="D1888">
            <v>132</v>
          </cell>
          <cell r="E1888">
            <v>132.34649999999999</v>
          </cell>
          <cell r="F1888">
            <v>0</v>
          </cell>
          <cell r="G1888">
            <v>165</v>
          </cell>
          <cell r="H1888">
            <v>1333.2878000000001</v>
          </cell>
          <cell r="I1888">
            <v>28.733899999999998</v>
          </cell>
          <cell r="J1888">
            <v>1791.3681999999999</v>
          </cell>
          <cell r="K1888">
            <v>293.0804</v>
          </cell>
        </row>
        <row r="1889">
          <cell r="A1889" t="str">
            <v>E9158</v>
          </cell>
          <cell r="B1889" t="str">
            <v>Locomotiva diesel-elétrica CC - bitola larga - 2.237 kW</v>
          </cell>
          <cell r="C1889">
            <v>8250000</v>
          </cell>
          <cell r="D1889">
            <v>132</v>
          </cell>
          <cell r="E1889">
            <v>132.34649999999999</v>
          </cell>
          <cell r="F1889">
            <v>0</v>
          </cell>
          <cell r="G1889">
            <v>165</v>
          </cell>
          <cell r="H1889">
            <v>1333.2878000000001</v>
          </cell>
          <cell r="I1889">
            <v>28.733899999999998</v>
          </cell>
          <cell r="J1889">
            <v>1791.3681999999999</v>
          </cell>
          <cell r="K1889">
            <v>293.0804</v>
          </cell>
        </row>
        <row r="1890">
          <cell r="A1890" t="str">
            <v>E9159</v>
          </cell>
          <cell r="B1890" t="str">
            <v>Vagão plataforma PNE com capacidade de 82 t - bitola métrica</v>
          </cell>
          <cell r="C1890">
            <v>736000</v>
          </cell>
          <cell r="D1890">
            <v>11.6533</v>
          </cell>
          <cell r="E1890">
            <v>11.731199999999999</v>
          </cell>
          <cell r="F1890">
            <v>0</v>
          </cell>
          <cell r="G1890">
            <v>6.1333000000000002</v>
          </cell>
          <cell r="H1890">
            <v>0</v>
          </cell>
          <cell r="I1890">
            <v>0</v>
          </cell>
          <cell r="J1890">
            <v>29.517800000000001</v>
          </cell>
          <cell r="K1890">
            <v>23.384499999999999</v>
          </cell>
        </row>
        <row r="1891">
          <cell r="A1891" t="str">
            <v>E9160</v>
          </cell>
          <cell r="B1891" t="str">
            <v>Vagão plataforma PNT com capacidade de 98 t - bitola larga</v>
          </cell>
          <cell r="C1891">
            <v>842000</v>
          </cell>
          <cell r="D1891">
            <v>13.3317</v>
          </cell>
          <cell r="E1891">
            <v>13.4208</v>
          </cell>
          <cell r="F1891">
            <v>0</v>
          </cell>
          <cell r="G1891">
            <v>7.0167000000000002</v>
          </cell>
          <cell r="H1891">
            <v>0</v>
          </cell>
          <cell r="I1891">
            <v>0</v>
          </cell>
          <cell r="J1891">
            <v>33.769199999999998</v>
          </cell>
          <cell r="K1891">
            <v>26.752500000000001</v>
          </cell>
        </row>
        <row r="1892">
          <cell r="A1892" t="str">
            <v>E9161</v>
          </cell>
          <cell r="B1892" t="str">
            <v>Vagão fechado com porta para carga e descarga de paletes FLD com capacidade de 64 t - bitola métrica</v>
          </cell>
          <cell r="C1892">
            <v>730000</v>
          </cell>
          <cell r="D1892">
            <v>11.558299999999999</v>
          </cell>
          <cell r="E1892">
            <v>11.6356</v>
          </cell>
          <cell r="F1892">
            <v>0</v>
          </cell>
          <cell r="G1892">
            <v>6.0833000000000004</v>
          </cell>
          <cell r="H1892">
            <v>0</v>
          </cell>
          <cell r="I1892">
            <v>0</v>
          </cell>
          <cell r="J1892">
            <v>29.277200000000001</v>
          </cell>
          <cell r="K1892">
            <v>23.193899999999999</v>
          </cell>
        </row>
        <row r="1893">
          <cell r="A1893" t="str">
            <v>E9162</v>
          </cell>
          <cell r="B1893" t="str">
            <v>Vagão fechado com porta para carga e descarga de paletes FLT com capacidade de 99 t - bitola larga</v>
          </cell>
          <cell r="C1893">
            <v>800000</v>
          </cell>
          <cell r="D1893">
            <v>12.666700000000001</v>
          </cell>
          <cell r="E1893">
            <v>12.751300000000001</v>
          </cell>
          <cell r="F1893">
            <v>0</v>
          </cell>
          <cell r="G1893">
            <v>6.6666999999999996</v>
          </cell>
          <cell r="H1893">
            <v>0</v>
          </cell>
          <cell r="I1893">
            <v>0</v>
          </cell>
          <cell r="J1893">
            <v>32.084699999999998</v>
          </cell>
          <cell r="K1893">
            <v>25.417999999999999</v>
          </cell>
        </row>
        <row r="1894">
          <cell r="A1894" t="str">
            <v>E9163</v>
          </cell>
          <cell r="B1894" t="str">
            <v>Vagão hopper aberto com descarga automática HNE com capacidade de 45 m³ - bitola métrica</v>
          </cell>
          <cell r="C1894">
            <v>880000</v>
          </cell>
          <cell r="D1894">
            <v>13.933299999999999</v>
          </cell>
          <cell r="E1894">
            <v>14.0265</v>
          </cell>
          <cell r="F1894">
            <v>0</v>
          </cell>
          <cell r="G1894">
            <v>7.3333000000000004</v>
          </cell>
          <cell r="H1894">
            <v>0</v>
          </cell>
          <cell r="I1894">
            <v>0</v>
          </cell>
          <cell r="J1894">
            <v>35.293100000000003</v>
          </cell>
          <cell r="K1894">
            <v>27.959800000000001</v>
          </cell>
        </row>
        <row r="1895">
          <cell r="A1895" t="str">
            <v>E9164</v>
          </cell>
          <cell r="B1895" t="str">
            <v>Vagão hopper aberto com descarga automática HNT com capacidade de 63 m³ - bitola larga</v>
          </cell>
          <cell r="C1895">
            <v>915000</v>
          </cell>
          <cell r="D1895">
            <v>14.487500000000001</v>
          </cell>
          <cell r="E1895">
            <v>14.584300000000001</v>
          </cell>
          <cell r="F1895">
            <v>0</v>
          </cell>
          <cell r="G1895">
            <v>7.625</v>
          </cell>
          <cell r="H1895">
            <v>0</v>
          </cell>
          <cell r="I1895">
            <v>0</v>
          </cell>
          <cell r="J1895">
            <v>36.696800000000003</v>
          </cell>
          <cell r="K1895">
            <v>29.0718</v>
          </cell>
        </row>
        <row r="1896">
          <cell r="A1896" t="str">
            <v>E9167</v>
          </cell>
          <cell r="B1896" t="str">
            <v>Equipamento para carga e descarga de TLS de até 250 m - 90 kW</v>
          </cell>
          <cell r="C1896">
            <v>2825097.0197000001</v>
          </cell>
          <cell r="D1896">
            <v>45.201599999999999</v>
          </cell>
          <cell r="E1896">
            <v>45.3202</v>
          </cell>
          <cell r="F1896">
            <v>0</v>
          </cell>
          <cell r="G1896">
            <v>56.501899999999999</v>
          </cell>
          <cell r="H1896">
            <v>53.641399999999997</v>
          </cell>
          <cell r="I1896">
            <v>34.950699999999998</v>
          </cell>
          <cell r="J1896">
            <v>235.61580000000001</v>
          </cell>
          <cell r="K1896">
            <v>125.4725</v>
          </cell>
        </row>
        <row r="1897">
          <cell r="A1897" t="str">
            <v>E9168</v>
          </cell>
          <cell r="B1897" t="str">
            <v>Carregadeira de pneus com implemento de garfo - 195 kW</v>
          </cell>
          <cell r="C1897">
            <v>1805460.7109999999</v>
          </cell>
          <cell r="D1897">
            <v>126.3822</v>
          </cell>
          <cell r="E1897">
            <v>33.4191</v>
          </cell>
          <cell r="F1897">
            <v>0</v>
          </cell>
          <cell r="G1897">
            <v>126.3822</v>
          </cell>
          <cell r="H1897">
            <v>77.482100000000003</v>
          </cell>
          <cell r="I1897">
            <v>26.961099999999998</v>
          </cell>
          <cell r="J1897">
            <v>390.62670000000003</v>
          </cell>
          <cell r="K1897">
            <v>186.76240000000001</v>
          </cell>
        </row>
        <row r="1898">
          <cell r="A1898" t="str">
            <v>E9200</v>
          </cell>
          <cell r="B1898" t="str">
            <v>Carregadeira de pneus para rocha com capacidade de 2,50 m³ - 105 kW com periculosidade</v>
          </cell>
          <cell r="C1898">
            <v>835918.96869999997</v>
          </cell>
          <cell r="D1898">
            <v>83.591899999999995</v>
          </cell>
          <cell r="E1898">
            <v>16.578099999999999</v>
          </cell>
          <cell r="F1898">
            <v>0</v>
          </cell>
          <cell r="G1898">
            <v>83.591899999999995</v>
          </cell>
          <cell r="H1898">
            <v>99.087699999999998</v>
          </cell>
          <cell r="I1898">
            <v>33.1646</v>
          </cell>
          <cell r="J1898">
            <v>316.01420000000002</v>
          </cell>
          <cell r="K1898">
            <v>133.33459999999999</v>
          </cell>
        </row>
        <row r="1899">
          <cell r="A1899" t="str">
            <v>E9203</v>
          </cell>
          <cell r="B1899" t="str">
            <v>Escavadeira hidráulica com martelo hidráulico de 1.700 kg - 103 kW com periculosidade</v>
          </cell>
          <cell r="C1899">
            <v>2312736.3119000001</v>
          </cell>
          <cell r="D1899">
            <v>264.31270000000001</v>
          </cell>
          <cell r="E1899">
            <v>45.866500000000002</v>
          </cell>
          <cell r="F1899">
            <v>0</v>
          </cell>
          <cell r="G1899">
            <v>330.39089999999999</v>
          </cell>
          <cell r="H1899">
            <v>66.505499999999998</v>
          </cell>
          <cell r="I1899">
            <v>33.1646</v>
          </cell>
          <cell r="J1899">
            <v>740.24019999999996</v>
          </cell>
          <cell r="K1899">
            <v>343.34379999999999</v>
          </cell>
        </row>
        <row r="1900">
          <cell r="A1900" t="str">
            <v>E9204</v>
          </cell>
          <cell r="B1900" t="str">
            <v>Perfuratriz sobre esteiras - 145 kW com periculosidade</v>
          </cell>
          <cell r="C1900">
            <v>1893048.3370000001</v>
          </cell>
          <cell r="D1900">
            <v>126.2032</v>
          </cell>
          <cell r="E1900">
            <v>34.067</v>
          </cell>
          <cell r="F1900">
            <v>0</v>
          </cell>
          <cell r="G1900">
            <v>126.2032</v>
          </cell>
          <cell r="H1900">
            <v>108.0279</v>
          </cell>
          <cell r="I1900">
            <v>33.1646</v>
          </cell>
          <cell r="J1900">
            <v>427.66590000000002</v>
          </cell>
          <cell r="K1900">
            <v>193.4348</v>
          </cell>
        </row>
        <row r="1901">
          <cell r="A1901" t="str">
            <v>E9205</v>
          </cell>
          <cell r="B1901" t="str">
            <v>Equipamento de corte a plasma CNC - 12.000 x 5.500 mm - 19,5 kW</v>
          </cell>
          <cell r="C1901">
            <v>1053616.0168999999</v>
          </cell>
          <cell r="D1901">
            <v>84.289299999999997</v>
          </cell>
          <cell r="E1901">
            <v>19.502400000000002</v>
          </cell>
          <cell r="F1901">
            <v>0</v>
          </cell>
          <cell r="G1901">
            <v>63.216999999999999</v>
          </cell>
          <cell r="H1901">
            <v>0</v>
          </cell>
          <cell r="I1901">
            <v>0</v>
          </cell>
          <cell r="J1901">
            <v>167.0087</v>
          </cell>
          <cell r="K1901">
            <v>103.79170000000001</v>
          </cell>
        </row>
        <row r="1902">
          <cell r="A1902" t="str">
            <v>E9206</v>
          </cell>
          <cell r="B1902" t="str">
            <v>Equipamento de solda MIG automática com acessórios - 14,6 kVA</v>
          </cell>
          <cell r="C1902">
            <v>87350.074099999998</v>
          </cell>
          <cell r="D1902">
            <v>6.9880000000000004</v>
          </cell>
          <cell r="E1902">
            <v>1.6168</v>
          </cell>
          <cell r="F1902">
            <v>0</v>
          </cell>
          <cell r="G1902">
            <v>6.9880000000000004</v>
          </cell>
          <cell r="H1902">
            <v>0</v>
          </cell>
          <cell r="I1902">
            <v>0</v>
          </cell>
          <cell r="J1902">
            <v>15.5928</v>
          </cell>
          <cell r="K1902">
            <v>8.6047999999999991</v>
          </cell>
        </row>
        <row r="1903">
          <cell r="A1903" t="str">
            <v>E9207</v>
          </cell>
          <cell r="B1903" t="str">
            <v>Máquina de solda elétrica retificadora 425 A - 18,70 kW</v>
          </cell>
          <cell r="C1903">
            <v>5315.0352999999996</v>
          </cell>
          <cell r="D1903">
            <v>0.42520000000000002</v>
          </cell>
          <cell r="E1903">
            <v>9.8400000000000001E-2</v>
          </cell>
          <cell r="F1903">
            <v>0</v>
          </cell>
          <cell r="G1903">
            <v>0.42520000000000002</v>
          </cell>
          <cell r="H1903">
            <v>0</v>
          </cell>
          <cell r="I1903">
            <v>0</v>
          </cell>
          <cell r="J1903">
            <v>0.94879999999999998</v>
          </cell>
          <cell r="K1903">
            <v>0.52359999999999995</v>
          </cell>
        </row>
        <row r="1904">
          <cell r="A1904" t="str">
            <v>E9209</v>
          </cell>
          <cell r="B1904" t="str">
            <v>Martelete perfurador/rompedor a ar comprimido de 25 kg para rocha, com insalubridade, com capacidade de 2.040 gpm</v>
          </cell>
          <cell r="C1904">
            <v>25931.837500000001</v>
          </cell>
          <cell r="D1904">
            <v>2.0745</v>
          </cell>
          <cell r="E1904">
            <v>0.48</v>
          </cell>
          <cell r="F1904">
            <v>0</v>
          </cell>
          <cell r="G1904">
            <v>2.0745</v>
          </cell>
          <cell r="H1904">
            <v>0</v>
          </cell>
          <cell r="I1904">
            <v>28.224</v>
          </cell>
          <cell r="J1904">
            <v>32.853000000000002</v>
          </cell>
          <cell r="K1904">
            <v>30.778500000000001</v>
          </cell>
        </row>
        <row r="1905">
          <cell r="A1905" t="str">
            <v>E9213</v>
          </cell>
          <cell r="B1905" t="str">
            <v>Jumbo eletro-hidráulico com 3 braços - 155 kW/237 kW com periculosidade</v>
          </cell>
          <cell r="C1905">
            <v>11653830.833699999</v>
          </cell>
          <cell r="D1905">
            <v>776.9221</v>
          </cell>
          <cell r="E1905">
            <v>209.72040000000001</v>
          </cell>
          <cell r="F1905">
            <v>0</v>
          </cell>
          <cell r="G1905">
            <v>971.15260000000001</v>
          </cell>
          <cell r="H1905">
            <v>161.66929999999999</v>
          </cell>
          <cell r="I1905">
            <v>43.6098</v>
          </cell>
          <cell r="J1905">
            <v>2163.0742</v>
          </cell>
          <cell r="K1905">
            <v>1030.2523000000001</v>
          </cell>
        </row>
        <row r="1906">
          <cell r="A1906" t="str">
            <v>E9242</v>
          </cell>
          <cell r="B1906" t="str">
            <v>Estação transmissora de superfície para televisionamento</v>
          </cell>
          <cell r="C1906">
            <v>11503.755499999999</v>
          </cell>
          <cell r="D1906">
            <v>0.73950000000000005</v>
          </cell>
          <cell r="E1906">
            <v>0.20280000000000001</v>
          </cell>
          <cell r="F1906">
            <v>0</v>
          </cell>
          <cell r="G1906">
            <v>0.4108</v>
          </cell>
          <cell r="H1906">
            <v>0</v>
          </cell>
          <cell r="I1906">
            <v>0</v>
          </cell>
          <cell r="J1906">
            <v>1.3531</v>
          </cell>
          <cell r="K1906">
            <v>0.94230000000000003</v>
          </cell>
        </row>
        <row r="1907">
          <cell r="A1907" t="str">
            <v>E9243</v>
          </cell>
          <cell r="B1907" t="str">
            <v>Câmara hiperbárica com filtro, serpentina e reservatório de ar para mergulho raso - D = 1,80 m e H = 2,22 m.</v>
          </cell>
          <cell r="C1907">
            <v>348328.38329999999</v>
          </cell>
          <cell r="D1907">
            <v>6.0956999999999999</v>
          </cell>
          <cell r="E1907">
            <v>5.6416000000000004</v>
          </cell>
          <cell r="F1907">
            <v>0</v>
          </cell>
          <cell r="G1907">
            <v>8.7081999999999997</v>
          </cell>
          <cell r="H1907">
            <v>0</v>
          </cell>
          <cell r="I1907">
            <v>45.557699999999997</v>
          </cell>
          <cell r="J1907">
            <v>66.003200000000007</v>
          </cell>
          <cell r="K1907">
            <v>57.295000000000002</v>
          </cell>
        </row>
        <row r="1908">
          <cell r="A1908" t="str">
            <v>E9244</v>
          </cell>
          <cell r="B1908" t="str">
            <v>Estação transmissora de superfície para comunicação sem fio</v>
          </cell>
          <cell r="C1908">
            <v>38240.1711</v>
          </cell>
          <cell r="D1908">
            <v>2.4582999999999999</v>
          </cell>
          <cell r="E1908">
            <v>0.67410000000000003</v>
          </cell>
          <cell r="F1908">
            <v>0</v>
          </cell>
          <cell r="G1908">
            <v>1.3656999999999999</v>
          </cell>
          <cell r="H1908">
            <v>0</v>
          </cell>
          <cell r="I1908">
            <v>0</v>
          </cell>
          <cell r="J1908">
            <v>4.4981</v>
          </cell>
          <cell r="K1908">
            <v>3.1324000000000001</v>
          </cell>
        </row>
        <row r="1909">
          <cell r="A1909" t="str">
            <v>E9245</v>
          </cell>
          <cell r="B1909" t="str">
            <v>Estação transmissora de superfície para comunicação com fio</v>
          </cell>
          <cell r="C1909">
            <v>6409.2350999999999</v>
          </cell>
          <cell r="D1909">
            <v>0.41199999999999998</v>
          </cell>
          <cell r="E1909">
            <v>0.113</v>
          </cell>
          <cell r="F1909">
            <v>0</v>
          </cell>
          <cell r="G1909">
            <v>0.22889999999999999</v>
          </cell>
          <cell r="H1909">
            <v>0</v>
          </cell>
          <cell r="I1909">
            <v>0</v>
          </cell>
          <cell r="J1909">
            <v>0.75390000000000001</v>
          </cell>
          <cell r="K1909">
            <v>0.52500000000000002</v>
          </cell>
        </row>
        <row r="1910">
          <cell r="A1910" t="str">
            <v>E9246</v>
          </cell>
          <cell r="B1910" t="str">
            <v>Painel de controle de ar com manômetros e pneufatômetros</v>
          </cell>
          <cell r="C1910">
            <v>12299.440699999999</v>
          </cell>
          <cell r="D1910">
            <v>0.79069999999999996</v>
          </cell>
          <cell r="E1910">
            <v>0.21679999999999999</v>
          </cell>
          <cell r="F1910">
            <v>0</v>
          </cell>
          <cell r="G1910">
            <v>0.43930000000000002</v>
          </cell>
          <cell r="H1910">
            <v>0</v>
          </cell>
          <cell r="I1910">
            <v>0</v>
          </cell>
          <cell r="J1910">
            <v>1.4468000000000001</v>
          </cell>
          <cell r="K1910">
            <v>1.0075000000000001</v>
          </cell>
        </row>
        <row r="1911">
          <cell r="A1911" t="str">
            <v>E9247</v>
          </cell>
          <cell r="B1911" t="str">
            <v>Sistema de Sino aberto (sinete) para mergulho até 50 m  - 33,50 kW</v>
          </cell>
          <cell r="C1911">
            <v>547433.33290000004</v>
          </cell>
          <cell r="D1911">
            <v>14.5982</v>
          </cell>
          <cell r="E1911">
            <v>9.0070999999999994</v>
          </cell>
          <cell r="F1911">
            <v>0</v>
          </cell>
          <cell r="G1911">
            <v>14.5982</v>
          </cell>
          <cell r="H1911">
            <v>0</v>
          </cell>
          <cell r="I1911">
            <v>45.557699999999997</v>
          </cell>
          <cell r="J1911">
            <v>83.761200000000002</v>
          </cell>
          <cell r="K1911">
            <v>69.162999999999997</v>
          </cell>
        </row>
        <row r="1912">
          <cell r="A1912" t="str">
            <v>E9248</v>
          </cell>
          <cell r="B1912" t="str">
            <v>Sistema de ar comprimido para mergulho até 30 m com pressão de trabalho de 1,4 MPa - 7,46 kW</v>
          </cell>
          <cell r="C1912">
            <v>50992.8171</v>
          </cell>
          <cell r="D1912">
            <v>3.3995000000000002</v>
          </cell>
          <cell r="E1912">
            <v>0.91769999999999996</v>
          </cell>
          <cell r="F1912">
            <v>0</v>
          </cell>
          <cell r="G1912">
            <v>3.3995000000000002</v>
          </cell>
          <cell r="H1912">
            <v>6.2988999999999997</v>
          </cell>
          <cell r="I1912">
            <v>0</v>
          </cell>
          <cell r="J1912">
            <v>14.015599999999999</v>
          </cell>
          <cell r="K1912">
            <v>4.3171999999999997</v>
          </cell>
        </row>
        <row r="1913">
          <cell r="A1913" t="str">
            <v>E9249</v>
          </cell>
          <cell r="B1913" t="str">
            <v>Sistema de ar comprimido para mergulho até 50 m com pressão de trabalho de 1,7 MPa - 16,18 kW</v>
          </cell>
          <cell r="C1913">
            <v>78029.426099999997</v>
          </cell>
          <cell r="D1913">
            <v>5.202</v>
          </cell>
          <cell r="E1913">
            <v>1.4041999999999999</v>
          </cell>
          <cell r="F1913">
            <v>0</v>
          </cell>
          <cell r="G1913">
            <v>5.202</v>
          </cell>
          <cell r="H1913">
            <v>13.6617</v>
          </cell>
          <cell r="I1913">
            <v>0</v>
          </cell>
          <cell r="J1913">
            <v>25.469899999999999</v>
          </cell>
          <cell r="K1913">
            <v>6.6062000000000003</v>
          </cell>
        </row>
        <row r="1914">
          <cell r="A1914" t="str">
            <v>E9251</v>
          </cell>
          <cell r="B1914" t="str">
            <v>Fonte de plasma para corte manual - 65A - 15 kW</v>
          </cell>
          <cell r="C1914">
            <v>32632.741399999999</v>
          </cell>
          <cell r="D1914">
            <v>2.6105999999999998</v>
          </cell>
          <cell r="E1914">
            <v>0.60399999999999998</v>
          </cell>
          <cell r="F1914">
            <v>0</v>
          </cell>
          <cell r="G1914">
            <v>2.6105999999999998</v>
          </cell>
          <cell r="H1914">
            <v>0</v>
          </cell>
          <cell r="I1914">
            <v>0</v>
          </cell>
          <cell r="J1914">
            <v>5.8251999999999997</v>
          </cell>
          <cell r="K1914">
            <v>3.2145999999999999</v>
          </cell>
        </row>
        <row r="1915">
          <cell r="A1915" t="str">
            <v>E9252</v>
          </cell>
          <cell r="B1915" t="str">
            <v>Serra de esquadria com braço telescópico - D = 250 mm (10") - 1,80 kW</v>
          </cell>
          <cell r="C1915">
            <v>5340.0774000000001</v>
          </cell>
          <cell r="D1915">
            <v>0.48060000000000003</v>
          </cell>
          <cell r="E1915">
            <v>9.8799999999999999E-2</v>
          </cell>
          <cell r="F1915">
            <v>0</v>
          </cell>
          <cell r="G1915">
            <v>0.26700000000000002</v>
          </cell>
          <cell r="H1915">
            <v>0</v>
          </cell>
          <cell r="I1915">
            <v>0</v>
          </cell>
          <cell r="J1915">
            <v>0.84640000000000004</v>
          </cell>
          <cell r="K1915">
            <v>0.57940000000000003</v>
          </cell>
        </row>
        <row r="1916">
          <cell r="A1916" t="str">
            <v>E9253</v>
          </cell>
          <cell r="B1916" t="str">
            <v>Rebordeadeira diâmetro máximo 3,00 m - 4,85 kW</v>
          </cell>
          <cell r="C1916">
            <v>69843.438299999994</v>
          </cell>
          <cell r="D1916">
            <v>2.7936999999999999</v>
          </cell>
          <cell r="E1916">
            <v>1.1851</v>
          </cell>
          <cell r="F1916">
            <v>0</v>
          </cell>
          <cell r="G1916">
            <v>2.4445000000000001</v>
          </cell>
          <cell r="H1916">
            <v>0</v>
          </cell>
          <cell r="I1916">
            <v>0</v>
          </cell>
          <cell r="J1916">
            <v>6.4233000000000002</v>
          </cell>
          <cell r="K1916">
            <v>3.9788000000000001</v>
          </cell>
        </row>
        <row r="1917">
          <cell r="A1917" t="str">
            <v>E9254</v>
          </cell>
          <cell r="B1917" t="str">
            <v>Dobradeira viradeira manual comprimento máximo de dobra de até 2.000 mm</v>
          </cell>
          <cell r="C1917">
            <v>18499.093099999998</v>
          </cell>
          <cell r="D1917">
            <v>0.74</v>
          </cell>
          <cell r="E1917">
            <v>0.31390000000000001</v>
          </cell>
          <cell r="F1917">
            <v>0</v>
          </cell>
          <cell r="G1917">
            <v>0.64749999999999996</v>
          </cell>
          <cell r="H1917">
            <v>0</v>
          </cell>
          <cell r="I1917">
            <v>0</v>
          </cell>
          <cell r="J1917">
            <v>1.7014</v>
          </cell>
          <cell r="K1917">
            <v>1.0539000000000001</v>
          </cell>
        </row>
        <row r="1918">
          <cell r="A1918" t="str">
            <v>E9255</v>
          </cell>
          <cell r="B1918" t="str">
            <v>Fonte de plasma para corte manual - 45A - 10 kW</v>
          </cell>
          <cell r="C1918">
            <v>21786.916099999999</v>
          </cell>
          <cell r="D1918">
            <v>1.7430000000000001</v>
          </cell>
          <cell r="E1918">
            <v>0.40329999999999999</v>
          </cell>
          <cell r="F1918">
            <v>0</v>
          </cell>
          <cell r="G1918">
            <v>1.7430000000000001</v>
          </cell>
          <cell r="H1918">
            <v>0</v>
          </cell>
          <cell r="I1918">
            <v>0</v>
          </cell>
          <cell r="J1918">
            <v>3.8893</v>
          </cell>
          <cell r="K1918">
            <v>2.1463000000000001</v>
          </cell>
        </row>
        <row r="1919">
          <cell r="A1919" t="str">
            <v>E9256</v>
          </cell>
          <cell r="B1919" t="str">
            <v>Equipamento para pintura com cal rebocável com dois bicos aplicadores e capacidade de 2.200 l</v>
          </cell>
          <cell r="C1919">
            <v>63807.000999999997</v>
          </cell>
          <cell r="D1919">
            <v>3.6461000000000001</v>
          </cell>
          <cell r="E1919">
            <v>1.1248</v>
          </cell>
          <cell r="F1919">
            <v>0</v>
          </cell>
          <cell r="G1919">
            <v>3.6461000000000001</v>
          </cell>
          <cell r="H1919">
            <v>0</v>
          </cell>
          <cell r="I1919">
            <v>22.023599999999998</v>
          </cell>
          <cell r="J1919">
            <v>30.4406</v>
          </cell>
          <cell r="K1919">
            <v>26.794499999999999</v>
          </cell>
        </row>
        <row r="1920">
          <cell r="A1920" t="str">
            <v>E9501</v>
          </cell>
          <cell r="B1920" t="str">
            <v>Ventilador axial para ventilação forçada com velocidade de saída de 32,8 m/s - D = 1.000 mm - 30 kW</v>
          </cell>
          <cell r="C1920">
            <v>441350.1483</v>
          </cell>
          <cell r="D1920">
            <v>39.721499999999999</v>
          </cell>
          <cell r="E1920">
            <v>8.1693999999999996</v>
          </cell>
          <cell r="F1920">
            <v>0</v>
          </cell>
          <cell r="G1920">
            <v>26.481000000000002</v>
          </cell>
          <cell r="H1920">
            <v>0</v>
          </cell>
          <cell r="I1920">
            <v>0</v>
          </cell>
          <cell r="J1920">
            <v>74.371899999999997</v>
          </cell>
          <cell r="K1920">
            <v>47.890900000000002</v>
          </cell>
        </row>
        <row r="1921">
          <cell r="A1921" t="str">
            <v>E9502</v>
          </cell>
          <cell r="B1921" t="str">
            <v>Bate-estaca de gravidade para 6 t - 119 kW</v>
          </cell>
          <cell r="C1921">
            <v>960461.57140000002</v>
          </cell>
          <cell r="D1921">
            <v>54.883499999999998</v>
          </cell>
          <cell r="E1921">
            <v>16.9316</v>
          </cell>
          <cell r="F1921">
            <v>0</v>
          </cell>
          <cell r="G1921">
            <v>41.162599999999998</v>
          </cell>
          <cell r="H1921">
            <v>76.836399999999998</v>
          </cell>
          <cell r="I1921">
            <v>26.961099999999998</v>
          </cell>
          <cell r="J1921">
            <v>216.77520000000001</v>
          </cell>
          <cell r="K1921">
            <v>98.776200000000003</v>
          </cell>
        </row>
        <row r="1922">
          <cell r="A1922" t="str">
            <v>E9503</v>
          </cell>
          <cell r="B1922" t="str">
            <v>Guilhotina hidráulica 16 x 6.100 mm - 30 kW</v>
          </cell>
          <cell r="C1922">
            <v>1291587.7969</v>
          </cell>
          <cell r="D1922">
            <v>51.663499999999999</v>
          </cell>
          <cell r="E1922">
            <v>21.914999999999999</v>
          </cell>
          <cell r="F1922">
            <v>0</v>
          </cell>
          <cell r="G1922">
            <v>45.205599999999997</v>
          </cell>
          <cell r="H1922">
            <v>0</v>
          </cell>
          <cell r="I1922">
            <v>22.023599999999998</v>
          </cell>
          <cell r="J1922">
            <v>140.80770000000001</v>
          </cell>
          <cell r="K1922">
            <v>95.602099999999993</v>
          </cell>
        </row>
        <row r="1923">
          <cell r="A1923" t="str">
            <v>E9505</v>
          </cell>
          <cell r="B1923" t="str">
            <v>Prensa dobradeira capacidade 320 t - comprimento até 3.100 mm - 30 kW</v>
          </cell>
          <cell r="C1923">
            <v>837788.93130000005</v>
          </cell>
          <cell r="D1923">
            <v>33.511600000000001</v>
          </cell>
          <cell r="E1923">
            <v>14.215199999999999</v>
          </cell>
          <cell r="F1923">
            <v>0</v>
          </cell>
          <cell r="G1923">
            <v>29.322600000000001</v>
          </cell>
          <cell r="H1923">
            <v>0</v>
          </cell>
          <cell r="I1923">
            <v>22.023599999999998</v>
          </cell>
          <cell r="J1923">
            <v>99.072999999999993</v>
          </cell>
          <cell r="K1923">
            <v>69.750399999999999</v>
          </cell>
        </row>
        <row r="1924">
          <cell r="A1924" t="str">
            <v>E9507</v>
          </cell>
          <cell r="B1924" t="str">
            <v>Plotadora de recorte com computador e programa computacional</v>
          </cell>
          <cell r="C1924">
            <v>87464.084499999997</v>
          </cell>
          <cell r="D1924">
            <v>13.1196</v>
          </cell>
          <cell r="E1924">
            <v>1.7988</v>
          </cell>
          <cell r="F1924">
            <v>0</v>
          </cell>
          <cell r="G1924">
            <v>8.7463999999999995</v>
          </cell>
          <cell r="H1924">
            <v>0</v>
          </cell>
          <cell r="I1924">
            <v>0</v>
          </cell>
          <cell r="J1924">
            <v>23.6648</v>
          </cell>
          <cell r="K1924">
            <v>14.9184</v>
          </cell>
        </row>
        <row r="1925">
          <cell r="A1925" t="str">
            <v>E9510</v>
          </cell>
          <cell r="B1925" t="str">
            <v>Ventilador centrífugo baixa pressão com capacidade de 58 m³/min - 3,68 kW</v>
          </cell>
          <cell r="C1925">
            <v>12909.051299999999</v>
          </cell>
          <cell r="D1925">
            <v>1.1617999999999999</v>
          </cell>
          <cell r="E1925">
            <v>0.2389</v>
          </cell>
          <cell r="F1925">
            <v>0</v>
          </cell>
          <cell r="G1925">
            <v>0.77449999999999997</v>
          </cell>
          <cell r="H1925">
            <v>0</v>
          </cell>
          <cell r="I1925">
            <v>0</v>
          </cell>
          <cell r="J1925">
            <v>2.1751999999999998</v>
          </cell>
          <cell r="K1925">
            <v>1.4007000000000001</v>
          </cell>
        </row>
        <row r="1926">
          <cell r="A1926" t="str">
            <v>E9511</v>
          </cell>
          <cell r="B1926" t="str">
            <v>Carregadeira de pneus com capacidade de 3,40 m³ - 195 kW</v>
          </cell>
          <cell r="C1926">
            <v>1978539.6713</v>
          </cell>
          <cell r="D1926">
            <v>138.49780000000001</v>
          </cell>
          <cell r="E1926">
            <v>36.622799999999998</v>
          </cell>
          <cell r="F1926">
            <v>0</v>
          </cell>
          <cell r="G1926">
            <v>138.49780000000001</v>
          </cell>
          <cell r="H1926">
            <v>77.482100000000003</v>
          </cell>
          <cell r="I1926">
            <v>26.961099999999998</v>
          </cell>
          <cell r="J1926">
            <v>418.0616</v>
          </cell>
          <cell r="K1926">
            <v>202.08170000000001</v>
          </cell>
        </row>
        <row r="1927">
          <cell r="A1927" t="str">
            <v>E9512</v>
          </cell>
          <cell r="B1927" t="str">
            <v>Veículo leve - 53 kW</v>
          </cell>
          <cell r="C1927">
            <v>78237.165399999998</v>
          </cell>
          <cell r="D1927">
            <v>4.6942000000000004</v>
          </cell>
          <cell r="E1927">
            <v>1.4481999999999999</v>
          </cell>
          <cell r="F1927">
            <v>0.58679999999999999</v>
          </cell>
          <cell r="G1927">
            <v>4.6942000000000004</v>
          </cell>
          <cell r="H1927">
            <v>22.7376</v>
          </cell>
          <cell r="I1927">
            <v>25.625699999999998</v>
          </cell>
          <cell r="J1927">
            <v>59.786700000000003</v>
          </cell>
          <cell r="K1927">
            <v>32.354900000000001</v>
          </cell>
        </row>
        <row r="1928">
          <cell r="A1928" t="str">
            <v>E9513</v>
          </cell>
          <cell r="B1928" t="str">
            <v>Compressor de ar portátil de 160,46 l/s (340 PCM) - 81 kW</v>
          </cell>
          <cell r="C1928">
            <v>294558.0955</v>
          </cell>
          <cell r="D1928">
            <v>19.6372</v>
          </cell>
          <cell r="E1928">
            <v>5.3007999999999997</v>
          </cell>
          <cell r="F1928">
            <v>0</v>
          </cell>
          <cell r="G1928">
            <v>19.6372</v>
          </cell>
          <cell r="H1928">
            <v>68.392799999999994</v>
          </cell>
          <cell r="I1928">
            <v>0</v>
          </cell>
          <cell r="J1928">
            <v>112.968</v>
          </cell>
          <cell r="K1928">
            <v>24.937999999999999</v>
          </cell>
        </row>
        <row r="1929">
          <cell r="A1929" t="str">
            <v>E9514</v>
          </cell>
          <cell r="B1929" t="str">
            <v>Distribuidor de agregados sobre pneus autopropelido - 130 kW</v>
          </cell>
          <cell r="C1929">
            <v>907975.87529999996</v>
          </cell>
          <cell r="D1929">
            <v>51.884300000000003</v>
          </cell>
          <cell r="E1929">
            <v>16.0063</v>
          </cell>
          <cell r="F1929">
            <v>0</v>
          </cell>
          <cell r="G1929">
            <v>45.398800000000001</v>
          </cell>
          <cell r="H1929">
            <v>122.68</v>
          </cell>
          <cell r="I1929">
            <v>26.961099999999998</v>
          </cell>
          <cell r="J1929">
            <v>262.93049999999999</v>
          </cell>
          <cell r="K1929">
            <v>94.851699999999994</v>
          </cell>
        </row>
        <row r="1930">
          <cell r="A1930" t="str">
            <v>E9515</v>
          </cell>
          <cell r="B1930" t="str">
            <v>Escavadeira hidráulica sobre esteiras com caçamba com capacidade de 1,56 m³ - 118 kW</v>
          </cell>
          <cell r="C1930">
            <v>1271206.3202</v>
          </cell>
          <cell r="D1930">
            <v>88.984399999999994</v>
          </cell>
          <cell r="E1930">
            <v>23.53</v>
          </cell>
          <cell r="F1930">
            <v>0</v>
          </cell>
          <cell r="G1930">
            <v>88.984399999999994</v>
          </cell>
          <cell r="H1930">
            <v>76.190700000000007</v>
          </cell>
          <cell r="I1930">
            <v>26.961099999999998</v>
          </cell>
          <cell r="J1930">
            <v>304.6506</v>
          </cell>
          <cell r="K1930">
            <v>139.47550000000001</v>
          </cell>
        </row>
        <row r="1931">
          <cell r="A1931" t="str">
            <v>E9516</v>
          </cell>
          <cell r="B1931" t="str">
            <v>Perfuratriz hidráulica sobre esteiras - 283 kW</v>
          </cell>
          <cell r="C1931">
            <v>5026098.1449999996</v>
          </cell>
          <cell r="D1931">
            <v>335.07319999999999</v>
          </cell>
          <cell r="E1931">
            <v>90.448800000000006</v>
          </cell>
          <cell r="F1931">
            <v>0</v>
          </cell>
          <cell r="G1931">
            <v>335.07319999999999</v>
          </cell>
          <cell r="H1931">
            <v>140.56039999999999</v>
          </cell>
          <cell r="I1931">
            <v>26.961099999999998</v>
          </cell>
          <cell r="J1931">
            <v>928.11670000000004</v>
          </cell>
          <cell r="K1931">
            <v>452.48309999999998</v>
          </cell>
        </row>
        <row r="1932">
          <cell r="A1932" t="str">
            <v>E9518</v>
          </cell>
          <cell r="B1932" t="str">
            <v>Grade de 24 discos rebocável de D = 60 cm (24")</v>
          </cell>
          <cell r="C1932">
            <v>41561.231299999999</v>
          </cell>
          <cell r="D1932">
            <v>2.6718000000000002</v>
          </cell>
          <cell r="E1932">
            <v>0.73270000000000002</v>
          </cell>
          <cell r="F1932">
            <v>0</v>
          </cell>
          <cell r="G1932">
            <v>1.4843</v>
          </cell>
          <cell r="H1932">
            <v>0</v>
          </cell>
          <cell r="I1932">
            <v>0</v>
          </cell>
          <cell r="J1932">
            <v>4.8887999999999998</v>
          </cell>
          <cell r="K1932">
            <v>3.4045000000000001</v>
          </cell>
        </row>
        <row r="1933">
          <cell r="A1933" t="str">
            <v>E9519</v>
          </cell>
          <cell r="B1933" t="str">
            <v>Betoneira com motor a gasolina com capacidade de 600 l - 10 kW</v>
          </cell>
          <cell r="C1933">
            <v>37873.172899999998</v>
          </cell>
          <cell r="D1933">
            <v>3.0299</v>
          </cell>
          <cell r="E1933">
            <v>0.70099999999999996</v>
          </cell>
          <cell r="F1933">
            <v>0</v>
          </cell>
          <cell r="G1933">
            <v>2.2724000000000002</v>
          </cell>
          <cell r="H1933">
            <v>16.683800000000002</v>
          </cell>
          <cell r="I1933">
            <v>22.023599999999998</v>
          </cell>
          <cell r="J1933">
            <v>44.710700000000003</v>
          </cell>
          <cell r="K1933">
            <v>25.7545</v>
          </cell>
        </row>
        <row r="1934">
          <cell r="A1934" t="str">
            <v>E9521</v>
          </cell>
          <cell r="B1934" t="str">
            <v>Grupo gerador - 3,2 kVA</v>
          </cell>
          <cell r="C1934">
            <v>3843.9645</v>
          </cell>
          <cell r="D1934">
            <v>0.19220000000000001</v>
          </cell>
          <cell r="E1934">
            <v>6.7799999999999999E-2</v>
          </cell>
          <cell r="F1934">
            <v>0</v>
          </cell>
          <cell r="G1934">
            <v>0.13730000000000001</v>
          </cell>
          <cell r="H1934">
            <v>3.9660000000000002</v>
          </cell>
          <cell r="I1934">
            <v>0</v>
          </cell>
          <cell r="J1934">
            <v>4.3632999999999997</v>
          </cell>
          <cell r="K1934">
            <v>0.26</v>
          </cell>
        </row>
        <row r="1935">
          <cell r="A1935" t="str">
            <v>E9522</v>
          </cell>
          <cell r="B1935" t="str">
            <v>Caldeira de asfalto rebocável com capacidade de 1.500 l - 6,5 kW</v>
          </cell>
          <cell r="C1935">
            <v>197998.31330000001</v>
          </cell>
          <cell r="D1935">
            <v>12.7285</v>
          </cell>
          <cell r="E1935">
            <v>3.4904000000000002</v>
          </cell>
          <cell r="F1935">
            <v>0</v>
          </cell>
          <cell r="G1935">
            <v>4.2427999999999999</v>
          </cell>
          <cell r="H1935">
            <v>4.5198</v>
          </cell>
          <cell r="I1935">
            <v>0</v>
          </cell>
          <cell r="J1935">
            <v>24.9815</v>
          </cell>
          <cell r="K1935">
            <v>16.218900000000001</v>
          </cell>
        </row>
        <row r="1936">
          <cell r="A1936" t="str">
            <v>E9523</v>
          </cell>
          <cell r="B1936" t="str">
            <v>Motoscraper - 304 kW</v>
          </cell>
          <cell r="C1936">
            <v>5561083.8984000003</v>
          </cell>
          <cell r="D1936">
            <v>261.69810000000001</v>
          </cell>
          <cell r="E1936">
            <v>95.871499999999997</v>
          </cell>
          <cell r="F1936">
            <v>0</v>
          </cell>
          <cell r="G1936">
            <v>294.41030000000001</v>
          </cell>
          <cell r="H1936">
            <v>241.58519999999999</v>
          </cell>
          <cell r="I1936">
            <v>26.961099999999998</v>
          </cell>
          <cell r="J1936">
            <v>920.52620000000002</v>
          </cell>
          <cell r="K1936">
            <v>384.53070000000002</v>
          </cell>
        </row>
        <row r="1937">
          <cell r="A1937" t="str">
            <v>E9524</v>
          </cell>
          <cell r="B1937" t="str">
            <v>Motoniveladora - 93 kW</v>
          </cell>
          <cell r="C1937">
            <v>1366298.5666</v>
          </cell>
          <cell r="D1937">
            <v>68.314899999999994</v>
          </cell>
          <cell r="E1937">
            <v>24.085899999999999</v>
          </cell>
          <cell r="F1937">
            <v>0</v>
          </cell>
          <cell r="G1937">
            <v>87.833500000000001</v>
          </cell>
          <cell r="H1937">
            <v>69.286900000000003</v>
          </cell>
          <cell r="I1937">
            <v>26.961099999999998</v>
          </cell>
          <cell r="J1937">
            <v>276.48230000000001</v>
          </cell>
          <cell r="K1937">
            <v>119.36190000000001</v>
          </cell>
        </row>
        <row r="1938">
          <cell r="A1938" t="str">
            <v>E9525</v>
          </cell>
          <cell r="B1938" t="str">
            <v>Ponte rolante com capacidade de 15 t e vão de até 15 m - 20 kW</v>
          </cell>
          <cell r="C1938">
            <v>3369020.81</v>
          </cell>
          <cell r="D1938">
            <v>134.76079999999999</v>
          </cell>
          <cell r="E1938">
            <v>57.163899999999998</v>
          </cell>
          <cell r="F1938">
            <v>0</v>
          </cell>
          <cell r="G1938">
            <v>84.225499999999997</v>
          </cell>
          <cell r="H1938">
            <v>0</v>
          </cell>
          <cell r="I1938">
            <v>44.047199999999997</v>
          </cell>
          <cell r="J1938">
            <v>320.19740000000002</v>
          </cell>
          <cell r="K1938">
            <v>235.97190000000001</v>
          </cell>
        </row>
        <row r="1939">
          <cell r="A1939" t="str">
            <v>E9526</v>
          </cell>
          <cell r="B1939" t="str">
            <v xml:space="preserve">Retroescavadeira de pneus - capacidade da caçamba da pá-carregadeira de 0,76 m³ e da retroescavadeira de 0,29 m³ - 58 kW </v>
          </cell>
          <cell r="C1939">
            <v>518746.66729999997</v>
          </cell>
          <cell r="D1939">
            <v>36.3123</v>
          </cell>
          <cell r="E1939">
            <v>9.6020000000000003</v>
          </cell>
          <cell r="F1939">
            <v>0</v>
          </cell>
          <cell r="G1939">
            <v>36.3123</v>
          </cell>
          <cell r="H1939">
            <v>37.4497</v>
          </cell>
          <cell r="I1939">
            <v>26.961099999999998</v>
          </cell>
          <cell r="J1939">
            <v>146.63740000000001</v>
          </cell>
          <cell r="K1939">
            <v>72.875399999999999</v>
          </cell>
        </row>
        <row r="1940">
          <cell r="A1940" t="str">
            <v>E9527</v>
          </cell>
          <cell r="B1940" t="str">
            <v>Martelete perfurador/rompedor a ar comprimido de 25 kg para rocha com capacidade de 2.040 gpm</v>
          </cell>
          <cell r="C1940">
            <v>25931.837500000001</v>
          </cell>
          <cell r="D1940">
            <v>2.0745</v>
          </cell>
          <cell r="E1940">
            <v>0.48</v>
          </cell>
          <cell r="F1940">
            <v>0</v>
          </cell>
          <cell r="G1940">
            <v>2.0745</v>
          </cell>
          <cell r="H1940">
            <v>0</v>
          </cell>
          <cell r="I1940">
            <v>22.023599999999998</v>
          </cell>
          <cell r="J1940">
            <v>26.6526</v>
          </cell>
          <cell r="K1940">
            <v>24.578099999999999</v>
          </cell>
        </row>
        <row r="1941">
          <cell r="A1941" t="str">
            <v>E9528</v>
          </cell>
          <cell r="B1941" t="str">
            <v>Empilhadeira a diesel com capacidade de 4 t - 60 kW</v>
          </cell>
          <cell r="C1941">
            <v>490656.17099999997</v>
          </cell>
          <cell r="D1941">
            <v>39.252499999999998</v>
          </cell>
          <cell r="E1941">
            <v>9.0820000000000007</v>
          </cell>
          <cell r="F1941">
            <v>0</v>
          </cell>
          <cell r="G1941">
            <v>34.3459</v>
          </cell>
          <cell r="H1941">
            <v>44.7012</v>
          </cell>
          <cell r="I1941">
            <v>22.023599999999998</v>
          </cell>
          <cell r="J1941">
            <v>149.40520000000001</v>
          </cell>
          <cell r="K1941">
            <v>70.358099999999993</v>
          </cell>
        </row>
        <row r="1942">
          <cell r="A1942" t="str">
            <v>E9529</v>
          </cell>
          <cell r="B1942" t="str">
            <v>Jateador para estruturas metálicas com transportador a roletes - 22 kW</v>
          </cell>
          <cell r="C1942">
            <v>3907822.4371000002</v>
          </cell>
          <cell r="D1942">
            <v>260.5215</v>
          </cell>
          <cell r="E1942">
            <v>70.3245</v>
          </cell>
          <cell r="F1942">
            <v>0</v>
          </cell>
          <cell r="G1942">
            <v>195.39109999999999</v>
          </cell>
          <cell r="H1942">
            <v>0</v>
          </cell>
          <cell r="I1942">
            <v>22.023599999999998</v>
          </cell>
          <cell r="J1942">
            <v>548.26070000000004</v>
          </cell>
          <cell r="K1942">
            <v>352.86959999999999</v>
          </cell>
        </row>
        <row r="1943">
          <cell r="A1943" t="str">
            <v>E9530</v>
          </cell>
          <cell r="B1943" t="str">
            <v>Rolo compactador liso vibratório autopropelido por pneus de 11 t - 97 kW</v>
          </cell>
          <cell r="C1943">
            <v>815913.18859999999</v>
          </cell>
          <cell r="D1943">
            <v>54.394199999999998</v>
          </cell>
          <cell r="E1943">
            <v>14.683</v>
          </cell>
          <cell r="F1943">
            <v>0</v>
          </cell>
          <cell r="G1943">
            <v>54.394199999999998</v>
          </cell>
          <cell r="H1943">
            <v>77.084699999999998</v>
          </cell>
          <cell r="I1943">
            <v>26.961099999999998</v>
          </cell>
          <cell r="J1943">
            <v>227.5172</v>
          </cell>
          <cell r="K1943">
            <v>96.038300000000007</v>
          </cell>
        </row>
        <row r="1944">
          <cell r="A1944" t="str">
            <v>E9532</v>
          </cell>
          <cell r="B1944" t="str">
            <v>Equipamento de solda MIG com acessórios - 14,6 kVA</v>
          </cell>
          <cell r="C1944">
            <v>80118.347899999993</v>
          </cell>
          <cell r="D1944">
            <v>6.4095000000000004</v>
          </cell>
          <cell r="E1944">
            <v>1.4830000000000001</v>
          </cell>
          <cell r="F1944">
            <v>0</v>
          </cell>
          <cell r="G1944">
            <v>6.4095000000000004</v>
          </cell>
          <cell r="H1944">
            <v>0</v>
          </cell>
          <cell r="I1944">
            <v>0</v>
          </cell>
          <cell r="J1944">
            <v>14.302</v>
          </cell>
          <cell r="K1944">
            <v>7.8925000000000001</v>
          </cell>
        </row>
        <row r="1945">
          <cell r="A1945" t="str">
            <v>E9535</v>
          </cell>
          <cell r="B1945" t="str">
            <v>Serra circular com bancada - D = 30 cm - 4 kW</v>
          </cell>
          <cell r="C1945">
            <v>7138.1907000000001</v>
          </cell>
          <cell r="D1945">
            <v>0.64239999999999997</v>
          </cell>
          <cell r="E1945">
            <v>0.1321</v>
          </cell>
          <cell r="F1945">
            <v>0</v>
          </cell>
          <cell r="G1945">
            <v>0.3569</v>
          </cell>
          <cell r="H1945">
            <v>0</v>
          </cell>
          <cell r="I1945">
            <v>22.023599999999998</v>
          </cell>
          <cell r="J1945">
            <v>23.155000000000001</v>
          </cell>
          <cell r="K1945">
            <v>22.798100000000002</v>
          </cell>
        </row>
        <row r="1946">
          <cell r="A1946" t="str">
            <v>E9536</v>
          </cell>
          <cell r="B1946" t="str">
            <v>Embarcação de transporte de pessoal e apoio logístico - 30 kW</v>
          </cell>
          <cell r="C1946">
            <v>115379.12639999999</v>
          </cell>
          <cell r="D1946">
            <v>1.8028</v>
          </cell>
          <cell r="E1946">
            <v>0.67979999999999996</v>
          </cell>
          <cell r="F1946">
            <v>0</v>
          </cell>
          <cell r="G1946">
            <v>2.0030999999999999</v>
          </cell>
          <cell r="H1946">
            <v>57.201599999999999</v>
          </cell>
          <cell r="I1946">
            <v>33.051299999999998</v>
          </cell>
          <cell r="J1946">
            <v>94.738600000000005</v>
          </cell>
          <cell r="K1946">
            <v>35.533900000000003</v>
          </cell>
        </row>
        <row r="1947">
          <cell r="A1947" t="str">
            <v>E9538</v>
          </cell>
          <cell r="B1947" t="str">
            <v>Conjunto vibratório para meio tubo de concreto com encaixe PB e 3 jogos de fôrmas - D = 0,30 m - 2,20 kW</v>
          </cell>
          <cell r="C1947">
            <v>16244.9473</v>
          </cell>
          <cell r="D1947">
            <v>2.1659999999999999</v>
          </cell>
          <cell r="E1947">
            <v>0.50119999999999998</v>
          </cell>
          <cell r="F1947">
            <v>0</v>
          </cell>
          <cell r="G1947">
            <v>1.6245000000000001</v>
          </cell>
          <cell r="H1947">
            <v>0</v>
          </cell>
          <cell r="I1947">
            <v>0</v>
          </cell>
          <cell r="J1947">
            <v>4.2916999999999996</v>
          </cell>
          <cell r="K1947">
            <v>2.6671999999999998</v>
          </cell>
        </row>
        <row r="1948">
          <cell r="A1948" t="str">
            <v>E9539</v>
          </cell>
          <cell r="B1948" t="str">
            <v>Equipamento de batimetria monofeixe</v>
          </cell>
          <cell r="C1948">
            <v>98656.364199999996</v>
          </cell>
          <cell r="D1948">
            <v>6.3422000000000001</v>
          </cell>
          <cell r="E1948">
            <v>1.7392000000000001</v>
          </cell>
          <cell r="F1948">
            <v>0</v>
          </cell>
          <cell r="G1948">
            <v>3.5234000000000001</v>
          </cell>
          <cell r="H1948">
            <v>0</v>
          </cell>
          <cell r="I1948">
            <v>27.625399999999999</v>
          </cell>
          <cell r="J1948">
            <v>39.230200000000004</v>
          </cell>
          <cell r="K1948">
            <v>35.706800000000001</v>
          </cell>
        </row>
        <row r="1949">
          <cell r="A1949" t="str">
            <v>E9540</v>
          </cell>
          <cell r="B1949" t="str">
            <v>Trator sobre esteiras com lâmina - 127 kW</v>
          </cell>
          <cell r="C1949">
            <v>1279887.8840999999</v>
          </cell>
          <cell r="D1949">
            <v>49.773400000000002</v>
          </cell>
          <cell r="E1949">
            <v>21.9359</v>
          </cell>
          <cell r="F1949">
            <v>0</v>
          </cell>
          <cell r="G1949">
            <v>71.104900000000001</v>
          </cell>
          <cell r="H1949">
            <v>88.309700000000007</v>
          </cell>
          <cell r="I1949">
            <v>26.961099999999998</v>
          </cell>
          <cell r="J1949">
            <v>258.08499999999998</v>
          </cell>
          <cell r="K1949">
            <v>98.670400000000001</v>
          </cell>
        </row>
        <row r="1950">
          <cell r="A1950" t="str">
            <v>E9541</v>
          </cell>
          <cell r="B1950" t="str">
            <v>Trator sobre esteiras com lâmina - 259 kW</v>
          </cell>
          <cell r="C1950">
            <v>4870132.8433999997</v>
          </cell>
          <cell r="D1950">
            <v>189.39410000000001</v>
          </cell>
          <cell r="E1950">
            <v>83.468699999999998</v>
          </cell>
          <cell r="F1950">
            <v>0</v>
          </cell>
          <cell r="G1950">
            <v>270.56290000000001</v>
          </cell>
          <cell r="H1950">
            <v>180.09620000000001</v>
          </cell>
          <cell r="I1950">
            <v>26.961099999999998</v>
          </cell>
          <cell r="J1950">
            <v>750.48299999999995</v>
          </cell>
          <cell r="K1950">
            <v>299.82389999999998</v>
          </cell>
        </row>
        <row r="1951">
          <cell r="A1951" t="str">
            <v>E9543</v>
          </cell>
          <cell r="B1951" t="str">
            <v>Compressor de ar respirável para recarga de cilindros de mergulho com capacidade de até 35 MPa e 3,58 l/s - 5,52 kW</v>
          </cell>
          <cell r="C1951">
            <v>50902.110200000003</v>
          </cell>
          <cell r="D1951">
            <v>3.3935</v>
          </cell>
          <cell r="E1951">
            <v>0.91600000000000004</v>
          </cell>
          <cell r="F1951">
            <v>0</v>
          </cell>
          <cell r="G1951">
            <v>3.3935</v>
          </cell>
          <cell r="H1951">
            <v>0</v>
          </cell>
          <cell r="I1951">
            <v>0</v>
          </cell>
          <cell r="J1951">
            <v>7.7030000000000003</v>
          </cell>
          <cell r="K1951">
            <v>4.3094999999999999</v>
          </cell>
        </row>
        <row r="1952">
          <cell r="A1952" t="str">
            <v>E9544</v>
          </cell>
          <cell r="B1952" t="str">
            <v>Vassoura mecânica rebocável com largura de 2,44 m</v>
          </cell>
          <cell r="C1952">
            <v>73898.707500000004</v>
          </cell>
          <cell r="D1952">
            <v>6.6509</v>
          </cell>
          <cell r="E1952">
            <v>1.3678999999999999</v>
          </cell>
          <cell r="F1952">
            <v>0</v>
          </cell>
          <cell r="G1952">
            <v>4.4339000000000004</v>
          </cell>
          <cell r="H1952">
            <v>0</v>
          </cell>
          <cell r="I1952">
            <v>0</v>
          </cell>
          <cell r="J1952">
            <v>12.4527</v>
          </cell>
          <cell r="K1952">
            <v>8.0188000000000006</v>
          </cell>
        </row>
        <row r="1953">
          <cell r="A1953" t="str">
            <v>E9545</v>
          </cell>
          <cell r="B1953" t="str">
            <v>Vibroacabadora de asfalto sobre esteiras - 82 kW</v>
          </cell>
          <cell r="C1953">
            <v>2484252.3879999998</v>
          </cell>
          <cell r="D1953">
            <v>124.21259999999999</v>
          </cell>
          <cell r="E1953">
            <v>43.793799999999997</v>
          </cell>
          <cell r="F1953">
            <v>0</v>
          </cell>
          <cell r="G1953">
            <v>159.70189999999999</v>
          </cell>
          <cell r="H1953">
            <v>77.3827</v>
          </cell>
          <cell r="I1953">
            <v>34.950699999999998</v>
          </cell>
          <cell r="J1953">
            <v>440.04169999999999</v>
          </cell>
          <cell r="K1953">
            <v>202.9571</v>
          </cell>
        </row>
        <row r="1954">
          <cell r="A1954" t="str">
            <v>E9547</v>
          </cell>
          <cell r="B1954" t="str">
            <v>Máquina de solda elétrica transformadora 250 A - 9,20 kW</v>
          </cell>
          <cell r="C1954">
            <v>1005.3117</v>
          </cell>
          <cell r="D1954">
            <v>8.0399999999999999E-2</v>
          </cell>
          <cell r="E1954">
            <v>1.8599999999999998E-2</v>
          </cell>
          <cell r="F1954">
            <v>0</v>
          </cell>
          <cell r="G1954">
            <v>8.0399999999999999E-2</v>
          </cell>
          <cell r="H1954">
            <v>0</v>
          </cell>
          <cell r="I1954">
            <v>0</v>
          </cell>
          <cell r="J1954">
            <v>0.1794</v>
          </cell>
          <cell r="K1954">
            <v>9.9000000000000005E-2</v>
          </cell>
        </row>
        <row r="1955">
          <cell r="A1955" t="str">
            <v>E9548</v>
          </cell>
          <cell r="B1955" t="str">
            <v>Bomba centrífuga com capacidade de 7,1 a 22 m³/h - 1,50 kW</v>
          </cell>
          <cell r="C1955">
            <v>2448.2321999999999</v>
          </cell>
          <cell r="D1955">
            <v>0.19589999999999999</v>
          </cell>
          <cell r="E1955">
            <v>4.53E-2</v>
          </cell>
          <cell r="F1955">
            <v>0</v>
          </cell>
          <cell r="G1955">
            <v>0.1714</v>
          </cell>
          <cell r="H1955">
            <v>0</v>
          </cell>
          <cell r="I1955">
            <v>0</v>
          </cell>
          <cell r="J1955">
            <v>0.41260000000000002</v>
          </cell>
          <cell r="K1955">
            <v>0.2412</v>
          </cell>
        </row>
        <row r="1956">
          <cell r="A1956" t="str">
            <v>E9551</v>
          </cell>
          <cell r="B1956" t="str">
            <v>Obturador mecânico simples com extensão de 12 m</v>
          </cell>
          <cell r="C1956">
            <v>4888.8393999999998</v>
          </cell>
          <cell r="D1956">
            <v>0.44</v>
          </cell>
          <cell r="E1956">
            <v>9.0499999999999997E-2</v>
          </cell>
          <cell r="F1956">
            <v>0</v>
          </cell>
          <cell r="G1956">
            <v>0.24440000000000001</v>
          </cell>
          <cell r="H1956">
            <v>0</v>
          </cell>
          <cell r="I1956">
            <v>0</v>
          </cell>
          <cell r="J1956">
            <v>0.77490000000000003</v>
          </cell>
          <cell r="K1956">
            <v>0.53049999999999997</v>
          </cell>
        </row>
        <row r="1957">
          <cell r="A1957" t="str">
            <v>E9552</v>
          </cell>
          <cell r="B1957" t="str">
            <v>Nível ótico com capacidade de aumento de 32x</v>
          </cell>
          <cell r="C1957">
            <v>15448.4635</v>
          </cell>
          <cell r="D1957">
            <v>1.2359</v>
          </cell>
          <cell r="E1957">
            <v>0.28599999999999998</v>
          </cell>
          <cell r="F1957">
            <v>0</v>
          </cell>
          <cell r="G1957">
            <v>0.77239999999999998</v>
          </cell>
          <cell r="H1957">
            <v>0</v>
          </cell>
          <cell r="I1957">
            <v>0</v>
          </cell>
          <cell r="J1957">
            <v>2.2942999999999998</v>
          </cell>
          <cell r="K1957">
            <v>1.5219</v>
          </cell>
        </row>
        <row r="1958">
          <cell r="A1958" t="str">
            <v>E9553</v>
          </cell>
          <cell r="B1958" t="str">
            <v>Estação total eletrônica com alcance máximo de 3.000 m</v>
          </cell>
          <cell r="C1958">
            <v>32005.4614</v>
          </cell>
          <cell r="D1958">
            <v>2.8805000000000001</v>
          </cell>
          <cell r="E1958">
            <v>0.59240000000000004</v>
          </cell>
          <cell r="F1958">
            <v>0</v>
          </cell>
          <cell r="G1958">
            <v>1.6003000000000001</v>
          </cell>
          <cell r="H1958">
            <v>0</v>
          </cell>
          <cell r="I1958">
            <v>0</v>
          </cell>
          <cell r="J1958">
            <v>5.0731999999999999</v>
          </cell>
          <cell r="K1958">
            <v>3.4729000000000001</v>
          </cell>
        </row>
        <row r="1959">
          <cell r="A1959" t="str">
            <v>E9556</v>
          </cell>
          <cell r="B1959" t="str">
            <v>Compactador manual de placa vibratória - 3,00 kW</v>
          </cell>
          <cell r="C1959">
            <v>10318.810600000001</v>
          </cell>
          <cell r="D1959">
            <v>0.68789999999999996</v>
          </cell>
          <cell r="E1959">
            <v>0.1857</v>
          </cell>
          <cell r="F1959">
            <v>0</v>
          </cell>
          <cell r="G1959">
            <v>0.68789999999999996</v>
          </cell>
          <cell r="H1959">
            <v>5.0050999999999997</v>
          </cell>
          <cell r="I1959">
            <v>0</v>
          </cell>
          <cell r="J1959">
            <v>6.5666000000000002</v>
          </cell>
          <cell r="K1959">
            <v>0.87360000000000004</v>
          </cell>
        </row>
        <row r="1960">
          <cell r="A1960" t="str">
            <v>E9558</v>
          </cell>
          <cell r="B1960" t="str">
            <v>Tanque de estocagem de asfalto com capacidade de 30.000 l</v>
          </cell>
          <cell r="C1960">
            <v>692971.33979999996</v>
          </cell>
          <cell r="D1960">
            <v>28.873799999999999</v>
          </cell>
          <cell r="E1960">
            <v>10.021000000000001</v>
          </cell>
          <cell r="F1960">
            <v>0</v>
          </cell>
          <cell r="G1960">
            <v>18.046099999999999</v>
          </cell>
          <cell r="H1960">
            <v>0</v>
          </cell>
          <cell r="I1960">
            <v>0</v>
          </cell>
          <cell r="J1960">
            <v>56.940899999999999</v>
          </cell>
          <cell r="K1960">
            <v>38.894799999999996</v>
          </cell>
        </row>
        <row r="1961">
          <cell r="A1961" t="str">
            <v>E9559</v>
          </cell>
          <cell r="B1961" t="str">
            <v>Aquecedor de fluido térmico - 12 kW</v>
          </cell>
          <cell r="C1961">
            <v>686718.51729999995</v>
          </cell>
          <cell r="D1961">
            <v>30.9023</v>
          </cell>
          <cell r="E1961">
            <v>9.5334000000000003</v>
          </cell>
          <cell r="F1961">
            <v>0</v>
          </cell>
          <cell r="G1961">
            <v>20.601600000000001</v>
          </cell>
          <cell r="H1961">
            <v>8.9402000000000008</v>
          </cell>
          <cell r="I1961">
            <v>0</v>
          </cell>
          <cell r="J1961">
            <v>69.977500000000006</v>
          </cell>
          <cell r="K1961">
            <v>40.435699999999997</v>
          </cell>
        </row>
        <row r="1962">
          <cell r="A1962" t="str">
            <v>E9560</v>
          </cell>
          <cell r="B1962" t="str">
            <v>Ônibus com capacidade para 80 passageiros - 175 kW</v>
          </cell>
          <cell r="C1962">
            <v>1178182.5092</v>
          </cell>
          <cell r="D1962">
            <v>50.493499999999997</v>
          </cell>
          <cell r="E1962">
            <v>20.7697</v>
          </cell>
          <cell r="F1962">
            <v>8.4155999999999995</v>
          </cell>
          <cell r="G1962">
            <v>75.740300000000005</v>
          </cell>
          <cell r="H1962">
            <v>165.14609999999999</v>
          </cell>
          <cell r="I1962">
            <v>22.8629</v>
          </cell>
          <cell r="J1962">
            <v>343.42809999999997</v>
          </cell>
          <cell r="K1962">
            <v>102.54170000000001</v>
          </cell>
        </row>
        <row r="1963">
          <cell r="A1963" t="str">
            <v>E9561</v>
          </cell>
          <cell r="B1963" t="str">
            <v>GPS geodésico de simples frequência (L1)</v>
          </cell>
          <cell r="C1963">
            <v>27923.2775</v>
          </cell>
          <cell r="D1963">
            <v>2.2339000000000002</v>
          </cell>
          <cell r="E1963">
            <v>0.51690000000000003</v>
          </cell>
          <cell r="F1963">
            <v>0</v>
          </cell>
          <cell r="G1963">
            <v>1.3962000000000001</v>
          </cell>
          <cell r="H1963">
            <v>0</v>
          </cell>
          <cell r="I1963">
            <v>0</v>
          </cell>
          <cell r="J1963">
            <v>4.1470000000000002</v>
          </cell>
          <cell r="K1963">
            <v>2.7507999999999999</v>
          </cell>
        </row>
        <row r="1964">
          <cell r="A1964" t="str">
            <v>E9562</v>
          </cell>
          <cell r="B1964" t="str">
            <v>GPS geodésico de dupla frequência (L1/L2)</v>
          </cell>
          <cell r="C1964">
            <v>60182.623399999997</v>
          </cell>
          <cell r="D1964">
            <v>4.8146000000000004</v>
          </cell>
          <cell r="E1964">
            <v>1.1140000000000001</v>
          </cell>
          <cell r="F1964">
            <v>0</v>
          </cell>
          <cell r="G1964">
            <v>3.0091000000000001</v>
          </cell>
          <cell r="H1964">
            <v>0</v>
          </cell>
          <cell r="I1964">
            <v>0</v>
          </cell>
          <cell r="J1964">
            <v>8.9376999999999995</v>
          </cell>
          <cell r="K1964">
            <v>5.9286000000000003</v>
          </cell>
        </row>
        <row r="1965">
          <cell r="A1965" t="str">
            <v>E9563</v>
          </cell>
          <cell r="B1965" t="str">
            <v>Perfuratriz hidráulica sobre esteiras com clamshell - 220 kW</v>
          </cell>
          <cell r="C1965">
            <v>3069331.5</v>
          </cell>
          <cell r="D1965">
            <v>204.62209999999999</v>
          </cell>
          <cell r="E1965">
            <v>55.235199999999999</v>
          </cell>
          <cell r="F1965">
            <v>0</v>
          </cell>
          <cell r="G1965">
            <v>204.62209999999999</v>
          </cell>
          <cell r="H1965">
            <v>109.2696</v>
          </cell>
          <cell r="I1965">
            <v>26.961099999999998</v>
          </cell>
          <cell r="J1965">
            <v>600.71010000000001</v>
          </cell>
          <cell r="K1965">
            <v>286.8184</v>
          </cell>
        </row>
        <row r="1966">
          <cell r="A1966" t="str">
            <v>E9565</v>
          </cell>
          <cell r="B1966" t="str">
            <v>Trator sobre esteiras com lâmina e escarificador - 259 kW</v>
          </cell>
          <cell r="C1966">
            <v>5033479.3843</v>
          </cell>
          <cell r="D1966">
            <v>195.74639999999999</v>
          </cell>
          <cell r="E1966">
            <v>86.268199999999993</v>
          </cell>
          <cell r="F1966">
            <v>0</v>
          </cell>
          <cell r="G1966">
            <v>279.6377</v>
          </cell>
          <cell r="H1966">
            <v>180.09620000000001</v>
          </cell>
          <cell r="I1966">
            <v>26.961099999999998</v>
          </cell>
          <cell r="J1966">
            <v>768.70960000000002</v>
          </cell>
          <cell r="K1966">
            <v>308.97570000000002</v>
          </cell>
        </row>
        <row r="1967">
          <cell r="A1967" t="str">
            <v>E9566</v>
          </cell>
          <cell r="B1967" t="str">
            <v>Guindaste móvel sobre esteiras com clamshell de 1,9 m³ - 220 kW</v>
          </cell>
          <cell r="C1967">
            <v>3900654.9775</v>
          </cell>
          <cell r="D1967">
            <v>136.52289999999999</v>
          </cell>
          <cell r="E1967">
            <v>66.184399999999997</v>
          </cell>
          <cell r="F1967">
            <v>0</v>
          </cell>
          <cell r="G1967">
            <v>195.03270000000001</v>
          </cell>
          <cell r="H1967">
            <v>54.634799999999998</v>
          </cell>
          <cell r="I1967">
            <v>34.950699999999998</v>
          </cell>
          <cell r="J1967">
            <v>487.32549999999998</v>
          </cell>
          <cell r="K1967">
            <v>237.65799999999999</v>
          </cell>
        </row>
        <row r="1968">
          <cell r="A1968" t="str">
            <v>E9567</v>
          </cell>
          <cell r="B1968" t="str">
            <v>Fresadora de piso de concreto - 6,7 kW</v>
          </cell>
          <cell r="C1968">
            <v>18860.9257</v>
          </cell>
          <cell r="D1968">
            <v>1.5088999999999999</v>
          </cell>
          <cell r="E1968">
            <v>0.34910000000000002</v>
          </cell>
          <cell r="F1968">
            <v>0</v>
          </cell>
          <cell r="G1968">
            <v>1.5088999999999999</v>
          </cell>
          <cell r="H1968">
            <v>11.178100000000001</v>
          </cell>
          <cell r="I1968">
            <v>0</v>
          </cell>
          <cell r="J1968">
            <v>14.545</v>
          </cell>
          <cell r="K1968">
            <v>1.8580000000000001</v>
          </cell>
        </row>
        <row r="1969">
          <cell r="A1969" t="str">
            <v>E9568</v>
          </cell>
          <cell r="B1969" t="str">
            <v>Furadeira de impacto de 12,5 mm - 0,80 kW</v>
          </cell>
          <cell r="C1969">
            <v>1384.1133</v>
          </cell>
          <cell r="D1969">
            <v>0.11070000000000001</v>
          </cell>
          <cell r="E1969">
            <v>2.5600000000000001E-2</v>
          </cell>
          <cell r="F1969">
            <v>0</v>
          </cell>
          <cell r="G1969">
            <v>6.9199999999999998E-2</v>
          </cell>
          <cell r="H1969">
            <v>0</v>
          </cell>
          <cell r="I1969">
            <v>0</v>
          </cell>
          <cell r="J1969">
            <v>0.20549999999999999</v>
          </cell>
          <cell r="K1969">
            <v>0.1363</v>
          </cell>
        </row>
        <row r="1970">
          <cell r="A1970" t="str">
            <v>E9569</v>
          </cell>
          <cell r="B1970" t="str">
            <v>Guindaste móvel sobre esteiras com clamshell de 4,6 m³ - 403 kW</v>
          </cell>
          <cell r="C1970">
            <v>6064879.6360999998</v>
          </cell>
          <cell r="D1970">
            <v>73.705100000000002</v>
          </cell>
          <cell r="E1970">
            <v>35.731200000000001</v>
          </cell>
          <cell r="F1970">
            <v>0</v>
          </cell>
          <cell r="G1970">
            <v>105.29300000000001</v>
          </cell>
          <cell r="H1970">
            <v>100.081</v>
          </cell>
          <cell r="I1970">
            <v>69.901399999999995</v>
          </cell>
          <cell r="J1970">
            <v>384.71170000000001</v>
          </cell>
          <cell r="K1970">
            <v>179.33770000000001</v>
          </cell>
        </row>
        <row r="1971">
          <cell r="A1971" t="str">
            <v>E9570</v>
          </cell>
          <cell r="B1971" t="str">
            <v>Furadeira com base magnética - 1,20 kW</v>
          </cell>
          <cell r="C1971">
            <v>6399.1396999999997</v>
          </cell>
          <cell r="D1971">
            <v>0.36570000000000003</v>
          </cell>
          <cell r="E1971">
            <v>0.1128</v>
          </cell>
          <cell r="F1971">
            <v>0</v>
          </cell>
          <cell r="G1971">
            <v>0.2742</v>
          </cell>
          <cell r="H1971">
            <v>0</v>
          </cell>
          <cell r="I1971">
            <v>0</v>
          </cell>
          <cell r="J1971">
            <v>0.75270000000000004</v>
          </cell>
          <cell r="K1971">
            <v>0.47849999999999998</v>
          </cell>
        </row>
        <row r="1972">
          <cell r="A1972" t="str">
            <v>E9574</v>
          </cell>
          <cell r="B1972" t="str">
            <v>Perfuratriz sobre esteiras - 145 kW</v>
          </cell>
          <cell r="C1972">
            <v>1893048.3370000001</v>
          </cell>
          <cell r="D1972">
            <v>126.2032</v>
          </cell>
          <cell r="E1972">
            <v>34.067</v>
          </cell>
          <cell r="F1972">
            <v>0</v>
          </cell>
          <cell r="G1972">
            <v>126.2032</v>
          </cell>
          <cell r="H1972">
            <v>108.0279</v>
          </cell>
          <cell r="I1972">
            <v>26.961099999999998</v>
          </cell>
          <cell r="J1972">
            <v>421.4624</v>
          </cell>
          <cell r="K1972">
            <v>187.2313</v>
          </cell>
        </row>
        <row r="1973">
          <cell r="A1973" t="str">
            <v>E9576</v>
          </cell>
          <cell r="B1973" t="str">
            <v>Escavadeira hidráulica de longo alcance sobre esteiras - 103 kW</v>
          </cell>
          <cell r="C1973">
            <v>1228589.8011</v>
          </cell>
          <cell r="D1973">
            <v>86.001300000000001</v>
          </cell>
          <cell r="E1973">
            <v>22.741199999999999</v>
          </cell>
          <cell r="F1973">
            <v>0</v>
          </cell>
          <cell r="G1973">
            <v>86.001300000000001</v>
          </cell>
          <cell r="H1973">
            <v>66.505499999999998</v>
          </cell>
          <cell r="I1973">
            <v>26.961099999999998</v>
          </cell>
          <cell r="J1973">
            <v>288.21039999999999</v>
          </cell>
          <cell r="K1973">
            <v>135.70359999999999</v>
          </cell>
        </row>
        <row r="1974">
          <cell r="A1974" t="str">
            <v>E9577</v>
          </cell>
          <cell r="B1974" t="str">
            <v>Trator agrícola sobre pneus - 77 kW</v>
          </cell>
          <cell r="C1974">
            <v>246429.00810000001</v>
          </cell>
          <cell r="D1974">
            <v>16.428599999999999</v>
          </cell>
          <cell r="E1974">
            <v>4.4347000000000003</v>
          </cell>
          <cell r="F1974">
            <v>0</v>
          </cell>
          <cell r="G1974">
            <v>14.375</v>
          </cell>
          <cell r="H1974">
            <v>68.839799999999997</v>
          </cell>
          <cell r="I1974">
            <v>22.023599999999998</v>
          </cell>
          <cell r="J1974">
            <v>126.10169999999999</v>
          </cell>
          <cell r="K1974">
            <v>42.886899999999997</v>
          </cell>
        </row>
        <row r="1975">
          <cell r="A1975" t="str">
            <v>E9578</v>
          </cell>
          <cell r="B1975" t="str">
            <v>Conjunto vibratório para meio tubo de concreto com encaixe PB e 3 jogos de fôrmas - D = 0,40 m - 2,20 kW</v>
          </cell>
          <cell r="C1975">
            <v>17420.383999999998</v>
          </cell>
          <cell r="D1975">
            <v>2.3227000000000002</v>
          </cell>
          <cell r="E1975">
            <v>0.53739999999999999</v>
          </cell>
          <cell r="F1975">
            <v>0</v>
          </cell>
          <cell r="G1975">
            <v>1.742</v>
          </cell>
          <cell r="H1975">
            <v>0</v>
          </cell>
          <cell r="I1975">
            <v>0</v>
          </cell>
          <cell r="J1975">
            <v>4.6021000000000001</v>
          </cell>
          <cell r="K1975">
            <v>2.8601000000000001</v>
          </cell>
        </row>
        <row r="1976">
          <cell r="A1976" t="str">
            <v>E9580</v>
          </cell>
          <cell r="B1976" t="str">
            <v>Fresadora e distribuidora com controle de greide - 287 kW</v>
          </cell>
          <cell r="C1976">
            <v>2836054.9756999998</v>
          </cell>
          <cell r="D1976">
            <v>165.4365</v>
          </cell>
          <cell r="E1976">
            <v>51.037199999999999</v>
          </cell>
          <cell r="F1976">
            <v>0</v>
          </cell>
          <cell r="G1976">
            <v>236.33789999999999</v>
          </cell>
          <cell r="H1976">
            <v>256.5849</v>
          </cell>
          <cell r="I1976">
            <v>34.950699999999998</v>
          </cell>
          <cell r="J1976">
            <v>744.34720000000004</v>
          </cell>
          <cell r="K1976">
            <v>251.42439999999999</v>
          </cell>
        </row>
        <row r="1977">
          <cell r="A1977" t="str">
            <v>E9581</v>
          </cell>
          <cell r="B1977" t="str">
            <v>Carregadeira de pneus para rocha com capacidade de 1,72 m³ - 113 kW</v>
          </cell>
          <cell r="C1977">
            <v>714543.31330000004</v>
          </cell>
          <cell r="D1977">
            <v>71.454300000000003</v>
          </cell>
          <cell r="E1977">
            <v>14.1709</v>
          </cell>
          <cell r="F1977">
            <v>0</v>
          </cell>
          <cell r="G1977">
            <v>71.454300000000003</v>
          </cell>
          <cell r="H1977">
            <v>106.63720000000001</v>
          </cell>
          <cell r="I1977">
            <v>26.961099999999998</v>
          </cell>
          <cell r="J1977">
            <v>290.67779999999999</v>
          </cell>
          <cell r="K1977">
            <v>112.58629999999999</v>
          </cell>
        </row>
        <row r="1978">
          <cell r="A1978" t="str">
            <v>E9583</v>
          </cell>
          <cell r="B1978" t="str">
            <v>Distribuidor de agregados rebocável com capacidade de 1,9 m³</v>
          </cell>
          <cell r="C1978">
            <v>83155.729900000006</v>
          </cell>
          <cell r="D1978">
            <v>7.484</v>
          </cell>
          <cell r="E1978">
            <v>1.5391999999999999</v>
          </cell>
          <cell r="F1978">
            <v>0</v>
          </cell>
          <cell r="G1978">
            <v>4.9893000000000001</v>
          </cell>
          <cell r="H1978">
            <v>0</v>
          </cell>
          <cell r="I1978">
            <v>0</v>
          </cell>
          <cell r="J1978">
            <v>14.012499999999999</v>
          </cell>
          <cell r="K1978">
            <v>9.0231999999999992</v>
          </cell>
        </row>
        <row r="1979">
          <cell r="A1979" t="str">
            <v>E9584</v>
          </cell>
          <cell r="B1979" t="str">
            <v>Carregadeira de pneus com capacidade de 1,72 m³ - 113 kW</v>
          </cell>
          <cell r="C1979">
            <v>714543.31330000004</v>
          </cell>
          <cell r="D1979">
            <v>50.018000000000001</v>
          </cell>
          <cell r="E1979">
            <v>13.2262</v>
          </cell>
          <cell r="F1979">
            <v>0</v>
          </cell>
          <cell r="G1979">
            <v>50.018000000000001</v>
          </cell>
          <cell r="H1979">
            <v>44.899900000000002</v>
          </cell>
          <cell r="I1979">
            <v>26.961099999999998</v>
          </cell>
          <cell r="J1979">
            <v>185.1232</v>
          </cell>
          <cell r="K1979">
            <v>90.205299999999994</v>
          </cell>
        </row>
        <row r="1980">
          <cell r="A1980" t="str">
            <v>E9585</v>
          </cell>
          <cell r="B1980" t="str">
            <v>Motosserra com motor a gasolina - 2,30 kW</v>
          </cell>
          <cell r="C1980">
            <v>1832.4748</v>
          </cell>
          <cell r="D1980">
            <v>1.3744000000000001</v>
          </cell>
          <cell r="E1980">
            <v>0.18840000000000001</v>
          </cell>
          <cell r="F1980">
            <v>0</v>
          </cell>
          <cell r="G1980">
            <v>1.3744000000000001</v>
          </cell>
          <cell r="H1980">
            <v>3.8372999999999999</v>
          </cell>
          <cell r="I1980">
            <v>22.023599999999998</v>
          </cell>
          <cell r="J1980">
            <v>28.798100000000002</v>
          </cell>
          <cell r="K1980">
            <v>23.586400000000001</v>
          </cell>
        </row>
        <row r="1981">
          <cell r="A1981" t="str">
            <v>E9586</v>
          </cell>
          <cell r="B1981" t="str">
            <v>Régua vibratória dupla com 4 m - 4,10 kW</v>
          </cell>
          <cell r="C1981">
            <v>5244.8451999999997</v>
          </cell>
          <cell r="D1981">
            <v>0.47199999999999998</v>
          </cell>
          <cell r="E1981">
            <v>9.7100000000000006E-2</v>
          </cell>
          <cell r="F1981">
            <v>0</v>
          </cell>
          <cell r="G1981">
            <v>0.36709999999999998</v>
          </cell>
          <cell r="H1981">
            <v>6.8403999999999998</v>
          </cell>
          <cell r="I1981">
            <v>0</v>
          </cell>
          <cell r="J1981">
            <v>7.7766000000000002</v>
          </cell>
          <cell r="K1981">
            <v>0.56910000000000005</v>
          </cell>
        </row>
        <row r="1982">
          <cell r="A1982" t="str">
            <v>E9587</v>
          </cell>
          <cell r="B1982" t="str">
            <v>Serra para corte de concreto - 4 kW</v>
          </cell>
          <cell r="C1982">
            <v>11796.411400000001</v>
          </cell>
          <cell r="D1982">
            <v>0.94369999999999998</v>
          </cell>
          <cell r="E1982">
            <v>0.21840000000000001</v>
          </cell>
          <cell r="F1982">
            <v>0</v>
          </cell>
          <cell r="G1982">
            <v>0.82569999999999999</v>
          </cell>
          <cell r="H1982">
            <v>6.6734999999999998</v>
          </cell>
          <cell r="I1982">
            <v>0</v>
          </cell>
          <cell r="J1982">
            <v>8.6613000000000007</v>
          </cell>
          <cell r="K1982">
            <v>1.1620999999999999</v>
          </cell>
        </row>
        <row r="1983">
          <cell r="A1983" t="str">
            <v>E9588</v>
          </cell>
          <cell r="B1983" t="str">
            <v>Vibroacabadora de concreto sobre esteiras com fôrmas deslizantes - 205 kW</v>
          </cell>
          <cell r="C1983">
            <v>4883602.2706000004</v>
          </cell>
          <cell r="D1983">
            <v>244.18010000000001</v>
          </cell>
          <cell r="E1983">
            <v>86.090900000000005</v>
          </cell>
          <cell r="F1983">
            <v>0</v>
          </cell>
          <cell r="G1983">
            <v>313.94589999999999</v>
          </cell>
          <cell r="H1983">
            <v>193.45689999999999</v>
          </cell>
          <cell r="I1983">
            <v>34.950699999999998</v>
          </cell>
          <cell r="J1983">
            <v>872.62450000000001</v>
          </cell>
          <cell r="K1983">
            <v>365.2217</v>
          </cell>
        </row>
        <row r="1984">
          <cell r="A1984" t="str">
            <v>E9589</v>
          </cell>
          <cell r="B1984" t="str">
            <v>Máquina texturizadora e aplicadora de cura química em pavimento de concreto - 44,80 kW</v>
          </cell>
          <cell r="C1984">
            <v>1241809.0867000001</v>
          </cell>
          <cell r="D1984">
            <v>62.090499999999999</v>
          </cell>
          <cell r="E1984">
            <v>21.891300000000001</v>
          </cell>
          <cell r="F1984">
            <v>0</v>
          </cell>
          <cell r="G1984">
            <v>62.090499999999999</v>
          </cell>
          <cell r="H1984">
            <v>33.376899999999999</v>
          </cell>
          <cell r="I1984">
            <v>26.961099999999998</v>
          </cell>
          <cell r="J1984">
            <v>206.41030000000001</v>
          </cell>
          <cell r="K1984">
            <v>110.94289999999999</v>
          </cell>
        </row>
        <row r="1985">
          <cell r="A1985" t="str">
            <v>E9590</v>
          </cell>
          <cell r="B1985" t="str">
            <v>Central de concreto com capacidade de 40 m³/h - dosadora fixa</v>
          </cell>
          <cell r="C1985">
            <v>408671.88010000001</v>
          </cell>
          <cell r="D1985">
            <v>23.352699999999999</v>
          </cell>
          <cell r="E1985">
            <v>7.2042999999999999</v>
          </cell>
          <cell r="F1985">
            <v>0</v>
          </cell>
          <cell r="G1985">
            <v>20.433599999999998</v>
          </cell>
          <cell r="H1985">
            <v>0</v>
          </cell>
          <cell r="I1985">
            <v>34.950699999999998</v>
          </cell>
          <cell r="J1985">
            <v>85.941299999999998</v>
          </cell>
          <cell r="K1985">
            <v>65.5077</v>
          </cell>
        </row>
        <row r="1986">
          <cell r="A1986" t="str">
            <v>E9591</v>
          </cell>
          <cell r="B1986" t="str">
            <v>Serra para corte de concreto e asfalto - 10 kW</v>
          </cell>
          <cell r="C1986">
            <v>18265.442599999998</v>
          </cell>
          <cell r="D1986">
            <v>1.4612000000000001</v>
          </cell>
          <cell r="E1986">
            <v>0.33810000000000001</v>
          </cell>
          <cell r="F1986">
            <v>0</v>
          </cell>
          <cell r="G1986">
            <v>1.2786</v>
          </cell>
          <cell r="H1986">
            <v>16.683800000000002</v>
          </cell>
          <cell r="I1986">
            <v>0</v>
          </cell>
          <cell r="J1986">
            <v>19.761700000000001</v>
          </cell>
          <cell r="K1986">
            <v>1.7992999999999999</v>
          </cell>
        </row>
        <row r="1987">
          <cell r="A1987" t="str">
            <v>E9593</v>
          </cell>
          <cell r="B1987" t="str">
            <v>Draga hopper com capacidade de 750 m³</v>
          </cell>
          <cell r="C1987">
            <v>114817052.3558</v>
          </cell>
          <cell r="D1987">
            <v>897.00819999999999</v>
          </cell>
          <cell r="E1987">
            <v>645.69640000000004</v>
          </cell>
          <cell r="F1987">
            <v>0</v>
          </cell>
          <cell r="G1987">
            <v>1993.3516</v>
          </cell>
          <cell r="H1987">
            <v>596.01599999999996</v>
          </cell>
          <cell r="I1987">
            <v>146.82689999999999</v>
          </cell>
          <cell r="J1987">
            <v>4278.8990999999996</v>
          </cell>
          <cell r="K1987">
            <v>1689.5315000000001</v>
          </cell>
        </row>
        <row r="1988">
          <cell r="A1988" t="str">
            <v>E9594</v>
          </cell>
          <cell r="B1988" t="str">
            <v>Draga hopper com capacidade de 1.000 m³</v>
          </cell>
          <cell r="C1988">
            <v>126602888.9902</v>
          </cell>
          <cell r="D1988">
            <v>989.08510000000001</v>
          </cell>
          <cell r="E1988">
            <v>711.97640000000001</v>
          </cell>
          <cell r="F1988">
            <v>0</v>
          </cell>
          <cell r="G1988">
            <v>2197.9668000000001</v>
          </cell>
          <cell r="H1988">
            <v>715.2192</v>
          </cell>
          <cell r="I1988">
            <v>169.14019999999999</v>
          </cell>
          <cell r="J1988">
            <v>4783.3877000000002</v>
          </cell>
          <cell r="K1988">
            <v>1870.2017000000001</v>
          </cell>
        </row>
        <row r="1989">
          <cell r="A1989" t="str">
            <v>E9595</v>
          </cell>
          <cell r="B1989" t="str">
            <v>Draga hopper com capacidade de 2.000 m³</v>
          </cell>
          <cell r="C1989">
            <v>173746235.52759999</v>
          </cell>
          <cell r="D1989">
            <v>1357.3924999999999</v>
          </cell>
          <cell r="E1989">
            <v>977.09630000000004</v>
          </cell>
          <cell r="F1989">
            <v>0</v>
          </cell>
          <cell r="G1989">
            <v>3016.4277000000002</v>
          </cell>
          <cell r="H1989">
            <v>1251.6335999999999</v>
          </cell>
          <cell r="I1989">
            <v>169.14019999999999</v>
          </cell>
          <cell r="J1989">
            <v>6771.6903000000002</v>
          </cell>
          <cell r="K1989">
            <v>2503.6289999999999</v>
          </cell>
        </row>
        <row r="1990">
          <cell r="A1990" t="str">
            <v>E9596</v>
          </cell>
          <cell r="B1990" t="str">
            <v>Draga hopper com capacidade de 3.000 m³</v>
          </cell>
          <cell r="C1990">
            <v>220889582.06510001</v>
          </cell>
          <cell r="D1990">
            <v>1725.6999000000001</v>
          </cell>
          <cell r="E1990">
            <v>1242.2163</v>
          </cell>
          <cell r="F1990">
            <v>0</v>
          </cell>
          <cell r="G1990">
            <v>3834.8886000000002</v>
          </cell>
          <cell r="H1990">
            <v>1788.048</v>
          </cell>
          <cell r="I1990">
            <v>305.173</v>
          </cell>
          <cell r="J1990">
            <v>8896.0257999999994</v>
          </cell>
          <cell r="K1990">
            <v>3273.0891999999999</v>
          </cell>
        </row>
        <row r="1991">
          <cell r="A1991" t="str">
            <v>E9597</v>
          </cell>
          <cell r="B1991" t="str">
            <v>Draga hopper com capacidade de 4.000 m³</v>
          </cell>
          <cell r="C1991">
            <v>268032928.60249999</v>
          </cell>
          <cell r="D1991">
            <v>2094.0073000000002</v>
          </cell>
          <cell r="E1991">
            <v>1507.3362</v>
          </cell>
          <cell r="F1991">
            <v>0</v>
          </cell>
          <cell r="G1991">
            <v>4653.3495000000003</v>
          </cell>
          <cell r="H1991">
            <v>2324.4623999999999</v>
          </cell>
          <cell r="I1991">
            <v>351.36559999999997</v>
          </cell>
          <cell r="J1991">
            <v>10930.521000000001</v>
          </cell>
          <cell r="K1991">
            <v>3952.7091</v>
          </cell>
        </row>
        <row r="1992">
          <cell r="A1992" t="str">
            <v>E9598</v>
          </cell>
          <cell r="B1992" t="str">
            <v>Draga hopper com capacidade de 5.000 m³</v>
          </cell>
          <cell r="C1992">
            <v>315176275.13980001</v>
          </cell>
          <cell r="D1992">
            <v>2462.3146000000002</v>
          </cell>
          <cell r="E1992">
            <v>1772.4562000000001</v>
          </cell>
          <cell r="F1992">
            <v>0</v>
          </cell>
          <cell r="G1992">
            <v>5471.8103000000001</v>
          </cell>
          <cell r="H1992">
            <v>2860.8768</v>
          </cell>
          <cell r="I1992">
            <v>351.36559999999997</v>
          </cell>
          <cell r="J1992">
            <v>12918.8235</v>
          </cell>
          <cell r="K1992">
            <v>4586.1364000000003</v>
          </cell>
        </row>
        <row r="1993">
          <cell r="A1993" t="str">
            <v>E9599</v>
          </cell>
          <cell r="B1993" t="str">
            <v>Central de concreto com capacidade de 30 m³/h - dosadora RS</v>
          </cell>
          <cell r="C1993">
            <v>264839.63</v>
          </cell>
          <cell r="D1993">
            <v>15.133699999999999</v>
          </cell>
          <cell r="E1993">
            <v>4.6687000000000003</v>
          </cell>
          <cell r="F1993">
            <v>0</v>
          </cell>
          <cell r="G1993">
            <v>13.242000000000001</v>
          </cell>
          <cell r="H1993">
            <v>0</v>
          </cell>
          <cell r="I1993">
            <v>34.950699999999998</v>
          </cell>
          <cell r="J1993">
            <v>67.995099999999994</v>
          </cell>
          <cell r="K1993">
            <v>54.753100000000003</v>
          </cell>
        </row>
        <row r="1994">
          <cell r="A1994" t="str">
            <v>E9601</v>
          </cell>
          <cell r="B1994" t="str">
            <v>Embarcação de transporte de pessoal e apoio logístico - 130 kW</v>
          </cell>
          <cell r="C1994">
            <v>488936.82640000002</v>
          </cell>
          <cell r="D1994">
            <v>7.6395999999999997</v>
          </cell>
          <cell r="E1994">
            <v>2.8805999999999998</v>
          </cell>
          <cell r="F1994">
            <v>0</v>
          </cell>
          <cell r="G1994">
            <v>8.4885000000000002</v>
          </cell>
          <cell r="H1994">
            <v>247.87360000000001</v>
          </cell>
          <cell r="I1994">
            <v>33.051299999999998</v>
          </cell>
          <cell r="J1994">
            <v>299.93360000000001</v>
          </cell>
          <cell r="K1994">
            <v>43.5715</v>
          </cell>
        </row>
        <row r="1995">
          <cell r="A1995" t="str">
            <v>E9603</v>
          </cell>
          <cell r="B1995" t="str">
            <v>Embarcação empurradora multipropósito com guindaste hidráulico de 74 kN.m - 165 kW</v>
          </cell>
          <cell r="C1995">
            <v>2068054.0730999999</v>
          </cell>
          <cell r="D1995">
            <v>26.927800000000001</v>
          </cell>
          <cell r="E1995">
            <v>11.9993</v>
          </cell>
          <cell r="F1995">
            <v>0</v>
          </cell>
          <cell r="G1995">
            <v>59.839500000000001</v>
          </cell>
          <cell r="H1995">
            <v>155.70920000000001</v>
          </cell>
          <cell r="I1995">
            <v>118.2557</v>
          </cell>
          <cell r="J1995">
            <v>372.73149999999998</v>
          </cell>
          <cell r="K1995">
            <v>157.18279999999999</v>
          </cell>
        </row>
        <row r="1996">
          <cell r="A1996" t="str">
            <v>E9606</v>
          </cell>
          <cell r="B1996" t="str">
            <v>Embarcação rebocadora - 2 x 268 kW</v>
          </cell>
          <cell r="C1996">
            <v>1134935.8477</v>
          </cell>
          <cell r="D1996">
            <v>14.777799999999999</v>
          </cell>
          <cell r="E1996">
            <v>6.5852000000000004</v>
          </cell>
          <cell r="F1996">
            <v>0</v>
          </cell>
          <cell r="G1996">
            <v>32.839599999999997</v>
          </cell>
          <cell r="H1996">
            <v>506.76260000000002</v>
          </cell>
          <cell r="I1996">
            <v>118.2557</v>
          </cell>
          <cell r="J1996">
            <v>679.22090000000003</v>
          </cell>
          <cell r="K1996">
            <v>139.61869999999999</v>
          </cell>
        </row>
        <row r="1997">
          <cell r="A1997" t="str">
            <v>E9607</v>
          </cell>
          <cell r="B1997" t="str">
            <v>Conjunto de britagem para rachão com capacidade de 80 m³/h - 224 kW</v>
          </cell>
          <cell r="C1997">
            <v>2409845.7006999999</v>
          </cell>
          <cell r="D1997">
            <v>137.7055</v>
          </cell>
          <cell r="E1997">
            <v>42.482100000000003</v>
          </cell>
          <cell r="F1997">
            <v>0</v>
          </cell>
          <cell r="G1997">
            <v>103.2791</v>
          </cell>
          <cell r="H1997">
            <v>0</v>
          </cell>
          <cell r="I1997">
            <v>34.950699999999998</v>
          </cell>
          <cell r="J1997">
            <v>318.41739999999999</v>
          </cell>
          <cell r="K1997">
            <v>215.13829999999999</v>
          </cell>
        </row>
        <row r="1998">
          <cell r="A1998" t="str">
            <v>E9609</v>
          </cell>
          <cell r="B1998" t="str">
            <v>Draga de sucção para extração de areia com tubo de descarga de 150 mm - 100 kW</v>
          </cell>
          <cell r="C1998">
            <v>644586.85279999999</v>
          </cell>
          <cell r="D1998">
            <v>5.0358000000000001</v>
          </cell>
          <cell r="E1998">
            <v>3.625</v>
          </cell>
          <cell r="F1998">
            <v>0</v>
          </cell>
          <cell r="G1998">
            <v>11.1907</v>
          </cell>
          <cell r="H1998">
            <v>74.501999999999995</v>
          </cell>
          <cell r="I1998">
            <v>35.700600000000001</v>
          </cell>
          <cell r="J1998">
            <v>130.05410000000001</v>
          </cell>
          <cell r="K1998">
            <v>44.361400000000003</v>
          </cell>
        </row>
        <row r="1999">
          <cell r="A1999" t="str">
            <v>E9610</v>
          </cell>
          <cell r="B1999" t="str">
            <v>Compressor de ar portátil de 42,48 l/s (90 PCM) - 18,50 kW</v>
          </cell>
          <cell r="C1999">
            <v>114732.9311</v>
          </cell>
          <cell r="D1999">
            <v>7.6489000000000003</v>
          </cell>
          <cell r="E1999">
            <v>2.0647000000000002</v>
          </cell>
          <cell r="F1999">
            <v>0</v>
          </cell>
          <cell r="G1999">
            <v>7.6489000000000003</v>
          </cell>
          <cell r="H1999">
            <v>15.6206</v>
          </cell>
          <cell r="I1999">
            <v>0</v>
          </cell>
          <cell r="J1999">
            <v>32.9831</v>
          </cell>
          <cell r="K1999">
            <v>9.7135999999999996</v>
          </cell>
        </row>
        <row r="2000">
          <cell r="A2000" t="str">
            <v>E9611</v>
          </cell>
          <cell r="B2000" t="str">
            <v>Conjunto de britagem com capacidade de 80 m³/h - 313 kW</v>
          </cell>
          <cell r="C2000">
            <v>8575387.7606000006</v>
          </cell>
          <cell r="D2000">
            <v>490.0222</v>
          </cell>
          <cell r="E2000">
            <v>151.17179999999999</v>
          </cell>
          <cell r="F2000">
            <v>0</v>
          </cell>
          <cell r="G2000">
            <v>367.51659999999998</v>
          </cell>
          <cell r="H2000">
            <v>0</v>
          </cell>
          <cell r="I2000">
            <v>34.950699999999998</v>
          </cell>
          <cell r="J2000">
            <v>1043.6613</v>
          </cell>
          <cell r="K2000">
            <v>676.14469999999994</v>
          </cell>
        </row>
        <row r="2001">
          <cell r="A2001" t="str">
            <v>E9612</v>
          </cell>
          <cell r="B2001" t="str">
            <v>Plataforma flutuante montada na obra de 12 x 24 x 1,8 m com capacidade de 150 t</v>
          </cell>
          <cell r="C2001">
            <v>723048.76710000006</v>
          </cell>
          <cell r="D2001">
            <v>5.6487999999999996</v>
          </cell>
          <cell r="E2001">
            <v>4.0662000000000003</v>
          </cell>
          <cell r="F2001">
            <v>0</v>
          </cell>
          <cell r="G2001">
            <v>9.4146999999999998</v>
          </cell>
          <cell r="H2001">
            <v>0</v>
          </cell>
          <cell r="I2001">
            <v>44.626600000000003</v>
          </cell>
          <cell r="J2001">
            <v>63.756300000000003</v>
          </cell>
          <cell r="K2001">
            <v>54.3416</v>
          </cell>
        </row>
        <row r="2002">
          <cell r="A2002" t="str">
            <v>E9613</v>
          </cell>
          <cell r="B2002" t="str">
            <v>Guindaste móvel sobre esteiras com pinça com capacidade de 40 t - 186 kW</v>
          </cell>
          <cell r="C2002">
            <v>6865832.5323999999</v>
          </cell>
          <cell r="D2002">
            <v>240.30410000000001</v>
          </cell>
          <cell r="E2002">
            <v>116.496</v>
          </cell>
          <cell r="F2002">
            <v>0</v>
          </cell>
          <cell r="G2002">
            <v>343.29160000000002</v>
          </cell>
          <cell r="H2002">
            <v>46.191200000000002</v>
          </cell>
          <cell r="I2002">
            <v>34.950699999999998</v>
          </cell>
          <cell r="J2002">
            <v>781.23360000000002</v>
          </cell>
          <cell r="K2002">
            <v>391.75080000000003</v>
          </cell>
        </row>
        <row r="2003">
          <cell r="A2003" t="str">
            <v>E9614</v>
          </cell>
          <cell r="B2003" t="str">
            <v>Bomba com capacidade de 136 m³/h e câmara de vácuo - 5,60 kW</v>
          </cell>
          <cell r="C2003">
            <v>10176.113799999999</v>
          </cell>
          <cell r="D2003">
            <v>0.81410000000000005</v>
          </cell>
          <cell r="E2003">
            <v>0.18840000000000001</v>
          </cell>
          <cell r="F2003">
            <v>0</v>
          </cell>
          <cell r="G2003">
            <v>0.71230000000000004</v>
          </cell>
          <cell r="H2003">
            <v>0</v>
          </cell>
          <cell r="I2003">
            <v>0</v>
          </cell>
          <cell r="J2003">
            <v>1.7148000000000001</v>
          </cell>
          <cell r="K2003">
            <v>1.0024999999999999</v>
          </cell>
        </row>
        <row r="2004">
          <cell r="A2004" t="str">
            <v>E9615</v>
          </cell>
          <cell r="B2004" t="str">
            <v>Usina misturadora de solos com capacidade de 300 t/h - 44 kW</v>
          </cell>
          <cell r="C2004">
            <v>1465743.6843999999</v>
          </cell>
          <cell r="D2004">
            <v>83.756799999999998</v>
          </cell>
          <cell r="E2004">
            <v>25.838999999999999</v>
          </cell>
          <cell r="F2004">
            <v>0</v>
          </cell>
          <cell r="G2004">
            <v>73.287199999999999</v>
          </cell>
          <cell r="H2004">
            <v>0</v>
          </cell>
          <cell r="I2004">
            <v>26.961099999999998</v>
          </cell>
          <cell r="J2004">
            <v>209.8441</v>
          </cell>
          <cell r="K2004">
            <v>136.55690000000001</v>
          </cell>
        </row>
        <row r="2005">
          <cell r="A2005" t="str">
            <v>E9617</v>
          </cell>
          <cell r="B2005" t="str">
            <v>Usina misturadora de pré-misturado a frio com capacidade de 60 t/h - 23,50 kW</v>
          </cell>
          <cell r="C2005">
            <v>232206.46660000001</v>
          </cell>
          <cell r="D2005">
            <v>13.2689</v>
          </cell>
          <cell r="E2005">
            <v>4.0934999999999997</v>
          </cell>
          <cell r="F2005">
            <v>0</v>
          </cell>
          <cell r="G2005">
            <v>11.610300000000001</v>
          </cell>
          <cell r="H2005">
            <v>0</v>
          </cell>
          <cell r="I2005">
            <v>26.961099999999998</v>
          </cell>
          <cell r="J2005">
            <v>55.933799999999998</v>
          </cell>
          <cell r="K2005">
            <v>44.323500000000003</v>
          </cell>
        </row>
        <row r="2006">
          <cell r="A2006" t="str">
            <v>E9618</v>
          </cell>
          <cell r="B2006" t="str">
            <v>Batelão autopropelido com capacidade de 300 m³ - 224 kW</v>
          </cell>
          <cell r="C2006">
            <v>20964092.7524</v>
          </cell>
          <cell r="D2006">
            <v>163.78200000000001</v>
          </cell>
          <cell r="E2006">
            <v>117.89570000000001</v>
          </cell>
          <cell r="F2006">
            <v>0</v>
          </cell>
          <cell r="G2006">
            <v>363.9599</v>
          </cell>
          <cell r="H2006">
            <v>66.753799999999998</v>
          </cell>
          <cell r="I2006">
            <v>94.376400000000004</v>
          </cell>
          <cell r="J2006">
            <v>806.76779999999997</v>
          </cell>
          <cell r="K2006">
            <v>376.05410000000001</v>
          </cell>
        </row>
        <row r="2007">
          <cell r="A2007" t="str">
            <v>E9619</v>
          </cell>
          <cell r="B2007" t="str">
            <v>Batelão autopropelido com capacidade de 500 m³ - 373 kW</v>
          </cell>
          <cell r="C2007">
            <v>25718032.896000002</v>
          </cell>
          <cell r="D2007">
            <v>200.9221</v>
          </cell>
          <cell r="E2007">
            <v>144.63040000000001</v>
          </cell>
          <cell r="F2007">
            <v>0</v>
          </cell>
          <cell r="G2007">
            <v>446.49360000000001</v>
          </cell>
          <cell r="H2007">
            <v>111.157</v>
          </cell>
          <cell r="I2007">
            <v>94.376400000000004</v>
          </cell>
          <cell r="J2007">
            <v>997.57950000000005</v>
          </cell>
          <cell r="K2007">
            <v>439.9289</v>
          </cell>
        </row>
        <row r="2008">
          <cell r="A2008" t="str">
            <v>E9620</v>
          </cell>
          <cell r="B2008" t="str">
            <v>Pontão flutuante de 15 x 30 x 1,8 m com capacidade de 500 t</v>
          </cell>
          <cell r="C2008">
            <v>3568595.8122999999</v>
          </cell>
          <cell r="D2008">
            <v>27.8797</v>
          </cell>
          <cell r="E2008">
            <v>20.0687</v>
          </cell>
          <cell r="F2008">
            <v>0</v>
          </cell>
          <cell r="G2008">
            <v>46.466099999999997</v>
          </cell>
          <cell r="H2008">
            <v>0</v>
          </cell>
          <cell r="I2008">
            <v>22.313300000000002</v>
          </cell>
          <cell r="J2008">
            <v>116.7278</v>
          </cell>
          <cell r="K2008">
            <v>70.261700000000005</v>
          </cell>
        </row>
        <row r="2009">
          <cell r="A2009" t="str">
            <v>E9621</v>
          </cell>
          <cell r="B2009" t="str">
            <v>Bomba de injeção de argamassa e nata com capacidade de 1,08 m³/h (18 l/min) e misturador com tambor de 0,100 m³ - 6,20 kW</v>
          </cell>
          <cell r="C2009">
            <v>46092.303699999997</v>
          </cell>
          <cell r="D2009">
            <v>3.6873999999999998</v>
          </cell>
          <cell r="E2009">
            <v>0.85319999999999996</v>
          </cell>
          <cell r="F2009">
            <v>0</v>
          </cell>
          <cell r="G2009">
            <v>3.6873999999999998</v>
          </cell>
          <cell r="H2009">
            <v>0</v>
          </cell>
          <cell r="I2009">
            <v>22.023599999999998</v>
          </cell>
          <cell r="J2009">
            <v>30.2516</v>
          </cell>
          <cell r="K2009">
            <v>26.5642</v>
          </cell>
        </row>
        <row r="2010">
          <cell r="A2010" t="str">
            <v>E9622</v>
          </cell>
          <cell r="B2010" t="str">
            <v>Máquina de bancada universal para corte de chapa - 1,50 kW</v>
          </cell>
          <cell r="C2010">
            <v>99385.778000000006</v>
          </cell>
          <cell r="D2010">
            <v>5.6791999999999998</v>
          </cell>
          <cell r="E2010">
            <v>1.752</v>
          </cell>
          <cell r="F2010">
            <v>0</v>
          </cell>
          <cell r="G2010">
            <v>4.2594000000000003</v>
          </cell>
          <cell r="H2010">
            <v>0</v>
          </cell>
          <cell r="I2010">
            <v>0</v>
          </cell>
          <cell r="J2010">
            <v>11.6906</v>
          </cell>
          <cell r="K2010">
            <v>7.4311999999999996</v>
          </cell>
        </row>
        <row r="2011">
          <cell r="A2011" t="str">
            <v>E9623</v>
          </cell>
          <cell r="B2011" t="str">
            <v>Máquina de bancada guilhotina - 4,00 kW</v>
          </cell>
          <cell r="C2011">
            <v>127808.03909999999</v>
          </cell>
          <cell r="D2011">
            <v>7.3033000000000001</v>
          </cell>
          <cell r="E2011">
            <v>2.2530999999999999</v>
          </cell>
          <cell r="F2011">
            <v>0</v>
          </cell>
          <cell r="G2011">
            <v>5.4775</v>
          </cell>
          <cell r="H2011">
            <v>0</v>
          </cell>
          <cell r="I2011">
            <v>0</v>
          </cell>
          <cell r="J2011">
            <v>15.033899999999999</v>
          </cell>
          <cell r="K2011">
            <v>9.5564</v>
          </cell>
        </row>
        <row r="2012">
          <cell r="A2012" t="str">
            <v>E9624</v>
          </cell>
          <cell r="B2012" t="str">
            <v>Draga hopper com capacidade de 10.000 m³</v>
          </cell>
          <cell r="C2012">
            <v>550893007.82679999</v>
          </cell>
          <cell r="D2012">
            <v>4303.8516</v>
          </cell>
          <cell r="E2012">
            <v>3098.0558999999998</v>
          </cell>
          <cell r="F2012">
            <v>0</v>
          </cell>
          <cell r="G2012">
            <v>9564.1147000000001</v>
          </cell>
          <cell r="H2012">
            <v>4887.3311999999996</v>
          </cell>
          <cell r="I2012">
            <v>468.05529999999999</v>
          </cell>
          <cell r="J2012">
            <v>22321.4087</v>
          </cell>
          <cell r="K2012">
            <v>7869.9628000000002</v>
          </cell>
        </row>
        <row r="2013">
          <cell r="A2013" t="str">
            <v>E9625</v>
          </cell>
          <cell r="B2013" t="str">
            <v>Draga hopper com capacidade de 15.000 m³</v>
          </cell>
          <cell r="C2013">
            <v>786609740.51380002</v>
          </cell>
          <cell r="D2013">
            <v>6145.3886000000002</v>
          </cell>
          <cell r="E2013">
            <v>4423.6556</v>
          </cell>
          <cell r="F2013">
            <v>0</v>
          </cell>
          <cell r="G2013">
            <v>13656.419099999999</v>
          </cell>
          <cell r="H2013">
            <v>7032.9888000000001</v>
          </cell>
          <cell r="I2013">
            <v>490.98829999999998</v>
          </cell>
          <cell r="J2013">
            <v>31749.440399999999</v>
          </cell>
          <cell r="K2013">
            <v>11060.032499999999</v>
          </cell>
        </row>
        <row r="2014">
          <cell r="A2014" t="str">
            <v>E9626</v>
          </cell>
          <cell r="B2014" t="str">
            <v>Draga hopper com capacidade de 20.000 m³</v>
          </cell>
          <cell r="C2014">
            <v>1022326473.2007</v>
          </cell>
          <cell r="D2014">
            <v>7986.9255999999996</v>
          </cell>
          <cell r="E2014">
            <v>5749.2552999999998</v>
          </cell>
          <cell r="F2014">
            <v>0</v>
          </cell>
          <cell r="G2014">
            <v>17748.7235</v>
          </cell>
          <cell r="H2014">
            <v>9238.2479999999996</v>
          </cell>
          <cell r="I2014">
            <v>513.30160000000001</v>
          </cell>
          <cell r="J2014">
            <v>41236.453999999998</v>
          </cell>
          <cell r="K2014">
            <v>14249.4825</v>
          </cell>
        </row>
        <row r="2015">
          <cell r="A2015" t="str">
            <v>E9627</v>
          </cell>
          <cell r="B2015" t="str">
            <v>Embarcação hotel com capacidade para 15 pessoas - 199 kW</v>
          </cell>
          <cell r="C2015">
            <v>2198709.0846000002</v>
          </cell>
          <cell r="D2015">
            <v>22.903199999999998</v>
          </cell>
          <cell r="E2015">
            <v>10.2059</v>
          </cell>
          <cell r="F2015">
            <v>0</v>
          </cell>
          <cell r="G2015">
            <v>50.896000000000001</v>
          </cell>
          <cell r="H2015">
            <v>187.79470000000001</v>
          </cell>
          <cell r="I2015">
            <v>46.192599999999999</v>
          </cell>
          <cell r="J2015">
            <v>317.99239999999998</v>
          </cell>
          <cell r="K2015">
            <v>79.301699999999997</v>
          </cell>
        </row>
        <row r="2016">
          <cell r="A2016" t="str">
            <v>E9628</v>
          </cell>
          <cell r="B2016" t="str">
            <v>Fábrica de pré-moldado de concreto para balizador - 2,20 kW</v>
          </cell>
          <cell r="C2016">
            <v>14202.882900000001</v>
          </cell>
          <cell r="D2016">
            <v>1.8936999999999999</v>
          </cell>
          <cell r="E2016">
            <v>0.43819999999999998</v>
          </cell>
          <cell r="F2016">
            <v>0</v>
          </cell>
          <cell r="G2016">
            <v>1.4202999999999999</v>
          </cell>
          <cell r="H2016">
            <v>0</v>
          </cell>
          <cell r="I2016">
            <v>0</v>
          </cell>
          <cell r="J2016">
            <v>3.7522000000000002</v>
          </cell>
          <cell r="K2016">
            <v>2.3319000000000001</v>
          </cell>
        </row>
        <row r="2017">
          <cell r="A2017" t="str">
            <v>E9629</v>
          </cell>
          <cell r="B2017" t="str">
            <v>Compressor de ar portátil de 185,95 l/s (394 PCM) - 81,50 kW</v>
          </cell>
          <cell r="C2017">
            <v>320872.29470000003</v>
          </cell>
          <cell r="D2017">
            <v>21.391500000000001</v>
          </cell>
          <cell r="E2017">
            <v>5.7744</v>
          </cell>
          <cell r="F2017">
            <v>0</v>
          </cell>
          <cell r="G2017">
            <v>21.391500000000001</v>
          </cell>
          <cell r="H2017">
            <v>68.814999999999998</v>
          </cell>
          <cell r="I2017">
            <v>0</v>
          </cell>
          <cell r="J2017">
            <v>117.3724</v>
          </cell>
          <cell r="K2017">
            <v>27.165900000000001</v>
          </cell>
        </row>
        <row r="2018">
          <cell r="A2018" t="str">
            <v>E9630</v>
          </cell>
          <cell r="B2018" t="str">
            <v>Bomba submersível com capacidade de 75 m³/h - 3,6 kW</v>
          </cell>
          <cell r="C2018">
            <v>5269.0375000000004</v>
          </cell>
          <cell r="D2018">
            <v>0.42149999999999999</v>
          </cell>
          <cell r="E2018">
            <v>9.7500000000000003E-2</v>
          </cell>
          <cell r="F2018">
            <v>0</v>
          </cell>
          <cell r="G2018">
            <v>0.36880000000000002</v>
          </cell>
          <cell r="H2018">
            <v>0</v>
          </cell>
          <cell r="I2018">
            <v>0</v>
          </cell>
          <cell r="J2018">
            <v>0.88780000000000003</v>
          </cell>
          <cell r="K2018">
            <v>0.51900000000000002</v>
          </cell>
        </row>
        <row r="2019">
          <cell r="A2019" t="str">
            <v>E9631</v>
          </cell>
          <cell r="B2019" t="str">
            <v>Bomba para concreto projetado via seca com capacidade de 6 m³/h - 7,5 kW</v>
          </cell>
          <cell r="C2019">
            <v>231059.94769999999</v>
          </cell>
          <cell r="D2019">
            <v>18.4848</v>
          </cell>
          <cell r="E2019">
            <v>4.2769000000000004</v>
          </cell>
          <cell r="F2019">
            <v>0</v>
          </cell>
          <cell r="G2019">
            <v>16.174199999999999</v>
          </cell>
          <cell r="H2019">
            <v>0</v>
          </cell>
          <cell r="I2019">
            <v>34.950699999999998</v>
          </cell>
          <cell r="J2019">
            <v>73.886600000000001</v>
          </cell>
          <cell r="K2019">
            <v>57.712400000000002</v>
          </cell>
        </row>
        <row r="2020">
          <cell r="A2020" t="str">
            <v>E9632</v>
          </cell>
          <cell r="B2020" t="str">
            <v>Conjunto vibratório para tubos de concreto com encaixe PB e 3 jogos de fôrmas - D = 0,20 m - 2,20 kW</v>
          </cell>
          <cell r="C2020">
            <v>50585.8825</v>
          </cell>
          <cell r="D2020">
            <v>6.7447999999999997</v>
          </cell>
          <cell r="E2020">
            <v>1.5606</v>
          </cell>
          <cell r="F2020">
            <v>0</v>
          </cell>
          <cell r="G2020">
            <v>5.0586000000000002</v>
          </cell>
          <cell r="H2020">
            <v>0</v>
          </cell>
          <cell r="I2020">
            <v>0</v>
          </cell>
          <cell r="J2020">
            <v>13.364000000000001</v>
          </cell>
          <cell r="K2020">
            <v>8.3054000000000006</v>
          </cell>
        </row>
        <row r="2021">
          <cell r="A2021" t="str">
            <v>E9633</v>
          </cell>
          <cell r="B2021" t="str">
            <v>Conjunto vibratório para tubos de concreto com encaixe PB e 3 jogos de fôrmas - D = 0,30 m - 2,20 kW</v>
          </cell>
          <cell r="C2021">
            <v>58124.890500000001</v>
          </cell>
          <cell r="D2021">
            <v>7.75</v>
          </cell>
          <cell r="E2021">
            <v>1.7931999999999999</v>
          </cell>
          <cell r="F2021">
            <v>0</v>
          </cell>
          <cell r="G2021">
            <v>5.8125</v>
          </cell>
          <cell r="H2021">
            <v>0</v>
          </cell>
          <cell r="I2021">
            <v>0</v>
          </cell>
          <cell r="J2021">
            <v>15.355700000000001</v>
          </cell>
          <cell r="K2021">
            <v>9.5432000000000006</v>
          </cell>
        </row>
        <row r="2022">
          <cell r="A2022" t="str">
            <v>E9634</v>
          </cell>
          <cell r="B2022" t="str">
            <v>Conjunto vibratório para tubos de concreto com encaixe PB e 3 jogos de fôrmas - D = 0,40 m - 2,20 kW</v>
          </cell>
          <cell r="C2022">
            <v>64002.074099999998</v>
          </cell>
          <cell r="D2022">
            <v>8.5335999999999999</v>
          </cell>
          <cell r="E2022">
            <v>1.9744999999999999</v>
          </cell>
          <cell r="F2022">
            <v>0</v>
          </cell>
          <cell r="G2022">
            <v>6.4001999999999999</v>
          </cell>
          <cell r="H2022">
            <v>0</v>
          </cell>
          <cell r="I2022">
            <v>0</v>
          </cell>
          <cell r="J2022">
            <v>16.908300000000001</v>
          </cell>
          <cell r="K2022">
            <v>10.508100000000001</v>
          </cell>
        </row>
        <row r="2023">
          <cell r="A2023" t="str">
            <v>E9635</v>
          </cell>
          <cell r="B2023" t="str">
            <v>Draga de sucção e recalque com potência da bomba de 294 kW e cortador de 30 kW</v>
          </cell>
          <cell r="C2023">
            <v>4272511.8768999996</v>
          </cell>
          <cell r="D2023">
            <v>33.378999999999998</v>
          </cell>
          <cell r="E2023">
            <v>24.0273</v>
          </cell>
          <cell r="F2023">
            <v>0</v>
          </cell>
          <cell r="G2023">
            <v>74.175600000000003</v>
          </cell>
          <cell r="H2023">
            <v>219.0359</v>
          </cell>
          <cell r="I2023">
            <v>58.0139</v>
          </cell>
          <cell r="J2023">
            <v>408.63170000000002</v>
          </cell>
          <cell r="K2023">
            <v>115.42019999999999</v>
          </cell>
        </row>
        <row r="2024">
          <cell r="A2024" t="str">
            <v>E9636</v>
          </cell>
          <cell r="B2024" t="str">
            <v>Draga de sucção e recalque com potência da bomba de 483 kW e cortador de 55 kW</v>
          </cell>
          <cell r="C2024">
            <v>7197096.2655999996</v>
          </cell>
          <cell r="D2024">
            <v>56.2273</v>
          </cell>
          <cell r="E2024">
            <v>40.474299999999999</v>
          </cell>
          <cell r="F2024">
            <v>0</v>
          </cell>
          <cell r="G2024">
            <v>124.9496</v>
          </cell>
          <cell r="H2024">
            <v>359.84469999999999</v>
          </cell>
          <cell r="I2024">
            <v>58.0139</v>
          </cell>
          <cell r="J2024">
            <v>639.50980000000004</v>
          </cell>
          <cell r="K2024">
            <v>154.71549999999999</v>
          </cell>
        </row>
        <row r="2025">
          <cell r="A2025" t="str">
            <v>E9637</v>
          </cell>
          <cell r="B2025" t="str">
            <v>Draga de sucção e recalque com potência da bomba de 746 kW e cortador de 110 kW</v>
          </cell>
          <cell r="C2025">
            <v>13538569.892100001</v>
          </cell>
          <cell r="D2025">
            <v>105.7701</v>
          </cell>
          <cell r="E2025">
            <v>76.136799999999994</v>
          </cell>
          <cell r="F2025">
            <v>0</v>
          </cell>
          <cell r="G2025">
            <v>235.0446</v>
          </cell>
          <cell r="H2025">
            <v>555.78489999999999</v>
          </cell>
          <cell r="I2025">
            <v>80.327200000000005</v>
          </cell>
          <cell r="J2025">
            <v>1053.0636</v>
          </cell>
          <cell r="K2025">
            <v>262.23410000000001</v>
          </cell>
        </row>
        <row r="2026">
          <cell r="A2026" t="str">
            <v>E9638</v>
          </cell>
          <cell r="B2026" t="str">
            <v>Draga de sucção e recalque com potência da bomba de 1.350 kW e cortador de 170 kW</v>
          </cell>
          <cell r="C2026">
            <v>20691344.332699999</v>
          </cell>
          <cell r="D2026">
            <v>161.65110000000001</v>
          </cell>
          <cell r="E2026">
            <v>116.36190000000001</v>
          </cell>
          <cell r="F2026">
            <v>0</v>
          </cell>
          <cell r="G2026">
            <v>359.22469999999998</v>
          </cell>
          <cell r="H2026">
            <v>1005.777</v>
          </cell>
          <cell r="I2026">
            <v>80.327200000000005</v>
          </cell>
          <cell r="J2026">
            <v>1723.3418999999999</v>
          </cell>
          <cell r="K2026">
            <v>358.34019999999998</v>
          </cell>
        </row>
        <row r="2027">
          <cell r="A2027" t="str">
            <v>E9639</v>
          </cell>
          <cell r="B2027" t="str">
            <v>Embarcação hotel com capacidade para 30 pessoas - 2 x 112 kW</v>
          </cell>
          <cell r="C2027">
            <v>3509107.9459000002</v>
          </cell>
          <cell r="D2027">
            <v>36.553199999999997</v>
          </cell>
          <cell r="E2027">
            <v>16.288499999999999</v>
          </cell>
          <cell r="F2027">
            <v>0</v>
          </cell>
          <cell r="G2027">
            <v>81.229399999999998</v>
          </cell>
          <cell r="H2027">
            <v>211.387</v>
          </cell>
          <cell r="I2027">
            <v>118.2557</v>
          </cell>
          <cell r="J2027">
            <v>463.71379999999999</v>
          </cell>
          <cell r="K2027">
            <v>171.09739999999999</v>
          </cell>
        </row>
        <row r="2028">
          <cell r="A2028" t="str">
            <v>E9640</v>
          </cell>
          <cell r="B2028" t="str">
            <v>Compressor de ar portátil de 33,51 l/s (71 PCM) - 14 kW</v>
          </cell>
          <cell r="C2028">
            <v>98390.128700000001</v>
          </cell>
          <cell r="D2028">
            <v>6.5593000000000004</v>
          </cell>
          <cell r="E2028">
            <v>1.7706</v>
          </cell>
          <cell r="F2028">
            <v>0</v>
          </cell>
          <cell r="G2028">
            <v>6.5593000000000004</v>
          </cell>
          <cell r="H2028">
            <v>11.821</v>
          </cell>
          <cell r="I2028">
            <v>0</v>
          </cell>
          <cell r="J2028">
            <v>26.7102</v>
          </cell>
          <cell r="K2028">
            <v>8.3299000000000003</v>
          </cell>
        </row>
        <row r="2029">
          <cell r="A2029" t="str">
            <v>E9641</v>
          </cell>
          <cell r="B2029" t="str">
            <v>Compressor de ar portátil de 75,04 l/s (159 PCM) - 33 kW</v>
          </cell>
          <cell r="C2029">
            <v>147777.80249999999</v>
          </cell>
          <cell r="D2029">
            <v>9.8519000000000005</v>
          </cell>
          <cell r="E2029">
            <v>2.6594000000000002</v>
          </cell>
          <cell r="F2029">
            <v>0</v>
          </cell>
          <cell r="G2029">
            <v>9.8519000000000005</v>
          </cell>
          <cell r="H2029">
            <v>27.863700000000001</v>
          </cell>
          <cell r="I2029">
            <v>0</v>
          </cell>
          <cell r="J2029">
            <v>50.226900000000001</v>
          </cell>
          <cell r="K2029">
            <v>12.5113</v>
          </cell>
        </row>
        <row r="2030">
          <cell r="A2030" t="str">
            <v>E9642</v>
          </cell>
          <cell r="B2030" t="str">
            <v>Perfuratriz hidráulica sobre esteiras para estaca raiz - 56 kW</v>
          </cell>
          <cell r="C2030">
            <v>1481148.2078</v>
          </cell>
          <cell r="D2030">
            <v>98.743200000000002</v>
          </cell>
          <cell r="E2030">
            <v>26.654499999999999</v>
          </cell>
          <cell r="F2030">
            <v>0</v>
          </cell>
          <cell r="G2030">
            <v>98.743200000000002</v>
          </cell>
          <cell r="H2030">
            <v>27.8141</v>
          </cell>
          <cell r="I2030">
            <v>26.961099999999998</v>
          </cell>
          <cell r="J2030">
            <v>278.91609999999997</v>
          </cell>
          <cell r="K2030">
            <v>152.3588</v>
          </cell>
        </row>
        <row r="2031">
          <cell r="A2031" t="str">
            <v>E9643</v>
          </cell>
          <cell r="B2031" t="str">
            <v>Equipamento para pintura a ar comprimido de pistola com caneca com capacidade de 1.000 ml e compressor de 1,50 kW</v>
          </cell>
          <cell r="C2031">
            <v>3123.5014999999999</v>
          </cell>
          <cell r="D2031">
            <v>0.28110000000000002</v>
          </cell>
          <cell r="E2031">
            <v>5.7799999999999997E-2</v>
          </cell>
          <cell r="F2031">
            <v>0</v>
          </cell>
          <cell r="G2031">
            <v>0.15620000000000001</v>
          </cell>
          <cell r="H2031">
            <v>0</v>
          </cell>
          <cell r="I2031">
            <v>0</v>
          </cell>
          <cell r="J2031">
            <v>0.49509999999999998</v>
          </cell>
          <cell r="K2031">
            <v>0.33889999999999998</v>
          </cell>
        </row>
        <row r="2032">
          <cell r="A2032" t="str">
            <v>E9646</v>
          </cell>
          <cell r="B2032" t="str">
            <v>Compressor de ar portátil de 58,52 l/s (124 PCM) - 27 kW</v>
          </cell>
          <cell r="C2032">
            <v>143514.01850000001</v>
          </cell>
          <cell r="D2032">
            <v>9.5676000000000005</v>
          </cell>
          <cell r="E2032">
            <v>2.5827</v>
          </cell>
          <cell r="F2032">
            <v>0</v>
          </cell>
          <cell r="G2032">
            <v>9.5676000000000005</v>
          </cell>
          <cell r="H2032">
            <v>22.797599999999999</v>
          </cell>
          <cell r="I2032">
            <v>0</v>
          </cell>
          <cell r="J2032">
            <v>44.515500000000003</v>
          </cell>
          <cell r="K2032">
            <v>12.1503</v>
          </cell>
        </row>
        <row r="2033">
          <cell r="A2033" t="str">
            <v>E9647</v>
          </cell>
          <cell r="B2033" t="str">
            <v>Compactador manual com soquete vibratório - 4,10 kW</v>
          </cell>
          <cell r="C2033">
            <v>12837.2237</v>
          </cell>
          <cell r="D2033">
            <v>0.85580000000000001</v>
          </cell>
          <cell r="E2033">
            <v>0.23100000000000001</v>
          </cell>
          <cell r="F2033">
            <v>0</v>
          </cell>
          <cell r="G2033">
            <v>0.85580000000000001</v>
          </cell>
          <cell r="H2033">
            <v>6.8403999999999998</v>
          </cell>
          <cell r="I2033">
            <v>0</v>
          </cell>
          <cell r="J2033">
            <v>8.7829999999999995</v>
          </cell>
          <cell r="K2033">
            <v>1.0868</v>
          </cell>
        </row>
        <row r="2034">
          <cell r="A2034" t="str">
            <v>E9648</v>
          </cell>
          <cell r="B2034" t="str">
            <v>Compressor de ar portátil de 422,86 l/s (896 PCM) - 213 kW</v>
          </cell>
          <cell r="C2034">
            <v>655052.71259999997</v>
          </cell>
          <cell r="D2034">
            <v>43.670200000000001</v>
          </cell>
          <cell r="E2034">
            <v>11.7882</v>
          </cell>
          <cell r="F2034">
            <v>0</v>
          </cell>
          <cell r="G2034">
            <v>43.670200000000001</v>
          </cell>
          <cell r="H2034">
            <v>179.84780000000001</v>
          </cell>
          <cell r="I2034">
            <v>0</v>
          </cell>
          <cell r="J2034">
            <v>278.97640000000001</v>
          </cell>
          <cell r="K2034">
            <v>55.458399999999997</v>
          </cell>
        </row>
        <row r="2035">
          <cell r="A2035" t="str">
            <v>E9649</v>
          </cell>
          <cell r="B2035" t="str">
            <v>Compressor de ar portátil de 94,39 l/s (200 PCM) - 36 kW</v>
          </cell>
          <cell r="C2035">
            <v>163581.3236</v>
          </cell>
          <cell r="D2035">
            <v>10.9054</v>
          </cell>
          <cell r="E2035">
            <v>2.9438</v>
          </cell>
          <cell r="F2035">
            <v>0</v>
          </cell>
          <cell r="G2035">
            <v>10.9054</v>
          </cell>
          <cell r="H2035">
            <v>30.396799999999999</v>
          </cell>
          <cell r="I2035">
            <v>0</v>
          </cell>
          <cell r="J2035">
            <v>55.151400000000002</v>
          </cell>
          <cell r="K2035">
            <v>13.8492</v>
          </cell>
        </row>
        <row r="2036">
          <cell r="A2036" t="str">
            <v>E9651</v>
          </cell>
          <cell r="B2036" t="str">
            <v>Guindaste móvel sobre esteiras com Hammer Grab - 186 kW</v>
          </cell>
          <cell r="C2036">
            <v>3929124.5855999999</v>
          </cell>
          <cell r="D2036">
            <v>137.51939999999999</v>
          </cell>
          <cell r="E2036">
            <v>66.667400000000001</v>
          </cell>
          <cell r="F2036">
            <v>0</v>
          </cell>
          <cell r="G2036">
            <v>196.4562</v>
          </cell>
          <cell r="H2036">
            <v>46.191200000000002</v>
          </cell>
          <cell r="I2036">
            <v>34.950699999999998</v>
          </cell>
          <cell r="J2036">
            <v>481.78489999999999</v>
          </cell>
          <cell r="K2036">
            <v>239.13749999999999</v>
          </cell>
        </row>
        <row r="2037">
          <cell r="A2037" t="str">
            <v>E9652</v>
          </cell>
          <cell r="B2037" t="str">
            <v>Compressor de ar portátil de 540,85 l/s (1.146 PCM) - 331,10 kW</v>
          </cell>
          <cell r="C2037">
            <v>914691.96329999994</v>
          </cell>
          <cell r="D2037">
            <v>60.979500000000002</v>
          </cell>
          <cell r="E2037">
            <v>16.460599999999999</v>
          </cell>
          <cell r="F2037">
            <v>0</v>
          </cell>
          <cell r="G2037">
            <v>60.979500000000002</v>
          </cell>
          <cell r="H2037">
            <v>279.56630000000001</v>
          </cell>
          <cell r="I2037">
            <v>0</v>
          </cell>
          <cell r="J2037">
            <v>417.98590000000002</v>
          </cell>
          <cell r="K2037">
            <v>77.440100000000001</v>
          </cell>
        </row>
        <row r="2038">
          <cell r="A2038" t="str">
            <v>E9653</v>
          </cell>
          <cell r="B2038" t="str">
            <v>Guindaste móvel sobre esteiras com trado para escavação em solos - 186 kW</v>
          </cell>
          <cell r="C2038">
            <v>5342734.3848000001</v>
          </cell>
          <cell r="D2038">
            <v>186.9957</v>
          </cell>
          <cell r="E2038">
            <v>90.652799999999999</v>
          </cell>
          <cell r="F2038">
            <v>0</v>
          </cell>
          <cell r="G2038">
            <v>267.13670000000002</v>
          </cell>
          <cell r="H2038">
            <v>46.191200000000002</v>
          </cell>
          <cell r="I2038">
            <v>34.950699999999998</v>
          </cell>
          <cell r="J2038">
            <v>625.9271</v>
          </cell>
          <cell r="K2038">
            <v>312.5992</v>
          </cell>
        </row>
        <row r="2039">
          <cell r="A2039" t="str">
            <v>E9654</v>
          </cell>
          <cell r="B2039" t="str">
            <v>Guindaste móvel sobre esteiras com trado com bits escavação em rocha - 186 kW</v>
          </cell>
          <cell r="C2039">
            <v>5342734.3848000001</v>
          </cell>
          <cell r="D2039">
            <v>186.9957</v>
          </cell>
          <cell r="E2039">
            <v>90.652799999999999</v>
          </cell>
          <cell r="F2039">
            <v>0</v>
          </cell>
          <cell r="G2039">
            <v>267.13670000000002</v>
          </cell>
          <cell r="H2039">
            <v>46.191200000000002</v>
          </cell>
          <cell r="I2039">
            <v>34.950699999999998</v>
          </cell>
          <cell r="J2039">
            <v>625.9271</v>
          </cell>
          <cell r="K2039">
            <v>312.5992</v>
          </cell>
        </row>
        <row r="2040">
          <cell r="A2040" t="str">
            <v>E9656</v>
          </cell>
          <cell r="B2040" t="str">
            <v>Guindaste móvel sobre esteiras com caçamba para escavação em solos - 186 kW</v>
          </cell>
          <cell r="C2040">
            <v>5325717.0312000001</v>
          </cell>
          <cell r="D2040">
            <v>186.40010000000001</v>
          </cell>
          <cell r="E2040">
            <v>90.364099999999993</v>
          </cell>
          <cell r="F2040">
            <v>0</v>
          </cell>
          <cell r="G2040">
            <v>266.28590000000003</v>
          </cell>
          <cell r="H2040">
            <v>46.191200000000002</v>
          </cell>
          <cell r="I2040">
            <v>34.950699999999998</v>
          </cell>
          <cell r="J2040">
            <v>624.19200000000001</v>
          </cell>
          <cell r="K2040">
            <v>311.7149</v>
          </cell>
        </row>
        <row r="2041">
          <cell r="A2041" t="str">
            <v>E9657</v>
          </cell>
          <cell r="B2041" t="str">
            <v>Guindaste móvel sobre esteiras com caçamba para escavação em rocha - 186 kW</v>
          </cell>
          <cell r="C2041">
            <v>5325717.0312000001</v>
          </cell>
          <cell r="D2041">
            <v>186.40010000000001</v>
          </cell>
          <cell r="E2041">
            <v>90.364099999999993</v>
          </cell>
          <cell r="F2041">
            <v>0</v>
          </cell>
          <cell r="G2041">
            <v>266.28590000000003</v>
          </cell>
          <cell r="H2041">
            <v>46.191200000000002</v>
          </cell>
          <cell r="I2041">
            <v>34.950699999999998</v>
          </cell>
          <cell r="J2041">
            <v>624.19200000000001</v>
          </cell>
          <cell r="K2041">
            <v>311.7149</v>
          </cell>
        </row>
        <row r="2042">
          <cell r="A2042" t="str">
            <v>E9660</v>
          </cell>
          <cell r="B2042" t="str">
            <v>Guindaste móvel sobre esteiras com capacidade de 40 t - 186 kW</v>
          </cell>
          <cell r="C2042">
            <v>3402563.2533</v>
          </cell>
          <cell r="D2042">
            <v>119.08969999999999</v>
          </cell>
          <cell r="E2042">
            <v>57.732999999999997</v>
          </cell>
          <cell r="F2042">
            <v>0</v>
          </cell>
          <cell r="G2042">
            <v>170.12819999999999</v>
          </cell>
          <cell r="H2042">
            <v>46.191200000000002</v>
          </cell>
          <cell r="I2042">
            <v>34.950699999999998</v>
          </cell>
          <cell r="J2042">
            <v>428.09280000000001</v>
          </cell>
          <cell r="K2042">
            <v>211.77340000000001</v>
          </cell>
        </row>
        <row r="2043">
          <cell r="A2043" t="str">
            <v>E9661</v>
          </cell>
          <cell r="B2043" t="str">
            <v>Compressor de ar portátil de 89,67 l/s (190 PCM) - 36 kW</v>
          </cell>
          <cell r="C2043">
            <v>155744.35930000001</v>
          </cell>
          <cell r="D2043">
            <v>10.382999999999999</v>
          </cell>
          <cell r="E2043">
            <v>2.8027000000000002</v>
          </cell>
          <cell r="F2043">
            <v>0</v>
          </cell>
          <cell r="G2043">
            <v>10.382999999999999</v>
          </cell>
          <cell r="H2043">
            <v>30.396799999999999</v>
          </cell>
          <cell r="I2043">
            <v>0</v>
          </cell>
          <cell r="J2043">
            <v>53.965499999999999</v>
          </cell>
          <cell r="K2043">
            <v>13.185700000000001</v>
          </cell>
        </row>
        <row r="2044">
          <cell r="A2044" t="str">
            <v>E9662</v>
          </cell>
          <cell r="B2044" t="str">
            <v>Equipamento para solda e corte com oxiacetileno</v>
          </cell>
          <cell r="C2044">
            <v>5966.2789000000002</v>
          </cell>
          <cell r="D2044">
            <v>0.4773</v>
          </cell>
          <cell r="E2044">
            <v>0.1104</v>
          </cell>
          <cell r="F2044">
            <v>0</v>
          </cell>
          <cell r="G2044">
            <v>0.4773</v>
          </cell>
          <cell r="H2044">
            <v>0</v>
          </cell>
          <cell r="I2044">
            <v>0</v>
          </cell>
          <cell r="J2044">
            <v>1.0649999999999999</v>
          </cell>
          <cell r="K2044">
            <v>0.5877</v>
          </cell>
        </row>
        <row r="2045">
          <cell r="A2045" t="str">
            <v>E9664</v>
          </cell>
          <cell r="B2045" t="str">
            <v>Guindaste móvel sobre esteiras com capacidade de 80 t - 212 kW</v>
          </cell>
          <cell r="C2045">
            <v>5818355.7878999999</v>
          </cell>
          <cell r="D2045">
            <v>203.64250000000001</v>
          </cell>
          <cell r="E2045">
            <v>98.722999999999999</v>
          </cell>
          <cell r="F2045">
            <v>0</v>
          </cell>
          <cell r="G2045">
            <v>290.9178</v>
          </cell>
          <cell r="H2045">
            <v>52.648099999999999</v>
          </cell>
          <cell r="I2045">
            <v>34.950699999999998</v>
          </cell>
          <cell r="J2045">
            <v>680.88210000000004</v>
          </cell>
          <cell r="K2045">
            <v>337.31619999999998</v>
          </cell>
        </row>
        <row r="2046">
          <cell r="A2046" t="str">
            <v>E9668</v>
          </cell>
          <cell r="B2046" t="str">
            <v>Mesa vibratória - 2,20 kW</v>
          </cell>
          <cell r="C2046">
            <v>13543.659299999999</v>
          </cell>
          <cell r="D2046">
            <v>1.8058000000000001</v>
          </cell>
          <cell r="E2046">
            <v>0.4178</v>
          </cell>
          <cell r="F2046">
            <v>0</v>
          </cell>
          <cell r="G2046">
            <v>1.3544</v>
          </cell>
          <cell r="H2046">
            <v>0</v>
          </cell>
          <cell r="I2046">
            <v>0</v>
          </cell>
          <cell r="J2046">
            <v>3.5779999999999998</v>
          </cell>
          <cell r="K2046">
            <v>2.2235999999999998</v>
          </cell>
        </row>
        <row r="2047">
          <cell r="A2047" t="str">
            <v>E9671</v>
          </cell>
          <cell r="B2047" t="str">
            <v>Compressor de ar portátil de 363,87 l/s (771 PCM) - 158,13 kW</v>
          </cell>
          <cell r="C2047">
            <v>561505.57330000005</v>
          </cell>
          <cell r="D2047">
            <v>37.433700000000002</v>
          </cell>
          <cell r="E2047">
            <v>10.104799999999999</v>
          </cell>
          <cell r="F2047">
            <v>0</v>
          </cell>
          <cell r="G2047">
            <v>37.433700000000002</v>
          </cell>
          <cell r="H2047">
            <v>133.518</v>
          </cell>
          <cell r="I2047">
            <v>0</v>
          </cell>
          <cell r="J2047">
            <v>218.49019999999999</v>
          </cell>
          <cell r="K2047">
            <v>47.538499999999999</v>
          </cell>
        </row>
        <row r="2048">
          <cell r="A2048" t="str">
            <v>E9673</v>
          </cell>
          <cell r="B2048" t="str">
            <v>Equipamento de batimetria multifeixe</v>
          </cell>
          <cell r="C2048">
            <v>1906444.3946</v>
          </cell>
          <cell r="D2048">
            <v>61.278599999999997</v>
          </cell>
          <cell r="E2048">
            <v>16.803899999999999</v>
          </cell>
          <cell r="F2048">
            <v>0</v>
          </cell>
          <cell r="G2048">
            <v>68.087299999999999</v>
          </cell>
          <cell r="H2048">
            <v>0</v>
          </cell>
          <cell r="I2048">
            <v>55.250799999999998</v>
          </cell>
          <cell r="J2048">
            <v>201.42060000000001</v>
          </cell>
          <cell r="K2048">
            <v>133.33330000000001</v>
          </cell>
        </row>
        <row r="2049">
          <cell r="A2049" t="str">
            <v>E9674</v>
          </cell>
          <cell r="B2049" t="str">
            <v>Equipamento de medição de descarga líquida com ADCP</v>
          </cell>
          <cell r="C2049">
            <v>391914.3946</v>
          </cell>
          <cell r="D2049">
            <v>12.597200000000001</v>
          </cell>
          <cell r="E2049">
            <v>3.4544000000000001</v>
          </cell>
          <cell r="F2049">
            <v>0</v>
          </cell>
          <cell r="G2049">
            <v>13.9969</v>
          </cell>
          <cell r="H2049">
            <v>0</v>
          </cell>
          <cell r="I2049">
            <v>55.250799999999998</v>
          </cell>
          <cell r="J2049">
            <v>85.299300000000002</v>
          </cell>
          <cell r="K2049">
            <v>71.302400000000006</v>
          </cell>
        </row>
        <row r="2050">
          <cell r="A2050" t="str">
            <v>E9675</v>
          </cell>
          <cell r="B2050" t="str">
            <v>Martelete perfurador/rompedor elétrico - 1,50 kW</v>
          </cell>
          <cell r="C2050">
            <v>4895.3770000000004</v>
          </cell>
          <cell r="D2050">
            <v>0.3916</v>
          </cell>
          <cell r="E2050">
            <v>9.06E-2</v>
          </cell>
          <cell r="F2050">
            <v>0</v>
          </cell>
          <cell r="G2050">
            <v>0.3916</v>
          </cell>
          <cell r="H2050">
            <v>0</v>
          </cell>
          <cell r="I2050">
            <v>0</v>
          </cell>
          <cell r="J2050">
            <v>0.87380000000000002</v>
          </cell>
          <cell r="K2050">
            <v>0.48220000000000002</v>
          </cell>
        </row>
        <row r="2051">
          <cell r="A2051" t="str">
            <v>E9676</v>
          </cell>
          <cell r="B2051" t="str">
            <v>Embarcação de transporte de pessoal e apoio logístico - 90 kW</v>
          </cell>
          <cell r="C2051">
            <v>494596.44630000001</v>
          </cell>
          <cell r="D2051">
            <v>7.7281000000000004</v>
          </cell>
          <cell r="E2051">
            <v>2.9138999999999999</v>
          </cell>
          <cell r="F2051">
            <v>0</v>
          </cell>
          <cell r="G2051">
            <v>8.5867000000000004</v>
          </cell>
          <cell r="H2051">
            <v>171.60480000000001</v>
          </cell>
          <cell r="I2051">
            <v>33.051299999999998</v>
          </cell>
          <cell r="J2051">
            <v>223.88480000000001</v>
          </cell>
          <cell r="K2051">
            <v>43.693300000000001</v>
          </cell>
        </row>
        <row r="2052">
          <cell r="A2052" t="str">
            <v>E9677</v>
          </cell>
          <cell r="B2052" t="str">
            <v>Martelete perfurador/rompedor a ar comprimido de 10 kg com capacidade de 1.800 gpm</v>
          </cell>
          <cell r="C2052">
            <v>18669.314999999999</v>
          </cell>
          <cell r="D2052">
            <v>1.4935</v>
          </cell>
          <cell r="E2052">
            <v>0.34560000000000002</v>
          </cell>
          <cell r="F2052">
            <v>0</v>
          </cell>
          <cell r="G2052">
            <v>1.4935</v>
          </cell>
          <cell r="H2052">
            <v>0</v>
          </cell>
          <cell r="I2052">
            <v>22.023599999999998</v>
          </cell>
          <cell r="J2052">
            <v>25.356200000000001</v>
          </cell>
          <cell r="K2052">
            <v>23.8627</v>
          </cell>
        </row>
        <row r="2053">
          <cell r="A2053" t="str">
            <v>E9678</v>
          </cell>
          <cell r="B2053" t="str">
            <v>Fresadora a frio - 455 kW</v>
          </cell>
          <cell r="C2053">
            <v>5751141.9036999997</v>
          </cell>
          <cell r="D2053">
            <v>335.48329999999999</v>
          </cell>
          <cell r="E2053">
            <v>103.4966</v>
          </cell>
          <cell r="F2053">
            <v>0</v>
          </cell>
          <cell r="G2053">
            <v>479.26179999999999</v>
          </cell>
          <cell r="H2053">
            <v>406.78089999999997</v>
          </cell>
          <cell r="I2053">
            <v>34.950699999999998</v>
          </cell>
          <cell r="J2053">
            <v>1359.9733000000001</v>
          </cell>
          <cell r="K2053">
            <v>473.93060000000003</v>
          </cell>
        </row>
        <row r="2054">
          <cell r="A2054" t="str">
            <v>E9681</v>
          </cell>
          <cell r="B2054" t="str">
            <v>Rolo compactador liso tandem vibratório autopropelido de 10,4 t - 82 kW</v>
          </cell>
          <cell r="C2054">
            <v>789264.38249999995</v>
          </cell>
          <cell r="D2054">
            <v>52.617600000000003</v>
          </cell>
          <cell r="E2054">
            <v>14.2035</v>
          </cell>
          <cell r="F2054">
            <v>0</v>
          </cell>
          <cell r="G2054">
            <v>52.617600000000003</v>
          </cell>
          <cell r="H2054">
            <v>109.965</v>
          </cell>
          <cell r="I2054">
            <v>26.961099999999998</v>
          </cell>
          <cell r="J2054">
            <v>256.3648</v>
          </cell>
          <cell r="K2054">
            <v>93.782200000000003</v>
          </cell>
        </row>
        <row r="2055">
          <cell r="A2055" t="str">
            <v>E9682</v>
          </cell>
          <cell r="B2055" t="str">
            <v>Rolo compactador liso tandem vibratório autopropelido de 1,6 t - 18 kW</v>
          </cell>
          <cell r="C2055">
            <v>251656.72450000001</v>
          </cell>
          <cell r="D2055">
            <v>16.777100000000001</v>
          </cell>
          <cell r="E2055">
            <v>4.5288000000000004</v>
          </cell>
          <cell r="F2055">
            <v>0</v>
          </cell>
          <cell r="G2055">
            <v>16.777100000000001</v>
          </cell>
          <cell r="H2055">
            <v>24.1386</v>
          </cell>
          <cell r="I2055">
            <v>26.961099999999998</v>
          </cell>
          <cell r="J2055">
            <v>89.182699999999997</v>
          </cell>
          <cell r="K2055">
            <v>48.267000000000003</v>
          </cell>
        </row>
        <row r="2056">
          <cell r="A2056" t="str">
            <v>E9683</v>
          </cell>
          <cell r="B2056" t="str">
            <v>Martelete perfurador/rompedor elétrico - 0,90 kW</v>
          </cell>
          <cell r="C2056">
            <v>5305.6742000000004</v>
          </cell>
          <cell r="D2056">
            <v>0.42449999999999999</v>
          </cell>
          <cell r="E2056">
            <v>9.8199999999999996E-2</v>
          </cell>
          <cell r="F2056">
            <v>0</v>
          </cell>
          <cell r="G2056">
            <v>0.42449999999999999</v>
          </cell>
          <cell r="H2056">
            <v>0</v>
          </cell>
          <cell r="I2056">
            <v>0</v>
          </cell>
          <cell r="J2056">
            <v>0.94720000000000004</v>
          </cell>
          <cell r="K2056">
            <v>0.52270000000000005</v>
          </cell>
        </row>
        <row r="2057">
          <cell r="A2057" t="str">
            <v>E9684</v>
          </cell>
          <cell r="B2057" t="str">
            <v>Veículo leve picape 4 x 4 com capacidade de 1,10 t - 147 kW</v>
          </cell>
          <cell r="C2057">
            <v>334601.72940000001</v>
          </cell>
          <cell r="D2057">
            <v>20.0761</v>
          </cell>
          <cell r="E2057">
            <v>6.1935000000000002</v>
          </cell>
          <cell r="F2057">
            <v>2.5095000000000001</v>
          </cell>
          <cell r="G2057">
            <v>20.0761</v>
          </cell>
          <cell r="H2057">
            <v>36.506</v>
          </cell>
          <cell r="I2057">
            <v>25.625699999999998</v>
          </cell>
          <cell r="J2057">
            <v>110.98690000000001</v>
          </cell>
          <cell r="K2057">
            <v>54.404800000000002</v>
          </cell>
        </row>
        <row r="2058">
          <cell r="A2058" t="str">
            <v>E9685</v>
          </cell>
          <cell r="B2058" t="str">
            <v>Rolo compactador pé de carneiro vibratório autopropelido por pneus de 11,6 t - 82 kW</v>
          </cell>
          <cell r="C2058">
            <v>691335.78949999996</v>
          </cell>
          <cell r="D2058">
            <v>46.089100000000002</v>
          </cell>
          <cell r="E2058">
            <v>12.4412</v>
          </cell>
          <cell r="F2058">
            <v>0</v>
          </cell>
          <cell r="G2058">
            <v>46.089100000000002</v>
          </cell>
          <cell r="H2058">
            <v>65.164400000000001</v>
          </cell>
          <cell r="I2058">
            <v>26.961099999999998</v>
          </cell>
          <cell r="J2058">
            <v>196.7449</v>
          </cell>
          <cell r="K2058">
            <v>85.491399999999999</v>
          </cell>
        </row>
        <row r="2059">
          <cell r="A2059" t="str">
            <v>E9689</v>
          </cell>
          <cell r="B2059" t="str">
            <v>Usina de asfalto a quente gravimétrica com capacidade de 100/140 t/h - 260 kW</v>
          </cell>
          <cell r="C2059">
            <v>8648720.4768000003</v>
          </cell>
          <cell r="D2059">
            <v>432.43599999999998</v>
          </cell>
          <cell r="E2059">
            <v>152.46459999999999</v>
          </cell>
          <cell r="F2059">
            <v>0</v>
          </cell>
          <cell r="G2059">
            <v>555.98919999999998</v>
          </cell>
          <cell r="H2059">
            <v>0</v>
          </cell>
          <cell r="I2059">
            <v>34.950699999999998</v>
          </cell>
          <cell r="J2059">
            <v>1175.8405</v>
          </cell>
          <cell r="K2059">
            <v>619.85130000000004</v>
          </cell>
        </row>
        <row r="2060">
          <cell r="A2060" t="str">
            <v>E9691</v>
          </cell>
          <cell r="B2060" t="str">
            <v>Guincho tracionador de cordoalhas - 7,50 kW</v>
          </cell>
          <cell r="C2060">
            <v>391515.3015</v>
          </cell>
          <cell r="D2060">
            <v>31.321200000000001</v>
          </cell>
          <cell r="E2060">
            <v>7.2469000000000001</v>
          </cell>
          <cell r="F2060">
            <v>0</v>
          </cell>
          <cell r="G2060">
            <v>19.575800000000001</v>
          </cell>
          <cell r="H2060">
            <v>0</v>
          </cell>
          <cell r="I2060">
            <v>22.023599999999998</v>
          </cell>
          <cell r="J2060">
            <v>80.167500000000004</v>
          </cell>
          <cell r="K2060">
            <v>60.591700000000003</v>
          </cell>
        </row>
        <row r="2061">
          <cell r="A2061" t="str">
            <v>E9692</v>
          </cell>
          <cell r="B2061" t="str">
            <v>Caldeira para aquecimento e injeção de cera - 1 kW</v>
          </cell>
          <cell r="C2061">
            <v>108545.21090000001</v>
          </cell>
          <cell r="D2061">
            <v>6.9779</v>
          </cell>
          <cell r="E2061">
            <v>1.9135</v>
          </cell>
          <cell r="F2061">
            <v>0</v>
          </cell>
          <cell r="G2061">
            <v>2.3260000000000001</v>
          </cell>
          <cell r="H2061">
            <v>0</v>
          </cell>
          <cell r="I2061">
            <v>22.023599999999998</v>
          </cell>
          <cell r="J2061">
            <v>33.241</v>
          </cell>
          <cell r="K2061">
            <v>30.914999999999999</v>
          </cell>
        </row>
        <row r="2062">
          <cell r="A2062" t="str">
            <v>E9694</v>
          </cell>
          <cell r="B2062" t="str">
            <v>Misturador de argamassa de alta turbulência com capacidade de 220 l - 13 kW</v>
          </cell>
          <cell r="C2062">
            <v>25189.869600000002</v>
          </cell>
          <cell r="D2062">
            <v>2.0152000000000001</v>
          </cell>
          <cell r="E2062">
            <v>0.46629999999999999</v>
          </cell>
          <cell r="F2062">
            <v>0</v>
          </cell>
          <cell r="G2062">
            <v>1.7633000000000001</v>
          </cell>
          <cell r="H2062">
            <v>0</v>
          </cell>
          <cell r="I2062">
            <v>22.023599999999998</v>
          </cell>
          <cell r="J2062">
            <v>26.2684</v>
          </cell>
          <cell r="K2062">
            <v>24.505099999999999</v>
          </cell>
        </row>
        <row r="2063">
          <cell r="A2063" t="str">
            <v>E9697</v>
          </cell>
          <cell r="B2063" t="str">
            <v>Minicarregadeira de pneus com vassoura de 1,68 m - 45,50 kW</v>
          </cell>
          <cell r="C2063">
            <v>421651.0759</v>
          </cell>
          <cell r="D2063">
            <v>29.515599999999999</v>
          </cell>
          <cell r="E2063">
            <v>7.8048000000000002</v>
          </cell>
          <cell r="F2063">
            <v>0</v>
          </cell>
          <cell r="G2063">
            <v>29.515599999999999</v>
          </cell>
          <cell r="H2063">
            <v>56.497399999999999</v>
          </cell>
          <cell r="I2063">
            <v>26.961099999999998</v>
          </cell>
          <cell r="J2063">
            <v>150.2945</v>
          </cell>
          <cell r="K2063">
            <v>64.281499999999994</v>
          </cell>
        </row>
        <row r="2064">
          <cell r="A2064" t="str">
            <v>E9699</v>
          </cell>
          <cell r="B2064" t="str">
            <v>Trituradora de galhos e troncos rebocável com capacidade de até 350 mm de diâmetro com guincho - 96,94 kW</v>
          </cell>
          <cell r="C2064">
            <v>392403.64439999999</v>
          </cell>
          <cell r="D2064">
            <v>44.145400000000002</v>
          </cell>
          <cell r="E2064">
            <v>13.6189</v>
          </cell>
          <cell r="F2064">
            <v>0</v>
          </cell>
          <cell r="G2064">
            <v>49.0505</v>
          </cell>
          <cell r="H2064">
            <v>72.222200000000001</v>
          </cell>
          <cell r="I2064">
            <v>22.023599999999998</v>
          </cell>
          <cell r="J2064">
            <v>201.06059999999999</v>
          </cell>
          <cell r="K2064">
            <v>79.787899999999993</v>
          </cell>
        </row>
        <row r="2065">
          <cell r="A2065" t="str">
            <v>E9700</v>
          </cell>
          <cell r="B2065" t="str">
            <v>Fresadora a frio - 155 kW</v>
          </cell>
          <cell r="C2065">
            <v>3327691.6099</v>
          </cell>
          <cell r="D2065">
            <v>194.11529999999999</v>
          </cell>
          <cell r="E2065">
            <v>59.884599999999999</v>
          </cell>
          <cell r="F2065">
            <v>0</v>
          </cell>
          <cell r="G2065">
            <v>277.30759999999998</v>
          </cell>
          <cell r="H2065">
            <v>138.5737</v>
          </cell>
          <cell r="I2065">
            <v>34.950699999999998</v>
          </cell>
          <cell r="J2065">
            <v>704.83190000000002</v>
          </cell>
          <cell r="K2065">
            <v>288.95060000000001</v>
          </cell>
        </row>
        <row r="2066">
          <cell r="A2066" t="str">
            <v>E9701</v>
          </cell>
          <cell r="B2066" t="str">
            <v>Jateador pressurizado multiabrasivo com capacidade de 280 l</v>
          </cell>
          <cell r="C2066">
            <v>24498.238399999998</v>
          </cell>
          <cell r="D2066">
            <v>2.2048000000000001</v>
          </cell>
          <cell r="E2066">
            <v>0.45350000000000001</v>
          </cell>
          <cell r="F2066">
            <v>0</v>
          </cell>
          <cell r="G2066">
            <v>2.2048000000000001</v>
          </cell>
          <cell r="H2066">
            <v>0</v>
          </cell>
          <cell r="I2066">
            <v>22.023599999999998</v>
          </cell>
          <cell r="J2066">
            <v>26.886700000000001</v>
          </cell>
          <cell r="K2066">
            <v>24.681899999999999</v>
          </cell>
        </row>
        <row r="2067">
          <cell r="A2067" t="str">
            <v>E9703</v>
          </cell>
          <cell r="B2067" t="str">
            <v>Fábrica de pré-moldado de concreto para mourão - 2,20 kW</v>
          </cell>
          <cell r="C2067">
            <v>14202.882900000001</v>
          </cell>
          <cell r="D2067">
            <v>1.8936999999999999</v>
          </cell>
          <cell r="E2067">
            <v>0.43819999999999998</v>
          </cell>
          <cell r="F2067">
            <v>0</v>
          </cell>
          <cell r="G2067">
            <v>1.4202999999999999</v>
          </cell>
          <cell r="H2067">
            <v>0</v>
          </cell>
          <cell r="I2067">
            <v>0</v>
          </cell>
          <cell r="J2067">
            <v>3.7522000000000002</v>
          </cell>
          <cell r="K2067">
            <v>2.3319000000000001</v>
          </cell>
        </row>
        <row r="2068">
          <cell r="A2068" t="str">
            <v>E9704</v>
          </cell>
          <cell r="B2068" t="str">
            <v>Batelão sem propulsão montado na obra com capacidade de 66 m³</v>
          </cell>
          <cell r="C2068">
            <v>241755.23130000001</v>
          </cell>
          <cell r="D2068">
            <v>1.8887</v>
          </cell>
          <cell r="E2068">
            <v>1.3595999999999999</v>
          </cell>
          <cell r="F2068">
            <v>0</v>
          </cell>
          <cell r="G2068">
            <v>3.1478999999999999</v>
          </cell>
          <cell r="H2068">
            <v>0</v>
          </cell>
          <cell r="I2068">
            <v>22.313300000000002</v>
          </cell>
          <cell r="J2068">
            <v>28.709499999999998</v>
          </cell>
          <cell r="K2068">
            <v>25.561599999999999</v>
          </cell>
        </row>
        <row r="2069">
          <cell r="A2069" t="str">
            <v>E9705</v>
          </cell>
          <cell r="B2069" t="str">
            <v>Misturador de lama bentonítica - 4 kW</v>
          </cell>
          <cell r="C2069">
            <v>16333.3796</v>
          </cell>
          <cell r="D2069">
            <v>1.3067</v>
          </cell>
          <cell r="E2069">
            <v>0.30230000000000001</v>
          </cell>
          <cell r="F2069">
            <v>0</v>
          </cell>
          <cell r="G2069">
            <v>1.1433</v>
          </cell>
          <cell r="H2069">
            <v>0</v>
          </cell>
          <cell r="I2069">
            <v>22.023599999999998</v>
          </cell>
          <cell r="J2069">
            <v>24.7759</v>
          </cell>
          <cell r="K2069">
            <v>23.6326</v>
          </cell>
        </row>
        <row r="2070">
          <cell r="A2070" t="str">
            <v>E9706</v>
          </cell>
          <cell r="B2070" t="str">
            <v>Martelete perfurador/rompedor a ar comprimido de 28 kg para concreto com capacidade de 1.230 gpm</v>
          </cell>
          <cell r="C2070">
            <v>24168.3593</v>
          </cell>
          <cell r="D2070">
            <v>1.9335</v>
          </cell>
          <cell r="E2070">
            <v>0.44740000000000002</v>
          </cell>
          <cell r="F2070">
            <v>0</v>
          </cell>
          <cell r="G2070">
            <v>1.9335</v>
          </cell>
          <cell r="H2070">
            <v>0</v>
          </cell>
          <cell r="I2070">
            <v>22.023599999999998</v>
          </cell>
          <cell r="J2070">
            <v>26.338000000000001</v>
          </cell>
          <cell r="K2070">
            <v>24.404499999999999</v>
          </cell>
        </row>
        <row r="2071">
          <cell r="A2071" t="str">
            <v>E9707</v>
          </cell>
          <cell r="B2071" t="str">
            <v>Desarenador - 15 kW</v>
          </cell>
          <cell r="C2071">
            <v>13788.2338</v>
          </cell>
          <cell r="D2071">
            <v>1.1031</v>
          </cell>
          <cell r="E2071">
            <v>0.25519999999999998</v>
          </cell>
          <cell r="F2071">
            <v>0</v>
          </cell>
          <cell r="G2071">
            <v>1.1031</v>
          </cell>
          <cell r="H2071">
            <v>0</v>
          </cell>
          <cell r="I2071">
            <v>22.023599999999998</v>
          </cell>
          <cell r="J2071">
            <v>24.484999999999999</v>
          </cell>
          <cell r="K2071">
            <v>23.381900000000002</v>
          </cell>
        </row>
        <row r="2072">
          <cell r="A2072" t="str">
            <v>E9708</v>
          </cell>
          <cell r="B2072" t="str">
            <v>Microtrator com roçadeira - 10 kW</v>
          </cell>
          <cell r="C2072">
            <v>51103.429900000003</v>
          </cell>
          <cell r="D2072">
            <v>3.4068999999999998</v>
          </cell>
          <cell r="E2072">
            <v>0.91959999999999997</v>
          </cell>
          <cell r="F2072">
            <v>0</v>
          </cell>
          <cell r="G2072">
            <v>2.9809999999999999</v>
          </cell>
          <cell r="H2072">
            <v>7.4501999999999997</v>
          </cell>
          <cell r="I2072">
            <v>22.023599999999998</v>
          </cell>
          <cell r="J2072">
            <v>36.781300000000002</v>
          </cell>
          <cell r="K2072">
            <v>26.350100000000001</v>
          </cell>
        </row>
        <row r="2073">
          <cell r="A2073" t="str">
            <v>E9710</v>
          </cell>
          <cell r="B2073" t="str">
            <v>Socadora automática de linha - 253 kW</v>
          </cell>
          <cell r="C2073">
            <v>30828728.921599999</v>
          </cell>
          <cell r="D2073">
            <v>1233.1492000000001</v>
          </cell>
          <cell r="E2073">
            <v>523.0865</v>
          </cell>
          <cell r="F2073">
            <v>0</v>
          </cell>
          <cell r="G2073">
            <v>1233.1492000000001</v>
          </cell>
          <cell r="H2073">
            <v>150.792</v>
          </cell>
          <cell r="I2073">
            <v>69.901399999999995</v>
          </cell>
          <cell r="J2073">
            <v>3210.0783000000001</v>
          </cell>
          <cell r="K2073">
            <v>1826.1370999999999</v>
          </cell>
        </row>
        <row r="2074">
          <cell r="A2074" t="str">
            <v>E9712</v>
          </cell>
          <cell r="B2074" t="str">
            <v>Reguladora e distribuidora de lastro - 300 kW</v>
          </cell>
          <cell r="C2074">
            <v>15425639.598300001</v>
          </cell>
          <cell r="D2074">
            <v>617.02560000000005</v>
          </cell>
          <cell r="E2074">
            <v>261.73450000000003</v>
          </cell>
          <cell r="F2074">
            <v>0</v>
          </cell>
          <cell r="G2074">
            <v>617.02560000000005</v>
          </cell>
          <cell r="H2074">
            <v>178.8048</v>
          </cell>
          <cell r="I2074">
            <v>69.901399999999995</v>
          </cell>
          <cell r="J2074">
            <v>1744.4919</v>
          </cell>
          <cell r="K2074">
            <v>948.66150000000005</v>
          </cell>
        </row>
        <row r="2075">
          <cell r="A2075" t="str">
            <v>E9714</v>
          </cell>
          <cell r="B2075" t="str">
            <v>Bate-estaca com martelo hidráulico - 450 kW</v>
          </cell>
          <cell r="C2075">
            <v>3195671.1798</v>
          </cell>
          <cell r="D2075">
            <v>182.60980000000001</v>
          </cell>
          <cell r="E2075">
            <v>56.335099999999997</v>
          </cell>
          <cell r="F2075">
            <v>0</v>
          </cell>
          <cell r="G2075">
            <v>136.9573</v>
          </cell>
          <cell r="H2075">
            <v>290.55779999999999</v>
          </cell>
          <cell r="I2075">
            <v>26.961099999999998</v>
          </cell>
          <cell r="J2075">
            <v>693.42110000000002</v>
          </cell>
          <cell r="K2075">
            <v>265.90600000000001</v>
          </cell>
        </row>
        <row r="2076">
          <cell r="A2076" t="str">
            <v>E9716</v>
          </cell>
          <cell r="B2076" t="str">
            <v>Conjunto bomba e macaco hidráulico para protensão com capacidade de 590 kN - 3,70 kW</v>
          </cell>
          <cell r="C2076">
            <v>15376.2906</v>
          </cell>
          <cell r="D2076">
            <v>0.87860000000000005</v>
          </cell>
          <cell r="E2076">
            <v>0.27110000000000001</v>
          </cell>
          <cell r="F2076">
            <v>0</v>
          </cell>
          <cell r="G2076">
            <v>0.87860000000000005</v>
          </cell>
          <cell r="H2076">
            <v>0</v>
          </cell>
          <cell r="I2076">
            <v>34.950699999999998</v>
          </cell>
          <cell r="J2076">
            <v>36.978999999999999</v>
          </cell>
          <cell r="K2076">
            <v>36.1004</v>
          </cell>
        </row>
        <row r="2077">
          <cell r="A2077" t="str">
            <v>E9717</v>
          </cell>
          <cell r="B2077" t="str">
            <v>Máquina policorte - 2,20 kW</v>
          </cell>
          <cell r="C2077">
            <v>965.15459999999996</v>
          </cell>
          <cell r="D2077">
            <v>8.6900000000000005E-2</v>
          </cell>
          <cell r="E2077">
            <v>1.7899999999999999E-2</v>
          </cell>
          <cell r="F2077">
            <v>0</v>
          </cell>
          <cell r="G2077">
            <v>4.8300000000000003E-2</v>
          </cell>
          <cell r="H2077">
            <v>0</v>
          </cell>
          <cell r="I2077">
            <v>0</v>
          </cell>
          <cell r="J2077">
            <v>0.15310000000000001</v>
          </cell>
          <cell r="K2077">
            <v>0.1048</v>
          </cell>
        </row>
        <row r="2078">
          <cell r="A2078" t="str">
            <v>E9718</v>
          </cell>
          <cell r="B2078" t="str">
            <v>Pórtico duplo de descarga e posicionamento de dormente - 89 kW</v>
          </cell>
          <cell r="C2078">
            <v>9749956.0899999999</v>
          </cell>
          <cell r="D2078">
            <v>389.9982</v>
          </cell>
          <cell r="E2078">
            <v>165.4324</v>
          </cell>
          <cell r="F2078">
            <v>0</v>
          </cell>
          <cell r="G2078">
            <v>292.49869999999999</v>
          </cell>
          <cell r="H2078">
            <v>53.045400000000001</v>
          </cell>
          <cell r="I2078">
            <v>69.901399999999995</v>
          </cell>
          <cell r="J2078">
            <v>970.87609999999995</v>
          </cell>
          <cell r="K2078">
            <v>625.33199999999999</v>
          </cell>
        </row>
        <row r="2079">
          <cell r="A2079" t="str">
            <v>E9719</v>
          </cell>
          <cell r="B2079" t="str">
            <v>Talha manual com capacidade de 3 t</v>
          </cell>
          <cell r="C2079">
            <v>6980.9171999999999</v>
          </cell>
          <cell r="D2079">
            <v>0.2792</v>
          </cell>
          <cell r="E2079">
            <v>0.11840000000000001</v>
          </cell>
          <cell r="F2079">
            <v>0</v>
          </cell>
          <cell r="G2079">
            <v>0.17449999999999999</v>
          </cell>
          <cell r="H2079">
            <v>0</v>
          </cell>
          <cell r="I2079">
            <v>0</v>
          </cell>
          <cell r="J2079">
            <v>0.57210000000000005</v>
          </cell>
          <cell r="K2079">
            <v>0.39760000000000001</v>
          </cell>
        </row>
        <row r="2080">
          <cell r="A2080" t="str">
            <v>E9720</v>
          </cell>
          <cell r="B2080" t="str">
            <v>Conjunto bomba e macaco hidráulico para protensão com capacidade de 250 kN - 3,70 kW</v>
          </cell>
          <cell r="C2080">
            <v>12155.4871</v>
          </cell>
          <cell r="D2080">
            <v>0.6946</v>
          </cell>
          <cell r="E2080">
            <v>0.21429999999999999</v>
          </cell>
          <cell r="F2080">
            <v>0</v>
          </cell>
          <cell r="G2080">
            <v>0.6946</v>
          </cell>
          <cell r="H2080">
            <v>0</v>
          </cell>
          <cell r="I2080">
            <v>34.950699999999998</v>
          </cell>
          <cell r="J2080">
            <v>36.554200000000002</v>
          </cell>
          <cell r="K2080">
            <v>35.8596</v>
          </cell>
        </row>
        <row r="2081">
          <cell r="A2081" t="str">
            <v>E9721</v>
          </cell>
          <cell r="B2081" t="str">
            <v>Conjunto bomba e macaco hidráulico para protensão com capacidade de 1.150 kN - 5 kW</v>
          </cell>
          <cell r="C2081">
            <v>25255.962299999999</v>
          </cell>
          <cell r="D2081">
            <v>1.4432</v>
          </cell>
          <cell r="E2081">
            <v>0.44519999999999998</v>
          </cell>
          <cell r="F2081">
            <v>0</v>
          </cell>
          <cell r="G2081">
            <v>1.4432</v>
          </cell>
          <cell r="H2081">
            <v>0</v>
          </cell>
          <cell r="I2081">
            <v>34.950699999999998</v>
          </cell>
          <cell r="J2081">
            <v>38.282299999999999</v>
          </cell>
          <cell r="K2081">
            <v>36.839100000000002</v>
          </cell>
        </row>
        <row r="2082">
          <cell r="A2082" t="str">
            <v>E9722</v>
          </cell>
          <cell r="B2082" t="str">
            <v>Conjunto bomba e macaco hidráulico para protensão com capacidade de 2.000 kN - 5 kW</v>
          </cell>
          <cell r="C2082">
            <v>40294.209799999997</v>
          </cell>
          <cell r="D2082">
            <v>2.3025000000000002</v>
          </cell>
          <cell r="E2082">
            <v>0.71030000000000004</v>
          </cell>
          <cell r="F2082">
            <v>0</v>
          </cell>
          <cell r="G2082">
            <v>2.3025000000000002</v>
          </cell>
          <cell r="H2082">
            <v>0</v>
          </cell>
          <cell r="I2082">
            <v>34.950699999999998</v>
          </cell>
          <cell r="J2082">
            <v>40.265999999999998</v>
          </cell>
          <cell r="K2082">
            <v>37.963500000000003</v>
          </cell>
        </row>
        <row r="2083">
          <cell r="A2083" t="str">
            <v>E9723</v>
          </cell>
          <cell r="B2083" t="str">
            <v>Conjunto bomba e macaco hidráulico para protensão com capacidade de 2.500 kN - 7 kW</v>
          </cell>
          <cell r="C2083">
            <v>47653.259299999998</v>
          </cell>
          <cell r="D2083">
            <v>2.7229999999999999</v>
          </cell>
          <cell r="E2083">
            <v>0.84009999999999996</v>
          </cell>
          <cell r="F2083">
            <v>0</v>
          </cell>
          <cell r="G2083">
            <v>2.7229999999999999</v>
          </cell>
          <cell r="H2083">
            <v>0</v>
          </cell>
          <cell r="I2083">
            <v>34.950699999999998</v>
          </cell>
          <cell r="J2083">
            <v>41.236800000000002</v>
          </cell>
          <cell r="K2083">
            <v>38.513800000000003</v>
          </cell>
        </row>
        <row r="2084">
          <cell r="A2084" t="str">
            <v>E9724</v>
          </cell>
          <cell r="B2084" t="str">
            <v>Conjunto bomba e macaco hidráulico para protensão com capacidade de 4.000 kN - 10 kW</v>
          </cell>
          <cell r="C2084">
            <v>50952.305699999997</v>
          </cell>
          <cell r="D2084">
            <v>2.9116</v>
          </cell>
          <cell r="E2084">
            <v>0.8982</v>
          </cell>
          <cell r="F2084">
            <v>0</v>
          </cell>
          <cell r="G2084">
            <v>2.9116</v>
          </cell>
          <cell r="H2084">
            <v>0</v>
          </cell>
          <cell r="I2084">
            <v>34.950699999999998</v>
          </cell>
          <cell r="J2084">
            <v>41.6721</v>
          </cell>
          <cell r="K2084">
            <v>38.7605</v>
          </cell>
        </row>
        <row r="2085">
          <cell r="A2085" t="str">
            <v>E9725</v>
          </cell>
          <cell r="B2085" t="str">
            <v>Conjunto bomba e macaco hidráulico para protensão com capacidade de 5.400 kN - 10 kW</v>
          </cell>
          <cell r="C2085">
            <v>54682.819100000001</v>
          </cell>
          <cell r="D2085">
            <v>3.1246999999999998</v>
          </cell>
          <cell r="E2085">
            <v>0.96399999999999997</v>
          </cell>
          <cell r="F2085">
            <v>0</v>
          </cell>
          <cell r="G2085">
            <v>3.1246999999999998</v>
          </cell>
          <cell r="H2085">
            <v>0</v>
          </cell>
          <cell r="I2085">
            <v>34.950699999999998</v>
          </cell>
          <cell r="J2085">
            <v>42.164099999999998</v>
          </cell>
          <cell r="K2085">
            <v>39.039400000000001</v>
          </cell>
        </row>
        <row r="2086">
          <cell r="A2086" t="str">
            <v>E9726</v>
          </cell>
          <cell r="B2086" t="str">
            <v>Bate-estaca Strauss - 15 kW</v>
          </cell>
          <cell r="C2086">
            <v>142364.13329999999</v>
          </cell>
          <cell r="D2086">
            <v>8.1350999999999996</v>
          </cell>
          <cell r="E2086">
            <v>2.5097</v>
          </cell>
          <cell r="F2086">
            <v>0</v>
          </cell>
          <cell r="G2086">
            <v>6.1013000000000002</v>
          </cell>
          <cell r="H2086">
            <v>9.6852999999999998</v>
          </cell>
          <cell r="I2086">
            <v>26.961099999999998</v>
          </cell>
          <cell r="J2086">
            <v>53.392499999999998</v>
          </cell>
          <cell r="K2086">
            <v>37.605899999999998</v>
          </cell>
        </row>
        <row r="2087">
          <cell r="A2087" t="str">
            <v>E9727</v>
          </cell>
          <cell r="B2087" t="str">
            <v>Posicionadora de trilhos - 7,40 kW</v>
          </cell>
          <cell r="C2087">
            <v>557771.16639999999</v>
          </cell>
          <cell r="D2087">
            <v>31.872599999999998</v>
          </cell>
          <cell r="E2087">
            <v>9.8327000000000009</v>
          </cell>
          <cell r="F2087">
            <v>0</v>
          </cell>
          <cell r="G2087">
            <v>27.8886</v>
          </cell>
          <cell r="H2087">
            <v>4.4104999999999999</v>
          </cell>
          <cell r="I2087">
            <v>0</v>
          </cell>
          <cell r="J2087">
            <v>74.004400000000004</v>
          </cell>
          <cell r="K2087">
            <v>41.705300000000001</v>
          </cell>
        </row>
        <row r="2088">
          <cell r="A2088" t="str">
            <v>E9728</v>
          </cell>
          <cell r="B2088" t="str">
            <v>Tirefonadora/parafusadora portátil - 3,10 kW</v>
          </cell>
          <cell r="C2088">
            <v>51357.167200000004</v>
          </cell>
          <cell r="D2088">
            <v>4.1086</v>
          </cell>
          <cell r="E2088">
            <v>0.9506</v>
          </cell>
          <cell r="F2088">
            <v>0</v>
          </cell>
          <cell r="G2088">
            <v>4.1086</v>
          </cell>
          <cell r="H2088">
            <v>4.1375999999999999</v>
          </cell>
          <cell r="I2088">
            <v>0</v>
          </cell>
          <cell r="J2088">
            <v>13.305400000000001</v>
          </cell>
          <cell r="K2088">
            <v>5.0591999999999997</v>
          </cell>
        </row>
        <row r="2089">
          <cell r="A2089" t="str">
            <v>E9729</v>
          </cell>
          <cell r="B2089" t="str">
            <v>Equipamento para pintura eletrostática com cabine simples de 5,50 kW e estufa de 2x120.000 kCal</v>
          </cell>
          <cell r="C2089">
            <v>149293.9302</v>
          </cell>
          <cell r="D2089">
            <v>11.3748</v>
          </cell>
          <cell r="E2089">
            <v>3.0705</v>
          </cell>
          <cell r="F2089">
            <v>0</v>
          </cell>
          <cell r="G2089">
            <v>11.3748</v>
          </cell>
          <cell r="H2089">
            <v>0</v>
          </cell>
          <cell r="I2089">
            <v>0</v>
          </cell>
          <cell r="J2089">
            <v>25.8201</v>
          </cell>
          <cell r="K2089">
            <v>14.4453</v>
          </cell>
        </row>
        <row r="2090">
          <cell r="A2090" t="str">
            <v>E9730</v>
          </cell>
          <cell r="B2090" t="str">
            <v>Grupo vibrador com gerador - 2,80 kW</v>
          </cell>
          <cell r="C2090">
            <v>75386.026400000002</v>
          </cell>
          <cell r="D2090">
            <v>3.7692999999999999</v>
          </cell>
          <cell r="E2090">
            <v>1.3289</v>
          </cell>
          <cell r="F2090">
            <v>0</v>
          </cell>
          <cell r="G2090">
            <v>2.6924000000000001</v>
          </cell>
          <cell r="H2090">
            <v>3.7372000000000001</v>
          </cell>
          <cell r="I2090">
            <v>0</v>
          </cell>
          <cell r="J2090">
            <v>11.527799999999999</v>
          </cell>
          <cell r="K2090">
            <v>5.0982000000000003</v>
          </cell>
        </row>
        <row r="2091">
          <cell r="A2091" t="str">
            <v>E9731</v>
          </cell>
          <cell r="B2091" t="str">
            <v>Máquina de furar dormente portátil - 1,50 kW</v>
          </cell>
          <cell r="C2091">
            <v>67888.838399999993</v>
          </cell>
          <cell r="D2091">
            <v>5.4310999999999998</v>
          </cell>
          <cell r="E2091">
            <v>1.2565999999999999</v>
          </cell>
          <cell r="F2091">
            <v>0</v>
          </cell>
          <cell r="G2091">
            <v>5.4310999999999998</v>
          </cell>
          <cell r="H2091">
            <v>2.0021</v>
          </cell>
          <cell r="I2091">
            <v>0</v>
          </cell>
          <cell r="J2091">
            <v>14.120900000000001</v>
          </cell>
          <cell r="K2091">
            <v>6.6877000000000004</v>
          </cell>
        </row>
        <row r="2092">
          <cell r="A2092" t="str">
            <v>E9732</v>
          </cell>
          <cell r="B2092" t="str">
            <v>Máquina para furar dormente - 6,70 kW</v>
          </cell>
          <cell r="C2092">
            <v>78041.460399999996</v>
          </cell>
          <cell r="D2092">
            <v>6.2432999999999996</v>
          </cell>
          <cell r="E2092">
            <v>1.4444999999999999</v>
          </cell>
          <cell r="F2092">
            <v>0</v>
          </cell>
          <cell r="G2092">
            <v>6.2432999999999996</v>
          </cell>
          <cell r="H2092">
            <v>8.9425000000000008</v>
          </cell>
          <cell r="I2092">
            <v>0</v>
          </cell>
          <cell r="J2092">
            <v>22.8736</v>
          </cell>
          <cell r="K2092">
            <v>7.6878000000000002</v>
          </cell>
        </row>
        <row r="2093">
          <cell r="A2093" t="str">
            <v>E9733</v>
          </cell>
          <cell r="B2093" t="str">
            <v>Máquina tirefonadora e parafusadora - 6,70 kW</v>
          </cell>
          <cell r="C2093">
            <v>81064.785099999994</v>
          </cell>
          <cell r="D2093">
            <v>6.4851999999999999</v>
          </cell>
          <cell r="E2093">
            <v>1.5004999999999999</v>
          </cell>
          <cell r="F2093">
            <v>0</v>
          </cell>
          <cell r="G2093">
            <v>6.4851999999999999</v>
          </cell>
          <cell r="H2093">
            <v>8.9425000000000008</v>
          </cell>
          <cell r="I2093">
            <v>0</v>
          </cell>
          <cell r="J2093">
            <v>23.413399999999999</v>
          </cell>
          <cell r="K2093">
            <v>7.9856999999999996</v>
          </cell>
        </row>
        <row r="2094">
          <cell r="A2094" t="str">
            <v>E9734</v>
          </cell>
          <cell r="B2094" t="str">
            <v>Bomba projetora de argamassa com capacidade de 2 m³/h - 5,50 kW</v>
          </cell>
          <cell r="C2094">
            <v>176543.08559999999</v>
          </cell>
          <cell r="D2094">
            <v>14.1234</v>
          </cell>
          <cell r="E2094">
            <v>3.2677999999999998</v>
          </cell>
          <cell r="F2094">
            <v>0</v>
          </cell>
          <cell r="G2094">
            <v>12.358000000000001</v>
          </cell>
          <cell r="H2094">
            <v>0</v>
          </cell>
          <cell r="I2094">
            <v>22.023599999999998</v>
          </cell>
          <cell r="J2094">
            <v>51.772799999999997</v>
          </cell>
          <cell r="K2094">
            <v>39.4148</v>
          </cell>
        </row>
        <row r="2095">
          <cell r="A2095" t="str">
            <v>E9735</v>
          </cell>
          <cell r="B2095" t="str">
            <v>Máquina para serrar trilho - 5,00 kW</v>
          </cell>
          <cell r="C2095">
            <v>25406.913</v>
          </cell>
          <cell r="D2095">
            <v>2.0326</v>
          </cell>
          <cell r="E2095">
            <v>0.4703</v>
          </cell>
          <cell r="F2095">
            <v>0</v>
          </cell>
          <cell r="G2095">
            <v>2.0326</v>
          </cell>
          <cell r="H2095">
            <v>6.6734999999999998</v>
          </cell>
          <cell r="I2095">
            <v>0</v>
          </cell>
          <cell r="J2095">
            <v>11.209</v>
          </cell>
          <cell r="K2095">
            <v>2.5028999999999999</v>
          </cell>
        </row>
        <row r="2096">
          <cell r="A2096" t="str">
            <v>E9736</v>
          </cell>
          <cell r="B2096" t="str">
            <v>Máquina para furar trilho - 1,20 kW</v>
          </cell>
          <cell r="C2096">
            <v>40527.735200000003</v>
          </cell>
          <cell r="D2096">
            <v>3.2422</v>
          </cell>
          <cell r="E2096">
            <v>0.75019999999999998</v>
          </cell>
          <cell r="F2096">
            <v>0</v>
          </cell>
          <cell r="G2096">
            <v>3.2422</v>
          </cell>
          <cell r="H2096">
            <v>1.6015999999999999</v>
          </cell>
          <cell r="I2096">
            <v>0</v>
          </cell>
          <cell r="J2096">
            <v>8.8361999999999998</v>
          </cell>
          <cell r="K2096">
            <v>3.9923999999999999</v>
          </cell>
        </row>
        <row r="2097">
          <cell r="A2097" t="str">
            <v>E9737</v>
          </cell>
          <cell r="B2097" t="str">
            <v>Conjunto para pré-aquecimento de trilho em solda aluminotérmica</v>
          </cell>
          <cell r="C2097">
            <v>3914.4953999999998</v>
          </cell>
          <cell r="D2097">
            <v>0.31319999999999998</v>
          </cell>
          <cell r="E2097">
            <v>7.2499999999999995E-2</v>
          </cell>
          <cell r="F2097">
            <v>0</v>
          </cell>
          <cell r="G2097">
            <v>0.31319999999999998</v>
          </cell>
          <cell r="H2097">
            <v>0</v>
          </cell>
          <cell r="I2097">
            <v>0</v>
          </cell>
          <cell r="J2097">
            <v>0.69889999999999997</v>
          </cell>
          <cell r="K2097">
            <v>0.38569999999999999</v>
          </cell>
        </row>
        <row r="2098">
          <cell r="A2098" t="str">
            <v>E9738</v>
          </cell>
          <cell r="B2098" t="str">
            <v>Máquina de esmerilhar topo e lateral de boleto - 5,20 kW</v>
          </cell>
          <cell r="C2098">
            <v>83688.382400000002</v>
          </cell>
          <cell r="D2098">
            <v>6.6951000000000001</v>
          </cell>
          <cell r="E2098">
            <v>1.5490999999999999</v>
          </cell>
          <cell r="F2098">
            <v>0</v>
          </cell>
          <cell r="G2098">
            <v>6.6951000000000001</v>
          </cell>
          <cell r="H2098">
            <v>6.9405000000000001</v>
          </cell>
          <cell r="I2098">
            <v>0</v>
          </cell>
          <cell r="J2098">
            <v>21.879799999999999</v>
          </cell>
          <cell r="K2098">
            <v>8.2441999999999993</v>
          </cell>
        </row>
        <row r="2099">
          <cell r="A2099" t="str">
            <v>E9742</v>
          </cell>
          <cell r="B2099" t="str">
            <v>Trator agrícola sobre pneus com roçadeira articulada e capacidade de 1,12 m - 77 kW</v>
          </cell>
          <cell r="C2099">
            <v>528128.99069999997</v>
          </cell>
          <cell r="D2099">
            <v>35.208599999999997</v>
          </cell>
          <cell r="E2099">
            <v>9.5040999999999993</v>
          </cell>
          <cell r="F2099">
            <v>0</v>
          </cell>
          <cell r="G2099">
            <v>30.807500000000001</v>
          </cell>
          <cell r="H2099">
            <v>68.839799999999997</v>
          </cell>
          <cell r="I2099">
            <v>22.023599999999998</v>
          </cell>
          <cell r="J2099">
            <v>166.3836</v>
          </cell>
          <cell r="K2099">
            <v>66.7363</v>
          </cell>
        </row>
        <row r="2100">
          <cell r="A2100" t="str">
            <v>E9745</v>
          </cell>
          <cell r="B2100" t="str">
            <v>Trator agrícola sobre pneus com roçadeira de arraste e capacidade de 1,50 m - 77 kW</v>
          </cell>
          <cell r="C2100">
            <v>267335.2487</v>
          </cell>
          <cell r="D2100">
            <v>17.822299999999998</v>
          </cell>
          <cell r="E2100">
            <v>4.8109000000000002</v>
          </cell>
          <cell r="F2100">
            <v>0</v>
          </cell>
          <cell r="G2100">
            <v>15.5946</v>
          </cell>
          <cell r="H2100">
            <v>68.839799999999997</v>
          </cell>
          <cell r="I2100">
            <v>22.023599999999998</v>
          </cell>
          <cell r="J2100">
            <v>129.09119999999999</v>
          </cell>
          <cell r="K2100">
            <v>44.656799999999997</v>
          </cell>
        </row>
        <row r="2101">
          <cell r="A2101" t="str">
            <v>E9746</v>
          </cell>
          <cell r="B2101" t="str">
            <v>Conjunto bomba e prensa para luva de emenda de 25 mm</v>
          </cell>
          <cell r="C2101">
            <v>25276.115699999998</v>
          </cell>
          <cell r="D2101">
            <v>2.0221</v>
          </cell>
          <cell r="E2101">
            <v>0.46789999999999998</v>
          </cell>
          <cell r="F2101">
            <v>0</v>
          </cell>
          <cell r="G2101">
            <v>1.2638</v>
          </cell>
          <cell r="H2101">
            <v>0</v>
          </cell>
          <cell r="I2101">
            <v>22.023599999999998</v>
          </cell>
          <cell r="J2101">
            <v>25.7774</v>
          </cell>
          <cell r="K2101">
            <v>24.5136</v>
          </cell>
        </row>
        <row r="2102">
          <cell r="A2102" t="str">
            <v>E9747</v>
          </cell>
          <cell r="B2102" t="str">
            <v>Conjunto bomba e prensa para luva de emenda de 32 mm</v>
          </cell>
          <cell r="C2102">
            <v>26539.912499999999</v>
          </cell>
          <cell r="D2102">
            <v>2.1232000000000002</v>
          </cell>
          <cell r="E2102">
            <v>0.49130000000000001</v>
          </cell>
          <cell r="F2102">
            <v>0</v>
          </cell>
          <cell r="G2102">
            <v>1.327</v>
          </cell>
          <cell r="H2102">
            <v>0</v>
          </cell>
          <cell r="I2102">
            <v>22.023599999999998</v>
          </cell>
          <cell r="J2102">
            <v>25.9651</v>
          </cell>
          <cell r="K2102">
            <v>24.638100000000001</v>
          </cell>
        </row>
        <row r="2103">
          <cell r="A2103" t="str">
            <v>E9748</v>
          </cell>
          <cell r="B2103" t="str">
            <v>Rosqueadeira para rosca cônica - 0,75 kW</v>
          </cell>
          <cell r="C2103">
            <v>6125.1386000000002</v>
          </cell>
          <cell r="D2103">
            <v>0.35</v>
          </cell>
          <cell r="E2103">
            <v>0.108</v>
          </cell>
          <cell r="F2103">
            <v>0</v>
          </cell>
          <cell r="G2103">
            <v>0.35</v>
          </cell>
          <cell r="H2103">
            <v>0</v>
          </cell>
          <cell r="I2103">
            <v>22.023599999999998</v>
          </cell>
          <cell r="J2103">
            <v>22.831600000000002</v>
          </cell>
          <cell r="K2103">
            <v>22.4816</v>
          </cell>
        </row>
        <row r="2104">
          <cell r="A2104" t="str">
            <v>E9749</v>
          </cell>
          <cell r="B2104" t="str">
            <v>Jateador portátil multiabrasivo com capacidade de 300 kg</v>
          </cell>
          <cell r="C2104">
            <v>7650.4057000000003</v>
          </cell>
          <cell r="D2104">
            <v>0.6885</v>
          </cell>
          <cell r="E2104">
            <v>0.1416</v>
          </cell>
          <cell r="F2104">
            <v>0</v>
          </cell>
          <cell r="G2104">
            <v>0.6885</v>
          </cell>
          <cell r="H2104">
            <v>0</v>
          </cell>
          <cell r="I2104">
            <v>22.023599999999998</v>
          </cell>
          <cell r="J2104">
            <v>23.542200000000001</v>
          </cell>
          <cell r="K2104">
            <v>22.8537</v>
          </cell>
        </row>
        <row r="2105">
          <cell r="A2105" t="str">
            <v>E9750</v>
          </cell>
          <cell r="B2105" t="str">
            <v>Bomba de injeção de argamassa com capacidade de 50 l/min</v>
          </cell>
          <cell r="C2105">
            <v>38711.708299999998</v>
          </cell>
          <cell r="D2105">
            <v>3.0969000000000002</v>
          </cell>
          <cell r="E2105">
            <v>0.71660000000000001</v>
          </cell>
          <cell r="F2105">
            <v>0</v>
          </cell>
          <cell r="G2105">
            <v>2.7098</v>
          </cell>
          <cell r="H2105">
            <v>0</v>
          </cell>
          <cell r="I2105">
            <v>0</v>
          </cell>
          <cell r="J2105">
            <v>6.5232999999999999</v>
          </cell>
          <cell r="K2105">
            <v>3.8134999999999999</v>
          </cell>
        </row>
        <row r="2106">
          <cell r="A2106" t="str">
            <v>E9753</v>
          </cell>
          <cell r="B2106" t="str">
            <v>Grupo gerador - 23 kVA</v>
          </cell>
          <cell r="C2106">
            <v>80879.965700000001</v>
          </cell>
          <cell r="D2106">
            <v>4.0439999999999996</v>
          </cell>
          <cell r="E2106">
            <v>1.4258</v>
          </cell>
          <cell r="F2106">
            <v>0</v>
          </cell>
          <cell r="G2106">
            <v>2.8885999999999998</v>
          </cell>
          <cell r="H2106">
            <v>16.986499999999999</v>
          </cell>
          <cell r="I2106">
            <v>0</v>
          </cell>
          <cell r="J2106">
            <v>25.344899999999999</v>
          </cell>
          <cell r="K2106">
            <v>5.4698000000000002</v>
          </cell>
        </row>
        <row r="2107">
          <cell r="A2107" t="str">
            <v>E9754</v>
          </cell>
          <cell r="B2107" t="str">
            <v>Grupo gerador - 68 kVA</v>
          </cell>
          <cell r="C2107">
            <v>111601.3398</v>
          </cell>
          <cell r="D2107">
            <v>5.5800999999999998</v>
          </cell>
          <cell r="E2107">
            <v>1.9674</v>
          </cell>
          <cell r="F2107">
            <v>0</v>
          </cell>
          <cell r="G2107">
            <v>3.9857999999999998</v>
          </cell>
          <cell r="H2107">
            <v>50.959400000000002</v>
          </cell>
          <cell r="I2107">
            <v>0</v>
          </cell>
          <cell r="J2107">
            <v>62.492699999999999</v>
          </cell>
          <cell r="K2107">
            <v>7.5475000000000003</v>
          </cell>
        </row>
        <row r="2108">
          <cell r="A2108" t="str">
            <v>E9755</v>
          </cell>
          <cell r="B2108" t="str">
            <v>Bomba de alta pressão para jet grouting de até 45 MPa - 150 kW</v>
          </cell>
          <cell r="C2108">
            <v>1534046.8931</v>
          </cell>
          <cell r="D2108">
            <v>122.7238</v>
          </cell>
          <cell r="E2108">
            <v>28.395199999999999</v>
          </cell>
          <cell r="F2108">
            <v>0</v>
          </cell>
          <cell r="G2108">
            <v>122.7238</v>
          </cell>
          <cell r="H2108">
            <v>141.5538</v>
          </cell>
          <cell r="I2108">
            <v>22.023599999999998</v>
          </cell>
          <cell r="J2108">
            <v>437.42020000000002</v>
          </cell>
          <cell r="K2108">
            <v>173.14259999999999</v>
          </cell>
        </row>
        <row r="2109">
          <cell r="A2109" t="str">
            <v>E9756</v>
          </cell>
          <cell r="B2109" t="str">
            <v>Calandra para chapas de aço até 25 mm - 22 kW</v>
          </cell>
          <cell r="C2109">
            <v>1004718.4522000001</v>
          </cell>
          <cell r="D2109">
            <v>40.188699999999997</v>
          </cell>
          <cell r="E2109">
            <v>17.047599999999999</v>
          </cell>
          <cell r="F2109">
            <v>0</v>
          </cell>
          <cell r="G2109">
            <v>35.165100000000002</v>
          </cell>
          <cell r="H2109">
            <v>0</v>
          </cell>
          <cell r="I2109">
            <v>22.023599999999998</v>
          </cell>
          <cell r="J2109">
            <v>114.425</v>
          </cell>
          <cell r="K2109">
            <v>79.259900000000002</v>
          </cell>
        </row>
        <row r="2110">
          <cell r="A2110" t="str">
            <v>E9758</v>
          </cell>
          <cell r="B2110" t="str">
            <v>Vibroacabadora de asfalto sobre pneus - 82 kW</v>
          </cell>
          <cell r="C2110">
            <v>1733385.1886</v>
          </cell>
          <cell r="D2110">
            <v>99.050600000000003</v>
          </cell>
          <cell r="E2110">
            <v>30.557099999999998</v>
          </cell>
          <cell r="F2110">
            <v>0</v>
          </cell>
          <cell r="G2110">
            <v>111.4319</v>
          </cell>
          <cell r="H2110">
            <v>77.3827</v>
          </cell>
          <cell r="I2110">
            <v>34.950699999999998</v>
          </cell>
          <cell r="J2110">
            <v>353.37299999999999</v>
          </cell>
          <cell r="K2110">
            <v>164.55840000000001</v>
          </cell>
        </row>
        <row r="2111">
          <cell r="A2111" t="str">
            <v>E9760</v>
          </cell>
          <cell r="B2111" t="str">
            <v>Perfuratriz manual para coroa diamantada - 1,60 kW</v>
          </cell>
          <cell r="C2111">
            <v>16849.040300000001</v>
          </cell>
          <cell r="D2111">
            <v>1.3479000000000001</v>
          </cell>
          <cell r="E2111">
            <v>0.31190000000000001</v>
          </cell>
          <cell r="F2111">
            <v>0</v>
          </cell>
          <cell r="G2111">
            <v>1.3479000000000001</v>
          </cell>
          <cell r="H2111">
            <v>0</v>
          </cell>
          <cell r="I2111">
            <v>0</v>
          </cell>
          <cell r="J2111">
            <v>3.0076999999999998</v>
          </cell>
          <cell r="K2111">
            <v>1.6597999999999999</v>
          </cell>
        </row>
        <row r="2112">
          <cell r="A2112" t="str">
            <v>E9761</v>
          </cell>
          <cell r="B2112" t="str">
            <v>Guincho de coluna com capacidade de 200 kg - 0,92 kW</v>
          </cell>
          <cell r="C2112">
            <v>3963.6115</v>
          </cell>
          <cell r="D2112">
            <v>0.31709999999999999</v>
          </cell>
          <cell r="E2112">
            <v>7.3400000000000007E-2</v>
          </cell>
          <cell r="F2112">
            <v>0</v>
          </cell>
          <cell r="G2112">
            <v>0.23780000000000001</v>
          </cell>
          <cell r="H2112">
            <v>0</v>
          </cell>
          <cell r="I2112">
            <v>0</v>
          </cell>
          <cell r="J2112">
            <v>0.62829999999999997</v>
          </cell>
          <cell r="K2112">
            <v>0.39050000000000001</v>
          </cell>
        </row>
        <row r="2113">
          <cell r="A2113" t="str">
            <v>E9762</v>
          </cell>
          <cell r="B2113" t="str">
            <v>Rolo compactador de pneus autopropelido de 27 t - 85 kW</v>
          </cell>
          <cell r="C2113">
            <v>1027980.8133</v>
          </cell>
          <cell r="D2113">
            <v>68.5321</v>
          </cell>
          <cell r="E2113">
            <v>18.499400000000001</v>
          </cell>
          <cell r="F2113">
            <v>0</v>
          </cell>
          <cell r="G2113">
            <v>68.5321</v>
          </cell>
          <cell r="H2113">
            <v>54.883099999999999</v>
          </cell>
          <cell r="I2113">
            <v>26.961099999999998</v>
          </cell>
          <cell r="J2113">
            <v>237.40780000000001</v>
          </cell>
          <cell r="K2113">
            <v>113.9926</v>
          </cell>
        </row>
        <row r="2114">
          <cell r="A2114" t="str">
            <v>E9763</v>
          </cell>
          <cell r="B2114" t="str">
            <v>Grupo gerador - 40 kVA</v>
          </cell>
          <cell r="C2114">
            <v>106460.3463</v>
          </cell>
          <cell r="D2114">
            <v>5.3230000000000004</v>
          </cell>
          <cell r="E2114">
            <v>1.8767</v>
          </cell>
          <cell r="F2114">
            <v>0</v>
          </cell>
          <cell r="G2114">
            <v>3.8022</v>
          </cell>
          <cell r="H2114">
            <v>30.1981</v>
          </cell>
          <cell r="I2114">
            <v>0</v>
          </cell>
          <cell r="J2114">
            <v>41.2</v>
          </cell>
          <cell r="K2114">
            <v>7.1997</v>
          </cell>
        </row>
        <row r="2115">
          <cell r="A2115" t="str">
            <v>E9764</v>
          </cell>
          <cell r="B2115" t="str">
            <v>Grupo gerador - 7,2 kVA</v>
          </cell>
          <cell r="C2115">
            <v>7549.6975000000002</v>
          </cell>
          <cell r="D2115">
            <v>0.3775</v>
          </cell>
          <cell r="E2115">
            <v>0.1331</v>
          </cell>
          <cell r="F2115">
            <v>0</v>
          </cell>
          <cell r="G2115">
            <v>0.26960000000000001</v>
          </cell>
          <cell r="H2115">
            <v>8.9234000000000009</v>
          </cell>
          <cell r="I2115">
            <v>0</v>
          </cell>
          <cell r="J2115">
            <v>9.7035999999999998</v>
          </cell>
          <cell r="K2115">
            <v>0.51060000000000005</v>
          </cell>
        </row>
        <row r="2116">
          <cell r="A2116" t="str">
            <v>E9765</v>
          </cell>
          <cell r="B2116" t="str">
            <v>Grupo gerador - 569 kVA</v>
          </cell>
          <cell r="C2116">
            <v>428388.84279999998</v>
          </cell>
          <cell r="D2116">
            <v>21.4194</v>
          </cell>
          <cell r="E2116">
            <v>7.5518999999999998</v>
          </cell>
          <cell r="F2116">
            <v>0</v>
          </cell>
          <cell r="G2116">
            <v>15.2996</v>
          </cell>
          <cell r="H2116">
            <v>429.37990000000002</v>
          </cell>
          <cell r="I2116">
            <v>0</v>
          </cell>
          <cell r="J2116">
            <v>473.6508</v>
          </cell>
          <cell r="K2116">
            <v>28.971299999999999</v>
          </cell>
        </row>
        <row r="2117">
          <cell r="A2117" t="str">
            <v>E9766</v>
          </cell>
          <cell r="B2117" t="str">
            <v>Prensa hidráulica para fabricação de blocos pré-moldados - 20 kW</v>
          </cell>
          <cell r="C2117">
            <v>470043.63630000001</v>
          </cell>
          <cell r="D2117">
            <v>31.895800000000001</v>
          </cell>
          <cell r="E2117">
            <v>8.2861999999999991</v>
          </cell>
          <cell r="F2117">
            <v>0</v>
          </cell>
          <cell r="G2117">
            <v>26.8596</v>
          </cell>
          <cell r="H2117">
            <v>0</v>
          </cell>
          <cell r="I2117">
            <v>22.023599999999998</v>
          </cell>
          <cell r="J2117">
            <v>89.065200000000004</v>
          </cell>
          <cell r="K2117">
            <v>62.205599999999997</v>
          </cell>
        </row>
        <row r="2118">
          <cell r="A2118" t="str">
            <v>E9767</v>
          </cell>
          <cell r="B2118" t="str">
            <v>Compressor de ar portátil de 9,44 l/s (20 PCM) a gasolina - 5,22 kW</v>
          </cell>
          <cell r="C2118">
            <v>10079.5851</v>
          </cell>
          <cell r="D2118">
            <v>0.67200000000000004</v>
          </cell>
          <cell r="E2118">
            <v>0.18140000000000001</v>
          </cell>
          <cell r="F2118">
            <v>0</v>
          </cell>
          <cell r="G2118">
            <v>0.67200000000000004</v>
          </cell>
          <cell r="H2118">
            <v>8.7088999999999999</v>
          </cell>
          <cell r="I2118">
            <v>0</v>
          </cell>
          <cell r="J2118">
            <v>10.234299999999999</v>
          </cell>
          <cell r="K2118">
            <v>0.85340000000000005</v>
          </cell>
        </row>
        <row r="2119">
          <cell r="A2119" t="str">
            <v>E9768</v>
          </cell>
          <cell r="B2119" t="str">
            <v>Compressor de ar portátil de 373,78 l/s (792 PCM) - 213,30 kW</v>
          </cell>
          <cell r="C2119">
            <v>599486.28200000001</v>
          </cell>
          <cell r="D2119">
            <v>39.965800000000002</v>
          </cell>
          <cell r="E2119">
            <v>10.7883</v>
          </cell>
          <cell r="F2119">
            <v>0</v>
          </cell>
          <cell r="G2119">
            <v>39.965800000000002</v>
          </cell>
          <cell r="H2119">
            <v>180.1011</v>
          </cell>
          <cell r="I2119">
            <v>0</v>
          </cell>
          <cell r="J2119">
            <v>270.82100000000003</v>
          </cell>
          <cell r="K2119">
            <v>50.754100000000001</v>
          </cell>
        </row>
        <row r="2120">
          <cell r="A2120" t="str">
            <v>E9769</v>
          </cell>
          <cell r="B2120" t="str">
            <v>Cunha hidráulica com três cilindros e acessórios com capacidade de 3.000 kN - 5,60 kW</v>
          </cell>
          <cell r="C2120">
            <v>243486.1194</v>
          </cell>
          <cell r="D2120">
            <v>19.478899999999999</v>
          </cell>
          <cell r="E2120">
            <v>4.5068999999999999</v>
          </cell>
          <cell r="F2120">
            <v>0</v>
          </cell>
          <cell r="G2120">
            <v>19.478899999999999</v>
          </cell>
          <cell r="H2120">
            <v>5.2847</v>
          </cell>
          <cell r="I2120">
            <v>22.023599999999998</v>
          </cell>
          <cell r="J2120">
            <v>70.772999999999996</v>
          </cell>
          <cell r="K2120">
            <v>46.009399999999999</v>
          </cell>
        </row>
        <row r="2121">
          <cell r="A2121" t="str">
            <v>E9770</v>
          </cell>
          <cell r="B2121" t="str">
            <v>Retroescavadeira de pneus com caçamba de escavação trapezoidal ou triangular com seção de corte inferior a 0,10 m² - 58 kW</v>
          </cell>
          <cell r="C2121">
            <v>518746.66729999997</v>
          </cell>
          <cell r="D2121">
            <v>36.3123</v>
          </cell>
          <cell r="E2121">
            <v>9.6020000000000003</v>
          </cell>
          <cell r="F2121">
            <v>0</v>
          </cell>
          <cell r="G2121">
            <v>36.3123</v>
          </cell>
          <cell r="H2121">
            <v>37.4497</v>
          </cell>
          <cell r="I2121">
            <v>26.961099999999998</v>
          </cell>
          <cell r="J2121">
            <v>146.63740000000001</v>
          </cell>
          <cell r="K2121">
            <v>72.875399999999999</v>
          </cell>
        </row>
        <row r="2122">
          <cell r="A2122" t="str">
            <v>E9771</v>
          </cell>
          <cell r="B2122" t="str">
            <v>Retroescavadeira de pneus com caçamba de escavação trapezoidal ou triangular com seção de corte de 0,10 a 0,15 m² - 58 kW</v>
          </cell>
          <cell r="C2122">
            <v>518746.66729999997</v>
          </cell>
          <cell r="D2122">
            <v>36.3123</v>
          </cell>
          <cell r="E2122">
            <v>9.6020000000000003</v>
          </cell>
          <cell r="F2122">
            <v>0</v>
          </cell>
          <cell r="G2122">
            <v>36.3123</v>
          </cell>
          <cell r="H2122">
            <v>37.4497</v>
          </cell>
          <cell r="I2122">
            <v>26.961099999999998</v>
          </cell>
          <cell r="J2122">
            <v>146.63740000000001</v>
          </cell>
          <cell r="K2122">
            <v>72.875399999999999</v>
          </cell>
        </row>
        <row r="2123">
          <cell r="A2123" t="str">
            <v>E9772</v>
          </cell>
          <cell r="B2123" t="str">
            <v>Retroescavadeira de pneus com caçamba de escavação trapezoidal ou triangular com seção de corte de 0,15 a 0,20 m² - 58 kW</v>
          </cell>
          <cell r="C2123">
            <v>518746.66729999997</v>
          </cell>
          <cell r="D2123">
            <v>36.3123</v>
          </cell>
          <cell r="E2123">
            <v>9.6020000000000003</v>
          </cell>
          <cell r="F2123">
            <v>0</v>
          </cell>
          <cell r="G2123">
            <v>36.3123</v>
          </cell>
          <cell r="H2123">
            <v>37.4497</v>
          </cell>
          <cell r="I2123">
            <v>26.961099999999998</v>
          </cell>
          <cell r="J2123">
            <v>146.63740000000001</v>
          </cell>
          <cell r="K2123">
            <v>72.875399999999999</v>
          </cell>
        </row>
        <row r="2124">
          <cell r="A2124" t="str">
            <v>E9773</v>
          </cell>
          <cell r="B2124" t="str">
            <v>Retroescavadeira de pneus com caçamba de escavação trapezoidal ou triangular com seção de corte de 0,20 a 0,30 m² - 58 kW</v>
          </cell>
          <cell r="C2124">
            <v>518746.66729999997</v>
          </cell>
          <cell r="D2124">
            <v>36.3123</v>
          </cell>
          <cell r="E2124">
            <v>9.6020000000000003</v>
          </cell>
          <cell r="F2124">
            <v>0</v>
          </cell>
          <cell r="G2124">
            <v>36.3123</v>
          </cell>
          <cell r="H2124">
            <v>37.4497</v>
          </cell>
          <cell r="I2124">
            <v>26.961099999999998</v>
          </cell>
          <cell r="J2124">
            <v>146.63740000000001</v>
          </cell>
          <cell r="K2124">
            <v>72.875399999999999</v>
          </cell>
        </row>
        <row r="2125">
          <cell r="A2125" t="str">
            <v>E9774</v>
          </cell>
          <cell r="B2125" t="str">
            <v>Retroescavadeira de pneus com caçamba de escavação trapezoidal ou triangular com seção de corte de 0,30 a 0,50 m² - 58 kW</v>
          </cell>
          <cell r="C2125">
            <v>518746.66729999997</v>
          </cell>
          <cell r="D2125">
            <v>36.3123</v>
          </cell>
          <cell r="E2125">
            <v>9.6020000000000003</v>
          </cell>
          <cell r="F2125">
            <v>0</v>
          </cell>
          <cell r="G2125">
            <v>36.3123</v>
          </cell>
          <cell r="H2125">
            <v>37.4497</v>
          </cell>
          <cell r="I2125">
            <v>26.961099999999998</v>
          </cell>
          <cell r="J2125">
            <v>146.63740000000001</v>
          </cell>
          <cell r="K2125">
            <v>72.875399999999999</v>
          </cell>
        </row>
        <row r="2126">
          <cell r="A2126" t="str">
            <v>E9775</v>
          </cell>
          <cell r="B2126" t="str">
            <v>Escavadeira hidráulica com martelo hidráulico de 1.700 kg - 103 kW</v>
          </cell>
          <cell r="C2126">
            <v>2312736.3119000001</v>
          </cell>
          <cell r="D2126">
            <v>264.31270000000001</v>
          </cell>
          <cell r="E2126">
            <v>45.866500000000002</v>
          </cell>
          <cell r="F2126">
            <v>0</v>
          </cell>
          <cell r="G2126">
            <v>330.39089999999999</v>
          </cell>
          <cell r="H2126">
            <v>66.505499999999998</v>
          </cell>
          <cell r="I2126">
            <v>26.961099999999998</v>
          </cell>
          <cell r="J2126">
            <v>734.0367</v>
          </cell>
          <cell r="K2126">
            <v>337.14030000000002</v>
          </cell>
        </row>
        <row r="2127">
          <cell r="A2127" t="str">
            <v>E9776</v>
          </cell>
          <cell r="B2127" t="str">
            <v>Grupo gerador - 174 kVA</v>
          </cell>
          <cell r="C2127">
            <v>188280.79149999999</v>
          </cell>
          <cell r="D2127">
            <v>9.4139999999999997</v>
          </cell>
          <cell r="E2127">
            <v>3.3191000000000002</v>
          </cell>
          <cell r="F2127">
            <v>0</v>
          </cell>
          <cell r="G2127">
            <v>6.7243000000000004</v>
          </cell>
          <cell r="H2127">
            <v>131.17320000000001</v>
          </cell>
          <cell r="I2127">
            <v>0</v>
          </cell>
          <cell r="J2127">
            <v>150.63059999999999</v>
          </cell>
          <cell r="K2127">
            <v>12.7331</v>
          </cell>
        </row>
        <row r="2128">
          <cell r="A2128" t="str">
            <v>E9777</v>
          </cell>
          <cell r="B2128" t="str">
            <v>Extrusora de barreira de concreto - 74 kW</v>
          </cell>
          <cell r="C2128">
            <v>4385305.6623</v>
          </cell>
          <cell r="D2128">
            <v>306.97140000000002</v>
          </cell>
          <cell r="E2128">
            <v>81.171999999999997</v>
          </cell>
          <cell r="F2128">
            <v>0</v>
          </cell>
          <cell r="G2128">
            <v>394.67750000000001</v>
          </cell>
          <cell r="H2128">
            <v>55.131500000000003</v>
          </cell>
          <cell r="I2128">
            <v>26.961099999999998</v>
          </cell>
          <cell r="J2128">
            <v>864.9135</v>
          </cell>
          <cell r="K2128">
            <v>415.10449999999997</v>
          </cell>
        </row>
        <row r="2129">
          <cell r="A2129" t="str">
            <v>E9778</v>
          </cell>
          <cell r="B2129" t="str">
            <v>Grupo gerador - 338 kVA</v>
          </cell>
          <cell r="C2129">
            <v>259828.6783</v>
          </cell>
          <cell r="D2129">
            <v>12.991400000000001</v>
          </cell>
          <cell r="E2129">
            <v>4.5804</v>
          </cell>
          <cell r="F2129">
            <v>0</v>
          </cell>
          <cell r="G2129">
            <v>9.2796000000000003</v>
          </cell>
          <cell r="H2129">
            <v>254.79679999999999</v>
          </cell>
          <cell r="I2129">
            <v>0</v>
          </cell>
          <cell r="J2129">
            <v>281.64819999999997</v>
          </cell>
          <cell r="K2129">
            <v>17.5718</v>
          </cell>
        </row>
        <row r="2130">
          <cell r="A2130" t="str">
            <v>E9779</v>
          </cell>
          <cell r="B2130" t="str">
            <v>Grupo gerador - 113 kVA</v>
          </cell>
          <cell r="C2130">
            <v>125627.27830000001</v>
          </cell>
          <cell r="D2130">
            <v>6.2813999999999997</v>
          </cell>
          <cell r="E2130">
            <v>2.2145999999999999</v>
          </cell>
          <cell r="F2130">
            <v>0</v>
          </cell>
          <cell r="G2130">
            <v>4.4866999999999999</v>
          </cell>
          <cell r="H2130">
            <v>84.932299999999998</v>
          </cell>
          <cell r="I2130">
            <v>0</v>
          </cell>
          <cell r="J2130">
            <v>97.915000000000006</v>
          </cell>
          <cell r="K2130">
            <v>8.4960000000000004</v>
          </cell>
        </row>
        <row r="2131">
          <cell r="A2131" t="str">
            <v>E9780</v>
          </cell>
          <cell r="B2131" t="str">
            <v>Misturador automático para grauteamento com capacidade de 20 m³/h - 7 kW</v>
          </cell>
          <cell r="C2131">
            <v>251408.01560000001</v>
          </cell>
          <cell r="D2131">
            <v>20.1126</v>
          </cell>
          <cell r="E2131">
            <v>4.6536</v>
          </cell>
          <cell r="F2131">
            <v>0</v>
          </cell>
          <cell r="G2131">
            <v>20.1126</v>
          </cell>
          <cell r="H2131">
            <v>6.6058000000000003</v>
          </cell>
          <cell r="I2131">
            <v>22.023599999999998</v>
          </cell>
          <cell r="J2131">
            <v>73.508200000000002</v>
          </cell>
          <cell r="K2131">
            <v>46.7898</v>
          </cell>
        </row>
        <row r="2132">
          <cell r="A2132" t="str">
            <v>E9781</v>
          </cell>
          <cell r="B2132" t="str">
            <v>Misturador com bomba para grauteamento tipo Flex E ou similar - 25 kW</v>
          </cell>
          <cell r="C2132">
            <v>505507.72560000001</v>
          </cell>
          <cell r="D2132">
            <v>40.440600000000003</v>
          </cell>
          <cell r="E2132">
            <v>9.3568999999999996</v>
          </cell>
          <cell r="F2132">
            <v>0</v>
          </cell>
          <cell r="G2132">
            <v>40.440600000000003</v>
          </cell>
          <cell r="H2132">
            <v>0</v>
          </cell>
          <cell r="I2132">
            <v>22.023599999999998</v>
          </cell>
          <cell r="J2132">
            <v>112.2617</v>
          </cell>
          <cell r="K2132">
            <v>71.821100000000001</v>
          </cell>
        </row>
        <row r="2133">
          <cell r="A2133" t="str">
            <v>E9782</v>
          </cell>
          <cell r="B2133" t="str">
            <v>Perfuratriz pneumática com avanço de coluna de 33,5 kg com capacidade de 2.280 gpm</v>
          </cell>
          <cell r="C2133">
            <v>39510.7255</v>
          </cell>
          <cell r="D2133">
            <v>3.1608999999999998</v>
          </cell>
          <cell r="E2133">
            <v>0.73129999999999995</v>
          </cell>
          <cell r="F2133">
            <v>0</v>
          </cell>
          <cell r="G2133">
            <v>3.1608999999999998</v>
          </cell>
          <cell r="H2133">
            <v>0</v>
          </cell>
          <cell r="I2133">
            <v>22.023599999999998</v>
          </cell>
          <cell r="J2133">
            <v>29.076699999999999</v>
          </cell>
          <cell r="K2133">
            <v>25.915800000000001</v>
          </cell>
        </row>
        <row r="2134">
          <cell r="A2134" t="str">
            <v>E9784</v>
          </cell>
          <cell r="B2134" t="str">
            <v>Plataforma autopropelida com alcance de 12 m com capacidade de 700 kg - 24 kW</v>
          </cell>
          <cell r="C2134">
            <v>553602.93629999994</v>
          </cell>
          <cell r="D2134">
            <v>36.9069</v>
          </cell>
          <cell r="E2134">
            <v>9.9625000000000004</v>
          </cell>
          <cell r="F2134">
            <v>0</v>
          </cell>
          <cell r="G2134">
            <v>36.9069</v>
          </cell>
          <cell r="H2134">
            <v>17.880500000000001</v>
          </cell>
          <cell r="I2134">
            <v>22.023599999999998</v>
          </cell>
          <cell r="J2134">
            <v>123.68040000000001</v>
          </cell>
          <cell r="K2134">
            <v>68.893000000000001</v>
          </cell>
        </row>
        <row r="2135">
          <cell r="A2135" t="str">
            <v>E9785</v>
          </cell>
          <cell r="B2135" t="str">
            <v>Guindaste móvel sobre pneus com 2 eixos com capacidade máxima de 55 t - 186 kW</v>
          </cell>
          <cell r="C2135">
            <v>2161726.8783</v>
          </cell>
          <cell r="D2135">
            <v>108.08629999999999</v>
          </cell>
          <cell r="E2135">
            <v>38.108199999999997</v>
          </cell>
          <cell r="F2135">
            <v>15.440899999999999</v>
          </cell>
          <cell r="G2135">
            <v>138.9682</v>
          </cell>
          <cell r="H2135">
            <v>46.191200000000002</v>
          </cell>
          <cell r="I2135">
            <v>26.124099999999999</v>
          </cell>
          <cell r="J2135">
            <v>372.91890000000001</v>
          </cell>
          <cell r="K2135">
            <v>187.7595</v>
          </cell>
        </row>
        <row r="2136">
          <cell r="A2136" t="str">
            <v>E9788</v>
          </cell>
          <cell r="B2136" t="str">
            <v>Misturador de argamassa com capacidade de 0,250 m³ - 3,70 kW</v>
          </cell>
          <cell r="C2136">
            <v>18767.294399999999</v>
          </cell>
          <cell r="D2136">
            <v>1.5014000000000001</v>
          </cell>
          <cell r="E2136">
            <v>0.34739999999999999</v>
          </cell>
          <cell r="F2136">
            <v>0</v>
          </cell>
          <cell r="G2136">
            <v>1.5014000000000001</v>
          </cell>
          <cell r="H2136">
            <v>3.4916999999999998</v>
          </cell>
          <cell r="I2136">
            <v>22.023599999999998</v>
          </cell>
          <cell r="J2136">
            <v>28.865500000000001</v>
          </cell>
          <cell r="K2136">
            <v>23.872399999999999</v>
          </cell>
        </row>
        <row r="2137">
          <cell r="A2137" t="str">
            <v>E9789</v>
          </cell>
          <cell r="B2137" t="str">
            <v>Carro manual modelo plataforma de 150 x 80 cm com capacidade de 800 kg</v>
          </cell>
          <cell r="C2137">
            <v>1920.2981</v>
          </cell>
          <cell r="D2137">
            <v>0.34570000000000001</v>
          </cell>
          <cell r="E2137">
            <v>7.1099999999999997E-2</v>
          </cell>
          <cell r="F2137">
            <v>0</v>
          </cell>
          <cell r="G2137">
            <v>0.192</v>
          </cell>
          <cell r="H2137">
            <v>0</v>
          </cell>
          <cell r="I2137">
            <v>0</v>
          </cell>
          <cell r="J2137">
            <v>0.60880000000000001</v>
          </cell>
          <cell r="K2137">
            <v>0.4168</v>
          </cell>
        </row>
        <row r="2138">
          <cell r="A2138" t="str">
            <v>E9790</v>
          </cell>
          <cell r="B2138" t="str">
            <v>Bomba para concreto projetado via úmida com capacidade de 10 m³/h - 14,70 kW</v>
          </cell>
          <cell r="C2138">
            <v>280799.64110000001</v>
          </cell>
          <cell r="D2138">
            <v>22.463999999999999</v>
          </cell>
          <cell r="E2138">
            <v>5.1976000000000004</v>
          </cell>
          <cell r="F2138">
            <v>0</v>
          </cell>
          <cell r="G2138">
            <v>22.463999999999999</v>
          </cell>
          <cell r="H2138">
            <v>13.872299999999999</v>
          </cell>
          <cell r="I2138">
            <v>34.950699999999998</v>
          </cell>
          <cell r="J2138">
            <v>98.948599999999999</v>
          </cell>
          <cell r="K2138">
            <v>62.612299999999998</v>
          </cell>
        </row>
        <row r="2139">
          <cell r="A2139" t="str">
            <v>E9791</v>
          </cell>
          <cell r="B2139" t="str">
            <v>Bomba pneumática para injeção de resina com capacidade de 0,18 m³/h</v>
          </cell>
          <cell r="C2139">
            <v>53120.164100000002</v>
          </cell>
          <cell r="D2139">
            <v>4.2496</v>
          </cell>
          <cell r="E2139">
            <v>0.98329999999999995</v>
          </cell>
          <cell r="F2139">
            <v>0</v>
          </cell>
          <cell r="G2139">
            <v>3.7183999999999999</v>
          </cell>
          <cell r="H2139">
            <v>0</v>
          </cell>
          <cell r="I2139">
            <v>0</v>
          </cell>
          <cell r="J2139">
            <v>8.9512999999999998</v>
          </cell>
          <cell r="K2139">
            <v>5.2328999999999999</v>
          </cell>
        </row>
        <row r="2140">
          <cell r="A2140" t="str">
            <v>E9793</v>
          </cell>
          <cell r="B2140" t="str">
            <v>Robot para concreto projetado com capacidade de 30 m³/h - 70 kW - com compressor diesel</v>
          </cell>
          <cell r="C2140">
            <v>7249088.3132999996</v>
          </cell>
          <cell r="D2140">
            <v>579.9271</v>
          </cell>
          <cell r="E2140">
            <v>134.1806</v>
          </cell>
          <cell r="F2140">
            <v>0</v>
          </cell>
          <cell r="G2140">
            <v>579.9271</v>
          </cell>
          <cell r="H2140">
            <v>66.058400000000006</v>
          </cell>
          <cell r="I2140">
            <v>34.950699999999998</v>
          </cell>
          <cell r="J2140">
            <v>1395.0438999999999</v>
          </cell>
          <cell r="K2140">
            <v>749.05840000000001</v>
          </cell>
        </row>
        <row r="2141">
          <cell r="A2141" t="str">
            <v>E9795</v>
          </cell>
          <cell r="B2141" t="str">
            <v>Perfuratriz de superfície sobre pneus com martelo de topo e controle remoto via rádio - 60 kW</v>
          </cell>
          <cell r="C2141">
            <v>1463671.5815000001</v>
          </cell>
          <cell r="D2141">
            <v>97.578100000000006</v>
          </cell>
          <cell r="E2141">
            <v>26.34</v>
          </cell>
          <cell r="F2141">
            <v>0</v>
          </cell>
          <cell r="G2141">
            <v>97.578100000000006</v>
          </cell>
          <cell r="H2141">
            <v>44.7012</v>
          </cell>
          <cell r="I2141">
            <v>26.961099999999998</v>
          </cell>
          <cell r="J2141">
            <v>293.1585</v>
          </cell>
          <cell r="K2141">
            <v>150.8792</v>
          </cell>
        </row>
        <row r="2142">
          <cell r="A2142" t="str">
            <v>E9797</v>
          </cell>
          <cell r="B2142" t="str">
            <v>Jumbo eletro-hidráulico com 3 braços - 155 kW/237 kW</v>
          </cell>
          <cell r="C2142">
            <v>11653830.833699999</v>
          </cell>
          <cell r="D2142">
            <v>776.9221</v>
          </cell>
          <cell r="E2142">
            <v>209.72040000000001</v>
          </cell>
          <cell r="F2142">
            <v>0</v>
          </cell>
          <cell r="G2142">
            <v>971.15260000000001</v>
          </cell>
          <cell r="H2142">
            <v>161.66929999999999</v>
          </cell>
          <cell r="I2142">
            <v>34.950699999999998</v>
          </cell>
          <cell r="J2142">
            <v>2154.4151000000002</v>
          </cell>
          <cell r="K2142">
            <v>1021.5932</v>
          </cell>
        </row>
        <row r="2143">
          <cell r="A2143" t="str">
            <v>E9798</v>
          </cell>
          <cell r="B2143" t="str">
            <v>Perfuratriz hidráulica rotopercussiva - 123 kW</v>
          </cell>
          <cell r="C2143">
            <v>1574080.8393000001</v>
          </cell>
          <cell r="D2143">
            <v>104.9387</v>
          </cell>
          <cell r="E2143">
            <v>28.326899999999998</v>
          </cell>
          <cell r="F2143">
            <v>0</v>
          </cell>
          <cell r="G2143">
            <v>104.9387</v>
          </cell>
          <cell r="H2143">
            <v>91.637500000000003</v>
          </cell>
          <cell r="I2143">
            <v>26.961099999999998</v>
          </cell>
          <cell r="J2143">
            <v>356.80290000000002</v>
          </cell>
          <cell r="K2143">
            <v>160.22669999999999</v>
          </cell>
        </row>
        <row r="2144">
          <cell r="A2144" t="str">
            <v>E9013</v>
          </cell>
          <cell r="B2144" t="str">
            <v>Caminhão tanque de asfalto com capacidade de 31.000 l - 265 kW</v>
          </cell>
          <cell r="C2144"/>
          <cell r="D2144"/>
          <cell r="E2144"/>
          <cell r="F2144"/>
          <cell r="G2144"/>
          <cell r="H2144"/>
          <cell r="I2144"/>
          <cell r="J2144">
            <v>417.05669999999998</v>
          </cell>
          <cell r="K2144">
            <v>98.352800000000002</v>
          </cell>
        </row>
        <row r="2145">
          <cell r="A2145" t="str">
            <v>A9335</v>
          </cell>
          <cell r="B2145" t="str">
            <v>Cavalo mecânico estradeiro 6 x 2, PBT 23.000 kg - 265 kW - condição de trabalho severa - motorista de caminhão</v>
          </cell>
          <cell r="C2145">
            <v>893757.51329999999</v>
          </cell>
          <cell r="D2145">
            <v>38.303899999999999</v>
          </cell>
          <cell r="E2145">
            <v>15.755699999999999</v>
          </cell>
          <cell r="F2145">
            <v>6.3840000000000003</v>
          </cell>
          <cell r="G2145">
            <v>57.455800000000004</v>
          </cell>
          <cell r="H2145">
            <v>250.07839999999999</v>
          </cell>
          <cell r="I2145">
            <v>22.8629</v>
          </cell>
          <cell r="J2145">
            <v>390.84070000000003</v>
          </cell>
          <cell r="K2145">
            <v>83.3065</v>
          </cell>
        </row>
        <row r="2146">
          <cell r="A2146" t="str">
            <v>A9364</v>
          </cell>
          <cell r="B2146" t="str">
            <v>Tanque isotérmico de asfalto com capacidade de 31.000 l</v>
          </cell>
          <cell r="C2146">
            <v>279242.22100000002</v>
          </cell>
          <cell r="D2146">
            <v>11.169700000000001</v>
          </cell>
          <cell r="E2146">
            <v>3.8765999999999998</v>
          </cell>
          <cell r="F2146">
            <v>0</v>
          </cell>
          <cell r="G2146">
            <v>11.169700000000001</v>
          </cell>
          <cell r="H2146">
            <v>0</v>
          </cell>
          <cell r="I2146">
            <v>0</v>
          </cell>
          <cell r="J2146">
            <v>26.216000000000001</v>
          </cell>
          <cell r="K2146">
            <v>15.0463</v>
          </cell>
        </row>
        <row r="2147">
          <cell r="A2147" t="str">
            <v>E9018</v>
          </cell>
          <cell r="B2147" t="str">
            <v>Cavalo mecânico com dolly intermediário e semirreboque de 4 eixos com capacidade de 53 t - 323 kW</v>
          </cell>
          <cell r="C2147"/>
          <cell r="D2147"/>
          <cell r="E2147"/>
          <cell r="F2147"/>
          <cell r="G2147"/>
          <cell r="H2147"/>
          <cell r="I2147"/>
          <cell r="J2147">
            <v>509.74810000000002</v>
          </cell>
          <cell r="K2147">
            <v>165.3185</v>
          </cell>
        </row>
        <row r="2148">
          <cell r="A2148" t="str">
            <v>A9324</v>
          </cell>
          <cell r="B2148" t="str">
            <v>Cavalo mecânico estradeiro 6 x 4, PBT 23.000 kg - 323 kW - motorista de veículo especial</v>
          </cell>
          <cell r="C2148">
            <v>1140924.9698999999</v>
          </cell>
          <cell r="D2148">
            <v>48.896799999999999</v>
          </cell>
          <cell r="E2148">
            <v>20.1129</v>
          </cell>
          <cell r="F2148">
            <v>8.1494999999999997</v>
          </cell>
          <cell r="G2148">
            <v>73.345200000000006</v>
          </cell>
          <cell r="H2148">
            <v>224.59870000000001</v>
          </cell>
          <cell r="I2148">
            <v>26.124099999999999</v>
          </cell>
          <cell r="J2148">
            <v>401.22719999999998</v>
          </cell>
          <cell r="K2148">
            <v>103.2833</v>
          </cell>
        </row>
        <row r="2149">
          <cell r="A2149" t="str">
            <v>A9355</v>
          </cell>
          <cell r="B2149" t="str">
            <v>Semirreboque com 4 eixos</v>
          </cell>
          <cell r="C2149">
            <v>516545</v>
          </cell>
          <cell r="D2149">
            <v>34.436300000000003</v>
          </cell>
          <cell r="E2149">
            <v>17.263400000000001</v>
          </cell>
          <cell r="F2149">
            <v>0</v>
          </cell>
          <cell r="G2149">
            <v>38.740900000000003</v>
          </cell>
          <cell r="H2149">
            <v>0</v>
          </cell>
          <cell r="I2149">
            <v>0</v>
          </cell>
          <cell r="J2149">
            <v>90.440600000000003</v>
          </cell>
          <cell r="K2149">
            <v>51.6997</v>
          </cell>
        </row>
        <row r="2150">
          <cell r="A2150" t="str">
            <v>A9382</v>
          </cell>
          <cell r="B2150" t="str">
            <v>Dolly intermediário com 2 eixos para semirreboque</v>
          </cell>
          <cell r="C2150">
            <v>103263.77129999999</v>
          </cell>
          <cell r="D2150">
            <v>6.8842999999999996</v>
          </cell>
          <cell r="E2150">
            <v>3.4512</v>
          </cell>
          <cell r="F2150">
            <v>0</v>
          </cell>
          <cell r="G2150">
            <v>7.7447999999999997</v>
          </cell>
          <cell r="H2150">
            <v>0</v>
          </cell>
          <cell r="I2150">
            <v>0</v>
          </cell>
          <cell r="J2150">
            <v>18.080300000000001</v>
          </cell>
          <cell r="K2150">
            <v>10.3355</v>
          </cell>
        </row>
        <row r="2151">
          <cell r="A2151" t="str">
            <v>E9027</v>
          </cell>
          <cell r="B2151" t="str">
            <v>Caminhão distribuidor de cimento e cal com capacidade de 17 m³ - 210 kW</v>
          </cell>
          <cell r="C2151"/>
          <cell r="D2151"/>
          <cell r="E2151"/>
          <cell r="F2151"/>
          <cell r="G2151"/>
          <cell r="H2151"/>
          <cell r="I2151"/>
          <cell r="J2151">
            <v>418.62720000000002</v>
          </cell>
          <cell r="K2151">
            <v>125.2385</v>
          </cell>
        </row>
        <row r="2152">
          <cell r="A2152" t="str">
            <v>A9333</v>
          </cell>
          <cell r="B2152" t="str">
            <v>Caminhão plataforma 8 x 2, PBTC 36.000 kg e distância entre eixos 4,8 m - 210 kW - motorista de caminhão</v>
          </cell>
          <cell r="C2152">
            <v>830168.70750000002</v>
          </cell>
          <cell r="D2152">
            <v>35.578699999999998</v>
          </cell>
          <cell r="E2152">
            <v>14.6347</v>
          </cell>
          <cell r="F2152">
            <v>5.9298000000000002</v>
          </cell>
          <cell r="G2152">
            <v>53.368000000000002</v>
          </cell>
          <cell r="H2152">
            <v>198.17529999999999</v>
          </cell>
          <cell r="I2152">
            <v>22.8629</v>
          </cell>
          <cell r="J2152">
            <v>330.54939999999999</v>
          </cell>
          <cell r="K2152">
            <v>79.006100000000004</v>
          </cell>
        </row>
        <row r="2153">
          <cell r="A2153" t="str">
            <v>A9365</v>
          </cell>
          <cell r="B2153" t="str">
            <v>Distribuidor de cimento montado sobre chassi com capacidade de 17 m³</v>
          </cell>
          <cell r="C2153">
            <v>492846.11599999998</v>
          </cell>
          <cell r="D2153">
            <v>37.195900000000002</v>
          </cell>
          <cell r="E2153">
            <v>9.0365000000000002</v>
          </cell>
          <cell r="F2153">
            <v>0</v>
          </cell>
          <cell r="G2153">
            <v>41.845399999999998</v>
          </cell>
          <cell r="H2153">
            <v>0</v>
          </cell>
          <cell r="I2153">
            <v>0</v>
          </cell>
          <cell r="J2153">
            <v>88.077799999999996</v>
          </cell>
          <cell r="K2153">
            <v>46.232399999999998</v>
          </cell>
        </row>
        <row r="2154">
          <cell r="A2154" t="str">
            <v>E9037</v>
          </cell>
          <cell r="B2154" t="str">
            <v>Plataforma de inspeção sob pontes montada em caminhão com capacidade de 500 kg e alcance de 15 m - 188 kW</v>
          </cell>
          <cell r="C2154"/>
          <cell r="D2154"/>
          <cell r="E2154"/>
          <cell r="F2154"/>
          <cell r="G2154"/>
          <cell r="H2154"/>
          <cell r="I2154"/>
          <cell r="J2154">
            <v>637.76059999999995</v>
          </cell>
          <cell r="K2154">
            <v>267.12430000000001</v>
          </cell>
        </row>
        <row r="2155">
          <cell r="A2155" t="str">
            <v>A9334</v>
          </cell>
          <cell r="B2155" t="str">
            <v>Caminhão plataforma 8 x 2, PBT 29.000 kg e distância entre eixos 4,8 m - 188 kW - condição de trabalho severa - motorista de veículo especial</v>
          </cell>
          <cell r="C2155">
            <v>806714.66969999997</v>
          </cell>
          <cell r="D2155">
            <v>34.573500000000003</v>
          </cell>
          <cell r="E2155">
            <v>14.2212</v>
          </cell>
          <cell r="F2155">
            <v>5.7622</v>
          </cell>
          <cell r="G2155">
            <v>51.860199999999999</v>
          </cell>
          <cell r="H2155">
            <v>177.41409999999999</v>
          </cell>
          <cell r="I2155">
            <v>26.124099999999999</v>
          </cell>
          <cell r="J2155">
            <v>309.95530000000002</v>
          </cell>
          <cell r="K2155">
            <v>80.680999999999997</v>
          </cell>
        </row>
        <row r="2156">
          <cell r="A2156" t="str">
            <v>A9378</v>
          </cell>
          <cell r="B2156" t="str">
            <v>Plataforma telescópica para inspeção de pontes montada sobre chassi com capacidade de 500 kg</v>
          </cell>
          <cell r="C2156">
            <v>2198964.0606999998</v>
          </cell>
          <cell r="D2156">
            <v>125.6551</v>
          </cell>
          <cell r="E2156">
            <v>38.764600000000002</v>
          </cell>
          <cell r="F2156">
            <v>0</v>
          </cell>
          <cell r="G2156">
            <v>141.36199999999999</v>
          </cell>
          <cell r="H2156">
            <v>0</v>
          </cell>
          <cell r="I2156">
            <v>22.023599999999998</v>
          </cell>
          <cell r="J2156">
            <v>327.80529999999999</v>
          </cell>
          <cell r="K2156">
            <v>186.44329999999999</v>
          </cell>
        </row>
        <row r="2157">
          <cell r="A2157" t="str">
            <v>E9041</v>
          </cell>
          <cell r="B2157" t="str">
            <v>Caminhão carroceria com guindauto com capacidade de 45 t.m - 188 kW</v>
          </cell>
          <cell r="C2157"/>
          <cell r="D2157"/>
          <cell r="E2157"/>
          <cell r="F2157"/>
          <cell r="G2157"/>
          <cell r="H2157"/>
          <cell r="I2157"/>
          <cell r="J2157">
            <v>377.86309999999997</v>
          </cell>
          <cell r="K2157">
            <v>128.89279999999999</v>
          </cell>
        </row>
        <row r="2158">
          <cell r="A2158" t="str">
            <v>A9313</v>
          </cell>
          <cell r="B2158" t="str">
            <v>Caminhão plataforma 6 x 2, PBT 23.000 kg e distância entre eixos 5,4 m - 188 kW - motorista de veículo especial</v>
          </cell>
          <cell r="C2158">
            <v>708491.25120000006</v>
          </cell>
          <cell r="D2158">
            <v>30.363900000000001</v>
          </cell>
          <cell r="E2158">
            <v>12.489699999999999</v>
          </cell>
          <cell r="F2158">
            <v>5.0606999999999998</v>
          </cell>
          <cell r="G2158">
            <v>45.545900000000003</v>
          </cell>
          <cell r="H2158">
            <v>177.41409999999999</v>
          </cell>
          <cell r="I2158">
            <v>26.124099999999999</v>
          </cell>
          <cell r="J2158">
            <v>296.9984</v>
          </cell>
          <cell r="K2158">
            <v>74.038399999999996</v>
          </cell>
        </row>
        <row r="2159">
          <cell r="A2159" t="str">
            <v>A9351</v>
          </cell>
          <cell r="B2159" t="str">
            <v>Carroceria de madeira com capacidade de 11 t</v>
          </cell>
          <cell r="C2159">
            <v>40141.785100000001</v>
          </cell>
          <cell r="D2159">
            <v>2.7684000000000002</v>
          </cell>
          <cell r="E2159">
            <v>0.72589999999999999</v>
          </cell>
          <cell r="F2159">
            <v>0</v>
          </cell>
          <cell r="G2159">
            <v>2.7684000000000002</v>
          </cell>
          <cell r="H2159">
            <v>0</v>
          </cell>
          <cell r="I2159">
            <v>0</v>
          </cell>
          <cell r="J2159">
            <v>6.2626999999999997</v>
          </cell>
          <cell r="K2159">
            <v>3.4943</v>
          </cell>
        </row>
        <row r="2160">
          <cell r="A2160" t="str">
            <v>A9373</v>
          </cell>
          <cell r="B2160" t="str">
            <v>Guindaste articulado montado sobre chassi com capacidade de 45 t.m</v>
          </cell>
          <cell r="C2160">
            <v>337008</v>
          </cell>
          <cell r="D2160">
            <v>23.241900000000001</v>
          </cell>
          <cell r="E2160">
            <v>6.0945999999999998</v>
          </cell>
          <cell r="F2160">
            <v>0</v>
          </cell>
          <cell r="G2160">
            <v>23.241900000000001</v>
          </cell>
          <cell r="H2160">
            <v>0</v>
          </cell>
          <cell r="I2160">
            <v>22.023599999999998</v>
          </cell>
          <cell r="J2160">
            <v>74.602000000000004</v>
          </cell>
          <cell r="K2160">
            <v>51.360100000000003</v>
          </cell>
        </row>
        <row r="2161">
          <cell r="A2161" t="str">
            <v>E9082</v>
          </cell>
          <cell r="B2161" t="str">
            <v>Bate-estaca hidráulico para defensas montado em caminhão guindauto com capacidade de 20 t.m e carroceria de 4 t - 136 kW</v>
          </cell>
          <cell r="C2161"/>
          <cell r="D2161"/>
          <cell r="E2161"/>
          <cell r="F2161"/>
          <cell r="G2161"/>
          <cell r="H2161"/>
          <cell r="I2161"/>
          <cell r="J2161">
            <v>330.72640000000001</v>
          </cell>
          <cell r="K2161">
            <v>140.32239999999999</v>
          </cell>
        </row>
        <row r="2162">
          <cell r="A2162" t="str">
            <v>A9323</v>
          </cell>
          <cell r="B2162" t="str">
            <v>Caminhão plataforma 4 x 2, PBT 14.300 kg e distância entre eixos 4,8 m - 136 kW - condição de trabalho severa - motorista de caminhão</v>
          </cell>
          <cell r="C2162">
            <v>546485.26320000004</v>
          </cell>
          <cell r="D2162">
            <v>23.4208</v>
          </cell>
          <cell r="E2162">
            <v>9.6338000000000008</v>
          </cell>
          <cell r="F2162">
            <v>3.9035000000000002</v>
          </cell>
          <cell r="G2162">
            <v>35.1312</v>
          </cell>
          <cell r="H2162">
            <v>128.34209999999999</v>
          </cell>
          <cell r="I2162">
            <v>22.8629</v>
          </cell>
          <cell r="J2162">
            <v>223.29429999999999</v>
          </cell>
          <cell r="K2162">
            <v>59.820999999999998</v>
          </cell>
        </row>
        <row r="2163">
          <cell r="A2163" t="str">
            <v>A9347</v>
          </cell>
          <cell r="B2163" t="str">
            <v>Carroceria de madeira com capacidade de 4 t</v>
          </cell>
          <cell r="C2163">
            <v>21359.165799999999</v>
          </cell>
          <cell r="D2163">
            <v>1.4730000000000001</v>
          </cell>
          <cell r="E2163">
            <v>0.38629999999999998</v>
          </cell>
          <cell r="F2163">
            <v>0</v>
          </cell>
          <cell r="G2163">
            <v>1.4730000000000001</v>
          </cell>
          <cell r="H2163">
            <v>0</v>
          </cell>
          <cell r="I2163">
            <v>0</v>
          </cell>
          <cell r="J2163">
            <v>3.3323</v>
          </cell>
          <cell r="K2163">
            <v>1.8593</v>
          </cell>
        </row>
        <row r="2164">
          <cell r="A2164" t="str">
            <v>A9372</v>
          </cell>
          <cell r="B2164" t="str">
            <v>Guindaste articulado montado sobre chassi com capacidade de 20 t.m</v>
          </cell>
          <cell r="C2164">
            <v>210128.5</v>
          </cell>
          <cell r="D2164">
            <v>14.4916</v>
          </cell>
          <cell r="E2164">
            <v>3.8001</v>
          </cell>
          <cell r="F2164">
            <v>0</v>
          </cell>
          <cell r="G2164">
            <v>14.4916</v>
          </cell>
          <cell r="H2164">
            <v>0</v>
          </cell>
          <cell r="I2164">
            <v>22.023599999999998</v>
          </cell>
          <cell r="J2164">
            <v>54.806899999999999</v>
          </cell>
          <cell r="K2164">
            <v>40.315300000000001</v>
          </cell>
        </row>
        <row r="2165">
          <cell r="A2165" t="str">
            <v>A9379</v>
          </cell>
          <cell r="B2165" t="str">
            <v>Bate-estaca hidráulico para defensas metálicas montada sobre chassi</v>
          </cell>
          <cell r="C2165">
            <v>205615</v>
          </cell>
          <cell r="D2165">
            <v>11.6515</v>
          </cell>
          <cell r="E2165">
            <v>4.6516999999999999</v>
          </cell>
          <cell r="F2165">
            <v>0</v>
          </cell>
          <cell r="G2165">
            <v>10.966100000000001</v>
          </cell>
          <cell r="H2165">
            <v>0</v>
          </cell>
          <cell r="I2165">
            <v>22.023599999999998</v>
          </cell>
          <cell r="J2165">
            <v>49.292900000000003</v>
          </cell>
          <cell r="K2165">
            <v>38.326799999999999</v>
          </cell>
        </row>
        <row r="2166">
          <cell r="A2166" t="str">
            <v>E9097</v>
          </cell>
          <cell r="B2166" t="str">
            <v>Caminhão de resgate de veículos leves com plataforma com capacidade de 4 t - 115 kW</v>
          </cell>
          <cell r="C2166"/>
          <cell r="D2166"/>
          <cell r="E2166"/>
          <cell r="F2166"/>
          <cell r="G2166"/>
          <cell r="H2166"/>
          <cell r="I2166"/>
          <cell r="J2166">
            <v>202.63720000000001</v>
          </cell>
          <cell r="K2166">
            <v>61.241599999999998</v>
          </cell>
        </row>
        <row r="2167">
          <cell r="A2167" t="str">
            <v>A9326</v>
          </cell>
          <cell r="B2167" t="str">
            <v>Caminhão plataforma 4 x 2 PBT 9.600 kg e distância entre eixos 3,7 m - 115 kW - motorista de veículo especial</v>
          </cell>
          <cell r="C2167">
            <v>436101.13770000002</v>
          </cell>
          <cell r="D2167">
            <v>18.690000000000001</v>
          </cell>
          <cell r="E2167">
            <v>7.6878000000000002</v>
          </cell>
          <cell r="F2167">
            <v>3.1150000000000002</v>
          </cell>
          <cell r="G2167">
            <v>28.0351</v>
          </cell>
          <cell r="H2167">
            <v>108.52460000000001</v>
          </cell>
          <cell r="I2167">
            <v>26.124099999999999</v>
          </cell>
          <cell r="J2167">
            <v>192.17660000000001</v>
          </cell>
          <cell r="K2167">
            <v>55.616900000000001</v>
          </cell>
        </row>
        <row r="2168">
          <cell r="A2168" t="str">
            <v>A9374</v>
          </cell>
          <cell r="B2168" t="str">
            <v>Plataforma hidráulica para resgate de veículos montada sobre chassi com capacidade de 4 t</v>
          </cell>
          <cell r="C2168">
            <v>75225</v>
          </cell>
          <cell r="D2168">
            <v>4.2986000000000004</v>
          </cell>
          <cell r="E2168">
            <v>1.3261000000000001</v>
          </cell>
          <cell r="F2168">
            <v>0</v>
          </cell>
          <cell r="G2168">
            <v>4.8358999999999996</v>
          </cell>
          <cell r="H2168">
            <v>0</v>
          </cell>
          <cell r="I2168">
            <v>0</v>
          </cell>
          <cell r="J2168">
            <v>10.460599999999999</v>
          </cell>
          <cell r="K2168">
            <v>5.6246999999999998</v>
          </cell>
        </row>
        <row r="2169">
          <cell r="A2169" t="str">
            <v>E9098</v>
          </cell>
          <cell r="B2169" t="str">
            <v>Caminhão de resgate de veículos de porte médio com capacidade do guincho de 20 t - 136 kW</v>
          </cell>
          <cell r="C2169"/>
          <cell r="D2169"/>
          <cell r="E2169"/>
          <cell r="F2169"/>
          <cell r="G2169"/>
          <cell r="H2169"/>
          <cell r="I2169"/>
          <cell r="J2169">
            <v>273.52789999999999</v>
          </cell>
          <cell r="K2169">
            <v>98.437399999999997</v>
          </cell>
        </row>
        <row r="2170">
          <cell r="A2170" t="str">
            <v>A9306</v>
          </cell>
          <cell r="B2170" t="str">
            <v>Caminhão plataforma 4 x 2, PBT 16.000 kg e distância entre eixos 3,6 m - 136 kW - motorista de veículo especial</v>
          </cell>
          <cell r="C2170">
            <v>571731.34039999999</v>
          </cell>
          <cell r="D2170">
            <v>24.502800000000001</v>
          </cell>
          <cell r="E2170">
            <v>10.078799999999999</v>
          </cell>
          <cell r="F2170">
            <v>4.0838000000000001</v>
          </cell>
          <cell r="G2170">
            <v>36.754199999999997</v>
          </cell>
          <cell r="H2170">
            <v>128.34209999999999</v>
          </cell>
          <cell r="I2170">
            <v>26.124099999999999</v>
          </cell>
          <cell r="J2170">
            <v>229.88579999999999</v>
          </cell>
          <cell r="K2170">
            <v>64.789500000000004</v>
          </cell>
        </row>
        <row r="2171">
          <cell r="A2171" t="str">
            <v>A9375</v>
          </cell>
          <cell r="B2171" t="str">
            <v>Guincho rebocador para resgate de veículos montada sobre chassi com capacidade de 20 t</v>
          </cell>
          <cell r="C2171">
            <v>155465</v>
          </cell>
          <cell r="D2171">
            <v>8.8836999999999993</v>
          </cell>
          <cell r="E2171">
            <v>2.7406000000000001</v>
          </cell>
          <cell r="F2171">
            <v>0</v>
          </cell>
          <cell r="G2171">
            <v>9.9941999999999993</v>
          </cell>
          <cell r="H2171">
            <v>0</v>
          </cell>
          <cell r="I2171">
            <v>22.023599999999998</v>
          </cell>
          <cell r="J2171">
            <v>43.642099999999999</v>
          </cell>
          <cell r="K2171">
            <v>33.6479</v>
          </cell>
        </row>
        <row r="2172">
          <cell r="A2172" t="str">
            <v>E9099</v>
          </cell>
          <cell r="B2172" t="str">
            <v>Caminhão de resgate de veículos pesados com dois guinchos com capacidade de 35 t - 240 kW</v>
          </cell>
          <cell r="C2172"/>
          <cell r="D2172"/>
          <cell r="E2172"/>
          <cell r="F2172"/>
          <cell r="G2172"/>
          <cell r="H2172"/>
          <cell r="I2172"/>
          <cell r="J2172">
            <v>476.8297</v>
          </cell>
          <cell r="K2172">
            <v>153.88489999999999</v>
          </cell>
        </row>
        <row r="2173">
          <cell r="A2173" t="str">
            <v>A9320</v>
          </cell>
          <cell r="B2173" t="str">
            <v>Caminhão plataforma 6 x 2, PBT 23.000 kg e distância entre eixos 4,8 m - 240 kW - motorista de veículo especial</v>
          </cell>
          <cell r="C2173">
            <v>903682.14879999997</v>
          </cell>
          <cell r="D2173">
            <v>38.729199999999999</v>
          </cell>
          <cell r="E2173">
            <v>15.9306</v>
          </cell>
          <cell r="F2173">
            <v>6.4549000000000003</v>
          </cell>
          <cell r="G2173">
            <v>58.093899999999998</v>
          </cell>
          <cell r="H2173">
            <v>226.48609999999999</v>
          </cell>
          <cell r="I2173">
            <v>26.124099999999999</v>
          </cell>
          <cell r="J2173">
            <v>371.81880000000001</v>
          </cell>
          <cell r="K2173">
            <v>87.238799999999998</v>
          </cell>
        </row>
        <row r="2174">
          <cell r="A2174" t="str">
            <v>A9376</v>
          </cell>
          <cell r="B2174" t="str">
            <v>Guincho rebocador para resgate de veículos montada sobre chassi com capacidade de 35 t</v>
          </cell>
          <cell r="C2174">
            <v>596785</v>
          </cell>
          <cell r="D2174">
            <v>34.101999999999997</v>
          </cell>
          <cell r="E2174">
            <v>10.5205</v>
          </cell>
          <cell r="F2174">
            <v>0</v>
          </cell>
          <cell r="G2174">
            <v>38.364800000000002</v>
          </cell>
          <cell r="H2174">
            <v>0</v>
          </cell>
          <cell r="I2174">
            <v>22.023599999999998</v>
          </cell>
          <cell r="J2174">
            <v>105.01090000000001</v>
          </cell>
          <cell r="K2174">
            <v>66.646100000000004</v>
          </cell>
        </row>
        <row r="2175">
          <cell r="A2175" t="str">
            <v>E9100</v>
          </cell>
          <cell r="B2175" t="str">
            <v>Cavalo mecânico sem reboque - 210 kW</v>
          </cell>
          <cell r="C2175"/>
          <cell r="D2175"/>
          <cell r="E2175"/>
          <cell r="F2175"/>
          <cell r="G2175"/>
          <cell r="H2175"/>
          <cell r="I2175"/>
          <cell r="J2175">
            <v>252.22880000000001</v>
          </cell>
          <cell r="K2175">
            <v>65.5899</v>
          </cell>
        </row>
        <row r="2176">
          <cell r="A2176" t="str">
            <v>A9310</v>
          </cell>
          <cell r="B2176" t="str">
            <v>Cavalo mecânico 4 x 2, PBT 16.000 kg - 210 kW - motorista de caminhão</v>
          </cell>
          <cell r="C2176">
            <v>631788.51939999999</v>
          </cell>
          <cell r="D2176">
            <v>27.076699999999999</v>
          </cell>
          <cell r="E2176">
            <v>11.137499999999999</v>
          </cell>
          <cell r="F2176">
            <v>4.5128000000000004</v>
          </cell>
          <cell r="G2176">
            <v>40.615000000000002</v>
          </cell>
          <cell r="H2176">
            <v>146.0239</v>
          </cell>
          <cell r="I2176">
            <v>22.8629</v>
          </cell>
          <cell r="J2176">
            <v>252.22880000000001</v>
          </cell>
          <cell r="K2176">
            <v>65.5899</v>
          </cell>
        </row>
        <row r="2177">
          <cell r="A2177" t="str">
            <v>E9114</v>
          </cell>
          <cell r="B2177" t="str">
            <v>Painel com seta luminosa para montagem em caminhão</v>
          </cell>
          <cell r="C2177"/>
          <cell r="D2177"/>
          <cell r="E2177"/>
          <cell r="F2177"/>
          <cell r="G2177"/>
          <cell r="H2177"/>
          <cell r="I2177"/>
          <cell r="J2177">
            <v>5.52</v>
          </cell>
          <cell r="K2177">
            <v>3.7787999999999999</v>
          </cell>
        </row>
        <row r="2178">
          <cell r="A2178" t="str">
            <v>A9380</v>
          </cell>
          <cell r="B2178" t="str">
            <v>Painel com seta luminosa montado sobre chassi</v>
          </cell>
          <cell r="C2178">
            <v>34824.465600000003</v>
          </cell>
          <cell r="D2178">
            <v>3.1341999999999999</v>
          </cell>
          <cell r="E2178">
            <v>0.64459999999999995</v>
          </cell>
          <cell r="F2178">
            <v>0</v>
          </cell>
          <cell r="G2178">
            <v>1.7412000000000001</v>
          </cell>
          <cell r="H2178">
            <v>0</v>
          </cell>
          <cell r="I2178">
            <v>0</v>
          </cell>
          <cell r="J2178">
            <v>5.52</v>
          </cell>
          <cell r="K2178">
            <v>3.7787999999999999</v>
          </cell>
        </row>
        <row r="2179">
          <cell r="A2179" t="str">
            <v>E9115</v>
          </cell>
          <cell r="B2179" t="str">
            <v>Amortecedor retrátil (AMC) para montagem em caminhão</v>
          </cell>
          <cell r="C2179"/>
          <cell r="D2179"/>
          <cell r="E2179"/>
          <cell r="F2179"/>
          <cell r="G2179"/>
          <cell r="H2179"/>
          <cell r="I2179"/>
          <cell r="J2179">
            <v>80.360200000000006</v>
          </cell>
          <cell r="K2179">
            <v>43.926699999999997</v>
          </cell>
        </row>
        <row r="2180">
          <cell r="A2180" t="str">
            <v>A9381</v>
          </cell>
          <cell r="B2180" t="str">
            <v>Amortecedor retrátil montado em caminhão</v>
          </cell>
          <cell r="C2180">
            <v>404816.73109999998</v>
          </cell>
          <cell r="D2180">
            <v>36.433500000000002</v>
          </cell>
          <cell r="E2180">
            <v>7.4931999999999999</v>
          </cell>
          <cell r="F2180">
            <v>0</v>
          </cell>
          <cell r="G2180">
            <v>36.433500000000002</v>
          </cell>
          <cell r="H2180">
            <v>0</v>
          </cell>
          <cell r="I2180">
            <v>0</v>
          </cell>
          <cell r="J2180">
            <v>80.360200000000006</v>
          </cell>
          <cell r="K2180">
            <v>43.926699999999997</v>
          </cell>
        </row>
        <row r="2181">
          <cell r="A2181" t="str">
            <v>E9145</v>
          </cell>
          <cell r="B2181" t="str">
            <v>Caminhão basculante para concreto com capacidade de 7 m³ - 188 kW</v>
          </cell>
          <cell r="C2181"/>
          <cell r="D2181"/>
          <cell r="E2181"/>
          <cell r="F2181"/>
          <cell r="G2181"/>
          <cell r="H2181"/>
          <cell r="I2181"/>
          <cell r="J2181">
            <v>270.02760000000001</v>
          </cell>
          <cell r="K2181">
            <v>82.680099999999996</v>
          </cell>
        </row>
        <row r="2182">
          <cell r="A2182" t="str">
            <v>A9316</v>
          </cell>
          <cell r="B2182" t="str">
            <v>Caminhão plataforma 8 x 2, PBT 29.000 kg e distância entre eixos 4,8 m - 188 kW - motorista de caminhão</v>
          </cell>
          <cell r="C2182">
            <v>806714.66969999997</v>
          </cell>
          <cell r="D2182">
            <v>34.573500000000003</v>
          </cell>
          <cell r="E2182">
            <v>14.2212</v>
          </cell>
          <cell r="F2182">
            <v>5.7622</v>
          </cell>
          <cell r="G2182">
            <v>51.860199999999999</v>
          </cell>
          <cell r="H2182">
            <v>130.72620000000001</v>
          </cell>
          <cell r="I2182">
            <v>22.8629</v>
          </cell>
          <cell r="J2182">
            <v>260.00619999999998</v>
          </cell>
          <cell r="K2182">
            <v>77.419799999999995</v>
          </cell>
        </row>
        <row r="2183">
          <cell r="A2183" t="str">
            <v>A9340</v>
          </cell>
          <cell r="B2183" t="str">
            <v>Caçamba basculante para concreto com capacidade de 7 m³</v>
          </cell>
          <cell r="C2183">
            <v>56074.718399999998</v>
          </cell>
          <cell r="D2183">
            <v>4.2321</v>
          </cell>
          <cell r="E2183">
            <v>1.0282</v>
          </cell>
          <cell r="F2183">
            <v>0</v>
          </cell>
          <cell r="G2183">
            <v>4.7610999999999999</v>
          </cell>
          <cell r="H2183">
            <v>0</v>
          </cell>
          <cell r="I2183">
            <v>0</v>
          </cell>
          <cell r="J2183">
            <v>10.0214</v>
          </cell>
          <cell r="K2183">
            <v>5.2603</v>
          </cell>
        </row>
        <row r="2184">
          <cell r="A2184" t="str">
            <v>E9146</v>
          </cell>
          <cell r="B2184" t="str">
            <v>Caminhão silo com capacidade de 30 m³ - 265 kW</v>
          </cell>
          <cell r="C2184"/>
          <cell r="D2184"/>
          <cell r="E2184"/>
          <cell r="F2184"/>
          <cell r="G2184"/>
          <cell r="H2184"/>
          <cell r="I2184"/>
          <cell r="J2184">
            <v>433.87369999999999</v>
          </cell>
          <cell r="K2184">
            <v>107.3171</v>
          </cell>
        </row>
        <row r="2185">
          <cell r="A2185" t="str">
            <v>A9335</v>
          </cell>
          <cell r="B2185" t="str">
            <v>Cavalo mecânico estradeiro 6 x 2, PBT 23.000 kg - 265 kW - condição de trabalho severa - motorista de caminhão</v>
          </cell>
          <cell r="C2185">
            <v>893757.51329999999</v>
          </cell>
          <cell r="D2185">
            <v>38.303899999999999</v>
          </cell>
          <cell r="E2185">
            <v>15.755699999999999</v>
          </cell>
          <cell r="F2185">
            <v>6.3840000000000003</v>
          </cell>
          <cell r="G2185">
            <v>57.455800000000004</v>
          </cell>
          <cell r="H2185">
            <v>250.07839999999999</v>
          </cell>
          <cell r="I2185">
            <v>22.8629</v>
          </cell>
          <cell r="J2185">
            <v>390.84070000000003</v>
          </cell>
          <cell r="K2185">
            <v>83.3065</v>
          </cell>
        </row>
        <row r="2186">
          <cell r="A2186" t="str">
            <v>A9357</v>
          </cell>
          <cell r="B2186" t="str">
            <v>Semirreboque silo para cimento com capacidade de 30 m³</v>
          </cell>
          <cell r="C2186">
            <v>275825</v>
          </cell>
          <cell r="D2186">
            <v>19.022400000000001</v>
          </cell>
          <cell r="E2186">
            <v>4.9882</v>
          </cell>
          <cell r="F2186">
            <v>0</v>
          </cell>
          <cell r="G2186">
            <v>19.022400000000001</v>
          </cell>
          <cell r="H2186">
            <v>0</v>
          </cell>
          <cell r="I2186">
            <v>0</v>
          </cell>
          <cell r="J2186">
            <v>43.033000000000001</v>
          </cell>
          <cell r="K2186">
            <v>24.0106</v>
          </cell>
        </row>
        <row r="2187">
          <cell r="A2187" t="str">
            <v>E9169</v>
          </cell>
          <cell r="B2187" t="str">
            <v>Cavalo mecânico com dolly pneumático de 4 eixos e mesas de giro com capacidade de 57 t - 323 kW</v>
          </cell>
          <cell r="C2187"/>
          <cell r="D2187"/>
          <cell r="E2187"/>
          <cell r="F2187"/>
          <cell r="G2187"/>
          <cell r="H2187"/>
          <cell r="I2187"/>
          <cell r="J2187">
            <v>550.42970000000003</v>
          </cell>
          <cell r="K2187">
            <v>188.57380000000001</v>
          </cell>
        </row>
        <row r="2188">
          <cell r="A2188" t="str">
            <v>A9324</v>
          </cell>
          <cell r="B2188" t="str">
            <v>Cavalo mecânico estradeiro 6 x 4, PBT 23.000 kg - 323 kW - motorista de veículo especial</v>
          </cell>
          <cell r="C2188">
            <v>1140924.9698999999</v>
          </cell>
          <cell r="D2188">
            <v>48.896799999999999</v>
          </cell>
          <cell r="E2188">
            <v>20.1129</v>
          </cell>
          <cell r="F2188">
            <v>8.1494999999999997</v>
          </cell>
          <cell r="G2188">
            <v>73.345200000000006</v>
          </cell>
          <cell r="H2188">
            <v>224.59870000000001</v>
          </cell>
          <cell r="I2188">
            <v>26.124099999999999</v>
          </cell>
          <cell r="J2188">
            <v>401.22719999999998</v>
          </cell>
          <cell r="K2188">
            <v>103.2833</v>
          </cell>
        </row>
        <row r="2189">
          <cell r="A2189" t="str">
            <v>A9385</v>
          </cell>
          <cell r="B2189" t="str">
            <v>Conjunto de duas mesas de giro para quinta roda ou reboque com capacidade de 100 t cada</v>
          </cell>
          <cell r="C2189">
            <v>314446.45779999997</v>
          </cell>
          <cell r="D2189">
            <v>20.963100000000001</v>
          </cell>
          <cell r="E2189">
            <v>10.5091</v>
          </cell>
          <cell r="F2189">
            <v>0</v>
          </cell>
          <cell r="G2189">
            <v>23.583500000000001</v>
          </cell>
          <cell r="H2189">
            <v>0</v>
          </cell>
          <cell r="I2189">
            <v>0</v>
          </cell>
          <cell r="J2189">
            <v>55.055700000000002</v>
          </cell>
          <cell r="K2189">
            <v>31.472200000000001</v>
          </cell>
        </row>
        <row r="2190">
          <cell r="A2190" t="str">
            <v>A9389</v>
          </cell>
          <cell r="B2190" t="str">
            <v>Dolly pneumático com capacidade de 48 t e 4 eixos</v>
          </cell>
          <cell r="C2190">
            <v>537712.81649999996</v>
          </cell>
          <cell r="D2190">
            <v>35.847499999999997</v>
          </cell>
          <cell r="E2190">
            <v>17.970800000000001</v>
          </cell>
          <cell r="F2190">
            <v>0</v>
          </cell>
          <cell r="G2190">
            <v>40.328499999999998</v>
          </cell>
          <cell r="H2190">
            <v>0</v>
          </cell>
          <cell r="I2190">
            <v>0</v>
          </cell>
          <cell r="J2190">
            <v>94.146799999999999</v>
          </cell>
          <cell r="K2190">
            <v>53.818300000000001</v>
          </cell>
        </row>
        <row r="2191">
          <cell r="A2191" t="str">
            <v>E9170</v>
          </cell>
          <cell r="B2191" t="str">
            <v>Cavalo mecânico com dois dollys pneumáticos de 3 e 4 eixos e mesas de giro com capacidade de 77 t - 323 kW</v>
          </cell>
          <cell r="C2191"/>
          <cell r="D2191"/>
          <cell r="E2191"/>
          <cell r="F2191"/>
          <cell r="G2191"/>
          <cell r="H2191"/>
          <cell r="I2191"/>
          <cell r="J2191">
            <v>647.90219999999999</v>
          </cell>
          <cell r="K2191">
            <v>242.8073</v>
          </cell>
        </row>
        <row r="2192">
          <cell r="A2192" t="str">
            <v>A9385</v>
          </cell>
          <cell r="B2192" t="str">
            <v>Conjunto de duas mesas de giro para quinta roda ou reboque com capacidade de 100 t cada</v>
          </cell>
          <cell r="C2192">
            <v>314446.45779999997</v>
          </cell>
          <cell r="D2192">
            <v>20.963100000000001</v>
          </cell>
          <cell r="E2192">
            <v>10.5091</v>
          </cell>
          <cell r="F2192">
            <v>0</v>
          </cell>
          <cell r="G2192">
            <v>23.583500000000001</v>
          </cell>
          <cell r="H2192">
            <v>0</v>
          </cell>
          <cell r="I2192">
            <v>0</v>
          </cell>
          <cell r="J2192">
            <v>55.055700000000002</v>
          </cell>
          <cell r="K2192">
            <v>31.472200000000001</v>
          </cell>
        </row>
        <row r="2193">
          <cell r="A2193" t="str">
            <v>A9386</v>
          </cell>
          <cell r="B2193" t="str">
            <v>Cavalo mecânico estradeiro 6 x 4, CMT 123.000 kg - 323 kW - motorista de veículo especial</v>
          </cell>
          <cell r="C2193">
            <v>1331945.1547000001</v>
          </cell>
          <cell r="D2193">
            <v>57.083399999999997</v>
          </cell>
          <cell r="E2193">
            <v>23.4803</v>
          </cell>
          <cell r="F2193">
            <v>9.5138999999999996</v>
          </cell>
          <cell r="G2193">
            <v>85.625</v>
          </cell>
          <cell r="H2193">
            <v>224.59870000000001</v>
          </cell>
          <cell r="I2193">
            <v>26.124099999999999</v>
          </cell>
          <cell r="J2193">
            <v>426.42540000000002</v>
          </cell>
          <cell r="K2193">
            <v>116.2017</v>
          </cell>
        </row>
        <row r="2194">
          <cell r="A2194" t="str">
            <v>A9387</v>
          </cell>
          <cell r="B2194" t="str">
            <v>Dolly pneumático com capacidade de 28,5 t e 3 eixos</v>
          </cell>
          <cell r="C2194">
            <v>412789.63689999998</v>
          </cell>
          <cell r="D2194">
            <v>27.519300000000001</v>
          </cell>
          <cell r="E2194">
            <v>13.7958</v>
          </cell>
          <cell r="F2194">
            <v>0</v>
          </cell>
          <cell r="G2194">
            <v>30.959199999999999</v>
          </cell>
          <cell r="H2194">
            <v>0</v>
          </cell>
          <cell r="I2194">
            <v>0</v>
          </cell>
          <cell r="J2194">
            <v>72.274299999999997</v>
          </cell>
          <cell r="K2194">
            <v>41.315100000000001</v>
          </cell>
        </row>
        <row r="2195">
          <cell r="A2195" t="str">
            <v>A9389</v>
          </cell>
          <cell r="B2195" t="str">
            <v>Dolly pneumático com capacidade de 48 t e 4 eixos</v>
          </cell>
          <cell r="C2195">
            <v>537712.81649999996</v>
          </cell>
          <cell r="D2195">
            <v>35.847499999999997</v>
          </cell>
          <cell r="E2195">
            <v>17.970800000000001</v>
          </cell>
          <cell r="F2195">
            <v>0</v>
          </cell>
          <cell r="G2195">
            <v>40.328499999999998</v>
          </cell>
          <cell r="H2195">
            <v>0</v>
          </cell>
          <cell r="I2195">
            <v>0</v>
          </cell>
          <cell r="J2195">
            <v>94.146799999999999</v>
          </cell>
          <cell r="K2195">
            <v>53.818300000000001</v>
          </cell>
        </row>
        <row r="2196">
          <cell r="A2196" t="str">
            <v>E9171</v>
          </cell>
          <cell r="B2196" t="str">
            <v>Cavalo mecânico com dois dollys pneumáticos de 4 e 5 eixos e mesas de giro com capacidade de 111 t - 440 kW</v>
          </cell>
          <cell r="C2196"/>
          <cell r="D2196"/>
          <cell r="E2196"/>
          <cell r="F2196"/>
          <cell r="G2196"/>
          <cell r="H2196"/>
          <cell r="I2196"/>
          <cell r="J2196">
            <v>1292.7815000000001</v>
          </cell>
          <cell r="K2196">
            <v>534.28869999999995</v>
          </cell>
        </row>
        <row r="2197">
          <cell r="A2197" t="str">
            <v>A9325</v>
          </cell>
          <cell r="B2197" t="str">
            <v>Cavalo mecânico 8 x 8, PBT 26.000 kg - 440 kW -  motorista de veículo especial</v>
          </cell>
          <cell r="C2197">
            <v>5272216.9249</v>
          </cell>
          <cell r="D2197">
            <v>225.9522</v>
          </cell>
          <cell r="E2197">
            <v>92.941699999999997</v>
          </cell>
          <cell r="F2197">
            <v>37.658700000000003</v>
          </cell>
          <cell r="G2197">
            <v>338.9282</v>
          </cell>
          <cell r="H2197">
            <v>305.95490000000001</v>
          </cell>
          <cell r="I2197">
            <v>26.124099999999999</v>
          </cell>
          <cell r="J2197">
            <v>1027.5598</v>
          </cell>
          <cell r="K2197">
            <v>382.67669999999998</v>
          </cell>
        </row>
        <row r="2198">
          <cell r="A2198" t="str">
            <v>A9385</v>
          </cell>
          <cell r="B2198" t="str">
            <v>Conjunto de duas mesas de giro para quinta roda ou reboque com capacidade de 100 t cada</v>
          </cell>
          <cell r="C2198">
            <v>314446.45779999997</v>
          </cell>
          <cell r="D2198">
            <v>20.963100000000001</v>
          </cell>
          <cell r="E2198">
            <v>10.5091</v>
          </cell>
          <cell r="F2198">
            <v>0</v>
          </cell>
          <cell r="G2198">
            <v>23.583500000000001</v>
          </cell>
          <cell r="H2198">
            <v>0</v>
          </cell>
          <cell r="I2198">
            <v>0</v>
          </cell>
          <cell r="J2198">
            <v>55.055700000000002</v>
          </cell>
          <cell r="K2198">
            <v>31.472200000000001</v>
          </cell>
        </row>
        <row r="2199">
          <cell r="A2199" t="str">
            <v>A9388</v>
          </cell>
          <cell r="B2199" t="str">
            <v>Dolly pneumático com capacidade de 60 t e 5 eixos</v>
          </cell>
          <cell r="C2199">
            <v>662635.99609999999</v>
          </cell>
          <cell r="D2199">
            <v>44.175699999999999</v>
          </cell>
          <cell r="E2199">
            <v>22.145800000000001</v>
          </cell>
          <cell r="F2199">
            <v>0</v>
          </cell>
          <cell r="G2199">
            <v>49.697699999999998</v>
          </cell>
          <cell r="H2199">
            <v>0</v>
          </cell>
          <cell r="I2199">
            <v>0</v>
          </cell>
          <cell r="J2199">
            <v>116.0192</v>
          </cell>
          <cell r="K2199">
            <v>66.3215</v>
          </cell>
        </row>
        <row r="2200">
          <cell r="A2200" t="str">
            <v>A9389</v>
          </cell>
          <cell r="B2200" t="str">
            <v>Dolly pneumático com capacidade de 48 t e 4 eixos</v>
          </cell>
          <cell r="C2200">
            <v>537712.81649999996</v>
          </cell>
          <cell r="D2200">
            <v>35.847499999999997</v>
          </cell>
          <cell r="E2200">
            <v>17.970800000000001</v>
          </cell>
          <cell r="F2200">
            <v>0</v>
          </cell>
          <cell r="G2200">
            <v>40.328499999999998</v>
          </cell>
          <cell r="H2200">
            <v>0</v>
          </cell>
          <cell r="I2200">
            <v>0</v>
          </cell>
          <cell r="J2200">
            <v>94.146799999999999</v>
          </cell>
          <cell r="K2200">
            <v>53.818300000000001</v>
          </cell>
        </row>
        <row r="2201">
          <cell r="A2201" t="str">
            <v>E9199</v>
          </cell>
          <cell r="B2201" t="str">
            <v>Caminhão com sistema de hidrojateamento de alta pressão e vácuo para limpeza e desobstrução de bueiros com capacidade total de 15.600 l - 188 kW</v>
          </cell>
          <cell r="C2201"/>
          <cell r="D2201"/>
          <cell r="E2201"/>
          <cell r="F2201"/>
          <cell r="G2201"/>
          <cell r="H2201"/>
          <cell r="I2201"/>
          <cell r="J2201">
            <v>335.90179999999998</v>
          </cell>
          <cell r="K2201">
            <v>96.893799999999999</v>
          </cell>
        </row>
        <row r="2202">
          <cell r="A2202" t="str">
            <v>A9299</v>
          </cell>
          <cell r="B2202" t="str">
            <v>Equipamento com sistema de hidrojateamento de alta pressão e vácuo para limpeza e desobstrução de bueiros com diâmetro de até 1.500 mm com capacidade total de 15.600 l</v>
          </cell>
          <cell r="C2202">
            <v>401200</v>
          </cell>
          <cell r="D2202">
            <v>16.047999999999998</v>
          </cell>
          <cell r="E2202">
            <v>6.8074000000000003</v>
          </cell>
          <cell r="F2202">
            <v>0</v>
          </cell>
          <cell r="G2202">
            <v>16.047999999999998</v>
          </cell>
          <cell r="H2202">
            <v>0</v>
          </cell>
          <cell r="I2202">
            <v>0</v>
          </cell>
          <cell r="J2202">
            <v>38.903399999999998</v>
          </cell>
          <cell r="K2202">
            <v>22.855399999999999</v>
          </cell>
        </row>
        <row r="2203">
          <cell r="A2203" t="str">
            <v>A9313</v>
          </cell>
          <cell r="B2203" t="str">
            <v>Caminhão plataforma 6 x 2, PBT 23.000 kg e distância entre eixos 5,4 m - 188 kW - motorista de veículo especial</v>
          </cell>
          <cell r="C2203">
            <v>708491.25120000006</v>
          </cell>
          <cell r="D2203">
            <v>30.363900000000001</v>
          </cell>
          <cell r="E2203">
            <v>12.489699999999999</v>
          </cell>
          <cell r="F2203">
            <v>5.0606999999999998</v>
          </cell>
          <cell r="G2203">
            <v>45.545900000000003</v>
          </cell>
          <cell r="H2203">
            <v>177.41409999999999</v>
          </cell>
          <cell r="I2203">
            <v>26.124099999999999</v>
          </cell>
          <cell r="J2203">
            <v>296.9984</v>
          </cell>
          <cell r="K2203">
            <v>74.038399999999996</v>
          </cell>
        </row>
        <row r="2204">
          <cell r="A2204" t="str">
            <v>E9201</v>
          </cell>
          <cell r="B2204" t="str">
            <v>Caminhão basculante para rocha com capacidade de 12 m³ - 188 kW com periculosidade</v>
          </cell>
          <cell r="C2204"/>
          <cell r="D2204"/>
          <cell r="E2204"/>
          <cell r="F2204"/>
          <cell r="G2204"/>
          <cell r="H2204"/>
          <cell r="I2204"/>
          <cell r="J2204">
            <v>301.96390000000002</v>
          </cell>
          <cell r="K2204">
            <v>103.8488</v>
          </cell>
        </row>
        <row r="2205">
          <cell r="A2205" t="str">
            <v>A9327</v>
          </cell>
          <cell r="B2205" t="str">
            <v>Caminhão plataforma 8 x 2 PBT 29.000 kg e distância entre eixos 4,8 m - 188 kW - motorista de veículo especial com periculosidade</v>
          </cell>
          <cell r="C2205">
            <v>806714.66969999997</v>
          </cell>
          <cell r="D2205">
            <v>34.573500000000003</v>
          </cell>
          <cell r="E2205">
            <v>14.2212</v>
          </cell>
          <cell r="F2205">
            <v>5.7622</v>
          </cell>
          <cell r="G2205">
            <v>51.860199999999999</v>
          </cell>
          <cell r="H2205">
            <v>130.72620000000001</v>
          </cell>
          <cell r="I2205">
            <v>32.135199999999998</v>
          </cell>
          <cell r="J2205">
            <v>269.27850000000001</v>
          </cell>
          <cell r="K2205">
            <v>86.692099999999996</v>
          </cell>
        </row>
        <row r="2206">
          <cell r="A2206" t="str">
            <v>A9343</v>
          </cell>
          <cell r="B2206" t="str">
            <v>Caçamba basculante para rocha com capacidade de 12 m³</v>
          </cell>
          <cell r="C2206">
            <v>182894.041</v>
          </cell>
          <cell r="D2206">
            <v>13.8033</v>
          </cell>
          <cell r="E2206">
            <v>3.3534000000000002</v>
          </cell>
          <cell r="F2206">
            <v>0</v>
          </cell>
          <cell r="G2206">
            <v>15.528700000000001</v>
          </cell>
          <cell r="H2206">
            <v>0</v>
          </cell>
          <cell r="I2206">
            <v>0</v>
          </cell>
          <cell r="J2206">
            <v>32.685400000000001</v>
          </cell>
          <cell r="K2206">
            <v>17.156700000000001</v>
          </cell>
        </row>
        <row r="2207">
          <cell r="A2207" t="str">
            <v>E9202</v>
          </cell>
          <cell r="B2207" t="str">
            <v>Plataforma pantográfica montada em caminhão - 115 kW com periculosidade</v>
          </cell>
          <cell r="C2207"/>
          <cell r="D2207"/>
          <cell r="E2207"/>
          <cell r="F2207"/>
          <cell r="G2207"/>
          <cell r="H2207"/>
          <cell r="I2207"/>
          <cell r="J2207">
            <v>297.1825</v>
          </cell>
          <cell r="K2207">
            <v>128.93100000000001</v>
          </cell>
        </row>
        <row r="2208">
          <cell r="A2208" t="str">
            <v>A9300</v>
          </cell>
          <cell r="B2208" t="str">
            <v>Caminhão plataforma 4 x 2, PBT 8.300 kg e distância entre eixos 3,7 m - 115 kW - motorista de veículo especial com periculosidade</v>
          </cell>
          <cell r="C2208">
            <v>413856.99719999998</v>
          </cell>
          <cell r="D2208">
            <v>17.736699999999999</v>
          </cell>
          <cell r="E2208">
            <v>7.2957000000000001</v>
          </cell>
          <cell r="F2208">
            <v>2.9561000000000002</v>
          </cell>
          <cell r="G2208">
            <v>26.6051</v>
          </cell>
          <cell r="H2208">
            <v>108.52460000000001</v>
          </cell>
          <cell r="I2208">
            <v>32.135199999999998</v>
          </cell>
          <cell r="J2208">
            <v>195.2534</v>
          </cell>
          <cell r="K2208">
            <v>60.123699999999999</v>
          </cell>
        </row>
        <row r="2209">
          <cell r="A2209" t="str">
            <v>A9383</v>
          </cell>
          <cell r="B2209" t="str">
            <v>Plataforma pantográfica hidráulica montada sobre chassi com capacidade de 600 kg - com periculosidade</v>
          </cell>
          <cell r="C2209">
            <v>496827.60470000003</v>
          </cell>
          <cell r="D2209">
            <v>33.1218</v>
          </cell>
          <cell r="E2209">
            <v>8.9407999999999994</v>
          </cell>
          <cell r="F2209">
            <v>0</v>
          </cell>
          <cell r="G2209">
            <v>33.1218</v>
          </cell>
          <cell r="H2209">
            <v>0</v>
          </cell>
          <cell r="I2209">
            <v>26.744700000000002</v>
          </cell>
          <cell r="J2209">
            <v>101.92910000000001</v>
          </cell>
          <cell r="K2209">
            <v>68.807299999999998</v>
          </cell>
        </row>
        <row r="2210">
          <cell r="A2210" t="str">
            <v>E9506</v>
          </cell>
          <cell r="B2210" t="str">
            <v>Caminhão basculante com capacidade de 6 m³ - 136 kW</v>
          </cell>
          <cell r="C2210"/>
          <cell r="D2210"/>
          <cell r="E2210"/>
          <cell r="F2210"/>
          <cell r="G2210"/>
          <cell r="H2210"/>
          <cell r="I2210"/>
          <cell r="J2210">
            <v>177.98519999999999</v>
          </cell>
          <cell r="K2210">
            <v>67.908100000000005</v>
          </cell>
        </row>
        <row r="2211">
          <cell r="A2211" t="str">
            <v>A9307</v>
          </cell>
          <cell r="B2211" t="str">
            <v>Caminhão plataforma 4 x 2, PBT 16.000 kg e distância entre eixos 3,6 m - 136 kW - motorista de caminhão</v>
          </cell>
          <cell r="C2211">
            <v>571731.34039999999</v>
          </cell>
          <cell r="D2211">
            <v>24.502800000000001</v>
          </cell>
          <cell r="E2211">
            <v>10.078799999999999</v>
          </cell>
          <cell r="F2211">
            <v>4.0838000000000001</v>
          </cell>
          <cell r="G2211">
            <v>36.754199999999997</v>
          </cell>
          <cell r="H2211">
            <v>67.548500000000004</v>
          </cell>
          <cell r="I2211">
            <v>22.8629</v>
          </cell>
          <cell r="J2211">
            <v>165.83099999999999</v>
          </cell>
          <cell r="K2211">
            <v>61.528300000000002</v>
          </cell>
        </row>
        <row r="2212">
          <cell r="A2212" t="str">
            <v>A9338</v>
          </cell>
          <cell r="B2212" t="str">
            <v>Caçamba basculante com capacidade de 6 m³</v>
          </cell>
          <cell r="C2212">
            <v>68010.086599999995</v>
          </cell>
          <cell r="D2212">
            <v>5.1327999999999996</v>
          </cell>
          <cell r="E2212">
            <v>1.2470000000000001</v>
          </cell>
          <cell r="F2212">
            <v>0</v>
          </cell>
          <cell r="G2212">
            <v>5.7744</v>
          </cell>
          <cell r="H2212">
            <v>0</v>
          </cell>
          <cell r="I2212">
            <v>0</v>
          </cell>
          <cell r="J2212">
            <v>12.154199999999999</v>
          </cell>
          <cell r="K2212">
            <v>6.3798000000000004</v>
          </cell>
        </row>
        <row r="2213">
          <cell r="A2213" t="str">
            <v>E9508</v>
          </cell>
          <cell r="B2213" t="str">
            <v>Caminhão carroceria com capacidade de 9 t - 136 kW</v>
          </cell>
          <cell r="C2213"/>
          <cell r="D2213"/>
          <cell r="E2213"/>
          <cell r="F2213"/>
          <cell r="G2213"/>
          <cell r="H2213"/>
          <cell r="I2213"/>
          <cell r="J2213">
            <v>174.57689999999999</v>
          </cell>
          <cell r="K2213">
            <v>66.274600000000007</v>
          </cell>
        </row>
        <row r="2214">
          <cell r="A2214" t="str">
            <v>A9309</v>
          </cell>
          <cell r="B2214" t="str">
            <v>Caminhão plataforma 4 x 2, PBT 16.000 kg e distância entre eixos 4,8 m - 136 kW - motorista de caminhão</v>
          </cell>
          <cell r="C2214">
            <v>594083.44880000001</v>
          </cell>
          <cell r="D2214">
            <v>25.460699999999999</v>
          </cell>
          <cell r="E2214">
            <v>10.472799999999999</v>
          </cell>
          <cell r="F2214">
            <v>4.2435</v>
          </cell>
          <cell r="G2214">
            <v>38.191099999999999</v>
          </cell>
          <cell r="H2214">
            <v>67.548500000000004</v>
          </cell>
          <cell r="I2214">
            <v>22.8629</v>
          </cell>
          <cell r="J2214">
            <v>168.77950000000001</v>
          </cell>
          <cell r="K2214">
            <v>63.039900000000003</v>
          </cell>
        </row>
        <row r="2215">
          <cell r="A2215" t="str">
            <v>A9350</v>
          </cell>
          <cell r="B2215" t="str">
            <v>Carroceria de madeira com capacidade de 9 t</v>
          </cell>
          <cell r="C2215">
            <v>37159.815999999999</v>
          </cell>
          <cell r="D2215">
            <v>2.5627</v>
          </cell>
          <cell r="E2215">
            <v>0.67200000000000004</v>
          </cell>
          <cell r="F2215">
            <v>0</v>
          </cell>
          <cell r="G2215">
            <v>2.5627</v>
          </cell>
          <cell r="H2215">
            <v>0</v>
          </cell>
          <cell r="I2215">
            <v>0</v>
          </cell>
          <cell r="J2215">
            <v>5.7973999999999997</v>
          </cell>
          <cell r="K2215">
            <v>3.2347000000000001</v>
          </cell>
        </row>
        <row r="2216">
          <cell r="A2216" t="str">
            <v>E9509</v>
          </cell>
          <cell r="B2216" t="str">
            <v>Caminhão tanque distribuidor de asfalto com capacidade de 6.000 l - 7 kW/136 kW</v>
          </cell>
          <cell r="C2216"/>
          <cell r="D2216"/>
          <cell r="E2216"/>
          <cell r="F2216"/>
          <cell r="G2216"/>
          <cell r="H2216"/>
          <cell r="I2216"/>
          <cell r="J2216">
            <v>248.13900000000001</v>
          </cell>
          <cell r="K2216">
            <v>70.089399999999998</v>
          </cell>
        </row>
        <row r="2217">
          <cell r="A2217" t="str">
            <v>A9323</v>
          </cell>
          <cell r="B2217" t="str">
            <v>Caminhão plataforma 4 x 2, PBT 14.300 kg e distância entre eixos 4,8 m - 136 kW - condição de trabalho severa - motorista de caminhão</v>
          </cell>
          <cell r="C2217">
            <v>546485.26320000004</v>
          </cell>
          <cell r="D2217">
            <v>23.4208</v>
          </cell>
          <cell r="E2217">
            <v>9.6338000000000008</v>
          </cell>
          <cell r="F2217">
            <v>3.9035000000000002</v>
          </cell>
          <cell r="G2217">
            <v>35.1312</v>
          </cell>
          <cell r="H2217">
            <v>128.34209999999999</v>
          </cell>
          <cell r="I2217">
            <v>22.8629</v>
          </cell>
          <cell r="J2217">
            <v>223.29429999999999</v>
          </cell>
          <cell r="K2217">
            <v>59.820999999999998</v>
          </cell>
        </row>
        <row r="2218">
          <cell r="A2218" t="str">
            <v>A9363</v>
          </cell>
          <cell r="B2218" t="str">
            <v>Tanque espargidor de asfalto com capacidade de 6.000 l - 7 kW</v>
          </cell>
          <cell r="C2218">
            <v>190570</v>
          </cell>
          <cell r="D2218">
            <v>7.6227999999999998</v>
          </cell>
          <cell r="E2218">
            <v>2.6456</v>
          </cell>
          <cell r="F2218">
            <v>0</v>
          </cell>
          <cell r="G2218">
            <v>7.6227999999999998</v>
          </cell>
          <cell r="H2218">
            <v>6.9535</v>
          </cell>
          <cell r="I2218">
            <v>0</v>
          </cell>
          <cell r="J2218">
            <v>24.8447</v>
          </cell>
          <cell r="K2218">
            <v>10.2684</v>
          </cell>
        </row>
        <row r="2219">
          <cell r="A2219" t="str">
            <v>E9520</v>
          </cell>
          <cell r="B2219" t="str">
            <v>Caminhão com caçamba térmica com capacidade de 6 m³ - 188 kW</v>
          </cell>
          <cell r="C2219"/>
          <cell r="D2219"/>
          <cell r="E2219"/>
          <cell r="F2219"/>
          <cell r="G2219"/>
          <cell r="H2219"/>
          <cell r="I2219"/>
          <cell r="J2219">
            <v>261.50119999999998</v>
          </cell>
          <cell r="K2219">
            <v>78.6785</v>
          </cell>
        </row>
        <row r="2220">
          <cell r="A2220" t="str">
            <v>A9311</v>
          </cell>
          <cell r="B2220" t="str">
            <v>Caminhão plataforma 6 x 2, PBT 23.000 kg e distância entre eixos 4,8 m - 188 kW - motorista de caminhão</v>
          </cell>
          <cell r="C2220">
            <v>702323.67099999997</v>
          </cell>
          <cell r="D2220">
            <v>30.099599999999999</v>
          </cell>
          <cell r="E2220">
            <v>12.381</v>
          </cell>
          <cell r="F2220">
            <v>5.0166000000000004</v>
          </cell>
          <cell r="G2220">
            <v>45.1494</v>
          </cell>
          <cell r="H2220">
            <v>130.72620000000001</v>
          </cell>
          <cell r="I2220">
            <v>22.8629</v>
          </cell>
          <cell r="J2220">
            <v>246.23570000000001</v>
          </cell>
          <cell r="K2220">
            <v>70.360100000000003</v>
          </cell>
        </row>
        <row r="2221">
          <cell r="A2221" t="str">
            <v>A9339</v>
          </cell>
          <cell r="B2221" t="str">
            <v>Caçamba térmica com capacidade de 6 m³</v>
          </cell>
          <cell r="C2221">
            <v>123503.9767</v>
          </cell>
          <cell r="D2221">
            <v>6.1752000000000002</v>
          </cell>
          <cell r="E2221">
            <v>2.1432000000000002</v>
          </cell>
          <cell r="F2221">
            <v>0</v>
          </cell>
          <cell r="G2221">
            <v>6.9470999999999998</v>
          </cell>
          <cell r="H2221">
            <v>0</v>
          </cell>
          <cell r="I2221">
            <v>0</v>
          </cell>
          <cell r="J2221">
            <v>15.265499999999999</v>
          </cell>
          <cell r="K2221">
            <v>8.3184000000000005</v>
          </cell>
        </row>
        <row r="2222">
          <cell r="A2222" t="str">
            <v>E9571</v>
          </cell>
          <cell r="B2222" t="str">
            <v>Caminhão tanque com capacidade de 10.000 l - 188 kW</v>
          </cell>
          <cell r="C2222"/>
          <cell r="D2222"/>
          <cell r="E2222"/>
          <cell r="F2222"/>
          <cell r="G2222"/>
          <cell r="H2222"/>
          <cell r="I2222"/>
          <cell r="J2222">
            <v>309.66719999999998</v>
          </cell>
          <cell r="K2222">
            <v>79.702299999999994</v>
          </cell>
        </row>
        <row r="2223">
          <cell r="A2223" t="str">
            <v>A9332</v>
          </cell>
          <cell r="B2223" t="str">
            <v>Caminhão plataforma 6 x 2, PBT 23.000 kg e distância entre eixos 4,8 m - 188 kW - condição de trabalho severa - motorista de caminhão</v>
          </cell>
          <cell r="C2223">
            <v>702323.67099999997</v>
          </cell>
          <cell r="D2223">
            <v>30.099599999999999</v>
          </cell>
          <cell r="E2223">
            <v>12.381</v>
          </cell>
          <cell r="F2223">
            <v>5.0166000000000004</v>
          </cell>
          <cell r="G2223">
            <v>45.1494</v>
          </cell>
          <cell r="H2223">
            <v>177.41409999999999</v>
          </cell>
          <cell r="I2223">
            <v>22.8629</v>
          </cell>
          <cell r="J2223">
            <v>292.92360000000002</v>
          </cell>
          <cell r="K2223">
            <v>70.360100000000003</v>
          </cell>
        </row>
        <row r="2224">
          <cell r="A2224" t="str">
            <v>A9360</v>
          </cell>
          <cell r="B2224" t="str">
            <v>Tanque para transporte de água com capacidade de 10.000 l</v>
          </cell>
          <cell r="C2224">
            <v>107321</v>
          </cell>
          <cell r="D2224">
            <v>7.4013999999999998</v>
          </cell>
          <cell r="E2224">
            <v>1.9408000000000001</v>
          </cell>
          <cell r="F2224">
            <v>0</v>
          </cell>
          <cell r="G2224">
            <v>7.4013999999999998</v>
          </cell>
          <cell r="H2224">
            <v>0</v>
          </cell>
          <cell r="I2224">
            <v>0</v>
          </cell>
          <cell r="J2224">
            <v>16.743600000000001</v>
          </cell>
          <cell r="K2224">
            <v>9.3422000000000001</v>
          </cell>
        </row>
        <row r="2225">
          <cell r="A2225" t="str">
            <v>E9575</v>
          </cell>
          <cell r="B2225" t="str">
            <v>Caminhão basculante com caçamba estanque com capacidade de 14 m³ - 188 kW</v>
          </cell>
          <cell r="C2225"/>
          <cell r="D2225"/>
          <cell r="E2225"/>
          <cell r="F2225"/>
          <cell r="G2225"/>
          <cell r="H2225"/>
          <cell r="I2225"/>
          <cell r="J2225">
            <v>280.19510000000002</v>
          </cell>
          <cell r="K2225">
            <v>89.566400000000002</v>
          </cell>
        </row>
        <row r="2226">
          <cell r="A2226" t="str">
            <v>A9317</v>
          </cell>
          <cell r="B2226" t="str">
            <v>Caminhão plataforma 8 x 2, PBT 29.000 kg e distância entre eixos 4,8 m - 188 kW - motorista de veículo especial</v>
          </cell>
          <cell r="C2226">
            <v>806714.66969999997</v>
          </cell>
          <cell r="D2226">
            <v>34.573500000000003</v>
          </cell>
          <cell r="E2226">
            <v>14.2212</v>
          </cell>
          <cell r="F2226">
            <v>5.7622</v>
          </cell>
          <cell r="G2226">
            <v>51.860199999999999</v>
          </cell>
          <cell r="H2226">
            <v>130.72620000000001</v>
          </cell>
          <cell r="I2226">
            <v>26.124099999999999</v>
          </cell>
          <cell r="J2226">
            <v>263.26740000000001</v>
          </cell>
          <cell r="K2226">
            <v>80.680999999999997</v>
          </cell>
        </row>
        <row r="2227">
          <cell r="A2227" t="str">
            <v>A9345</v>
          </cell>
          <cell r="B2227" t="str">
            <v>Caçamba basculante estanque com capacidade de 14 m³</v>
          </cell>
          <cell r="C2227">
            <v>94720.263900000005</v>
          </cell>
          <cell r="D2227">
            <v>7.1486999999999998</v>
          </cell>
          <cell r="E2227">
            <v>1.7366999999999999</v>
          </cell>
          <cell r="F2227">
            <v>0</v>
          </cell>
          <cell r="G2227">
            <v>8.0422999999999991</v>
          </cell>
          <cell r="H2227">
            <v>0</v>
          </cell>
          <cell r="I2227">
            <v>0</v>
          </cell>
          <cell r="J2227">
            <v>16.927700000000002</v>
          </cell>
          <cell r="K2227">
            <v>8.8854000000000006</v>
          </cell>
        </row>
        <row r="2228">
          <cell r="A2228" t="str">
            <v>E9579</v>
          </cell>
          <cell r="B2228" t="str">
            <v>Caminhão basculante com capacidade de 10 m³ - 188 kW</v>
          </cell>
          <cell r="C2228"/>
          <cell r="D2228"/>
          <cell r="E2228"/>
          <cell r="F2228"/>
          <cell r="G2228"/>
          <cell r="H2228"/>
          <cell r="I2228"/>
          <cell r="J2228">
            <v>275.47969999999998</v>
          </cell>
          <cell r="K2228">
            <v>85.541899999999998</v>
          </cell>
        </row>
        <row r="2229">
          <cell r="A2229" t="str">
            <v>A9316</v>
          </cell>
          <cell r="B2229" t="str">
            <v>Caminhão plataforma 8 x 2, PBT 29.000 kg e distância entre eixos 4,8 m - 188 kW - motorista de caminhão</v>
          </cell>
          <cell r="C2229">
            <v>806714.66969999997</v>
          </cell>
          <cell r="D2229">
            <v>34.573500000000003</v>
          </cell>
          <cell r="E2229">
            <v>14.2212</v>
          </cell>
          <cell r="F2229">
            <v>5.7622</v>
          </cell>
          <cell r="G2229">
            <v>51.860199999999999</v>
          </cell>
          <cell r="H2229">
            <v>130.72620000000001</v>
          </cell>
          <cell r="I2229">
            <v>22.8629</v>
          </cell>
          <cell r="J2229">
            <v>260.00619999999998</v>
          </cell>
          <cell r="K2229">
            <v>77.419799999999995</v>
          </cell>
        </row>
        <row r="2230">
          <cell r="A2230" t="str">
            <v>A9342</v>
          </cell>
          <cell r="B2230" t="str">
            <v>Caçamba basculante com capacidade de 10 m³</v>
          </cell>
          <cell r="C2230">
            <v>86582.866200000004</v>
          </cell>
          <cell r="D2230">
            <v>6.5346000000000002</v>
          </cell>
          <cell r="E2230">
            <v>1.5874999999999999</v>
          </cell>
          <cell r="F2230">
            <v>0</v>
          </cell>
          <cell r="G2230">
            <v>7.3513999999999999</v>
          </cell>
          <cell r="H2230">
            <v>0</v>
          </cell>
          <cell r="I2230">
            <v>0</v>
          </cell>
          <cell r="J2230">
            <v>15.4735</v>
          </cell>
          <cell r="K2230">
            <v>8.1220999999999997</v>
          </cell>
        </row>
        <row r="2231">
          <cell r="A2231" t="str">
            <v>E9592</v>
          </cell>
          <cell r="B2231" t="str">
            <v>Caminhão carroceria com capacidade de 15 t - 188 kW</v>
          </cell>
          <cell r="C2231"/>
          <cell r="D2231"/>
          <cell r="E2231"/>
          <cell r="F2231"/>
          <cell r="G2231"/>
          <cell r="H2231"/>
          <cell r="I2231"/>
          <cell r="J2231">
            <v>253.93459999999999</v>
          </cell>
          <cell r="K2231">
            <v>74.618899999999996</v>
          </cell>
        </row>
        <row r="2232">
          <cell r="A2232" t="str">
            <v>A9314</v>
          </cell>
          <cell r="B2232" t="str">
            <v>Caminhão plataforma 6 x 2, PBT 23.000 kg e distância entre eixos 5,4 m - 188 kW - motorista de caminhão</v>
          </cell>
          <cell r="C2232">
            <v>708491.25120000006</v>
          </cell>
          <cell r="D2232">
            <v>30.363900000000001</v>
          </cell>
          <cell r="E2232">
            <v>12.489699999999999</v>
          </cell>
          <cell r="F2232">
            <v>5.0606999999999998</v>
          </cell>
          <cell r="G2232">
            <v>45.545900000000003</v>
          </cell>
          <cell r="H2232">
            <v>130.72620000000001</v>
          </cell>
          <cell r="I2232">
            <v>22.8629</v>
          </cell>
          <cell r="J2232">
            <v>247.04929999999999</v>
          </cell>
          <cell r="K2232">
            <v>70.777199999999993</v>
          </cell>
        </row>
        <row r="2233">
          <cell r="A2233" t="str">
            <v>A9352</v>
          </cell>
          <cell r="B2233" t="str">
            <v>Carroceria de madeira com capacidade de 15 t</v>
          </cell>
          <cell r="C2233">
            <v>44132</v>
          </cell>
          <cell r="D2233">
            <v>3.0436000000000001</v>
          </cell>
          <cell r="E2233">
            <v>0.79810000000000003</v>
          </cell>
          <cell r="F2233">
            <v>0</v>
          </cell>
          <cell r="G2233">
            <v>3.0436000000000001</v>
          </cell>
          <cell r="H2233">
            <v>0</v>
          </cell>
          <cell r="I2233">
            <v>0</v>
          </cell>
          <cell r="J2233">
            <v>6.8853</v>
          </cell>
          <cell r="K2233">
            <v>3.8416999999999999</v>
          </cell>
        </row>
        <row r="2234">
          <cell r="A2234" t="str">
            <v>E9600</v>
          </cell>
          <cell r="B2234" t="str">
            <v>Caminhão betoneira com capacidade de 8 m³ - 188 kW</v>
          </cell>
          <cell r="C2234"/>
          <cell r="D2234"/>
          <cell r="E2234"/>
          <cell r="F2234"/>
          <cell r="G2234"/>
          <cell r="H2234"/>
          <cell r="I2234"/>
          <cell r="J2234">
            <v>293.7398</v>
          </cell>
          <cell r="K2234">
            <v>96.676100000000005</v>
          </cell>
        </row>
        <row r="2235">
          <cell r="A2235" t="str">
            <v>A9317</v>
          </cell>
          <cell r="B2235" t="str">
            <v>Caminhão plataforma 8 x 2, PBT 29.000 kg e distância entre eixos 4,8 m - 188 kW - motorista de veículo especial</v>
          </cell>
          <cell r="C2235">
            <v>806714.66969999997</v>
          </cell>
          <cell r="D2235">
            <v>34.573500000000003</v>
          </cell>
          <cell r="E2235">
            <v>14.2212</v>
          </cell>
          <cell r="F2235">
            <v>5.7622</v>
          </cell>
          <cell r="G2235">
            <v>51.860199999999999</v>
          </cell>
          <cell r="H2235">
            <v>130.72620000000001</v>
          </cell>
          <cell r="I2235">
            <v>26.124099999999999</v>
          </cell>
          <cell r="J2235">
            <v>263.26740000000001</v>
          </cell>
          <cell r="K2235">
            <v>80.680999999999997</v>
          </cell>
        </row>
        <row r="2236">
          <cell r="A2236" t="str">
            <v>A9346</v>
          </cell>
          <cell r="B2236" t="str">
            <v>Misturador de concreto para montagem em chassi de caminhão com capacidade de 8 m³</v>
          </cell>
          <cell r="C2236">
            <v>170510</v>
          </cell>
          <cell r="D2236">
            <v>12.8687</v>
          </cell>
          <cell r="E2236">
            <v>3.1263999999999998</v>
          </cell>
          <cell r="F2236">
            <v>0</v>
          </cell>
          <cell r="G2236">
            <v>14.4773</v>
          </cell>
          <cell r="H2236">
            <v>0</v>
          </cell>
          <cell r="I2236">
            <v>0</v>
          </cell>
          <cell r="J2236">
            <v>30.4724</v>
          </cell>
          <cell r="K2236">
            <v>15.995100000000001</v>
          </cell>
        </row>
        <row r="2237">
          <cell r="A2237" t="str">
            <v>E9604</v>
          </cell>
          <cell r="B2237" t="str">
            <v>Caminhão basculante para rocha com capacidade de 8 m³ - 210 kW</v>
          </cell>
          <cell r="C2237"/>
          <cell r="D2237"/>
          <cell r="E2237"/>
          <cell r="F2237"/>
          <cell r="G2237"/>
          <cell r="H2237"/>
          <cell r="I2237"/>
          <cell r="J2237">
            <v>290.98579999999998</v>
          </cell>
          <cell r="K2237">
            <v>85.602900000000005</v>
          </cell>
        </row>
        <row r="2238">
          <cell r="A2238" t="str">
            <v>A9315</v>
          </cell>
          <cell r="B2238" t="str">
            <v>Caminhão basculante 6 x 4, PBT 23.000 kg e distância entre eixos 3,6 m - 210 kW -  motorista de caminhão</v>
          </cell>
          <cell r="C2238">
            <v>836704.81700000004</v>
          </cell>
          <cell r="D2238">
            <v>35.858800000000002</v>
          </cell>
          <cell r="E2238">
            <v>14.7499</v>
          </cell>
          <cell r="F2238">
            <v>5.9764999999999997</v>
          </cell>
          <cell r="G2238">
            <v>53.788200000000003</v>
          </cell>
          <cell r="H2238">
            <v>146.0239</v>
          </cell>
          <cell r="I2238">
            <v>22.8629</v>
          </cell>
          <cell r="J2238">
            <v>279.2602</v>
          </cell>
          <cell r="K2238">
            <v>79.448099999999997</v>
          </cell>
        </row>
        <row r="2239">
          <cell r="A2239" t="str">
            <v>A9341</v>
          </cell>
          <cell r="B2239" t="str">
            <v>Caçamba basculante para rocha com capacidade de 8 m³</v>
          </cell>
          <cell r="C2239">
            <v>65611.566999999995</v>
          </cell>
          <cell r="D2239">
            <v>4.9518000000000004</v>
          </cell>
          <cell r="E2239">
            <v>1.2030000000000001</v>
          </cell>
          <cell r="F2239">
            <v>0</v>
          </cell>
          <cell r="G2239">
            <v>5.5708000000000002</v>
          </cell>
          <cell r="H2239">
            <v>0</v>
          </cell>
          <cell r="I2239">
            <v>0</v>
          </cell>
          <cell r="J2239">
            <v>11.7256</v>
          </cell>
          <cell r="K2239">
            <v>6.1547999999999998</v>
          </cell>
        </row>
        <row r="2240">
          <cell r="A2240" t="str">
            <v>E9605</v>
          </cell>
          <cell r="B2240" t="str">
            <v>Caminhão tanque com capacidade de 6.000 l - 136 kW</v>
          </cell>
          <cell r="C2240"/>
          <cell r="D2240"/>
          <cell r="E2240"/>
          <cell r="F2240"/>
          <cell r="G2240"/>
          <cell r="H2240"/>
          <cell r="I2240"/>
          <cell r="J2240">
            <v>237.37780000000001</v>
          </cell>
          <cell r="K2240">
            <v>67.679000000000002</v>
          </cell>
        </row>
        <row r="2241">
          <cell r="A2241" t="str">
            <v>A9323</v>
          </cell>
          <cell r="B2241" t="str">
            <v>Caminhão plataforma 4 x 2, PBT 14.300 kg e distância entre eixos 4,8 m - 136 kW - condição de trabalho severa - motorista de caminhão</v>
          </cell>
          <cell r="C2241">
            <v>546485.26320000004</v>
          </cell>
          <cell r="D2241">
            <v>23.4208</v>
          </cell>
          <cell r="E2241">
            <v>9.6338000000000008</v>
          </cell>
          <cell r="F2241">
            <v>3.9035000000000002</v>
          </cell>
          <cell r="G2241">
            <v>35.1312</v>
          </cell>
          <cell r="H2241">
            <v>128.34209999999999</v>
          </cell>
          <cell r="I2241">
            <v>22.8629</v>
          </cell>
          <cell r="J2241">
            <v>223.29429999999999</v>
          </cell>
          <cell r="K2241">
            <v>59.820999999999998</v>
          </cell>
        </row>
        <row r="2242">
          <cell r="A2242" t="str">
            <v>A9358</v>
          </cell>
          <cell r="B2242" t="str">
            <v>Tanque para transporte de água com capacidade de 6.000 l</v>
          </cell>
          <cell r="C2242">
            <v>90270</v>
          </cell>
          <cell r="D2242">
            <v>6.2255000000000003</v>
          </cell>
          <cell r="E2242">
            <v>1.6325000000000001</v>
          </cell>
          <cell r="F2242">
            <v>0</v>
          </cell>
          <cell r="G2242">
            <v>6.2255000000000003</v>
          </cell>
          <cell r="H2242">
            <v>0</v>
          </cell>
          <cell r="I2242">
            <v>0</v>
          </cell>
          <cell r="J2242">
            <v>14.083500000000001</v>
          </cell>
          <cell r="K2242">
            <v>7.8579999999999997</v>
          </cell>
        </row>
        <row r="2243">
          <cell r="A2243" t="str">
            <v>E9644</v>
          </cell>
          <cell r="B2243" t="str">
            <v>Caminhão demarcador de faixas com sistema de pintura a frio - 28 kW/115 kW</v>
          </cell>
          <cell r="C2243"/>
          <cell r="D2243"/>
          <cell r="E2243"/>
          <cell r="F2243"/>
          <cell r="G2243"/>
          <cell r="H2243"/>
          <cell r="I2243"/>
          <cell r="J2243">
            <v>356.44380000000001</v>
          </cell>
          <cell r="K2243">
            <v>148.01329999999999</v>
          </cell>
        </row>
        <row r="2244">
          <cell r="A2244" t="str">
            <v>A9302</v>
          </cell>
          <cell r="B2244" t="str">
            <v>Caminhão plataforma 4 x 2, PBT 8.300 kg e distância entre eixos 4,4 m - 115 kW - motorista de veículo especial</v>
          </cell>
          <cell r="C2244">
            <v>415231.29680000001</v>
          </cell>
          <cell r="D2244">
            <v>17.7956</v>
          </cell>
          <cell r="E2244">
            <v>7.3198999999999996</v>
          </cell>
          <cell r="F2244">
            <v>2.9659</v>
          </cell>
          <cell r="G2244">
            <v>26.6934</v>
          </cell>
          <cell r="H2244">
            <v>108.52460000000001</v>
          </cell>
          <cell r="I2244">
            <v>26.124099999999999</v>
          </cell>
          <cell r="J2244">
            <v>189.42349999999999</v>
          </cell>
          <cell r="K2244">
            <v>54.205500000000001</v>
          </cell>
        </row>
        <row r="2245">
          <cell r="A2245" t="str">
            <v>A9368</v>
          </cell>
          <cell r="B2245" t="str">
            <v>Equipamento demarcador de faixas a frio montado sobre chassi com capacidade de 800 l - 28 kW</v>
          </cell>
          <cell r="C2245">
            <v>697085</v>
          </cell>
          <cell r="D2245">
            <v>52.668599999999998</v>
          </cell>
          <cell r="E2245">
            <v>19.115600000000001</v>
          </cell>
          <cell r="F2245">
            <v>0</v>
          </cell>
          <cell r="G2245">
            <v>49.570500000000003</v>
          </cell>
          <cell r="H2245">
            <v>23.641999999999999</v>
          </cell>
          <cell r="I2245">
            <v>22.023599999999998</v>
          </cell>
          <cell r="J2245">
            <v>167.02029999999999</v>
          </cell>
          <cell r="K2245">
            <v>93.8078</v>
          </cell>
        </row>
        <row r="2246">
          <cell r="A2246" t="str">
            <v>E9645</v>
          </cell>
          <cell r="B2246" t="str">
            <v>Caminhão demarcador de faixas com sistema de pintura a quente - 5 kW/30,10 kW/136 kW</v>
          </cell>
          <cell r="C2246"/>
          <cell r="D2246"/>
          <cell r="E2246"/>
          <cell r="F2246"/>
          <cell r="G2246"/>
          <cell r="H2246"/>
          <cell r="I2246"/>
          <cell r="J2246">
            <v>516.94860000000006</v>
          </cell>
          <cell r="K2246">
            <v>225.3364</v>
          </cell>
        </row>
        <row r="2247">
          <cell r="A2247" t="str">
            <v>A9305</v>
          </cell>
          <cell r="B2247" t="str">
            <v>Caminhão plataforma 4 x 2, PBT 14.300 kg e distância entre eixos 4,8 m - 136 kW - motorista de veículo especial</v>
          </cell>
          <cell r="C2247">
            <v>546485.26320000004</v>
          </cell>
          <cell r="D2247">
            <v>23.4208</v>
          </cell>
          <cell r="E2247">
            <v>9.6338000000000008</v>
          </cell>
          <cell r="F2247">
            <v>3.9035000000000002</v>
          </cell>
          <cell r="G2247">
            <v>35.1312</v>
          </cell>
          <cell r="H2247">
            <v>128.34209999999999</v>
          </cell>
          <cell r="I2247">
            <v>26.124099999999999</v>
          </cell>
          <cell r="J2247">
            <v>226.55549999999999</v>
          </cell>
          <cell r="K2247">
            <v>63.0822</v>
          </cell>
        </row>
        <row r="2248">
          <cell r="A2248" t="str">
            <v>A9328</v>
          </cell>
          <cell r="B2248" t="str">
            <v>Compressor de ar portátil de 70,79 l/s (150 PCM) sem reboque - 30,10 kW</v>
          </cell>
          <cell r="C2248">
            <v>142550.973</v>
          </cell>
          <cell r="D2248">
            <v>9.5033999999999992</v>
          </cell>
          <cell r="E2248">
            <v>2.5653000000000001</v>
          </cell>
          <cell r="F2248">
            <v>0</v>
          </cell>
          <cell r="G2248">
            <v>9.5033999999999992</v>
          </cell>
          <cell r="H2248">
            <v>25.415099999999999</v>
          </cell>
          <cell r="I2248">
            <v>0</v>
          </cell>
          <cell r="J2248">
            <v>46.987200000000001</v>
          </cell>
          <cell r="K2248">
            <v>12.0687</v>
          </cell>
        </row>
        <row r="2249">
          <cell r="A2249" t="str">
            <v>A9369</v>
          </cell>
          <cell r="B2249" t="str">
            <v>Equipamento demarcador de faixas a quente montado sobre chassi com capacidade de 500 l - 5,0 kW</v>
          </cell>
          <cell r="C2249">
            <v>1244558.3262</v>
          </cell>
          <cell r="D2249">
            <v>94.033299999999997</v>
          </cell>
          <cell r="E2249">
            <v>34.128599999999999</v>
          </cell>
          <cell r="F2249">
            <v>0</v>
          </cell>
          <cell r="G2249">
            <v>88.501900000000006</v>
          </cell>
          <cell r="H2249">
            <v>4.7184999999999997</v>
          </cell>
          <cell r="I2249">
            <v>22.023599999999998</v>
          </cell>
          <cell r="J2249">
            <v>243.4059</v>
          </cell>
          <cell r="K2249">
            <v>150.18549999999999</v>
          </cell>
        </row>
        <row r="2250">
          <cell r="A2250" t="str">
            <v>E9663</v>
          </cell>
          <cell r="B2250" t="str">
            <v>Caminhão basculante com capacidade de 4 m³ - 136 kW</v>
          </cell>
          <cell r="C2250"/>
          <cell r="D2250"/>
          <cell r="E2250"/>
          <cell r="F2250"/>
          <cell r="G2250"/>
          <cell r="H2250"/>
          <cell r="I2250"/>
          <cell r="J2250">
            <v>172.26</v>
          </cell>
          <cell r="K2250">
            <v>64.943700000000007</v>
          </cell>
        </row>
        <row r="2251">
          <cell r="A2251" t="str">
            <v>A9304</v>
          </cell>
          <cell r="B2251" t="str">
            <v>Caminhão plataforma 4 x 2, PBT 14.300 kg e distância entre eixos 4,8 m - 136 kW - motorista de caminhão</v>
          </cell>
          <cell r="C2251">
            <v>546485.26320000004</v>
          </cell>
          <cell r="D2251">
            <v>23.4208</v>
          </cell>
          <cell r="E2251">
            <v>9.6338000000000008</v>
          </cell>
          <cell r="F2251">
            <v>3.9035000000000002</v>
          </cell>
          <cell r="G2251">
            <v>35.1312</v>
          </cell>
          <cell r="H2251">
            <v>67.548500000000004</v>
          </cell>
          <cell r="I2251">
            <v>22.8629</v>
          </cell>
          <cell r="J2251">
            <v>162.50069999999999</v>
          </cell>
          <cell r="K2251">
            <v>59.820999999999998</v>
          </cell>
        </row>
        <row r="2252">
          <cell r="A2252" t="str">
            <v>A9336</v>
          </cell>
          <cell r="B2252" t="str">
            <v>Caçamba basculante com capacidade de 4 m³</v>
          </cell>
          <cell r="C2252">
            <v>54608.669300000001</v>
          </cell>
          <cell r="D2252">
            <v>4.1214000000000004</v>
          </cell>
          <cell r="E2252">
            <v>1.0013000000000001</v>
          </cell>
          <cell r="F2252">
            <v>0</v>
          </cell>
          <cell r="G2252">
            <v>4.6365999999999996</v>
          </cell>
          <cell r="H2252">
            <v>0</v>
          </cell>
          <cell r="I2252">
            <v>0</v>
          </cell>
          <cell r="J2252">
            <v>9.7592999999999996</v>
          </cell>
          <cell r="K2252">
            <v>5.1227</v>
          </cell>
        </row>
        <row r="2253">
          <cell r="A2253" t="str">
            <v>E9665</v>
          </cell>
          <cell r="B2253" t="str">
            <v>Cavalo mecânico com semirreboque com capacidade de 22 t - 240 kW</v>
          </cell>
          <cell r="C2253"/>
          <cell r="D2253"/>
          <cell r="E2253"/>
          <cell r="F2253"/>
          <cell r="G2253"/>
          <cell r="H2253"/>
          <cell r="I2253"/>
          <cell r="J2253">
            <v>368.65370000000001</v>
          </cell>
          <cell r="K2253">
            <v>119.9522</v>
          </cell>
        </row>
        <row r="2254">
          <cell r="A2254" t="str">
            <v>A9318</v>
          </cell>
          <cell r="B2254" t="str">
            <v>Cavalo mecânico 4 x 2, PBT 16.000 kg - 240 kW - motorista de veículo especial</v>
          </cell>
          <cell r="C2254">
            <v>845598.43700000003</v>
          </cell>
          <cell r="D2254">
            <v>36.239899999999999</v>
          </cell>
          <cell r="E2254">
            <v>14.906700000000001</v>
          </cell>
          <cell r="F2254">
            <v>6.04</v>
          </cell>
          <cell r="G2254">
            <v>54.359900000000003</v>
          </cell>
          <cell r="H2254">
            <v>166.8845</v>
          </cell>
          <cell r="I2254">
            <v>26.124099999999999</v>
          </cell>
          <cell r="J2254">
            <v>304.55509999999998</v>
          </cell>
          <cell r="K2254">
            <v>83.310699999999997</v>
          </cell>
        </row>
        <row r="2255">
          <cell r="A2255" t="str">
            <v>A9353</v>
          </cell>
          <cell r="B2255" t="str">
            <v>Semirreboque com 2 eixos</v>
          </cell>
          <cell r="C2255">
            <v>366095</v>
          </cell>
          <cell r="D2255">
            <v>24.406300000000002</v>
          </cell>
          <cell r="E2255">
            <v>12.235200000000001</v>
          </cell>
          <cell r="F2255">
            <v>0</v>
          </cell>
          <cell r="G2255">
            <v>27.457100000000001</v>
          </cell>
          <cell r="H2255">
            <v>0</v>
          </cell>
          <cell r="I2255">
            <v>0</v>
          </cell>
          <cell r="J2255">
            <v>64.098600000000005</v>
          </cell>
          <cell r="K2255">
            <v>36.641500000000001</v>
          </cell>
        </row>
        <row r="2256">
          <cell r="A2256" t="str">
            <v>E9666</v>
          </cell>
          <cell r="B2256" t="str">
            <v>Cavalo mecânico com semirreboque com capacidade de 30 t - 265 kW</v>
          </cell>
          <cell r="C2256"/>
          <cell r="D2256"/>
          <cell r="E2256"/>
          <cell r="F2256"/>
          <cell r="G2256"/>
          <cell r="H2256"/>
          <cell r="I2256"/>
          <cell r="J2256">
            <v>397.03179999999998</v>
          </cell>
          <cell r="K2256">
            <v>124.4654</v>
          </cell>
        </row>
        <row r="2257">
          <cell r="A2257" t="str">
            <v>A9321</v>
          </cell>
          <cell r="B2257" t="str">
            <v>Cavalo mecânico estradeiro 6 x 2, PBT 23.000 kg - 265 kW - motorista de caminhão</v>
          </cell>
          <cell r="C2257">
            <v>893757.51329999999</v>
          </cell>
          <cell r="D2257">
            <v>38.303899999999999</v>
          </cell>
          <cell r="E2257">
            <v>15.755699999999999</v>
          </cell>
          <cell r="F2257">
            <v>6.3840000000000003</v>
          </cell>
          <cell r="G2257">
            <v>57.455800000000004</v>
          </cell>
          <cell r="H2257">
            <v>184.26830000000001</v>
          </cell>
          <cell r="I2257">
            <v>22.8629</v>
          </cell>
          <cell r="J2257">
            <v>325.03059999999999</v>
          </cell>
          <cell r="K2257">
            <v>83.3065</v>
          </cell>
        </row>
        <row r="2258">
          <cell r="A2258" t="str">
            <v>A9354</v>
          </cell>
          <cell r="B2258" t="str">
            <v>Semirreboque com 3 eixos</v>
          </cell>
          <cell r="C2258">
            <v>411230</v>
          </cell>
          <cell r="D2258">
            <v>27.415299999999998</v>
          </cell>
          <cell r="E2258">
            <v>13.743600000000001</v>
          </cell>
          <cell r="F2258">
            <v>0</v>
          </cell>
          <cell r="G2258">
            <v>30.842300000000002</v>
          </cell>
          <cell r="H2258">
            <v>0</v>
          </cell>
          <cell r="I2258">
            <v>0</v>
          </cell>
          <cell r="J2258">
            <v>72.001199999999997</v>
          </cell>
          <cell r="K2258">
            <v>41.158900000000003</v>
          </cell>
        </row>
        <row r="2259">
          <cell r="A2259" t="str">
            <v>E9667</v>
          </cell>
          <cell r="B2259" t="str">
            <v>Caminhão basculante com capacidade de 14 m³ - 188 kW</v>
          </cell>
          <cell r="C2259"/>
          <cell r="D2259"/>
          <cell r="E2259"/>
          <cell r="F2259"/>
          <cell r="G2259"/>
          <cell r="H2259"/>
          <cell r="I2259"/>
          <cell r="J2259">
            <v>280.108</v>
          </cell>
          <cell r="K2259">
            <v>89.520700000000005</v>
          </cell>
        </row>
        <row r="2260">
          <cell r="A2260" t="str">
            <v>A9317</v>
          </cell>
          <cell r="B2260" t="str">
            <v>Caminhão plataforma 8 x 2, PBT 29.000 kg e distância entre eixos 4,8 m - 188 kW - motorista de veículo especial</v>
          </cell>
          <cell r="C2260">
            <v>806714.66969999997</v>
          </cell>
          <cell r="D2260">
            <v>34.573500000000003</v>
          </cell>
          <cell r="E2260">
            <v>14.2212</v>
          </cell>
          <cell r="F2260">
            <v>5.7622</v>
          </cell>
          <cell r="G2260">
            <v>51.860199999999999</v>
          </cell>
          <cell r="H2260">
            <v>130.72620000000001</v>
          </cell>
          <cell r="I2260">
            <v>26.124099999999999</v>
          </cell>
          <cell r="J2260">
            <v>263.26740000000001</v>
          </cell>
          <cell r="K2260">
            <v>80.680999999999997</v>
          </cell>
        </row>
        <row r="2261">
          <cell r="A2261" t="str">
            <v>A9344</v>
          </cell>
          <cell r="B2261" t="str">
            <v>Caçamba basculante com capacidade de 14 m³</v>
          </cell>
          <cell r="C2261">
            <v>94232.883900000001</v>
          </cell>
          <cell r="D2261">
            <v>7.1119000000000003</v>
          </cell>
          <cell r="E2261">
            <v>1.7278</v>
          </cell>
          <cell r="F2261">
            <v>0</v>
          </cell>
          <cell r="G2261">
            <v>8.0008999999999997</v>
          </cell>
          <cell r="H2261">
            <v>0</v>
          </cell>
          <cell r="I2261">
            <v>0</v>
          </cell>
          <cell r="J2261">
            <v>16.840599999999998</v>
          </cell>
          <cell r="K2261">
            <v>8.8397000000000006</v>
          </cell>
        </row>
        <row r="2262">
          <cell r="A2262" t="str">
            <v>E9669</v>
          </cell>
          <cell r="B2262" t="str">
            <v>Caminhão tanque com capacidade de 8.000 l - 136 kW</v>
          </cell>
          <cell r="C2262"/>
          <cell r="D2262"/>
          <cell r="E2262"/>
          <cell r="F2262"/>
          <cell r="G2262"/>
          <cell r="H2262"/>
          <cell r="I2262"/>
          <cell r="J2262">
            <v>244.2825</v>
          </cell>
          <cell r="K2262">
            <v>71.247100000000003</v>
          </cell>
        </row>
        <row r="2263">
          <cell r="A2263" t="str">
            <v>A9331</v>
          </cell>
          <cell r="B2263" t="str">
            <v>Caminhão plataforma 4 x 2, PBT 16.000 kg e distância entre eixos 4,8 m - 136 kW - condição de trabalho severa - motorista de caminhão</v>
          </cell>
          <cell r="C2263">
            <v>594083.44880000001</v>
          </cell>
          <cell r="D2263">
            <v>25.460699999999999</v>
          </cell>
          <cell r="E2263">
            <v>10.472799999999999</v>
          </cell>
          <cell r="F2263">
            <v>4.2435</v>
          </cell>
          <cell r="G2263">
            <v>38.191099999999999</v>
          </cell>
          <cell r="H2263">
            <v>128.34209999999999</v>
          </cell>
          <cell r="I2263">
            <v>22.8629</v>
          </cell>
          <cell r="J2263">
            <v>229.57310000000001</v>
          </cell>
          <cell r="K2263">
            <v>63.039900000000003</v>
          </cell>
        </row>
        <row r="2264">
          <cell r="A2264" t="str">
            <v>A9359</v>
          </cell>
          <cell r="B2264" t="str">
            <v>Tanque para transporte de água com capacidade de 8.000 l</v>
          </cell>
          <cell r="C2264">
            <v>94282</v>
          </cell>
          <cell r="D2264">
            <v>6.5022000000000002</v>
          </cell>
          <cell r="E2264">
            <v>1.7050000000000001</v>
          </cell>
          <cell r="F2264">
            <v>0</v>
          </cell>
          <cell r="G2264">
            <v>6.5022000000000002</v>
          </cell>
          <cell r="H2264">
            <v>0</v>
          </cell>
          <cell r="I2264">
            <v>0</v>
          </cell>
          <cell r="J2264">
            <v>14.7094</v>
          </cell>
          <cell r="K2264">
            <v>8.2072000000000003</v>
          </cell>
        </row>
        <row r="2265">
          <cell r="A2265" t="str">
            <v>E9670</v>
          </cell>
          <cell r="B2265" t="str">
            <v>Usina móvel de lama asfáltica ou microrrevestimento com cavalo mecânico com capacidade de 12 m³ - 95,6 kW/240 kW</v>
          </cell>
          <cell r="C2265"/>
          <cell r="D2265"/>
          <cell r="E2265"/>
          <cell r="F2265"/>
          <cell r="G2265"/>
          <cell r="H2265"/>
          <cell r="I2265"/>
          <cell r="J2265">
            <v>701.58249999999998</v>
          </cell>
          <cell r="K2265">
            <v>235.8818</v>
          </cell>
        </row>
        <row r="2266">
          <cell r="A2266" t="str">
            <v>A9319</v>
          </cell>
          <cell r="B2266" t="str">
            <v>Cavalo mecânico 4 x 2, PBT 16.000 kg - 240 kW - condição de trabalho severa - motorista de veículo especial</v>
          </cell>
          <cell r="C2266">
            <v>845598.43700000003</v>
          </cell>
          <cell r="D2266">
            <v>36.239899999999999</v>
          </cell>
          <cell r="E2266">
            <v>14.906700000000001</v>
          </cell>
          <cell r="F2266">
            <v>6.04</v>
          </cell>
          <cell r="G2266">
            <v>54.359900000000003</v>
          </cell>
          <cell r="H2266">
            <v>226.48609999999999</v>
          </cell>
          <cell r="I2266">
            <v>26.124099999999999</v>
          </cell>
          <cell r="J2266">
            <v>364.1567</v>
          </cell>
          <cell r="K2266">
            <v>83.310699999999997</v>
          </cell>
        </row>
        <row r="2267">
          <cell r="A2267" t="str">
            <v>A9367</v>
          </cell>
          <cell r="B2267" t="str">
            <v>Usina de lama asfáltica ou microrrevestimento asfáltico rebocável com capacidade de 12 m³ - 95,6 kW</v>
          </cell>
          <cell r="C2267">
            <v>1398281.297</v>
          </cell>
          <cell r="D2267">
            <v>89.889499999999998</v>
          </cell>
          <cell r="E2267">
            <v>27.730899999999998</v>
          </cell>
          <cell r="F2267">
            <v>0</v>
          </cell>
          <cell r="G2267">
            <v>89.889499999999998</v>
          </cell>
          <cell r="H2267">
            <v>94.965199999999996</v>
          </cell>
          <cell r="I2267">
            <v>34.950699999999998</v>
          </cell>
          <cell r="J2267">
            <v>337.42579999999998</v>
          </cell>
          <cell r="K2267">
            <v>152.5711</v>
          </cell>
        </row>
        <row r="2268">
          <cell r="A2268" t="str">
            <v>E9672</v>
          </cell>
          <cell r="B2268" t="str">
            <v>Caminhão basculante para rocha com capacidade de 12 m³ - 188 kW</v>
          </cell>
          <cell r="C2268"/>
          <cell r="D2268"/>
          <cell r="E2268"/>
          <cell r="F2268"/>
          <cell r="G2268"/>
          <cell r="H2268"/>
          <cell r="I2268"/>
          <cell r="J2268">
            <v>295.95280000000002</v>
          </cell>
          <cell r="K2268">
            <v>97.837699999999998</v>
          </cell>
        </row>
        <row r="2269">
          <cell r="A2269" t="str">
            <v>A9317</v>
          </cell>
          <cell r="B2269" t="str">
            <v>Caminhão plataforma 8 x 2, PBT 29.000 kg e distância entre eixos 4,8 m - 188 kW - motorista de veículo especial</v>
          </cell>
          <cell r="C2269">
            <v>806714.66969999997</v>
          </cell>
          <cell r="D2269">
            <v>34.573500000000003</v>
          </cell>
          <cell r="E2269">
            <v>14.2212</v>
          </cell>
          <cell r="F2269">
            <v>5.7622</v>
          </cell>
          <cell r="G2269">
            <v>51.860199999999999</v>
          </cell>
          <cell r="H2269">
            <v>130.72620000000001</v>
          </cell>
          <cell r="I2269">
            <v>26.124099999999999</v>
          </cell>
          <cell r="J2269">
            <v>263.26740000000001</v>
          </cell>
          <cell r="K2269">
            <v>80.680999999999997</v>
          </cell>
        </row>
        <row r="2270">
          <cell r="A2270" t="str">
            <v>A9343</v>
          </cell>
          <cell r="B2270" t="str">
            <v>Caçamba basculante para rocha com capacidade de 12 m³</v>
          </cell>
          <cell r="C2270">
            <v>182894.041</v>
          </cell>
          <cell r="D2270">
            <v>13.8033</v>
          </cell>
          <cell r="E2270">
            <v>3.3534000000000002</v>
          </cell>
          <cell r="F2270">
            <v>0</v>
          </cell>
          <cell r="G2270">
            <v>15.528700000000001</v>
          </cell>
          <cell r="H2270">
            <v>0</v>
          </cell>
          <cell r="I2270">
            <v>0</v>
          </cell>
          <cell r="J2270">
            <v>32.685400000000001</v>
          </cell>
          <cell r="K2270">
            <v>17.156700000000001</v>
          </cell>
        </row>
        <row r="2271">
          <cell r="A2271" t="str">
            <v>E9679</v>
          </cell>
          <cell r="B2271" t="str">
            <v>Cavalo mecânico com dois reboques hidropneumáticos de 5 e 4 eixos e mesas de giro com capacidade de 130 t - 440 kW</v>
          </cell>
          <cell r="C2271"/>
          <cell r="D2271"/>
          <cell r="E2271"/>
          <cell r="F2271"/>
          <cell r="G2271"/>
          <cell r="H2271"/>
          <cell r="I2271"/>
          <cell r="J2271">
            <v>1457.6938</v>
          </cell>
          <cell r="K2271">
            <v>628.55970000000002</v>
          </cell>
        </row>
        <row r="2272">
          <cell r="A2272" t="str">
            <v>A9325</v>
          </cell>
          <cell r="B2272" t="str">
            <v>Cavalo mecânico 8 x 8, PBT 26.000 kg - 440 kW -  motorista de veículo especial</v>
          </cell>
          <cell r="C2272">
            <v>5272216.9249</v>
          </cell>
          <cell r="D2272">
            <v>225.9522</v>
          </cell>
          <cell r="E2272">
            <v>92.941699999999997</v>
          </cell>
          <cell r="F2272">
            <v>37.658700000000003</v>
          </cell>
          <cell r="G2272">
            <v>338.9282</v>
          </cell>
          <cell r="H2272">
            <v>305.95490000000001</v>
          </cell>
          <cell r="I2272">
            <v>26.124099999999999</v>
          </cell>
          <cell r="J2272">
            <v>1027.5598</v>
          </cell>
          <cell r="K2272">
            <v>382.67669999999998</v>
          </cell>
        </row>
        <row r="2273">
          <cell r="A2273" t="str">
            <v>A9384</v>
          </cell>
          <cell r="B2273" t="str">
            <v>Reboque hidropneumático com capacidade de 166 t e 4 eixos</v>
          </cell>
          <cell r="C2273">
            <v>977917.67810000002</v>
          </cell>
          <cell r="D2273">
            <v>65.194500000000005</v>
          </cell>
          <cell r="E2273">
            <v>32.6828</v>
          </cell>
          <cell r="F2273">
            <v>0</v>
          </cell>
          <cell r="G2273">
            <v>73.343800000000002</v>
          </cell>
          <cell r="H2273">
            <v>0</v>
          </cell>
          <cell r="I2273">
            <v>0</v>
          </cell>
          <cell r="J2273">
            <v>171.22110000000001</v>
          </cell>
          <cell r="K2273">
            <v>97.877300000000005</v>
          </cell>
        </row>
        <row r="2274">
          <cell r="A2274" t="str">
            <v>A9385</v>
          </cell>
          <cell r="B2274" t="str">
            <v>Conjunto de duas mesas de giro para quinta roda ou reboque com capacidade de 100 t cada</v>
          </cell>
          <cell r="C2274">
            <v>314446.45779999997</v>
          </cell>
          <cell r="D2274">
            <v>20.963100000000001</v>
          </cell>
          <cell r="E2274">
            <v>10.5091</v>
          </cell>
          <cell r="F2274">
            <v>0</v>
          </cell>
          <cell r="G2274">
            <v>23.583500000000001</v>
          </cell>
          <cell r="H2274">
            <v>0</v>
          </cell>
          <cell r="I2274">
            <v>0</v>
          </cell>
          <cell r="J2274">
            <v>55.055700000000002</v>
          </cell>
          <cell r="K2274">
            <v>31.472200000000001</v>
          </cell>
        </row>
        <row r="2275">
          <cell r="A2275" t="str">
            <v>A9390</v>
          </cell>
          <cell r="B2275" t="str">
            <v>Reboque hidropneumático com capacidade de 117 t e 5 eixos</v>
          </cell>
          <cell r="C2275">
            <v>1164316.3515000001</v>
          </cell>
          <cell r="D2275">
            <v>77.621099999999998</v>
          </cell>
          <cell r="E2275">
            <v>38.912399999999998</v>
          </cell>
          <cell r="F2275">
            <v>0</v>
          </cell>
          <cell r="G2275">
            <v>87.323700000000002</v>
          </cell>
          <cell r="H2275">
            <v>0</v>
          </cell>
          <cell r="I2275">
            <v>0</v>
          </cell>
          <cell r="J2275">
            <v>203.85720000000001</v>
          </cell>
          <cell r="K2275">
            <v>116.5335</v>
          </cell>
        </row>
        <row r="2276">
          <cell r="A2276" t="str">
            <v>E9680</v>
          </cell>
          <cell r="B2276" t="str">
            <v>Caminhão tanque com capacidade de 13.000 l - 188 kW</v>
          </cell>
          <cell r="C2276"/>
          <cell r="D2276"/>
          <cell r="E2276"/>
          <cell r="F2276"/>
          <cell r="G2276"/>
          <cell r="H2276"/>
          <cell r="I2276"/>
          <cell r="J2276">
            <v>312.17110000000002</v>
          </cell>
          <cell r="K2276">
            <v>81.099400000000003</v>
          </cell>
        </row>
        <row r="2277">
          <cell r="A2277" t="str">
            <v>A9332</v>
          </cell>
          <cell r="B2277" t="str">
            <v>Caminhão plataforma 6 x 2, PBT 23.000 kg e distância entre eixos 4,8 m - 188 kW - condição de trabalho severa - motorista de caminhão</v>
          </cell>
          <cell r="C2277">
            <v>702323.67099999997</v>
          </cell>
          <cell r="D2277">
            <v>30.099599999999999</v>
          </cell>
          <cell r="E2277">
            <v>12.381</v>
          </cell>
          <cell r="F2277">
            <v>5.0166000000000004</v>
          </cell>
          <cell r="G2277">
            <v>45.1494</v>
          </cell>
          <cell r="H2277">
            <v>177.41409999999999</v>
          </cell>
          <cell r="I2277">
            <v>22.8629</v>
          </cell>
          <cell r="J2277">
            <v>292.92360000000002</v>
          </cell>
          <cell r="K2277">
            <v>70.360100000000003</v>
          </cell>
        </row>
        <row r="2278">
          <cell r="A2278" t="str">
            <v>A9361</v>
          </cell>
          <cell r="B2278" t="str">
            <v>Tanque para transporte de água com capacidade de 13.000 l</v>
          </cell>
          <cell r="C2278">
            <v>123369</v>
          </cell>
          <cell r="D2278">
            <v>8.5082000000000004</v>
          </cell>
          <cell r="E2278">
            <v>2.2311000000000001</v>
          </cell>
          <cell r="F2278">
            <v>0</v>
          </cell>
          <cell r="G2278">
            <v>8.5082000000000004</v>
          </cell>
          <cell r="H2278">
            <v>0</v>
          </cell>
          <cell r="I2278">
            <v>0</v>
          </cell>
          <cell r="J2278">
            <v>19.247499999999999</v>
          </cell>
          <cell r="K2278">
            <v>10.7393</v>
          </cell>
        </row>
        <row r="2279">
          <cell r="A2279" t="str">
            <v>E9686</v>
          </cell>
          <cell r="B2279" t="str">
            <v>Caminhão carroceria com guindauto com capacidade de 20 t.m - 136 kW</v>
          </cell>
          <cell r="C2279"/>
          <cell r="D2279"/>
          <cell r="E2279"/>
          <cell r="F2279"/>
          <cell r="G2279"/>
          <cell r="H2279"/>
          <cell r="I2279"/>
          <cell r="J2279">
            <v>291.64350000000002</v>
          </cell>
          <cell r="K2279">
            <v>108.84950000000001</v>
          </cell>
        </row>
        <row r="2280">
          <cell r="A2280" t="str">
            <v>A9308</v>
          </cell>
          <cell r="B2280" t="str">
            <v>Caminhão plataforma 4 x 2, PBT 16.000 kg e distância entre eixos 4,8 m - 136 kW - motorista de veículo especial</v>
          </cell>
          <cell r="C2280">
            <v>594083.44880000001</v>
          </cell>
          <cell r="D2280">
            <v>25.460699999999999</v>
          </cell>
          <cell r="E2280">
            <v>10.472799999999999</v>
          </cell>
          <cell r="F2280">
            <v>4.2435</v>
          </cell>
          <cell r="G2280">
            <v>38.191099999999999</v>
          </cell>
          <cell r="H2280">
            <v>128.34209999999999</v>
          </cell>
          <cell r="I2280">
            <v>26.124099999999999</v>
          </cell>
          <cell r="J2280">
            <v>232.83430000000001</v>
          </cell>
          <cell r="K2280">
            <v>66.301100000000005</v>
          </cell>
        </row>
        <row r="2281">
          <cell r="A2281" t="str">
            <v>A9349</v>
          </cell>
          <cell r="B2281" t="str">
            <v>Carroceria de madeira com capacidade de 7 t</v>
          </cell>
          <cell r="C2281">
            <v>25653.127499999999</v>
          </cell>
          <cell r="D2281">
            <v>1.7692000000000001</v>
          </cell>
          <cell r="E2281">
            <v>0.46389999999999998</v>
          </cell>
          <cell r="F2281">
            <v>0</v>
          </cell>
          <cell r="G2281">
            <v>1.7692000000000001</v>
          </cell>
          <cell r="H2281">
            <v>0</v>
          </cell>
          <cell r="I2281">
            <v>0</v>
          </cell>
          <cell r="J2281">
            <v>4.0023</v>
          </cell>
          <cell r="K2281">
            <v>2.2330999999999999</v>
          </cell>
        </row>
        <row r="2282">
          <cell r="A2282" t="str">
            <v>A9372</v>
          </cell>
          <cell r="B2282" t="str">
            <v>Guindaste articulado montado sobre chassi com capacidade de 20 t.m</v>
          </cell>
          <cell r="C2282">
            <v>210128.5</v>
          </cell>
          <cell r="D2282">
            <v>14.4916</v>
          </cell>
          <cell r="E2282">
            <v>3.8001</v>
          </cell>
          <cell r="F2282">
            <v>0</v>
          </cell>
          <cell r="G2282">
            <v>14.4916</v>
          </cell>
          <cell r="H2282">
            <v>0</v>
          </cell>
          <cell r="I2282">
            <v>22.023599999999998</v>
          </cell>
          <cell r="J2282">
            <v>54.806899999999999</v>
          </cell>
          <cell r="K2282">
            <v>40.315300000000001</v>
          </cell>
        </row>
        <row r="2283">
          <cell r="A2283" t="str">
            <v>E9687</v>
          </cell>
          <cell r="B2283" t="str">
            <v>Caminhão carroceria com capacidade de 5 t - 115 kW</v>
          </cell>
          <cell r="C2283"/>
          <cell r="D2283"/>
          <cell r="E2283"/>
          <cell r="F2283"/>
          <cell r="G2283"/>
          <cell r="H2283"/>
          <cell r="I2283"/>
          <cell r="J2283">
            <v>141.11019999999999</v>
          </cell>
          <cell r="K2283">
            <v>54.365000000000002</v>
          </cell>
        </row>
        <row r="2284">
          <cell r="A2284" t="str">
            <v>A9303</v>
          </cell>
          <cell r="B2284" t="str">
            <v>Caminhão plataforma 4 x 2, PBT 9.600 kg e distância entre eixos 3,7 m - 115 kW - motorista de caminhão</v>
          </cell>
          <cell r="C2284">
            <v>436101.13770000002</v>
          </cell>
          <cell r="D2284">
            <v>18.690000000000001</v>
          </cell>
          <cell r="E2284">
            <v>7.6878000000000002</v>
          </cell>
          <cell r="F2284">
            <v>3.1150000000000002</v>
          </cell>
          <cell r="G2284">
            <v>28.0351</v>
          </cell>
          <cell r="H2284">
            <v>57.118200000000002</v>
          </cell>
          <cell r="I2284">
            <v>22.8629</v>
          </cell>
          <cell r="J2284">
            <v>137.50899999999999</v>
          </cell>
          <cell r="K2284">
            <v>52.355699999999999</v>
          </cell>
        </row>
        <row r="2285">
          <cell r="A2285" t="str">
            <v>A9348</v>
          </cell>
          <cell r="B2285" t="str">
            <v>Carroceria de madeira com capacidade de 5 t</v>
          </cell>
          <cell r="C2285">
            <v>23082.526300000001</v>
          </cell>
          <cell r="D2285">
            <v>1.5919000000000001</v>
          </cell>
          <cell r="E2285">
            <v>0.41739999999999999</v>
          </cell>
          <cell r="F2285">
            <v>0</v>
          </cell>
          <cell r="G2285">
            <v>1.5919000000000001</v>
          </cell>
          <cell r="H2285">
            <v>0</v>
          </cell>
          <cell r="I2285">
            <v>0</v>
          </cell>
          <cell r="J2285">
            <v>3.6012</v>
          </cell>
          <cell r="K2285">
            <v>2.0093000000000001</v>
          </cell>
        </row>
        <row r="2286">
          <cell r="A2286" t="str">
            <v>E9690</v>
          </cell>
          <cell r="B2286" t="str">
            <v>Caminhão carroceria com guindauto e cesto aéreo com capacidade de 10 t.m - 136 kW</v>
          </cell>
          <cell r="C2286"/>
          <cell r="D2286"/>
          <cell r="E2286"/>
          <cell r="F2286"/>
          <cell r="G2286"/>
          <cell r="H2286"/>
          <cell r="I2286"/>
          <cell r="J2286">
            <v>313.07670000000002</v>
          </cell>
          <cell r="K2286">
            <v>130.5437</v>
          </cell>
        </row>
        <row r="2287">
          <cell r="A2287" t="str">
            <v>A9308</v>
          </cell>
          <cell r="B2287" t="str">
            <v>Caminhão plataforma 4 x 2, PBT 16.000 kg e distância entre eixos 4,8 m - 136 kW - motorista de veículo especial</v>
          </cell>
          <cell r="C2287">
            <v>594083.44880000001</v>
          </cell>
          <cell r="D2287">
            <v>25.460699999999999</v>
          </cell>
          <cell r="E2287">
            <v>10.472799999999999</v>
          </cell>
          <cell r="F2287">
            <v>4.2435</v>
          </cell>
          <cell r="G2287">
            <v>38.191099999999999</v>
          </cell>
          <cell r="H2287">
            <v>128.34209999999999</v>
          </cell>
          <cell r="I2287">
            <v>26.124099999999999</v>
          </cell>
          <cell r="J2287">
            <v>232.83430000000001</v>
          </cell>
          <cell r="K2287">
            <v>66.301100000000005</v>
          </cell>
        </row>
        <row r="2288">
          <cell r="A2288" t="str">
            <v>A9329</v>
          </cell>
          <cell r="B2288" t="str">
            <v>Cesto aéreo simples isolado com capacidade para 135 kg</v>
          </cell>
          <cell r="C2288">
            <v>24327.764999999999</v>
          </cell>
          <cell r="D2288">
            <v>1.6778</v>
          </cell>
          <cell r="E2288">
            <v>0.44</v>
          </cell>
          <cell r="F2288">
            <v>0</v>
          </cell>
          <cell r="G2288">
            <v>1.6778</v>
          </cell>
          <cell r="H2288">
            <v>0</v>
          </cell>
          <cell r="I2288">
            <v>0</v>
          </cell>
          <cell r="J2288">
            <v>3.7955999999999999</v>
          </cell>
          <cell r="K2288">
            <v>2.1177999999999999</v>
          </cell>
        </row>
        <row r="2289">
          <cell r="A2289" t="str">
            <v>A9330</v>
          </cell>
          <cell r="B2289" t="str">
            <v>Guindaste articulado montado sobre chassi com capacidade de 10 t.m</v>
          </cell>
          <cell r="C2289">
            <v>170510</v>
          </cell>
          <cell r="D2289">
            <v>11.7593</v>
          </cell>
          <cell r="E2289">
            <v>3.0836000000000001</v>
          </cell>
          <cell r="F2289">
            <v>0</v>
          </cell>
          <cell r="G2289">
            <v>11.7593</v>
          </cell>
          <cell r="H2289">
            <v>0</v>
          </cell>
          <cell r="I2289">
            <v>44.047199999999997</v>
          </cell>
          <cell r="J2289">
            <v>70.6494</v>
          </cell>
          <cell r="K2289">
            <v>58.890099999999997</v>
          </cell>
        </row>
        <row r="2290">
          <cell r="A2290" t="str">
            <v>A9350</v>
          </cell>
          <cell r="B2290" t="str">
            <v>Carroceria de madeira com capacidade de 9 t</v>
          </cell>
          <cell r="C2290">
            <v>37159.815999999999</v>
          </cell>
          <cell r="D2290">
            <v>2.5627</v>
          </cell>
          <cell r="E2290">
            <v>0.67200000000000004</v>
          </cell>
          <cell r="F2290">
            <v>0</v>
          </cell>
          <cell r="G2290">
            <v>2.5627</v>
          </cell>
          <cell r="H2290">
            <v>0</v>
          </cell>
          <cell r="I2290">
            <v>0</v>
          </cell>
          <cell r="J2290">
            <v>5.7973999999999997</v>
          </cell>
          <cell r="K2290">
            <v>3.2347000000000001</v>
          </cell>
        </row>
        <row r="2291">
          <cell r="A2291" t="str">
            <v>E9693</v>
          </cell>
          <cell r="B2291" t="str">
            <v>Caminhão demarcador de faixas com sistema de pintura Spray - 115 kW</v>
          </cell>
          <cell r="C2291"/>
          <cell r="D2291"/>
          <cell r="E2291"/>
          <cell r="F2291"/>
          <cell r="G2291"/>
          <cell r="H2291"/>
          <cell r="I2291"/>
          <cell r="J2291">
            <v>772.53210000000001</v>
          </cell>
          <cell r="K2291">
            <v>406.5752</v>
          </cell>
        </row>
        <row r="2292">
          <cell r="A2292" t="str">
            <v>A9322</v>
          </cell>
          <cell r="B2292" t="str">
            <v>Caminhão plataforma 4 x 2, PBT 9.600 kg e distância entre eixos 3,7 m - 115 kW - condição de trabalho severa - motorista de caminhão</v>
          </cell>
          <cell r="C2292">
            <v>436101.13770000002</v>
          </cell>
          <cell r="D2292">
            <v>18.690000000000001</v>
          </cell>
          <cell r="E2292">
            <v>7.6878000000000002</v>
          </cell>
          <cell r="F2292">
            <v>3.1150000000000002</v>
          </cell>
          <cell r="G2292">
            <v>28.0351</v>
          </cell>
          <cell r="H2292">
            <v>108.52460000000001</v>
          </cell>
          <cell r="I2292">
            <v>22.8629</v>
          </cell>
          <cell r="J2292">
            <v>188.91540000000001</v>
          </cell>
          <cell r="K2292">
            <v>52.355699999999999</v>
          </cell>
        </row>
        <row r="2293">
          <cell r="A2293" t="str">
            <v>A9370</v>
          </cell>
          <cell r="B2293" t="str">
            <v>Equipamento demarcador de faixas sistema spray montado sobre chassi com capacidade 1.080 l</v>
          </cell>
          <cell r="C2293">
            <v>3225898.75</v>
          </cell>
          <cell r="D2293">
            <v>243.7346</v>
          </cell>
          <cell r="E2293">
            <v>88.461299999999994</v>
          </cell>
          <cell r="F2293">
            <v>0</v>
          </cell>
          <cell r="G2293">
            <v>229.3972</v>
          </cell>
          <cell r="H2293">
            <v>0</v>
          </cell>
          <cell r="I2293">
            <v>22.023599999999998</v>
          </cell>
          <cell r="J2293">
            <v>583.61670000000004</v>
          </cell>
          <cell r="K2293">
            <v>354.21949999999998</v>
          </cell>
        </row>
        <row r="2294">
          <cell r="A2294" t="str">
            <v>E9783</v>
          </cell>
          <cell r="B2294" t="str">
            <v>Plataforma pantográfica montada em caminhão - 115 kW</v>
          </cell>
          <cell r="C2294"/>
          <cell r="D2294"/>
          <cell r="E2294"/>
          <cell r="F2294"/>
          <cell r="G2294"/>
          <cell r="H2294"/>
          <cell r="I2294"/>
          <cell r="J2294">
            <v>286.45030000000003</v>
          </cell>
          <cell r="K2294">
            <v>118.19880000000001</v>
          </cell>
        </row>
        <row r="2295">
          <cell r="A2295" t="str">
            <v>A9301</v>
          </cell>
          <cell r="B2295" t="str">
            <v>Caminhão plataforma 4 x 2, PBT 8.300 kg e distância entre eixos 3,7 m - 115 kW - motorista de veículo especial</v>
          </cell>
          <cell r="C2295">
            <v>413856.99719999998</v>
          </cell>
          <cell r="D2295">
            <v>17.736699999999999</v>
          </cell>
          <cell r="E2295">
            <v>7.2957000000000001</v>
          </cell>
          <cell r="F2295">
            <v>2.9561000000000002</v>
          </cell>
          <cell r="G2295">
            <v>26.6051</v>
          </cell>
          <cell r="H2295">
            <v>108.52460000000001</v>
          </cell>
          <cell r="I2295">
            <v>26.124099999999999</v>
          </cell>
          <cell r="J2295">
            <v>189.2423</v>
          </cell>
          <cell r="K2295">
            <v>54.1126</v>
          </cell>
        </row>
        <row r="2296">
          <cell r="A2296" t="str">
            <v>A9377</v>
          </cell>
          <cell r="B2296" t="str">
            <v>Plataforma pantográfica hidráulica montada sobre chassi com capacidade de 600 kg</v>
          </cell>
          <cell r="C2296">
            <v>496827.60470000003</v>
          </cell>
          <cell r="D2296">
            <v>33.1218</v>
          </cell>
          <cell r="E2296">
            <v>8.9407999999999994</v>
          </cell>
          <cell r="F2296">
            <v>0</v>
          </cell>
          <cell r="G2296">
            <v>33.1218</v>
          </cell>
          <cell r="H2296">
            <v>0</v>
          </cell>
          <cell r="I2296">
            <v>22.023599999999998</v>
          </cell>
          <cell r="J2296">
            <v>97.207999999999998</v>
          </cell>
          <cell r="K2296">
            <v>64.086200000000005</v>
          </cell>
        </row>
        <row r="2297">
          <cell r="A2297" t="str">
            <v>E9787</v>
          </cell>
          <cell r="B2297" t="str">
            <v>Bomba para concreto com lança montada sobre chassi com capacidade de 50 m³/h - 136 kW</v>
          </cell>
          <cell r="C2297"/>
          <cell r="D2297"/>
          <cell r="E2297"/>
          <cell r="F2297"/>
          <cell r="G2297"/>
          <cell r="H2297"/>
          <cell r="I2297"/>
          <cell r="J2297">
            <v>572.34220000000005</v>
          </cell>
          <cell r="K2297">
            <v>269.32040000000001</v>
          </cell>
        </row>
        <row r="2298">
          <cell r="A2298" t="str">
            <v>A9308</v>
          </cell>
          <cell r="B2298" t="str">
            <v>Caminhão plataforma 4 x 2, PBT 16.000 kg e distância entre eixos 4,8 m - 136 kW - motorista de veículo especial</v>
          </cell>
          <cell r="C2298">
            <v>594083.44880000001</v>
          </cell>
          <cell r="D2298">
            <v>25.460699999999999</v>
          </cell>
          <cell r="E2298">
            <v>10.472799999999999</v>
          </cell>
          <cell r="F2298">
            <v>4.2435</v>
          </cell>
          <cell r="G2298">
            <v>38.191099999999999</v>
          </cell>
          <cell r="H2298">
            <v>128.34209999999999</v>
          </cell>
          <cell r="I2298">
            <v>26.124099999999999</v>
          </cell>
          <cell r="J2298">
            <v>232.83430000000001</v>
          </cell>
          <cell r="K2298">
            <v>66.301100000000005</v>
          </cell>
        </row>
        <row r="2299">
          <cell r="A2299" t="str">
            <v>A9371</v>
          </cell>
          <cell r="B2299" t="str">
            <v>Bomba para concreto com lança montada sobre chassi com capacidade de 50 m³/h</v>
          </cell>
          <cell r="C2299">
            <v>1706107.0659</v>
          </cell>
          <cell r="D2299">
            <v>136.48859999999999</v>
          </cell>
          <cell r="E2299">
            <v>31.58</v>
          </cell>
          <cell r="F2299">
            <v>0</v>
          </cell>
          <cell r="G2299">
            <v>136.48859999999999</v>
          </cell>
          <cell r="H2299">
            <v>0</v>
          </cell>
          <cell r="I2299">
            <v>34.950699999999998</v>
          </cell>
          <cell r="J2299">
            <v>339.50790000000001</v>
          </cell>
          <cell r="K2299">
            <v>203.01929999999999</v>
          </cell>
        </row>
        <row r="2300">
          <cell r="A2300" t="str">
            <v>E9792</v>
          </cell>
          <cell r="B2300" t="str">
            <v>Caminhão para hidrossemeadura com capacidade de 7.500 l - 136 kW</v>
          </cell>
          <cell r="C2300"/>
          <cell r="D2300"/>
          <cell r="E2300"/>
          <cell r="F2300"/>
          <cell r="G2300"/>
          <cell r="H2300"/>
          <cell r="I2300"/>
          <cell r="J2300">
            <v>326.74560000000002</v>
          </cell>
          <cell r="K2300">
            <v>124.58629999999999</v>
          </cell>
        </row>
        <row r="2301">
          <cell r="A2301" t="str">
            <v>A9323</v>
          </cell>
          <cell r="B2301" t="str">
            <v>Caminhão plataforma 4 x 2, PBT 14.300 kg e distância entre eixos 4,8 m - 136 kW - condição de trabalho severa - motorista de caminhão</v>
          </cell>
          <cell r="C2301">
            <v>546485.26320000004</v>
          </cell>
          <cell r="D2301">
            <v>23.4208</v>
          </cell>
          <cell r="E2301">
            <v>9.6338000000000008</v>
          </cell>
          <cell r="F2301">
            <v>3.9035000000000002</v>
          </cell>
          <cell r="G2301">
            <v>35.1312</v>
          </cell>
          <cell r="H2301">
            <v>128.34209999999999</v>
          </cell>
          <cell r="I2301">
            <v>22.8629</v>
          </cell>
          <cell r="J2301">
            <v>223.29429999999999</v>
          </cell>
          <cell r="K2301">
            <v>59.820999999999998</v>
          </cell>
        </row>
        <row r="2302">
          <cell r="A2302" t="str">
            <v>A9362</v>
          </cell>
          <cell r="B2302" t="str">
            <v>Tanque para hidrossemeadura com capacidade de 7.500 l</v>
          </cell>
          <cell r="C2302">
            <v>455634.81599999999</v>
          </cell>
          <cell r="D2302">
            <v>34.387500000000003</v>
          </cell>
          <cell r="E2302">
            <v>8.3542000000000005</v>
          </cell>
          <cell r="F2302">
            <v>0</v>
          </cell>
          <cell r="G2302">
            <v>38.686</v>
          </cell>
          <cell r="H2302">
            <v>0</v>
          </cell>
          <cell r="I2302">
            <v>22.023599999999998</v>
          </cell>
          <cell r="J2302">
            <v>103.4513</v>
          </cell>
          <cell r="K2302">
            <v>64.765299999999996</v>
          </cell>
        </row>
        <row r="2303">
          <cell r="A2303"/>
          <cell r="B2303"/>
          <cell r="C2303"/>
          <cell r="D2303"/>
          <cell r="E2303"/>
          <cell r="F2303"/>
          <cell r="G2303"/>
          <cell r="H2303"/>
          <cell r="I2303"/>
          <cell r="J2303"/>
          <cell r="K2303"/>
        </row>
      </sheetData>
      <sheetData sheetId="12">
        <row r="1">
          <cell r="A1" t="str">
            <v>97141</v>
          </cell>
          <cell r="B1" t="str">
            <v>ASSENTAMENTO DE TUBO DE FERRO FUNDIDO PARA REDE DE ÁGUA, DN 80 MM, JUNTA ELÁSTICA, INSTALADO EM LOCAL COM NÍVEL ALTO DE INTERFERÊNCIAS (NÃO INCLUI FORNECIMENTO). AF_11/2017</v>
          </cell>
          <cell r="C1" t="str">
            <v>M</v>
          </cell>
          <cell r="D1" t="str">
            <v>ATRIBUÍDO SÃO PAULO</v>
          </cell>
          <cell r="E1" t="str">
            <v>7,66</v>
          </cell>
        </row>
        <row r="2">
          <cell r="A2" t="str">
            <v>97142</v>
          </cell>
          <cell r="B2" t="str">
            <v>ASSENTAMENTO DE TUBO DE FERRO FUNDIDO PARA REDE DE ÁGUA, DN 100 MM, JUNTA ELÁSTICA, INSTALADO EM LOCAL COM NÍVEL ALTO DE INTERFERÊNCIAS (NÃO INCLUI FORNECIMENTO). AF_11/2017</v>
          </cell>
          <cell r="C2" t="str">
            <v>M</v>
          </cell>
          <cell r="D2" t="str">
            <v>ATRIBUÍDO SÃO PAULO</v>
          </cell>
          <cell r="E2" t="str">
            <v>8,50</v>
          </cell>
        </row>
        <row r="3">
          <cell r="A3" t="str">
            <v>97143</v>
          </cell>
          <cell r="B3" t="str">
            <v>ASSENTAMENTO DE TUBO DE FERRO FUNDIDO PARA REDE DE ÁGUA, DN 150 MM, JUNTA ELÁSTICA, INSTALADO EM LOCAL COM NÍVEL ALTO DE INTERFERÊNCIAS (NÃO INCLUI FORNECIMENTO). AF_11/2017</v>
          </cell>
          <cell r="C3" t="str">
            <v>M</v>
          </cell>
          <cell r="D3" t="str">
            <v>ATRIBUÍDO SÃO PAULO</v>
          </cell>
          <cell r="E3" t="str">
            <v>10,64</v>
          </cell>
        </row>
        <row r="4">
          <cell r="A4" t="str">
            <v>97144</v>
          </cell>
          <cell r="B4" t="str">
            <v>ASSENTAMENTO DE TUBO DE FERRO FUNDIDO PARA REDE DE ÁGUA, DN 200 MM, JUNTA ELÁSTICA, INSTALADO EM LOCAL COM NÍVEL ALTO DE INTERFERÊNCIAS (NÃO INCLUI FORNECIMENTO). AF_11/2017</v>
          </cell>
          <cell r="C4" t="str">
            <v>M</v>
          </cell>
          <cell r="D4" t="str">
            <v>ATRIBUÍDO SÃO PAULO</v>
          </cell>
          <cell r="E4" t="str">
            <v>12,75</v>
          </cell>
        </row>
        <row r="5">
          <cell r="A5" t="str">
            <v>97145</v>
          </cell>
          <cell r="B5" t="str">
            <v>ASSENTAMENTO DE TUBO DE FERRO FUNDIDO PARA REDE DE ÁGUA, DN 250 MM, JUNTA ELÁSTICA, INSTALADO EM LOCAL COM NÍVEL ALTO DE INTERFERÊNCIAS (NÃO INCLUI FORNECIMENTO). AF_11/2017</v>
          </cell>
          <cell r="C5" t="str">
            <v>M</v>
          </cell>
          <cell r="D5" t="str">
            <v>ATRIBUÍDO SÃO PAULO</v>
          </cell>
          <cell r="E5" t="str">
            <v>14,91</v>
          </cell>
        </row>
        <row r="6">
          <cell r="A6" t="str">
            <v>97146</v>
          </cell>
          <cell r="B6" t="str">
            <v>ASSENTAMENTO DE TUBO DE FERRO FUNDIDO PARA REDE DE ÁGUA, DN 300 MM, JUNTA ELÁSTICA, INSTALADO EM LOCAL COM NÍVEL ALTO DE INTERFERÊNCIAS (NÃO INCLUI FORNECIMENTO). AF_11/2017</v>
          </cell>
          <cell r="C6" t="str">
            <v>M</v>
          </cell>
          <cell r="D6" t="str">
            <v>ATRIBUÍDO SÃO PAULO</v>
          </cell>
          <cell r="E6" t="str">
            <v>17,07</v>
          </cell>
        </row>
        <row r="7">
          <cell r="A7" t="str">
            <v>97147</v>
          </cell>
          <cell r="B7" t="str">
            <v>ASSENTAMENTO DE TUBO DE FERRO FUNDIDO PARA REDE DE ÁGUA, DN 350 MM, JUNTA ELÁSTICA, INSTALADO EM LOCAL COM NÍVEL ALTO DE INTERFERÊNCIAS (NÃO INCLUI FORNECIMENTO). AF_11/2017</v>
          </cell>
          <cell r="C7" t="str">
            <v>M</v>
          </cell>
          <cell r="D7" t="str">
            <v>ATRIBUÍDO SÃO PAULO</v>
          </cell>
          <cell r="E7" t="str">
            <v>19,21</v>
          </cell>
        </row>
        <row r="8">
          <cell r="A8" t="str">
            <v>97148</v>
          </cell>
          <cell r="B8" t="str">
            <v>ASSENTAMENTO DE TUBO DE FERRO FUNDIDO PARA REDE DE ÁGUA, DN 400 MM, JUNTA ELÁSTICA, INSTALADO EM LOCAL COM NÍVEL ALTO DE INTERFERÊNCIAS (NÃO INCLUI FORNECIMENTO). AF_11/2017</v>
          </cell>
          <cell r="C8" t="str">
            <v>M</v>
          </cell>
          <cell r="D8" t="str">
            <v>ATRIBUÍDO SÃO PAULO</v>
          </cell>
          <cell r="E8" t="str">
            <v>21,37</v>
          </cell>
        </row>
        <row r="9">
          <cell r="A9" t="str">
            <v>97149</v>
          </cell>
          <cell r="B9" t="str">
            <v>ASSENTAMENTO DE TUBO DE FERRO FUNDIDO PARA REDE DE ÁGUA, DN 450 MM, JUNTA ELÁSTICA, INSTALADO EM LOCAL COM NÍVEL ALTO DE INTERFERÊNCIAS (NÃO INCLUI FORNECIMENTO). AF_11/2017</v>
          </cell>
          <cell r="C9" t="str">
            <v>M</v>
          </cell>
          <cell r="D9" t="str">
            <v>ATRIBUÍDO SÃO PAULO</v>
          </cell>
          <cell r="E9" t="str">
            <v>23,53</v>
          </cell>
        </row>
        <row r="10">
          <cell r="A10" t="str">
            <v>97150</v>
          </cell>
          <cell r="B10" t="str">
            <v>ASSENTAMENTO DE TUBO DE FERRO FUNDIDO PARA REDE DE ÁGUA, DN 500 MM, JUNTA ELÁSTICA, INSTALADO EM LOCAL COM NÍVEL ALTO DE INTERFERÊNCIAS (NÃO INCLUI FORNECIMENTO). AF_11/2017</v>
          </cell>
          <cell r="C10" t="str">
            <v>M</v>
          </cell>
          <cell r="D10" t="str">
            <v>ATRIBUÍDO SÃO PAULO</v>
          </cell>
          <cell r="E10" t="str">
            <v>30,55</v>
          </cell>
        </row>
        <row r="11">
          <cell r="A11" t="str">
            <v>97151</v>
          </cell>
          <cell r="B11" t="str">
            <v>ASSENTAMENTO DE TUBO DE FERRO FUNDIDO PARA REDE DE ÁGUA, DN 600 MM, JUNTA ELÁSTICA, INSTALADO EM LOCAL COM NÍVEL ALTO DE INTERFERÊNCIAS (NÃO INCLUI FORNECIMENTO). AF_11/2017</v>
          </cell>
          <cell r="C11" t="str">
            <v>M</v>
          </cell>
          <cell r="D11" t="str">
            <v>ATRIBUÍDO SÃO PAULO</v>
          </cell>
          <cell r="E11" t="str">
            <v>35,60</v>
          </cell>
        </row>
        <row r="12">
          <cell r="A12" t="str">
            <v>97152</v>
          </cell>
          <cell r="B12" t="str">
            <v>ASSENTAMENTO DE TUBO DE FERRO FUNDIDO PARA REDE DE ÁGUA, DN 700 MM, JUNTA ELÁSTICA, INSTALADO EM LOCAL COM NÍVEL ALTO DE INTERFERÊNCIAS (NÃO INCLUI FORNECIMENTO). AF_11/2017</v>
          </cell>
          <cell r="C12" t="str">
            <v>M</v>
          </cell>
          <cell r="D12" t="str">
            <v>ATRIBUÍDO SÃO PAULO</v>
          </cell>
          <cell r="E12" t="str">
            <v>40,39</v>
          </cell>
        </row>
        <row r="13">
          <cell r="A13" t="str">
            <v>97153</v>
          </cell>
          <cell r="B13" t="str">
            <v>ASSENTAMENTO DE TUBO DE FERRO FUNDIDO PARA REDE DE ÁGUA, DN 800 MM, JUNTA ELÁSTICA, INSTALADO EM LOCAL COM NÍVEL ALTO DE INTERFERÊNCIAS (NÃO INCLUI FORNECIMENTO). AF_11/2017</v>
          </cell>
          <cell r="C13" t="str">
            <v>M</v>
          </cell>
          <cell r="D13" t="str">
            <v>ATRIBUÍDO SÃO PAULO</v>
          </cell>
          <cell r="E13" t="str">
            <v>45,34</v>
          </cell>
        </row>
        <row r="14">
          <cell r="A14" t="str">
            <v>97154</v>
          </cell>
          <cell r="B14" t="str">
            <v>ASSENTAMENTO DE TUBO DE FERRO FUNDIDO PARA REDE DE ÁGUA, DN 900 MM, JUNTA ELÁSTICA, INSTALADO EM LOCAL COM NÍVEL ALTO DE INTERFERÊNCIAS (NÃO INCLUI FORNECIMENTO). AF_11/2017</v>
          </cell>
          <cell r="C14" t="str">
            <v>M</v>
          </cell>
          <cell r="D14" t="str">
            <v>ATRIBUÍDO SÃO PAULO</v>
          </cell>
          <cell r="E14" t="str">
            <v>50,29</v>
          </cell>
        </row>
        <row r="15">
          <cell r="A15" t="str">
            <v>97155</v>
          </cell>
          <cell r="B15" t="str">
            <v>ASSENTAMENTO DE TUBO DE FERRO FUNDIDO PARA REDE DE ÁGUA, DN 1000 MM, JUNTA ELÁSTICA, INSTALADO EM LOCAL COM NÍVEL ALTO DE INTERFERÊNCIAS (NÃO INCLUI FORNECIMENTO). AF_11/2017</v>
          </cell>
          <cell r="C15" t="str">
            <v>M</v>
          </cell>
          <cell r="D15" t="str">
            <v>ATRIBUÍDO SÃO PAULO</v>
          </cell>
          <cell r="E15" t="str">
            <v>55,28</v>
          </cell>
        </row>
        <row r="16">
          <cell r="A16" t="str">
            <v>97156</v>
          </cell>
          <cell r="B16" t="str">
            <v>ASSENTAMENTO DE TUBO DE FERRO FUNDIDO PARA REDE DE ÁGUA, DN 1200 MM, JUNTA ELÁSTICA, INSTALADO EM LOCAL COM NÍVEL ALTO DE INTERFERÊNCIAS (NÃO INCLUI FORNECIMENTO). AF_11/2017</v>
          </cell>
          <cell r="C16" t="str">
            <v>M</v>
          </cell>
          <cell r="D16" t="str">
            <v>ATRIBUÍDO SÃO PAULO</v>
          </cell>
          <cell r="E16" t="str">
            <v>65,63</v>
          </cell>
        </row>
        <row r="17">
          <cell r="A17" t="str">
            <v>97157</v>
          </cell>
          <cell r="B17" t="str">
            <v>ASSENTAMENTO DE TUBO DE FERRO FUNDIDO PARA REDE DE ÁGUA, DN 80 MM, JUNTA ELÁSTICA, INSTALADO EM LOCAL COM NÍVEL BAIXO DE INTERFERÊNCIAS (NÃO INCLUI FORNECIMENTO). AF_11/2017</v>
          </cell>
          <cell r="C17" t="str">
            <v>M</v>
          </cell>
          <cell r="D17" t="str">
            <v>ATRIBUÍDO SÃO PAULO</v>
          </cell>
          <cell r="E17" t="str">
            <v>4,67</v>
          </cell>
        </row>
        <row r="18">
          <cell r="A18" t="str">
            <v>97158</v>
          </cell>
          <cell r="B18" t="str">
            <v>ASSENTAMENTO DE TUBO DE FERRO FUNDIDO PARA REDE DE ÁGUA, DN 100 MM, JUNTA ELÁSTICA, INSTALADO EM LOCAL COM NÍVEL BAIXO DE INTERFERÊNCIAS (NÃO INCLUI FORNECIMENTO). AF_11/2017</v>
          </cell>
          <cell r="C18" t="str">
            <v>M</v>
          </cell>
          <cell r="D18" t="str">
            <v>ATRIBUÍDO SÃO PAULO</v>
          </cell>
          <cell r="E18" t="str">
            <v>5,19</v>
          </cell>
        </row>
        <row r="19">
          <cell r="A19" t="str">
            <v>97159</v>
          </cell>
          <cell r="B19" t="str">
            <v>ASSENTAMENTO DE TUBO DE FERRO FUNDIDO PARA REDE DE ÁGUA, DN 150 MM, JUNTA ELÁSTICA, INSTALADO EM LOCAL COM NÍVEL BAIXO DE INTERFERÊNCIAS (NÃO INCLUI FORNECIMENTO). AF_11/2017</v>
          </cell>
          <cell r="C19" t="str">
            <v>M</v>
          </cell>
          <cell r="D19" t="str">
            <v>ATRIBUÍDO SÃO PAULO</v>
          </cell>
          <cell r="E19" t="str">
            <v>6,50</v>
          </cell>
        </row>
        <row r="20">
          <cell r="A20" t="str">
            <v>97160</v>
          </cell>
          <cell r="B20" t="str">
            <v>ASSENTAMENTO DE TUBO DE FERRO FUNDIDO PARA REDE DE ÁGUA, DN 200 MM, JUNTA ELÁSTICA, INSTALADO EM LOCAL COM NÍVEL BAIXO DE INTERFERÊNCIAS (NÃO INCLUI FORNECIMENTO). AF_11/2017</v>
          </cell>
          <cell r="C20" t="str">
            <v>M</v>
          </cell>
          <cell r="D20" t="str">
            <v>ATRIBUÍDO SÃO PAULO</v>
          </cell>
          <cell r="E20" t="str">
            <v>7,78</v>
          </cell>
        </row>
        <row r="21">
          <cell r="A21" t="str">
            <v>97161</v>
          </cell>
          <cell r="B21" t="str">
            <v>ASSENTAMENTO DE TUBO DE FERRO FUNDIDO PARA REDE DE ÁGUA, DN 250 MM, JUNTA ELÁSTICA, INSTALADO EM LOCAL COM NÍVEL BAIXO DE INTERFERÊNCIAS (NÃO INCLUI FORNECIMENTO). AF_11/2017</v>
          </cell>
          <cell r="C21" t="str">
            <v>M</v>
          </cell>
          <cell r="D21" t="str">
            <v>ATRIBUÍDO SÃO PAULO</v>
          </cell>
          <cell r="E21" t="str">
            <v>9,13</v>
          </cell>
        </row>
        <row r="22">
          <cell r="A22" t="str">
            <v>97162</v>
          </cell>
          <cell r="B22" t="str">
            <v>ASSENTAMENTO DE TUBO DE FERRO FUNDIDO PARA REDE DE ÁGUA, DN 300 MM, JUNTA ELÁSTICA, INSTALADO EM LOCAL COM NÍVEL BAIXO DE INTERFERÊNCIAS (NÃO INCLUI FORNECIMENTO). AF_11/2017</v>
          </cell>
          <cell r="C22" t="str">
            <v>M</v>
          </cell>
          <cell r="D22" t="str">
            <v>ATRIBUÍDO SÃO PAULO</v>
          </cell>
          <cell r="E22" t="str">
            <v>10,46</v>
          </cell>
        </row>
        <row r="23">
          <cell r="A23" t="str">
            <v>97163</v>
          </cell>
          <cell r="B23" t="str">
            <v>ASSENTAMENTO DE TUBO DE FERRO FUNDIDO PARA REDE DE ÁGUA, DN 350 MM, JUNTA ELÁSTICA, INSTALADO EM LOCAL COM NÍVEL BAIXO DE INTERFERÊNCIAS (NÃO INCLUI FORNECIMENTO). AF_11/2017</v>
          </cell>
          <cell r="C23" t="str">
            <v>M</v>
          </cell>
          <cell r="D23" t="str">
            <v>ATRIBUÍDO SÃO PAULO</v>
          </cell>
          <cell r="E23" t="str">
            <v>11,78</v>
          </cell>
        </row>
        <row r="24">
          <cell r="A24" t="str">
            <v>97164</v>
          </cell>
          <cell r="B24" t="str">
            <v>ASSENTAMENTO DE TUBO DE FERRO FUNDIDO PARA REDE DE ÁGUA, DN 400 MM, JUNTA ELÁSTICA, INSTALADO EM LOCAL COM NÍVEL BAIXO DE INTERFERÊNCIAS (NÃO INCLUI FORNECIMENTO). AF_11/2017</v>
          </cell>
          <cell r="C24" t="str">
            <v>M</v>
          </cell>
          <cell r="D24" t="str">
            <v>ATRIBUÍDO SÃO PAULO</v>
          </cell>
          <cell r="E24" t="str">
            <v>13,11</v>
          </cell>
        </row>
        <row r="25">
          <cell r="A25" t="str">
            <v>97165</v>
          </cell>
          <cell r="B25" t="str">
            <v>ASSENTAMENTO DE TUBO DE FERRO FUNDIDO PARA REDE DE ÁGUA, DN 450 MM, JUNTA ELÁSTICA, INSTALADO EM LOCAL COM NÍVEL BAIXO DE INTERFERÊNCIAS (NÃO INCLUI FORNECIMENTO). AF_11/2017</v>
          </cell>
          <cell r="C25" t="str">
            <v>M</v>
          </cell>
          <cell r="D25" t="str">
            <v>ATRIBUÍDO SÃO PAULO</v>
          </cell>
          <cell r="E25" t="str">
            <v>14,45</v>
          </cell>
        </row>
        <row r="26">
          <cell r="A26" t="str">
            <v>97166</v>
          </cell>
          <cell r="B26" t="str">
            <v>ASSENTAMENTO DE TUBO DE FERRO FUNDIDO PARA REDE DE ÁGUA, DN 500 MM, JUNTA ELÁSTICA, INSTALADO EM LOCAL COM NÍVEL BAIXO DE INTERFERÊNCIAS (NÃO INCLUI FORNECIMENTO). AF_11/2017</v>
          </cell>
          <cell r="C26" t="str">
            <v>M</v>
          </cell>
          <cell r="D26" t="str">
            <v>ATRIBUÍDO SÃO PAULO</v>
          </cell>
          <cell r="E26" t="str">
            <v>18,72</v>
          </cell>
        </row>
        <row r="27">
          <cell r="A27" t="str">
            <v>97167</v>
          </cell>
          <cell r="B27" t="str">
            <v>ASSENTAMENTO DE TUBO DE FERRO FUNDIDO PARA REDE DE ÁGUA, DN 600 MM, JUNTA ELÁSTICA, INSTALADO EM LOCAL COM NÍVEL BAIXO DE INTERFERÊNCIAS (NÃO INCLUI FORNECIMENTO). AF_11/2017</v>
          </cell>
          <cell r="C27" t="str">
            <v>M</v>
          </cell>
          <cell r="D27" t="str">
            <v>ATRIBUÍDO SÃO PAULO</v>
          </cell>
          <cell r="E27" t="str">
            <v>21,85</v>
          </cell>
        </row>
        <row r="28">
          <cell r="A28" t="str">
            <v>97168</v>
          </cell>
          <cell r="B28" t="str">
            <v>ASSENTAMENTO DE TUBO DE FERRO FUNDIDO PARA REDE DE ÁGUA, DN 700 MM, JUNTA ELÁSTICA, INSTALADO EM LOCAL COM NÍVEL BAIXO DE INTERFERÊNCIAS (NÃO INCLUI FORNECIMENTO). AF_11/2017</v>
          </cell>
          <cell r="C28" t="str">
            <v>M</v>
          </cell>
          <cell r="D28" t="str">
            <v>ATRIBUÍDO SÃO PAULO</v>
          </cell>
          <cell r="E28" t="str">
            <v>24,71</v>
          </cell>
        </row>
        <row r="29">
          <cell r="A29" t="str">
            <v>97169</v>
          </cell>
          <cell r="B29" t="str">
            <v>ASSENTAMENTO DE TUBO DE FERRO FUNDIDO PARA REDE DE ÁGUA, DN 800 MM, JUNTA ELÁSTICA, INSTALADO EM LOCAL COM NÍVEL BAIXO DE INTERFERÊNCIAS (NÃO INCLUI FORNECIMENTO). AF_11/2017</v>
          </cell>
          <cell r="C29" t="str">
            <v>M</v>
          </cell>
          <cell r="D29" t="str">
            <v>ATRIBUÍDO SÃO PAULO</v>
          </cell>
          <cell r="E29" t="str">
            <v>27,73</v>
          </cell>
        </row>
        <row r="30">
          <cell r="A30" t="str">
            <v>97170</v>
          </cell>
          <cell r="B30" t="str">
            <v>ASSENTAMENTO DE TUBO DE FERRO FUNDIDO PARA REDE DE ÁGUA, DN 900 MM, JUNTA ELÁSTICA, INSTALADO EM LOCAL COM NÍVEL BAIXO DE INTERFERÊNCIAS (NÃO INCLUI FORNECIMENTO). AF_11/2017</v>
          </cell>
          <cell r="C30" t="str">
            <v>M</v>
          </cell>
          <cell r="D30" t="str">
            <v>ATRIBUÍDO SÃO PAULO</v>
          </cell>
          <cell r="E30" t="str">
            <v>30,77</v>
          </cell>
        </row>
        <row r="31">
          <cell r="A31" t="str">
            <v>97171</v>
          </cell>
          <cell r="B31" t="str">
            <v>ASSENTAMENTO DE TUBO DE FERRO FUNDIDO PARA REDE DE ÁGUA, DN 1000 MM, JUNTA ELÁSTICA, INSTALADO EM LOCAL COM NÍVEL BAIXO DE INTERFERÊNCIAS (NÃO INCLUI FORNECIMENTO). AF_11/2017</v>
          </cell>
          <cell r="C31" t="str">
            <v>M</v>
          </cell>
          <cell r="D31" t="str">
            <v>ATRIBUÍDO SÃO PAULO</v>
          </cell>
          <cell r="E31" t="str">
            <v>33,83</v>
          </cell>
        </row>
        <row r="32">
          <cell r="A32" t="str">
            <v>97172</v>
          </cell>
          <cell r="B32" t="str">
            <v>ASSENTAMENTO DE TUBO DE FERRO FUNDIDO PARA REDE DE ÁGUA, DN 1200 MM, JUNTA ELÁSTICA, INSTALADO EM LOCAL COM NÍVEL BAIXO DE INTERFERÊNCIAS (NÃO INCLUI FORNECIMENTO). AF_11/2017</v>
          </cell>
          <cell r="C32" t="str">
            <v>M</v>
          </cell>
          <cell r="D32" t="str">
            <v>ATRIBUÍDO SÃO PAULO</v>
          </cell>
          <cell r="E32" t="str">
            <v>40,36</v>
          </cell>
        </row>
        <row r="33">
          <cell r="A33" t="str">
            <v>97173</v>
          </cell>
          <cell r="B33" t="str">
            <v>ASSENTAMENTO DE TUBO DE AÇO CARBONO PARA REDE DE ÁGUA, DN 600 MM (24), JUNTA SOLDADA, INSTALADO EM LOCAL COM NÍVEL ALTO DE INTERFERÊNCIAS (NÃO INCLUI FORNECIMENTO). AF_11/2017</v>
          </cell>
          <cell r="C33" t="str">
            <v>M</v>
          </cell>
          <cell r="D33" t="str">
            <v>ATRIBUÍDO SÃO PAULO</v>
          </cell>
          <cell r="E33" t="str">
            <v>33,63</v>
          </cell>
        </row>
        <row r="34">
          <cell r="A34" t="str">
            <v>97174</v>
          </cell>
          <cell r="B34" t="str">
            <v>ASSENTAMENTO DE TUBO DE AÇO CARBONO PARA REDE DE ÁGUA, DN 700 MM (28), JUNTA SOLDADA, INSTALADO EM LOCAL COM NÍVEL ALTO DE INTERFERÊNCIAS (NÃO INCLUI FORNECIMENTO). AF_11/2017</v>
          </cell>
          <cell r="C34" t="str">
            <v>M</v>
          </cell>
          <cell r="D34" t="str">
            <v>ATRIBUÍDO SÃO PAULO</v>
          </cell>
          <cell r="E34" t="str">
            <v>38,93</v>
          </cell>
        </row>
        <row r="35">
          <cell r="A35" t="str">
            <v>97175</v>
          </cell>
          <cell r="B35" t="str">
            <v>ASSENTAMENTO DE TUBO DE AÇO CARBONO PARA REDE DE ÁGUA, DN 800 MM (32), JUNTA SOLDADA, INSTALADO EM LOCAL COM NÍVEL ALTO DE INTERFERÊNCIAS (NÃO INCLUI FORNECIMENTO). AF_11/2017</v>
          </cell>
          <cell r="C35" t="str">
            <v>M</v>
          </cell>
          <cell r="D35" t="str">
            <v>ATRIBUÍDO SÃO PAULO</v>
          </cell>
          <cell r="E35" t="str">
            <v>44,24</v>
          </cell>
        </row>
        <row r="36">
          <cell r="A36" t="str">
            <v>97176</v>
          </cell>
          <cell r="B36" t="str">
            <v>ASSENTAMENTO DE TUBO DE AÇO CARBONO PARA REDE DE ÁGUA, DN 900 MM (36), JUNTA SOLDADA, INSTALADO EM LOCAL COM NÍVEL ALTO DE INTERFERÊNCIAS (NÃO INCLUI FORNECIMENTO). AF_11/2017</v>
          </cell>
          <cell r="C36" t="str">
            <v>M</v>
          </cell>
          <cell r="D36" t="str">
            <v>ATRIBUÍDO SÃO PAULO</v>
          </cell>
          <cell r="E36" t="str">
            <v>49,55</v>
          </cell>
        </row>
        <row r="37">
          <cell r="A37" t="str">
            <v>97177</v>
          </cell>
          <cell r="B37" t="str">
            <v>ASSENTAMENTO DE TUBO DE AÇO CARBONO PARA REDE DE ÁGUA, DN 1000 MM (40) OU DN 1100 MM (44), JUNTA SOLDADA, INSTALADO EM LOCAL COM NÍVEL ALTO DE INTERFERÊNCIAS (NÃO INCLUI FORNECIMENTO). AF_11/2017</v>
          </cell>
          <cell r="C37" t="str">
            <v>M</v>
          </cell>
          <cell r="D37" t="str">
            <v>ATRIBUÍDO SÃO PAULO</v>
          </cell>
          <cell r="E37" t="str">
            <v>60,16</v>
          </cell>
        </row>
        <row r="38">
          <cell r="A38" t="str">
            <v>97178</v>
          </cell>
          <cell r="B38" t="str">
            <v>ASSENTAMENTO DE TUBO DE AÇO CARBONO PARA REDE DE ÁGUA, DN 1200 MM (48) OU DN 1300 MM (52), JUNTA SOLDADA, INSTALADO EM LOCAL COM NÍVEL ALTO DE INTERFERÊNCIAS (NÃO INCLUI FORNECIMENTO). AF_11/2017</v>
          </cell>
          <cell r="C38" t="str">
            <v>M</v>
          </cell>
          <cell r="D38" t="str">
            <v>ATRIBUÍDO SÃO PAULO</v>
          </cell>
          <cell r="E38" t="str">
            <v>70,79</v>
          </cell>
        </row>
        <row r="39">
          <cell r="A39" t="str">
            <v>97179</v>
          </cell>
          <cell r="B39" t="str">
            <v>ASSENTAMENTO DE TUBO DE AÇO CARBONO PARA REDE DE ÁGUA, DN 1400 MM (56'') OU DN 1500 MM (60), JUNTA SOLDADA, INSTALADO EM LOCAL COM NÍVEL ALTO DE INTERFERÊNCIAS (NÃO INCLUI FORNECIMENTO). AF_11/2017</v>
          </cell>
          <cell r="C39" t="str">
            <v>M</v>
          </cell>
          <cell r="D39" t="str">
            <v>ATRIBUÍDO SÃO PAULO</v>
          </cell>
          <cell r="E39" t="str">
            <v>81,39</v>
          </cell>
        </row>
        <row r="40">
          <cell r="A40" t="str">
            <v>97180</v>
          </cell>
          <cell r="B40" t="str">
            <v>ASSENTAMENTO DE TUBO DE AÇO CARBONO PARA REDE DE ÁGUA, DN 1600 MM (64) OU DN 1700 MM (68), JUNTA SOLDADA, INSTALADO EM LOCAL COM NÍVEL ALTO DE INTERFERÊNCIAS (NÃO INCLUI FORNECIMENTO). AF_11/2017</v>
          </cell>
          <cell r="C40" t="str">
            <v>M</v>
          </cell>
          <cell r="D40" t="str">
            <v>ATRIBUÍDO SÃO PAULO</v>
          </cell>
          <cell r="E40" t="str">
            <v>92,00</v>
          </cell>
        </row>
        <row r="41">
          <cell r="A41" t="str">
            <v>97181</v>
          </cell>
          <cell r="B41" t="str">
            <v>ASSENTAMENTO DE TUBO DE AÇO CARBONO PARA REDE DE ÁGUA, DN 1800 MM (72) OU DN 1900 MM (76), JUNTA SOLDADA, INSTALADO EM LOCAL COM NÍVEL ALTO DE INTERFERÊNCIAS (NÃO INCLUI FORNECIMENTO). AF_11/2017</v>
          </cell>
          <cell r="C41" t="str">
            <v>M</v>
          </cell>
          <cell r="D41" t="str">
            <v>ATRIBUÍDO SÃO PAULO</v>
          </cell>
          <cell r="E41" t="str">
            <v>107,30</v>
          </cell>
        </row>
        <row r="42">
          <cell r="A42" t="str">
            <v>97182</v>
          </cell>
          <cell r="B42" t="str">
            <v>ASSENTAMENTO DE TUBO DE AÇO CARBONO PARA REDE DE ÁGUA, DN 2000 MM (80) OU DN 2100 MM (84), JUNTA SOLDADA, INSTALADO EM LOCAL COM NÍVEL ALTO DE INTERFERÊNCIAS (NÃO INCLUI FORNECIMENTO). AF_11/2017</v>
          </cell>
          <cell r="C42" t="str">
            <v>M</v>
          </cell>
          <cell r="D42" t="str">
            <v>ATRIBUÍDO SÃO PAULO</v>
          </cell>
          <cell r="E42" t="str">
            <v>118,41</v>
          </cell>
        </row>
        <row r="43">
          <cell r="A43" t="str">
            <v>97183</v>
          </cell>
          <cell r="B43" t="str">
            <v>ASSENTAMENTO DE TUBO DE AÇO CARBONO PARA REDE DE ÁGUA, DN 600 MM (24), JUNTA SOLDADA, INSTALADO EM LOCAL COM NÍVEL BAIXO DE INTERFERÊNCIAS (NÃO INCLUI FORNECIMENTO). AF_11/2017</v>
          </cell>
          <cell r="C43" t="str">
            <v>M</v>
          </cell>
          <cell r="D43" t="str">
            <v>ATRIBUÍDO SÃO PAULO</v>
          </cell>
          <cell r="E43" t="str">
            <v>26,94</v>
          </cell>
        </row>
        <row r="44">
          <cell r="A44" t="str">
            <v>97184</v>
          </cell>
          <cell r="B44" t="str">
            <v>ASSENTAMENTO DE TUBO DE AÇO CARBONO PARA REDE DE ÁGUA, DN 700 MM (28), JUNTA SOLDADA, INSTALADO EM LOCAL COM NÍVEL BAIXO DE INTERFERÊNCIAS (NÃO INCLUI FORNECIMENTO). AF_11/2017</v>
          </cell>
          <cell r="C44" t="str">
            <v>M</v>
          </cell>
          <cell r="D44" t="str">
            <v>ATRIBUÍDO SÃO PAULO</v>
          </cell>
          <cell r="E44" t="str">
            <v>31,25</v>
          </cell>
        </row>
        <row r="45">
          <cell r="A45" t="str">
            <v>97185</v>
          </cell>
          <cell r="B45" t="str">
            <v>ASSENTAMENTO DE TUBO DE AÇO CARBONO PARA REDE DE ÁGUA, DN 800 MM (32), JUNTA SOLDADA, INSTALADO EM LOCAL COM NÍVEL BAIXO DE INTERFERÊNCIAS (NÃO INCLUI FORNECIMENTO). AF_11/2017</v>
          </cell>
          <cell r="C45" t="str">
            <v>M</v>
          </cell>
          <cell r="D45" t="str">
            <v>ATRIBUÍDO SÃO PAULO</v>
          </cell>
          <cell r="E45" t="str">
            <v>35,56</v>
          </cell>
        </row>
        <row r="46">
          <cell r="A46" t="str">
            <v>97186</v>
          </cell>
          <cell r="B46" t="str">
            <v>ASSENTAMENTO DE TUBO DE AÇO CARBONO PARA REDE DE ÁGUA, DN 900 MM (36), JUNTA SOLDADA, INSTALADO EM LOCAL COM NÍVEL BAIXO DE INTERFERÊNCIAS (NÃO INCLUI FORNECIMENTO). AF_11/2017</v>
          </cell>
          <cell r="C46" t="str">
            <v>M</v>
          </cell>
          <cell r="D46" t="str">
            <v>ATRIBUÍDO SÃO PAULO</v>
          </cell>
          <cell r="E46" t="str">
            <v>39,87</v>
          </cell>
        </row>
        <row r="47">
          <cell r="A47" t="str">
            <v>97187</v>
          </cell>
          <cell r="B47" t="str">
            <v>ASSENTAMENTO DE TUBO DE AÇO CARBONO PARA REDE DE ÁGUA, DN 1000 MM (40  ) OU DN 1100 MM (44  ), JUNTA SOLDADA, INSTALADO EM LOCAL COM NÍVEL BAIXO DE INTERFERÊNCIAS (NÃO INCLUI FORNECIMENTO). AF_11/2017</v>
          </cell>
          <cell r="C47" t="str">
            <v>M</v>
          </cell>
          <cell r="D47" t="str">
            <v>ATRIBUÍDO SÃO PAULO</v>
          </cell>
          <cell r="E47" t="str">
            <v>48,49</v>
          </cell>
        </row>
        <row r="48">
          <cell r="A48" t="str">
            <v>97188</v>
          </cell>
          <cell r="B48" t="str">
            <v>ASSENTAMENTO DE TUBO DE AÇO CARBONO PARA REDE DE ÁGUA, DN 1200 MM (48) OU DN 1300 MM (52), JUNTA SOLDADA, INSTALADO EM LOCAL COM NÍVEL BAIXO DE INTERFERÊNCIAS (NÃO INCLUI FORNECIMENTO). AF_11/2017</v>
          </cell>
          <cell r="C48" t="str">
            <v>M</v>
          </cell>
          <cell r="D48" t="str">
            <v>ATRIBUÍDO SÃO PAULO</v>
          </cell>
          <cell r="E48" t="str">
            <v>57,12</v>
          </cell>
        </row>
        <row r="49">
          <cell r="A49" t="str">
            <v>97189</v>
          </cell>
          <cell r="B49" t="str">
            <v>ASSENTAMENTO DE TUBO DE AÇO CARBONO PARA REDE DE ÁGUA, DN 1400 MM (56'') OU DN 1500 MM (60), JUNTA SOLDADA, INSTALADO EM LOCAL COM NÍVEL BAIXO DE INTERFERÊNCIAS (NÃO INCLUI FORNECIMENTO). AF_11/2017</v>
          </cell>
          <cell r="C49" t="str">
            <v>M</v>
          </cell>
          <cell r="D49" t="str">
            <v>ATRIBUÍDO SÃO PAULO</v>
          </cell>
          <cell r="E49" t="str">
            <v>65,75</v>
          </cell>
        </row>
        <row r="50">
          <cell r="A50" t="str">
            <v>97190</v>
          </cell>
          <cell r="B50" t="str">
            <v>ASSENTAMENTO DE TUBO DE AÇO CARBONO PARA REDE DE ÁGUA, DN 1600 MM (64) OU DN 1700 MM (68), JUNTA SOLDADA, INSTALADO EM LOCAL COM NÍVEL BAIXO DE INTERFERÊNCIAS (NÃO INCLUI FORNECIMENTO). AF_11/2017</v>
          </cell>
          <cell r="C50" t="str">
            <v>M</v>
          </cell>
          <cell r="D50" t="str">
            <v>ATRIBUÍDO SÃO PAULO</v>
          </cell>
          <cell r="E50" t="str">
            <v>74,36</v>
          </cell>
        </row>
        <row r="51">
          <cell r="A51" t="str">
            <v>97191</v>
          </cell>
          <cell r="B51" t="str">
            <v>ASSENTAMENTO DE TUBO DE AÇO CARBONO PARA REDE DE ÁGUA, DN 1800 MM (72) OU DN 1900 MM (76), JUNTA SOLDADA, INSTALADO EM LOCAL COM NÍVEL BAIXO DE INTERFERÊNCIAS (NÃO INCLUI FORNECIMENTO). AF_11/2017</v>
          </cell>
          <cell r="C51" t="str">
            <v>M</v>
          </cell>
          <cell r="D51" t="str">
            <v>ATRIBUÍDO SÃO PAULO</v>
          </cell>
          <cell r="E51" t="str">
            <v>86,42</v>
          </cell>
        </row>
        <row r="52">
          <cell r="A52" t="str">
            <v>97192</v>
          </cell>
          <cell r="B52" t="str">
            <v>ASSENTAMENTO DE TUBO DE AÇO CARBONO PARA REDE DE ÁGUA, DN 2000 MM (80) OU DN 2100 MM (84), JUNTA SOLDADA, INSTALADO EM LOCAL COM NÍVEL BAIXO DE INTERFERÊNCIAS (NÃO INCLUI FORNECIMENTO). AF_11/2017</v>
          </cell>
          <cell r="C52" t="str">
            <v>M</v>
          </cell>
          <cell r="D52" t="str">
            <v>ATRIBUÍDO SÃO PAULO</v>
          </cell>
          <cell r="E52" t="str">
            <v>95,41</v>
          </cell>
        </row>
        <row r="53">
          <cell r="A53" t="str">
            <v>90694</v>
          </cell>
          <cell r="B53" t="str">
            <v>TUBO DE PVC PARA REDE COLETORA DE ESGOTO DE PAREDE MACIÇA, DN 100 MM, JUNTA ELÁSTICA - FORNECIMENTO E ASSENTAMENTO. AF_01/2021</v>
          </cell>
          <cell r="C53" t="str">
            <v>M</v>
          </cell>
          <cell r="D53" t="str">
            <v>COEFICIENTE DE REPRESENTATIVIDADE</v>
          </cell>
          <cell r="E53" t="str">
            <v>41,36</v>
          </cell>
        </row>
        <row r="54">
          <cell r="A54" t="str">
            <v>90695</v>
          </cell>
          <cell r="B54" t="str">
            <v>TUBO DE PVC PARA REDE COLETORA DE ESGOTO DE PAREDE MACIÇA, DN 150 MM, JUNTA ELÁSTICA  - FORNECIMENTO E ASSENTAMENTO. AF_01/2021</v>
          </cell>
          <cell r="C54" t="str">
            <v>M</v>
          </cell>
          <cell r="D54" t="str">
            <v>COEFICIENTE DE REPRESENTATIVIDADE</v>
          </cell>
          <cell r="E54" t="str">
            <v>78,69</v>
          </cell>
        </row>
        <row r="55">
          <cell r="A55" t="str">
            <v>90696</v>
          </cell>
          <cell r="B55" t="str">
            <v>TUBO DE PVC PARA REDE COLETORA DE ESGOTO DE PAREDE MACIÇA, DN 200 MM, JUNTA ELÁSTICA - FORNECIMENTO E ASSENTAMENTO. AF_01/2021</v>
          </cell>
          <cell r="C55" t="str">
            <v>M</v>
          </cell>
          <cell r="D55" t="str">
            <v>COEFICIENTE DE REPRESENTATIVIDADE</v>
          </cell>
          <cell r="E55" t="str">
            <v>131,54</v>
          </cell>
        </row>
        <row r="56">
          <cell r="A56" t="str">
            <v>90697</v>
          </cell>
          <cell r="B56" t="str">
            <v>TUBO DE PVC PARA REDE COLETORA DE ESGOTO DE PAREDE MACIÇA, DN 250 MM, JUNTA ELÁSTICA  - FORNECIMENTO E ASSENTAMENTO. AF_01/2021</v>
          </cell>
          <cell r="C56" t="str">
            <v>M</v>
          </cell>
          <cell r="D56" t="str">
            <v>COEFICIENTE DE REPRESENTATIVIDADE</v>
          </cell>
          <cell r="E56" t="str">
            <v>204,13</v>
          </cell>
        </row>
        <row r="57">
          <cell r="A57" t="str">
            <v>90698</v>
          </cell>
          <cell r="B57" t="str">
            <v>TUBO DE PVC PARA REDE COLETORA DE ESGOTO DE PAREDE MACIÇA, DN 300 MM, JUNTA ELÁSTICA,  FORNECIMENTO E ASSENTAMENTO. AF_01/2021</v>
          </cell>
          <cell r="C57" t="str">
            <v>M</v>
          </cell>
          <cell r="D57" t="str">
            <v>COEFICIENTE DE REPRESENTATIVIDADE</v>
          </cell>
          <cell r="E57" t="str">
            <v>312,08</v>
          </cell>
        </row>
        <row r="58">
          <cell r="A58" t="str">
            <v>90699</v>
          </cell>
          <cell r="B58" t="str">
            <v>TUBO DE PVC PARA REDE COLETORA DE ESGOTO DE PAREDE MACIÇA, DN 350 MM, JUNTA ELÁSTICA  - FORNECIMENTO E ASSENTAMENTO. AF_01/2021</v>
          </cell>
          <cell r="C58" t="str">
            <v>M</v>
          </cell>
          <cell r="D58" t="str">
            <v>COEFICIENTE DE REPRESENTATIVIDADE</v>
          </cell>
          <cell r="E58" t="str">
            <v>439,32</v>
          </cell>
        </row>
        <row r="59">
          <cell r="A59" t="str">
            <v>90700</v>
          </cell>
          <cell r="B59" t="str">
            <v>TUBO DE PVC PARA REDE COLETORA DE ESGOTO DE PAREDE MACIÇA, DN 400 MM, JUNTA ELÁSTICA  FORNECIMENTO E ASSENTAMENTO. AF_01/2021</v>
          </cell>
          <cell r="C59" t="str">
            <v>M</v>
          </cell>
          <cell r="D59" t="str">
            <v>ATRIBUÍDO SÃO PAULO</v>
          </cell>
          <cell r="E59" t="str">
            <v>513,29</v>
          </cell>
        </row>
        <row r="60">
          <cell r="A60" t="str">
            <v>90701</v>
          </cell>
          <cell r="B60" t="str">
            <v>TUBO DE PVC CORRUGADO DE DUPLA PAREDE PARA REDE COLETORA DE ESGOTO, DN 150 MM, JUNTA ELÁSTICA - FORNECIMENTO E ASSENTAMENTO. AF_01/2021</v>
          </cell>
          <cell r="C60" t="str">
            <v>M</v>
          </cell>
          <cell r="D60" t="str">
            <v>COEFICIENTE DE REPRESENTATIVIDADE</v>
          </cell>
          <cell r="E60" t="str">
            <v>62,43</v>
          </cell>
        </row>
        <row r="61">
          <cell r="A61" t="str">
            <v>90702</v>
          </cell>
          <cell r="B61" t="str">
            <v>TUBO DE PVC CORRUGADO DE DUPLA PAREDE PARA REDE COLETORA DE ESGOTO, DN 200 MM, JUNTA ELÁSTICA - FORNECIMENTO E ASSENTAMENTO. AF_01/2021</v>
          </cell>
          <cell r="C61" t="str">
            <v>M</v>
          </cell>
          <cell r="D61" t="str">
            <v>COEFICIENTE DE REPRESENTATIVIDADE</v>
          </cell>
          <cell r="E61" t="str">
            <v>103,34</v>
          </cell>
        </row>
        <row r="62">
          <cell r="A62" t="str">
            <v>90703</v>
          </cell>
          <cell r="B62" t="str">
            <v>TUBO DE PVC CORRUGADO DE DUPLA PAREDE PARA REDE COLETORA DE ESGOTO, DN 250 MM, JUNTA ELÁSTICA - FORNECIMENTO E ASSENTAMENTO. AF_01/2021</v>
          </cell>
          <cell r="C62" t="str">
            <v>M</v>
          </cell>
          <cell r="D62" t="str">
            <v>COEFICIENTE DE REPRESENTATIVIDADE</v>
          </cell>
          <cell r="E62" t="str">
            <v>162,94</v>
          </cell>
        </row>
        <row r="63">
          <cell r="A63" t="str">
            <v>90704</v>
          </cell>
          <cell r="B63" t="str">
            <v>TUBO DE PVC CORRUGADO DE DUPLA PAREDE PARA REDE COLETORA DE ESGOTO, DN 300 MM, JUNTA ELÁSTICA - FORNECIMENTO E ASSENTAMENTO. AF_01/2021</v>
          </cell>
          <cell r="C63" t="str">
            <v>M</v>
          </cell>
          <cell r="D63" t="str">
            <v>COEFICIENTE DE REPRESENTATIVIDADE</v>
          </cell>
          <cell r="E63" t="str">
            <v>244,15</v>
          </cell>
        </row>
        <row r="64">
          <cell r="A64" t="str">
            <v>90705</v>
          </cell>
          <cell r="B64" t="str">
            <v>TUBO DE PVC CORRUGADO DE DUPLA PAREDE PARA REDE COLETORA DE ESGOTO, DN 350 MM, JUNTA ELÁSTICA - FORNECIMENTO E ASSENTAMENTO. AF_01/2021</v>
          </cell>
          <cell r="C64" t="str">
            <v>M</v>
          </cell>
          <cell r="D64" t="str">
            <v>COEFICIENTE DE REPRESENTATIVIDADE</v>
          </cell>
          <cell r="E64" t="str">
            <v>315,85</v>
          </cell>
        </row>
        <row r="65">
          <cell r="A65" t="str">
            <v>90706</v>
          </cell>
          <cell r="B65" t="str">
            <v>TUBO DE PVC CORRUGADO DE DUPLA PAREDE PARA REDE COLETORA DE ESGOTO, DN 400 MM, JUNTA ELÁSTICA - FORNECIMENTO E ASSENTAMENTO. AF_01/2021</v>
          </cell>
          <cell r="C65" t="str">
            <v>M</v>
          </cell>
          <cell r="D65" t="str">
            <v>ATRIBUÍDO SÃO PAULO</v>
          </cell>
          <cell r="E65" t="str">
            <v>419,17</v>
          </cell>
        </row>
        <row r="66">
          <cell r="A66" t="str">
            <v>90708</v>
          </cell>
          <cell r="B66" t="str">
            <v>TUBO DE PEAD CORRUGADO DE DUPLA PAREDE PARA REDE COLETORA DE ESGOTO, DN 600 MM, JUNTA ELÁSTICA INTEGRADA - FORNECIMENTO E ASSENTAMENTO. AF_01/2021</v>
          </cell>
          <cell r="C66" t="str">
            <v>M</v>
          </cell>
          <cell r="D66" t="str">
            <v>ATRIBUÍDO SÃO PAULO</v>
          </cell>
          <cell r="E66" t="str">
            <v>1.297,57</v>
          </cell>
        </row>
        <row r="67">
          <cell r="A67" t="str">
            <v>90724</v>
          </cell>
          <cell r="B67" t="str">
            <v>JUNTA ARGAMASSADA ENTRE TUBO DN 100 MM E O POÇO DE VISITA/ CAIXA DE CONCRETO OU ALVENARIA EM REDES DE ESGOTO. AF_01/2021</v>
          </cell>
          <cell r="C67" t="str">
            <v>UN</v>
          </cell>
          <cell r="D67" t="str">
            <v>COEFICIENTE DE REPRESENTATIVIDADE</v>
          </cell>
          <cell r="E67" t="str">
            <v>21,31</v>
          </cell>
        </row>
        <row r="68">
          <cell r="A68" t="str">
            <v>90725</v>
          </cell>
          <cell r="B68" t="str">
            <v>JUNTA ARGAMASSADA ENTRE TUBO DN 150 MM E O POÇO DE VISITA/ CAIXA DE CONCRETO OU ALVENARIA EM REDES DE ESGOTO. AF_01/2021</v>
          </cell>
          <cell r="C68" t="str">
            <v>UN</v>
          </cell>
          <cell r="D68" t="str">
            <v>COEFICIENTE DE REPRESENTATIVIDADE</v>
          </cell>
          <cell r="E68" t="str">
            <v>26,27</v>
          </cell>
        </row>
        <row r="69">
          <cell r="A69" t="str">
            <v>90726</v>
          </cell>
          <cell r="B69" t="str">
            <v>JUNTA ARGAMASSADA ENTRE TUBO DN 200 MM E O POÇO/ CAIXA DE CONCRETO OU ALVENARIA EM REDES DE ESGOTO. AF_01/2021</v>
          </cell>
          <cell r="C69" t="str">
            <v>UN</v>
          </cell>
          <cell r="D69" t="str">
            <v>COEFICIENTE DE REPRESENTATIVIDADE</v>
          </cell>
          <cell r="E69" t="str">
            <v>31,30</v>
          </cell>
        </row>
        <row r="70">
          <cell r="A70" t="str">
            <v>90727</v>
          </cell>
          <cell r="B70" t="str">
            <v>JUNTA ARGAMASSADA ENTRE TUBO DN 250 MM E O POÇO DE VISITA/ CAIXA DE CONCRETO OU ALVENARIA EM REDES DE ESGOTO. AF_01/2021</v>
          </cell>
          <cell r="C70" t="str">
            <v>UN</v>
          </cell>
          <cell r="D70" t="str">
            <v>COEFICIENTE DE REPRESENTATIVIDADE</v>
          </cell>
          <cell r="E70" t="str">
            <v>36,27</v>
          </cell>
        </row>
        <row r="71">
          <cell r="A71" t="str">
            <v>90728</v>
          </cell>
          <cell r="B71" t="str">
            <v>JUNTA ARGAMASSADA ENTRE TUBO DN 300 MM E O POÇO DE VISITA/ CAIXA DE CONCRETO OU ALVENARIA EM REDES DE ESGOTO. AF_01/2021</v>
          </cell>
          <cell r="C71" t="str">
            <v>UN</v>
          </cell>
          <cell r="D71" t="str">
            <v>COEFICIENTE DE REPRESENTATIVIDADE</v>
          </cell>
          <cell r="E71" t="str">
            <v>41,22</v>
          </cell>
        </row>
        <row r="72">
          <cell r="A72" t="str">
            <v>90729</v>
          </cell>
          <cell r="B72" t="str">
            <v>JUNTA ARGAMASSADA ENTRE TUBO DN 350 MM E O POÇO DE VISITA/ CAIXA DE CONCRETO OU ALVENARIA EM REDES DE ESGOTO. AF_01/2021</v>
          </cell>
          <cell r="C72" t="str">
            <v>UN</v>
          </cell>
          <cell r="D72" t="str">
            <v>COEFICIENTE DE REPRESENTATIVIDADE</v>
          </cell>
          <cell r="E72" t="str">
            <v>46,19</v>
          </cell>
        </row>
        <row r="73">
          <cell r="A73" t="str">
            <v>90730</v>
          </cell>
          <cell r="B73" t="str">
            <v>JUNTA ARGAMASSADA ENTRE TUBO DN 400 MM E O POÇO DE VISITA/ CAIXA DE CONCRETO OU ALVENARIA EM REDES DE ESGOTO. AF_01/2021</v>
          </cell>
          <cell r="C73" t="str">
            <v>UN</v>
          </cell>
          <cell r="D73" t="str">
            <v>COEFICIENTE DE REPRESENTATIVIDADE</v>
          </cell>
          <cell r="E73" t="str">
            <v>51,15</v>
          </cell>
        </row>
        <row r="74">
          <cell r="A74" t="str">
            <v>90731</v>
          </cell>
          <cell r="B74" t="str">
            <v>JUNTA ARGAMASSADA ENTRE TUBO DN 450 MM E O POÇO DE VISITA/ CAIXA DE CONCRETO OU ALVENARIA EM REDES DE ESGOTO. AF_01/2021</v>
          </cell>
          <cell r="C74" t="str">
            <v>UN</v>
          </cell>
          <cell r="D74" t="str">
            <v>COEFICIENTE DE REPRESENTATIVIDADE</v>
          </cell>
          <cell r="E74" t="str">
            <v>56,11</v>
          </cell>
        </row>
        <row r="75">
          <cell r="A75" t="str">
            <v>90732</v>
          </cell>
          <cell r="B75" t="str">
            <v>JUNTA ARGAMASSADA ENTRE TUBO DN 600 MM E O POÇO DE VISITA/ CAIXA DE CONCRETO OU ALVENARIA EM REDES DE ESGOTO. AF_01/2021</v>
          </cell>
          <cell r="C75" t="str">
            <v>UN</v>
          </cell>
          <cell r="D75" t="str">
            <v>COEFICIENTE DE REPRESENTATIVIDADE</v>
          </cell>
          <cell r="E75" t="str">
            <v>70,98</v>
          </cell>
        </row>
        <row r="76">
          <cell r="A76" t="str">
            <v>90733</v>
          </cell>
          <cell r="B76" t="str">
            <v>ASSENTAMENTO DE TUBO DE PVC PARA REDE COLETORA DE ESGOTO DE PAREDE MACIÇA, DN 100 MM, JUNTA ELÁSTICA (NÃO INCLUI FORNECIMENTO). AF_01/2021</v>
          </cell>
          <cell r="C76" t="str">
            <v>M</v>
          </cell>
          <cell r="D76" t="str">
            <v>COEFICIENTE DE REPRESENTATIVIDADE</v>
          </cell>
          <cell r="E76" t="str">
            <v>2,95</v>
          </cell>
        </row>
        <row r="77">
          <cell r="A77" t="str">
            <v>90734</v>
          </cell>
          <cell r="B77" t="str">
            <v>ASSENTAMENTO DE TUBO DE PVC PARA REDE COLETORA DE ESGOTO DE PAREDE MACIÇA, DN 150 MM, JUNTA ELÁSTICA,  (NÃO INCLUI FORNECIMENTO). AF_01/2021</v>
          </cell>
          <cell r="C77" t="str">
            <v>M</v>
          </cell>
          <cell r="D77" t="str">
            <v>COEFICIENTE DE REPRESENTATIVIDADE</v>
          </cell>
          <cell r="E77" t="str">
            <v>3,50</v>
          </cell>
        </row>
        <row r="78">
          <cell r="A78" t="str">
            <v>90735</v>
          </cell>
          <cell r="B78" t="str">
            <v>ASSENTAMENTO DE TUBO DE PVC PARA REDE COLETORA DE ESGOTO DE PAREDE MACIÇA, DN 200 MM, JUNTA ELÁSTICA (NÃO INCLUI FORNECIMENTO). AF_01/2021</v>
          </cell>
          <cell r="C78" t="str">
            <v>M</v>
          </cell>
          <cell r="D78" t="str">
            <v>COEFICIENTE DE REPRESENTATIVIDADE</v>
          </cell>
          <cell r="E78" t="str">
            <v>4,05</v>
          </cell>
        </row>
        <row r="79">
          <cell r="A79" t="str">
            <v>90736</v>
          </cell>
          <cell r="B79" t="str">
            <v>ASSENTAMENTO DE TUBO DE PVC PARA REDE COLETORA DE ESGOTO DE PAREDE MACIÇA, DN 250 MM, JUNTA ELÁSTICA (NÃO INCLUI FORNECIMENTO). AF_01/2021</v>
          </cell>
          <cell r="C79" t="str">
            <v>M</v>
          </cell>
          <cell r="D79" t="str">
            <v>COEFICIENTE DE REPRESENTATIVIDADE</v>
          </cell>
          <cell r="E79" t="str">
            <v>4,59</v>
          </cell>
        </row>
        <row r="80">
          <cell r="A80" t="str">
            <v>90737</v>
          </cell>
          <cell r="B80" t="str">
            <v>ASSENTAMENTO DE TUBO DE PVC PARA REDE COLETORA DE ESGOTO DE PAREDE MACIÇA, DN 300 MM, JUNTA ELÁSTICA  (NÃO INCLUI FORNECIMENTO). AF_01/2021</v>
          </cell>
          <cell r="C80" t="str">
            <v>M</v>
          </cell>
          <cell r="D80" t="str">
            <v>COEFICIENTE DE REPRESENTATIVIDADE</v>
          </cell>
          <cell r="E80" t="str">
            <v>5,14</v>
          </cell>
        </row>
        <row r="81">
          <cell r="A81" t="str">
            <v>90738</v>
          </cell>
          <cell r="B81" t="str">
            <v>ASSENTAMENTO DE TUBO DE PVC PARA REDE COLETORA DE ESGOTO DE PAREDE MACIÇA, DN 350 MM, JUNTA ELÁSTICA (NÃO INCLUI FORNECIMENTO). AF_01/2021</v>
          </cell>
          <cell r="C81" t="str">
            <v>M</v>
          </cell>
          <cell r="D81" t="str">
            <v>COEFICIENTE DE REPRESENTATIVIDADE</v>
          </cell>
          <cell r="E81" t="str">
            <v>5,69</v>
          </cell>
        </row>
        <row r="82">
          <cell r="A82" t="str">
            <v>90739</v>
          </cell>
          <cell r="B82" t="str">
            <v>ASSENTAMENTO DE TUBO DE PVC PARA REDE COLETORA DE ESGOTO DE PAREDE MACIÇA, DN 400 MM, JUNTA ELÁSTICA (NÃO INCLUI FORNECIMENTO). AF_01/2021</v>
          </cell>
          <cell r="C82" t="str">
            <v>M</v>
          </cell>
          <cell r="D82" t="str">
            <v>ATRIBUÍDO SÃO PAULO</v>
          </cell>
          <cell r="E82" t="str">
            <v>8,29</v>
          </cell>
        </row>
        <row r="83">
          <cell r="A83" t="str">
            <v>90740</v>
          </cell>
          <cell r="B83" t="str">
            <v>ASSENTAMENTO DE TUBO DE PVC CORRUGADO DE DUPLA PAREDE PARA REDE COLETORA DE ESGOTO, DN 150 MM, JUNTA ELÁSTICA (NÃO INCLUI FORNECIMENTO). AF_01/2021</v>
          </cell>
          <cell r="C83" t="str">
            <v>M</v>
          </cell>
          <cell r="D83" t="str">
            <v>COEFICIENTE DE REPRESENTATIVIDADE</v>
          </cell>
          <cell r="E83" t="str">
            <v>3,89</v>
          </cell>
        </row>
        <row r="84">
          <cell r="A84" t="str">
            <v>90741</v>
          </cell>
          <cell r="B84" t="str">
            <v>ASSENTAMENTO DE TUBO DE PVC CORRUGADO DE DUPLA PAREDE PARA REDE COLETORA DE ESGOTO, DN 200 MM, JUNTA ELÁSTICA (NÃO INCLUI FORNECIMENTO). AF_01/2021</v>
          </cell>
          <cell r="C84" t="str">
            <v>M</v>
          </cell>
          <cell r="D84" t="str">
            <v>COEFICIENTE DE REPRESENTATIVIDADE</v>
          </cell>
          <cell r="E84" t="str">
            <v>4,44</v>
          </cell>
        </row>
        <row r="85">
          <cell r="A85" t="str">
            <v>90742</v>
          </cell>
          <cell r="B85" t="str">
            <v>ASSENTAMENTO DE TUBO DE PVC CORRUGADO DE DUPLA PAREDE PARA REDE COLETORA DE ESGOTO, DN 250 MM, JUNTA ELÁSTICA (NÃO INCLUI FORNECIMENTO). AF_01/2021</v>
          </cell>
          <cell r="C85" t="str">
            <v>M</v>
          </cell>
          <cell r="D85" t="str">
            <v>COEFICIENTE DE REPRESENTATIVIDADE</v>
          </cell>
          <cell r="E85" t="str">
            <v>4,99</v>
          </cell>
        </row>
        <row r="86">
          <cell r="A86" t="str">
            <v>90743</v>
          </cell>
          <cell r="B86" t="str">
            <v>ASSENTAMENTO DE TUBO DE PVC CORRUGADO DE DUPLA PAREDE PARA REDE COLETORA DE ESGOTO, DN 300 MM, JUNTA ELÁSTICA (NÃO INCLUI FORNECIMENTO). AF_01/2021</v>
          </cell>
          <cell r="C86" t="str">
            <v>M</v>
          </cell>
          <cell r="D86" t="str">
            <v>COEFICIENTE DE REPRESENTATIVIDADE</v>
          </cell>
          <cell r="E86" t="str">
            <v>5,54</v>
          </cell>
        </row>
        <row r="87">
          <cell r="A87" t="str">
            <v>90744</v>
          </cell>
          <cell r="B87" t="str">
            <v>ASSENTAMENTO DE TUBO DE PVC CORRUGADO DE DUPLA PAREDE PARA REDE COLETORA DE ESGOTO, DN 350 MM, JUNTA ELÁSTICA (NÃO INCLUI FORNECIMENTO). AF_01/2021</v>
          </cell>
          <cell r="C87" t="str">
            <v>M</v>
          </cell>
          <cell r="D87" t="str">
            <v>COEFICIENTE DE REPRESENTATIVIDADE</v>
          </cell>
          <cell r="E87" t="str">
            <v>6,09</v>
          </cell>
        </row>
        <row r="88">
          <cell r="A88" t="str">
            <v>90745</v>
          </cell>
          <cell r="B88" t="str">
            <v>ASSENTAMENTO DE TUBO DE PVC CORRUGADO DE DUPLA PAREDE PARA REDE COLETORA DE ESGOTO, DN 400 MM, JUNTA ELÁSTICA  (NÃO INCLUI FORNECIMENTO). AF_01/2021</v>
          </cell>
          <cell r="C88" t="str">
            <v>M</v>
          </cell>
          <cell r="D88" t="str">
            <v>ATRIBUÍDO SÃO PAULO</v>
          </cell>
          <cell r="E88" t="str">
            <v>9,24</v>
          </cell>
        </row>
        <row r="89">
          <cell r="A89" t="str">
            <v>90746</v>
          </cell>
          <cell r="B89" t="str">
            <v>ASSENTAMENTO DE TUBO DE PEAD CORRUGADO DE DUPLA PAREDE PARA REDE COLETORA DE ESGOTO, DN 450 MM, JUNTA ELÁSTICA INTEGRADA (NÃO INCLUI FORNECIMENTO). AF_01/2021</v>
          </cell>
          <cell r="C89" t="str">
            <v>M</v>
          </cell>
          <cell r="D89" t="str">
            <v>COEFICIENTE DE REPRESENTATIVIDADE</v>
          </cell>
          <cell r="E89" t="str">
            <v>3,20</v>
          </cell>
        </row>
        <row r="90">
          <cell r="A90" t="str">
            <v>90747</v>
          </cell>
          <cell r="B90" t="str">
            <v>ASSENTAMENTO DE TUBO DE PEAD CORRUGADO DE DUPLA PAREDE PARA REDE COLETORA DE ESGOTO, DN 600 MM, JUNTA ELÁSTICA INTEGRADA (NÃO INCLUI FORNECIMENTO). AF_01/2021</v>
          </cell>
          <cell r="C90" t="str">
            <v>M</v>
          </cell>
          <cell r="D90" t="str">
            <v>ATRIBUÍDO SÃO PAULO</v>
          </cell>
          <cell r="E90" t="str">
            <v>15,91</v>
          </cell>
        </row>
        <row r="91">
          <cell r="A91" t="str">
            <v>94869</v>
          </cell>
          <cell r="B91" t="str">
            <v>TUBO DE PEAD CORRUGADO DE DUPLA PAREDE PARA REDE COLETORA DE ESGOTO, DN 250 MM, JUNTA ELÁSTICA INTEGRADA - FORNECIMENTO E ASSENTAMENTO. AF_01/2021</v>
          </cell>
          <cell r="C91" t="str">
            <v>M</v>
          </cell>
          <cell r="D91" t="str">
            <v>COEFICIENTE DE REPRESENTATIVIDADE</v>
          </cell>
          <cell r="E91" t="str">
            <v>229,81</v>
          </cell>
        </row>
        <row r="92">
          <cell r="A92" t="str">
            <v>94870</v>
          </cell>
          <cell r="B92" t="str">
            <v>ASSENTAMENTO DE TUBO DE PEAD CORRUGADO DE DUPLA PAREDE PARA REDE COLETORA DE ESGOTO, DN 250 MM, JUNTA ELÁSTICA INTEGRADA (NÃO INCLUI FORNECIMENTO). AF_01/2021</v>
          </cell>
          <cell r="C92" t="str">
            <v>M</v>
          </cell>
          <cell r="D92" t="str">
            <v>COEFICIENTE DE REPRESENTATIVIDADE</v>
          </cell>
          <cell r="E92" t="str">
            <v>1,77</v>
          </cell>
        </row>
        <row r="93">
          <cell r="A93" t="str">
            <v>94871</v>
          </cell>
          <cell r="B93" t="str">
            <v>TUBO DE PEAD CORRUGADO DE DUPLA PAREDE PARA REDE COLETORA DE ESGOTO, DN 300 MM, JUNTA ELÁSTICA INTEGRADA - FORNECIMENTO E ASSENTAMENTO. AF_01/2021</v>
          </cell>
          <cell r="C93" t="str">
            <v>M</v>
          </cell>
          <cell r="D93" t="str">
            <v>COEFICIENTE DE REPRESENTATIVIDADE</v>
          </cell>
          <cell r="E93" t="str">
            <v>359,74</v>
          </cell>
        </row>
        <row r="94">
          <cell r="A94" t="str">
            <v>94872</v>
          </cell>
          <cell r="B94" t="str">
            <v>ASSENTAMENTO DE TUBO DE PEAD CORRUGADO DE DUPLA PAREDE PARA REDE COLETORA DE ESGOTO, DN 300 MM, JUNTA ELÁSTICA INTEGRADA  (NÃO INCLUI FORNECIMENTO). AF_01/2021</v>
          </cell>
          <cell r="C94" t="str">
            <v>M</v>
          </cell>
          <cell r="D94" t="str">
            <v>COEFICIENTE DE REPRESENTATIVIDADE</v>
          </cell>
          <cell r="E94" t="str">
            <v>2,46</v>
          </cell>
        </row>
        <row r="95">
          <cell r="A95" t="str">
            <v>94875</v>
          </cell>
          <cell r="B95" t="str">
            <v>TUBO DE PEAD CORRUGADO DE DUPLA PAREDE PARA REDE COLETORA DE ESGOTO, DN 800 MM, JUNTA ELÁSTICA INTEGRADA - FORNECIMENTO E ASSENTAMENTO. AF_01/2021</v>
          </cell>
          <cell r="C95" t="str">
            <v>M</v>
          </cell>
          <cell r="D95" t="str">
            <v>ATRIBUÍDO SÃO PAULO</v>
          </cell>
          <cell r="E95" t="str">
            <v>2.108,55</v>
          </cell>
        </row>
        <row r="96">
          <cell r="A96" t="str">
            <v>94876</v>
          </cell>
          <cell r="B96" t="str">
            <v>ASSENTAMENTO DE TUBO DE PEAD CORRUGADO DE DUPLA PAREDE PARA REDE COLETORA DE ESGOTO, DN 800 MM, JUNTA ELÁSTICA INTEGRADA  (NÃO INCLUI FORNECIMENTO). AF_01/2021</v>
          </cell>
          <cell r="C96" t="str">
            <v>M</v>
          </cell>
          <cell r="D96" t="str">
            <v>ATRIBUÍDO SÃO PAULO</v>
          </cell>
          <cell r="E96" t="str">
            <v>26,82</v>
          </cell>
        </row>
        <row r="97">
          <cell r="A97" t="str">
            <v>94878</v>
          </cell>
          <cell r="B97" t="str">
            <v>ASSENTAMENTO DE TUBO DE PEAD CORRUGADO DE DUPLA PAREDE PARA REDE COLETORA DE ESGOTO, DN 900 MM, JUNTA ELÁSTICA INTEGRADA (NÃO INCLUI FORNECIMENTO). AF_01/2021</v>
          </cell>
          <cell r="C97" t="str">
            <v>M</v>
          </cell>
          <cell r="D97" t="str">
            <v>ATRIBUÍDO SÃO PAULO</v>
          </cell>
          <cell r="E97" t="str">
            <v>31,00</v>
          </cell>
        </row>
        <row r="98">
          <cell r="A98" t="str">
            <v>94879</v>
          </cell>
          <cell r="B98" t="str">
            <v>TUBO DE PEAD CORRUGADO DE DUPLA PAREDE PARA REDE COLETORA DE ESGOTO, DN 1000 MM, JUNTA ELÁSTICA INTEGRADA - FORNECIMENTO E ASSENTAMENTO. AF_01/2021</v>
          </cell>
          <cell r="C98" t="str">
            <v>M</v>
          </cell>
          <cell r="D98" t="str">
            <v>ATRIBUÍDO SÃO PAULO</v>
          </cell>
          <cell r="E98" t="str">
            <v>3.246,93</v>
          </cell>
        </row>
        <row r="99">
          <cell r="A99" t="str">
            <v>94880</v>
          </cell>
          <cell r="B99" t="str">
            <v>ASSENTAMENTO DE TUBO DE PEAD CORRUGADO DE DUPLA PAREDE PARA REDE COLETORA DE ESGOTO, DN 1000 MM, JUNTA ELÁSTICA INTEGRADA (NÃO INCLUI FORNECIMENTO). AF_01/2021</v>
          </cell>
          <cell r="C99" t="str">
            <v>M</v>
          </cell>
          <cell r="D99" t="str">
            <v>ATRIBUÍDO SÃO PAULO</v>
          </cell>
          <cell r="E99" t="str">
            <v>40,08</v>
          </cell>
        </row>
        <row r="100">
          <cell r="A100" t="str">
            <v>94881</v>
          </cell>
          <cell r="B100" t="str">
            <v>TUBO DE PEAD CORRUGADO DE DUPLA PAREDE PARA REDE COLETORA DE ESGOTO, DN 1200 MM, JUNTA ELÁSTICA INTEGRADA - FORNECIMENTO E ASSENTAMENTO. AF_01/2021</v>
          </cell>
          <cell r="C100" t="str">
            <v>M</v>
          </cell>
          <cell r="D100" t="str">
            <v>ATRIBUÍDO SÃO PAULO</v>
          </cell>
          <cell r="E100" t="str">
            <v>4.478,60</v>
          </cell>
        </row>
        <row r="101">
          <cell r="A101" t="str">
            <v>94882</v>
          </cell>
          <cell r="B101" t="str">
            <v>ASSENTAMENTO DE TUBO DE PEAD CORRUGADO DE DUPLA PAREDE PARA REDE COLETORA DE ESGOTO, DN 1200 MM, JUNTA ELÁSTICA INTEGRADA (NÃO INCLUI FORNECIMENTO). AF_01/2021</v>
          </cell>
          <cell r="C101" t="str">
            <v>M</v>
          </cell>
          <cell r="D101" t="str">
            <v>ATRIBUÍDO SÃO PAULO</v>
          </cell>
          <cell r="E101" t="str">
            <v>46,53</v>
          </cell>
        </row>
        <row r="102">
          <cell r="A102" t="str">
            <v>94884</v>
          </cell>
          <cell r="B102" t="str">
            <v>ASSENTAMENTO DE TUBO DE PEAD CORRUGADO DE DUPLA PAREDE PARA REDE COLETORA DE ESGOTO, DN 1500 MM, JUNTA ELÁSTICA INTEGRADA (NÃO INCLUI FORNECIMENTO). AF_01/2021</v>
          </cell>
          <cell r="C102" t="str">
            <v>M</v>
          </cell>
          <cell r="D102" t="str">
            <v>ATRIBUÍDO SÃO PAULO</v>
          </cell>
          <cell r="E102" t="str">
            <v>59,60</v>
          </cell>
        </row>
        <row r="103">
          <cell r="A103" t="str">
            <v>97121</v>
          </cell>
          <cell r="B103" t="str">
            <v>ASSENTAMENTO DE TUBO DE PVC PBA PARA REDE DE ÁGUA, DN 50 MM, JUNTA ELÁSTICA INTEGRADA, INSTALADO EM LOCAL COM NÍVEL ALTO DE INTERFERÊNCIAS (NÃO INCLUI FORNECIMENTO). AF_11/2017</v>
          </cell>
          <cell r="C103" t="str">
            <v>M</v>
          </cell>
          <cell r="D103" t="str">
            <v>COEFICIENTE DE REPRESENTATIVIDADE</v>
          </cell>
          <cell r="E103" t="str">
            <v>1,78</v>
          </cell>
        </row>
        <row r="104">
          <cell r="A104" t="str">
            <v>97122</v>
          </cell>
          <cell r="B104" t="str">
            <v>ASSENTAMENTO DE TUBO DE PVC PBA PARA REDE DE ÁGUA, DN 75 MM, JUNTA ELÁSTICA INTEGRADA, INSTALADO EM LOCAL COM NÍVEL ALTO DE INTERFERÊNCIAS (NÃO INCLUI FORNECIMENTO). AF_11/2017</v>
          </cell>
          <cell r="C104" t="str">
            <v>M</v>
          </cell>
          <cell r="D104" t="str">
            <v>COEFICIENTE DE REPRESENTATIVIDADE</v>
          </cell>
          <cell r="E104" t="str">
            <v>2,47</v>
          </cell>
        </row>
        <row r="105">
          <cell r="A105" t="str">
            <v>97123</v>
          </cell>
          <cell r="B105" t="str">
            <v>ASSENTAMENTO DE TUBO DE PVC PBA PARA REDE DE ÁGUA, DN 100 MM, JUNTA ELÁSTICA INTEGRADA, INSTALADO EM LOCAL COM NÍVEL ALTO DE INTERFERÊNCIAS (NÃO INCLUI FORNECIMENTO). AF_11/2017</v>
          </cell>
          <cell r="C105" t="str">
            <v>M</v>
          </cell>
          <cell r="D105" t="str">
            <v>COEFICIENTE DE REPRESENTATIVIDADE</v>
          </cell>
          <cell r="E105" t="str">
            <v>3,14</v>
          </cell>
        </row>
        <row r="106">
          <cell r="A106" t="str">
            <v>97124</v>
          </cell>
          <cell r="B106" t="str">
            <v>ASSENTAMENTO DE TUBO DE PVC PBA PARA REDE DE ÁGUA, DN 50 MM, JUNTA ELÁSTICA INTEGRADA, INSTALADO EM LOCAL COM NÍVEL BAIXO DE INTERFERÊNCIAS (NÃO INCLUI FORNECIMENTO). AF_11/2017</v>
          </cell>
          <cell r="C106" t="str">
            <v>M</v>
          </cell>
          <cell r="D106" t="str">
            <v>COEFICIENTE DE REPRESENTATIVIDADE</v>
          </cell>
          <cell r="E106" t="str">
            <v>0,79</v>
          </cell>
        </row>
        <row r="107">
          <cell r="A107" t="str">
            <v>97125</v>
          </cell>
          <cell r="B107" t="str">
            <v>ASSENTAMENTO DE TUBO DE PVC PBA PARA REDE DE ÁGUA, DN 75 MM, JUNTA ELÁSTICA INTEGRADA, INSTALADO EM LOCAL COM NÍVEL BAIXO DE INTERFERÊNCIAS (NÃO INCLUI FORNECIMENTO). AF_11/2017</v>
          </cell>
          <cell r="C107" t="str">
            <v>M</v>
          </cell>
          <cell r="D107" t="str">
            <v>COEFICIENTE DE REPRESENTATIVIDADE</v>
          </cell>
          <cell r="E107" t="str">
            <v>1,13</v>
          </cell>
        </row>
        <row r="108">
          <cell r="A108" t="str">
            <v>97126</v>
          </cell>
          <cell r="B108" t="str">
            <v>ASSENTAMENTO DE TUBO DE PVC PBA PARA REDE DE ÁGUA, DN 100 MM, JUNTA ELÁSTICA INTEGRADA, INSTALADO EM LOCAL COM NÍVEL BAIXO DE INTERFERÊNCIAS (NÃO INCLUI FORNECIMENTO). AF_11/2017</v>
          </cell>
          <cell r="C108" t="str">
            <v>M</v>
          </cell>
          <cell r="D108" t="str">
            <v>COEFICIENTE DE REPRESENTATIVIDADE</v>
          </cell>
          <cell r="E108" t="str">
            <v>1,44</v>
          </cell>
        </row>
        <row r="109">
          <cell r="A109" t="str">
            <v>102264</v>
          </cell>
          <cell r="B109" t="str">
            <v>TUBO DE PVC BRANCO PARA REDE COLETORA DE ESGOTO CONDOMINIAL DE PAREDE MACIÇA, DN 100 MM, JUNTA ELÁSTICA - FORNECIMENTO E ASSENTAMENTO. AF_01/2021</v>
          </cell>
          <cell r="C109" t="str">
            <v>M</v>
          </cell>
          <cell r="D109" t="str">
            <v>COEFICIENTE DE REPRESENTATIVIDADE</v>
          </cell>
          <cell r="E109" t="str">
            <v>18,08</v>
          </cell>
        </row>
        <row r="110">
          <cell r="A110" t="str">
            <v>102265</v>
          </cell>
          <cell r="B110" t="str">
            <v>JUNTA ARGAMASSADA ENTRE TUBO DN 800 MM E O POÇO DE VISITA/ CAIXA DE CONCRETO OU ALVENARIA EM REDES DE ESGOTO. AF_01/2021</v>
          </cell>
          <cell r="C110" t="str">
            <v>UN</v>
          </cell>
          <cell r="D110" t="str">
            <v>COEFICIENTE DE REPRESENTATIVIDADE</v>
          </cell>
          <cell r="E110" t="str">
            <v>90,83</v>
          </cell>
        </row>
        <row r="111">
          <cell r="A111" t="str">
            <v>102266</v>
          </cell>
          <cell r="B111" t="str">
            <v>JUNTA ARGAMASSADA ENTRE TUBO DN 900 MM E O POÇO DE VISITA/ CAIXA DE CONCRETO OU ALVENARIA EM REDES DE ESGOTO. AF_01/2021</v>
          </cell>
          <cell r="C111" t="str">
            <v>UN</v>
          </cell>
          <cell r="D111" t="str">
            <v>COEFICIENTE DE REPRESENTATIVIDADE</v>
          </cell>
          <cell r="E111" t="str">
            <v>100,75</v>
          </cell>
        </row>
        <row r="112">
          <cell r="A112" t="str">
            <v>102267</v>
          </cell>
          <cell r="B112" t="str">
            <v>JUNTA ARGAMASSADA ENTRE TUBO DN 1000 MM E O POÇO DE VISITA/ CAIXA DE CONCRETO OU ALVENARIA EM REDES DE ESGOTO. AF_01/2021</v>
          </cell>
          <cell r="C112" t="str">
            <v>UN</v>
          </cell>
          <cell r="D112" t="str">
            <v>COEFICIENTE DE REPRESENTATIVIDADE</v>
          </cell>
          <cell r="E112" t="str">
            <v>115,70</v>
          </cell>
        </row>
        <row r="113">
          <cell r="A113" t="str">
            <v>102268</v>
          </cell>
          <cell r="B113" t="str">
            <v>JUNTA ARGAMASSADA ENTRE TUBO DN 1200 MM E O POÇO DE VISITA/ CAIXA DE CONCRETO OU ALVENARIA EM REDES DE ESGOTO. AF_01/2021</v>
          </cell>
          <cell r="C113" t="str">
            <v>UN</v>
          </cell>
          <cell r="D113" t="str">
            <v>COEFICIENTE DE REPRESENTATIVIDADE</v>
          </cell>
          <cell r="E113" t="str">
            <v>130,58</v>
          </cell>
        </row>
        <row r="114">
          <cell r="A114" t="str">
            <v>102269</v>
          </cell>
          <cell r="B114" t="str">
            <v>JUNTA ARGAMASSADA ENTRE TUBO DN 1500 MM E O POÇO DE VISITA/ CAIXA DE CONCRETO OU ALVENARIA EM REDES DE ESGOTO. AF_01/2021</v>
          </cell>
          <cell r="C114" t="str">
            <v>UN</v>
          </cell>
          <cell r="D114" t="str">
            <v>COEFICIENTE DE REPRESENTATIVIDADE</v>
          </cell>
          <cell r="E114" t="str">
            <v>160,35</v>
          </cell>
        </row>
        <row r="115">
          <cell r="A115" t="str">
            <v>92833</v>
          </cell>
          <cell r="B115" t="str">
            <v>TUBO DE CONCRETO PARA REDES COLETORAS DE ESGOTO SANITÁRIO, DIÂMETRO DE 300 MM, JUNTA ELÁSTICA, INSTALADO EM LOCAL COM BAIXO NÍVEL DE INTERFERÊNCIAS - FORNECIMENTO E ASSENTAMENTO. AF_12/2015</v>
          </cell>
          <cell r="C115" t="str">
            <v>M</v>
          </cell>
          <cell r="D115" t="str">
            <v>ATRIBUÍDO SÃO PAULO</v>
          </cell>
          <cell r="E115" t="str">
            <v>219,69</v>
          </cell>
        </row>
        <row r="116">
          <cell r="A116" t="str">
            <v>92834</v>
          </cell>
          <cell r="B116" t="str">
            <v>ASSENTAMENTO DE TUBO DE CONCRETO PARA REDES COLETORAS DE ESGOTO SANITÁRIO, DIÂMETRO DE 300 MM, JUNTA ELÁSTICA, INSTALADO EM LOCAL COM BAIXO NÍVEL DE INTERFERÊNCIAS (NÃO INCLUI FORNECIMENTO). AF_12/2015</v>
          </cell>
          <cell r="C116" t="str">
            <v>M</v>
          </cell>
          <cell r="D116" t="str">
            <v>ATRIBUÍDO SÃO PAULO</v>
          </cell>
          <cell r="E116" t="str">
            <v>8,42</v>
          </cell>
        </row>
        <row r="117">
          <cell r="A117" t="str">
            <v>92835</v>
          </cell>
          <cell r="B117" t="str">
            <v>TUBO DE CONCRETO PARA REDES COLETORAS DE ESGOTO SANITÁRIO, DIÂMETRO DE 400 MM, JUNTA ELÁSTICA, INSTALADO EM LOCAL COM BAIXO NÍVEL DE INTERFERÊNCIAS - FORNECIMENTO E ASSENTAMENTO. AF_12/2015</v>
          </cell>
          <cell r="C117" t="str">
            <v>M</v>
          </cell>
          <cell r="D117" t="str">
            <v>ATRIBUÍDO SÃO PAULO</v>
          </cell>
          <cell r="E117" t="str">
            <v>229,78</v>
          </cell>
        </row>
        <row r="118">
          <cell r="A118" t="str">
            <v>92836</v>
          </cell>
          <cell r="B118" t="str">
            <v>ASSENTAMENTO DE TUBO DE CONCRETO PARA REDES COLETORAS DE ESGOTO SANITÁRIO, DIÂMETRO DE 400 MM, JUNTA ELÁSTICA, INSTALADO EM LOCAL COM BAIXO NÍVEL DE INTERFERÊNCIAS (NÃO INCLUI FORNECIMENTO). AF_12/2015</v>
          </cell>
          <cell r="C118" t="str">
            <v>M</v>
          </cell>
          <cell r="D118" t="str">
            <v>ATRIBUÍDO SÃO PAULO</v>
          </cell>
          <cell r="E118" t="str">
            <v>10,76</v>
          </cell>
        </row>
        <row r="119">
          <cell r="A119" t="str">
            <v>92837</v>
          </cell>
          <cell r="B119" t="str">
            <v>TUBO DE CONCRETO PARA REDES COLETORAS DE ESGOTO SANITÁRIO, DIÂMETRO DE 500 MM, JUNTA ELÁSTICA, INSTALADO EM LOCAL COM BAIXO NÍVEL DE INTERFERÊNCIAS - FORNECIMENTO E ASSENTAMENTO. AF_12/2015</v>
          </cell>
          <cell r="C119" t="str">
            <v>M</v>
          </cell>
          <cell r="D119" t="str">
            <v>ATRIBUÍDO SÃO PAULO</v>
          </cell>
          <cell r="E119" t="str">
            <v>407,17</v>
          </cell>
        </row>
        <row r="120">
          <cell r="A120" t="str">
            <v>92838</v>
          </cell>
          <cell r="B120" t="str">
            <v>ASSENTAMENTO DE TUBO DE CONCRETO PARA REDES COLETORAS DE ESGOTO SANITÁRIO, DIÂMETRO DE 500 MM, JUNTA ELÁSTICA, INSTALADO EM LOCAL COM BAIXO NÍVEL DE INTERFERÊNCIAS (NÃO INCLUI FORNECIMENTO). AF_12/2015</v>
          </cell>
          <cell r="C120" t="str">
            <v>M</v>
          </cell>
          <cell r="D120" t="str">
            <v>ATRIBUÍDO SÃO PAULO</v>
          </cell>
          <cell r="E120" t="str">
            <v>12,90</v>
          </cell>
        </row>
        <row r="121">
          <cell r="A121" t="str">
            <v>92839</v>
          </cell>
          <cell r="B121" t="str">
            <v>TUBO DE CONCRETO PARA REDES COLETORAS DE ESGOTO SANITÁRIO, DIÂMETRO DE 600 MM, JUNTA ELÁSTICA, INSTALADO EM LOCAL COM BAIXO NÍVEL DE INTERFERÊNCIAS - FORNECIMENTO E ASSENTAMENTO. AF_12/2015</v>
          </cell>
          <cell r="C121" t="str">
            <v>M</v>
          </cell>
          <cell r="D121" t="str">
            <v>ATRIBUÍDO SÃO PAULO</v>
          </cell>
          <cell r="E121" t="str">
            <v>498,27</v>
          </cell>
        </row>
        <row r="122">
          <cell r="A122" t="str">
            <v>92840</v>
          </cell>
          <cell r="B122" t="str">
            <v>ASSENTAMENTO DE TUBO DE CONCRETO PARA REDES COLETORAS DE ESGOTO SANITÁRIO, DIÂMETRO DE 600 MM, JUNTA ELÁSTICA, INSTALADO EM LOCAL COM BAIXO NÍVEL DE INTERFERÊNCIAS (NÃO INCLUI FORNECIMENTO). AF_12/2015</v>
          </cell>
          <cell r="C122" t="str">
            <v>M</v>
          </cell>
          <cell r="D122" t="str">
            <v>ATRIBUÍDO SÃO PAULO</v>
          </cell>
          <cell r="E122" t="str">
            <v>15,30</v>
          </cell>
        </row>
        <row r="123">
          <cell r="A123" t="str">
            <v>92841</v>
          </cell>
          <cell r="B123" t="str">
            <v>TUBO DE CONCRETO PARA REDES COLETORAS DE ESGOTO SANITÁRIO, DIÂMETRO DE 700 MM, JUNTA ELÁSTICA, INSTALADO EM LOCAL COM BAIXO NÍVEL DE INTERFERÊNCIAS - FORNECIMENTO E ASSENTAMENTO. AF_12/2015</v>
          </cell>
          <cell r="C123" t="str">
            <v>M</v>
          </cell>
          <cell r="D123" t="str">
            <v>ATRIBUÍDO SÃO PAULO</v>
          </cell>
          <cell r="E123" t="str">
            <v>649,63</v>
          </cell>
        </row>
        <row r="124">
          <cell r="A124" t="str">
            <v>92842</v>
          </cell>
          <cell r="B124" t="str">
            <v>ASSENTAMENTO DE TUBO DE CONCRETO PARA REDES COLETORAS DE ESGOTO SANITÁRIO, DIÂMETRO DE 700 MM, JUNTA ELÁSTICA, INSTALADO EM LOCAL COM BAIXO NÍVEL DE INTERFERÊNCIAS (NÃO INCLUI FORNECIMENTO). AF_12/2015</v>
          </cell>
          <cell r="C124" t="str">
            <v>M</v>
          </cell>
          <cell r="D124" t="str">
            <v>ATRIBUÍDO SÃO PAULO</v>
          </cell>
          <cell r="E124" t="str">
            <v>17,45</v>
          </cell>
        </row>
        <row r="125">
          <cell r="A125" t="str">
            <v>92843</v>
          </cell>
          <cell r="B125" t="str">
            <v>TUBO DE CONCRETO PARA REDES COLETORAS DE ESGOTO SANITÁRIO, DIÂMETRO DE 800 MM, JUNTA ELÁSTICA, INSTALADO EM LOCAL COM BAIXO NÍVEL DE INTERFERÊNCIAS - FORNECIMENTO E ASSENTAMENTO. AF_12/2015</v>
          </cell>
          <cell r="C125" t="str">
            <v>M</v>
          </cell>
          <cell r="D125" t="str">
            <v>ATRIBUÍDO SÃO PAULO</v>
          </cell>
          <cell r="E125" t="str">
            <v>672,75</v>
          </cell>
        </row>
        <row r="126">
          <cell r="A126" t="str">
            <v>92844</v>
          </cell>
          <cell r="B126" t="str">
            <v>ASSENTAMENTO DE TUBO DE CONCRETO PARA REDES COLETORAS DE ESGOTO SANITÁRIO, DIÂMETRO DE 800 MM, JUNTA ELÁSTICA, INSTALADO EM LOCAL COM BAIXO NÍVEL DE INTERFERÊNCIAS (NÃO INCLUI FORNECIMENTO). AF_12/2015</v>
          </cell>
          <cell r="C126" t="str">
            <v>M</v>
          </cell>
          <cell r="D126" t="str">
            <v>ATRIBUÍDO SÃO PAULO</v>
          </cell>
          <cell r="E126" t="str">
            <v>19,86</v>
          </cell>
        </row>
        <row r="127">
          <cell r="A127" t="str">
            <v>92845</v>
          </cell>
          <cell r="B127" t="str">
            <v>TUBO DE CONCRETO PARA REDES COLETORAS DE ESGOTO SANITÁRIO, DIÂMETRO DE 900 MM, JUNTA ELÁSTICA, INSTALADO EM LOCAL COM BAIXO NÍVEL DE INTERFERÊNCIAS - FORNECIMENTO E ASSENTAMENTO. AF_12/2015</v>
          </cell>
          <cell r="C127" t="str">
            <v>M</v>
          </cell>
          <cell r="D127" t="str">
            <v>ATRIBUÍDO SÃO PAULO</v>
          </cell>
          <cell r="E127" t="str">
            <v>997,85</v>
          </cell>
        </row>
        <row r="128">
          <cell r="A128" t="str">
            <v>92846</v>
          </cell>
          <cell r="B128" t="str">
            <v>ASSENTAMENTO DE TUBO DE CONCRETO PARA REDES COLETORAS DE ESGOTO SANITÁRIO, DIÂMETRO DE 900 MM, JUNTA ELÁSTICA, INSTALADO EM LOCAL COM BAIXO NÍVEL DE INTERFERÊNCIAS (NÃO INCLUI FORNECIMENTO). AF_12/2015</v>
          </cell>
          <cell r="C128" t="str">
            <v>M</v>
          </cell>
          <cell r="D128" t="str">
            <v>ATRIBUÍDO SÃO PAULO</v>
          </cell>
          <cell r="E128" t="str">
            <v>21,99</v>
          </cell>
        </row>
        <row r="129">
          <cell r="A129" t="str">
            <v>92847</v>
          </cell>
          <cell r="B129" t="str">
            <v>TUBO DE CONCRETO PARA REDES COLETORAS DE ESGOTO SANITÁRIO, DIÂMETRO DE 1000 MM, JUNTA ELÁSTICA, INSTALADO EM LOCAL COM BAIXO NÍVEL DE INTERFERÊNCIAS - FORNECIMENTO E ASSENTAMENTO. AF_12/2015</v>
          </cell>
          <cell r="C129" t="str">
            <v>M</v>
          </cell>
          <cell r="D129" t="str">
            <v>ATRIBUÍDO SÃO PAULO</v>
          </cell>
          <cell r="E129" t="str">
            <v>1.025,19</v>
          </cell>
        </row>
        <row r="130">
          <cell r="A130" t="str">
            <v>92848</v>
          </cell>
          <cell r="B130" t="str">
            <v>ASSENTAMENTO DE TUBO DE CONCRETO PARA REDES COLETORAS DE ESGOTO SANITÁRIO, DIÂMETRO DE 1000 MM, JUNTA ELÁSTICA, INSTALADO EM LOCAL COM BAIXO NÍVEL DE INTERFERÊNCIAS (NÃO INCLUI FORNECIMENTO). AF_12/2015</v>
          </cell>
          <cell r="C130" t="str">
            <v>M</v>
          </cell>
          <cell r="D130" t="str">
            <v>ATRIBUÍDO SÃO PAULO</v>
          </cell>
          <cell r="E130" t="str">
            <v>24,41</v>
          </cell>
        </row>
        <row r="131">
          <cell r="A131" t="str">
            <v>92849</v>
          </cell>
          <cell r="B131" t="str">
            <v>TUBO DE CONCRETO PARA REDES COLETORAS DE ESGOTO SANITÁRIO, DIÂMETRO DE 300 MM, JUNTA ELÁSTICA, INSTALADO EM LOCAL COM ALTO NÍVEL DE INTERFERÊNCIAS - FORNECIMENTO E ASSENTAMENTO. AF_12/2015</v>
          </cell>
          <cell r="C131" t="str">
            <v>M</v>
          </cell>
          <cell r="D131" t="str">
            <v>ATRIBUÍDO SÃO PAULO</v>
          </cell>
          <cell r="E131" t="str">
            <v>227,20</v>
          </cell>
        </row>
        <row r="132">
          <cell r="A132" t="str">
            <v>92850</v>
          </cell>
          <cell r="B132" t="str">
            <v>ASSENTAMENTO DE TUBO DE CONCRETO PARA REDES COLETORAS DE ESGOTO SANITÁRIO, DIÂMETRO DE 300 MM, JUNTA ELÁSTICA, INSTALADO EM LOCAL COM ALTO NÍVEL DE INTERFERÊNCIAS (NÃO INCLUI FORNECIMENTO). AF_12/2015</v>
          </cell>
          <cell r="C132" t="str">
            <v>M</v>
          </cell>
          <cell r="D132" t="str">
            <v>ATRIBUÍDO SÃO PAULO</v>
          </cell>
          <cell r="E132" t="str">
            <v>15,93</v>
          </cell>
        </row>
        <row r="133">
          <cell r="A133" t="str">
            <v>92851</v>
          </cell>
          <cell r="B133" t="str">
            <v>TUBO DE CONCRETO PARA REDES COLETORAS DE ESGOTO SANITÁRIO, DIÂMETRO DE 400 MM, JUNTA ELÁSTICA, INSTALADO EM LOCAL COM ALTO NÍVEL DE INTERFERÊNCIAS - FORNECIMENTO E ASSENTAMENTO. AF_12/2015</v>
          </cell>
          <cell r="C133" t="str">
            <v>M</v>
          </cell>
          <cell r="D133" t="str">
            <v>ATRIBUÍDO SÃO PAULO</v>
          </cell>
          <cell r="E133" t="str">
            <v>239,13</v>
          </cell>
        </row>
        <row r="134">
          <cell r="A134" t="str">
            <v>92852</v>
          </cell>
          <cell r="B134" t="str">
            <v>ASSENTAMENTO DE TUBO DE CONCRETO PARA REDES COLETORAS DE ESGOTO SANITÁRIO, DIÂMETRO DE 400 MM, JUNTA ELÁSTICA, INSTALADO EM LOCAL COM ALTO NÍVEL DE INTERFERÊNCIAS (NÃO INCLUI FORNECIMENTO). AF_12/2015</v>
          </cell>
          <cell r="C134" t="str">
            <v>M</v>
          </cell>
          <cell r="D134" t="str">
            <v>ATRIBUÍDO SÃO PAULO</v>
          </cell>
          <cell r="E134" t="str">
            <v>20,11</v>
          </cell>
        </row>
        <row r="135">
          <cell r="A135" t="str">
            <v>92853</v>
          </cell>
          <cell r="B135" t="str">
            <v>TUBO DE CONCRETO PARA REDES COLETORAS DE ESGOTO SANITÁRIO, DIÂMETRO DE 500 MM, JUNTA ELÁSTICA, INSTALADO EM LOCAL COM ALTO NÍVEL DE INTERFERÊNCIAS - FORNECIMENTO E ASSENTAMENTO. AF_12/2015</v>
          </cell>
          <cell r="C135" t="str">
            <v>M</v>
          </cell>
          <cell r="D135" t="str">
            <v>ATRIBUÍDO SÃO PAULO</v>
          </cell>
          <cell r="E135" t="str">
            <v>418,76</v>
          </cell>
        </row>
        <row r="136">
          <cell r="A136" t="str">
            <v>92854</v>
          </cell>
          <cell r="B136" t="str">
            <v>ASSENTAMENTO DE TUBO DE CONCRETO PARA REDES COLETORAS DE ESGOTO SANITÁRIO, DIÂMETRO DE 500 MM, JUNTA ELÁSTICA, INSTALADO EM LOCAL COM ALTO NÍVEL DE INTERFERÊNCIAS (NÃO INCLUI FORNECIMENTO). AF_12/2015</v>
          </cell>
          <cell r="C136" t="str">
            <v>M</v>
          </cell>
          <cell r="D136" t="str">
            <v>ATRIBUÍDO SÃO PAULO</v>
          </cell>
          <cell r="E136" t="str">
            <v>24,49</v>
          </cell>
        </row>
        <row r="137">
          <cell r="A137" t="str">
            <v>92855</v>
          </cell>
          <cell r="B137" t="str">
            <v>TUBO DE CONCRETO PARA REDES COLETORAS DE ESGOTO SANITÁRIO, DIÂMETRO DE 600 MM, JUNTA ELÁSTICA, INSTALADO EM LOCAL COM ALTO NÍVEL DE INTERFERÊNCIAS - FORNECIMENTO E ASSENTAMENTO. AF_12/2015</v>
          </cell>
          <cell r="C137" t="str">
            <v>M</v>
          </cell>
          <cell r="D137" t="str">
            <v>ATRIBUÍDO SÃO PAULO</v>
          </cell>
          <cell r="E137" t="str">
            <v>511,85</v>
          </cell>
        </row>
        <row r="138">
          <cell r="A138" t="str">
            <v>92856</v>
          </cell>
          <cell r="B138" t="str">
            <v>ASSENTAMENTO DE TUBO DE CONCRETO PARA REDES COLETORAS DE ESGOTO SANITÁRIO, DIÂMETRO DE 600 MM, JUNTA ELÁSTICA, INSTALADO EM LOCAL COM ALTO NÍVEL DE INTERFERÊNCIAS (NÃO INCLUI FORNECIMENTO). AF_12/2015</v>
          </cell>
          <cell r="C138" t="str">
            <v>M</v>
          </cell>
          <cell r="D138" t="str">
            <v>ATRIBUÍDO SÃO PAULO</v>
          </cell>
          <cell r="E138" t="str">
            <v>28,88</v>
          </cell>
        </row>
        <row r="139">
          <cell r="A139" t="str">
            <v>92857</v>
          </cell>
          <cell r="B139" t="str">
            <v>TUBO DE CONCRETO PARA REDES COLETORAS DE ESGOTO SANITÁRIO, DIÂMETRO DE 700 MM, JUNTA ELÁSTICA, INSTALADO EM LOCAL COM ALTO NÍVEL DE INTERFERÊNCIAS - FORNECIMENTO E ASSENTAMENTO. AF_12/2015</v>
          </cell>
          <cell r="C139" t="str">
            <v>M</v>
          </cell>
          <cell r="D139" t="str">
            <v>ATRIBUÍDO SÃO PAULO</v>
          </cell>
          <cell r="E139" t="str">
            <v>665,21</v>
          </cell>
        </row>
        <row r="140">
          <cell r="A140" t="str">
            <v>92858</v>
          </cell>
          <cell r="B140" t="str">
            <v>ASSENTAMENTO DE TUBO DE CONCRETO PARA REDES COLETORAS DE ESGOTO SANITÁRIO, DIÂMETRO DE 700 MM, JUNTA ELÁSTICA, INSTALADO EM LOCAL COM ALTO NÍVEL DE INTERFERÊNCIAS (NÃO INCLUI FORNECIMENTO). AF_12/2015</v>
          </cell>
          <cell r="C140" t="str">
            <v>M</v>
          </cell>
          <cell r="D140" t="str">
            <v>ATRIBUÍDO SÃO PAULO</v>
          </cell>
          <cell r="E140" t="str">
            <v>33,03</v>
          </cell>
        </row>
        <row r="141">
          <cell r="A141" t="str">
            <v>92859</v>
          </cell>
          <cell r="B141" t="str">
            <v>TUBO DE CONCRETO PARA REDES COLETORAS DE ESGOTO SANITÁRIO, DIÂMETRO DE 800 MM, JUNTA ELÁSTICA, INSTALADO EM LOCAL COM ALTO NÍVEL DE INTERFERÊNCIAS - FORNECIMENTO E ASSENTAMENTO. AF_12/2015</v>
          </cell>
          <cell r="C141" t="str">
            <v>M</v>
          </cell>
          <cell r="D141" t="str">
            <v>ATRIBUÍDO SÃO PAULO</v>
          </cell>
          <cell r="E141" t="str">
            <v>690,39</v>
          </cell>
        </row>
        <row r="142">
          <cell r="A142" t="str">
            <v>92860</v>
          </cell>
          <cell r="B142" t="str">
            <v>ASSENTAMENTO DE TUBO DE CONCRETO PARA REDES COLETORAS DE ESGOTO SANITÁRIO, DIÂMETRO DE 800 MM, JUNTA ELÁSTICA, INSTALADO EM LOCAL COM ALTO NÍVEL DE INTERFERÊNCIAS (NÃO INCLUI FORNECIMENTO). AF_12/2015</v>
          </cell>
          <cell r="C142" t="str">
            <v>M</v>
          </cell>
          <cell r="D142" t="str">
            <v>ATRIBUÍDO SÃO PAULO</v>
          </cell>
          <cell r="E142" t="str">
            <v>37,50</v>
          </cell>
        </row>
        <row r="143">
          <cell r="A143" t="str">
            <v>92861</v>
          </cell>
          <cell r="B143" t="str">
            <v>TUBO DE CONCRETO PARA REDES COLETORAS DE ESGOTO SANITÁRIO, DIÂMETRO DE 900 MM, JUNTA ELÁSTICA, INSTALADO EM LOCAL COM ALTO NÍVEL DE INTERFERÊNCIAS - FORNECIMENTO E ASSENTAMENTO. AF_12/2015</v>
          </cell>
          <cell r="C143" t="str">
            <v>M</v>
          </cell>
          <cell r="D143" t="str">
            <v>ATRIBUÍDO SÃO PAULO</v>
          </cell>
          <cell r="E143" t="str">
            <v>1.017,73</v>
          </cell>
        </row>
        <row r="144">
          <cell r="A144" t="str">
            <v>92862</v>
          </cell>
          <cell r="B144" t="str">
            <v>ASSENTAMENTO DE TUBO DE CONCRETO PARA REDES COLETORAS DE ESGOTO SANITÁRIO, DIÂMETRO DE 900 MM, JUNTA ELÁSTICA, INSTALADO EM LOCAL COM ALTO NÍVEL DE INTERFERÊNCIAS (NÃO INCLUI FORNECIMENTO). AF_12/2015</v>
          </cell>
          <cell r="C144" t="str">
            <v>M</v>
          </cell>
          <cell r="D144" t="str">
            <v>ATRIBUÍDO SÃO PAULO</v>
          </cell>
          <cell r="E144" t="str">
            <v>41,87</v>
          </cell>
        </row>
        <row r="145">
          <cell r="A145" t="str">
            <v>92863</v>
          </cell>
          <cell r="B145" t="str">
            <v>TUBO DE CONCRETO PARA REDES COLETORAS DE ESGOTO SANITÁRIO, DIÂMETRO DE 1000 MM, JUNTA ELÁSTICA, INSTALADO EM LOCAL COM ALTO NÍVEL DE INTERFERÊNCIAS - FORNECIMENTO E ASSENTAMENTO. AF_12/2015</v>
          </cell>
          <cell r="C145" t="str">
            <v>M</v>
          </cell>
          <cell r="D145" t="str">
            <v>ATRIBUÍDO SÃO PAULO</v>
          </cell>
          <cell r="E145" t="str">
            <v>1.047,03</v>
          </cell>
        </row>
        <row r="146">
          <cell r="A146" t="str">
            <v>92864</v>
          </cell>
          <cell r="B146" t="str">
            <v>ASSENTAMENTO DE TUBO DE CONCRETO PARA REDES COLETORAS DE ESGOTO SANITÁRIO, DIÂMETRO DE 1000 MM, JUNTA ELÁSTICA, INSTALADO EM LOCAL COM ALTO NÍVEL DE INTERFERÊNCIAS (NÃO INCLUI FORNECIMENTO). AF_12/2015</v>
          </cell>
          <cell r="C146" t="str">
            <v>M</v>
          </cell>
          <cell r="D146" t="str">
            <v>ATRIBUÍDO SÃO PAULO</v>
          </cell>
          <cell r="E146" t="str">
            <v>46,25</v>
          </cell>
        </row>
        <row r="147">
          <cell r="A147" t="str">
            <v>92210</v>
          </cell>
          <cell r="B147" t="str">
            <v>TUBO DE CONCRETO PARA REDES COLETORAS DE ÁGUAS PLUVIAIS, DIÂMETRO DE 400 MM, JUNTA RÍGIDA, INSTALADO EM LOCAL COM BAIXO NÍVEL DE INTERFERÊNCIAS - FORNECIMENTO E ASSENTAMENTO. AF_12/2015</v>
          </cell>
          <cell r="C147" t="str">
            <v>M</v>
          </cell>
          <cell r="D147" t="str">
            <v>ATRIBUÍDO SÃO PAULO</v>
          </cell>
          <cell r="E147" t="str">
            <v>173,42</v>
          </cell>
        </row>
        <row r="148">
          <cell r="A148" t="str">
            <v>92211</v>
          </cell>
          <cell r="B148" t="str">
            <v>TUBO DE CONCRETO PARA REDES COLETORAS DE ÁGUAS PLUVIAIS, DIÂMETRO DE 500 MM, JUNTA RÍGIDA, INSTALADO EM LOCAL COM BAIXO NÍVEL DE INTERFERÊNCIAS - FORNECIMENTO E ASSENTAMENTO. AF_12/2015</v>
          </cell>
          <cell r="C148" t="str">
            <v>M</v>
          </cell>
          <cell r="D148" t="str">
            <v>ATRIBUÍDO SÃO PAULO</v>
          </cell>
          <cell r="E148" t="str">
            <v>208,41</v>
          </cell>
        </row>
        <row r="149">
          <cell r="A149" t="str">
            <v>92212</v>
          </cell>
          <cell r="B149" t="str">
            <v>TUBO DE CONCRETO PARA REDES COLETORAS DE ÁGUAS PLUVIAIS, DIÂMETRO DE 600 MM, JUNTA RÍGIDA, INSTALADO EM LOCAL COM BAIXO NÍVEL DE INTERFERÊNCIAS - FORNECIMENTO E ASSENTAMENTO. AF_12/2015</v>
          </cell>
          <cell r="C149" t="str">
            <v>M</v>
          </cell>
          <cell r="D149" t="str">
            <v>ATRIBUÍDO SÃO PAULO</v>
          </cell>
          <cell r="E149" t="str">
            <v>312,08</v>
          </cell>
        </row>
        <row r="150">
          <cell r="A150" t="str">
            <v>92213</v>
          </cell>
          <cell r="B150" t="str">
            <v>TUBO DE CONCRETO PARA REDES COLETORAS DE ÁGUAS PLUVIAIS, DIÂMETRO DE 700 MM, JUNTA RÍGIDA, INSTALADO EM LOCAL COM BAIXO NÍVEL DE INTERFERÊNCIAS - FORNECIMENTO E ASSENTAMENTO. AF_12/2015</v>
          </cell>
          <cell r="C150" t="str">
            <v>M</v>
          </cell>
          <cell r="D150" t="str">
            <v>ATRIBUÍDO SÃO PAULO</v>
          </cell>
          <cell r="E150" t="str">
            <v>410,93</v>
          </cell>
        </row>
        <row r="151">
          <cell r="A151" t="str">
            <v>92214</v>
          </cell>
          <cell r="B151" t="str">
            <v>TUBO DE CONCRETO PARA REDES COLETORAS DE ÁGUAS PLUVIAIS, DIÂMETRO DE 800 MM, JUNTA RÍGIDA, INSTALADO EM LOCAL COM BAIXO NÍVEL DE INTERFERÊNCIAS - FORNECIMENTO E ASSENTAMENTO. AF_12/2015</v>
          </cell>
          <cell r="C151" t="str">
            <v>M</v>
          </cell>
          <cell r="D151" t="str">
            <v>ATRIBUÍDO SÃO PAULO</v>
          </cell>
          <cell r="E151" t="str">
            <v>497,18</v>
          </cell>
        </row>
        <row r="152">
          <cell r="A152" t="str">
            <v>92215</v>
          </cell>
          <cell r="B152" t="str">
            <v>TUBO DE CONCRETO PARA REDES COLETORAS DE ÁGUAS PLUVIAIS, DIÂMETRO DE 900 MM, JUNTA RÍGIDA, INSTALADO EM LOCAL COM BAIXO NÍVEL DE INTERFERÊNCIAS - FORNECIMENTO E ASSENTAMENTO. AF_12/2015</v>
          </cell>
          <cell r="C152" t="str">
            <v>M</v>
          </cell>
          <cell r="D152" t="str">
            <v>ATRIBUÍDO SÃO PAULO</v>
          </cell>
          <cell r="E152" t="str">
            <v>571,42</v>
          </cell>
        </row>
        <row r="153">
          <cell r="A153" t="str">
            <v>92216</v>
          </cell>
          <cell r="B153" t="str">
            <v>TUBO DE CONCRETO PARA REDES COLETORAS DE ÁGUAS PLUVIAIS, DIÂMETRO DE 1000 MM, JUNTA RÍGIDA, INSTALADO EM LOCAL COM BAIXO NÍVEL DE INTERFERÊNCIAS - FORNECIMENTO E ASSENTAMENTO. AF_12/2015</v>
          </cell>
          <cell r="C153" t="str">
            <v>M</v>
          </cell>
          <cell r="D153" t="str">
            <v>ATRIBUÍDO SÃO PAULO</v>
          </cell>
          <cell r="E153" t="str">
            <v>597,64</v>
          </cell>
        </row>
        <row r="154">
          <cell r="A154" t="str">
            <v>92219</v>
          </cell>
          <cell r="B154" t="str">
            <v>TUBO DE CONCRETO PARA REDES COLETORAS DE ÁGUAS PLUVIAIS, DIÂMETRO DE 400 MM, JUNTA RÍGIDA, INSTALADO EM LOCAL COM ALTO NÍVEL DE INTERFERÊNCIAS - FORNECIMENTO E ASSENTAMENTO. AF_12/2015</v>
          </cell>
          <cell r="C154" t="str">
            <v>M</v>
          </cell>
          <cell r="D154" t="str">
            <v>ATRIBUÍDO SÃO PAULO</v>
          </cell>
          <cell r="E154" t="str">
            <v>182,77</v>
          </cell>
        </row>
        <row r="155">
          <cell r="A155" t="str">
            <v>92220</v>
          </cell>
          <cell r="B155" t="str">
            <v>TUBO DE CONCRETO PARA REDES COLETORAS DE ÁGUAS PLUVIAIS, DIÂMETRO DE 500 MM, JUNTA RÍGIDA, INSTALADO EM LOCAL COM ALTO NÍVEL DE INTERFERÊNCIAS - FORNECIMENTO E ASSENTAMENTO. AF_12/2015</v>
          </cell>
          <cell r="C155" t="str">
            <v>M</v>
          </cell>
          <cell r="D155" t="str">
            <v>ATRIBUÍDO SÃO PAULO</v>
          </cell>
          <cell r="E155" t="str">
            <v>220,00</v>
          </cell>
        </row>
        <row r="156">
          <cell r="A156" t="str">
            <v>92221</v>
          </cell>
          <cell r="B156" t="str">
            <v>TUBO DE CONCRETO PARA REDES COLETORAS DE ÁGUAS PLUVIAIS, DIÂMETRO DE 600 MM, JUNTA RÍGIDA, INSTALADO EM LOCAL COM ALTO NÍVEL DE INTERFERÊNCIAS - FORNECIMENTO E ASSENTAMENTO. AF_12/2015</v>
          </cell>
          <cell r="C156" t="str">
            <v>M</v>
          </cell>
          <cell r="D156" t="str">
            <v>ATRIBUÍDO SÃO PAULO</v>
          </cell>
          <cell r="E156" t="str">
            <v>325,67</v>
          </cell>
        </row>
        <row r="157">
          <cell r="A157" t="str">
            <v>92222</v>
          </cell>
          <cell r="B157" t="str">
            <v>TUBO DE CONCRETO PARA REDES COLETORAS DE ÁGUAS PLUVIAIS, DIÂMETRO DE 700 MM, JUNTA RÍGIDA, INSTALADO EM LOCAL COM ALTO NÍVEL DE INTERFERÊNCIAS - FORNECIMENTO E ASSENTAMENTO. AF_12/2015</v>
          </cell>
          <cell r="C157" t="str">
            <v>M</v>
          </cell>
          <cell r="D157" t="str">
            <v>ATRIBUÍDO SÃO PAULO</v>
          </cell>
          <cell r="E157" t="str">
            <v>426,73</v>
          </cell>
        </row>
        <row r="158">
          <cell r="A158" t="str">
            <v>92223</v>
          </cell>
          <cell r="B158" t="str">
            <v>TUBO DE CONCRETO PARA REDES COLETORAS DE ÁGUAS PLUVIAIS, DIÂMETRO DE 800 MM, JUNTA RÍGIDA, INSTALADO EM LOCAL COM ALTO NÍVEL DE INTERFERÊNCIAS - FORNECIMENTO E ASSENTAMENTO. AF_12/2015</v>
          </cell>
          <cell r="C158" t="str">
            <v>M</v>
          </cell>
          <cell r="D158" t="str">
            <v>ATRIBUÍDO SÃO PAULO</v>
          </cell>
          <cell r="E158" t="str">
            <v>514,84</v>
          </cell>
        </row>
        <row r="159">
          <cell r="A159" t="str">
            <v>92224</v>
          </cell>
          <cell r="B159" t="str">
            <v>TUBO DE CONCRETO PARA REDES COLETORAS DE ÁGUAS PLUVIAIS, DIÂMETRO DE 900 MM, JUNTA RÍGIDA, INSTALADO EM LOCAL COM ALTO NÍVEL DE INTERFERÊNCIAS - FORNECIMENTO E ASSENTAMENTO. AF_12/2015</v>
          </cell>
          <cell r="C159" t="str">
            <v>M</v>
          </cell>
          <cell r="D159" t="str">
            <v>ATRIBUÍDO SÃO PAULO</v>
          </cell>
          <cell r="E159" t="str">
            <v>591,02</v>
          </cell>
        </row>
        <row r="160">
          <cell r="A160" t="str">
            <v>92226</v>
          </cell>
          <cell r="B160" t="str">
            <v>TUBO DE CONCRETO PARA REDES COLETORAS DE ÁGUAS PLUVIAIS, DIÂMETRO DE 1000 MM, JUNTA RÍGIDA, INSTALADO EM LOCAL COM ALTO NÍVEL DE INTERFERÊNCIAS - FORNECIMENTO E ASSENTAMENTO. AF_12/2015</v>
          </cell>
          <cell r="C160" t="str">
            <v>M</v>
          </cell>
          <cell r="D160" t="str">
            <v>ATRIBUÍDO SÃO PAULO</v>
          </cell>
          <cell r="E160" t="str">
            <v>619,57</v>
          </cell>
        </row>
        <row r="161">
          <cell r="A161" t="str">
            <v>92808</v>
          </cell>
          <cell r="B161" t="str">
            <v>ASSENTAMENTO DE TUBO DE CONCRETO PARA REDES COLETORAS DE ÁGUAS PLUVIAIS, DIÂMETRO DE 300 MM, JUNTA RÍGIDA, INSTALADO EM LOCAL COM BAIXO NÍVEL DE INTERFERÊNCIAS (NÃO INCLUI FORNECIMENTO). AF_12/2015</v>
          </cell>
          <cell r="C161" t="str">
            <v>M</v>
          </cell>
          <cell r="D161" t="str">
            <v>ATRIBUÍDO SÃO PAULO</v>
          </cell>
          <cell r="E161" t="str">
            <v>38,06</v>
          </cell>
        </row>
        <row r="162">
          <cell r="A162" t="str">
            <v>92809</v>
          </cell>
          <cell r="B162" t="str">
            <v>ASSENTAMENTO DE TUBO DE CONCRETO PARA REDES COLETORAS DE ÁGUAS PLUVIAIS, DIÂMETRO DE 400 MM, JUNTA RÍGIDA, INSTALADO EM LOCAL COM BAIXO NÍVEL DE INTERFERÊNCIAS (NÃO INCLUI FORNECIMENTO). AF_12/2015</v>
          </cell>
          <cell r="C162" t="str">
            <v>M</v>
          </cell>
          <cell r="D162" t="str">
            <v>ATRIBUÍDO SÃO PAULO</v>
          </cell>
          <cell r="E162" t="str">
            <v>48,95</v>
          </cell>
        </row>
        <row r="163">
          <cell r="A163" t="str">
            <v>92810</v>
          </cell>
          <cell r="B163" t="str">
            <v>ASSENTAMENTO DE TUBO DE CONCRETO PARA REDES COLETORAS DE ÁGUAS PLUVIAIS, DIÂMETRO DE 500 MM, JUNTA RÍGIDA, INSTALADO EM LOCAL COM BAIXO NÍVEL DE INTERFERÊNCIAS (NÃO INCLUI FORNECIMENTO). AF_12/2015</v>
          </cell>
          <cell r="C163" t="str">
            <v>M</v>
          </cell>
          <cell r="D163" t="str">
            <v>ATRIBUÍDO SÃO PAULO</v>
          </cell>
          <cell r="E163" t="str">
            <v>59,65</v>
          </cell>
        </row>
        <row r="164">
          <cell r="A164" t="str">
            <v>92811</v>
          </cell>
          <cell r="B164" t="str">
            <v>ASSENTAMENTO DE TUBO DE CONCRETO PARA REDES COLETORAS DE ÁGUAS PLUVIAIS, DIÂMETRO DE 600 MM, JUNTA RÍGIDA, INSTALADO EM LOCAL COM BAIXO NÍVEL DE INTERFERÊNCIAS (NÃO INCLUI FORNECIMENTO). AF_12/2015</v>
          </cell>
          <cell r="C164" t="str">
            <v>M</v>
          </cell>
          <cell r="D164" t="str">
            <v>ATRIBUÍDO SÃO PAULO</v>
          </cell>
          <cell r="E164" t="str">
            <v>71,23</v>
          </cell>
        </row>
        <row r="165">
          <cell r="A165" t="str">
            <v>92812</v>
          </cell>
          <cell r="B165" t="str">
            <v>ASSENTAMENTO DE TUBO DE CONCRETO PARA REDES COLETORAS DE ÁGUAS PLUVIAIS, DIÂMETRO DE 700 MM, JUNTA RÍGIDA, INSTALADO EM LOCAL COM BAIXO NÍVEL DE INTERFERÊNCIAS (NÃO INCLUI FORNECIMENTO). AF_12/2015</v>
          </cell>
          <cell r="C165" t="str">
            <v>M</v>
          </cell>
          <cell r="D165" t="str">
            <v>ATRIBUÍDO SÃO PAULO</v>
          </cell>
          <cell r="E165" t="str">
            <v>82,65</v>
          </cell>
        </row>
        <row r="166">
          <cell r="A166" t="str">
            <v>92813</v>
          </cell>
          <cell r="B166" t="str">
            <v>ASSENTAMENTO DE TUBO DE CONCRETO PARA REDES COLETORAS DE ÁGUAS PLUVIAIS, DIÂMETRO DE 800 MM, JUNTA RÍGIDA, INSTALADO EM LOCAL COM BAIXO NÍVEL DE INTERFERÊNCIAS (NÃO INCLUI FORNECIMENTO). AF_12/2015</v>
          </cell>
          <cell r="C166" t="str">
            <v>M</v>
          </cell>
          <cell r="D166" t="str">
            <v>ATRIBUÍDO SÃO PAULO</v>
          </cell>
          <cell r="E166" t="str">
            <v>96,44</v>
          </cell>
        </row>
        <row r="167">
          <cell r="A167" t="str">
            <v>92814</v>
          </cell>
          <cell r="B167" t="str">
            <v>ASSENTAMENTO DE TUBO DE CONCRETO PARA REDES COLETORAS DE ÁGUAS PLUVIAIS, DIÂMETRO DE 900 MM, JUNTA RÍGIDA, INSTALADO EM LOCAL COM BAIXO NÍVEL DE INTERFERÊNCIAS (NÃO INCLUI FORNECIMENTO). AF_12/2015</v>
          </cell>
          <cell r="C167" t="str">
            <v>M</v>
          </cell>
          <cell r="D167" t="str">
            <v>ATRIBUÍDO SÃO PAULO</v>
          </cell>
          <cell r="E167" t="str">
            <v>110,97</v>
          </cell>
        </row>
        <row r="168">
          <cell r="A168" t="str">
            <v>92815</v>
          </cell>
          <cell r="B168" t="str">
            <v>ASSENTAMENTO DE TUBO DE CONCRETO PARA REDES COLETORAS DE ÁGUAS PLUVIAIS, DIÂMETRO DE 1000 MM, JUNTA RÍGIDA, INSTALADO EM LOCAL COM BAIXO NÍVEL DE INTERFERÊNCIAS (NÃO INCLUI FORNECIMENTO). AF_12/2015</v>
          </cell>
          <cell r="C168" t="str">
            <v>M</v>
          </cell>
          <cell r="D168" t="str">
            <v>ATRIBUÍDO SÃO PAULO</v>
          </cell>
          <cell r="E168" t="str">
            <v>128,09</v>
          </cell>
        </row>
        <row r="169">
          <cell r="A169" t="str">
            <v>92816</v>
          </cell>
          <cell r="B169" t="str">
            <v>TUBO DE CONCRETO PARA REDES COLETORAS DE ÁGUAS PLUVIAIS, DIÂMETRO DE 1200 MM, JUNTA RÍGIDA, INSTALADO EM LOCAL COM BAIXO NÍVEL DE INTERFERÊNCIAS - FORNECIMENTO E ASSENTAMENTO. AF_12/2015</v>
          </cell>
          <cell r="C169" t="str">
            <v>M</v>
          </cell>
          <cell r="D169" t="str">
            <v>ATRIBUÍDO SÃO PAULO</v>
          </cell>
          <cell r="E169" t="str">
            <v>861,59</v>
          </cell>
        </row>
        <row r="170">
          <cell r="A170" t="str">
            <v>92817</v>
          </cell>
          <cell r="B170" t="str">
            <v>ASSENTAMENTO DE TUBO DE CONCRETO PARA REDES COLETORAS DE ÁGUAS PLUVIAIS, DIÂMETRO DE 1200 MM, JUNTA RÍGIDA, INSTALADO EM LOCAL COM BAIXO NÍVEL DE INTERFERÊNCIAS (NÃO INCLUI FORNECIMENTO). AF_12/2015</v>
          </cell>
          <cell r="C170" t="str">
            <v>M</v>
          </cell>
          <cell r="D170" t="str">
            <v>ATRIBUÍDO SÃO PAULO</v>
          </cell>
          <cell r="E170" t="str">
            <v>160,29</v>
          </cell>
        </row>
        <row r="171">
          <cell r="A171" t="str">
            <v>92818</v>
          </cell>
          <cell r="B171" t="str">
            <v>TUBO DE CONCRETO PARA REDES COLETORAS DE ÁGUAS PLUVIAIS, DIÂMETRO DE 1500 MM, JUNTA RÍGIDA, INSTALADO EM LOCAL COM BAIXO NÍVEL DE INTERFERÊNCIAS - FORNECIMENTO E ASSENTAMENTO. AF_12/2015</v>
          </cell>
          <cell r="C171" t="str">
            <v>M</v>
          </cell>
          <cell r="D171" t="str">
            <v>ATRIBUÍDO SÃO PAULO</v>
          </cell>
          <cell r="E171" t="str">
            <v>1.231,80</v>
          </cell>
        </row>
        <row r="172">
          <cell r="A172" t="str">
            <v>92819</v>
          </cell>
          <cell r="B172" t="str">
            <v>ASSENTAMENTO DE TUBO DE CONCRETO PARA REDES COLETORAS DE ÁGUAS PLUVIAIS, DIÂMETRO DE 1500 MM, JUNTA RÍGIDA, INSTALADO EM LOCAL COM BAIXO NÍVEL DE INTERFERÊNCIAS (NÃO INCLUI FORNECIMENTO). AF_12/2015</v>
          </cell>
          <cell r="C172" t="str">
            <v>M</v>
          </cell>
          <cell r="D172" t="str">
            <v>ATRIBUÍDO SÃO PAULO</v>
          </cell>
          <cell r="E172" t="str">
            <v>215,76</v>
          </cell>
        </row>
        <row r="173">
          <cell r="A173" t="str">
            <v>92820</v>
          </cell>
          <cell r="B173" t="str">
            <v>ASSENTAMENTO DE TUBO DE CONCRETO PARA REDES COLETORAS DE ÁGUAS PLUVIAIS, DIÂMETRO DE 300 MM, JUNTA RÍGIDA, INSTALADO EM LOCAL COM ALTO NÍVEL DE INTERFERÊNCIAS (NÃO INCLUI FORNECIMENTO). AF_12/2015</v>
          </cell>
          <cell r="C173" t="str">
            <v>M</v>
          </cell>
          <cell r="D173" t="str">
            <v>ATRIBUÍDO SÃO PAULO</v>
          </cell>
          <cell r="E173" t="str">
            <v>45,38</v>
          </cell>
        </row>
        <row r="174">
          <cell r="A174" t="str">
            <v>92821</v>
          </cell>
          <cell r="B174" t="str">
            <v>ASSENTAMENTO DE TUBO DE CONCRETO PARA REDES COLETORAS DE ÁGUAS PLUVIAIS, DIÂMETRO DE 400 MM, JUNTA RÍGIDA, INSTALADO EM LOCAL COM ALTO NÍVEL DE INTERFERÊNCIAS (NÃO INCLUI FORNECIMENTO). AF_12/2015</v>
          </cell>
          <cell r="C174" t="str">
            <v>M</v>
          </cell>
          <cell r="D174" t="str">
            <v>ATRIBUÍDO SÃO PAULO</v>
          </cell>
          <cell r="E174" t="str">
            <v>58,30</v>
          </cell>
        </row>
        <row r="175">
          <cell r="A175" t="str">
            <v>92822</v>
          </cell>
          <cell r="B175" t="str">
            <v>ASSENTAMENTO DE TUBO DE CONCRETO PARA REDES COLETORAS DE ÁGUAS PLUVIAIS, DIÂMETRO DE 500 MM, JUNTA RÍGIDA, INSTALADO EM LOCAL COM ALTO NÍVEL DE INTERFERÊNCIAS (NÃO INCLUI FORNECIMENTO). AF_12/2015</v>
          </cell>
          <cell r="C175" t="str">
            <v>M</v>
          </cell>
          <cell r="D175" t="str">
            <v>ATRIBUÍDO SÃO PAULO</v>
          </cell>
          <cell r="E175" t="str">
            <v>71,24</v>
          </cell>
        </row>
        <row r="176">
          <cell r="A176" t="str">
            <v>92824</v>
          </cell>
          <cell r="B176" t="str">
            <v>ASSENTAMENTO DE TUBO DE CONCRETO PARA REDES COLETORAS DE ÁGUAS PLUVIAIS, DIÂMETRO DE 600 MM, JUNTA RÍGIDA, INSTALADO EM LOCAL COM ALTO NÍVEL DE INTERFERÊNCIAS (NÃO INCLUI FORNECIMENTO). AF_12/2015</v>
          </cell>
          <cell r="C176" t="str">
            <v>M</v>
          </cell>
          <cell r="D176" t="str">
            <v>ATRIBUÍDO SÃO PAULO</v>
          </cell>
          <cell r="E176" t="str">
            <v>84,82</v>
          </cell>
        </row>
        <row r="177">
          <cell r="A177" t="str">
            <v>92825</v>
          </cell>
          <cell r="B177" t="str">
            <v>ASSENTAMENTO DE TUBO DE CONCRETO PARA REDES COLETORAS DE ÁGUAS PLUVIAIS, DIÂMETRO DE 700 MM, JUNTA RÍGIDA, INSTALADO EM LOCAL COM ALTO NÍVEL DE INTERFERÊNCIAS (NÃO INCLUI FORNECIMENTO). AF_12/2015</v>
          </cell>
          <cell r="C177" t="str">
            <v>M</v>
          </cell>
          <cell r="D177" t="str">
            <v>ATRIBUÍDO SÃO PAULO</v>
          </cell>
          <cell r="E177" t="str">
            <v>98,45</v>
          </cell>
        </row>
        <row r="178">
          <cell r="A178" t="str">
            <v>92826</v>
          </cell>
          <cell r="B178" t="str">
            <v>ASSENTAMENTO DE TUBO DE CONCRETO PARA REDES COLETORAS DE ÁGUAS PLUVIAIS, DIÂMETRO DE 800 MM, JUNTA RÍGIDA, INSTALADO EM LOCAL COM ALTO NÍVEL DE INTERFERÊNCIAS (NÃO INCLUI FORNECIMENTO). AF_12/2015</v>
          </cell>
          <cell r="C178" t="str">
            <v>M</v>
          </cell>
          <cell r="D178" t="str">
            <v>ATRIBUÍDO SÃO PAULO</v>
          </cell>
          <cell r="E178" t="str">
            <v>114,10</v>
          </cell>
        </row>
        <row r="179">
          <cell r="A179" t="str">
            <v>92827</v>
          </cell>
          <cell r="B179" t="str">
            <v>ASSENTAMENTO DE TUBO DE CONCRETO PARA REDES COLETORAS DE ÁGUAS PLUVIAIS, DIÂMETRO DE 900 MM, JUNTA RÍGIDA, INSTALADO EM LOCAL COM ALTO NÍVEL DE INTERFERÊNCIAS (NÃO INCLUI FORNECIMENTO). AF_12/2015</v>
          </cell>
          <cell r="C179" t="str">
            <v>M</v>
          </cell>
          <cell r="D179" t="str">
            <v>ATRIBUÍDO SÃO PAULO</v>
          </cell>
          <cell r="E179" t="str">
            <v>130,57</v>
          </cell>
        </row>
        <row r="180">
          <cell r="A180" t="str">
            <v>92828</v>
          </cell>
          <cell r="B180" t="str">
            <v>ASSENTAMENTO DE TUBO DE CONCRETO PARA REDES COLETORAS DE ÁGUAS PLUVIAIS, DIÂMETRO DE 1000 MM, JUNTA RÍGIDA, INSTALADO EM LOCAL COM ALTO NÍVEL DE INTERFERÊNCIAS (NÃO INCLUI FORNECIMENTO). AF_12/2015</v>
          </cell>
          <cell r="C180" t="str">
            <v>M</v>
          </cell>
          <cell r="D180" t="str">
            <v>ATRIBUÍDO SÃO PAULO</v>
          </cell>
          <cell r="E180" t="str">
            <v>150,02</v>
          </cell>
        </row>
        <row r="181">
          <cell r="A181" t="str">
            <v>92829</v>
          </cell>
          <cell r="B181" t="str">
            <v>TUBO DE CONCRETO PARA REDES COLETORAS DE ÁGUAS PLUVIAIS, DIÂMETRO DE 1200 MM, JUNTA RÍGIDA, INSTALADO EM LOCAL COM ALTO NÍVEL DE INTERFERÊNCIAS - FORNECIMENTO E ASSENTAMENTO. AF_12/2015</v>
          </cell>
          <cell r="C181" t="str">
            <v>M</v>
          </cell>
          <cell r="D181" t="str">
            <v>ATRIBUÍDO SÃO PAULO</v>
          </cell>
          <cell r="E181" t="str">
            <v>887,41</v>
          </cell>
        </row>
        <row r="182">
          <cell r="A182" t="str">
            <v>92830</v>
          </cell>
          <cell r="B182" t="str">
            <v>ASSENTAMENTO DE TUBO DE CONCRETO PARA REDES COLETORAS DE ÁGUAS PLUVIAIS, DIÂMETRO DE 1200 MM, JUNTA RÍGIDA, INSTALADO EM LOCAL COM ALTO NÍVEL DE INTERFERÊNCIAS (NÃO INCLUI FORNECIMENTO). AF_12/2015</v>
          </cell>
          <cell r="C182" t="str">
            <v>M</v>
          </cell>
          <cell r="D182" t="str">
            <v>ATRIBUÍDO SÃO PAULO</v>
          </cell>
          <cell r="E182" t="str">
            <v>186,11</v>
          </cell>
        </row>
        <row r="183">
          <cell r="A183" t="str">
            <v>92831</v>
          </cell>
          <cell r="B183" t="str">
            <v>TUBO DE CONCRETO PARA REDES COLETORAS DE ÁGUAS PLUVIAIS, DIÂMETRO DE 1500 MM, JUNTA RÍGIDA, INSTALADO EM LOCAL COM ALTO NÍVEL DE INTERFERÊNCIAS - FORNECIMENTO E ASSENTAMENTO. AF_12/2015</v>
          </cell>
          <cell r="C183" t="str">
            <v>M</v>
          </cell>
          <cell r="D183" t="str">
            <v>ATRIBUÍDO SÃO PAULO</v>
          </cell>
          <cell r="E183" t="str">
            <v>1.263,46</v>
          </cell>
        </row>
        <row r="184">
          <cell r="A184" t="str">
            <v>92832</v>
          </cell>
          <cell r="B184" t="str">
            <v>ASSENTAMENTO DE TUBO DE CONCRETO PARA REDES COLETORAS DE ÁGUAS PLUVIAIS, DIÂMETRO DE 1500 MM, JUNTA RÍGIDA, INSTALADO EM LOCAL COM ALTO NÍVEL DE INTERFERÊNCIAS (NÃO INCLUI FORNECIMENTO). AF_12/2015</v>
          </cell>
          <cell r="C184" t="str">
            <v>M</v>
          </cell>
          <cell r="D184" t="str">
            <v>ATRIBUÍDO SÃO PAULO</v>
          </cell>
          <cell r="E184" t="str">
            <v>247,42</v>
          </cell>
        </row>
        <row r="185">
          <cell r="A185" t="str">
            <v>95565</v>
          </cell>
          <cell r="B185" t="str">
            <v>TUBO DE CONCRETO PARA REDES COLETORAS DE ÁGUAS PLUVIAIS, DIÂMETRO DE 300MM, JUNTA RÍGIDA, INSTALADO EM LOCAL COM BAIXO NÍVEL DE INTERFERÊNCIAS - FORNECIMENTO E ASSENTAMENTO. AF_12/2015</v>
          </cell>
          <cell r="C185" t="str">
            <v>M</v>
          </cell>
          <cell r="D185" t="str">
            <v>ATRIBUÍDO SÃO PAULO</v>
          </cell>
          <cell r="E185" t="str">
            <v>148,36</v>
          </cell>
        </row>
        <row r="186">
          <cell r="A186" t="str">
            <v>95566</v>
          </cell>
          <cell r="B186" t="str">
            <v>TUBO DE CONCRETO PARA REDES COLETORAS DE ÁGUAS PLUVIAIS, DIÂMETRO DE 300MM, JUNTA RÍGIDA, INSTALADO EM LOCAL COM ALTO NÍVEL DE INTERFERÊNCIAS - FORNECIMENTO E ASSENTAMENTO. AF_12/2015</v>
          </cell>
          <cell r="C186" t="str">
            <v>M</v>
          </cell>
          <cell r="D186" t="str">
            <v>ATRIBUÍDO SÃO PAULO</v>
          </cell>
          <cell r="E186" t="str">
            <v>155,68</v>
          </cell>
        </row>
        <row r="187">
          <cell r="A187" t="str">
            <v>95567</v>
          </cell>
          <cell r="B187" t="str">
            <v>TUBO DE CONCRETO (SIMPLES) PARA REDES COLETORAS DE ÁGUAS PLUVIAIS, DIÂMETRO DE 300 MM, JUNTA RÍGIDA, INSTALADO EM LOCAL COM BAIXO NÍVEL DE INTERFERÊNCIAS - FORNECIMENTO E ASSENTAMENTO. AF_12/2015</v>
          </cell>
          <cell r="C187" t="str">
            <v>M</v>
          </cell>
          <cell r="D187" t="str">
            <v>ATRIBUÍDO SÃO PAULO</v>
          </cell>
          <cell r="E187" t="str">
            <v>101,92</v>
          </cell>
        </row>
        <row r="188">
          <cell r="A188" t="str">
            <v>95568</v>
          </cell>
          <cell r="B188" t="str">
            <v>TUBO DE CONCRETO (SIMPLES) PARA REDES COLETORAS DE ÁGUAS PLUVIAIS, DIÂMETRO DE 400 MM, JUNTA RÍGIDA, INSTALADO EM LOCAL COM BAIXO NÍVEL DE INTERFERÊNCIAS - FORNECIMENTO E ASSENTAMENTO. AF_12/2015</v>
          </cell>
          <cell r="C188" t="str">
            <v>M</v>
          </cell>
          <cell r="D188" t="str">
            <v>ATRIBUÍDO SÃO PAULO</v>
          </cell>
          <cell r="E188" t="str">
            <v>124,40</v>
          </cell>
        </row>
        <row r="189">
          <cell r="A189" t="str">
            <v>95569</v>
          </cell>
          <cell r="B189" t="str">
            <v>TUBO DE CONCRETO (SIMPLES) PARA REDES COLETORAS DE ÁGUAS PLUVIAIS, DIÂMETRO DE 500 MM, JUNTA RÍGIDA, INSTALADO EM LOCAL COM BAIXO NÍVEL DE INTERFERÊNCIAS - FORNECIMENTO E ASSENTAMENTO. AF_12/2015</v>
          </cell>
          <cell r="C189" t="str">
            <v>M</v>
          </cell>
          <cell r="D189" t="str">
            <v>ATRIBUÍDO SÃO PAULO</v>
          </cell>
          <cell r="E189" t="str">
            <v>171,96</v>
          </cell>
        </row>
        <row r="190">
          <cell r="A190" t="str">
            <v>95570</v>
          </cell>
          <cell r="B190" t="str">
            <v>TUBO DE CONCRETO (SIMPLES) PARA REDES COLETORAS DE ÁGUAS PLUVIAIS, DIÂMETRO DE 300 MM, JUNTA RÍGIDA, INSTALADO EM LOCAL COM ALTO NÍVEL DE INTERFERÊNCIAS - FORNECIMENTO E ASSENTAMENTO. AF_12/2015</v>
          </cell>
          <cell r="C190" t="str">
            <v>M</v>
          </cell>
          <cell r="D190" t="str">
            <v>ATRIBUÍDO SÃO PAULO</v>
          </cell>
          <cell r="E190" t="str">
            <v>109,24</v>
          </cell>
        </row>
        <row r="191">
          <cell r="A191" t="str">
            <v>95571</v>
          </cell>
          <cell r="B191" t="str">
            <v>TUBO DE CONCRETO (SIMPLES) PARA REDES COLETORAS DE ÁGUAS PLUVIAIS, DIÂMETRO DE 400 MM, JUNTA RÍGIDA, INSTALADO EM LOCAL COM ALTO NÍVEL DE INTERFERÊNCIAS - FORNECIMENTO E ASSENTAMENTO. AF_12/2015</v>
          </cell>
          <cell r="C191" t="str">
            <v>M</v>
          </cell>
          <cell r="D191" t="str">
            <v>ATRIBUÍDO SÃO PAULO</v>
          </cell>
          <cell r="E191" t="str">
            <v>133,75</v>
          </cell>
        </row>
        <row r="192">
          <cell r="A192" t="str">
            <v>95572</v>
          </cell>
          <cell r="B192" t="str">
            <v>TUBO DE CONCRETO (SIMPLES) PARA REDES COLETORAS DE ÁGUAS PLUVIAIS, DIÂMETRO DE 500 MM, JUNTA RÍGIDA, INSTALADO EM LOCAL COM ALTO NÍVEL DE INTERFERÊNCIAS - FORNECIMENTO E ASSENTAMENTO. AF_12/2015</v>
          </cell>
          <cell r="C192" t="str">
            <v>M</v>
          </cell>
          <cell r="D192" t="str">
            <v>ATRIBUÍDO SÃO PAULO</v>
          </cell>
          <cell r="E192" t="str">
            <v>183,55</v>
          </cell>
        </row>
        <row r="193">
          <cell r="A193" t="str">
            <v>97127</v>
          </cell>
          <cell r="B193" t="str">
            <v>ASSENTAMENTO DE TUBO DE PVC DEFOFO OU PRFV OU RPVC PARA REDE DE ÁGUA, DN 150 MM, JUNTA ELÁSTICA INTEGRADA, INSTALADO EM LOCAL COM NÍVEL ALTO DE INTERFERÊNCIAS (NÃO INCLUI FORNECIMENTO). AF_11/2017</v>
          </cell>
          <cell r="C193" t="str">
            <v>M</v>
          </cell>
          <cell r="D193" t="str">
            <v>COEFICIENTE DE REPRESENTATIVIDADE</v>
          </cell>
          <cell r="E193" t="str">
            <v>4,51</v>
          </cell>
        </row>
        <row r="194">
          <cell r="A194" t="str">
            <v>97128</v>
          </cell>
          <cell r="B194" t="str">
            <v>ASSENTAMENTO DE TUBO DE PVC DEFOFO OU PRFV OU RPVC PARA REDE DE ÁGUA, DN 200 MM, JUNTA ELÁSTICA INTEGRADA, INSTALADO EM LOCAL COM NÍVEL ALTO DE INTERFERÊNCIAS (NÃO INCLUI FORNECIMENTO). AF_11/2017</v>
          </cell>
          <cell r="C194" t="str">
            <v>M</v>
          </cell>
          <cell r="D194" t="str">
            <v>ATRIBUÍDO SÃO PAULO</v>
          </cell>
          <cell r="E194" t="str">
            <v>9,31</v>
          </cell>
        </row>
        <row r="195">
          <cell r="A195" t="str">
            <v>97129</v>
          </cell>
          <cell r="B195" t="str">
            <v>ASSENTAMENTO DE TUBO DE PVC DEFOFO OU PRFV OU RPVC PARA REDE DE ÁGUA, DN 250 MM, JUNTA ELÁSTICA INTEGRADA, INSTALADO EM LOCAL COM NÍVEL ALTO DE INTERFERÊNCIAS (NÃO INCLUI FORNECIMENTO). AF_11/2017</v>
          </cell>
          <cell r="C195" t="str">
            <v>M</v>
          </cell>
          <cell r="D195" t="str">
            <v>ATRIBUÍDO SÃO PAULO</v>
          </cell>
          <cell r="E195" t="str">
            <v>11,43</v>
          </cell>
        </row>
        <row r="196">
          <cell r="A196" t="str">
            <v>97130</v>
          </cell>
          <cell r="B196" t="str">
            <v>ASSENTAMENTO DE TUBO DE PVC DEFOFO OU PRFV OU RPVC PARA REDE DE ÁGUA, DN 300 MM, JUNTA ELÁSTICA INTEGRADA, INSTALADO EM LOCAL COM NÍVEL ALTO DE INTERFERÊNCIAS (NÃO INCLUI FORNECIMENTO). AF_11/2017</v>
          </cell>
          <cell r="C196" t="str">
            <v>M</v>
          </cell>
          <cell r="D196" t="str">
            <v>ATRIBUÍDO SÃO PAULO</v>
          </cell>
          <cell r="E196" t="str">
            <v>13,58</v>
          </cell>
        </row>
        <row r="197">
          <cell r="A197" t="str">
            <v>97131</v>
          </cell>
          <cell r="B197" t="str">
            <v>ASSENTAMENTO DE TUBO DE PVC DEFOFO OU PRFV OU RPVC PARA REDE DE ÁGUA, DN 350 MM, JUNTA ELÁSTICA INTEGRADA, INSTALADO EM LOCAL COM NÍVEL ALTO DE INTERFERÊNCIAS (NÃO INCLUI FORNECIMENTO). AF_11/2017</v>
          </cell>
          <cell r="C197" t="str">
            <v>M</v>
          </cell>
          <cell r="D197" t="str">
            <v>ATRIBUÍDO SÃO PAULO</v>
          </cell>
          <cell r="E197" t="str">
            <v>15,72</v>
          </cell>
        </row>
        <row r="198">
          <cell r="A198" t="str">
            <v>97132</v>
          </cell>
          <cell r="B198" t="str">
            <v>ASSENTAMENTO DE TUBO DE PVC DEFOFO OU PRFV OU RPVC PARA REDE DE ÁGUA, DN 400 MM, JUNTA ELÁSTICA INTEGRADA, INSTALADO EM LOCAL COM NÍVEL ALTO DE INTERFERÊNCIAS (NÃO INCLUI FORNECIMENTO). AF_11/2017</v>
          </cell>
          <cell r="C198" t="str">
            <v>M</v>
          </cell>
          <cell r="D198" t="str">
            <v>ATRIBUÍDO SÃO PAULO</v>
          </cell>
          <cell r="E198" t="str">
            <v>17,83</v>
          </cell>
        </row>
        <row r="199">
          <cell r="A199" t="str">
            <v>97133</v>
          </cell>
          <cell r="B199" t="str">
            <v>ASSENTAMENTO DE TUBO DE PVC DEFOFO OU PRFV OU RPVC PARA REDE DE ÁGUA, DN 500 MM, JUNTA ELÁSTICA INTEGRADA, INSTALADO EM LOCAL COM NÍVEL ALTO DE INTERFERÊNCIAS (NÃO INCLUI FORNECIMENTO). AF_11/2017</v>
          </cell>
          <cell r="C199" t="str">
            <v>M</v>
          </cell>
          <cell r="D199" t="str">
            <v>ATRIBUÍDO SÃO PAULO</v>
          </cell>
          <cell r="E199" t="str">
            <v>22,12</v>
          </cell>
        </row>
        <row r="200">
          <cell r="A200" t="str">
            <v>97134</v>
          </cell>
          <cell r="B200" t="str">
            <v>ASSENTAMENTO DE TUBO DE PVC DEFOFO OU PRFV OU RPVC PARA REDE DE ÁGUA, DN 150 MM, JUNTA ELÁSTICA INTEGRADA, INSTALADO EM LOCAL COM NÍVEL BAIXO DE INTERFERÊNCIAS (NÃO INCLUI FORNECIMENTO). AF_11/2017</v>
          </cell>
          <cell r="C200" t="str">
            <v>M</v>
          </cell>
          <cell r="D200" t="str">
            <v>COEFICIENTE DE REPRESENTATIVIDADE</v>
          </cell>
          <cell r="E200" t="str">
            <v>2,08</v>
          </cell>
        </row>
        <row r="201">
          <cell r="A201" t="str">
            <v>97135</v>
          </cell>
          <cell r="B201" t="str">
            <v>ASSENTAMENTO DE TUBO DE PVC DEFOFO OU PRFV OU RPVC PARA REDE DE ÁGUA, DN 200 MM, JUNTA ELÁSTICA INTEGRADA, INSTALADO EM LOCAL COM NÍVEL BAIXO DE INTERFERÊNCIAS (NÃO INCLUI FORNECIMENTO). AF_11/2017</v>
          </cell>
          <cell r="C201" t="str">
            <v>M</v>
          </cell>
          <cell r="D201" t="str">
            <v>ATRIBUÍDO SÃO PAULO</v>
          </cell>
          <cell r="E201" t="str">
            <v>4,80</v>
          </cell>
        </row>
        <row r="202">
          <cell r="A202" t="str">
            <v>97136</v>
          </cell>
          <cell r="B202" t="str">
            <v>ASSENTAMENTO DE TUBO DE PVC DEFOFO OU PRFV OU RPVC PARA REDE DE ÁGUA, DN 250 MM, JUNTA ELÁSTICA INTEGRADA, INSTALADO EM LOCAL COM NÍVEL BAIXO DE INTERFERÊNCIAS (NÃO INCLUI FORNECIMENTO). AF_11/2017</v>
          </cell>
          <cell r="C202" t="str">
            <v>M</v>
          </cell>
          <cell r="D202" t="str">
            <v>ATRIBUÍDO SÃO PAULO</v>
          </cell>
          <cell r="E202" t="str">
            <v>5,89</v>
          </cell>
        </row>
        <row r="203">
          <cell r="A203" t="str">
            <v>97137</v>
          </cell>
          <cell r="B203" t="str">
            <v>ASSENTAMENTO DE TUBO DE PVC DEFOFO OU PRFV OU RPVC PARA REDE DE ÁGUA, DN 300 MM, JUNTA ELÁSTICA INTEGRADA, INSTALADO EM LOCAL COM NÍVEL BAIXO DE INTERFERÊNCIAS (NÃO INCLUI FORNECIMENTO). AF_11/2017</v>
          </cell>
          <cell r="C203" t="str">
            <v>M</v>
          </cell>
          <cell r="D203" t="str">
            <v>ATRIBUÍDO SÃO PAULO</v>
          </cell>
          <cell r="E203" t="str">
            <v>7,00</v>
          </cell>
        </row>
        <row r="204">
          <cell r="A204" t="str">
            <v>97138</v>
          </cell>
          <cell r="B204" t="str">
            <v>ASSENTAMENTO DE TUBO DE PVC DEFOFO OU PRFV OU RPVC PARA REDE DE ÁGUA, DN 350 MM, JUNTA ELÁSTICA INTEGRADA, INSTALADO EM LOCAL COM NÍVEL BAIXO DE INTERFERÊNCIAS (NÃO INCLUI FORNECIMENTO). AF_11/2017</v>
          </cell>
          <cell r="C204" t="str">
            <v>M</v>
          </cell>
          <cell r="D204" t="str">
            <v>ATRIBUÍDO SÃO PAULO</v>
          </cell>
          <cell r="E204" t="str">
            <v>8,10</v>
          </cell>
        </row>
        <row r="205">
          <cell r="A205" t="str">
            <v>97139</v>
          </cell>
          <cell r="B205" t="str">
            <v>ASSENTAMENTO DE TUBO DE PVC DEFOFO OU PRFV OU RPVC PARA REDE DE ÁGUA, DN 400 MM, JUNTA ELÁSTICA INTEGRADA, INSTALADO EM LOCAL COM NÍVEL BAIXO DE INTERFERÊNCIAS (NÃO INCLUI FORNECIMENTO). AF_11/2017</v>
          </cell>
          <cell r="C205" t="str">
            <v>M</v>
          </cell>
          <cell r="D205" t="str">
            <v>ATRIBUÍDO SÃO PAULO</v>
          </cell>
          <cell r="E205" t="str">
            <v>9,20</v>
          </cell>
        </row>
        <row r="206">
          <cell r="A206" t="str">
            <v>97140</v>
          </cell>
          <cell r="B206" t="str">
            <v>ASSENTAMENTO DE TUBO DE PVC DEFOFO OU PRFV OU RPVC PARA REDE DE ÁGUA, DN 500 MM, JUNTA ELÁSTICA INTEGRADA, INSTALADO EM LOCAL COM NÍVEL BAIXO DE INTERFERÊNCIAS (NÃO INCLUI FORNECIMENTO). AF_11/2017</v>
          </cell>
          <cell r="C206" t="str">
            <v>M</v>
          </cell>
          <cell r="D206" t="str">
            <v>ATRIBUÍDO SÃO PAULO</v>
          </cell>
          <cell r="E206" t="str">
            <v>11,42</v>
          </cell>
        </row>
        <row r="207">
          <cell r="A207" t="str">
            <v>103089</v>
          </cell>
          <cell r="B207" t="str">
            <v>ASSENTAMENTO DE TUBO DE FERRO FUNDIDO PARA REDE DE ÁGUA, DN 80 MM, JUNTA FLANGEADA (NÃO INCLUI O FORNECIMENTO). AF_09/2021</v>
          </cell>
          <cell r="C207" t="str">
            <v>M</v>
          </cell>
          <cell r="D207" t="str">
            <v>ATRIBUÍDO SÃO PAULO</v>
          </cell>
          <cell r="E207" t="str">
            <v>10,25</v>
          </cell>
        </row>
        <row r="208">
          <cell r="A208" t="str">
            <v>103090</v>
          </cell>
          <cell r="B208" t="str">
            <v>ASSENTAMENTO DE TUBO DE FERRO FUNDIDO PARA REDE DE ÁGUA, DN 100 MM, JUNTA FLANGEADA (NÃO INCLUI O FORNECIMENTO). AF_09/2021</v>
          </cell>
          <cell r="C208" t="str">
            <v>M</v>
          </cell>
          <cell r="D208" t="str">
            <v>ATRIBUÍDO SÃO PAULO</v>
          </cell>
          <cell r="E208" t="str">
            <v>12,23</v>
          </cell>
        </row>
        <row r="209">
          <cell r="A209" t="str">
            <v>103091</v>
          </cell>
          <cell r="B209" t="str">
            <v>ASSENTAMENTO DE TUBO DE FERRO FUNDIDO PARA REDE DE ÁGUA, DN 150 MM, JUNTA FLANGEADA (NÃO INCLUI O FORNECIMENTO). AF_09/2021</v>
          </cell>
          <cell r="C209" t="str">
            <v>M</v>
          </cell>
          <cell r="D209" t="str">
            <v>ATRIBUÍDO SÃO PAULO</v>
          </cell>
          <cell r="E209" t="str">
            <v>17,14</v>
          </cell>
        </row>
        <row r="210">
          <cell r="A210" t="str">
            <v>103092</v>
          </cell>
          <cell r="B210" t="str">
            <v>ASSENTAMENTO DE TUBO DE FERRO FUNDIDO PARA REDE DE ÁGUA, DN 200 MM, JUNTA FLANGEADA (NÃO INCLUI O FORNECIMENTO). AF_09/2021</v>
          </cell>
          <cell r="C210" t="str">
            <v>M</v>
          </cell>
          <cell r="D210" t="str">
            <v>ATRIBUÍDO SÃO PAULO</v>
          </cell>
          <cell r="E210" t="str">
            <v>22,06</v>
          </cell>
        </row>
        <row r="211">
          <cell r="A211" t="str">
            <v>103093</v>
          </cell>
          <cell r="B211" t="str">
            <v>ASSENTAMENTO DE TUBO DE FERRO FUNDIDO PARA REDE DE ÁGUA, DN 250 MM, JUNTA FLANGEADA (NÃO INCLUI O FORNECIMENTO). AF_09/2021</v>
          </cell>
          <cell r="C211" t="str">
            <v>M</v>
          </cell>
          <cell r="D211" t="str">
            <v>ATRIBUÍDO SÃO PAULO</v>
          </cell>
          <cell r="E211" t="str">
            <v>33,72</v>
          </cell>
        </row>
        <row r="212">
          <cell r="A212" t="str">
            <v>103094</v>
          </cell>
          <cell r="B212" t="str">
            <v>ASSENTAMENTO DE TUBO DE FERRO FUNDIDO PARA REDE DE ÁGUA, DN 300 MM, JUNTA FLANGEADA (NÃO INCLUI O FORNECIMENTO). AF_09/2021</v>
          </cell>
          <cell r="C212" t="str">
            <v>M</v>
          </cell>
          <cell r="D212" t="str">
            <v>ATRIBUÍDO SÃO PAULO</v>
          </cell>
          <cell r="E212" t="str">
            <v>38,67</v>
          </cell>
        </row>
        <row r="213">
          <cell r="A213" t="str">
            <v>103095</v>
          </cell>
          <cell r="B213" t="str">
            <v>ASSENTAMENTO DE TUBO DE FERRO FUNDIDO PARA REDE DE ÁGUA, DN 350 MM, JUNTA FLANGEADA (NÃO INCLUI O FORNECIMENTO). AF_09/2021</v>
          </cell>
          <cell r="C213" t="str">
            <v>M</v>
          </cell>
          <cell r="D213" t="str">
            <v>ATRIBUÍDO SÃO PAULO</v>
          </cell>
          <cell r="E213" t="str">
            <v>50,31</v>
          </cell>
        </row>
        <row r="214">
          <cell r="A214" t="str">
            <v>103096</v>
          </cell>
          <cell r="B214" t="str">
            <v>ASSENTAMENTO DE TUBO DE FERRO FUNDIDO PARA REDE DE ÁGUA, DN 400 MM, JUNTA FLANGEADA (NÃO INCLUI O FORNECIMENTO). AF_09/2021</v>
          </cell>
          <cell r="C214" t="str">
            <v>M</v>
          </cell>
          <cell r="D214" t="str">
            <v>ATRIBUÍDO SÃO PAULO</v>
          </cell>
          <cell r="E214" t="str">
            <v>55,25</v>
          </cell>
        </row>
        <row r="215">
          <cell r="A215" t="str">
            <v>103097</v>
          </cell>
          <cell r="B215" t="str">
            <v>ASSENTAMENTO DE TUBO DE FERRO FUNDIDO PARA REDE DE ÁGUA, DN 450 MM, JUNTA FLANGEADA (NÃO INCLUI O FORNECIMENTO). AF_09/2021</v>
          </cell>
          <cell r="C215" t="str">
            <v>M</v>
          </cell>
          <cell r="D215" t="str">
            <v>ATRIBUÍDO SÃO PAULO</v>
          </cell>
          <cell r="E215" t="str">
            <v>66,89</v>
          </cell>
        </row>
        <row r="216">
          <cell r="A216" t="str">
            <v>103098</v>
          </cell>
          <cell r="B216" t="str">
            <v>ASSENTAMENTO DE TUBO DE FERRO FUNDIDO PARA REDE DE ÁGUA, DN 500 MM, JUNTA FLANGEADA (NÃO INCLUI O FORNECIMENTO). AF_09/2021</v>
          </cell>
          <cell r="C216" t="str">
            <v>M</v>
          </cell>
          <cell r="D216" t="str">
            <v>ATRIBUÍDO SÃO PAULO</v>
          </cell>
          <cell r="E216" t="str">
            <v>71,84</v>
          </cell>
        </row>
        <row r="217">
          <cell r="A217" t="str">
            <v>103099</v>
          </cell>
          <cell r="B217" t="str">
            <v>ASSENTAMENTO DE TUBO DE FERRO FUNDIDO PARA REDE DE ÁGUA, DN 600 MM, JUNTA FLANGEADA (NÃO INCLUI O FORNECIMENTO). AF_09/2021</v>
          </cell>
          <cell r="C217" t="str">
            <v>M</v>
          </cell>
          <cell r="D217" t="str">
            <v>ATRIBUÍDO SÃO PAULO</v>
          </cell>
          <cell r="E217" t="str">
            <v>81,67</v>
          </cell>
        </row>
        <row r="218">
          <cell r="A218" t="str">
            <v>103100</v>
          </cell>
          <cell r="B218" t="str">
            <v>ASSENTAMENTO DE TUBO DE FERRO FUNDIDO PARA REDE DE ÁGUA, DN 700 MM, JUNTA FLANGEADA (NÃO INCLUI O FORNECIMENTO). AF_09/2021</v>
          </cell>
          <cell r="C218" t="str">
            <v>M</v>
          </cell>
          <cell r="D218" t="str">
            <v>ATRIBUÍDO SÃO PAULO</v>
          </cell>
          <cell r="E218" t="str">
            <v>87,10</v>
          </cell>
        </row>
        <row r="219">
          <cell r="A219" t="str">
            <v>103101</v>
          </cell>
          <cell r="B219" t="str">
            <v>ASSENTAMENTO DE TUBO DE FERRO FUNDIDO PARA REDE DE ÁGUA, DN 800 MM, JUNTA FLANGEADA (NÃO INCLUI O FORNECIMENTO). AF_09/2021</v>
          </cell>
          <cell r="C219" t="str">
            <v>M</v>
          </cell>
          <cell r="D219" t="str">
            <v>ATRIBUÍDO SÃO PAULO</v>
          </cell>
          <cell r="E219" t="str">
            <v>95,91</v>
          </cell>
        </row>
        <row r="220">
          <cell r="A220" t="str">
            <v>103102</v>
          </cell>
          <cell r="B220" t="str">
            <v>ASSENTAMENTO DE TUBO DE FERRO FUNDIDO PARA REDE DE ÁGUA, DN 900 MM, JUNTA FLANGEADA (NÃO INCLUI O FORNECIMENTO). AF_09/2021</v>
          </cell>
          <cell r="C220" t="str">
            <v>M</v>
          </cell>
          <cell r="D220" t="str">
            <v>ATRIBUÍDO SÃO PAULO</v>
          </cell>
          <cell r="E220" t="str">
            <v>110,44</v>
          </cell>
        </row>
        <row r="221">
          <cell r="A221" t="str">
            <v>103103</v>
          </cell>
          <cell r="B221" t="str">
            <v>ASSENTAMENTO DE TUBO DE FERRO FUNDIDO PARA REDE DE ÁGUA, DN 1000 MM, JUNTA FLANGEADA (NÃO INCLUI O FORNECIMENTO). AF_09/2021</v>
          </cell>
          <cell r="C221" t="str">
            <v>M</v>
          </cell>
          <cell r="D221" t="str">
            <v>ATRIBUÍDO SÃO PAULO</v>
          </cell>
          <cell r="E221" t="str">
            <v>119,24</v>
          </cell>
        </row>
        <row r="222">
          <cell r="A222" t="str">
            <v>103104</v>
          </cell>
          <cell r="B222" t="str">
            <v>ASSENTAMENTO DE TUBO DE FERRO FUNDIDO PARA REDE DE ÁGUA, DN 1200 MM, JUNTA FLANGEADA (NÃO INCLUI O FORNECIMENTO). AF_09/2021</v>
          </cell>
          <cell r="C222" t="str">
            <v>M</v>
          </cell>
          <cell r="D222" t="str">
            <v>ATRIBUÍDO SÃO PAULO</v>
          </cell>
          <cell r="E222" t="str">
            <v>142,57</v>
          </cell>
        </row>
        <row r="223">
          <cell r="A223" t="str">
            <v>103105</v>
          </cell>
          <cell r="B223" t="str">
            <v>ASSENTAMENTO DE CONEXÃO COM 2 ACESSOS, FERRO FUNDIDO PARA REDE DE ÁGUA, DN  80 MM, JUNTA FLANGEADA (NÃO INCLUI O FORNECIMENTO). AF_09/2021</v>
          </cell>
          <cell r="C223" t="str">
            <v>UN</v>
          </cell>
          <cell r="D223" t="str">
            <v>ATRIBUÍDO SÃO PAULO</v>
          </cell>
          <cell r="E223" t="str">
            <v>44,17</v>
          </cell>
        </row>
        <row r="224">
          <cell r="A224" t="str">
            <v>103106</v>
          </cell>
          <cell r="B224" t="str">
            <v>ASSENTAMENTO DE CONEXÃO COM 2 ACESSOS, FERRO FUNDIDO PARA REDE DE ÁGUA, DN  100 MM, JUNTA FLANGEADA (NÃO INCLUI O FORNECIMENTO). AF_09/2021</v>
          </cell>
          <cell r="C224" t="str">
            <v>UN</v>
          </cell>
          <cell r="D224" t="str">
            <v>ATRIBUÍDO SÃO PAULO</v>
          </cell>
          <cell r="E224" t="str">
            <v>52,48</v>
          </cell>
        </row>
        <row r="225">
          <cell r="A225" t="str">
            <v>103107</v>
          </cell>
          <cell r="B225" t="str">
            <v>ASSENTAMENTO DE CONEXÃO COM 2 ACESSOS, FERRO FUNDIDO PARA REDE DE ÁGUA, DN  150 MM, JUNTA FLANGEADA (NÃO INCLUI O FORNECIMENTO). AF_09/2021</v>
          </cell>
          <cell r="C225" t="str">
            <v>UN</v>
          </cell>
          <cell r="D225" t="str">
            <v>ATRIBUÍDO SÃO PAULO</v>
          </cell>
          <cell r="E225" t="str">
            <v>73,27</v>
          </cell>
        </row>
        <row r="226">
          <cell r="A226" t="str">
            <v>103108</v>
          </cell>
          <cell r="B226" t="str">
            <v>ASSENTAMENTO DE CONEXÃO COM 2 ACESSOS, FERRO FUNDIDO PARA REDE DE ÁGUA, DN  200 MM, JUNTA FLANGEADA (NÃO INCLUI O FORNECIMENTO). AF_09/2021</v>
          </cell>
          <cell r="C226" t="str">
            <v>UN</v>
          </cell>
          <cell r="D226" t="str">
            <v>ATRIBUÍDO SÃO PAULO</v>
          </cell>
          <cell r="E226" t="str">
            <v>94,05</v>
          </cell>
        </row>
        <row r="227">
          <cell r="A227" t="str">
            <v>103109</v>
          </cell>
          <cell r="B227" t="str">
            <v>ASSENTAMENTO DE CONEXÃO COM 2 ACESSOS, FERRO FUNDIDO PARA REDE DE ÁGUA, DN  250 MM, JUNTA FLANGEADA (NÃO INCLUI O FORNECIMENTO). AF_09/2021</v>
          </cell>
          <cell r="C227" t="str">
            <v>UN</v>
          </cell>
          <cell r="D227" t="str">
            <v>ATRIBUÍDO SÃO PAULO</v>
          </cell>
          <cell r="E227" t="str">
            <v>153,86</v>
          </cell>
        </row>
        <row r="228">
          <cell r="A228" t="str">
            <v>103110</v>
          </cell>
          <cell r="B228" t="str">
            <v>ASSENTAMENTO DE CONEXÃO COM 2 ACESSOS, FERRO FUNDIDO PARA REDE DE ÁGUA, DN  300 MM, JUNTA FLANGEADA (NÃO INCLUI O FORNECIMENTO). AF_09/2021</v>
          </cell>
          <cell r="C228" t="str">
            <v>UN</v>
          </cell>
          <cell r="D228" t="str">
            <v>ATRIBUÍDO SÃO PAULO</v>
          </cell>
          <cell r="E228" t="str">
            <v>174,65</v>
          </cell>
        </row>
        <row r="229">
          <cell r="A229" t="str">
            <v>103111</v>
          </cell>
          <cell r="B229" t="str">
            <v>ASSENTAMENTO DE CONEXÃO COM 2 ACESSOS, FERRO FUNDIDO PARA REDE DE ÁGUA, DN  350 MM, JUNTA FLANGEADA (NÃO INCLUI O FORNECIMENTO). AF_09/2021</v>
          </cell>
          <cell r="C229" t="str">
            <v>UN</v>
          </cell>
          <cell r="D229" t="str">
            <v>ATRIBUÍDO SÃO PAULO</v>
          </cell>
          <cell r="E229" t="str">
            <v>234,47</v>
          </cell>
        </row>
        <row r="230">
          <cell r="A230" t="str">
            <v>103112</v>
          </cell>
          <cell r="B230" t="str">
            <v>ASSENTAMENTO DE CONEXÃO COM 2 ACESSOS, FERRO FUNDIDO PARA REDE DE ÁGUA, DN  400 MM, JUNTA FLANGEADA (NÃO INCLUI O FORNECIMENTO). AF_09/2021</v>
          </cell>
          <cell r="C230" t="str">
            <v>UN</v>
          </cell>
          <cell r="D230" t="str">
            <v>ATRIBUÍDO SÃO PAULO</v>
          </cell>
          <cell r="E230" t="str">
            <v>255,25</v>
          </cell>
        </row>
        <row r="231">
          <cell r="A231" t="str">
            <v>103113</v>
          </cell>
          <cell r="B231" t="str">
            <v>ASSENTAMENTO DE CONEXÃO COM 2 ACESSOS, FERRO FUNDIDO PARA REDE DE ÁGUA, DN  450 MM, JUNTA FLANGEADA (NÃO INCLUI O FORNECIMENTO). AF_09/2021</v>
          </cell>
          <cell r="C231" t="str">
            <v>UN</v>
          </cell>
          <cell r="D231" t="str">
            <v>ATRIBUÍDO SÃO PAULO</v>
          </cell>
          <cell r="E231" t="str">
            <v>315,08</v>
          </cell>
        </row>
        <row r="232">
          <cell r="A232" t="str">
            <v>103114</v>
          </cell>
          <cell r="B232" t="str">
            <v>ASSENTAMENTO DE CONEXÃO COM 2 ACESSOS, FERRO FUNDIDO PARA REDE DE ÁGUA, DN  500 MM, JUNTA FLANGEADA (NÃO INCLUI O FORNECIMENTO). AF_09/2021</v>
          </cell>
          <cell r="C232" t="str">
            <v>UN</v>
          </cell>
          <cell r="D232" t="str">
            <v>ATRIBUÍDO SÃO PAULO</v>
          </cell>
          <cell r="E232" t="str">
            <v>335,85</v>
          </cell>
        </row>
        <row r="233">
          <cell r="A233" t="str">
            <v>103115</v>
          </cell>
          <cell r="B233" t="str">
            <v>ASSENTAMENTO DE CONEXÃO COM 2 ACESSOS, FERRO FUNDIDO PARA REDE DE ÁGUA, DN  600 MM, JUNTA FLANGEADA (NÃO INCLUI O FORNECIMENTO). AF_09/2021</v>
          </cell>
          <cell r="C233" t="str">
            <v>UN</v>
          </cell>
          <cell r="D233" t="str">
            <v>ATRIBUÍDO SÃO PAULO</v>
          </cell>
          <cell r="E233" t="str">
            <v>377,42</v>
          </cell>
        </row>
        <row r="234">
          <cell r="A234" t="str">
            <v>103116</v>
          </cell>
          <cell r="B234" t="str">
            <v>ASSENTAMENTO DE CONEXÃO COM 2 ACESSOS, FERRO FUNDIDO PARA REDE DE ÁGUA, DN  700 MM, JUNTA FLANGEADA (NÃO INCLUI O FORNECIMENTO). AF_09/2021</v>
          </cell>
          <cell r="C234" t="str">
            <v>UN</v>
          </cell>
          <cell r="D234" t="str">
            <v>ATRIBUÍDO SÃO PAULO</v>
          </cell>
          <cell r="E234" t="str">
            <v>458,03</v>
          </cell>
        </row>
        <row r="235">
          <cell r="A235" t="str">
            <v>103117</v>
          </cell>
          <cell r="B235" t="str">
            <v>ASSENTAMENTO DE CONEXÃO COM 2 ACESSOS, FERRO FUNDIDO PARA REDE DE ÁGUA, DN  800 MM, JUNTA FLANGEADA (NÃO INCLUI O FORNECIMENTO). AF_09/2021</v>
          </cell>
          <cell r="C235" t="str">
            <v>UN</v>
          </cell>
          <cell r="D235" t="str">
            <v>ATRIBUÍDO SÃO PAULO</v>
          </cell>
          <cell r="E235" t="str">
            <v>499,58</v>
          </cell>
        </row>
        <row r="236">
          <cell r="A236" t="str">
            <v>103118</v>
          </cell>
          <cell r="B236" t="str">
            <v>ASSENTAMENTO DE CONEXÃO COM 2 ACESSOS, FERRO FUNDIDO PARA REDE DE ÁGUA, DN  900 MM, JUNTA FLANGEADA (NÃO INCLUI O FORNECIMENTO). AF_09/2021</v>
          </cell>
          <cell r="C236" t="str">
            <v>UN</v>
          </cell>
          <cell r="D236" t="str">
            <v>ATRIBUÍDO SÃO PAULO</v>
          </cell>
          <cell r="E236" t="str">
            <v>580,18</v>
          </cell>
        </row>
        <row r="237">
          <cell r="A237" t="str">
            <v>103119</v>
          </cell>
          <cell r="B237" t="str">
            <v>ASSENTAMENTO DE CONEXÃO COM 2 ACESSOS, FERRO FUNDIDO PARA REDE DE ÁGUA, DN  1000 MM, JUNTA FLANGEADA (NÃO INCLUI O FORNECIMENTO). AF_09/2021</v>
          </cell>
          <cell r="C237" t="str">
            <v>UN</v>
          </cell>
          <cell r="D237" t="str">
            <v>ATRIBUÍDO SÃO PAULO</v>
          </cell>
          <cell r="E237" t="str">
            <v>621,74</v>
          </cell>
        </row>
        <row r="238">
          <cell r="A238" t="str">
            <v>103120</v>
          </cell>
          <cell r="B238" t="str">
            <v>ASSENTAMENTO DE CONEXÃO COM 2 ACESSOS, FERRO FUNDIDO PARA REDE DE ÁGUA, DN  1200 MM, JUNTA FLANGEADA (NÃO INCLUI O FORNECIMENTO). AF_09/2021</v>
          </cell>
          <cell r="C238" t="str">
            <v>UN</v>
          </cell>
          <cell r="D238" t="str">
            <v>ATRIBUÍDO SÃO PAULO</v>
          </cell>
          <cell r="E238" t="str">
            <v>743,90</v>
          </cell>
        </row>
        <row r="239">
          <cell r="A239" t="str">
            <v>103121</v>
          </cell>
          <cell r="B239" t="str">
            <v>ASSENTAMENTO DE CONEXÃO COM 3 ACESSOS, FERRO FUNDIDO PARA REDE DE ÁGUA, DN  80 MM, JUNTA FLANGEADA (NÃO INCLUI O FORNECIMENTO). AF_09/2021</v>
          </cell>
          <cell r="C239" t="str">
            <v>UN</v>
          </cell>
          <cell r="D239" t="str">
            <v>ATRIBUÍDO SÃO PAULO</v>
          </cell>
          <cell r="E239" t="str">
            <v>57,62</v>
          </cell>
        </row>
        <row r="240">
          <cell r="A240" t="str">
            <v>103122</v>
          </cell>
          <cell r="B240" t="str">
            <v>ASSENTAMENTO DE CONEXÃO COM 3 ACESSOS, FERRO FUNDIDO PARA REDE DE ÁGUA, DN  100 MM, JUNTA FLANGEADA (NÃO INCLUI O FORNECIMENTO). AF_09/2021</v>
          </cell>
          <cell r="C240" t="str">
            <v>UN</v>
          </cell>
          <cell r="D240" t="str">
            <v>ATRIBUÍDO SÃO PAULO</v>
          </cell>
          <cell r="E240" t="str">
            <v>70,10</v>
          </cell>
        </row>
        <row r="241">
          <cell r="A241" t="str">
            <v>103123</v>
          </cell>
          <cell r="B241" t="str">
            <v>ASSENTAMENTO DE CONEXÃO COM 3 ACESSOS, FERRO FUNDIDO PARA REDE DE ÁGUA, DN  150 MM, JUNTA FLANGEADA (NÃO INCLUI O FORNECIMENTO). AF_09/2021</v>
          </cell>
          <cell r="C241" t="str">
            <v>UN</v>
          </cell>
          <cell r="D241" t="str">
            <v>ATRIBUÍDO SÃO PAULO</v>
          </cell>
          <cell r="E241" t="str">
            <v>101,27</v>
          </cell>
        </row>
        <row r="242">
          <cell r="A242" t="str">
            <v>103124</v>
          </cell>
          <cell r="B242" t="str">
            <v>ASSENTAMENTO DE CONEXÃO COM 3 ACESSOS, FERRO FUNDIDO PARA REDE DE ÁGUA, DN  200 MM, JUNTA FLANGEADA (NÃO INCLUI O FORNECIMENTO). AF_09/2021</v>
          </cell>
          <cell r="C242" t="str">
            <v>UN</v>
          </cell>
          <cell r="D242" t="str">
            <v>ATRIBUÍDO SÃO PAULO</v>
          </cell>
          <cell r="E242" t="str">
            <v>132,43</v>
          </cell>
        </row>
        <row r="243">
          <cell r="A243" t="str">
            <v>103125</v>
          </cell>
          <cell r="B243" t="str">
            <v>ASSENTAMENTO DE CONEXÃO COM 3 ACESSOS, FERRO FUNDIDO PARA REDE DE ÁGUA, DN  250 MM, JUNTA FLANGEADA (NÃO INCLUI O FORNECIMENTO). AF_09/2021</v>
          </cell>
          <cell r="C243" t="str">
            <v>UN</v>
          </cell>
          <cell r="D243" t="str">
            <v>ATRIBUÍDO SÃO PAULO</v>
          </cell>
          <cell r="E243" t="str">
            <v>222,18</v>
          </cell>
        </row>
        <row r="244">
          <cell r="A244" t="str">
            <v>103126</v>
          </cell>
          <cell r="B244" t="str">
            <v>ASSENTAMENTO DE CONEXÃO COM 3 ACESSOS, FERRO FUNDIDO PARA REDE DE ÁGUA, DN  300 MM, JUNTA FLANGEADA (NÃO INCLUI O FORNECIMENTO). AF_09/2021</v>
          </cell>
          <cell r="C244" t="str">
            <v>UN</v>
          </cell>
          <cell r="D244" t="str">
            <v>ATRIBUÍDO SÃO PAULO</v>
          </cell>
          <cell r="E244" t="str">
            <v>253,34</v>
          </cell>
        </row>
        <row r="245">
          <cell r="A245" t="str">
            <v>103127</v>
          </cell>
          <cell r="B245" t="str">
            <v>ASSENTAMENTO DE CONEXÃO COM 3 ACESSOS, FERRO FUNDIDO PARA REDE DE ÁGUA, DN  350 MM, JUNTA FLANGEADA (NÃO INCLUI O FORNECIMENTO). AF_09/2021</v>
          </cell>
          <cell r="C245" t="str">
            <v>UN</v>
          </cell>
          <cell r="D245" t="str">
            <v>ATRIBUÍDO SÃO PAULO</v>
          </cell>
          <cell r="E245" t="str">
            <v>343,09</v>
          </cell>
        </row>
        <row r="246">
          <cell r="A246" t="str">
            <v>103128</v>
          </cell>
          <cell r="B246" t="str">
            <v>ASSENTAMENTO DE CONEXÃO COM 3 ACESSOS, FERRO FUNDIDO PARA REDE DE ÁGUA, DN  400 MM, JUNTA FLANGEADA (NÃO INCLUI O FORNECIMENTO). AF_09/2021</v>
          </cell>
          <cell r="C246" t="str">
            <v>UN</v>
          </cell>
          <cell r="D246" t="str">
            <v>ATRIBUÍDO SÃO PAULO</v>
          </cell>
          <cell r="E246" t="str">
            <v>374,25</v>
          </cell>
        </row>
        <row r="247">
          <cell r="A247" t="str">
            <v>103129</v>
          </cell>
          <cell r="B247" t="str">
            <v>ASSENTAMENTO DE CONEXÃO COM 3 ACESSOS, FERRO FUNDIDO PARA REDE DE ÁGUA, DN  450 MM, JUNTA FLANGEADA (NÃO INCLUI O FORNECIMENTO). AF_09/2021</v>
          </cell>
          <cell r="C247" t="str">
            <v>UN</v>
          </cell>
          <cell r="D247" t="str">
            <v>ATRIBUÍDO SÃO PAULO</v>
          </cell>
          <cell r="E247" t="str">
            <v>463,99</v>
          </cell>
        </row>
        <row r="248">
          <cell r="A248" t="str">
            <v>103130</v>
          </cell>
          <cell r="B248" t="str">
            <v>ASSENTAMENTO DE CONEXÃO COM 3 ACESSOS, FERRO FUNDIDO PARA REDE DE ÁGUA, DN  500 MM, JUNTA FLANGEADA (NÃO INCLUI O FORNECIMENTO). AF_09/2021</v>
          </cell>
          <cell r="C248" t="str">
            <v>UN</v>
          </cell>
          <cell r="D248" t="str">
            <v>ATRIBUÍDO SÃO PAULO</v>
          </cell>
          <cell r="E248" t="str">
            <v>495,15</v>
          </cell>
        </row>
        <row r="249">
          <cell r="A249" t="str">
            <v>103131</v>
          </cell>
          <cell r="B249" t="str">
            <v>ASSENTAMENTO DE CONEXÃO COM 3 ACESSOS, FERRO FUNDIDO PARA REDE DE ÁGUA, DN  600 MM, JUNTA FLANGEADA (NÃO INCLUI O FORNECIMENTO). AF_09/2021</v>
          </cell>
          <cell r="C249" t="str">
            <v>UN</v>
          </cell>
          <cell r="D249" t="str">
            <v>ATRIBUÍDO SÃO PAULO</v>
          </cell>
          <cell r="E249" t="str">
            <v>557,49</v>
          </cell>
        </row>
        <row r="250">
          <cell r="A250" t="str">
            <v>103132</v>
          </cell>
          <cell r="B250" t="str">
            <v>ASSENTAMENTO DE CONEXÃO COM 3 ACESSOS, FERRO FUNDIDO PARA REDE DE ÁGUA, DN  700 MM, JUNTA FLANGEADA (NÃO INCLUI O FORNECIMENTO). AF_09/2021</v>
          </cell>
          <cell r="C250" t="str">
            <v>UN</v>
          </cell>
          <cell r="D250" t="str">
            <v>ATRIBUÍDO SÃO PAULO</v>
          </cell>
          <cell r="E250" t="str">
            <v>678,39</v>
          </cell>
        </row>
        <row r="251">
          <cell r="A251" t="str">
            <v>103133</v>
          </cell>
          <cell r="B251" t="str">
            <v>ASSENTAMENTO DE CONEXÃO COM 3 ACESSOS, FERRO FUNDIDO PARA REDE DE ÁGUA, DN  800 MM, JUNTA FLANGEADA (NÃO INCLUI O FORNECIMENTO). AF_09/2021</v>
          </cell>
          <cell r="C251" t="str">
            <v>UN</v>
          </cell>
          <cell r="D251" t="str">
            <v>ATRIBUÍDO SÃO PAULO</v>
          </cell>
          <cell r="E251" t="str">
            <v>740,73</v>
          </cell>
        </row>
        <row r="252">
          <cell r="A252" t="str">
            <v>103134</v>
          </cell>
          <cell r="B252" t="str">
            <v>ASSENTAMENTO DE CONEXÃO COM 3 ACESSOS, FERRO FUNDIDO PARA REDE DE ÁGUA, DN  900 MM, JUNTA FLANGEADA (NÃO INCLUI O FORNECIMENTO). AF_09/2021</v>
          </cell>
          <cell r="C252" t="str">
            <v>UN</v>
          </cell>
          <cell r="D252" t="str">
            <v>ATRIBUÍDO SÃO PAULO</v>
          </cell>
          <cell r="E252" t="str">
            <v>861,64</v>
          </cell>
        </row>
        <row r="253">
          <cell r="A253" t="str">
            <v>103135</v>
          </cell>
          <cell r="B253" t="str">
            <v>ASSENTAMENTO DE CONEXÃO COM 3 ACESSOS, FERRO FUNDIDO PARA REDE DE ÁGUA, DN  1000 MM, JUNTA FLANGEADA (NÃO INCLUI O FORNECIMENTO). AF_09/2021</v>
          </cell>
          <cell r="C253" t="str">
            <v>UN</v>
          </cell>
          <cell r="D253" t="str">
            <v>ATRIBUÍDO SÃO PAULO</v>
          </cell>
          <cell r="E253" t="str">
            <v>923,98</v>
          </cell>
        </row>
        <row r="254">
          <cell r="A254" t="str">
            <v>103136</v>
          </cell>
          <cell r="B254" t="str">
            <v>ASSENTAMENTO DE CONEXÃO COM 3 ACESSOS, FERRO FUNDIDO PARA REDE DE ÁGUA, DN  1200 MM, JUNTA FLANGEADA (NÃO INCLUI O FORNECIMENTO). AF_09/2021</v>
          </cell>
          <cell r="C254" t="str">
            <v>UN</v>
          </cell>
          <cell r="D254" t="str">
            <v>ATRIBUÍDO SÃO PAULO</v>
          </cell>
          <cell r="E254" t="str">
            <v>1.107,22</v>
          </cell>
        </row>
        <row r="255">
          <cell r="A255" t="str">
            <v>103137</v>
          </cell>
          <cell r="B255" t="str">
            <v>ASSENTAMENTO DE CONEXÃO COM 1 ACESSO, FERRO FUNDIDO PARA REDE DE ÁGUA, DN  80 MM, JUNTA FLANGEADA (NÃO INCLUI O FORNECIMENTO). AF_09/2021</v>
          </cell>
          <cell r="C255" t="str">
            <v>UN</v>
          </cell>
          <cell r="D255" t="str">
            <v>ATRIBUÍDO SÃO PAULO</v>
          </cell>
          <cell r="E255" t="str">
            <v>30,74</v>
          </cell>
        </row>
        <row r="256">
          <cell r="A256" t="str">
            <v>103138</v>
          </cell>
          <cell r="B256" t="str">
            <v>ASSENTAMENTO DE CONEXÃO COM 1 ACESSO, FERRO FUNDIDO PARA REDE DE ÁGUA, DN  100 MM, JUNTA FLANGEADA (NÃO INCLUI O FORNECIMENTO). AF_09/2021</v>
          </cell>
          <cell r="C256" t="str">
            <v>UN</v>
          </cell>
          <cell r="D256" t="str">
            <v>ATRIBUÍDO SÃO PAULO</v>
          </cell>
          <cell r="E256" t="str">
            <v>34,88</v>
          </cell>
        </row>
        <row r="257">
          <cell r="A257" t="str">
            <v>103139</v>
          </cell>
          <cell r="B257" t="str">
            <v>ASSENTAMENTO DE CONEXÃO COM 1 ACESSO, FERRO FUNDIDO PARA REDE DE ÁGUA, DN  150 MM, JUNTA FLANGEADA (NÃO INCLUI O FORNECIMENTO). AF_09/2021</v>
          </cell>
          <cell r="C257" t="str">
            <v>UN</v>
          </cell>
          <cell r="D257" t="str">
            <v>ATRIBUÍDO SÃO PAULO</v>
          </cell>
          <cell r="E257" t="str">
            <v>45,28</v>
          </cell>
        </row>
        <row r="258">
          <cell r="A258" t="str">
            <v>103140</v>
          </cell>
          <cell r="B258" t="str">
            <v>ASSENTAMENTO DE CONEXÃO COM 1 ACESSO, FERRO FUNDIDO PARA REDE DE ÁGUA, DN  200 MM, JUNTA FLANGEADA (NÃO INCLUI O FORNECIMENTO). AF_09/2021</v>
          </cell>
          <cell r="C258" t="str">
            <v>UN</v>
          </cell>
          <cell r="D258" t="str">
            <v>ATRIBUÍDO SÃO PAULO</v>
          </cell>
          <cell r="E258" t="str">
            <v>55,66</v>
          </cell>
        </row>
        <row r="259">
          <cell r="A259" t="str">
            <v>103141</v>
          </cell>
          <cell r="B259" t="str">
            <v>ASSENTAMENTO DE CONEXÃO COM 1 ACESSO, FERRO FUNDIDO PARA REDE DE ÁGUA, DN  250 MM, JUNTA FLANGEADA (NÃO INCLUI O FORNECIMENTO). AF_09/2021</v>
          </cell>
          <cell r="C259" t="str">
            <v>UN</v>
          </cell>
          <cell r="D259" t="str">
            <v>ATRIBUÍDO SÃO PAULO</v>
          </cell>
          <cell r="E259" t="str">
            <v>85,59</v>
          </cell>
        </row>
        <row r="260">
          <cell r="A260" t="str">
            <v>103142</v>
          </cell>
          <cell r="B260" t="str">
            <v>ASSENTAMENTO DE CONEXÃO COM 1 ACESSO, FERRO FUNDIDO PARA REDE DE ÁGUA, DN  300 MM, JUNTA FLANGEADA (NÃO INCLUI O FORNECIMENTO). AF_09/2021</v>
          </cell>
          <cell r="C260" t="str">
            <v>UN</v>
          </cell>
          <cell r="D260" t="str">
            <v>ATRIBUÍDO SÃO PAULO</v>
          </cell>
          <cell r="E260" t="str">
            <v>95,97</v>
          </cell>
        </row>
        <row r="261">
          <cell r="A261" t="str">
            <v>103143</v>
          </cell>
          <cell r="B261" t="str">
            <v>ASSENTAMENTO DE CONEXÃO COM 1 ACESSO, FERRO FUNDIDO PARA REDE DE ÁGUA, DN  350 MM, JUNTA FLANGEADA (NÃO INCLUI O FORNECIMENTO). AF_09/2021</v>
          </cell>
          <cell r="C261" t="str">
            <v>UN</v>
          </cell>
          <cell r="D261" t="str">
            <v>ATRIBUÍDO SÃO PAULO</v>
          </cell>
          <cell r="E261" t="str">
            <v>125,89</v>
          </cell>
        </row>
        <row r="262">
          <cell r="A262" t="str">
            <v>103144</v>
          </cell>
          <cell r="B262" t="str">
            <v>ASSENTAMENTO DE CONEXÃO COM 1 ACESSO, FERRO FUNDIDO PARA REDE DE ÁGUA, DN  400 MM, JUNTA FLANGEADA (NÃO INCLUI O FORNECIMENTO). AF_09/2021</v>
          </cell>
          <cell r="C262" t="str">
            <v>UN</v>
          </cell>
          <cell r="D262" t="str">
            <v>ATRIBUÍDO SÃO PAULO</v>
          </cell>
          <cell r="E262" t="str">
            <v>136,27</v>
          </cell>
        </row>
        <row r="263">
          <cell r="A263" t="str">
            <v>103145</v>
          </cell>
          <cell r="B263" t="str">
            <v>ASSENTAMENTO DE CONEXÃO COM 1 ACESSO, FERRO FUNDIDO PARA REDE DE ÁGUA, DN  450 MM, JUNTA FLANGEADA (NÃO INCLUI O FORNECIMENTO). AF_09/2021</v>
          </cell>
          <cell r="C263" t="str">
            <v>UN</v>
          </cell>
          <cell r="D263" t="str">
            <v>ATRIBUÍDO SÃO PAULO</v>
          </cell>
          <cell r="E263" t="str">
            <v>166,19</v>
          </cell>
        </row>
        <row r="264">
          <cell r="A264" t="str">
            <v>103146</v>
          </cell>
          <cell r="B264" t="str">
            <v>ASSENTAMENTO DE CONEXÃO COM 1 ACESSO, FERRO FUNDIDO PARA REDE DE ÁGUA, DN  500 MM, JUNTA FLANGEADA (NÃO INCLUI O FORNECIMENTO). AF_09/2021</v>
          </cell>
          <cell r="C264" t="str">
            <v>UN</v>
          </cell>
          <cell r="D264" t="str">
            <v>ATRIBUÍDO SÃO PAULO</v>
          </cell>
          <cell r="E264" t="str">
            <v>176,57</v>
          </cell>
        </row>
        <row r="265">
          <cell r="A265" t="str">
            <v>103147</v>
          </cell>
          <cell r="B265" t="str">
            <v>ASSENTAMENTO DE CONEXÃO COM 1 ACESSO, FERRO FUNDIDO PARA REDE DE ÁGUA, DN  600 MM, JUNTA FLANGEADA (NÃO INCLUI O FORNECIMENTO). AF_09/2021</v>
          </cell>
          <cell r="C265" t="str">
            <v>UN</v>
          </cell>
          <cell r="D265" t="str">
            <v>ATRIBUÍDO SÃO PAULO</v>
          </cell>
          <cell r="E265" t="str">
            <v>197,35</v>
          </cell>
        </row>
        <row r="266">
          <cell r="A266" t="str">
            <v>103148</v>
          </cell>
          <cell r="B266" t="str">
            <v>ASSENTAMENTO DE CONEXÃO COM 1 ACESSO, FERRO FUNDIDO PARA REDE DE ÁGUA, DN  700 MM, JUNTA FLANGEADA (NÃO INCLUI O FORNECIMENTO). AF_09/2021</v>
          </cell>
          <cell r="C266" t="str">
            <v>UN</v>
          </cell>
          <cell r="D266" t="str">
            <v>ATRIBUÍDO SÃO PAULO</v>
          </cell>
          <cell r="E266" t="str">
            <v>237,65</v>
          </cell>
        </row>
        <row r="267">
          <cell r="A267" t="str">
            <v>103149</v>
          </cell>
          <cell r="B267" t="str">
            <v>ASSENTAMENTO DE CONEXÃO COM 1 ACESSO, FERRO FUNDIDO PARA REDE DE ÁGUA, DN  800 MM, JUNTA FLANGEADA (NÃO INCLUI O FORNECIMENTO). AF_09/2021</v>
          </cell>
          <cell r="C267" t="str">
            <v>UN</v>
          </cell>
          <cell r="D267" t="str">
            <v>ATRIBUÍDO SÃO PAULO</v>
          </cell>
          <cell r="E267" t="str">
            <v>258,43</v>
          </cell>
        </row>
        <row r="268">
          <cell r="A268" t="str">
            <v>103150</v>
          </cell>
          <cell r="B268" t="str">
            <v>ASSENTAMENTO DE CONEXÃO COM 1 ACESSO, FERRO FUNDIDO PARA REDE DE ÁGUA, DN  900 MM, JUNTA FLANGEADA (NÃO INCLUI O FORNECIMENTO). AF_09/2021</v>
          </cell>
          <cell r="C268" t="str">
            <v>UN</v>
          </cell>
          <cell r="D268" t="str">
            <v>ATRIBUÍDO SÃO PAULO</v>
          </cell>
          <cell r="E268" t="str">
            <v>298,67</v>
          </cell>
        </row>
        <row r="269">
          <cell r="A269" t="str">
            <v>103151</v>
          </cell>
          <cell r="B269" t="str">
            <v>ASSENTAMENTO DE CONEXÃO COM 1 ACESSO, FERRO FUNDIDO PARA REDE DE ÁGUA, DN  1000 MM, JUNTA FLANGEADA (NÃO INCLUI O FORNECIMENTO). AF_09/2021</v>
          </cell>
          <cell r="C269" t="str">
            <v>UN</v>
          </cell>
          <cell r="D269" t="str">
            <v>ATRIBUÍDO SÃO PAULO</v>
          </cell>
          <cell r="E269" t="str">
            <v>319,51</v>
          </cell>
        </row>
        <row r="270">
          <cell r="A270" t="str">
            <v>103152</v>
          </cell>
          <cell r="B270" t="str">
            <v>ASSENTAMENTO DE CONEXÃO COM 1 ACESSO, FERRO FUNDIDO PARA REDE DE ÁGUA, DN  1200 MM, JUNTA FLANGEADA (NÃO INCLUI O FORNECIMENTO). AF_09/2021</v>
          </cell>
          <cell r="C270" t="str">
            <v>UN</v>
          </cell>
          <cell r="D270" t="str">
            <v>ATRIBUÍDO SÃO PAULO</v>
          </cell>
          <cell r="E270" t="str">
            <v>380,59</v>
          </cell>
        </row>
        <row r="271">
          <cell r="A271" t="str">
            <v>103372</v>
          </cell>
          <cell r="B271" t="str">
            <v>TUBO PEAD LISO PARA REDE DE ÁGUA OU ESGOTO, DIÂMETRO DE 20 MM, JUNTA SOLDADA (NÃO INCLUI A EXECUÇÃO DE SOLDA) - FORNECIMENTO E ASSENTAMENTO. AF_12/2021</v>
          </cell>
          <cell r="C271" t="str">
            <v>M</v>
          </cell>
          <cell r="D271" t="str">
            <v>ATRIBUÍDO SÃO PAULO</v>
          </cell>
          <cell r="E271" t="str">
            <v>5,25</v>
          </cell>
        </row>
        <row r="272">
          <cell r="A272" t="str">
            <v>103373</v>
          </cell>
          <cell r="B272" t="str">
            <v>TUBO PEAD LISO PARA REDE DE ÁGUA OU ESGOTO, DIÂMETRO DE 32 MM, JUNTA SOLDADA (NÃO INCLUI A EXECUÇÃO DE SOLDA) - FORNECIMENTO E ASSENTAMENTO. AF_12/2021</v>
          </cell>
          <cell r="C272" t="str">
            <v>M</v>
          </cell>
          <cell r="D272" t="str">
            <v>ATRIBUÍDO SÃO PAULO</v>
          </cell>
          <cell r="E272" t="str">
            <v>10,30</v>
          </cell>
        </row>
        <row r="273">
          <cell r="A273" t="str">
            <v>103376</v>
          </cell>
          <cell r="B273" t="str">
            <v>TUBO PEAD LISO PARA REDE DE ÁGUA OU ESGOTO, DIÂMETRO DE 110 MM, JUNTA SOLDADA (NÃO INCLUI A EXECUÇÃO DE SOLDA) - FORNECIMENTO E ASSENTAMENTO. AF_12/2021</v>
          </cell>
          <cell r="C273" t="str">
            <v>M</v>
          </cell>
          <cell r="D273" t="str">
            <v>ATRIBUÍDO SÃO PAULO</v>
          </cell>
          <cell r="E273" t="str">
            <v>123,14</v>
          </cell>
        </row>
        <row r="274">
          <cell r="A274" t="str">
            <v>103377</v>
          </cell>
          <cell r="B274" t="str">
            <v>TUBO PEAD LISO PARA REDE DE ÁGUA OU ESGOTO, DIÂMETRO DE 160 MM, JUNTA SOLDADA (NÃO INCLUI A EXECUÇÃO DE SOLDA) - FORNECIMENTO E ASSENTAMENTO. AF_12/2021</v>
          </cell>
          <cell r="C274" t="str">
            <v>M</v>
          </cell>
          <cell r="D274" t="str">
            <v>ATRIBUÍDO SÃO PAULO</v>
          </cell>
          <cell r="E274" t="str">
            <v>263,61</v>
          </cell>
        </row>
        <row r="275">
          <cell r="A275" t="str">
            <v>103379</v>
          </cell>
          <cell r="B275" t="str">
            <v>TUBO PEAD LISO PARA REDE DE ÁGUA OU ESGOTO, DIÂMETRO DE 200 MM, JUNTA SOLDADA (NÃO INCLUI A EXECUÇÃO DE SOLDA) - FORNECIMENTO E ASSENTAMENTO. AF_12/2021</v>
          </cell>
          <cell r="C275" t="str">
            <v>M</v>
          </cell>
          <cell r="D275" t="str">
            <v>ATRIBUÍDO SÃO PAULO</v>
          </cell>
          <cell r="E275" t="str">
            <v>410,48</v>
          </cell>
        </row>
        <row r="276">
          <cell r="A276" t="str">
            <v>103383</v>
          </cell>
          <cell r="B276" t="str">
            <v>TUBO PEAD LISO PARA REDE DE ÁGUA OU ESGOTO, DIÂMETRO DE 315 MM, JUNTA SOLDADA (NÃO INCLUI A EXECUÇÃO DE SOLDA) - FORNECIMENTO E ASSENTAMENTO. AF_12/2021</v>
          </cell>
          <cell r="C276" t="str">
            <v>M</v>
          </cell>
          <cell r="D276" t="str">
            <v>ATRIBUÍDO SÃO PAULO</v>
          </cell>
          <cell r="E276" t="str">
            <v>1.006,81</v>
          </cell>
        </row>
        <row r="277">
          <cell r="A277" t="str">
            <v>103385</v>
          </cell>
          <cell r="B277" t="str">
            <v>TUBO PEAD LISO PARA REDE DE ÁGUA OU ESGOTO, DIÂMETRO DE 400 MM, JUNTA SOLDADA (NÃO INCLUI A EXECUÇÃO DE SOLDA) - FORNECIMENTO E ASSENTAMENTO. AF_12/2021</v>
          </cell>
          <cell r="C277" t="str">
            <v>M</v>
          </cell>
          <cell r="D277" t="str">
            <v>ATRIBUÍDO SÃO PAULO</v>
          </cell>
          <cell r="E277" t="str">
            <v>1.623,35</v>
          </cell>
        </row>
        <row r="278">
          <cell r="A278" t="str">
            <v>103387</v>
          </cell>
          <cell r="B278" t="str">
            <v>TUBO PEAD LISO PARA REDE DE ÁGUA OU ESGOTO, DIÂMETRO DE 500 MM, JUNTA SOLDADA (NÃO INCLUI A EXECUÇÃO DE SOLDA) - FORNECIMENTO E ASSENTAMENTO. AF_12/2021</v>
          </cell>
          <cell r="C278" t="str">
            <v>M</v>
          </cell>
          <cell r="D278" t="str">
            <v>ATRIBUÍDO SÃO PAULO</v>
          </cell>
          <cell r="E278" t="str">
            <v>2.847,88</v>
          </cell>
        </row>
        <row r="279">
          <cell r="A279" t="str">
            <v>103389</v>
          </cell>
          <cell r="B279" t="str">
            <v>TUBO PEAD LISO PARA REDE DE ÁGUA OU ESGOTO, DIÂMETRO DE 630 MM, JUNTA SOLDADA (NÃO INCLUI A EXECUÇÃO DE SOLDA) - FORNECIMENTO E ASSENTAMENTO. AF_12/2021</v>
          </cell>
          <cell r="C279" t="str">
            <v>M</v>
          </cell>
          <cell r="D279" t="str">
            <v>ATRIBUÍDO SÃO PAULO</v>
          </cell>
          <cell r="E279" t="str">
            <v>4.235,28</v>
          </cell>
        </row>
        <row r="280">
          <cell r="A280" t="str">
            <v>103391</v>
          </cell>
          <cell r="B280" t="str">
            <v>TUBO PEAD LISO PARA REDE DE ÁGUA OU ESGOTO, DIÂMETRO DE 800 MM, JUNTA SOLDADA (NÃO INCLUI A EXECUÇÃO DE SOLDA) - FORNECIMENTO E ASSENTAMENTO. AF_12/2021</v>
          </cell>
          <cell r="C280" t="str">
            <v>M</v>
          </cell>
          <cell r="D280" t="str">
            <v>ATRIBUÍDO SÃO PAULO</v>
          </cell>
          <cell r="E280" t="str">
            <v>2.790,03</v>
          </cell>
        </row>
        <row r="281">
          <cell r="A281" t="str">
            <v>103392</v>
          </cell>
          <cell r="B281" t="str">
            <v>TUBO PEAD LISO PARA REDE DE ÁGUA OU ESGOTO, DIÂMETRO DE 900 MM, JUNTA SOLDADA (NÃO INCLUI A EXECUÇÃO DE SOLDA) - FORNECIMENTO E ASSENTAMENTO. AF_12/2021</v>
          </cell>
          <cell r="C281" t="str">
            <v>M</v>
          </cell>
          <cell r="D281" t="str">
            <v>ATRIBUÍDO SÃO PAULO</v>
          </cell>
          <cell r="E281" t="str">
            <v>4.560,29</v>
          </cell>
        </row>
        <row r="282">
          <cell r="A282" t="str">
            <v>103393</v>
          </cell>
          <cell r="B282" t="str">
            <v>TUBO PEAD LISO PARA REDE DE ÁGUA OU ESGOTO, DIÂMETRO DE 1000 MM, JUNTA SOLDADA (NÃO INCLUI A EXECUÇÃO DE SOLDA) - FORNECIMENTO E ASSENTAMENTO. AF_12/2021</v>
          </cell>
          <cell r="C282" t="str">
            <v>M</v>
          </cell>
          <cell r="D282" t="str">
            <v>ATRIBUÍDO SÃO PAULO</v>
          </cell>
          <cell r="E282" t="str">
            <v>5.029,77</v>
          </cell>
        </row>
        <row r="283">
          <cell r="A283" t="str">
            <v>103397</v>
          </cell>
          <cell r="B283" t="str">
            <v>ASSENTAMENTO DE CONEXÃO COM 2 ACESSOS, EM PEAD LISO PARA REDE DE ÁGUA OU ESGOTO, DIÂMETRO DE 20 MM, JUNTA SOLDADA (NÃO INCLUI O FORNECIMENTO E EXECUÇÃO DE SOLDA). AF_12/2021</v>
          </cell>
          <cell r="C283" t="str">
            <v>UN</v>
          </cell>
          <cell r="D283" t="str">
            <v>COEFICIENTE DE REPRESENTATIVIDADE</v>
          </cell>
          <cell r="E283" t="str">
            <v>3,25</v>
          </cell>
        </row>
        <row r="284">
          <cell r="A284" t="str">
            <v>103398</v>
          </cell>
          <cell r="B284" t="str">
            <v>ASSENTAMENTO DE CONEXÃO COM 2 ACESSOS, EM PEAD LISO PARA REDE DE ÁGUA OU ESGOTO, DIÂMETRO DE 32 MM, JUNTA SOLDADA (NÃO INCLUI O FORNECIMENTO E EXECUÇÃO DE SOLDA). AF_12/2021</v>
          </cell>
          <cell r="C284" t="str">
            <v>UN</v>
          </cell>
          <cell r="D284" t="str">
            <v>COEFICIENTE DE REPRESENTATIVIDADE</v>
          </cell>
          <cell r="E284" t="str">
            <v>5,22</v>
          </cell>
        </row>
        <row r="285">
          <cell r="A285" t="str">
            <v>103399</v>
          </cell>
          <cell r="B285" t="str">
            <v>ASSENTAMENTO DE CONEXÃO COM 2 ACESSOS, EM PEAD LISO PARA REDE DE ÁGUA OU ESGOTO, DIÂMETRO DE 63 MM, JUNTA SOLDADA (NÃO INCLUI O FORNECIMENTO E EXECUÇÃO DE SOLDA). AF_12/2021</v>
          </cell>
          <cell r="C285" t="str">
            <v>UN</v>
          </cell>
          <cell r="D285" t="str">
            <v>COEFICIENTE DE REPRESENTATIVIDADE</v>
          </cell>
          <cell r="E285" t="str">
            <v>10,27</v>
          </cell>
        </row>
        <row r="286">
          <cell r="A286" t="str">
            <v>103400</v>
          </cell>
          <cell r="B286" t="str">
            <v>ASSENTAMENTO DE CONEXÃO COM 2 ACESSOS, EM PEAD LISO PARA REDE DE ÁGUA OU ESGOTO, DIÂMETRO DE 90 MM, JUNTA SOLDADA (NÃO INCLUI O FORNECIMENTO E EXECUÇÃO DE SOLDA). AF_12/2021</v>
          </cell>
          <cell r="C286" t="str">
            <v>UN</v>
          </cell>
          <cell r="D286" t="str">
            <v>COEFICIENTE DE REPRESENTATIVIDADE</v>
          </cell>
          <cell r="E286" t="str">
            <v>14,69</v>
          </cell>
        </row>
        <row r="287">
          <cell r="A287" t="str">
            <v>103401</v>
          </cell>
          <cell r="B287" t="str">
            <v>ASSENTAMENTO DE CONEXÃO COM 2 ACESSOS, EM PEAD LISO PARA REDE DE ÁGUA OU ESGOTO, DIÂMETRO DE 110 MM, JUNTA SOLDADA (NÃO INCLUI O FORNECIMENTO E EXECUÇÃO DE SOLDA). AF_12/2021</v>
          </cell>
          <cell r="C287" t="str">
            <v>UN</v>
          </cell>
          <cell r="D287" t="str">
            <v>COEFICIENTE DE REPRESENTATIVIDADE</v>
          </cell>
          <cell r="E287" t="str">
            <v>17,96</v>
          </cell>
        </row>
        <row r="288">
          <cell r="A288" t="str">
            <v>103402</v>
          </cell>
          <cell r="B288" t="str">
            <v>ASSENTAMENTO DE CONEXÃO COM 2 ACESSOS, EM PEAD LISO PARA REDE DE ÁGUA OU ESGOTO, DIÂMETRO DE 160 MM, JUNTA SOLDADA (NÃO INCLUI O FORNECIMENTO E EXECUÇÃO DE SOLDA). AF_12/2021</v>
          </cell>
          <cell r="C288" t="str">
            <v>UN</v>
          </cell>
          <cell r="D288" t="str">
            <v>COEFICIENTE DE REPRESENTATIVIDADE</v>
          </cell>
          <cell r="E288" t="str">
            <v>26,12</v>
          </cell>
        </row>
        <row r="289">
          <cell r="A289" t="str">
            <v>103403</v>
          </cell>
          <cell r="B289" t="str">
            <v>ASSENTAMENTO DE CONEXÃO COM 2 ACESSOS, EM PEAD LISO PARA REDE DE ÁGUA OU ESGOTO, DIÂMETRO DE 180 MM, JUNTA SOLDADA (NÃO INCLUI O FORNECIMENTO E EXECUÇÃO DE SOLDA). AF_12/2021</v>
          </cell>
          <cell r="C289" t="str">
            <v>UN</v>
          </cell>
          <cell r="D289" t="str">
            <v>COEFICIENTE DE REPRESENTATIVIDADE</v>
          </cell>
          <cell r="E289" t="str">
            <v>29,38</v>
          </cell>
        </row>
        <row r="290">
          <cell r="A290" t="str">
            <v>103404</v>
          </cell>
          <cell r="B290" t="str">
            <v>ASSENTAMENTO DE CONEXÃO COM 2 ACESSOS, EM PEAD LISO PARA REDE DE ÁGUA OU ESGOTO, DIÂMETRO DE 200 MM, JUNTA SOLDADA (NÃO INCLUI O FORNECIMENTO E EXECUÇÃO DE SOLDA). AF_12/2021</v>
          </cell>
          <cell r="C290" t="str">
            <v>UN</v>
          </cell>
          <cell r="D290" t="str">
            <v>COEFICIENTE DE REPRESENTATIVIDADE</v>
          </cell>
          <cell r="E290" t="str">
            <v>32,65</v>
          </cell>
        </row>
        <row r="291">
          <cell r="A291" t="str">
            <v>103405</v>
          </cell>
          <cell r="B291" t="str">
            <v>ASSENTAMENTO DE CONEXÃO COM 2 ACESSOS, EM PEAD LISO PARA REDE DE ÁGUA OU ESGOTO, DIÂMETRO DE 225 MM, JUNTA SOLDADA (NÃO INCLUI O FORNECIMENTO E EXECUÇÃO DE SOLDA). AF_12/2021</v>
          </cell>
          <cell r="C291" t="str">
            <v>UN</v>
          </cell>
          <cell r="D291" t="str">
            <v>COEFICIENTE DE REPRESENTATIVIDADE</v>
          </cell>
          <cell r="E291" t="str">
            <v>36,73</v>
          </cell>
        </row>
        <row r="292">
          <cell r="A292" t="str">
            <v>103406</v>
          </cell>
          <cell r="B292" t="str">
            <v>ASSENTAMENTO DE CONEXÃO COM 2 ACESSOS, EM PEAD LISO PARA REDE DE ÁGUA OU ESGOTO, DIÂMETRO DE 250 MM, JUNTA SOLDADA (NÃO INCLUI O FORNECIMENTO E EXECUÇÃO DE SOLDA). AF_12/2021</v>
          </cell>
          <cell r="C292" t="str">
            <v>UN</v>
          </cell>
          <cell r="D292" t="str">
            <v>COEFICIENTE DE REPRESENTATIVIDADE</v>
          </cell>
          <cell r="E292" t="str">
            <v>40,82</v>
          </cell>
        </row>
        <row r="293">
          <cell r="A293" t="str">
            <v>103407</v>
          </cell>
          <cell r="B293" t="str">
            <v>ASSENTAMENTO DE CONEXÃO COM 2 ACESSOS, EM PEAD LISO PARA REDE DE ÁGUA OU ESGOTO, DIÂMETRO DE 280 MM, JUNTA SOLDADA (NÃO INCLUI O FORNECIMENTO E EXECUÇÃO DE SOLDA). AF_12/2021</v>
          </cell>
          <cell r="C293" t="str">
            <v>UN</v>
          </cell>
          <cell r="D293" t="str">
            <v>COEFICIENTE DE REPRESENTATIVIDADE</v>
          </cell>
          <cell r="E293" t="str">
            <v>45,72</v>
          </cell>
        </row>
        <row r="294">
          <cell r="A294" t="str">
            <v>103408</v>
          </cell>
          <cell r="B294" t="str">
            <v>ASSENTAMENTO DE CONEXÃO COM 2 ACESSOS, EM PEAD LISO PARA REDE DE ÁGUA OU ESGOTO, DIÂMETRO DE 315 MM, JUNTA SOLDADA (NÃO INCLUI O FORNECIMENTO E EXECUÇÃO DE SOLDA). AF_12/2021</v>
          </cell>
          <cell r="C294" t="str">
            <v>UN</v>
          </cell>
          <cell r="D294" t="str">
            <v>COEFICIENTE DE REPRESENTATIVIDADE</v>
          </cell>
          <cell r="E294" t="str">
            <v>51,43</v>
          </cell>
        </row>
        <row r="295">
          <cell r="A295" t="str">
            <v>103409</v>
          </cell>
          <cell r="B295" t="str">
            <v>ASSENTAMENTO DE CONEXÃO COM 2 ACESSOS, EM PEAD LISO PARA REDE DE ÁGUA OU ESGOTO, DIÂMETRO DE 355 MM, JUNTA SOLDADA (NÃO INCLUI O FORNECIMENTO E EXECUÇÃO DE SOLDA). AF_12/2021</v>
          </cell>
          <cell r="C295" t="str">
            <v>UN</v>
          </cell>
          <cell r="D295" t="str">
            <v>COEFICIENTE DE REPRESENTATIVIDADE</v>
          </cell>
          <cell r="E295" t="str">
            <v>57,96</v>
          </cell>
        </row>
        <row r="296">
          <cell r="A296" t="str">
            <v>103410</v>
          </cell>
          <cell r="B296" t="str">
            <v>ASSENTAMENTO DE CONEXÃO COM 2 ACESSOS, EM PEAD LISO PARA REDE DE ÁGUA OU ESGOTO, DIÂMETRO DE 400 MM, JUNTA SOLDADA (NÃO INCLUI O FORNECIMENTO E EXECUÇÃO DE SOLDA). AF_12/2021</v>
          </cell>
          <cell r="C296" t="str">
            <v>UN</v>
          </cell>
          <cell r="D296" t="str">
            <v>COEFICIENTE DE REPRESENTATIVIDADE</v>
          </cell>
          <cell r="E296" t="str">
            <v>65,31</v>
          </cell>
        </row>
        <row r="297">
          <cell r="A297" t="str">
            <v>103411</v>
          </cell>
          <cell r="B297" t="str">
            <v>ASSENTAMENTO DE CONEXÃO COM 3 ACESSOS, EM PEAD LISO PARA REDE DE ÁGUA OU ESGOTO, DIÂMETRO DE 20 MM, JUNTA SOLDADA (NÃO INCLUI O FORNECIMENTO E EXECUÇÃO DE SOLDA). AF_12/2021</v>
          </cell>
          <cell r="C297" t="str">
            <v>UN</v>
          </cell>
          <cell r="D297" t="str">
            <v>COEFICIENTE DE REPRESENTATIVIDADE</v>
          </cell>
          <cell r="E297" t="str">
            <v>6,52</v>
          </cell>
        </row>
        <row r="298">
          <cell r="A298" t="str">
            <v>103412</v>
          </cell>
          <cell r="B298" t="str">
            <v>ASSENTAMENTO DE CONEXÃO COM 3 ACESSOS, EM PEAD LISO PARA REDE DE ÁGUA OU ESGOTO, DIÂMETRO DE 32 MM, JUNTA SOLDADA (NÃO INCLUI O FORNECIMENTO E EXECUÇÃO DE SOLDA). AF_12/2021</v>
          </cell>
          <cell r="C298" t="str">
            <v>UN</v>
          </cell>
          <cell r="D298" t="str">
            <v>COEFICIENTE DE REPRESENTATIVIDADE</v>
          </cell>
          <cell r="E298" t="str">
            <v>10,44</v>
          </cell>
        </row>
        <row r="299">
          <cell r="A299" t="str">
            <v>103413</v>
          </cell>
          <cell r="B299" t="str">
            <v>ASSENTAMENTO DE CONEXÃO COM 3 ACESSOS, EM PEAD LISO PARA REDE DE ÁGUA OU ESGOTO, DIÂMETRO DE 63 MM, JUNTA SOLDADA (NÃO INCLUI O FORNECIMENTO E EXECUÇÃO DE SOLDA). AF_12/2021</v>
          </cell>
          <cell r="C299" t="str">
            <v>UN</v>
          </cell>
          <cell r="D299" t="str">
            <v>COEFICIENTE DE REPRESENTATIVIDADE</v>
          </cell>
          <cell r="E299" t="str">
            <v>20,57</v>
          </cell>
        </row>
        <row r="300">
          <cell r="A300" t="str">
            <v>103414</v>
          </cell>
          <cell r="B300" t="str">
            <v>ASSENTAMENTO DE CONEXÃO COM 3 ACESSOS, EM PEAD LISO PARA REDE DE ÁGUA OU ESGOTO, DIÂMETRO DE 90 MM, JUNTA SOLDADA (NÃO INCLUI O FORNECIMENTO E EXECUÇÃO DE SOLDA). AF_12/2021</v>
          </cell>
          <cell r="C300" t="str">
            <v>UN</v>
          </cell>
          <cell r="D300" t="str">
            <v>COEFICIENTE DE REPRESENTATIVIDADE</v>
          </cell>
          <cell r="E300" t="str">
            <v>29,38</v>
          </cell>
        </row>
        <row r="301">
          <cell r="A301" t="str">
            <v>103415</v>
          </cell>
          <cell r="B301" t="str">
            <v>ASSENTAMENTO DE CONEXÃO COM 3 ACESSOS, EM PEAD LISO PARA REDE DE ÁGUA OU ESGOTO, DIÂMETRO DE 110 MM, JUNTA SOLDADA (NÃO INCLUI O FORNECIMENTO E EXECUÇÃO DE SOLDA). AF_12/2021</v>
          </cell>
          <cell r="C301" t="str">
            <v>UN</v>
          </cell>
          <cell r="D301" t="str">
            <v>COEFICIENTE DE REPRESENTATIVIDADE</v>
          </cell>
          <cell r="E301" t="str">
            <v>35,92</v>
          </cell>
        </row>
        <row r="302">
          <cell r="A302" t="str">
            <v>103416</v>
          </cell>
          <cell r="B302" t="str">
            <v>ASSENTAMENTO DE CONEXÃO COM 3 ACESSOS, EM PEAD LISO PARA REDE DE ÁGUA OU ESGOTO, DIÂMETRO DE 160 MM, JUNTA SOLDADA (NÃO INCLUI O FORNECIMENTO E EXECUÇÃO DE SOLDA). AF_12/2021</v>
          </cell>
          <cell r="C302" t="str">
            <v>UN</v>
          </cell>
          <cell r="D302" t="str">
            <v>COEFICIENTE DE REPRESENTATIVIDADE</v>
          </cell>
          <cell r="E302" t="str">
            <v>52,25</v>
          </cell>
        </row>
        <row r="303">
          <cell r="A303" t="str">
            <v>103417</v>
          </cell>
          <cell r="B303" t="str">
            <v>ASSENTAMENTO DE CONEXÃO COM 3 ACESSOS, EM PEAD LISO PARA REDE DE ÁGUA OU ESGOTO, DIÂMETRO DE 180 MM, JUNTA SOLDADA (NÃO INCLUI O FORNECIMENTO E EXECUÇÃO DE SOLDA). AF_12/2021</v>
          </cell>
          <cell r="C303" t="str">
            <v>UN</v>
          </cell>
          <cell r="D303" t="str">
            <v>COEFICIENTE DE REPRESENTATIVIDADE</v>
          </cell>
          <cell r="E303" t="str">
            <v>58,79</v>
          </cell>
        </row>
        <row r="304">
          <cell r="A304" t="str">
            <v>103418</v>
          </cell>
          <cell r="B304" t="str">
            <v>ASSENTAMENTO DE CONEXÃO COM 3 ACESSOS, EM PEAD LISO PARA REDE DE ÁGUA OU ESGOTO, DIÂMETRO DE 200 MM, JUNTA SOLDADA (NÃO INCLUI O FORNECIMENTO E EXECUÇÃO DE SOLDA). AF_12/2021</v>
          </cell>
          <cell r="C304" t="str">
            <v>UN</v>
          </cell>
          <cell r="D304" t="str">
            <v>COEFICIENTE DE REPRESENTATIVIDADE</v>
          </cell>
          <cell r="E304" t="str">
            <v>65,31</v>
          </cell>
        </row>
        <row r="305">
          <cell r="A305" t="str">
            <v>103419</v>
          </cell>
          <cell r="B305" t="str">
            <v>ASSENTAMENTO DE CONEXÃO COM 3 ACESSOS, EM PEAD LISO PARA REDE DE ÁGUA OU ESGOTO, DIÂMETRO DE 225 MM, JUNTA SOLDADA (NÃO INCLUI O FORNECIMENTO E EXECUÇÃO DE SOLDA). AF_12/2021</v>
          </cell>
          <cell r="C305" t="str">
            <v>UN</v>
          </cell>
          <cell r="D305" t="str">
            <v>COEFICIENTE DE REPRESENTATIVIDADE</v>
          </cell>
          <cell r="E305" t="str">
            <v>73,48</v>
          </cell>
        </row>
        <row r="306">
          <cell r="A306" t="str">
            <v>103420</v>
          </cell>
          <cell r="B306" t="str">
            <v>ASSENTAMENTO DE CONEXÃO COM 3 ACESSOS, EM PEAD LISO PARA REDE DE ÁGUA OU ESGOTO, DIÂMETRO DE 250 MM, JUNTA SOLDADA (NÃO INCLUI O FORNECIMENTO E EXECUÇÃO DE SOLDA). AF_12/2021</v>
          </cell>
          <cell r="C306" t="str">
            <v>UN</v>
          </cell>
          <cell r="D306" t="str">
            <v>COEFICIENTE DE REPRESENTATIVIDADE</v>
          </cell>
          <cell r="E306" t="str">
            <v>81,65</v>
          </cell>
        </row>
        <row r="307">
          <cell r="A307" t="str">
            <v>103421</v>
          </cell>
          <cell r="B307" t="str">
            <v>ASSENTAMENTO DE CONEXÃO COM 3 ACESSOS, EM PEAD LISO PARA REDE DE ÁGUA OU ESGOTO, DIÂMETRO DE 280 MM, JUNTA SOLDADA (NÃO INCLUI O FORNECIMENTO E EXECUÇÃO DE SOLDA). AF_12/2021</v>
          </cell>
          <cell r="C307" t="str">
            <v>UN</v>
          </cell>
          <cell r="D307" t="str">
            <v>COEFICIENTE DE REPRESENTATIVIDADE</v>
          </cell>
          <cell r="E307" t="str">
            <v>91,44</v>
          </cell>
        </row>
        <row r="308">
          <cell r="A308" t="str">
            <v>103422</v>
          </cell>
          <cell r="B308" t="str">
            <v>ASSENTAMENTO DE CONEXÃO COM 3 ACESSOS, EM PEAD LISO PARA REDE DE ÁGUA OU ESGOTO, DIÂMETRO DE 315 MM, JUNTA SOLDADA (NÃO INCLUI O FORNECIMENTO E EXECUÇÃO DE SOLDA). AF_12/2021</v>
          </cell>
          <cell r="C308" t="str">
            <v>UN</v>
          </cell>
          <cell r="D308" t="str">
            <v>COEFICIENTE DE REPRESENTATIVIDADE</v>
          </cell>
          <cell r="E308" t="str">
            <v>102,87</v>
          </cell>
        </row>
        <row r="309">
          <cell r="A309" t="str">
            <v>103423</v>
          </cell>
          <cell r="B309" t="str">
            <v>ASSENTAMENTO DE CONEXÃO COM 3 ACESSOS, EM PEAD LISO PARA REDE DE ÁGUA OU ESGOTO, DIÂMETRO DE 355 MM, JUNTA SOLDADA (NÃO INCLUI O FORNECIMENTO E EXECUÇÃO DE SOLDA). AF_12/2021</v>
          </cell>
          <cell r="C309" t="str">
            <v>UN</v>
          </cell>
          <cell r="D309" t="str">
            <v>COEFICIENTE DE REPRESENTATIVIDADE</v>
          </cell>
          <cell r="E309" t="str">
            <v>115,94</v>
          </cell>
        </row>
        <row r="310">
          <cell r="A310" t="str">
            <v>103424</v>
          </cell>
          <cell r="B310" t="str">
            <v>ASSENTAMENTO DE CONEXÃO COM 3 ACESSOS, EM PEAD LISO PARA REDE DE ÁGUA OU ESGOTO, DIÂMETRO DE 400 MM, JUNTA SOLDADA (NÃO INCLUI O FORNECIMENTO E EXECUÇÃO DE SOLDA). AF_12/2021</v>
          </cell>
          <cell r="C310" t="str">
            <v>UN</v>
          </cell>
          <cell r="D310" t="str">
            <v>COEFICIENTE DE REPRESENTATIVIDADE</v>
          </cell>
          <cell r="E310" t="str">
            <v>130,64</v>
          </cell>
        </row>
        <row r="311">
          <cell r="A311" t="str">
            <v>103425</v>
          </cell>
          <cell r="B311" t="str">
            <v>LUVA, EM PEAD LISO PARA REDE DE ÁGUA OU ESGOTO, DIÂMETRO DE 20 MM, JUNTA SOLDADA POR ELETROFUSÃO (NÃO INCLUI A EXECUÇÃO DE SOLDA). AF_12/2021</v>
          </cell>
          <cell r="C311" t="str">
            <v>UN</v>
          </cell>
          <cell r="D311" t="str">
            <v>ATRIBUÍDO SÃO PAULO</v>
          </cell>
          <cell r="E311" t="str">
            <v>14,74</v>
          </cell>
        </row>
        <row r="312">
          <cell r="A312" t="str">
            <v>103426</v>
          </cell>
          <cell r="B312" t="str">
            <v>LUVA, EM PEAD LISO PARA REDE DE ÁGUA OU ESGOTO, DIÂMETRO DE 32 MM, JUNTA SOLDADA POR ELETROFUSÃO (NÃO INCLUI A EXECUÇÃO DE SOLDA). AF_12/2021</v>
          </cell>
          <cell r="C312" t="str">
            <v>UN</v>
          </cell>
          <cell r="D312" t="str">
            <v>ATRIBUÍDO SÃO PAULO</v>
          </cell>
          <cell r="E312" t="str">
            <v>17,60</v>
          </cell>
        </row>
        <row r="313">
          <cell r="A313" t="str">
            <v>103427</v>
          </cell>
          <cell r="B313" t="str">
            <v>LUVA, EM PEAD LISO PARA REDE DE ÁGUA OU ESGOTO, DIÂMETRO DE 63 MM, JUNTA SOLDADA POR ELETROFUSÃO (NÃO INCLUI A EXECUÇÃO DE SOLDA). AF_12/2021</v>
          </cell>
          <cell r="C313" t="str">
            <v>UN</v>
          </cell>
          <cell r="D313" t="str">
            <v>ATRIBUÍDO SÃO PAULO</v>
          </cell>
          <cell r="E313" t="str">
            <v>35,27</v>
          </cell>
        </row>
        <row r="314">
          <cell r="A314" t="str">
            <v>103428</v>
          </cell>
          <cell r="B314" t="str">
            <v>LUVA, EM PEAD LISO PARA REDE DE ÁGUA OU ESGOTO, DIÂMETRO DE 200 MM, JUNTA SOLDADA POR ELETROFUSÃO (NÃO INCLUI A EXECUÇÃO DE SOLDA). AF_12/2021</v>
          </cell>
          <cell r="C314" t="str">
            <v>UN</v>
          </cell>
          <cell r="D314" t="str">
            <v>ATRIBUÍDO SÃO PAULO</v>
          </cell>
          <cell r="E314" t="str">
            <v>238,20</v>
          </cell>
        </row>
        <row r="315">
          <cell r="A315" t="str">
            <v>103429</v>
          </cell>
          <cell r="B315" t="str">
            <v>LUVA, EM PEAD LISO PARA REDE DE ÁGUA OU ESGOTO, DIÂMETRO DE 400 MM, JUNTA SOLDADA POR ELETROFUSÃO (NÃO INCLUI A EXECUÇÃO DE SOLDA). AF_12/2021</v>
          </cell>
          <cell r="C315" t="str">
            <v>UN</v>
          </cell>
          <cell r="D315" t="str">
            <v>ATRIBUÍDO SÃO PAULO</v>
          </cell>
          <cell r="E315" t="str">
            <v>2.664,62</v>
          </cell>
        </row>
        <row r="316">
          <cell r="A316" t="str">
            <v>103430</v>
          </cell>
          <cell r="B316" t="str">
            <v>COTOVELO 45 GRAUS, EM PEAD LISO PARA REDE DE ÁGUA OU ESGOTO, DIÂMETRO DE 32 MM, JUNTA SOLDADA POR ELETROFUSÃO (NÃO INCLUI A EXECUÇÃO DE SOLDA). AF_12/2021</v>
          </cell>
          <cell r="C316" t="str">
            <v>UN</v>
          </cell>
          <cell r="D316" t="str">
            <v>ATRIBUÍDO SÃO PAULO</v>
          </cell>
          <cell r="E316" t="str">
            <v>31,83</v>
          </cell>
        </row>
        <row r="317">
          <cell r="A317" t="str">
            <v>103431</v>
          </cell>
          <cell r="B317" t="str">
            <v>COTOVELO 45 GRAUS, EM PEAD LISO PARA REDE DE ÁGUA OU ESGOTO, DIÂMETRO DE 63 MM, JUNTA SOLDADA POR ELETROFUSÃO (NÃO INCLUI A EXECUÇÃO DE SOLDA). AF_12/2021</v>
          </cell>
          <cell r="C317" t="str">
            <v>UN</v>
          </cell>
          <cell r="D317" t="str">
            <v>ATRIBUÍDO SÃO PAULO</v>
          </cell>
          <cell r="E317" t="str">
            <v>55,69</v>
          </cell>
        </row>
        <row r="318">
          <cell r="A318" t="str">
            <v>103432</v>
          </cell>
          <cell r="B318" t="str">
            <v>COTOVELO 45 GRAUS, EM PEAD LISO PARA REDE DE ÁGUA OU ESGOTO, DIÂMETRO DE 200 MM, JUNTA SOLDADA POR ELETROFUSÃO (NÃO INCLUI A EXECUÇÃO DE SOLDA). AF_12/2021</v>
          </cell>
          <cell r="C318" t="str">
            <v>UN</v>
          </cell>
          <cell r="D318" t="str">
            <v>ATRIBUÍDO SÃO PAULO</v>
          </cell>
          <cell r="E318" t="str">
            <v>1.513,02</v>
          </cell>
        </row>
        <row r="319">
          <cell r="A319" t="str">
            <v>103433</v>
          </cell>
          <cell r="B319" t="str">
            <v>COTOVELO 90 GRAUS, EM PEAD LISO PARA REDE DE ÁGUA OU ESGOTO, DIÂMETRO DE 20 MM, JUNTA SOLDADA POR ELETROFUSÃO (NÃO INCLUI A EXECUÇÃO DE SOLDA). AF_12/2021</v>
          </cell>
          <cell r="C319" t="str">
            <v>UN</v>
          </cell>
          <cell r="D319" t="str">
            <v>ATRIBUÍDO SÃO PAULO</v>
          </cell>
          <cell r="E319" t="str">
            <v>31,62</v>
          </cell>
        </row>
        <row r="320">
          <cell r="A320" t="str">
            <v>103434</v>
          </cell>
          <cell r="B320" t="str">
            <v>COTOVELO 90 GRAUS, EM PEAD LISO PARA REDE DE ÁGUA OU ESGOTO, DIÂMETRO DE 32 MM, JUNTA SOLDADA POR ELETROFUSÃO (NÃO INCLUI A EXECUÇÃO DE SOLDA). AF_12/2021</v>
          </cell>
          <cell r="C320" t="str">
            <v>UN</v>
          </cell>
          <cell r="D320" t="str">
            <v>ATRIBUÍDO SÃO PAULO</v>
          </cell>
          <cell r="E320" t="str">
            <v>43,71</v>
          </cell>
        </row>
        <row r="321">
          <cell r="A321" t="str">
            <v>103435</v>
          </cell>
          <cell r="B321" t="str">
            <v>COTOVELO 90 GRAUS, EM PEAD LISO PARA REDE DE ÁGUA OU ESGOTO, DIÂMETRO DE 63 MM, JUNTA SOLDADA POR ELETROFUSÃO (NÃO INCLUI A EXECUÇÃO DE SOLDA). AF_12/2021</v>
          </cell>
          <cell r="C321" t="str">
            <v>UN</v>
          </cell>
          <cell r="D321" t="str">
            <v>ATRIBUÍDO SÃO PAULO</v>
          </cell>
          <cell r="E321" t="str">
            <v>81,27</v>
          </cell>
        </row>
        <row r="322">
          <cell r="A322" t="str">
            <v>103436</v>
          </cell>
          <cell r="B322" t="str">
            <v>COTOVELO 90 GRAUS, POLIETILENO DE ALTA DENSIDADE (PEAD) PARA REDE DE ÁGUA OU ESGOTO, DIÂMETRO DE 200 MM, JUNTA SOLDADA POR ELETROFUSÃO (NÃO INCLUI A EXECUÇÃO DE SOLDA). AF_12/2021</v>
          </cell>
          <cell r="C322" t="str">
            <v>UN</v>
          </cell>
          <cell r="D322" t="str">
            <v>ATRIBUÍDO SÃO PAULO</v>
          </cell>
          <cell r="E322" t="str">
            <v>2.143,85</v>
          </cell>
        </row>
        <row r="323">
          <cell r="A323" t="str">
            <v>103437</v>
          </cell>
          <cell r="B323" t="str">
            <v>TÊ DE SERVIÇO, EM PEAD LISO PARA REDE DE ÁGUA OU ESGOTO, DIÂMETRO DE 63 X 20 MM, JUNTA SOLDADA POR ELETROFUSÃO (NÃO INCLUI A EXECUÇÃO DE SOLDA). AF_12/2021</v>
          </cell>
          <cell r="C323" t="str">
            <v>UN</v>
          </cell>
          <cell r="D323" t="str">
            <v>ATRIBUÍDO SÃO PAULO</v>
          </cell>
          <cell r="E323" t="str">
            <v>168,70</v>
          </cell>
        </row>
        <row r="324">
          <cell r="A324" t="str">
            <v>103438</v>
          </cell>
          <cell r="B324" t="str">
            <v>TÊ DE SERVIÇO, EM PEAD LISO PARA REDE DE ÁGUA OU ESGOTO, DIÂMETRO DE 63 X 32 MM, JUNTA SOLDADA POR ELETROFUSÃO (NÃO INCLUI A EXECUÇÃO DE SOLDA). AF_12/2021</v>
          </cell>
          <cell r="C324" t="str">
            <v>UN</v>
          </cell>
          <cell r="D324" t="str">
            <v>ATRIBUÍDO SÃO PAULO</v>
          </cell>
          <cell r="E324" t="str">
            <v>168,70</v>
          </cell>
        </row>
        <row r="325">
          <cell r="A325" t="str">
            <v>103439</v>
          </cell>
          <cell r="B325" t="str">
            <v>TÊ DE SERVIÇO, EM PEAD LISO PARA REDE DE ÁGUA OU ESGOTO, DIÂMETRO DE 63 X 63 MM, JUNTA SOLDADA POR ELETROFUSÃO (NÃO INCLUI A EXECUÇÃO DE SOLDA). AF_12/2021</v>
          </cell>
          <cell r="C325" t="str">
            <v>UN</v>
          </cell>
          <cell r="D325" t="str">
            <v>ATRIBUÍDO SÃO PAULO</v>
          </cell>
          <cell r="E325" t="str">
            <v>198,98</v>
          </cell>
        </row>
        <row r="326">
          <cell r="A326" t="str">
            <v>103440</v>
          </cell>
          <cell r="B326" t="str">
            <v>TÊ DE SERVIÇO, EM PEAD LISO PARA REDE DE ÁGUA OU ESGOTO, DIÂMETRO DE 200 X 20 MM, JUNTA SOLDADA POR ELETROFUSÃO (NÃO INCLUI A EXECUÇÃO DE SOLDA). AF_12/2021</v>
          </cell>
          <cell r="C326" t="str">
            <v>UN</v>
          </cell>
          <cell r="D326" t="str">
            <v>ATRIBUÍDO SÃO PAULO</v>
          </cell>
          <cell r="E326" t="str">
            <v>378,91</v>
          </cell>
        </row>
        <row r="327">
          <cell r="A327" t="str">
            <v>103441</v>
          </cell>
          <cell r="B327" t="str">
            <v>TÊ DE SERVIÇO, EM PEAD LISO PARA REDE DE ÁGUA OU ESGOTO, DIÂMETRO DE 200 X 32 MM, JUNTA SOLDADA POR ELETROFUSÃO (NÃO INCLUI A EXECUÇÃO DE SOLDA). AF_12/2021</v>
          </cell>
          <cell r="C327" t="str">
            <v>UN</v>
          </cell>
          <cell r="D327" t="str">
            <v>ATRIBUÍDO SÃO PAULO</v>
          </cell>
          <cell r="E327" t="str">
            <v>383,82</v>
          </cell>
        </row>
        <row r="328">
          <cell r="A328" t="str">
            <v>103442</v>
          </cell>
          <cell r="B328" t="str">
            <v>TÊ DE SERVIÇO, EM PEAD LISO PARA REDE DE ÁGUA OU ESGOTO, DIÂMETRO DE 200 X 63 MM, JUNTA SOLDADA POR ELETROFUSÃO (NÃO INCLUI A EXECUÇÃO DE SOLDA). AF_12/2021</v>
          </cell>
          <cell r="C328" t="str">
            <v>UN</v>
          </cell>
          <cell r="D328" t="str">
            <v>ATRIBUÍDO SÃO PAULO</v>
          </cell>
          <cell r="E328" t="str">
            <v>502,20</v>
          </cell>
        </row>
        <row r="329">
          <cell r="A329" t="str">
            <v>93206</v>
          </cell>
          <cell r="B329" t="str">
            <v>EXECUÇÃO DE ESCRITÓRIO EM CANTEIRO DE OBRA EM ALVENARIA, NÃO INCLUSO MOBILIÁRIO E EQUIPAMENTOS. AF_02/2016</v>
          </cell>
          <cell r="C329" t="str">
            <v>M2</v>
          </cell>
          <cell r="D329" t="str">
            <v>ATRIBUÍDO SÃO PAULO</v>
          </cell>
          <cell r="E329" t="str">
            <v>1.115,80</v>
          </cell>
        </row>
        <row r="330">
          <cell r="A330" t="str">
            <v>93207</v>
          </cell>
          <cell r="B330" t="str">
            <v>EXECUÇÃO DE ESCRITÓRIO EM CANTEIRO DE OBRA EM CHAPA DE MADEIRA COMPENSADA, NÃO INCLUSO MOBILIÁRIO E EQUIPAMENTOS. AF_02/2016</v>
          </cell>
          <cell r="C330" t="str">
            <v>M2</v>
          </cell>
          <cell r="D330" t="str">
            <v>ATRIBUÍDO SÃO PAULO</v>
          </cell>
          <cell r="E330" t="str">
            <v>1.041,32</v>
          </cell>
        </row>
        <row r="331">
          <cell r="A331" t="str">
            <v>93208</v>
          </cell>
          <cell r="B331" t="str">
            <v>EXECUÇÃO DE ALMOXARIFADO EM CANTEIRO DE OBRA EM CHAPA DE MADEIRA COMPENSADA, INCLUSO PRATELEIRAS. AF_02/2016</v>
          </cell>
          <cell r="C331" t="str">
            <v>M2</v>
          </cell>
          <cell r="D331" t="str">
            <v>ATRIBUÍDO SÃO PAULO</v>
          </cell>
          <cell r="E331" t="str">
            <v>784,29</v>
          </cell>
        </row>
        <row r="332">
          <cell r="A332" t="str">
            <v>93209</v>
          </cell>
          <cell r="B332" t="str">
            <v>EXECUÇÃO DE ALMOXARIFADO EM CANTEIRO DE OBRA EM ALVENARIA, INCLUSO PRATELEIRAS. AF_02/2016</v>
          </cell>
          <cell r="C332" t="str">
            <v>M2</v>
          </cell>
          <cell r="D332" t="str">
            <v>ATRIBUÍDO SÃO PAULO</v>
          </cell>
          <cell r="E332" t="str">
            <v>868,09</v>
          </cell>
        </row>
        <row r="333">
          <cell r="A333" t="str">
            <v>93210</v>
          </cell>
          <cell r="B333" t="str">
            <v>EXECUÇÃO DE REFEITÓRIO EM CANTEIRO DE OBRA EM CHAPA DE MADEIRA COMPENSADA, NÃO INCLUSO MOBILIÁRIO E EQUIPAMENTOS. AF_02/2016</v>
          </cell>
          <cell r="C333" t="str">
            <v>M2</v>
          </cell>
          <cell r="D333" t="str">
            <v>ATRIBUÍDO SÃO PAULO</v>
          </cell>
          <cell r="E333" t="str">
            <v>568,07</v>
          </cell>
        </row>
        <row r="334">
          <cell r="A334" t="str">
            <v>93211</v>
          </cell>
          <cell r="B334" t="str">
            <v>EXECUÇÃO DE REFEITÓRIO EM CANTEIRO DE OBRA EM ALVENARIA, NÃO INCLUSO MOBILIÁRIO E EQUIPAMENTOS. AF_02/2016</v>
          </cell>
          <cell r="C334" t="str">
            <v>M2</v>
          </cell>
          <cell r="D334" t="str">
            <v>ATRIBUÍDO SÃO PAULO</v>
          </cell>
          <cell r="E334" t="str">
            <v>573,81</v>
          </cell>
        </row>
        <row r="335">
          <cell r="A335" t="str">
            <v>93212</v>
          </cell>
          <cell r="B335" t="str">
            <v>EXECUÇÃO DE SANITÁRIO E VESTIÁRIO EM CANTEIRO DE OBRA EM CHAPA DE MADEIRA COMPENSADA, NÃO INCLUSO MOBILIÁRIO. AF_02/2016</v>
          </cell>
          <cell r="C335" t="str">
            <v>M2</v>
          </cell>
          <cell r="D335" t="str">
            <v>ATRIBUÍDO SÃO PAULO</v>
          </cell>
          <cell r="E335" t="str">
            <v>915,18</v>
          </cell>
        </row>
        <row r="336">
          <cell r="A336" t="str">
            <v>93213</v>
          </cell>
          <cell r="B336" t="str">
            <v>EXECUÇÃO DE SANITÁRIO E VESTIÁRIO EM CANTEIRO DE OBRA EM ALVENARIA, NÃO INCLUSO MOBILIÁRIO. AF_02/2016</v>
          </cell>
          <cell r="C336" t="str">
            <v>M2</v>
          </cell>
          <cell r="D336" t="str">
            <v>ATRIBUÍDO SÃO PAULO</v>
          </cell>
          <cell r="E336" t="str">
            <v>991,67</v>
          </cell>
        </row>
        <row r="337">
          <cell r="A337" t="str">
            <v>93214</v>
          </cell>
          <cell r="B337" t="str">
            <v>EXECUÇÃO DE RESERVATÓRIO ELEVADO DE ÁGUA (1000 LITROS) EM CANTEIRO DE OBRA, APOIADO EM ESTRUTURA DE MADEIRA. AF_02/2016_PA</v>
          </cell>
          <cell r="C337" t="str">
            <v>UN</v>
          </cell>
          <cell r="D337" t="str">
            <v>ATRIBUÍDO SÃO PAULO</v>
          </cell>
          <cell r="E337" t="str">
            <v>4.448,22</v>
          </cell>
        </row>
        <row r="338">
          <cell r="A338" t="str">
            <v>93243</v>
          </cell>
          <cell r="B338" t="str">
            <v>EXECUÇÃO DE RESERVATÓRIO ELEVADO DE ÁGUA (2000 LITROS) EM CANTEIRO DE OBRA, APOIADO EM ESTRUTURA DE MADEIRA. AF_02/2016_PA</v>
          </cell>
          <cell r="C338" t="str">
            <v>UN</v>
          </cell>
          <cell r="D338" t="str">
            <v>ATRIBUÍDO SÃO PAULO</v>
          </cell>
          <cell r="E338" t="str">
            <v>7.232,05</v>
          </cell>
        </row>
        <row r="339">
          <cell r="A339" t="str">
            <v>93582</v>
          </cell>
          <cell r="B339" t="str">
            <v>EXECUÇÃO DE CENTRAL DE ARMADURA EM CANTEIRO DE OBRA, NÃO INCLUSO MOBILIÁRIO E EQUIPAMENTOS. AF_04/2016</v>
          </cell>
          <cell r="C339" t="str">
            <v>M2</v>
          </cell>
          <cell r="D339" t="str">
            <v>ATRIBUÍDO SÃO PAULO</v>
          </cell>
          <cell r="E339" t="str">
            <v>272,34</v>
          </cell>
        </row>
        <row r="340">
          <cell r="A340" t="str">
            <v>93583</v>
          </cell>
          <cell r="B340" t="str">
            <v>EXECUÇÃO DE CENTRAL DE FÔRMAS, PRODUÇÃO DE ARGAMASSA OU CONCRETO EM CANTEIRO DE OBRA, NÃO INCLUSO MOBILIÁRIO E EQUIPAMENTOS. AF_04/2016</v>
          </cell>
          <cell r="C340" t="str">
            <v>M2</v>
          </cell>
          <cell r="D340" t="str">
            <v>ATRIBUÍDO SÃO PAULO</v>
          </cell>
          <cell r="E340" t="str">
            <v>458,98</v>
          </cell>
        </row>
        <row r="341">
          <cell r="A341" t="str">
            <v>93584</v>
          </cell>
          <cell r="B341" t="str">
            <v>EXECUÇÃO DE DEPÓSITO EM CANTEIRO DE OBRA EM CHAPA DE MADEIRA COMPENSADA, NÃO INCLUSO MOBILIÁRIO. AF_04/2016</v>
          </cell>
          <cell r="C341" t="str">
            <v>M2</v>
          </cell>
          <cell r="D341" t="str">
            <v>ATRIBUÍDO SÃO PAULO</v>
          </cell>
          <cell r="E341" t="str">
            <v>768,24</v>
          </cell>
        </row>
        <row r="342">
          <cell r="A342" t="str">
            <v>93585</v>
          </cell>
          <cell r="B342" t="str">
            <v>EXECUÇÃO DE GUARITA EM CANTEIRO DE OBRA EM CHAPA DE MADEIRA COMPENSADA, NÃO INCLUSO MOBILIÁRIO. AF_04/2016</v>
          </cell>
          <cell r="C342" t="str">
            <v>M2</v>
          </cell>
          <cell r="D342" t="str">
            <v>ATRIBUÍDO SÃO PAULO</v>
          </cell>
          <cell r="E342" t="str">
            <v>1.082,87</v>
          </cell>
        </row>
        <row r="343">
          <cell r="A343" t="str">
            <v>98441</v>
          </cell>
          <cell r="B343" t="str">
            <v>PAREDE DE MADEIRA COMPENSADA PARA CONSTRUÇÃO TEMPORÁRIA EM CHAPA SIMPLES, EXTERNA, COM ÁREA LÍQUIDA MAIOR OU IGUAL A 6 M², SEM VÃO. AF_05/2018</v>
          </cell>
          <cell r="C343" t="str">
            <v>M2</v>
          </cell>
          <cell r="D343" t="str">
            <v>COEFICIENTE DE REPRESENTATIVIDADE</v>
          </cell>
          <cell r="E343" t="str">
            <v>111,35</v>
          </cell>
        </row>
        <row r="344">
          <cell r="A344" t="str">
            <v>98442</v>
          </cell>
          <cell r="B344" t="str">
            <v>PAREDE DE MADEIRA COMPENSADA PARA CONSTRUÇÃO TEMPORÁRIA EM CHAPA SIMPLES, EXTERNA, COM ÁREA LÍQUIDA MENOR QUE 6 M², SEM VÃO. AF_05/2018</v>
          </cell>
          <cell r="C344" t="str">
            <v>M2</v>
          </cell>
          <cell r="D344" t="str">
            <v>COEFICIENTE DE REPRESENTATIVIDADE</v>
          </cell>
          <cell r="E344" t="str">
            <v>113,97</v>
          </cell>
        </row>
        <row r="345">
          <cell r="A345" t="str">
            <v>98443</v>
          </cell>
          <cell r="B345" t="str">
            <v>PAREDE DE MADEIRA COMPENSADA PARA CONSTRUÇÃO TEMPORÁRIA EM CHAPA SIMPLES, INTERNA, COM ÁREA LÍQUIDA MAIOR OU IGUAL A 6 M², SEM VÃO. AF_05/2018</v>
          </cell>
          <cell r="C345" t="str">
            <v>M2</v>
          </cell>
          <cell r="D345" t="str">
            <v>COEFICIENTE DE REPRESENTATIVIDADE</v>
          </cell>
          <cell r="E345" t="str">
            <v>97,54</v>
          </cell>
        </row>
        <row r="346">
          <cell r="A346" t="str">
            <v>98444</v>
          </cell>
          <cell r="B346" t="str">
            <v>PAREDE DE MADEIRA COMPENSADA PARA CONSTRUÇÃO TEMPORÁRIA EM CHAPA SIMPLES, INTERNA, COM ÁREA LÍQUIDA MENOR QUE 6 M², SEM VÃO. AF_05/2018</v>
          </cell>
          <cell r="C346" t="str">
            <v>M2</v>
          </cell>
          <cell r="D346" t="str">
            <v>COEFICIENTE DE REPRESENTATIVIDADE</v>
          </cell>
          <cell r="E346" t="str">
            <v>99,40</v>
          </cell>
        </row>
        <row r="347">
          <cell r="A347" t="str">
            <v>98445</v>
          </cell>
          <cell r="B347" t="str">
            <v>PAREDE DE MADEIRA COMPENSADA PARA CONSTRUÇÃO TEMPORÁRIA EM CHAPA SIMPLES, EXTERNA, COM ÁREA LÍQUIDA MAIOR OU IGUAL A 6 M², COM VÃO. AF_05/2018</v>
          </cell>
          <cell r="C347" t="str">
            <v>M2</v>
          </cell>
          <cell r="D347" t="str">
            <v>COEFICIENTE DE REPRESENTATIVIDADE</v>
          </cell>
          <cell r="E347" t="str">
            <v>131,28</v>
          </cell>
        </row>
        <row r="348">
          <cell r="A348" t="str">
            <v>98446</v>
          </cell>
          <cell r="B348" t="str">
            <v>PAREDE DE MADEIRA COMPENSADA PARA CONSTRUÇÃO TEMPORÁRIA EM CHAPA SIMPLES, EXTERNA, COM ÁREA LÍQUIDA MENOR QUE 6 M², COM VÃO. AF_05/2018</v>
          </cell>
          <cell r="C348" t="str">
            <v>M2</v>
          </cell>
          <cell r="D348" t="str">
            <v>COEFICIENTE DE REPRESENTATIVIDADE</v>
          </cell>
          <cell r="E348" t="str">
            <v>165,84</v>
          </cell>
        </row>
        <row r="349">
          <cell r="A349" t="str">
            <v>98447</v>
          </cell>
          <cell r="B349" t="str">
            <v>PAREDE DE MADEIRA COMPENSADA PARA CONSTRUÇÃO TEMPORÁRIA EM CHAPA SIMPLES, INTERNA, COM ÁREA LÍQUIDA MAIOR OU IGUAL A 6 M², COM VÃO. AF_05/2018</v>
          </cell>
          <cell r="C349" t="str">
            <v>M2</v>
          </cell>
          <cell r="D349" t="str">
            <v>COEFICIENTE DE REPRESENTATIVIDADE</v>
          </cell>
          <cell r="E349" t="str">
            <v>112,16</v>
          </cell>
        </row>
        <row r="350">
          <cell r="A350" t="str">
            <v>98448</v>
          </cell>
          <cell r="B350" t="str">
            <v>PAREDE DE MADEIRA COMPENSADA PARA CONSTRUÇÃO TEMPORÁRIA EM CHAPA SIMPLES, INTERNA, COM ÁREA LÍQUIDA MENOR QUE 6 M², COM VÃO. AF_05/2018</v>
          </cell>
          <cell r="C350" t="str">
            <v>M2</v>
          </cell>
          <cell r="D350" t="str">
            <v>COEFICIENTE DE REPRESENTATIVIDADE</v>
          </cell>
          <cell r="E350" t="str">
            <v>138,35</v>
          </cell>
        </row>
        <row r="351">
          <cell r="A351" t="str">
            <v>98449</v>
          </cell>
          <cell r="B351" t="str">
            <v>PAREDE DE MADEIRA COMPENSADA PARA CONSTRUÇÃO TEMPORÁRIA EM CHAPA DUPLA, EXTERNA, COM ÁREA LÍQUIDA MAIOR OU IGUAL A 6 M², SEM VÃO. AF_05/2018</v>
          </cell>
          <cell r="C351" t="str">
            <v>M2</v>
          </cell>
          <cell r="D351" t="str">
            <v>COEFICIENTE DE REPRESENTATIVIDADE</v>
          </cell>
          <cell r="E351" t="str">
            <v>159,88</v>
          </cell>
        </row>
        <row r="352">
          <cell r="A352" t="str">
            <v>98450</v>
          </cell>
          <cell r="B352" t="str">
            <v>PAREDE DE MADEIRA COMPENSADA PARA CONSTRUÇÃO TEMPORÁRIA EM CHAPA DUPLA, EXTERNA, COM ÁREA LÍQUIDA MENOR QUE 6 M², SEM VÃO. AF_05/2018</v>
          </cell>
          <cell r="C352" t="str">
            <v>M2</v>
          </cell>
          <cell r="D352" t="str">
            <v>COEFICIENTE DE REPRESENTATIVIDADE</v>
          </cell>
          <cell r="E352" t="str">
            <v>163,75</v>
          </cell>
        </row>
        <row r="353">
          <cell r="A353" t="str">
            <v>98451</v>
          </cell>
          <cell r="B353" t="str">
            <v>PAREDE DE MADEIRA COMPENSADA PARA CONSTRUÇÃO TEMPORÁRIA EM CHAPA DUPLA, INTERNA, COM ÁREA LÍQUIDA MAIOR OU IGUAL A 6 M², SEM VÃO. AF_05/2018</v>
          </cell>
          <cell r="C353" t="str">
            <v>M2</v>
          </cell>
          <cell r="D353" t="str">
            <v>COEFICIENTE DE REPRESENTATIVIDADE</v>
          </cell>
          <cell r="E353" t="str">
            <v>143,79</v>
          </cell>
        </row>
        <row r="354">
          <cell r="A354" t="str">
            <v>98452</v>
          </cell>
          <cell r="B354" t="str">
            <v>PAREDE DE MADEIRA COMPENSADA PARA CONSTRUÇÃO TEMPORÁRIA EM CHAPA DUPLA, INTERNA, COM ÁREA LÍQUIDA MENOR QUE 6 M², SEM VÃO. AF_05/2018</v>
          </cell>
          <cell r="C354" t="str">
            <v>M2</v>
          </cell>
          <cell r="D354" t="str">
            <v>COEFICIENTE DE REPRESENTATIVIDADE</v>
          </cell>
          <cell r="E354" t="str">
            <v>146,13</v>
          </cell>
        </row>
        <row r="355">
          <cell r="A355" t="str">
            <v>98453</v>
          </cell>
          <cell r="B355" t="str">
            <v>PAREDE DE MADEIRA COMPENSADA PARA CONSTRUÇÃO TEMPORÁRIA EM CHAPA DUPLA, EXTERNA, COM ÁREA LÍQUIDA MAIOR OU IGUAL A QUE 6 M², COM VÃO. AF_05/2018</v>
          </cell>
          <cell r="C355" t="str">
            <v>M2</v>
          </cell>
          <cell r="D355" t="str">
            <v>COEFICIENTE DE REPRESENTATIVIDADE</v>
          </cell>
          <cell r="E355" t="str">
            <v>184,46</v>
          </cell>
        </row>
        <row r="356">
          <cell r="A356" t="str">
            <v>98454</v>
          </cell>
          <cell r="B356" t="str">
            <v>PAREDE DE MADEIRA COMPENSADA PARA CONSTRUÇÃO TEMPORÁRIA EM CHAPA DUPLA, EXTERNA, COM ÁREA LÍQUIDA MENOR QUE 6 M², COM VÃO. AF_05/2018</v>
          </cell>
          <cell r="C356" t="str">
            <v>M2</v>
          </cell>
          <cell r="D356" t="str">
            <v>COEFICIENTE DE REPRESENTATIVIDADE</v>
          </cell>
          <cell r="E356" t="str">
            <v>230,19</v>
          </cell>
        </row>
        <row r="357">
          <cell r="A357" t="str">
            <v>98455</v>
          </cell>
          <cell r="B357" t="str">
            <v>PAREDE DE MADEIRA COMPENSADA PARA CONSTRUÇÃO TEMPORÁRIA EM CHAPA DUPLA, INTERNA, COM ÁREA LÍQUIDA MAIOR OU IGUAL A 6 M², COM VÃO. AF_05/2018</v>
          </cell>
          <cell r="C357" t="str">
            <v>M2</v>
          </cell>
          <cell r="D357" t="str">
            <v>COEFICIENTE DE REPRESENTATIVIDADE</v>
          </cell>
          <cell r="E357" t="str">
            <v>163,05</v>
          </cell>
        </row>
        <row r="358">
          <cell r="A358" t="str">
            <v>98456</v>
          </cell>
          <cell r="B358" t="str">
            <v>PAREDE DE MADEIRA COMPENSADA PARA CONSTRUÇÃO TEMPORÁRIA EM CHAPA DUPLA, INTERNA, COM ÁREA LÍQUIDA MENOR QUE 6 M², COM VÃO. AF_05/2018</v>
          </cell>
          <cell r="C358" t="str">
            <v>M2</v>
          </cell>
          <cell r="D358" t="str">
            <v>COEFICIENTE DE REPRESENTATIVIDADE</v>
          </cell>
          <cell r="E358" t="str">
            <v>199,65</v>
          </cell>
        </row>
        <row r="359">
          <cell r="A359" t="str">
            <v>98458</v>
          </cell>
          <cell r="B359" t="str">
            <v>TAPUME COM COMPENSADO DE MADEIRA. AF_05/2018</v>
          </cell>
          <cell r="C359" t="str">
            <v>M2</v>
          </cell>
          <cell r="D359" t="str">
            <v>COEFICIENTE DE REPRESENTATIVIDADE</v>
          </cell>
          <cell r="E359" t="str">
            <v>106,78</v>
          </cell>
        </row>
        <row r="360">
          <cell r="A360" t="str">
            <v>98459</v>
          </cell>
          <cell r="B360" t="str">
            <v>TAPUME COM TELHA METÁLICA. AF_05/2018</v>
          </cell>
          <cell r="C360" t="str">
            <v>M2</v>
          </cell>
          <cell r="D360" t="str">
            <v>ATRIBUÍDO SÃO PAULO</v>
          </cell>
          <cell r="E360" t="str">
            <v>80,94</v>
          </cell>
        </row>
        <row r="361">
          <cell r="A361" t="str">
            <v>98460</v>
          </cell>
          <cell r="B361" t="str">
            <v>PISO PARA CONSTRUÇÃO TEMPORÁRIA EM MADEIRA, SEM REAPROVEITAMENTO. AF_05/2018</v>
          </cell>
          <cell r="C361" t="str">
            <v>M2</v>
          </cell>
          <cell r="D361" t="str">
            <v>COEFICIENTE DE REPRESENTATIVIDADE</v>
          </cell>
          <cell r="E361" t="str">
            <v>143,62</v>
          </cell>
        </row>
        <row r="362">
          <cell r="A362" t="str">
            <v>98461</v>
          </cell>
          <cell r="B362" t="str">
            <v>ESTRUTURA DE MADEIRA PROVISÓRIA PARA SUPORTE DE CAIXA D ÁGUA ELEVADA DE 1000 LITROS. AF_05/2018_PS</v>
          </cell>
          <cell r="C362" t="str">
            <v>UN</v>
          </cell>
          <cell r="D362" t="str">
            <v>ATRIBUÍDO SÃO PAULO</v>
          </cell>
          <cell r="E362" t="str">
            <v>3.598,97</v>
          </cell>
        </row>
        <row r="363">
          <cell r="A363" t="str">
            <v>98462</v>
          </cell>
          <cell r="B363" t="str">
            <v>ESTRUTURA DE MADEIRA PROVISÓRIA PARA SUPORTE DE CAIXA D ÁGUA ELEVADA DE 3000 LITROS. AF_05/2018_PS</v>
          </cell>
          <cell r="C363" t="str">
            <v>UN</v>
          </cell>
          <cell r="D363" t="str">
            <v>ATRIBUÍDO SÃO PAULO</v>
          </cell>
          <cell r="E363" t="str">
            <v>5.529,32</v>
          </cell>
        </row>
        <row r="364">
          <cell r="A364" t="str">
            <v>5631</v>
          </cell>
          <cell r="B364" t="str">
            <v>ESCAVADEIRA HIDRÁULICA SOBRE ESTEIRAS, CAÇAMBA 0,80 M3, PESO OPERACIONAL 17 T, POTENCIA BRUTA 111 HP - CHP DIURNO. AF_06/2014</v>
          </cell>
          <cell r="C364" t="str">
            <v>CHP</v>
          </cell>
          <cell r="D364" t="str">
            <v>ATRIBUÍDO SÃO PAULO</v>
          </cell>
          <cell r="E364" t="str">
            <v>205,17</v>
          </cell>
        </row>
        <row r="365">
          <cell r="A365" t="str">
            <v>5678</v>
          </cell>
          <cell r="B365" t="str">
            <v>RETROESCAVADEIRA SOBRE RODAS COM CARREGADEIRA, TRAÇÃO 4X4, POTÊNCIA LÍQ. 88 HP, CAÇAMBA CARREG. CAP. MÍN. 1 M3, CAÇAMBA RETRO CAP. 0,26 M3, PESO OPERACIONAL MÍN. 6.674 KG, PROFUNDIDADE ESCAVAÇÃO MÁX. 4,37 M - CHP DIURNO. AF_06/2014</v>
          </cell>
          <cell r="C365" t="str">
            <v>CHP</v>
          </cell>
          <cell r="D365" t="str">
            <v>ATRIBUÍDO SÃO PAULO</v>
          </cell>
          <cell r="E365" t="str">
            <v>137,51</v>
          </cell>
        </row>
        <row r="366">
          <cell r="A366" t="str">
            <v>5680</v>
          </cell>
          <cell r="B366" t="str">
            <v>RETROESCAVADEIRA SOBRE RODAS COM CARREGADEIRA, TRAÇÃO 4X2, POTÊNCIA LÍQ. 79 HP, CAÇAMBA CARREG. CAP. MÍN. 1 M3, CAÇAMBA RETRO CAP. 0,20 M3, PESO OPERACIONAL MÍN. 6.570 KG, PROFUNDIDADE ESCAVAÇÃO MÁX. 4,37 M - CHP DIURNO. AF_06/2014</v>
          </cell>
          <cell r="C366" t="str">
            <v>CHP</v>
          </cell>
          <cell r="D366" t="str">
            <v>ATRIBUÍDO SÃO PAULO</v>
          </cell>
          <cell r="E366" t="str">
            <v>125,44</v>
          </cell>
        </row>
        <row r="367">
          <cell r="A367" t="str">
            <v>5684</v>
          </cell>
          <cell r="B367" t="str">
            <v>ROLO COMPACTADOR VIBRATÓRIO DE UM CILINDRO AÇO LISO, POTÊNCIA 80 HP, PESO OPERACIONAL MÁXIMO 8,1 T, IMPACTO DINÂMICO 16,15 / 9,5 T, LARGURA DE TRABALHO 1,68 M - CHP DIURNO. AF_06/2014</v>
          </cell>
          <cell r="C367" t="str">
            <v>CHP</v>
          </cell>
          <cell r="D367" t="str">
            <v>ATRIBUÍDO SÃO PAULO</v>
          </cell>
          <cell r="E367" t="str">
            <v>158,83</v>
          </cell>
        </row>
        <row r="368">
          <cell r="A368" t="str">
            <v>5689</v>
          </cell>
          <cell r="B368" t="str">
            <v>GRADE DE DISCO CONTROLE REMOTO REBOCÁVEL, COM 24 DISCOS 24 X 6 MM COM PNEUS PARA TRANSPORTE - CHP DIURNO. AF_06/2014</v>
          </cell>
          <cell r="C368" t="str">
            <v>CHP</v>
          </cell>
          <cell r="D368" t="str">
            <v>ATRIBUÍDO SÃO PAULO</v>
          </cell>
          <cell r="E368" t="str">
            <v>6,98</v>
          </cell>
        </row>
        <row r="369">
          <cell r="A369" t="str">
            <v>5795</v>
          </cell>
          <cell r="B369" t="str">
            <v>MARTELETE OU ROMPEDOR PNEUMÁTICO MANUAL, 28 KG, COM SILENCIADOR - CHP DIURNO. AF_07/2016</v>
          </cell>
          <cell r="C369" t="str">
            <v>CHP</v>
          </cell>
          <cell r="D369" t="str">
            <v>ATRIBUÍDO SÃO PAULO</v>
          </cell>
          <cell r="E369" t="str">
            <v>24,90</v>
          </cell>
        </row>
        <row r="370">
          <cell r="A370" t="str">
            <v>5811</v>
          </cell>
          <cell r="B370" t="str">
            <v>CAMINHÃO BASCULANTE 6 M3, PESO BRUTO TOTAL 16.000 KG, CARGA ÚTIL MÁXIMA 13.071 KG, DISTÂNCIA ENTRE EIXOS 4,80 M, POTÊNCIA 230 CV INCLUSIVE CAÇAMBA METÁLICA - CHP DIURNO. AF_06/2014</v>
          </cell>
          <cell r="C370" t="str">
            <v>CHP</v>
          </cell>
          <cell r="D370" t="str">
            <v>ATRIBUÍDO SÃO PAULO</v>
          </cell>
          <cell r="E370" t="str">
            <v>198,95</v>
          </cell>
        </row>
        <row r="371">
          <cell r="A371" t="str">
            <v>5823</v>
          </cell>
          <cell r="B371" t="str">
            <v>USINA DE CONCRETO FIXA, CAPACIDADE NOMINAL DE 90 A 120 M3/H, SEM SILO - CHP DIURNO. AF_07/2016</v>
          </cell>
          <cell r="C371" t="str">
            <v>CHP</v>
          </cell>
          <cell r="D371" t="str">
            <v>ATRIBUÍDO SÃO PAULO</v>
          </cell>
          <cell r="E371" t="str">
            <v>192,90</v>
          </cell>
        </row>
        <row r="372">
          <cell r="A372" t="str">
            <v>5824</v>
          </cell>
          <cell r="B372" t="str">
            <v>CAMINHÃO TOCO, PBT 16.000 KG, CARGA ÚTIL MÁX. 10.685 KG, DIST. ENTRE EIXOS 4,8 M, POTÊNCIA 189 CV, INCLUSIVE CARROCERIA FIXA ABERTA DE MADEIRA P/ TRANSPORTE GERAL DE CARGA SECA, DIMEN. APROX. 2,5 X 7,00 X 0,50 M - CHP DIURNO. AF_06/2014</v>
          </cell>
          <cell r="C372" t="str">
            <v>CHP</v>
          </cell>
          <cell r="D372" t="str">
            <v>ATRIBUÍDO SÃO PAULO</v>
          </cell>
          <cell r="E372" t="str">
            <v>211,64</v>
          </cell>
        </row>
        <row r="373">
          <cell r="A373" t="str">
            <v>5835</v>
          </cell>
          <cell r="B373" t="str">
            <v>VIBROACABADORA DE ASFALTO SOBRE ESTEIRAS, LARGURA DE PAVIMENTAÇÃO 1,90 M A 5,30 M, POTÊNCIA 105 HP CAPACIDADE 450 T/H - CHP DIURNO. AF_11/2014</v>
          </cell>
          <cell r="C373" t="str">
            <v>CHP</v>
          </cell>
          <cell r="D373" t="str">
            <v>ATRIBUÍDO SÃO PAULO</v>
          </cell>
          <cell r="E373" t="str">
            <v>391,39</v>
          </cell>
        </row>
        <row r="374">
          <cell r="A374" t="str">
            <v>5839</v>
          </cell>
          <cell r="B374" t="str">
            <v>VASSOURA MECÂNICA REBOCÁVEL COM ESCOVA CILÍNDRICA, LARGURA ÚTIL DE VARRIMENTO DE 2,44 M - CHP DIURNO. AF_06/2014</v>
          </cell>
          <cell r="C374" t="str">
            <v>CHP</v>
          </cell>
          <cell r="D374" t="str">
            <v>ATRIBUÍDO SÃO PAULO</v>
          </cell>
          <cell r="E374" t="str">
            <v>10,30</v>
          </cell>
        </row>
        <row r="375">
          <cell r="A375" t="str">
            <v>5843</v>
          </cell>
          <cell r="B375" t="str">
            <v>TRATOR DE PNEUS, POTÊNCIA 122 CV, TRAÇÃO 4X4, PESO COM LASTRO DE 4.510 KG - CHP DIURNO. AF_06/2014</v>
          </cell>
          <cell r="C375" t="str">
            <v>CHP</v>
          </cell>
          <cell r="D375" t="str">
            <v>ATRIBUÍDO SÃO PAULO</v>
          </cell>
          <cell r="E375" t="str">
            <v>168,41</v>
          </cell>
        </row>
        <row r="376">
          <cell r="A376" t="str">
            <v>5847</v>
          </cell>
          <cell r="B376" t="str">
            <v>TRATOR DE ESTEIRAS, POTÊNCIA 170 HP, PESO OPERACIONAL 19 T, CAÇAMBA 5,2 M3 - CHP DIURNO. AF_06/2014</v>
          </cell>
          <cell r="C376" t="str">
            <v>CHP</v>
          </cell>
          <cell r="D376" t="str">
            <v>ATRIBUÍDO SÃO PAULO</v>
          </cell>
          <cell r="E376" t="str">
            <v>256,95</v>
          </cell>
        </row>
        <row r="377">
          <cell r="A377" t="str">
            <v>5851</v>
          </cell>
          <cell r="B377" t="str">
            <v>TRATOR DE ESTEIRAS, POTÊNCIA 150 HP, PESO OPERACIONAL 16,7 T, COM RODA MOTRIZ ELEVADA E LÂMINA 3,18 M3 - CHP DIURNO. AF_06/2014</v>
          </cell>
          <cell r="C377" t="str">
            <v>CHP</v>
          </cell>
          <cell r="D377" t="str">
            <v>ATRIBUÍDO SÃO PAULO</v>
          </cell>
          <cell r="E377" t="str">
            <v>245,00</v>
          </cell>
        </row>
        <row r="378">
          <cell r="A378" t="str">
            <v>5855</v>
          </cell>
          <cell r="B378" t="str">
            <v>TRATOR DE ESTEIRAS, POTÊNCIA 347 HP, PESO OPERACIONAL 38,5 T, COM LÂMINA 8,70 M3 - CHP DIURNO. AF_06/2014</v>
          </cell>
          <cell r="C378" t="str">
            <v>CHP</v>
          </cell>
          <cell r="D378" t="str">
            <v>ATRIBUÍDO SÃO PAULO</v>
          </cell>
          <cell r="E378" t="str">
            <v>653,36</v>
          </cell>
        </row>
        <row r="379">
          <cell r="A379" t="str">
            <v>5863</v>
          </cell>
          <cell r="B379" t="str">
            <v>ROLO COMPACTADOR VIBRATÓRIO REBOCÁVEL, CILINDRO DE AÇO LISO, POTÊNCIA DE TRAÇÃO DE 65 CV, PESO 4,7 T, IMPACTO DINÂMICO 18,3 T, LARGURA DE TRABALHO 1,67 M - CHP DIURNO. AF_02/2016</v>
          </cell>
          <cell r="C379" t="str">
            <v>CHP</v>
          </cell>
          <cell r="D379" t="str">
            <v>ATRIBUÍDO SÃO PAULO</v>
          </cell>
          <cell r="E379" t="str">
            <v>23,91</v>
          </cell>
        </row>
        <row r="380">
          <cell r="A380" t="str">
            <v>5867</v>
          </cell>
          <cell r="B380" t="str">
            <v>ROLO COMPACTADOR VIBRATÓRIO TANDEM AÇO LISO, POTÊNCIA 58 HP, PESO SEM/COM LASTRO 6,5 / 9,4 T, LARGURA DE TRABALHO 1,2 M - CHP DIURNO. AF_06/2014</v>
          </cell>
          <cell r="C380" t="str">
            <v>CHP</v>
          </cell>
          <cell r="D380" t="str">
            <v>ATRIBUÍDO SÃO PAULO</v>
          </cell>
          <cell r="E380" t="str">
            <v>160,36</v>
          </cell>
        </row>
        <row r="381">
          <cell r="A381" t="str">
            <v>5875</v>
          </cell>
          <cell r="B381" t="str">
            <v>RETROESCAVADEIRA SOBRE RODAS COM CARREGADEIRA, TRAÇÃO 4X4, POTÊNCIA LÍQ. 72 HP, CAÇAMBA CARREG. CAP. MÍN. 0,79 M3, CAÇAMBA RETRO CAP. 0,18 M3, PESO OPERACIONAL MÍN. 7.140 KG, PROFUNDIDADE ESCAVAÇÃO MÁX. 4,50 M - CHP DIURNO. AF_06/2014</v>
          </cell>
          <cell r="C381" t="str">
            <v>CHP</v>
          </cell>
          <cell r="D381" t="str">
            <v>ATRIBUÍDO SÃO PAULO</v>
          </cell>
          <cell r="E381" t="str">
            <v>125,92</v>
          </cell>
        </row>
        <row r="382">
          <cell r="A382" t="str">
            <v>5879</v>
          </cell>
          <cell r="B382" t="str">
            <v>ROLO COMPACTADOR VIBRATÓRIO PÉ DE CARNEIRO, OPERADO POR CONTROLE REMOTO, POTÊNCIA 12,5 KW, PESO OPERACIONAL 1,675 T, LARGURA DE TRABALHO 0,85 M - CHP DIURNO. AF_02/2016</v>
          </cell>
          <cell r="C382" t="str">
            <v>CHP</v>
          </cell>
          <cell r="D382" t="str">
            <v>ATRIBUÍDO SÃO PAULO</v>
          </cell>
          <cell r="E382" t="str">
            <v>141,97</v>
          </cell>
        </row>
        <row r="383">
          <cell r="A383" t="str">
            <v>5882</v>
          </cell>
          <cell r="B383" t="str">
            <v>USINA DE LAMA ASFÁLTICA, PROD 30 A 50 T/H, SILO DE AGREGADO 7 M3, RESERVATÓRIOS PARA EMULSÃO E ÁGUA DE 2,3 M3 CADA, MISTURADOR TIPO PUG MILL A SER MONTADO SOBRE CAMINHÃO - CHP DIURNO. AF_10/2014</v>
          </cell>
          <cell r="C383" t="str">
            <v>CHP</v>
          </cell>
          <cell r="D383" t="str">
            <v>ATRIBUÍDO SÃO PAULO</v>
          </cell>
          <cell r="E383" t="str">
            <v>120,21</v>
          </cell>
        </row>
        <row r="384">
          <cell r="A384" t="str">
            <v>5890</v>
          </cell>
          <cell r="B384" t="str">
            <v>CAMINHÃO TOCO, PESO BRUTO TOTAL 14.300 KG, CARGA ÚTIL MÁXIMA 9590 KG, DISTÂNCIA ENTRE EIXOS 4,76 M, POTÊNCIA 185 CV (NÃO INCLUI CARROCERIA) - CHP DIURNO. AF_06/2014</v>
          </cell>
          <cell r="C384" t="str">
            <v>CHP</v>
          </cell>
          <cell r="D384" t="str">
            <v>ATRIBUÍDO SÃO PAULO</v>
          </cell>
          <cell r="E384" t="str">
            <v>198,86</v>
          </cell>
        </row>
        <row r="385">
          <cell r="A385" t="str">
            <v>5894</v>
          </cell>
          <cell r="B385" t="str">
            <v>CAMINHÃO TOCO, PESO BRUTO TOTAL 16.000 KG, CARGA ÚTIL MÁXIMA DE 10.685 KG, DISTÂNCIA ENTRE EIXOS 4,80 M, POTÊNCIA 189 CV EXCLUSIVE CARROCERIA - CHP DIURNO. AF_06/2014</v>
          </cell>
          <cell r="C385" t="str">
            <v>CHP</v>
          </cell>
          <cell r="D385" t="str">
            <v>ATRIBUÍDO SÃO PAULO</v>
          </cell>
          <cell r="E385" t="str">
            <v>207,49</v>
          </cell>
        </row>
        <row r="386">
          <cell r="A386" t="str">
            <v>5901</v>
          </cell>
          <cell r="B386" t="str">
            <v>CAMINHÃO PIPA 10.000 L TRUCADO, PESO BRUTO TOTAL 23.000 KG, CARGA ÚTIL MÁXIMA 15.935 KG, DISTÂNCIA ENTRE EIXOS 4,8 M, POTÊNCIA 230 CV, INCLUSIVE TANQUE DE AÇO PARA TRANSPORTE DE ÁGUA - CHP DIURNO. AF_06/2014</v>
          </cell>
          <cell r="C386" t="str">
            <v>CHP</v>
          </cell>
          <cell r="D386" t="str">
            <v>ATRIBUÍDO SÃO PAULO</v>
          </cell>
          <cell r="E386" t="str">
            <v>314,59</v>
          </cell>
        </row>
        <row r="387">
          <cell r="A387" t="str">
            <v>5909</v>
          </cell>
          <cell r="B387" t="str">
            <v>ESPARGIDOR DE ASFALTO PRESSURIZADO COM TANQUE DE 2500 L, REBOCÁVEL COM MOTOR A GASOLINA POTÊNCIA 3,4 HP - CHP DIURNO. AF_07/2014</v>
          </cell>
          <cell r="C387" t="str">
            <v>CHP</v>
          </cell>
          <cell r="D387" t="str">
            <v>ATRIBUÍDO SÃO PAULO</v>
          </cell>
          <cell r="E387" t="str">
            <v>29,83</v>
          </cell>
        </row>
        <row r="388">
          <cell r="A388" t="str">
            <v>5921</v>
          </cell>
          <cell r="B388" t="str">
            <v>GRADE DE DISCO REBOCÁVEL COM 20 DISCOS 24" X 6 MM COM PNEUS PARA TRANSPORTE - CHP DIURNO. AF_06/2014</v>
          </cell>
          <cell r="C388" t="str">
            <v>CHP</v>
          </cell>
          <cell r="D388" t="str">
            <v>ATRIBUÍDO SÃO PAULO</v>
          </cell>
          <cell r="E388" t="str">
            <v>5,47</v>
          </cell>
        </row>
        <row r="389">
          <cell r="A389" t="str">
            <v>5928</v>
          </cell>
          <cell r="B389" t="str">
            <v>GUINDAUTO HIDRÁULICO, CAPACIDADE MÁXIMA DE CARGA 6200 KG, MOMENTO MÁXIMO DE CARGA 11,7 TM, ALCANCE MÁXIMO HORIZONTAL 9,70 M, INCLUSIVE CAMINHÃO TOCO PBT 16.000 KG, POTÊNCIA DE 189 CV - CHP DIURNO. AF_06/2014</v>
          </cell>
          <cell r="C389" t="str">
            <v>CHP</v>
          </cell>
          <cell r="D389" t="str">
            <v>ATRIBUÍDO SÃO PAULO</v>
          </cell>
          <cell r="E389" t="str">
            <v>271,44</v>
          </cell>
        </row>
        <row r="390">
          <cell r="A390" t="str">
            <v>5932</v>
          </cell>
          <cell r="B390" t="str">
            <v>MOTONIVELADORA POTÊNCIA BÁSICA LÍQUIDA (PRIMEIRA MARCHA) 125 HP, PESO BRUTO 13032 KG, LARGURA DA LÂMINA DE 3,7 M - CHP DIURNO. AF_06/2014</v>
          </cell>
          <cell r="C390" t="str">
            <v>CHP</v>
          </cell>
          <cell r="D390" t="str">
            <v>ATRIBUÍDO SÃO PAULO</v>
          </cell>
          <cell r="E390" t="str">
            <v>244,63</v>
          </cell>
        </row>
        <row r="391">
          <cell r="A391" t="str">
            <v>5940</v>
          </cell>
          <cell r="B391" t="str">
            <v>PÁ CARREGADEIRA SOBRE RODAS, POTÊNCIA LÍQUIDA 128 HP, CAPACIDADE DA CAÇAMBA 1,7 A 2,8 M3, PESO OPERACIONAL 11632 KG - CHP DIURNO. AF_06/2014</v>
          </cell>
          <cell r="C391" t="str">
            <v>CHP</v>
          </cell>
          <cell r="D391" t="str">
            <v>ATRIBUÍDO SÃO PAULO</v>
          </cell>
          <cell r="E391" t="str">
            <v>181,42</v>
          </cell>
        </row>
        <row r="392">
          <cell r="A392" t="str">
            <v>5944</v>
          </cell>
          <cell r="B392" t="str">
            <v>PÁ CARREGADEIRA SOBRE RODAS, POTÊNCIA 197 HP, CAPACIDADE DA CAÇAMBA 2,5 A 3,5 M3, PESO OPERACIONAL 18338 KG - CHP DIURNO. AF_06/2014</v>
          </cell>
          <cell r="C392" t="str">
            <v>CHP</v>
          </cell>
          <cell r="D392" t="str">
            <v>ATRIBUÍDO SÃO PAULO</v>
          </cell>
          <cell r="E392" t="str">
            <v>222,10</v>
          </cell>
        </row>
        <row r="393">
          <cell r="A393" t="str">
            <v>5953</v>
          </cell>
          <cell r="B393" t="str">
            <v>COMPRESSOR DE AR REBOCÁVEL, VAZÃO 189 PCM, PRESSÃO EFETIVA DE TRABALHO 102 PSI, MOTOR DIESEL, POTÊNCIA 63 CV - CHP DIURNO. AF_06/2015</v>
          </cell>
          <cell r="C393" t="str">
            <v>CHP</v>
          </cell>
          <cell r="D393" t="str">
            <v>ATRIBUÍDO SÃO PAULO</v>
          </cell>
          <cell r="E393" t="str">
            <v>60,43</v>
          </cell>
        </row>
        <row r="394">
          <cell r="A394" t="str">
            <v>6259</v>
          </cell>
          <cell r="B394" t="str">
            <v>CAMINHÃO PIPA 6.000 L, PESO BRUTO TOTAL 13.000 KG, DISTÂNCIA ENTRE EIXOS 4,80 M, POTÊNCIA 189 CV INCLUSIVE TANQUE DE AÇO PARA TRANSPORTE DE ÁGUA, CAPACIDADE 6 M3 - CHP DIURNO. AF_06/2014</v>
          </cell>
          <cell r="C394" t="str">
            <v>CHP</v>
          </cell>
          <cell r="D394" t="str">
            <v>ATRIBUÍDO SÃO PAULO</v>
          </cell>
          <cell r="E394" t="str">
            <v>251,64</v>
          </cell>
        </row>
        <row r="395">
          <cell r="A395" t="str">
            <v>6879</v>
          </cell>
          <cell r="B395" t="str">
            <v>ROLO COMPACTADOR DE PNEUS ESTÁTICO, PRESSÃO VARIÁVEL, POTÊNCIA 111 HP, PESO SEM/COM LASTRO 9,5 / 26 T, LARGURA DE TRABALHO 1,90 M - CHP DIURNO. AF_07/2014</v>
          </cell>
          <cell r="C395" t="str">
            <v>CHP</v>
          </cell>
          <cell r="D395" t="str">
            <v>ATRIBUÍDO SÃO PAULO</v>
          </cell>
          <cell r="E395" t="str">
            <v>210,85</v>
          </cell>
        </row>
        <row r="396">
          <cell r="A396" t="str">
            <v>7030</v>
          </cell>
          <cell r="B396" t="str">
            <v>TANQUE DE ASFALTO ESTACIONÁRIO COM SERPENTINA, CAPACIDADE 30.000 L - CHP DIURNO. AF_05/2023</v>
          </cell>
          <cell r="C396" t="str">
            <v>CHP</v>
          </cell>
          <cell r="D396" t="str">
            <v>ATRIBUÍDO SÃO PAULO</v>
          </cell>
          <cell r="E396" t="str">
            <v>272,17</v>
          </cell>
        </row>
        <row r="397">
          <cell r="A397" t="str">
            <v>7042</v>
          </cell>
          <cell r="B397" t="str">
            <v>MOTOBOMBA TRASH (PARA ÁGUA SUJA) AUTO ESCORVANTE, MOTOR GASOLINA DE 6,41 HP, DIÂMETROS DE SUCÇÃO X RECALQUE: 3" X 3", HM/Q = 10 MCA / 60 M3/H A 23 MCA / 0 M3/H - CHP DIURNO. AF_10/2014</v>
          </cell>
          <cell r="C397" t="str">
            <v>CHP</v>
          </cell>
          <cell r="D397" t="str">
            <v>COEFICIENTE DE REPRESENTATIVIDADE</v>
          </cell>
          <cell r="E397" t="str">
            <v>23,96</v>
          </cell>
        </row>
        <row r="398">
          <cell r="A398" t="str">
            <v>7049</v>
          </cell>
          <cell r="B398" t="str">
            <v>ROLO COMPACTADOR PE DE CARNEIRO VIBRATORIO, POTENCIA 125 HP, PESO OPERACIONAL SEM/COM LASTRO 11,95 / 13,30 T, IMPACTO DINAMICO 38,5 / 22,5 T, LARGURA DE TRABALHO 2,15 M - CHP DIURNO. AF_06/2014</v>
          </cell>
          <cell r="C398" t="str">
            <v>CHP</v>
          </cell>
          <cell r="D398" t="str">
            <v>ATRIBUÍDO SÃO PAULO</v>
          </cell>
          <cell r="E398" t="str">
            <v>222,18</v>
          </cell>
        </row>
        <row r="399">
          <cell r="A399" t="str">
            <v>67826</v>
          </cell>
          <cell r="B399" t="str">
            <v>CAMINHÃO BASCULANTE 6 M3 TOCO, PESO BRUTO TOTAL 16.000 KG, CARGA ÚTIL MÁXIMA 11.130 KG, DISTÂNCIA ENTRE EIXOS 5,36 M, POTÊNCIA 185 CV, INCLUSIVE CAÇAMBA METÁLICA - CHP DIURNO. AF_06/2014</v>
          </cell>
          <cell r="C399" t="str">
            <v>CHP</v>
          </cell>
          <cell r="D399" t="str">
            <v>ATRIBUÍDO SÃO PAULO</v>
          </cell>
          <cell r="E399" t="str">
            <v>181,49</v>
          </cell>
        </row>
        <row r="400">
          <cell r="A400" t="str">
            <v>73417</v>
          </cell>
          <cell r="B400" t="str">
            <v>GRUPO GERADOR ESTACIONÁRIO, MOTOR DIESEL POTÊNCIA 170 KVA - CHP DIURNO. AF_02/2016</v>
          </cell>
          <cell r="C400" t="str">
            <v>CHP</v>
          </cell>
          <cell r="D400" t="str">
            <v>ATRIBUÍDO SÃO PAULO</v>
          </cell>
          <cell r="E400" t="str">
            <v>192,15</v>
          </cell>
        </row>
        <row r="401">
          <cell r="A401" t="str">
            <v>73436</v>
          </cell>
          <cell r="B401" t="str">
            <v>ROLO COMPACTADOR VIBRATÓRIO PÉ DE CARNEIRO PARA SOLOS, POTÊNCIA 80 HP, PESO OPERACIONAL SEM/COM LASTRO 7,4 / 8,8 T, LARGURA DE TRABALHO 1,68 M - CHP DIURNO. AF_02/2016</v>
          </cell>
          <cell r="C401" t="str">
            <v>CHP</v>
          </cell>
          <cell r="D401" t="str">
            <v>ATRIBUÍDO SÃO PAULO</v>
          </cell>
          <cell r="E401" t="str">
            <v>162,04</v>
          </cell>
        </row>
        <row r="402">
          <cell r="A402" t="str">
            <v>73467</v>
          </cell>
          <cell r="B402" t="str">
            <v>CAMINHÃO TOCO, PBT 14.300 KG, CARGA ÚTIL MÁX. 9.710 KG, DIST. ENTRE EIXOS 3,56 M, POTÊNCIA 185 CV, INCLUSIVE CARROCERIA FIXA ABERTA DE MADEIRA P/ TRANSPORTE GERAL DE CARGA SECA, DIMEN. APROX. 2,50 X 6,50 X 0,50 M - CHP DIURNO. AF_06/2014</v>
          </cell>
          <cell r="C402" t="str">
            <v>CHP</v>
          </cell>
          <cell r="D402" t="str">
            <v>ATRIBUÍDO SÃO PAULO</v>
          </cell>
          <cell r="E402" t="str">
            <v>244,13</v>
          </cell>
        </row>
        <row r="403">
          <cell r="A403" t="str">
            <v>73536</v>
          </cell>
          <cell r="B403" t="str">
            <v>MOTOBOMBA CENTRÍFUGA, MOTOR A GASOLINA, POTÊNCIA 5,42 HP, BOCAIS 1 1/2" X 1", DIÂMETRO ROTOR 143 MM HM/Q = 6 MCA / 16,8 M3/H A 38 MCA / 6,6 M3/H - CHP DIURNO. AF_06/2014</v>
          </cell>
          <cell r="C403" t="str">
            <v>CHP</v>
          </cell>
          <cell r="D403" t="str">
            <v>COEFICIENTE DE REPRESENTATIVIDADE</v>
          </cell>
          <cell r="E403" t="str">
            <v>20,27</v>
          </cell>
        </row>
        <row r="404">
          <cell r="A404" t="str">
            <v>83362</v>
          </cell>
          <cell r="B404" t="str">
            <v>ESPARGIDOR DE ASFALTO PRESSURIZADO, TANQUE 6 M3 COM ISOLAÇÃO TÉRMICA, AQUECIDO COM 2 MAÇARICOS, COM BARRA ESPARGIDORA 3,60 M, MONTADO SOBRE CAMINHÃO  TOCO, PBT 14.300 KG, POTÊNCIA 185 CV - CHP DIURNO. AF_05/2023</v>
          </cell>
          <cell r="C404" t="str">
            <v>CHP</v>
          </cell>
          <cell r="D404" t="str">
            <v>ATRIBUÍDO SÃO PAULO</v>
          </cell>
          <cell r="E404" t="str">
            <v>271,14</v>
          </cell>
        </row>
        <row r="405">
          <cell r="A405" t="str">
            <v>83765</v>
          </cell>
          <cell r="B405" t="str">
            <v>GRUPO DE SOLDAGEM COM GERADOR A DIESEL 60 CV PARA SOLDA ELÉTRICA, SOBRE 04 RODAS, COM MOTOR 4 CILINDROS 600 A - CHP DIURNO. AF_02/2016</v>
          </cell>
          <cell r="C405" t="str">
            <v>CHP</v>
          </cell>
          <cell r="D405" t="str">
            <v>ATRIBUÍDO SÃO PAULO</v>
          </cell>
          <cell r="E405" t="str">
            <v>91,05</v>
          </cell>
        </row>
        <row r="406">
          <cell r="A406" t="str">
            <v>87445</v>
          </cell>
          <cell r="B406" t="str">
            <v>BETONEIRA CAPACIDADE NOMINAL 400 L, CAPACIDADE DE MISTURA 310 L, MOTOR A DIESEL POTÊNCIA 5,0 HP, SEM CARREGADOR - CHP DIURNO. AF_05/2023</v>
          </cell>
          <cell r="C406" t="str">
            <v>CHP</v>
          </cell>
          <cell r="D406" t="str">
            <v>COEFICIENTE DE REPRESENTATIVIDADE</v>
          </cell>
          <cell r="E406" t="str">
            <v>5,56</v>
          </cell>
        </row>
        <row r="407">
          <cell r="A407" t="str">
            <v>88386</v>
          </cell>
          <cell r="B407" t="str">
            <v>MISTURADOR DE ARGAMASSA, EIXO HORIZONTAL, CAPACIDADE DE MISTURA 300 KG, MOTOR ELÉTRICO POTÊNCIA 5 CV - CHP DIURNO. AF_05/2023</v>
          </cell>
          <cell r="C407" t="str">
            <v>CHP</v>
          </cell>
          <cell r="D407" t="str">
            <v>COEFICIENTE DE REPRESENTATIVIDADE</v>
          </cell>
          <cell r="E407" t="str">
            <v>5,59</v>
          </cell>
        </row>
        <row r="408">
          <cell r="A408" t="str">
            <v>88393</v>
          </cell>
          <cell r="B408" t="str">
            <v>MISTURADOR DE ARGAMASSA, EIXO HORIZONTAL, CAPACIDADE DE MISTURA 600 KG, MOTOR ELÉTRICO POTÊNCIA 7,5 CV - CHP DIURNO. AF_05/2023</v>
          </cell>
          <cell r="C408" t="str">
            <v>CHP</v>
          </cell>
          <cell r="D408" t="str">
            <v>COEFICIENTE DE REPRESENTATIVIDADE</v>
          </cell>
          <cell r="E408" t="str">
            <v>7,67</v>
          </cell>
        </row>
        <row r="409">
          <cell r="A409" t="str">
            <v>88399</v>
          </cell>
          <cell r="B409" t="str">
            <v>MISTURADOR DE ARGAMASSA, EIXO HORIZONTAL, CAPACIDADE DE MISTURA 160 KG, MOTOR ELÉTRICO POTÊNCIA 3 CV - CHP DIURNO. AF_05/2023</v>
          </cell>
          <cell r="C409" t="str">
            <v>CHP</v>
          </cell>
          <cell r="D409" t="str">
            <v>COEFICIENTE DE REPRESENTATIVIDADE</v>
          </cell>
          <cell r="E409" t="str">
            <v>4,15</v>
          </cell>
        </row>
        <row r="410">
          <cell r="A410" t="str">
            <v>88418</v>
          </cell>
          <cell r="B410" t="str">
            <v>PROJETOR DE ARGAMASSA, CAPACIDADE DE PROJEÇÃO 1,5 M3/H, ALCANCE DE 30 ATÉ 60 M, MOTOR ELÉTRICO POTÊNCIA 7,5 HP - CHP DIURNO. AF_06/2014</v>
          </cell>
          <cell r="C410" t="str">
            <v>CHP</v>
          </cell>
          <cell r="D410" t="str">
            <v>COEFICIENTE DE REPRESENTATIVIDADE</v>
          </cell>
          <cell r="E410" t="str">
            <v>16,74</v>
          </cell>
        </row>
        <row r="411">
          <cell r="A411" t="str">
            <v>88433</v>
          </cell>
          <cell r="B411" t="str">
            <v>PROJETOR DE ARGAMASSA, CAPACIDADE DE PROJEÇÃO 2 M3/H, ALCANCE ATÉ 50 M, MOTOR ELÉTRICO POTÊNCIA 7,5 HP - CHP DIURNO. AF_06/2014</v>
          </cell>
          <cell r="C411" t="str">
            <v>CHP</v>
          </cell>
          <cell r="D411" t="str">
            <v>COEFICIENTE DE REPRESENTATIVIDADE</v>
          </cell>
          <cell r="E411" t="str">
            <v>21,85</v>
          </cell>
        </row>
        <row r="412">
          <cell r="A412" t="str">
            <v>88830</v>
          </cell>
          <cell r="B412" t="str">
            <v>BETONEIRA CAPACIDADE NOMINAL DE 400 L, CAPACIDADE DE MISTURA 280 L, MOTOR ELÉTRICO TRIFÁSICO POTÊNCIA DE 2 CV, SEM CARREGADOR - CHP DIURNO. AF_05/2023</v>
          </cell>
          <cell r="C412" t="str">
            <v>CHP</v>
          </cell>
          <cell r="D412" t="str">
            <v>COEFICIENTE DE REPRESENTATIVIDADE</v>
          </cell>
          <cell r="E412" t="str">
            <v>2,17</v>
          </cell>
        </row>
        <row r="413">
          <cell r="A413" t="str">
            <v>88843</v>
          </cell>
          <cell r="B413" t="str">
            <v>TRATOR DE ESTEIRAS, POTÊNCIA 125 HP, PESO OPERACIONAL 12,9 T, COM LÂMINA 2,7 M3 - CHP DIURNO. AF_10/2014</v>
          </cell>
          <cell r="C413" t="str">
            <v>CHP</v>
          </cell>
          <cell r="D413" t="str">
            <v>ATRIBUÍDO SÃO PAULO</v>
          </cell>
          <cell r="E413" t="str">
            <v>205,15</v>
          </cell>
        </row>
        <row r="414">
          <cell r="A414" t="str">
            <v>88907</v>
          </cell>
          <cell r="B414" t="str">
            <v>ESCAVADEIRA HIDRÁULICA SOBRE ESTEIRAS, CAÇAMBA 1,20 M3, PESO OPERACIONAL 21 T, POTÊNCIA BRUTA 155 HP - CHP DIURNO. AF_06/2014</v>
          </cell>
          <cell r="C414" t="str">
            <v>CHP</v>
          </cell>
          <cell r="D414" t="str">
            <v>ATRIBUÍDO SÃO PAULO</v>
          </cell>
          <cell r="E414" t="str">
            <v>244,04</v>
          </cell>
        </row>
        <row r="415">
          <cell r="A415" t="str">
            <v>89021</v>
          </cell>
          <cell r="B415" t="str">
            <v>BOMBA SUBMERSÍVEL ELÉTRICA TRIFÁSICA, POTÊNCIA 2,96 HP, Ø ROTOR 144 MM SEMI-ABERTO, BOCAL DE SAÍDA Ø 2, HM/Q = 2 MCA / 38,8 M3/H A 28 MCA / 5 M3/H - CHP DIURNO. AF_06/2014</v>
          </cell>
          <cell r="C415" t="str">
            <v>CHP</v>
          </cell>
          <cell r="D415" t="str">
            <v>COEFICIENTE DE REPRESENTATIVIDADE</v>
          </cell>
          <cell r="E415" t="str">
            <v>2,88</v>
          </cell>
        </row>
        <row r="416">
          <cell r="A416" t="str">
            <v>89028</v>
          </cell>
          <cell r="B416" t="str">
            <v>TANQUE DE ASFALTO ESTACIONÁRIO COM MAÇARICO, CAPACIDADE 20.000 L - CHP DIURNO. AF_05/2023</v>
          </cell>
          <cell r="C416" t="str">
            <v>CHP</v>
          </cell>
          <cell r="D416" t="str">
            <v>ATRIBUÍDO SÃO PAULO</v>
          </cell>
          <cell r="E416" t="str">
            <v>183,13</v>
          </cell>
        </row>
        <row r="417">
          <cell r="A417" t="str">
            <v>89032</v>
          </cell>
          <cell r="B417" t="str">
            <v>TRATOR DE ESTEIRAS, POTÊNCIA 100 HP, PESO OPERACIONAL 9,4 T, COM LÂMINA 2,19 M3 - CHP DIURNO. AF_06/2014</v>
          </cell>
          <cell r="C417" t="str">
            <v>CHP</v>
          </cell>
          <cell r="D417" t="str">
            <v>ATRIBUÍDO SÃO PAULO</v>
          </cell>
          <cell r="E417" t="str">
            <v>184,74</v>
          </cell>
        </row>
        <row r="418">
          <cell r="A418" t="str">
            <v>89035</v>
          </cell>
          <cell r="B418" t="str">
            <v>TRATOR DE PNEUS, POTÊNCIA 85 CV, TRAÇÃO 4X4, PESO COM LASTRO DE 4.675 KG - CHP DIURNO. AF_06/2014</v>
          </cell>
          <cell r="C418" t="str">
            <v>CHP</v>
          </cell>
          <cell r="D418" t="str">
            <v>ATRIBUÍDO SÃO PAULO</v>
          </cell>
          <cell r="E418" t="str">
            <v>126,59</v>
          </cell>
        </row>
        <row r="419">
          <cell r="A419" t="str">
            <v>89225</v>
          </cell>
          <cell r="B419" t="str">
            <v>BETONEIRA CAPACIDADE NOMINAL DE 600 L, CAPACIDADE DE MISTURA 360 L, MOTOR ELÉTRICO TRIFÁSICO POTÊNCIA DE 4 CV, SEM CARREGADOR - CHP DIURNO. AF_05/2023</v>
          </cell>
          <cell r="C419" t="str">
            <v>CHP</v>
          </cell>
          <cell r="D419" t="str">
            <v>COEFICIENTE DE REPRESENTATIVIDADE</v>
          </cell>
          <cell r="E419" t="str">
            <v>6,17</v>
          </cell>
        </row>
        <row r="420">
          <cell r="A420" t="str">
            <v>89234</v>
          </cell>
          <cell r="B420" t="str">
            <v>FRESADORA DE ASFALTO A FRIO SOBRE RODAS, LARGURA FRESAGEM DE 1,0 M, POTÊNCIA 208 HP - CHP DIURNO. AF_11/2014</v>
          </cell>
          <cell r="C420" t="str">
            <v>CHP</v>
          </cell>
          <cell r="D420" t="str">
            <v>ATRIBUÍDO SÃO PAULO</v>
          </cell>
          <cell r="E420" t="str">
            <v>597,27</v>
          </cell>
        </row>
        <row r="421">
          <cell r="A421" t="str">
            <v>89242</v>
          </cell>
          <cell r="B421" t="str">
            <v>FRESADORA DE ASFALTO A FRIO SOBRE RODAS, LARGURA FRESAGEM DE 2,0 M, POTÊNCIA 550 HP - CHP DIURNO. AF_11/2014</v>
          </cell>
          <cell r="C421" t="str">
            <v>CHP</v>
          </cell>
          <cell r="D421" t="str">
            <v>ATRIBUÍDO SÃO PAULO</v>
          </cell>
          <cell r="E421" t="str">
            <v>1.416,27</v>
          </cell>
        </row>
        <row r="422">
          <cell r="A422" t="str">
            <v>89250</v>
          </cell>
          <cell r="B422" t="str">
            <v>RECICLADORA DE ASFALTO A FRIO SOBRE RODAS, LARGURA FRESAGEM DE 2,0 M, POTÊNCIA 422 HP - CHP DIURNO. AF_11/2014</v>
          </cell>
          <cell r="C422" t="str">
            <v>CHP</v>
          </cell>
          <cell r="D422" t="str">
            <v>ATRIBUÍDO SÃO PAULO</v>
          </cell>
          <cell r="E422" t="str">
            <v>1.226,30</v>
          </cell>
        </row>
        <row r="423">
          <cell r="A423" t="str">
            <v>89257</v>
          </cell>
          <cell r="B423" t="str">
            <v>VIBROACABADORA DE ASFALTO SOBRE ESTEIRAS, LARGURA DE PAVIMENTAÇÃO 2,13 M A 4,55 M, POTÊNCIA 100 HP CAPACIDADE 400 T/H - CHP DIURNO. AF_11/2014</v>
          </cell>
          <cell r="C423" t="str">
            <v>CHP</v>
          </cell>
          <cell r="D423" t="str">
            <v>ATRIBUÍDO SÃO PAULO</v>
          </cell>
          <cell r="E423" t="str">
            <v>336,98</v>
          </cell>
        </row>
        <row r="424">
          <cell r="A424" t="str">
            <v>89272</v>
          </cell>
          <cell r="B424" t="str">
            <v>GUINDASTE HIDRÁULICO AUTOPROPELIDO, COM LANÇA TELESCÓPICA 28,80 M, CAPACIDADE MÁXIMA 30 T, POTÊNCIA 97 KW, TRAÇÃO 4 X 4 - CHP DIURNO. AF_11/2014</v>
          </cell>
          <cell r="C424" t="str">
            <v>CHP</v>
          </cell>
          <cell r="D424" t="str">
            <v>ATRIBUÍDO SÃO PAULO</v>
          </cell>
          <cell r="E424" t="str">
            <v>203,72</v>
          </cell>
        </row>
        <row r="425">
          <cell r="A425" t="str">
            <v>89278</v>
          </cell>
          <cell r="B425" t="str">
            <v>BETONEIRA CAPACIDADE NOMINAL DE 600 L, CAPACIDADE DE MISTURA 440 L, MOTOR A DIESEL POTÊNCIA 10 HP, COM CARREGADOR - CHP DIURNO. AF_05/2023</v>
          </cell>
          <cell r="C425" t="str">
            <v>CHP</v>
          </cell>
          <cell r="D425" t="str">
            <v>COEFICIENTE DE REPRESENTATIVIDADE</v>
          </cell>
          <cell r="E425" t="str">
            <v>13,23</v>
          </cell>
        </row>
        <row r="426">
          <cell r="A426" t="str">
            <v>89843</v>
          </cell>
          <cell r="B426" t="str">
            <v>BATE-ESTACAS POR GRAVIDADE, POTÊNCIA DE 160 HP, PESO DO MARTELO ATÉ 3 TONELADAS - CHP DIURNO. AF_11/2014</v>
          </cell>
          <cell r="C426" t="str">
            <v>CHP</v>
          </cell>
          <cell r="D426" t="str">
            <v>ATRIBUÍDO SÃO PAULO</v>
          </cell>
          <cell r="E426" t="str">
            <v>209,63</v>
          </cell>
        </row>
        <row r="427">
          <cell r="A427" t="str">
            <v>89876</v>
          </cell>
          <cell r="B427" t="str">
            <v>CAMINHÃO BASCULANTE 14 M3, COM CAVALO MECÂNICO DE CAPACIDADE MÁXIMA DE TRAÇÃO COMBINADO DE 36000 KG, POTÊNCIA 286 CV, INCLUSIVE SEMIREBOQUE COM CAÇAMBA METÁLICA - CHP DIURNO. AF_12/2014</v>
          </cell>
          <cell r="C427" t="str">
            <v>CHP</v>
          </cell>
          <cell r="D427" t="str">
            <v>ATRIBUÍDO SÃO PAULO</v>
          </cell>
          <cell r="E427" t="str">
            <v>325,22</v>
          </cell>
        </row>
        <row r="428">
          <cell r="A428" t="str">
            <v>89883</v>
          </cell>
          <cell r="B428" t="str">
            <v>CAMINHÃO BASCULANTE 18 M3, COM CAVALO MECÂNICO DE CAPACIDADE MÁXIMA DE TRAÇÃO COMBINADO DE 45000 KG, POTÊNCIA 330 CV, INCLUSIVE SEMIREBOQUE COM CAÇAMBA METÁLICA - CHP DIURNO. AF_12/2014</v>
          </cell>
          <cell r="C428" t="str">
            <v>CHP</v>
          </cell>
          <cell r="D428" t="str">
            <v>ATRIBUÍDO SÃO PAULO</v>
          </cell>
          <cell r="E428" t="str">
            <v>360,09</v>
          </cell>
        </row>
        <row r="429">
          <cell r="A429" t="str">
            <v>90586</v>
          </cell>
          <cell r="B429" t="str">
            <v>VIBRADOR DE IMERSÃO, DIÂMETRO DE PONTEIRA 45MM, MOTOR ELÉTRICO TRIFÁSICO POTÊNCIA DE 2 CV - CHP DIURNO. AF_06/2015</v>
          </cell>
          <cell r="C429" t="str">
            <v>CHP</v>
          </cell>
          <cell r="D429" t="str">
            <v>COEFICIENTE DE REPRESENTATIVIDADE</v>
          </cell>
          <cell r="E429" t="str">
            <v>1,50</v>
          </cell>
        </row>
        <row r="430">
          <cell r="A430" t="str">
            <v>90625</v>
          </cell>
          <cell r="B430" t="str">
            <v>PERFURATRIZ MANUAL, TORQUE MÁXIMO 83 N.M, POTÊNCIA 5 CV, COM DIÂMETRO MÁXIMO 4" - CHP DIURNO. AF_06/2015</v>
          </cell>
          <cell r="C430" t="str">
            <v>CHP</v>
          </cell>
          <cell r="D430" t="str">
            <v>ATRIBUÍDO SÃO PAULO</v>
          </cell>
          <cell r="E430" t="str">
            <v>7,76</v>
          </cell>
        </row>
        <row r="431">
          <cell r="A431" t="str">
            <v>90631</v>
          </cell>
          <cell r="B431" t="str">
            <v>PERFURATRIZ SOBRE ESTEIRA, TORQUE MÁXIMO 600 KGF, PESO MÉDIO 1000 KG, POTÊNCIA 20 HP, DIÂMETRO MÁXIMO 10" - CHP DIURNO. AF_06/2015</v>
          </cell>
          <cell r="C431" t="str">
            <v>CHP</v>
          </cell>
          <cell r="D431" t="str">
            <v>ATRIBUÍDO SÃO PAULO</v>
          </cell>
          <cell r="E431" t="str">
            <v>142,54</v>
          </cell>
        </row>
        <row r="432">
          <cell r="A432" t="str">
            <v>90637</v>
          </cell>
          <cell r="B432" t="str">
            <v>MISTURADOR DUPLO HORIZONTAL DE ALTA TURBULÊNCIA, CAPACIDADE / VOLUME 2 X 500 LITROS, MOTORES ELÉTRICOS MÍNIMO 5 CV CADA, PARA NATA CIMENTO, ARGAMASSA E OUTROS - CHP DIURNO. AF_06/2015</v>
          </cell>
          <cell r="C432" t="str">
            <v>CHP</v>
          </cell>
          <cell r="D432" t="str">
            <v>COEFICIENTE DE REPRESENTATIVIDADE</v>
          </cell>
          <cell r="E432" t="str">
            <v>17,84</v>
          </cell>
        </row>
        <row r="433">
          <cell r="A433" t="str">
            <v>90643</v>
          </cell>
          <cell r="B433" t="str">
            <v>BOMBA TRIPLEX, PARA INJEÇÃO DE NATA DE CIMENTO, VAZÃO MÁXIMA DE 100 LITROS/MINUTO, PRESSÃO MÁXIMA DE 70 BAR - CHP DIURNO. AF_06/2015</v>
          </cell>
          <cell r="C433" t="str">
            <v>CHP</v>
          </cell>
          <cell r="D433" t="str">
            <v>COEFICIENTE DE REPRESENTATIVIDADE</v>
          </cell>
          <cell r="E433" t="str">
            <v>29,59</v>
          </cell>
        </row>
        <row r="434">
          <cell r="A434" t="str">
            <v>90650</v>
          </cell>
          <cell r="B434" t="str">
            <v>BOMBA CENTRÍFUGA MONOESTÁGIO COM MOTOR ELÉTRICO MONOFÁSICO, POTÊNCIA 15 HP, DIÂMETRO DO ROTOR 173 MM, HM/Q = 30 MCA / 90 M3/H A 45 MCA / 55 M3/H - CHP DIURNO. AF_06/2015</v>
          </cell>
          <cell r="C434" t="str">
            <v>CHP</v>
          </cell>
          <cell r="D434" t="str">
            <v>COEFICIENTE DE REPRESENTATIVIDADE</v>
          </cell>
          <cell r="E434" t="str">
            <v>12,40</v>
          </cell>
        </row>
        <row r="435">
          <cell r="A435" t="str">
            <v>90656</v>
          </cell>
          <cell r="B435" t="str">
            <v>BOMBA DE PROJEÇÃO DE CONCRETO SECO, POTÊNCIA 10 CV, VAZÃO 3 M3/H - CHP DIURNO. AF_06/2015</v>
          </cell>
          <cell r="C435" t="str">
            <v>CHP</v>
          </cell>
          <cell r="D435" t="str">
            <v>COEFICIENTE DE REPRESENTATIVIDADE</v>
          </cell>
          <cell r="E435" t="str">
            <v>17,64</v>
          </cell>
        </row>
        <row r="436">
          <cell r="A436" t="str">
            <v>90662</v>
          </cell>
          <cell r="B436" t="str">
            <v>BOMBA DE PROJEÇÃO DE CONCRETO SECO, POTÊNCIA 10 CV, VAZÃO 6 M3/H - CHP DIURNO. AF_06/2015</v>
          </cell>
          <cell r="C436" t="str">
            <v>CHP</v>
          </cell>
          <cell r="D436" t="str">
            <v>COEFICIENTE DE REPRESENTATIVIDADE</v>
          </cell>
          <cell r="E436" t="str">
            <v>18,42</v>
          </cell>
        </row>
        <row r="437">
          <cell r="A437" t="str">
            <v>90668</v>
          </cell>
          <cell r="B437" t="str">
            <v>PROJETOR PNEUMÁTICO DE ARGAMASSA PARA CHAPISCO E REBOCO COM RECIPIENTE ACOPLADO, TIPO CANEQUINHA, COM COMPRESSOR DE AR REBOCÁVEL VAZÃO 89 PCM E MOTOR DIESEL DE 20 CV - CHP DIURNO. AF_05/2023</v>
          </cell>
          <cell r="C437" t="str">
            <v>CHP</v>
          </cell>
          <cell r="D437" t="str">
            <v>ATRIBUÍDO SÃO PAULO</v>
          </cell>
          <cell r="E437" t="str">
            <v>32,44</v>
          </cell>
        </row>
        <row r="438">
          <cell r="A438" t="str">
            <v>90674</v>
          </cell>
          <cell r="B438" t="str">
            <v>PERFURATRIZ COM TORRE METÁLICA PARA EXECUÇÃO DE ESTACA HÉLICE CONTÍNUA, PROFUNDIDADE MÁXIMA DE 30 M, DIÂMETRO MÁXIMO DE 800 MM, POTÊNCIA INSTALADA DE 268 HP, MESA ROTATIVA COM TORQUE MÁXIMO DE 170 KNM - CHP DIURNO. AF_06/2015</v>
          </cell>
          <cell r="C438" t="str">
            <v>CHP</v>
          </cell>
          <cell r="D438" t="str">
            <v>ATRIBUÍDO SÃO PAULO</v>
          </cell>
          <cell r="E438" t="str">
            <v>684,84</v>
          </cell>
        </row>
        <row r="439">
          <cell r="A439" t="str">
            <v>90680</v>
          </cell>
          <cell r="B439" t="str">
            <v>PERFURATRIZ HIDRÁULICA SOBRE CAMINHÃO COM TRADO CURTO ACOPLADO, PROFUNDIDADE MÁXIMA DE 20 M, DIÂMETRO MÁXIMO DE 1500 MM, POTÊNCIA INSTALADA DE 137 HP, MESA ROTATIVA COM TORQUE MÁXIMO DE 30 KNM - CHP DIURNO. AF_06/2015</v>
          </cell>
          <cell r="C439" t="str">
            <v>CHP</v>
          </cell>
          <cell r="D439" t="str">
            <v>ATRIBUÍDO SÃO PAULO</v>
          </cell>
          <cell r="E439" t="str">
            <v>413,08</v>
          </cell>
        </row>
        <row r="440">
          <cell r="A440" t="str">
            <v>90686</v>
          </cell>
          <cell r="B440" t="str">
            <v>MANIPULADOR TELESCÓPICO, POTÊNCIA DE 85 HP, CAPACIDADE DE CARGA DE 3.500 KG, ALTURA MÁXIMA DE ELEVAÇÃO DE 12,3 M - CHP DIURNO. AF_05/2023</v>
          </cell>
          <cell r="C440" t="str">
            <v>CHP</v>
          </cell>
          <cell r="D440" t="str">
            <v>ATRIBUÍDO SÃO PAULO</v>
          </cell>
          <cell r="E440" t="str">
            <v>158,06</v>
          </cell>
        </row>
        <row r="441">
          <cell r="A441" t="str">
            <v>90692</v>
          </cell>
          <cell r="B441" t="str">
            <v>MINICARREGADEIRA SOBRE RODAS, POTÊNCIA LÍQUIDA DE 47 HP, CAPACIDADE NOMINAL DE OPERAÇÃO DE 646 KG - CHP DIURNO. AF_06/2015</v>
          </cell>
          <cell r="C441" t="str">
            <v>CHP</v>
          </cell>
          <cell r="D441" t="str">
            <v>ATRIBUÍDO SÃO PAULO</v>
          </cell>
          <cell r="E441" t="str">
            <v>128,80</v>
          </cell>
        </row>
        <row r="442">
          <cell r="A442" t="str">
            <v>90964</v>
          </cell>
          <cell r="B442" t="str">
            <v>COMPRESSOR DE AR REBOCÁVEL, VAZÃO 89 PCM, PRESSÃO EFETIVA DE TRABALHO 102 PSI, MOTOR DIESEL, POTÊNCIA 20 CV - CHP DIURNO. AF_06/2015</v>
          </cell>
          <cell r="C442" t="str">
            <v>CHP</v>
          </cell>
          <cell r="D442" t="str">
            <v>ATRIBUÍDO SÃO PAULO</v>
          </cell>
          <cell r="E442" t="str">
            <v>31,91</v>
          </cell>
        </row>
        <row r="443">
          <cell r="A443" t="str">
            <v>90972</v>
          </cell>
          <cell r="B443" t="str">
            <v>COMPRESSOR DE AR REBOCAVEL, VAZÃO 250 PCM, PRESSAO DE TRABALHO 102 PSI, MOTOR A DIESEL POTÊNCIA 81 CV - CHP DIURNO. AF_06/2015</v>
          </cell>
          <cell r="C443" t="str">
            <v>CHP</v>
          </cell>
          <cell r="D443" t="str">
            <v>ATRIBUÍDO SÃO PAULO</v>
          </cell>
          <cell r="E443" t="str">
            <v>78,35</v>
          </cell>
        </row>
        <row r="444">
          <cell r="A444" t="str">
            <v>90979</v>
          </cell>
          <cell r="B444" t="str">
            <v>COMPRESSOR DE AR REBOCÁVEL, VAZÃO 748 PCM, PRESSÃO EFETIVA DE TRABALHO 102 PSI, MOTOR DIESEL, POTÊNCIA 210 CV - CHP DIURNO. AF_06/2015</v>
          </cell>
          <cell r="C444" t="str">
            <v>CHP</v>
          </cell>
          <cell r="D444" t="str">
            <v>ATRIBUÍDO SÃO PAULO</v>
          </cell>
          <cell r="E444" t="str">
            <v>202,36</v>
          </cell>
        </row>
        <row r="445">
          <cell r="A445" t="str">
            <v>90991</v>
          </cell>
          <cell r="B445" t="str">
            <v>ESCAVADEIRA HIDRÁULICA SOBRE ESTEIRAS, CAÇAMBA 0,80 M3, PESO OPERACIONAL 17,8 T, POTÊNCIA LÍQUIDA 110 HP - CHP DIURNO. AF_10/2014</v>
          </cell>
          <cell r="C445" t="str">
            <v>CHP</v>
          </cell>
          <cell r="D445" t="str">
            <v>ATRIBUÍDO SÃO PAULO</v>
          </cell>
          <cell r="E445" t="str">
            <v>199,27</v>
          </cell>
        </row>
        <row r="446">
          <cell r="A446" t="str">
            <v>90999</v>
          </cell>
          <cell r="B446" t="str">
            <v>COMPRESSOR DE AR REBOCAVEL, VAZÃO 400 PCM, PRESSAO DE TRABALHO 102 PSI, MOTOR A DIESEL POTÊNCIA 110 CV - CHP DIURNO. AF_06/2015</v>
          </cell>
          <cell r="C446" t="str">
            <v>CHP</v>
          </cell>
          <cell r="D446" t="str">
            <v>ATRIBUÍDO SÃO PAULO</v>
          </cell>
          <cell r="E446" t="str">
            <v>103,53</v>
          </cell>
        </row>
        <row r="447">
          <cell r="A447" t="str">
            <v>91031</v>
          </cell>
          <cell r="B447" t="str">
            <v>CAMINHÃO TRUCADO (C/ TERCEIRO EIXO) ELETRÔNICO - POTÊNCIA 231CV - PBT = 22000KG - DIST. ENTRE EIXOS 5170 MM - INCLUI CARROCERIA FIXA ABERTA DE MADEIRA - CHP DIURNO. AF_06/2015</v>
          </cell>
          <cell r="C447" t="str">
            <v>CHP</v>
          </cell>
          <cell r="D447" t="str">
            <v>ATRIBUÍDO SÃO PAULO</v>
          </cell>
          <cell r="E447" t="str">
            <v>255,51</v>
          </cell>
        </row>
        <row r="448">
          <cell r="A448" t="str">
            <v>91277</v>
          </cell>
          <cell r="B448" t="str">
            <v>PLACA VIBRATÓRIA REVERSÍVEL COM MOTOR 4 TEMPOS A GASOLINA, FORÇA CENTRÍFUGA DE 25 KN (2500 KGF), POTÊNCIA 5,5 CV - CHP DIURNO. AF_08/2015</v>
          </cell>
          <cell r="C448" t="str">
            <v>CHP</v>
          </cell>
          <cell r="D448" t="str">
            <v>ATRIBUÍDO SÃO PAULO</v>
          </cell>
          <cell r="E448" t="str">
            <v>9,38</v>
          </cell>
        </row>
        <row r="449">
          <cell r="A449" t="str">
            <v>91283</v>
          </cell>
          <cell r="B449" t="str">
            <v>CORTADORA DE PISO COM MOTOR 4 TEMPOS A GASOLINA, POTÊNCIA DE 13 HP, COM DISCO DE CORTE DIAMANTADO SEGMENTADO PARA CONCRETO, DIÂMETRO DE 350 MM, FURO DE 1" (14 X 1") - CHP DIURNO. AF_08/2015</v>
          </cell>
          <cell r="C449" t="str">
            <v>CHP</v>
          </cell>
          <cell r="D449" t="str">
            <v>COEFICIENTE DE REPRESENTATIVIDADE</v>
          </cell>
          <cell r="E449" t="str">
            <v>10,54</v>
          </cell>
        </row>
        <row r="450">
          <cell r="A450" t="str">
            <v>91386</v>
          </cell>
          <cell r="B450" t="str">
            <v>CAMINHÃO BASCULANTE 10 M3, TRUCADO CABINE SIMPLES, PESO BRUTO TOTAL 23.000 KG, CARGA ÚTIL MÁXIMA 15.935 KG, DISTÂNCIA ENTRE EIXOS 4,80 M, POTÊNCIA 230 CV INCLUSIVE CAÇAMBA METÁLICA - CHP DIURNO. AF_06/2014</v>
          </cell>
          <cell r="C450" t="str">
            <v>CHP</v>
          </cell>
          <cell r="D450" t="str">
            <v>ATRIBUÍDO SÃO PAULO</v>
          </cell>
          <cell r="E450" t="str">
            <v>263,71</v>
          </cell>
        </row>
        <row r="451">
          <cell r="A451" t="str">
            <v>91533</v>
          </cell>
          <cell r="B451" t="str">
            <v>COMPACTADOR DE SOLOS DE PERCUSSÃO (SOQUETE) COM MOTOR A GASOLINA 4 TEMPOS, POTÊNCIA 4 CV - CHP DIURNO. AF_08/2015</v>
          </cell>
          <cell r="C451" t="str">
            <v>CHP</v>
          </cell>
          <cell r="D451" t="str">
            <v>ATRIBUÍDO SÃO PAULO</v>
          </cell>
          <cell r="E451" t="str">
            <v>30,95</v>
          </cell>
        </row>
        <row r="452">
          <cell r="A452" t="str">
            <v>91634</v>
          </cell>
          <cell r="B452" t="str">
            <v>GUINDAUTO HIDRÁULICO, CAPACIDADE MÁXIMA DE CARGA 6500 KG, MOMENTO MÁXIMO DE CARGA 5,8 TM, ALCANCE MÁXIMO HORIZONTAL 7,60 M, INCLUSIVE CAMINHÃO TOCO PBT 9.700 KG, POTÊNCIA DE 160 CV - CHP DIURNO. AF_08/2015</v>
          </cell>
          <cell r="C452" t="str">
            <v>CHP</v>
          </cell>
          <cell r="D452" t="str">
            <v>ATRIBUÍDO SÃO PAULO</v>
          </cell>
          <cell r="E452" t="str">
            <v>229,08</v>
          </cell>
        </row>
        <row r="453">
          <cell r="A453" t="str">
            <v>91645</v>
          </cell>
          <cell r="B453" t="str">
            <v>CAMINHÃO DE TRANSPORTE DE MATERIAL ASFÁLTICO 30.000 L, COM CAVALO MECÂNICO DE CAPACIDADE MÁXIMA DE TRAÇÃO COMBINADO DE 66.000 KG, POTÊNCIA 360 CV, INCLUSIVE TANQUE DE ASFALTO COM SERPENTINA - CHP DIURNO. AF_08/2015</v>
          </cell>
          <cell r="C453" t="str">
            <v>CHP</v>
          </cell>
          <cell r="D453" t="str">
            <v>ATRIBUÍDO SÃO PAULO</v>
          </cell>
          <cell r="E453" t="str">
            <v>469,57</v>
          </cell>
        </row>
        <row r="454">
          <cell r="A454" t="str">
            <v>91692</v>
          </cell>
          <cell r="B454" t="str">
            <v>SERRA CIRCULAR DE BANCADA COM MOTOR ELÉTRICO POTÊNCIA DE 5HP, COM COIFA PARA DISCO 10" - CHP DIURNO. AF_08/2015</v>
          </cell>
          <cell r="C454" t="str">
            <v>CHP</v>
          </cell>
          <cell r="D454" t="str">
            <v>COEFICIENTE DE REPRESENTATIVIDADE</v>
          </cell>
          <cell r="E454" t="str">
            <v>24,95</v>
          </cell>
        </row>
        <row r="455">
          <cell r="A455" t="str">
            <v>92043</v>
          </cell>
          <cell r="B455" t="str">
            <v>DISTRIBUIDOR DE AGREGADOS REBOCAVEL, CAPACIDADE 1,9 M³, LARGURA DE TRABALHO 3,66 M - CHP DIURNO. AF_11/2015</v>
          </cell>
          <cell r="C455" t="str">
            <v>CHP</v>
          </cell>
          <cell r="D455" t="str">
            <v>ATRIBUÍDO SÃO PAULO</v>
          </cell>
          <cell r="E455" t="str">
            <v>13,19</v>
          </cell>
        </row>
        <row r="456">
          <cell r="A456" t="str">
            <v>92106</v>
          </cell>
          <cell r="B456" t="str">
            <v>CAMINHÃO PARA EQUIPAMENTO DE LIMPEZA A SUCÇÃO, COM CAMINHÃO TRUCADO DE PESO BRUTO TOTAL 23000 KG, CARGA ÚTIL MÁXIMA 15935 KG, DISTÂNCIA ENTRE EIXOS 4,80 M, POTÊNCIA 230 CV, INCLUSIVE LIMPADORA A SUCÇÃO, TANQUE 12000 L - CHP DIURNO. AF_05/2023</v>
          </cell>
          <cell r="C456" t="str">
            <v>CHP</v>
          </cell>
          <cell r="D456" t="str">
            <v>ATRIBUÍDO SÃO PAULO</v>
          </cell>
          <cell r="E456" t="str">
            <v>323,75</v>
          </cell>
        </row>
        <row r="457">
          <cell r="A457" t="str">
            <v>92112</v>
          </cell>
          <cell r="B457" t="str">
            <v>PENEIRA ROTATIVA COM MOTOR ELÉTRICO TRIFÁSICO DE 2 CV, CILINDRO DE 1 M X 0,60 M, COM FUROS DE 3,17 MM - CHP DIURNO. AF_05/2023</v>
          </cell>
          <cell r="C457" t="str">
            <v>CHP</v>
          </cell>
          <cell r="D457" t="str">
            <v>COEFICIENTE DE REPRESENTATIVIDADE</v>
          </cell>
          <cell r="E457" t="str">
            <v>4,04</v>
          </cell>
        </row>
        <row r="458">
          <cell r="A458" t="str">
            <v>92118</v>
          </cell>
          <cell r="B458" t="str">
            <v>DOSADOR DE AREIA, CAPACIDADE DE 26 LITROS - CHP DIURNO. AF_05/2023</v>
          </cell>
          <cell r="C458" t="str">
            <v>CHP</v>
          </cell>
          <cell r="D458" t="str">
            <v>COEFICIENTE DE REPRESENTATIVIDADE</v>
          </cell>
          <cell r="E458" t="str">
            <v>0,53</v>
          </cell>
        </row>
        <row r="459">
          <cell r="A459" t="str">
            <v>92138</v>
          </cell>
          <cell r="B459" t="str">
            <v>CAMINHONETE COM MOTOR A DIESEL, POTÊNCIA 180 CV, CABINE DUPLA, 4X4 - CHP DIURNO. AF_11/2015</v>
          </cell>
          <cell r="C459" t="str">
            <v>CHP</v>
          </cell>
          <cell r="D459" t="str">
            <v>COEFICIENTE DE REPRESENTATIVIDADE</v>
          </cell>
          <cell r="E459" t="str">
            <v>89,95</v>
          </cell>
        </row>
        <row r="460">
          <cell r="A460" t="str">
            <v>92145</v>
          </cell>
          <cell r="B460" t="str">
            <v>CAMINHONETE CABINE SIMPLES COM MOTOR 1.6 FLEX, CÂMBIO MANUAL, POTÊNCIA 101/104 CV, 2 PORTAS - CHP DIURNO. AF_11/2015</v>
          </cell>
          <cell r="C460" t="str">
            <v>CHP</v>
          </cell>
          <cell r="D460" t="str">
            <v>COEFICIENTE DE REPRESENTATIVIDADE</v>
          </cell>
          <cell r="E460" t="str">
            <v>69,82</v>
          </cell>
        </row>
        <row r="461">
          <cell r="A461" t="str">
            <v>92242</v>
          </cell>
          <cell r="B461" t="str">
            <v>CAMINHÃO DE TRANSPORTE DE MATERIAL ASFÁLTICO 20.000 L, COM CAVALO MECÂNICO DE CAPACIDADE MÁXIMA DE TRAÇÃO COMBINADO DE 45.000 KG, POTÊNCIA 330 CV, INCLUSIVE TANQUE DE ASFALTO COM MAÇARICO - CHP DIURNO. AF_12/2015</v>
          </cell>
          <cell r="C461" t="str">
            <v>CHP</v>
          </cell>
          <cell r="D461" t="str">
            <v>ATRIBUÍDO SÃO PAULO</v>
          </cell>
          <cell r="E461" t="str">
            <v>405,85</v>
          </cell>
        </row>
        <row r="462">
          <cell r="A462" t="str">
            <v>92716</v>
          </cell>
          <cell r="B462" t="str">
            <v>APARELHO PARA CORTE E SOLDA OXI-ACETILENO SOBRE RODAS, INCLUSIVE CILINDROS E MAÇARICOS - CHP DIURNO. AF_05/2023</v>
          </cell>
          <cell r="C462" t="str">
            <v>CHP</v>
          </cell>
          <cell r="D462" t="str">
            <v>ATRIBUÍDO SÃO PAULO</v>
          </cell>
          <cell r="E462" t="str">
            <v>76,16</v>
          </cell>
        </row>
        <row r="463">
          <cell r="A463" t="str">
            <v>92960</v>
          </cell>
          <cell r="B463" t="str">
            <v>MÁQUINA EXTRUSORA DE CONCRETO PARA GUIAS E SARJETAS, MOTOR A DIESEL, POTÊNCIA 14 CV - CHP DIURNO. AF_12/2015</v>
          </cell>
          <cell r="C463" t="str">
            <v>CHP</v>
          </cell>
          <cell r="D463" t="str">
            <v>ATRIBUÍDO SÃO PAULO</v>
          </cell>
          <cell r="E463" t="str">
            <v>19,42</v>
          </cell>
        </row>
        <row r="464">
          <cell r="A464" t="str">
            <v>92966</v>
          </cell>
          <cell r="B464" t="str">
            <v>MARTELO PERFURADOR PNEUMÁTICO MANUAL, HASTE 25 X 75 MM, 21 KG - CHP DIURNO. AF_12/2015</v>
          </cell>
          <cell r="C464" t="str">
            <v>CHP</v>
          </cell>
          <cell r="D464" t="str">
            <v>ATRIBUÍDO SÃO PAULO</v>
          </cell>
          <cell r="E464" t="str">
            <v>25,00</v>
          </cell>
        </row>
        <row r="465">
          <cell r="A465" t="str">
            <v>93224</v>
          </cell>
          <cell r="B465" t="str">
            <v>PERFURATRIZ COM TORRE METÁLICA PARA EXECUÇÃO DE ESTACA HÉLICE CONTÍNUA, PROFUNDIDADE MÁXIMA DE 32 M, DIÂMETRO MÁXIMO DE 1000 MM, POTÊNCIA INSTALADA DE 350 HP, MESA ROTATIVA COM TORQUE MÁXIMO DE 263 KNM - CHP DIURNO. AF_01/2016</v>
          </cell>
          <cell r="C465" t="str">
            <v>CHP</v>
          </cell>
          <cell r="D465" t="str">
            <v>ATRIBUÍDO SÃO PAULO</v>
          </cell>
          <cell r="E465" t="str">
            <v>1.021,72</v>
          </cell>
        </row>
        <row r="466">
          <cell r="A466" t="str">
            <v>93233</v>
          </cell>
          <cell r="B466" t="str">
            <v>BETONEIRA CAPACIDADE NOMINAL 400 L, CAPACIDADE DE MISTURA 310 L, MOTOR A GASOLINA POTÊNCIA 5,5 HP, SEM CARREGADOR - CHP DIURNO. AF_02/2016</v>
          </cell>
          <cell r="C466" t="str">
            <v>CHP</v>
          </cell>
          <cell r="D466" t="str">
            <v>COEFICIENTE DE REPRESENTATIVIDADE</v>
          </cell>
          <cell r="E466" t="str">
            <v>5,58</v>
          </cell>
        </row>
        <row r="467">
          <cell r="A467" t="str">
            <v>93272</v>
          </cell>
          <cell r="B467" t="str">
            <v>GRUA ASCENSIONAL, LANCA DE 30 M, CAPACIDADE DE 1,0 T A 30 M, ALTURA ATE 39 M - CHP DIURNO. AF_05/2023</v>
          </cell>
          <cell r="C467" t="str">
            <v>CHP</v>
          </cell>
          <cell r="D467" t="str">
            <v>ATRIBUÍDO SÃO PAULO</v>
          </cell>
          <cell r="E467" t="str">
            <v>97,51</v>
          </cell>
        </row>
        <row r="468">
          <cell r="A468" t="str">
            <v>93281</v>
          </cell>
          <cell r="B468" t="str">
            <v>GUINCHO ELÉTRICO DE COLUNA, CAPACIDADE 400 KG, COM MOTO FREIO, MOTOR TRIFÁSICO DE 1,25 CV - CHP DIURNO. AF_03/2016</v>
          </cell>
          <cell r="C468" t="str">
            <v>CHP</v>
          </cell>
          <cell r="D468" t="str">
            <v>COEFICIENTE DE REPRESENTATIVIDADE</v>
          </cell>
          <cell r="E468" t="str">
            <v>23,13</v>
          </cell>
        </row>
        <row r="469">
          <cell r="A469" t="str">
            <v>93287</v>
          </cell>
          <cell r="B469" t="str">
            <v>GUINDASTE HIDRÁULICO AUTOPROPELIDO, COM LANÇA TELESCÓPICA 40 M, CAPACIDADE MÁXIMA 60 T, POTÊNCIA 260 KW - CHP DIURNO. AF_03/2016</v>
          </cell>
          <cell r="C469" t="str">
            <v>CHP</v>
          </cell>
          <cell r="D469" t="str">
            <v>ATRIBUÍDO SÃO PAULO</v>
          </cell>
          <cell r="E469" t="str">
            <v>328,27</v>
          </cell>
        </row>
        <row r="470">
          <cell r="A470" t="str">
            <v>93402</v>
          </cell>
          <cell r="B470" t="str">
            <v>GUINDAUTO HIDRÁULICO, CAPACIDADE MÁXIMA DE CARGA 3300 KG, MOMENTO MÁXIMO DE CARGA 5,8 TM, ALCANCE MÁXIMO HORIZONTAL 7,60 M, INCLUSIVE CAMINHÃO TOCO PBT 16.000 KG, POTÊNCIA DE 189 CV - CHP DIURNO. AF_03/2016</v>
          </cell>
          <cell r="C470" t="str">
            <v>CHP</v>
          </cell>
          <cell r="D470" t="str">
            <v>ATRIBUÍDO SÃO PAULO</v>
          </cell>
          <cell r="E470" t="str">
            <v>265,78</v>
          </cell>
        </row>
        <row r="471">
          <cell r="A471" t="str">
            <v>93408</v>
          </cell>
          <cell r="B471" t="str">
            <v>MÁQUINA JATO DE PRESSAO PORTÁTIL, CAMARA DE 1 SAIDA, CAPACIDADE 280 L, DIAMETRO 670 MM, BICO DE JATO CURTO VENTURI DE 5/16 , MANGUEIRA DE 1 COM COMPRESSOR DE AR REBOCÁVEL 189 PCM E MOTOR DIESEL 63 CV - CHP DIURNO. AF_05/2023</v>
          </cell>
          <cell r="C471" t="str">
            <v>CHP</v>
          </cell>
          <cell r="D471" t="str">
            <v>ATRIBUÍDO SÃO PAULO</v>
          </cell>
          <cell r="E471" t="str">
            <v>88,06</v>
          </cell>
        </row>
        <row r="472">
          <cell r="A472" t="str">
            <v>93415</v>
          </cell>
          <cell r="B472" t="str">
            <v>GERADOR PORTÁTIL MONOFÁSICO, POTÊNCIA 5500 VA, MOTOR A GASOLINA, POTÊNCIA DO MOTOR 13 CV - CHP DIURNO. AF_03/2016</v>
          </cell>
          <cell r="C472" t="str">
            <v>CHP</v>
          </cell>
          <cell r="D472" t="str">
            <v>ATRIBUÍDO SÃO PAULO</v>
          </cell>
          <cell r="E472" t="str">
            <v>14,84</v>
          </cell>
        </row>
        <row r="473">
          <cell r="A473" t="str">
            <v>93421</v>
          </cell>
          <cell r="B473" t="str">
            <v>GRUPO GERADOR REBOCÁVEL, POTÊNCIA 66 KVA, MOTOR A DIESEL - CHP DIURNO. AF_03/2016</v>
          </cell>
          <cell r="C473" t="str">
            <v>CHP</v>
          </cell>
          <cell r="D473" t="str">
            <v>ATRIBUÍDO SÃO PAULO</v>
          </cell>
          <cell r="E473" t="str">
            <v>76,47</v>
          </cell>
        </row>
        <row r="474">
          <cell r="A474" t="str">
            <v>93427</v>
          </cell>
          <cell r="B474" t="str">
            <v>GRUPO GERADOR ESTACIONÁRIO, POTÊNCIA 150 KVA, MOTOR A DIESEL- CHP DIURNO. AF_03/2016</v>
          </cell>
          <cell r="C474" t="str">
            <v>CHP</v>
          </cell>
          <cell r="D474" t="str">
            <v>ATRIBUÍDO SÃO PAULO</v>
          </cell>
          <cell r="E474" t="str">
            <v>174,66</v>
          </cell>
        </row>
        <row r="475">
          <cell r="A475" t="str">
            <v>93433</v>
          </cell>
          <cell r="B475" t="str">
            <v>USINA DE MISTURA ASFÁLTICA À QUENTE, TIPO CONTRA FLUXO, PROD 40 A 80 TON/HORA - CHP DIURNO. AF_05/2023</v>
          </cell>
          <cell r="C475" t="str">
            <v>CHP</v>
          </cell>
          <cell r="D475" t="str">
            <v>ATRIBUÍDO SÃO PAULO</v>
          </cell>
          <cell r="E475" t="str">
            <v>2.567,84</v>
          </cell>
        </row>
        <row r="476">
          <cell r="A476" t="str">
            <v>93439</v>
          </cell>
          <cell r="B476" t="str">
            <v>USINA DE ASFALTO À FRIO, CAPACIDADE DE 40 A 60 TON/HORA, ELÉTRICA POTÊNCIA 30 CV - CHP DIURNO. AF_05/2023</v>
          </cell>
          <cell r="C476" t="str">
            <v>CHP</v>
          </cell>
          <cell r="D476" t="str">
            <v>ATRIBUÍDO SÃO PAULO</v>
          </cell>
          <cell r="E476" t="str">
            <v>220,38</v>
          </cell>
        </row>
        <row r="477">
          <cell r="A477" t="str">
            <v>95121</v>
          </cell>
          <cell r="B477" t="str">
            <v>USINA MISTURADORA DE SOLOS, CAPACIDADE DE 200 A 500 TON/H, POTENCIA 75KW - CHP DIURNO. AF_07/2016</v>
          </cell>
          <cell r="C477" t="str">
            <v>CHP</v>
          </cell>
          <cell r="D477" t="str">
            <v>ATRIBUÍDO SÃO PAULO</v>
          </cell>
          <cell r="E477" t="str">
            <v>286,89</v>
          </cell>
        </row>
        <row r="478">
          <cell r="A478" t="str">
            <v>95127</v>
          </cell>
          <cell r="B478" t="str">
            <v>DISTRIBUIDOR DE AGREGADOS AUTOPROPELIDO, CAP 3 M3, A DIESEL, POTÊNCIA 176CV - CHP DIURNO. AF_07/2016</v>
          </cell>
          <cell r="C478" t="str">
            <v>CHP</v>
          </cell>
          <cell r="D478" t="str">
            <v>ATRIBUÍDO SÃO PAULO</v>
          </cell>
          <cell r="E478" t="str">
            <v>215,90</v>
          </cell>
        </row>
        <row r="479">
          <cell r="A479" t="str">
            <v>95133</v>
          </cell>
          <cell r="B479" t="str">
            <v>MÁQUINA DEMARCADORA DE FAIXA DE TRÁFEGO À FRIO, AUTOPROPELIDA, POTÊNCIA 38 HP - CHP DIURNO. AF_07/2016</v>
          </cell>
          <cell r="C479" t="str">
            <v>CHP</v>
          </cell>
          <cell r="D479" t="str">
            <v>ATRIBUÍDO SÃO PAULO</v>
          </cell>
          <cell r="E479" t="str">
            <v>177,00</v>
          </cell>
        </row>
        <row r="480">
          <cell r="A480" t="str">
            <v>95139</v>
          </cell>
          <cell r="B480" t="str">
            <v>TALHA MANUAL DE CORRENTE, CAPACIDADE DE 2 TON. COM ELEVAÇÃO DE 3 M - CHP DIURNO. AF_07/2016</v>
          </cell>
          <cell r="C480" t="str">
            <v>CHP</v>
          </cell>
          <cell r="D480" t="str">
            <v>COLETADO</v>
          </cell>
          <cell r="E480" t="str">
            <v>0,06</v>
          </cell>
        </row>
        <row r="481">
          <cell r="A481" t="str">
            <v>95212</v>
          </cell>
          <cell r="B481" t="str">
            <v>GRUA ASCENCIONAL, LANCA DE 42 M, CAPACIDADE DE 1,5 T A 30 M, ALTURA ATE 39 M - CHP DIURNO. AF_05/2023</v>
          </cell>
          <cell r="C481" t="str">
            <v>CHP</v>
          </cell>
          <cell r="D481" t="str">
            <v>ATRIBUÍDO SÃO PAULO</v>
          </cell>
          <cell r="E481" t="str">
            <v>107,26</v>
          </cell>
        </row>
        <row r="482">
          <cell r="A482" t="str">
            <v>95258</v>
          </cell>
          <cell r="B482" t="str">
            <v>MARTELO DEMOLIDOR PNEUMÁTICO MANUAL, 32 KG - CHP DIURNO. AF_09/2016</v>
          </cell>
          <cell r="C482" t="str">
            <v>CHP</v>
          </cell>
          <cell r="D482" t="str">
            <v>ATRIBUÍDO SÃO PAULO</v>
          </cell>
          <cell r="E482" t="str">
            <v>24,52</v>
          </cell>
        </row>
        <row r="483">
          <cell r="A483" t="str">
            <v>95264</v>
          </cell>
          <cell r="B483" t="str">
            <v>COMPACTADOR DE SOLOS DE PERCUSÃO (SOQUETE) COM MOTOR A GASOLINA, POTÊNCIA 3 CV - CHP DIURNO. AF_09/2016</v>
          </cell>
          <cell r="C483" t="str">
            <v>CHP</v>
          </cell>
          <cell r="D483" t="str">
            <v>ATRIBUÍDO SÃO PAULO</v>
          </cell>
          <cell r="E483" t="str">
            <v>6,53</v>
          </cell>
        </row>
        <row r="484">
          <cell r="A484" t="str">
            <v>95270</v>
          </cell>
          <cell r="B484" t="str">
            <v>RÉGUA VIBRATÓRIA DUPLA PARA CONCRETO, PESO DE 60KG, COMPRIMENTO 4 M, COM MOTOR A GASOLINA, POTÊNCIA 5,5 HP - CHP DIURNO. AF_09/2016</v>
          </cell>
          <cell r="C484" t="str">
            <v>CHP</v>
          </cell>
          <cell r="D484" t="str">
            <v>ATRIBUÍDO SÃO PAULO</v>
          </cell>
          <cell r="E484" t="str">
            <v>9,18</v>
          </cell>
        </row>
        <row r="485">
          <cell r="A485" t="str">
            <v>95276</v>
          </cell>
          <cell r="B485" t="str">
            <v>POLIDORA DE PISO (POLITRIZ), PESO DE 100KG, DIÂMETRO 450 MM, MOTOR ELÉTRICO, POTÊNCIA 4 HP - CHP DIURNO. AF_05/2023</v>
          </cell>
          <cell r="C485" t="str">
            <v>CHP</v>
          </cell>
          <cell r="D485" t="str">
            <v>ATRIBUÍDO SÃO PAULO</v>
          </cell>
          <cell r="E485" t="str">
            <v>3,49</v>
          </cell>
        </row>
        <row r="486">
          <cell r="A486" t="str">
            <v>95282</v>
          </cell>
          <cell r="B486" t="str">
            <v>DESEMPENADEIRA DE CONCRETO, PESO DE 78 KG, 4 PÁS, MOTOR A GASOLINA, POTÊNCIA 5,5 HP - CHP DIURNO. AF_05/2023</v>
          </cell>
          <cell r="C486" t="str">
            <v>CHP</v>
          </cell>
          <cell r="D486" t="str">
            <v>ATRIBUÍDO SÃO PAULO</v>
          </cell>
          <cell r="E486" t="str">
            <v>9,32</v>
          </cell>
        </row>
        <row r="487">
          <cell r="A487" t="str">
            <v>95620</v>
          </cell>
          <cell r="B487" t="str">
            <v>PERFURATRIZ PNEUMATICA MANUAL DE PESO MEDIO, MARTELETE, 18KG, COMPRIMENTO MÁXIMO DE CURSO DE 6 M, DIAMETRO DO PISTAO DE 5,5 CM - CHP DIURNO. AF_11/2016</v>
          </cell>
          <cell r="C487" t="str">
            <v>CHP</v>
          </cell>
          <cell r="D487" t="str">
            <v>ATRIBUÍDO SÃO PAULO</v>
          </cell>
          <cell r="E487" t="str">
            <v>23,98</v>
          </cell>
        </row>
        <row r="488">
          <cell r="A488" t="str">
            <v>95631</v>
          </cell>
          <cell r="B488" t="str">
            <v>ROLO COMPACTADOR VIBRATORIO TANDEM, ACO LISO, POTENCIA 125 HP, PESO SEM/COM LASTRO 10,20/11,65 T, LARGURA DE TRABALHO 1,73 M - CHP DIURNO. AF_11/2016</v>
          </cell>
          <cell r="C488" t="str">
            <v>CHP</v>
          </cell>
          <cell r="D488" t="str">
            <v>ATRIBUÍDO SÃO PAULO</v>
          </cell>
          <cell r="E488" t="str">
            <v>230,79</v>
          </cell>
        </row>
        <row r="489">
          <cell r="A489" t="str">
            <v>95702</v>
          </cell>
          <cell r="B489" t="str">
            <v>PERFURATRIZ MANUAL, TORQUE MAXIMO 55 KGF.M, POTENCIA 5 CV, COM DIAMETRO MAXIMO 8 1/2" - CHP DIURNO. AF_11/2016</v>
          </cell>
          <cell r="C489" t="str">
            <v>CHP</v>
          </cell>
          <cell r="D489" t="str">
            <v>ATRIBUÍDO SÃO PAULO</v>
          </cell>
          <cell r="E489" t="str">
            <v>36,59</v>
          </cell>
        </row>
        <row r="490">
          <cell r="A490" t="str">
            <v>95708</v>
          </cell>
          <cell r="B490" t="str">
            <v>PERFURATRIZ SOBRE ESTEIRA, TORQUE MÁXIMO 600 KGF, POTÊNCIA ENTRE 50 E 60 HP, DIÂMETRO MÁXIMO 10 - CHP DIURNO. AF_11/2016</v>
          </cell>
          <cell r="C490" t="str">
            <v>CHP</v>
          </cell>
          <cell r="D490" t="str">
            <v>ATRIBUÍDO SÃO PAULO</v>
          </cell>
          <cell r="E490" t="str">
            <v>140,39</v>
          </cell>
        </row>
        <row r="491">
          <cell r="A491" t="str">
            <v>95714</v>
          </cell>
          <cell r="B491" t="str">
            <v>ESCAVADEIRA HIDRAULICA SOBRE ESTEIRA, COM GARRA GIRATORIA DE MANDIBULAS, PESO OPERACIONAL ENTRE 22,00 E 25,50 TON, POTENCIA LIQUIDA ENTRE 150 E 160 HP - CHP DIURNO. AF_11/2016</v>
          </cell>
          <cell r="C491" t="str">
            <v>CHP</v>
          </cell>
          <cell r="D491" t="str">
            <v>ATRIBUÍDO SÃO PAULO</v>
          </cell>
          <cell r="E491" t="str">
            <v>250,98</v>
          </cell>
        </row>
        <row r="492">
          <cell r="A492" t="str">
            <v>95720</v>
          </cell>
          <cell r="B492" t="str">
            <v>ESCAVADEIRA HIDRAULICA SOBRE ESTEIRA, EQUIPADA COM CLAMSHELL, COM CAPACIDADE DA CAÇAMBA ENTRE 1,20 E 1,50 M3, PESO OPERACIONAL ENTRE 20,00 E 22,00 TON, POTENCIA LIQUIDA ENTRE 150 E 160 HP - CHP DIURNO. AF_11/2016</v>
          </cell>
          <cell r="C492" t="str">
            <v>CHP</v>
          </cell>
          <cell r="D492" t="str">
            <v>ATRIBUÍDO SÃO PAULO</v>
          </cell>
          <cell r="E492" t="str">
            <v>245,93</v>
          </cell>
        </row>
        <row r="493">
          <cell r="A493" t="str">
            <v>95872</v>
          </cell>
          <cell r="B493" t="str">
            <v>GRUPO GERADOR COM CARENAGEM, MOTOR DIESEL POTÊNCIA STANDART ENTRE 250 E 260 KVA - CHP DIURNO. AF_12/2016</v>
          </cell>
          <cell r="C493" t="str">
            <v>CHP</v>
          </cell>
          <cell r="D493" t="str">
            <v>ATRIBUÍDO SÃO PAULO</v>
          </cell>
          <cell r="E493" t="str">
            <v>296,32</v>
          </cell>
        </row>
        <row r="494">
          <cell r="A494" t="str">
            <v>96013</v>
          </cell>
          <cell r="B494" t="str">
            <v>TRATOR DE PNEUS COM POTÊNCIA DE 122 CV, TRAÇÃO 4X4, COM VASSOURA MECÂNICA ACOPLADA - CHP DIURNO. AF_02/2017</v>
          </cell>
          <cell r="C494" t="str">
            <v>CHP</v>
          </cell>
          <cell r="D494" t="str">
            <v>ATRIBUÍDO SÃO PAULO</v>
          </cell>
          <cell r="E494" t="str">
            <v>177,58</v>
          </cell>
        </row>
        <row r="495">
          <cell r="A495" t="str">
            <v>96020</v>
          </cell>
          <cell r="B495" t="str">
            <v>TRATOR DE PNEUS COM POTÊNCIA DE 122 CV, TRAÇÃO 4X4, COM GRADE DE DISCOS ACOPLADA - CHP DIURNO. AF_02/2017</v>
          </cell>
          <cell r="C495" t="str">
            <v>CHP</v>
          </cell>
          <cell r="D495" t="str">
            <v>ATRIBUÍDO SÃO PAULO</v>
          </cell>
          <cell r="E495" t="str">
            <v>177,06</v>
          </cell>
        </row>
        <row r="496">
          <cell r="A496" t="str">
            <v>96028</v>
          </cell>
          <cell r="B496" t="str">
            <v>TRATOR DE PNEUS COM POTÊNCIA DE 85 CV, TRAÇÃO 4X4, COM GRADE DE DISCOS ACOPLADA - CHP DIURNO. AF_02/2017</v>
          </cell>
          <cell r="C496" t="str">
            <v>CHP</v>
          </cell>
          <cell r="D496" t="str">
            <v>ATRIBUÍDO SÃO PAULO</v>
          </cell>
          <cell r="E496" t="str">
            <v>135,28</v>
          </cell>
        </row>
        <row r="497">
          <cell r="A497" t="str">
            <v>96035</v>
          </cell>
          <cell r="B497" t="str">
            <v>CAMINHÃO BASCULANTE 10 M3, TRUCADO, POTÊNCIA 230 CV, INCLUSIVE CAÇAMBA METÁLICA, COM DISTRIBUIDOR DE AGREGADOS ACOPLADO - CHP DIURNO. AF_02/2017</v>
          </cell>
          <cell r="C497" t="str">
            <v>CHP</v>
          </cell>
          <cell r="D497" t="str">
            <v>ATRIBUÍDO SÃO PAULO</v>
          </cell>
          <cell r="E497" t="str">
            <v>274,15</v>
          </cell>
        </row>
        <row r="498">
          <cell r="A498" t="str">
            <v>96157</v>
          </cell>
          <cell r="B498" t="str">
            <v>TRATOR DE PNEUS COM POTÊNCIA DE 85 CV, TRAÇÃO 4X4, COM VASSOURA MECÂNICA ACOPLADA - CHP DIURNO. AF_03/2017</v>
          </cell>
          <cell r="C498" t="str">
            <v>CHP</v>
          </cell>
          <cell r="D498" t="str">
            <v>ATRIBUÍDO SÃO PAULO</v>
          </cell>
          <cell r="E498" t="str">
            <v>135,80</v>
          </cell>
        </row>
        <row r="499">
          <cell r="A499" t="str">
            <v>96158</v>
          </cell>
          <cell r="B499" t="str">
            <v>MINICARREGADEIRA SOBRE RODAS POTENCIA 47HP CAPACIDADE OPERACAO 646 KG, COM VASSOURA MECÂNICA ACOPLADA - CHP DIURNO. AF_03/2017</v>
          </cell>
          <cell r="C499" t="str">
            <v>CHP</v>
          </cell>
          <cell r="D499" t="str">
            <v>ATRIBUÍDO SÃO PAULO</v>
          </cell>
          <cell r="E499" t="str">
            <v>143,06</v>
          </cell>
        </row>
        <row r="500">
          <cell r="A500" t="str">
            <v>96245</v>
          </cell>
          <cell r="B500" t="str">
            <v>MINIESCAVADEIRA SOBRE ESTEIRAS, POTENCIA LIQUIDA DE *30* HP, PESO OPERACIONAL DE *3.500* KG - CHP DIURNO. AF_04/2017</v>
          </cell>
          <cell r="C500" t="str">
            <v>CHP</v>
          </cell>
          <cell r="D500" t="str">
            <v>ATRIBUÍDO SÃO PAULO</v>
          </cell>
          <cell r="E500" t="str">
            <v>110,43</v>
          </cell>
        </row>
        <row r="501">
          <cell r="A501" t="str">
            <v>96463</v>
          </cell>
          <cell r="B501" t="str">
            <v>ROLO COMPACTADOR DE PNEUS, ESTATICO, PRESSAO VARIAVEL, POTENCIA 110 HP, PESO SEM/COM LASTRO 10,8/27 T, LARGURA DE ROLAGEM 2,30 M - CHP DIURNO. AF_06/2017</v>
          </cell>
          <cell r="C501" t="str">
            <v>CHP</v>
          </cell>
          <cell r="D501" t="str">
            <v>ATRIBUÍDO SÃO PAULO</v>
          </cell>
          <cell r="E501" t="str">
            <v>217,88</v>
          </cell>
        </row>
        <row r="502">
          <cell r="A502" t="str">
            <v>98764</v>
          </cell>
          <cell r="B502" t="str">
            <v>INVERSOR DE SOLDA MONOFÁSICO DE 160 A, POTÊNCIA DE 5400 W, TENSÃO DE 220 V, PARA SOLDA COM ELETRODOS DE 2,0 A 4,0 MM E PROCESSO TIG - CHP DIURNO. AF_06/2018</v>
          </cell>
          <cell r="C502" t="str">
            <v>CHP</v>
          </cell>
          <cell r="D502" t="str">
            <v>COEFICIENTE DE REPRESENTATIVIDADE</v>
          </cell>
          <cell r="E502" t="str">
            <v>4,95</v>
          </cell>
        </row>
        <row r="503">
          <cell r="A503" t="str">
            <v>99833</v>
          </cell>
          <cell r="B503" t="str">
            <v>LAVADORA DE ALTA PRESSAO (LAVA-JATO) PARA AGUA FRIA, PRESSAO DE OPERACAO ENTRE 1400 E 1900 LIB/POL2, VAZAO MAXIMA ENTRE 400 E 700 L/H - CHP DIURNO. AF_05/2023</v>
          </cell>
          <cell r="C503" t="str">
            <v>CHP</v>
          </cell>
          <cell r="D503" t="str">
            <v>COEFICIENTE DE REPRESENTATIVIDADE</v>
          </cell>
          <cell r="E503" t="str">
            <v>2,21</v>
          </cell>
        </row>
        <row r="504">
          <cell r="A504" t="str">
            <v>100641</v>
          </cell>
          <cell r="B504" t="str">
            <v>USINA DE MISTURA ASFÁLTICA À QUENTE, TIPO CONTRA FLUXO, PROD 100 A 140 TON/HORA - CHP DIURNO. AF_12/2019</v>
          </cell>
          <cell r="C504" t="str">
            <v>CHP</v>
          </cell>
          <cell r="D504" t="str">
            <v>ATRIBUÍDO SÃO PAULO</v>
          </cell>
          <cell r="E504" t="str">
            <v>4.769,95</v>
          </cell>
        </row>
        <row r="505">
          <cell r="A505" t="str">
            <v>100647</v>
          </cell>
          <cell r="B505" t="str">
            <v>USINA DE ASFALTO, TIPO GRAVIMÉTRICA, PROD 150 TON/HORA - CHP DIURNO. AF_12/2019</v>
          </cell>
          <cell r="C505" t="str">
            <v>CHP</v>
          </cell>
          <cell r="D505" t="str">
            <v>ATRIBUÍDO SÃO PAULO</v>
          </cell>
          <cell r="E505" t="str">
            <v>6.373,57</v>
          </cell>
        </row>
        <row r="506">
          <cell r="A506" t="str">
            <v>102275</v>
          </cell>
          <cell r="B506" t="str">
            <v>MARTELO DEMOLIDOR ELÉTRICO, COM POTÊNCIA DE 2.000 W, 1.000 IMPACTOS POR MINUTO, PESO DE 30 KG - CHP DIURNO. AF_01/2021</v>
          </cell>
          <cell r="C506" t="str">
            <v>CHP</v>
          </cell>
          <cell r="D506" t="str">
            <v>ATRIBUÍDO SÃO PAULO</v>
          </cell>
          <cell r="E506" t="str">
            <v>24,77</v>
          </cell>
        </row>
        <row r="507">
          <cell r="A507" t="str">
            <v>104091</v>
          </cell>
          <cell r="B507" t="str">
            <v>TERMOFUSORA PARA TUBOS E CONEXÕES EM PPR COM DIÂMETROS DE 20 A 63 MM, POTÊNCIA DE 800 W, TENSAO 220 V - CHP DIURNO. AF_05/2022</v>
          </cell>
          <cell r="C507" t="str">
            <v>CHP</v>
          </cell>
          <cell r="D507" t="str">
            <v>COEFICIENTE DE REPRESENTATIVIDADE</v>
          </cell>
          <cell r="E507" t="str">
            <v>0,87</v>
          </cell>
        </row>
        <row r="508">
          <cell r="A508" t="str">
            <v>104097</v>
          </cell>
          <cell r="B508" t="str">
            <v>TERMOFUSORA PARA TUBOS E CONEXÕES EM PPR COM DIÂMETROS DE 75 A 110 MM, POTÊNCIA DE *1100* W, TENSÃO 220 V - CHP DIURNO. AF_05/2022</v>
          </cell>
          <cell r="C508" t="str">
            <v>CHP</v>
          </cell>
          <cell r="D508" t="str">
            <v>COEFICIENTE DE REPRESENTATIVIDADE</v>
          </cell>
          <cell r="E508" t="str">
            <v>1,22</v>
          </cell>
        </row>
        <row r="509">
          <cell r="A509" t="str">
            <v>5632</v>
          </cell>
          <cell r="B509" t="str">
            <v>ESCAVADEIRA HIDRÁULICA SOBRE ESTEIRAS, CAÇAMBA 0,80 M3, PESO OPERACIONAL 17 T, POTENCIA BRUTA 111 HP - CHI DIURNO. AF_06/2014</v>
          </cell>
          <cell r="C509" t="str">
            <v>CHI</v>
          </cell>
          <cell r="D509" t="str">
            <v>ATRIBUÍDO SÃO PAULO</v>
          </cell>
          <cell r="E509" t="str">
            <v>82,35</v>
          </cell>
        </row>
        <row r="510">
          <cell r="A510" t="str">
            <v>5679</v>
          </cell>
          <cell r="B510" t="str">
            <v>RETROESCAVADEIRA SOBRE RODAS COM CARREGADEIRA, TRAÇÃO 4X4, POTÊNCIA LÍQ. 88 HP, CAÇAMBA CARREG. CAP. MÍN. 1 M3, CAÇAMBA RETRO CAP. 0,26 M3, PESO OPERACIONAL MÍN. 6.674 KG, PROFUNDIDADE ESCAVAÇÃO MÁX. 4,37 M - CHI DIURNO. AF_06/2014</v>
          </cell>
          <cell r="C510" t="str">
            <v>CHI</v>
          </cell>
          <cell r="D510" t="str">
            <v>ATRIBUÍDO SÃO PAULO</v>
          </cell>
          <cell r="E510" t="str">
            <v>55,18</v>
          </cell>
        </row>
        <row r="511">
          <cell r="A511" t="str">
            <v>5681</v>
          </cell>
          <cell r="B511" t="str">
            <v>RETROESCAVADEIRA SOBRE RODAS COM CARREGADEIRA, TRAÇÃO 4X2, POTÊNCIA LÍQ. 79 HP, CAÇAMBA CARREG. CAP. MÍN. 1 M3, CAÇAMBA RETRO CAP. 0,20 M3, PESO OPERACIONAL MÍN. 6.570 KG, PROFUNDIDADE ESCAVAÇÃO MÁX. 4,37 M - CHI DIURNO. AF_06/2014</v>
          </cell>
          <cell r="C511" t="str">
            <v>CHI</v>
          </cell>
          <cell r="D511" t="str">
            <v>ATRIBUÍDO SÃO PAULO</v>
          </cell>
          <cell r="E511" t="str">
            <v>51,77</v>
          </cell>
        </row>
        <row r="512">
          <cell r="A512" t="str">
            <v>5685</v>
          </cell>
          <cell r="B512" t="str">
            <v>ROLO COMPACTADOR VIBRATÓRIO DE UM CILINDRO AÇO LISO, POTÊNCIA 80 HP, PESO OPERACIONAL MÁXIMO 8,1 T, IMPACTO DINÂMICO 16,15 / 9,5 T, LARGURA DE TRABALHO 1,68 M - CHI DIURNO. AF_06/2014</v>
          </cell>
          <cell r="C512" t="str">
            <v>CHI</v>
          </cell>
          <cell r="D512" t="str">
            <v>ATRIBUÍDO SÃO PAULO</v>
          </cell>
          <cell r="E512" t="str">
            <v>61,41</v>
          </cell>
        </row>
        <row r="513">
          <cell r="A513" t="str">
            <v>5690</v>
          </cell>
          <cell r="B513" t="str">
            <v>GRADE DE DISCO CONTROLE REMOTO REBOCÁVEL, COM 24 DISCOS 24 X 6 MM COM PNEUS PARA TRANSPORTE - CHI DIURNO. AF_06/2014</v>
          </cell>
          <cell r="C513" t="str">
            <v>CHI</v>
          </cell>
          <cell r="D513" t="str">
            <v>ATRIBUÍDO SÃO PAULO</v>
          </cell>
          <cell r="E513" t="str">
            <v>4,52</v>
          </cell>
        </row>
        <row r="514">
          <cell r="A514" t="str">
            <v>5806</v>
          </cell>
          <cell r="B514" t="str">
            <v>MOTOBOMBA CENTRÍFUGA, MOTOR A GASOLINA, POTÊNCIA 5,42 HP, BOCAIS 1 1/2" X 1", DIÂMETRO ROTOR 143 MM HM/Q = 6 MCA / 16,8 M3/H A 38 MCA / 6,6 M3/H - CHI DIURNO. AF_06/2014</v>
          </cell>
          <cell r="C514" t="str">
            <v>CHI</v>
          </cell>
          <cell r="D514" t="str">
            <v>COEFICIENTE DE REPRESENTATIVIDADE</v>
          </cell>
          <cell r="E514" t="str">
            <v>0,33</v>
          </cell>
        </row>
        <row r="515">
          <cell r="A515" t="str">
            <v>5826</v>
          </cell>
          <cell r="B515" t="str">
            <v>CAMINHÃO TOCO, PBT 16.000 KG, CARGA ÚTIL MÁX. 10.685 KG, DIST. ENTRE EIXOS 4,8 M, POTÊNCIA 189 CV, INCLUSIVE CARROCERIA FIXA ABERTA DE MADEIRA P/ TRANSPORTE GERAL DE CARGA SECA, DIMEN. APROX. 2,5 X 7,00 X 0,50 M - CHI DIURNO. AF_06/2014</v>
          </cell>
          <cell r="C515" t="str">
            <v>CHI</v>
          </cell>
          <cell r="D515" t="str">
            <v>ATRIBUÍDO SÃO PAULO</v>
          </cell>
          <cell r="E515" t="str">
            <v>53,90</v>
          </cell>
        </row>
        <row r="516">
          <cell r="A516" t="str">
            <v>5829</v>
          </cell>
          <cell r="B516" t="str">
            <v>USINA DE CONCRETO FIXA, CAPACIDADE NOMINAL DE 90 A 120 M3/H, SEM SILO - CHI DIURNO. AF_07/2016</v>
          </cell>
          <cell r="C516" t="str">
            <v>CHI</v>
          </cell>
          <cell r="D516" t="str">
            <v>ATRIBUÍDO SÃO PAULO</v>
          </cell>
          <cell r="E516" t="str">
            <v>132,29</v>
          </cell>
        </row>
        <row r="517">
          <cell r="A517" t="str">
            <v>5837</v>
          </cell>
          <cell r="B517" t="str">
            <v>VIBROACABADORA DE ASFALTO SOBRE ESTEIRAS, LARGURA DE PAVIMENTAÇÃO 1,90 M A 5,30 M, POTÊNCIA 105 HP CAPACIDADE 450 T/H - CHI DIURNO. AF_11/2014</v>
          </cell>
          <cell r="C517" t="str">
            <v>CHI</v>
          </cell>
          <cell r="D517" t="str">
            <v>ATRIBUÍDO SÃO PAULO</v>
          </cell>
          <cell r="E517" t="str">
            <v>150,25</v>
          </cell>
        </row>
        <row r="518">
          <cell r="A518" t="str">
            <v>5841</v>
          </cell>
          <cell r="B518" t="str">
            <v>VASSOURA MECÂNICA REBOCÁVEL COM ESCOVA CILÍNDRICA, LARGURA ÚTIL DE VARRIMENTO DE 2,44 M - CHI DIURNO. AF_06/2014</v>
          </cell>
          <cell r="C518" t="str">
            <v>CHI</v>
          </cell>
          <cell r="D518" t="str">
            <v>ATRIBUÍDO SÃO PAULO</v>
          </cell>
          <cell r="E518" t="str">
            <v>5,18</v>
          </cell>
        </row>
        <row r="519">
          <cell r="A519" t="str">
            <v>5845</v>
          </cell>
          <cell r="B519" t="str">
            <v>TRATOR DE PNEUS, POTÊNCIA 122 CV, TRAÇÃO 4X4, PESO COM LASTRO DE 4.510 KG - CHI DIURNO. AF_06/2014</v>
          </cell>
          <cell r="C519" t="str">
            <v>CHI</v>
          </cell>
          <cell r="D519" t="str">
            <v>ATRIBUÍDO SÃO PAULO</v>
          </cell>
          <cell r="E519" t="str">
            <v>49,38</v>
          </cell>
        </row>
        <row r="520">
          <cell r="A520" t="str">
            <v>5849</v>
          </cell>
          <cell r="B520" t="str">
            <v>TRATOR DE ESTEIRAS, POTÊNCIA 170 HP, PESO OPERACIONAL 19 T, CAÇAMBA 5,2 M3 - CHI DIURNO. AF_06/2014</v>
          </cell>
          <cell r="C520" t="str">
            <v>CHI</v>
          </cell>
          <cell r="D520" t="str">
            <v>ATRIBUÍDO SÃO PAULO</v>
          </cell>
          <cell r="E520" t="str">
            <v>80,45</v>
          </cell>
        </row>
        <row r="521">
          <cell r="A521" t="str">
            <v>5853</v>
          </cell>
          <cell r="B521" t="str">
            <v>TRATOR DE ESTEIRAS, POTÊNCIA 150 HP, PESO OPERACIONAL 16,7 T, COM RODA MOTRIZ ELEVADA E LÂMINA 3,18 M3 - CHI DIURNO. AF_06/2014</v>
          </cell>
          <cell r="C521" t="str">
            <v>CHI</v>
          </cell>
          <cell r="D521" t="str">
            <v>ATRIBUÍDO SÃO PAULO</v>
          </cell>
          <cell r="E521" t="str">
            <v>80,79</v>
          </cell>
        </row>
        <row r="522">
          <cell r="A522" t="str">
            <v>5857</v>
          </cell>
          <cell r="B522" t="str">
            <v>TRATOR DE ESTEIRAS, POTÊNCIA 347 HP, PESO OPERACIONAL 38,5 T, COM LÂMINA 8,70 M3 - CHI DIURNO. AF_06/2014</v>
          </cell>
          <cell r="C522" t="str">
            <v>CHI</v>
          </cell>
          <cell r="D522" t="str">
            <v>ATRIBUÍDO SÃO PAULO</v>
          </cell>
          <cell r="E522" t="str">
            <v>207,20</v>
          </cell>
        </row>
        <row r="523">
          <cell r="A523" t="str">
            <v>5865</v>
          </cell>
          <cell r="B523" t="str">
            <v>ROLO COMPACTADOR VIBRATÓRIO REBOCÁVEL, CILINDRO DE AÇO LISO, POTÊNCIA DE TRAÇÃO DE 65 CV, PESO 4,7 T, IMPACTO DINÂMICO 18,3 T, LARGURA DE TRABALHO 1,67 M - CHI DIURNO. AF_02/2016</v>
          </cell>
          <cell r="C523" t="str">
            <v>CHI</v>
          </cell>
          <cell r="D523" t="str">
            <v>ATRIBUÍDO SÃO PAULO</v>
          </cell>
          <cell r="E523" t="str">
            <v>12,03</v>
          </cell>
        </row>
        <row r="524">
          <cell r="A524" t="str">
            <v>5869</v>
          </cell>
          <cell r="B524" t="str">
            <v>ROLO COMPACTADOR VIBRATÓRIO TANDEM AÇO LISO, POTÊNCIA 58 HP, PESO SEM/COM LASTRO 6,5 / 9,4 T, LARGURA DE TRABALHO 1,2 M - CHI DIURNO. AF_06/2014</v>
          </cell>
          <cell r="C524" t="str">
            <v>CHI</v>
          </cell>
          <cell r="D524" t="str">
            <v>ATRIBUÍDO SÃO PAULO</v>
          </cell>
          <cell r="E524" t="str">
            <v>70,51</v>
          </cell>
        </row>
        <row r="525">
          <cell r="A525" t="str">
            <v>5877</v>
          </cell>
          <cell r="B525" t="str">
            <v>RETROESCAVADEIRA SOBRE RODAS COM CARREGADEIRA, TRAÇÃO 4X4, POTÊNCIA LÍQ. 72 HP, CAÇAMBA CARREG. CAP. MÍN. 0,79 M3, CAÇAMBA RETRO CAP. 0,18 M3, PESO OPERACIONAL MÍN. 7.140 KG, PROFUNDIDADE ESCAVAÇÃO MÁX. 4,50 M - CHI DIURNO. AF_06/2014</v>
          </cell>
          <cell r="C525" t="str">
            <v>CHI</v>
          </cell>
          <cell r="D525" t="str">
            <v>ATRIBUÍDO SÃO PAULO</v>
          </cell>
          <cell r="E525" t="str">
            <v>54,09</v>
          </cell>
        </row>
        <row r="526">
          <cell r="A526" t="str">
            <v>5881</v>
          </cell>
          <cell r="B526" t="str">
            <v>ROLO COMPACTADOR VIBRATÓRIO PÉ DE CARNEIRO, OPERADO POR CONTROLE REMOTO, POTÊNCIA 12,5 KW, PESO OPERACIONAL 1,675 T, LARGURA DE TRABALHO 0,85 M - CHI DIURNO. AF_02/2016</v>
          </cell>
          <cell r="C526" t="str">
            <v>CHI</v>
          </cell>
          <cell r="D526" t="str">
            <v>ATRIBUÍDO SÃO PAULO</v>
          </cell>
          <cell r="E526" t="str">
            <v>76,03</v>
          </cell>
        </row>
        <row r="527">
          <cell r="A527" t="str">
            <v>5884</v>
          </cell>
          <cell r="B527" t="str">
            <v>USINA DE LAMA ASFÁLTICA, PROD 30 A 50 T/H, SILO DE AGREGADO 7 M3, RESERVATÓRIOS PARA EMULSÃO E ÁGUA DE 2,3 M3 CADA, MISTURADOR TIPO PUG MILL A SER MONTADO SOBRE CAMINHÃO - CHI DIURNO. AF_10/2014</v>
          </cell>
          <cell r="C527" t="str">
            <v>CHI</v>
          </cell>
          <cell r="D527" t="str">
            <v>ATRIBUÍDO SÃO PAULO</v>
          </cell>
          <cell r="E527" t="str">
            <v>49,41</v>
          </cell>
        </row>
        <row r="528">
          <cell r="A528" t="str">
            <v>5892</v>
          </cell>
          <cell r="B528" t="str">
            <v>CAMINHÃO TOCO, PESO BRUTO TOTAL 14.300 KG, CARGA ÚTIL MÁXIMA 9590 KG, DISTÂNCIA ENTRE EIXOS 4,76 M, POTÊNCIA 185 CV (NÃO INCLUI CARROCERIA) - CHI DIURNO. AF_06/2014</v>
          </cell>
          <cell r="C528" t="str">
            <v>CHI</v>
          </cell>
          <cell r="D528" t="str">
            <v>ATRIBUÍDO SÃO PAULO</v>
          </cell>
          <cell r="E528" t="str">
            <v>48,93</v>
          </cell>
        </row>
        <row r="529">
          <cell r="A529" t="str">
            <v>5896</v>
          </cell>
          <cell r="B529" t="str">
            <v>CAMINHÃO TOCO, PESO BRUTO TOTAL 16.000 KG, CARGA ÚTIL MÁXIMA DE 10.685 KG, DISTÂNCIA ENTRE EIXOS 4,80 M, POTÊNCIA 189 CV EXCLUSIVE CARROCERIA - CHI DIURNO. AF_06/2014</v>
          </cell>
          <cell r="C529" t="str">
            <v>CHI</v>
          </cell>
          <cell r="D529" t="str">
            <v>ATRIBUÍDO SÃO PAULO</v>
          </cell>
          <cell r="E529" t="str">
            <v>51,74</v>
          </cell>
        </row>
        <row r="530">
          <cell r="A530" t="str">
            <v>5903</v>
          </cell>
          <cell r="B530" t="str">
            <v>CAMINHÃO PIPA 10.000 L TRUCADO, PESO BRUTO TOTAL 23.000 KG, CARGA ÚTIL MÁXIMA 15.935 KG, DISTÂNCIA ENTRE EIXOS 4,8 M, POTÊNCIA 230 CV, INCLUSIVE TANQUE DE AÇO PARA TRANSPORTE DE ÁGUA - CHI DIURNO. AF_06/2014</v>
          </cell>
          <cell r="C530" t="str">
            <v>CHI</v>
          </cell>
          <cell r="D530" t="str">
            <v>ATRIBUÍDO SÃO PAULO</v>
          </cell>
          <cell r="E530" t="str">
            <v>66,20</v>
          </cell>
        </row>
        <row r="531">
          <cell r="A531" t="str">
            <v>5911</v>
          </cell>
          <cell r="B531" t="str">
            <v>ESPARGIDOR DE ASFALTO PRESSURIZADO COM TANQUE DE 2500 L, REBOCÁVEL COM MOTOR A GASOLINA POTÊNCIA 3,4 HP - CHI DIURNO. AF_07/2014</v>
          </cell>
          <cell r="C531" t="str">
            <v>CHI</v>
          </cell>
          <cell r="D531" t="str">
            <v>ATRIBUÍDO SÃO PAULO</v>
          </cell>
          <cell r="E531" t="str">
            <v>22,45</v>
          </cell>
        </row>
        <row r="532">
          <cell r="A532" t="str">
            <v>5923</v>
          </cell>
          <cell r="B532" t="str">
            <v>GRADE DE DISCO REBOCÁVEL COM 20 DISCOS 24" X 6 MM COM PNEUS PARA TRANSPORTE - CHI DIURNO. AF_06/2014</v>
          </cell>
          <cell r="C532" t="str">
            <v>CHI</v>
          </cell>
          <cell r="D532" t="str">
            <v>ATRIBUÍDO SÃO PAULO</v>
          </cell>
          <cell r="E532" t="str">
            <v>3,54</v>
          </cell>
        </row>
        <row r="533">
          <cell r="A533" t="str">
            <v>5930</v>
          </cell>
          <cell r="B533" t="str">
            <v>GUINDAUTO HIDRÁULICO, CAPACIDADE MÁXIMA DE CARGA 6200 KG, MOMENTO MÁXIMO DE CARGA 11,7 TM, ALCANCE MÁXIMO HORIZONTAL 9,70 M, INCLUSIVE CAMINHÃO TOCO PBT 16.000 KG, POTÊNCIA DE 189 CV - CHI DIURNO. AF_06/2014</v>
          </cell>
          <cell r="C533" t="str">
            <v>CHI</v>
          </cell>
          <cell r="D533" t="str">
            <v>ATRIBUÍDO SÃO PAULO</v>
          </cell>
          <cell r="E533" t="str">
            <v>64,00</v>
          </cell>
        </row>
        <row r="534">
          <cell r="A534" t="str">
            <v>5934</v>
          </cell>
          <cell r="B534" t="str">
            <v>MOTONIVELADORA POTÊNCIA BÁSICA LÍQUIDA (PRIMEIRA MARCHA) 125 HP, PESO BRUTO 13032 KG, LARGURA DA LÂMINA DE 3,7 M - CHI DIURNO. AF_06/2014</v>
          </cell>
          <cell r="C534" t="str">
            <v>CHI</v>
          </cell>
          <cell r="D534" t="str">
            <v>ATRIBUÍDO SÃO PAULO</v>
          </cell>
          <cell r="E534" t="str">
            <v>87,57</v>
          </cell>
        </row>
        <row r="535">
          <cell r="A535" t="str">
            <v>5942</v>
          </cell>
          <cell r="B535" t="str">
            <v>PÁ CARREGADEIRA SOBRE RODAS, POTÊNCIA LÍQUIDA 128 HP, CAPACIDADE DA CAÇAMBA 1,7 A 2,8 M3, PESO OPERACIONAL 11632 KG - CHI DIURNO. AF_06/2014</v>
          </cell>
          <cell r="C535" t="str">
            <v>CHI</v>
          </cell>
          <cell r="D535" t="str">
            <v>ATRIBUÍDO SÃO PAULO</v>
          </cell>
          <cell r="E535" t="str">
            <v>70,97</v>
          </cell>
        </row>
        <row r="536">
          <cell r="A536" t="str">
            <v>5946</v>
          </cell>
          <cell r="B536" t="str">
            <v>PÁ CARREGADEIRA SOBRE RODAS, POTÊNCIA 197 HP, CAPACIDADE DA CAÇAMBA 2,5 A 3,5 M3, PESO OPERACIONAL 18338 KG - CHI DIURNO. AF_06/2014</v>
          </cell>
          <cell r="C536" t="str">
            <v>CHI</v>
          </cell>
          <cell r="D536" t="str">
            <v>ATRIBUÍDO SÃO PAULO</v>
          </cell>
          <cell r="E536" t="str">
            <v>88,48</v>
          </cell>
        </row>
        <row r="537">
          <cell r="A537" t="str">
            <v>5952</v>
          </cell>
          <cell r="B537" t="str">
            <v>MARTELETE OU ROMPEDOR PNEUMÁTICO MANUAL, 28 KG, COM SILENCIADOR - CHI DIURNO. AF_07/2016</v>
          </cell>
          <cell r="C537" t="str">
            <v>CHI</v>
          </cell>
          <cell r="D537" t="str">
            <v>ATRIBUÍDO SÃO PAULO</v>
          </cell>
          <cell r="E537" t="str">
            <v>23,20</v>
          </cell>
        </row>
        <row r="538">
          <cell r="A538" t="str">
            <v>5954</v>
          </cell>
          <cell r="B538" t="str">
            <v>COMPRESSOR DE AR REBOCÁVEL, VAZÃO 189 PCM, PRESSÃO EFETIVA DE TRABALHO 102 PSI, MOTOR DIESEL, POTÊNCIA 63 CV - CHI DIURNO. AF_06/2015</v>
          </cell>
          <cell r="C538" t="str">
            <v>CHI</v>
          </cell>
          <cell r="D538" t="str">
            <v>ATRIBUÍDO SÃO PAULO</v>
          </cell>
          <cell r="E538" t="str">
            <v>6,30</v>
          </cell>
        </row>
        <row r="539">
          <cell r="A539" t="str">
            <v>5961</v>
          </cell>
          <cell r="B539" t="str">
            <v>CAMINHÃO BASCULANTE 6 M3, PESO BRUTO TOTAL 16.000 KG, CARGA ÚTIL MÁXIMA 13.071 KG, DISTÂNCIA ENTRE EIXOS 4,80 M, POTÊNCIA 230 CV INCLUSIVE CAÇAMBA METÁLICA - CHI DIURNO. AF_06/2014</v>
          </cell>
          <cell r="C539" t="str">
            <v>CHI</v>
          </cell>
          <cell r="D539" t="str">
            <v>ATRIBUÍDO SÃO PAULO</v>
          </cell>
          <cell r="E539" t="str">
            <v>55,46</v>
          </cell>
        </row>
        <row r="540">
          <cell r="A540" t="str">
            <v>6260</v>
          </cell>
          <cell r="B540" t="str">
            <v>CAMINHÃO PIPA 6.000 L, PESO BRUTO TOTAL 13.000 KG, DISTÂNCIA ENTRE EIXOS 4,80 M, POTÊNCIA 189 CV INCLUSIVE TANQUE DE AÇO PARA TRANSPORTE DE ÁGUA, CAPACIDADE 6 M3 - CHI DIURNO. AF_06/2014</v>
          </cell>
          <cell r="C540" t="str">
            <v>CHI</v>
          </cell>
          <cell r="D540" t="str">
            <v>ATRIBUÍDO SÃO PAULO</v>
          </cell>
          <cell r="E540" t="str">
            <v>53,23</v>
          </cell>
        </row>
        <row r="541">
          <cell r="A541" t="str">
            <v>6880</v>
          </cell>
          <cell r="B541" t="str">
            <v>ROLO COMPACTADOR DE PNEUS ESTÁTICO, PRESSÃO VARIÁVEL, POTÊNCIA 111 HP, PESO SEM/COM LASTRO 9,5 / 26 T, LARGURA DE TRABALHO 1,90 M - CHI DIURNO. AF_07/2014</v>
          </cell>
          <cell r="C541" t="str">
            <v>CHI</v>
          </cell>
          <cell r="D541" t="str">
            <v>ATRIBUÍDO SÃO PAULO</v>
          </cell>
          <cell r="E541" t="str">
            <v>83,86</v>
          </cell>
        </row>
        <row r="542">
          <cell r="A542" t="str">
            <v>7031</v>
          </cell>
          <cell r="B542" t="str">
            <v>TANQUE DE ASFALTO ESTACIONÁRIO COM SERPENTINA, CAPACIDADE 30.000 L - CHI DIURNO. AF_05/2023</v>
          </cell>
          <cell r="C542" t="str">
            <v>CHI</v>
          </cell>
          <cell r="D542" t="str">
            <v>ATRIBUÍDO SÃO PAULO</v>
          </cell>
          <cell r="E542" t="str">
            <v>5,86</v>
          </cell>
        </row>
        <row r="543">
          <cell r="A543" t="str">
            <v>7043</v>
          </cell>
          <cell r="B543" t="str">
            <v>MOTOBOMBA TRASH (PARA ÁGUA SUJA) AUTO ESCORVANTE, MOTOR GASOLINA DE 6,41 HP, DIÂMETROS DE SUCÇÃO X RECALQUE: 3" X 3", HM/Q = 10 MCA / 60 M3/H A 23 MCA / 0 M3/H - CHI DIURNO. AF_10/2014</v>
          </cell>
          <cell r="C543" t="str">
            <v>CHI</v>
          </cell>
          <cell r="D543" t="str">
            <v>COEFICIENTE DE REPRESENTATIVIDADE</v>
          </cell>
          <cell r="E543" t="str">
            <v>0,41</v>
          </cell>
        </row>
        <row r="544">
          <cell r="A544" t="str">
            <v>7050</v>
          </cell>
          <cell r="B544" t="str">
            <v>ROLO COMPACTADOR PE DE CARNEIRO VIBRATORIO, POTENCIA 125 HP, PESO OPERACIONAL SEM/COM LASTRO 11,95 / 13,30 T, IMPACTO DINAMICO 38,5 / 22,5 T, LARGURA DE TRABALHO 2,15 M - CHI DIURNO. AF_06/2014</v>
          </cell>
          <cell r="C544" t="str">
            <v>CHI</v>
          </cell>
          <cell r="D544" t="str">
            <v>ATRIBUÍDO SÃO PAULO</v>
          </cell>
          <cell r="E544" t="str">
            <v>76,91</v>
          </cell>
        </row>
        <row r="545">
          <cell r="A545" t="str">
            <v>67827</v>
          </cell>
          <cell r="B545" t="str">
            <v>CAMINHÃO BASCULANTE 6 M3 TOCO, PESO BRUTO TOTAL 16.000 KG, CARGA ÚTIL MÁXIMA 11.130 KG, DISTÂNCIA ENTRE EIXOS 5,36 M, POTÊNCIA 185 CV, INCLUSIVE CAÇAMBA METÁLICA - CHI DIURNO. AF_06/2014</v>
          </cell>
          <cell r="C545" t="str">
            <v>CHI</v>
          </cell>
          <cell r="D545" t="str">
            <v>ATRIBUÍDO SÃO PAULO</v>
          </cell>
          <cell r="E545" t="str">
            <v>56,70</v>
          </cell>
        </row>
        <row r="546">
          <cell r="A546" t="str">
            <v>73395</v>
          </cell>
          <cell r="B546" t="str">
            <v>GRUPO GERADOR ESTACIONÁRIO, MOTOR DIESEL POTÊNCIA 170 KVA - CHI DIURNO. AF_02/2016</v>
          </cell>
          <cell r="C546" t="str">
            <v>CHI</v>
          </cell>
          <cell r="D546" t="str">
            <v>ATRIBUÍDO SÃO PAULO</v>
          </cell>
          <cell r="E546" t="str">
            <v>7,96</v>
          </cell>
        </row>
        <row r="547">
          <cell r="A547" t="str">
            <v>83766</v>
          </cell>
          <cell r="B547" t="str">
            <v>GRUPO DE SOLDAGEM COM GERADOR A DIESEL 60 CV PARA SOLDA ELÉTRICA, SOBRE 04 RODAS, COM MOTOR 4 CILINDROS 600 A - CHI DIURNO. AF_02/2016</v>
          </cell>
          <cell r="C547" t="str">
            <v>CHI</v>
          </cell>
          <cell r="D547" t="str">
            <v>ATRIBUÍDO SÃO PAULO</v>
          </cell>
          <cell r="E547" t="str">
            <v>33,03</v>
          </cell>
        </row>
        <row r="548">
          <cell r="A548" t="str">
            <v>84013</v>
          </cell>
          <cell r="B548" t="str">
            <v>ESCAVADEIRA HIDRÁULICA SOBRE ESTEIRAS, CAÇAMBA 0,80 M3, PESO OPERACIONAL 17,8 T, POTÊNCIA LÍQUIDA 110 HP - CHI DIURNO. AF_10/2014</v>
          </cell>
          <cell r="C548" t="str">
            <v>CHI</v>
          </cell>
          <cell r="D548" t="str">
            <v>ATRIBUÍDO SÃO PAULO</v>
          </cell>
          <cell r="E548" t="str">
            <v>79,69</v>
          </cell>
        </row>
        <row r="549">
          <cell r="A549" t="str">
            <v>87446</v>
          </cell>
          <cell r="B549" t="str">
            <v>BETONEIRA CAPACIDADE NOMINAL 400 L, CAPACIDADE DE MISTURA 310 L, MOTOR A DIESEL POTÊNCIA 5,0 HP, SEM CARREGADOR - CHI DIURNO. AF_05/2023</v>
          </cell>
          <cell r="C549" t="str">
            <v>CHI</v>
          </cell>
          <cell r="D549" t="str">
            <v>COEFICIENTE DE REPRESENTATIVIDADE</v>
          </cell>
          <cell r="E549" t="str">
            <v>0,61</v>
          </cell>
        </row>
        <row r="550">
          <cell r="A550" t="str">
            <v>88392</v>
          </cell>
          <cell r="B550" t="str">
            <v>MISTURADOR DE ARGAMASSA, EIXO HORIZONTAL, CAPACIDADE DE MISTURA 300 KG, MOTOR ELÉTRICO POTÊNCIA 5 CV - CHI DIURNO. AF_05/2023</v>
          </cell>
          <cell r="C550" t="str">
            <v>CHI</v>
          </cell>
          <cell r="D550" t="str">
            <v>COEFICIENTE DE REPRESENTATIVIDADE</v>
          </cell>
          <cell r="E550" t="str">
            <v>1,19</v>
          </cell>
        </row>
        <row r="551">
          <cell r="A551" t="str">
            <v>88398</v>
          </cell>
          <cell r="B551" t="str">
            <v>MISTURADOR DE ARGAMASSA, EIXO HORIZONTAL, CAPACIDADE DE MISTURA 600 KG, MOTOR ELÉTRICO POTÊNCIA 7,5 CV - CHI DIURNO. AF_05/2023</v>
          </cell>
          <cell r="C551" t="str">
            <v>CHI</v>
          </cell>
          <cell r="D551" t="str">
            <v>COEFICIENTE DE REPRESENTATIVIDADE</v>
          </cell>
          <cell r="E551" t="str">
            <v>1,42</v>
          </cell>
        </row>
        <row r="552">
          <cell r="A552" t="str">
            <v>88404</v>
          </cell>
          <cell r="B552" t="str">
            <v>MISTURADOR DE ARGAMASSA, EIXO HORIZONTAL, CAPACIDADE DE MISTURA 160 KG, MOTOR ELÉTRICO POTÊNCIA 3 CV - CHI DIURNO. AF_05/2023</v>
          </cell>
          <cell r="C552" t="str">
            <v>CHI</v>
          </cell>
          <cell r="D552" t="str">
            <v>COEFICIENTE DE REPRESENTATIVIDADE</v>
          </cell>
          <cell r="E552" t="str">
            <v>1,12</v>
          </cell>
        </row>
        <row r="553">
          <cell r="A553" t="str">
            <v>88430</v>
          </cell>
          <cell r="B553" t="str">
            <v>PROJETOR DE ARGAMASSA, CAPACIDADE DE PROJEÇÃO 1,5 M3/H, ALCANCE DE 30 ATÉ 60 M, MOTOR ELÉTRICO POTÊNCIA 7,5 HP - CHI DIURNO. AF_06/2014</v>
          </cell>
          <cell r="C553" t="str">
            <v>CHI</v>
          </cell>
          <cell r="D553" t="str">
            <v>COEFICIENTE DE REPRESENTATIVIDADE</v>
          </cell>
          <cell r="E553" t="str">
            <v>7,75</v>
          </cell>
        </row>
        <row r="554">
          <cell r="A554" t="str">
            <v>88438</v>
          </cell>
          <cell r="B554" t="str">
            <v>PROJETOR DE ARGAMASSA, CAPACIDADE DE PROJEÇÃO 2 M3/H, ALCANCE ATÉ 50 M, MOTOR ELÉTRICO POTÊNCIA 7,5 HP - CHI DIURNO. AF_06/2014</v>
          </cell>
          <cell r="C554" t="str">
            <v>CHI</v>
          </cell>
          <cell r="D554" t="str">
            <v>COEFICIENTE DE REPRESENTATIVIDADE</v>
          </cell>
          <cell r="E554" t="str">
            <v>10,29</v>
          </cell>
        </row>
        <row r="555">
          <cell r="A555" t="str">
            <v>88831</v>
          </cell>
          <cell r="B555" t="str">
            <v>BETONEIRA CAPACIDADE NOMINAL DE 400 L, CAPACIDADE DE MISTURA 280 L, MOTOR ELÉTRICO TRIFÁSICO POTÊNCIA DE 2 CV, SEM CARREGADOR - CHI DIURNO. AF_05/2023</v>
          </cell>
          <cell r="C555" t="str">
            <v>CHI</v>
          </cell>
          <cell r="D555" t="str">
            <v>COLETADO</v>
          </cell>
          <cell r="E555" t="str">
            <v>0,44</v>
          </cell>
        </row>
        <row r="556">
          <cell r="A556" t="str">
            <v>88844</v>
          </cell>
          <cell r="B556" t="str">
            <v>TRATOR DE ESTEIRAS, POTÊNCIA 125 HP, PESO OPERACIONAL 12,9 T, COM LÂMINA 2,7 M3 - CHI DIURNO. AF_10/2014</v>
          </cell>
          <cell r="C556" t="str">
            <v>CHI</v>
          </cell>
          <cell r="D556" t="str">
            <v>ATRIBUÍDO SÃO PAULO</v>
          </cell>
          <cell r="E556" t="str">
            <v>70,09</v>
          </cell>
        </row>
        <row r="557">
          <cell r="A557" t="str">
            <v>88908</v>
          </cell>
          <cell r="B557" t="str">
            <v>ESCAVADEIRA HIDRÁULICA SOBRE ESTEIRAS, CAÇAMBA 1,20 M3, PESO OPERACIONAL 21 T, POTÊNCIA BRUTA 155 HP - CHI DIURNO. AF_06/2014</v>
          </cell>
          <cell r="C557" t="str">
            <v>CHI</v>
          </cell>
          <cell r="D557" t="str">
            <v>ATRIBUÍDO SÃO PAULO</v>
          </cell>
          <cell r="E557" t="str">
            <v>88,87</v>
          </cell>
        </row>
        <row r="558">
          <cell r="A558" t="str">
            <v>89022</v>
          </cell>
          <cell r="B558" t="str">
            <v>BOMBA SUBMERSÍVEL ELÉTRICA TRIFÁSICA, POTÊNCIA 2,96 HP, Ø ROTOR 144 MM SEMI-ABERTO, BOCAL DE SAÍDA Ø 2, HM/Q = 2 MCA / 38,8 M3/H A 28 MCA / 5 M3/H - CHI DIURNO. AF_06/2014</v>
          </cell>
          <cell r="C558" t="str">
            <v>CHI</v>
          </cell>
          <cell r="D558" t="str">
            <v>COEFICIENTE DE REPRESENTATIVIDADE</v>
          </cell>
          <cell r="E558" t="str">
            <v>0,46</v>
          </cell>
        </row>
        <row r="559">
          <cell r="A559" t="str">
            <v>89027</v>
          </cell>
          <cell r="B559" t="str">
            <v>TANQUE DE ASFALTO ESTACIONÁRIO COM MAÇARICO, CAPACIDADE 20.000 L - CHI DIURNO. AF_05/2023</v>
          </cell>
          <cell r="C559" t="str">
            <v>CHI</v>
          </cell>
          <cell r="D559" t="str">
            <v>ATRIBUÍDO SÃO PAULO</v>
          </cell>
          <cell r="E559" t="str">
            <v>4,76</v>
          </cell>
        </row>
        <row r="560">
          <cell r="A560" t="str">
            <v>89031</v>
          </cell>
          <cell r="B560" t="str">
            <v>TRATOR DE ESTEIRAS, POTÊNCIA 100 HP, PESO OPERACIONAL 9,4 T, COM LÂMINA 2,19 M3 - CHI DIURNO. AF_06/2014</v>
          </cell>
          <cell r="C560" t="str">
            <v>CHI</v>
          </cell>
          <cell r="D560" t="str">
            <v>ATRIBUÍDO SÃO PAULO</v>
          </cell>
          <cell r="E560" t="str">
            <v>68,09</v>
          </cell>
        </row>
        <row r="561">
          <cell r="A561" t="str">
            <v>89036</v>
          </cell>
          <cell r="B561" t="str">
            <v>TRATOR DE PNEUS, POTÊNCIA 85 CV, TRAÇÃO 4X4, PESO COM LASTRO DE 4.675 KG - CHI DIURNO. AF_06/2014</v>
          </cell>
          <cell r="C561" t="str">
            <v>CHI</v>
          </cell>
          <cell r="D561" t="str">
            <v>ATRIBUÍDO SÃO PAULO</v>
          </cell>
          <cell r="E561" t="str">
            <v>42,90</v>
          </cell>
        </row>
        <row r="562">
          <cell r="A562" t="str">
            <v>89218</v>
          </cell>
          <cell r="B562" t="str">
            <v>BATE-ESTACAS POR GRAVIDADE, POTÊNCIA DE 160 HP, PESO DO MARTELO ATÉ 3 TONELADAS - CHI DIURNO. AF_11/2014</v>
          </cell>
          <cell r="C562" t="str">
            <v>CHI</v>
          </cell>
          <cell r="D562" t="str">
            <v>ATRIBUÍDO SÃO PAULO</v>
          </cell>
          <cell r="E562" t="str">
            <v>88,84</v>
          </cell>
        </row>
        <row r="563">
          <cell r="A563" t="str">
            <v>89226</v>
          </cell>
          <cell r="B563" t="str">
            <v>BETONEIRA CAPACIDADE NOMINAL DE 600 L, CAPACIDADE DE MISTURA 360 L, MOTOR ELÉTRICO TRIFÁSICO POTÊNCIA DE 4 CV, SEM CARREGADOR - CHI DIURNO. AF_05/2023</v>
          </cell>
          <cell r="C563" t="str">
            <v>CHI</v>
          </cell>
          <cell r="D563" t="str">
            <v>COEFICIENTE DE REPRESENTATIVIDADE</v>
          </cell>
          <cell r="E563" t="str">
            <v>1,83</v>
          </cell>
        </row>
        <row r="564">
          <cell r="A564" t="str">
            <v>89235</v>
          </cell>
          <cell r="B564" t="str">
            <v>FRESADORA DE ASFALTO A FRIO SOBRE RODAS, LARGURA FRESAGEM DE 1,0 M, POTÊNCIA 208 HP - CHI DIURNO. AF_11/2014</v>
          </cell>
          <cell r="C564" t="str">
            <v>CHI</v>
          </cell>
          <cell r="D564" t="str">
            <v>ATRIBUÍDO SÃO PAULO</v>
          </cell>
          <cell r="E564" t="str">
            <v>194,25</v>
          </cell>
        </row>
        <row r="565">
          <cell r="A565" t="str">
            <v>89243</v>
          </cell>
          <cell r="B565" t="str">
            <v>FRESADORA DE ASFALTO A FRIO SOBRE RODAS, LARGURA FRESAGEM DE 2,0 M, POTÊNCIA 550 HP - CHI DIURNO. AF_11/2014</v>
          </cell>
          <cell r="C565" t="str">
            <v>CHI</v>
          </cell>
          <cell r="D565" t="str">
            <v>ATRIBUÍDO SÃO PAULO</v>
          </cell>
          <cell r="E565" t="str">
            <v>422,42</v>
          </cell>
        </row>
        <row r="566">
          <cell r="A566" t="str">
            <v>89251</v>
          </cell>
          <cell r="B566" t="str">
            <v>RECICLADORA DE ASFALTO A FRIO SOBRE RODAS, LARGURA FRESAGEM DE 2,0 M, POTÊNCIA 422 HP - CHI DIURNO. AF_11/2014</v>
          </cell>
          <cell r="C566" t="str">
            <v>CHI</v>
          </cell>
          <cell r="D566" t="str">
            <v>ATRIBUÍDO SÃO PAULO</v>
          </cell>
          <cell r="E566" t="str">
            <v>370,13</v>
          </cell>
        </row>
        <row r="567">
          <cell r="A567" t="str">
            <v>89258</v>
          </cell>
          <cell r="B567" t="str">
            <v>VIBROACABADORA DE ASFALTO SOBRE ESTEIRAS, LARGURA DE PAVIMENTAÇÃO 2,13 M A 4,55 M, POTÊNCIA 100 HP, CAPACIDADE 400 T/H - CHI DIURNO. AF_11/2014</v>
          </cell>
          <cell r="C567" t="str">
            <v>CHI</v>
          </cell>
          <cell r="D567" t="str">
            <v>ATRIBUÍDO SÃO PAULO</v>
          </cell>
          <cell r="E567" t="str">
            <v>127,36</v>
          </cell>
        </row>
        <row r="568">
          <cell r="A568" t="str">
            <v>89273</v>
          </cell>
          <cell r="B568" t="str">
            <v>GUINDASTE HIDRÁULICO AUTOPROPELIDO, COM LANÇA TELESCÓPICA 28,80 M, CAPACIDADE MÁXIMA 30 T, POTÊNCIA 97 KW, TRAÇÃO 4 X 4 - CHI DIURNO. AF_11/2014</v>
          </cell>
          <cell r="C568" t="str">
            <v>CHI</v>
          </cell>
          <cell r="D568" t="str">
            <v>ATRIBUÍDO SÃO PAULO</v>
          </cell>
          <cell r="E568" t="str">
            <v>95,45</v>
          </cell>
        </row>
        <row r="569">
          <cell r="A569" t="str">
            <v>89279</v>
          </cell>
          <cell r="B569" t="str">
            <v>BETONEIRA CAPACIDADE NOMINAL DE 600 L, CAPACIDADE DE MISTURA 440 L, MOTOR A DIESEL POTÊNCIA 10 HP, COM CARREGADOR - CHI DIURNO. AF_05/2023</v>
          </cell>
          <cell r="C569" t="str">
            <v>CHI</v>
          </cell>
          <cell r="D569" t="str">
            <v>COEFICIENTE DE REPRESENTATIVIDADE</v>
          </cell>
          <cell r="E569" t="str">
            <v>2,23</v>
          </cell>
        </row>
        <row r="570">
          <cell r="A570" t="str">
            <v>89877</v>
          </cell>
          <cell r="B570" t="str">
            <v>CAMINHÃO BASCULANTE 14 M3, COM CAVALO MECÂNICO DE CAPACIDADE MÁXIMA DE TRAÇÃO COMBINADO DE 36000 KG, POTÊNCIA 286 CV, INCLUSIVE SEMIREBOQUE COM CAÇAMBA METÁLICA - CHI DIURNO. AF_12/2014</v>
          </cell>
          <cell r="C570" t="str">
            <v>CHI</v>
          </cell>
          <cell r="D570" t="str">
            <v>ATRIBUÍDO SÃO PAULO</v>
          </cell>
          <cell r="E570" t="str">
            <v>79,14</v>
          </cell>
        </row>
        <row r="571">
          <cell r="A571" t="str">
            <v>89884</v>
          </cell>
          <cell r="B571" t="str">
            <v>CAMINHÃO BASCULANTE 18 M3, COM CAVALO MECÂNICO DE CAPACIDADE MÁXIMA DE TRAÇÃO COMBINADO DE 45000 KG, POTÊNCIA 330 CV, INCLUSIVE SEMIREBOQUE COM CAÇAMBA METÁLICA - CHI DIURNO. AF_12/2014</v>
          </cell>
          <cell r="C571" t="str">
            <v>CHI</v>
          </cell>
          <cell r="D571" t="str">
            <v>ATRIBUÍDO SÃO PAULO</v>
          </cell>
          <cell r="E571" t="str">
            <v>82,68</v>
          </cell>
        </row>
        <row r="572">
          <cell r="A572" t="str">
            <v>90587</v>
          </cell>
          <cell r="B572" t="str">
            <v>VIBRADOR DE IMERSÃO, DIÂMETRO DE PONTEIRA 45MM, MOTOR ELÉTRICO TRIFÁSICO POTÊNCIA DE 2 CV - CHI DIURNO. AF_06/2015</v>
          </cell>
          <cell r="C572" t="str">
            <v>CHI</v>
          </cell>
          <cell r="D572" t="str">
            <v>COEFICIENTE DE REPRESENTATIVIDADE</v>
          </cell>
          <cell r="E572" t="str">
            <v>0,59</v>
          </cell>
        </row>
        <row r="573">
          <cell r="A573" t="str">
            <v>90626</v>
          </cell>
          <cell r="B573" t="str">
            <v>PERFURATRIZ MANUAL, TORQUE MÁXIMO 83 N.M, POTÊNCIA 5 CV, COM DIÂMETRO MÁXIMO 4" - CHI DIURNO. AF_06/2015</v>
          </cell>
          <cell r="C573" t="str">
            <v>CHI</v>
          </cell>
          <cell r="D573" t="str">
            <v>ATRIBUÍDO SÃO PAULO</v>
          </cell>
          <cell r="E573" t="str">
            <v>2,22</v>
          </cell>
        </row>
        <row r="574">
          <cell r="A574" t="str">
            <v>90632</v>
          </cell>
          <cell r="B574" t="str">
            <v>PERFURATRIZ SOBRE ESTEIRA, TORQUE MÁXIMO 600 KGF, PESO MÉDIO 1000 KG, POTÊNCIA 20 HP, DIÂMETRO MÁXIMO 10" - CHI DIURNO. AF_06/2015</v>
          </cell>
          <cell r="C574" t="str">
            <v>CHI</v>
          </cell>
          <cell r="D574" t="str">
            <v>ATRIBUÍDO SÃO PAULO</v>
          </cell>
          <cell r="E574" t="str">
            <v>82,55</v>
          </cell>
        </row>
        <row r="575">
          <cell r="A575" t="str">
            <v>90638</v>
          </cell>
          <cell r="B575" t="str">
            <v>MISTURADOR DUPLO HORIZONTAL DE ALTA TURBULÊNCIA, CAPACIDADE / VOLUME 2 X 500 LITROS, MOTORES ELÉTRICOS MÍNIMO 5 CV CADA, PARA NATA CIMENTO, ARGAMASSA E OUTROS - CHI DIURNO. AF_06/2015</v>
          </cell>
          <cell r="C575" t="str">
            <v>CHI</v>
          </cell>
          <cell r="D575" t="str">
            <v>COEFICIENTE DE REPRESENTATIVIDADE</v>
          </cell>
          <cell r="E575" t="str">
            <v>5,97</v>
          </cell>
        </row>
        <row r="576">
          <cell r="A576" t="str">
            <v>90644</v>
          </cell>
          <cell r="B576" t="str">
            <v>BOMBA TRIPLEX, PARA INJEÇÃO DE NATA DE CIMENTO, VAZÃO MÁXIMA DE 100 LITROS/MINUTO, PRESSÃO MÁXIMA DE 70 BAR - CHI DIURNO. AF_06/2015</v>
          </cell>
          <cell r="C576" t="str">
            <v>CHI</v>
          </cell>
          <cell r="D576" t="str">
            <v>COEFICIENTE DE REPRESENTATIVIDADE</v>
          </cell>
          <cell r="E576" t="str">
            <v>8,91</v>
          </cell>
        </row>
        <row r="577">
          <cell r="A577" t="str">
            <v>90651</v>
          </cell>
          <cell r="B577" t="str">
            <v>BOMBA CENTRÍFUGA MONOESTÁGIO COM MOTOR ELÉTRICO MONOFÁSICO, POTÊNCIA 15 HP, DIÂMETRO DO ROTOR 173 MM, HM/Q = 30 MCA / 90 M3/H A 45 MCA / 55 M3/H - CHI DIURNO. AF_06/2015</v>
          </cell>
          <cell r="C577" t="str">
            <v>CHI</v>
          </cell>
          <cell r="D577" t="str">
            <v>COEFICIENTE DE REPRESENTATIVIDADE</v>
          </cell>
          <cell r="E577" t="str">
            <v>1,18</v>
          </cell>
        </row>
        <row r="578">
          <cell r="A578" t="str">
            <v>90657</v>
          </cell>
          <cell r="B578" t="str">
            <v>BOMBA DE PROJEÇÃO DE CONCRETO SECO, POTÊNCIA 10 CV, VAZÃO 3 M3/H - CHI DIURNO. AF_06/2015</v>
          </cell>
          <cell r="C578" t="str">
            <v>CHI</v>
          </cell>
          <cell r="D578" t="str">
            <v>COEFICIENTE DE REPRESENTATIVIDADE</v>
          </cell>
          <cell r="E578" t="str">
            <v>5,80</v>
          </cell>
        </row>
        <row r="579">
          <cell r="A579" t="str">
            <v>90663</v>
          </cell>
          <cell r="B579" t="str">
            <v>BOMBA DE PROJEÇÃO DE CONCRETO SECO, POTÊNCIA 10 CV, VAZÃO 6 M3/H - CHI DIURNO. AF_06/2015</v>
          </cell>
          <cell r="C579" t="str">
            <v>CHI</v>
          </cell>
          <cell r="D579" t="str">
            <v>COEFICIENTE DE REPRESENTATIVIDADE</v>
          </cell>
          <cell r="E579" t="str">
            <v>6,21</v>
          </cell>
        </row>
        <row r="580">
          <cell r="A580" t="str">
            <v>90669</v>
          </cell>
          <cell r="B580" t="str">
            <v>PROJETOR PNEUMÁTICO DE ARGAMASSA PARA CHAPISCO E REBOCO COM RECIPIENTE ACOPLADO, TIPO CANEQUINHA, COM COMPRESSOR DE AR REBOCÁVEL VAZÃO 89 PCM E MOTOR DIESEL DE 20 CV - CHI DIURNO. AF_05/2023</v>
          </cell>
          <cell r="C580" t="str">
            <v>CHI</v>
          </cell>
          <cell r="D580" t="str">
            <v>ATRIBUÍDO SÃO PAULO</v>
          </cell>
          <cell r="E580" t="str">
            <v>8,46</v>
          </cell>
        </row>
        <row r="581">
          <cell r="A581" t="str">
            <v>90675</v>
          </cell>
          <cell r="B581" t="str">
            <v>PERFURATRIZ COM TORRE METÁLICA PARA EXECUÇÃO DE ESTACA HÉLICE CONTÍNUA, PROFUNDIDADE MÁXIMA DE 30 M, DIÂMETRO MÁXIMO DE 800 MM, POTÊNCIA INSTALADA DE 268 HP, MESA ROTATIVA COM TORQUE MÁXIMO DE 170 KNM - CHI DIURNO. AF_06/2015</v>
          </cell>
          <cell r="C581" t="str">
            <v>CHI</v>
          </cell>
          <cell r="D581" t="str">
            <v>ATRIBUÍDO SÃO PAULO</v>
          </cell>
          <cell r="E581" t="str">
            <v>295,13</v>
          </cell>
        </row>
        <row r="582">
          <cell r="A582" t="str">
            <v>90681</v>
          </cell>
          <cell r="B582" t="str">
            <v>PERFURATRIZ HIDRÁULICA SOBRE CAMINHÃO COM TRADO CURTO ACOPLADO, PROFUNDIDADE MÁXIMA DE 20 M, DIÂMETRO MÁXIMO DE 1500 MM, POTÊNCIA INSTALADA DE 137 HP, MESA ROTATIVA COM TORQUE MÁXIMO DE 30 KNM - CHI DIURNO. AF_06/2015</v>
          </cell>
          <cell r="C582" t="str">
            <v>CHI</v>
          </cell>
          <cell r="D582" t="str">
            <v>ATRIBUÍDO SÃO PAULO</v>
          </cell>
          <cell r="E582" t="str">
            <v>173,18</v>
          </cell>
        </row>
        <row r="583">
          <cell r="A583" t="str">
            <v>90687</v>
          </cell>
          <cell r="B583" t="str">
            <v>MANIPULADOR TELESCÓPICO, POTÊNCIA DE 85 HP, CAPACIDADE DE CARGA DE 3.500 KG, ALTURA MÁXIMA DE ELEVAÇÃO DE 12,3 M - CHI DIURNO. AF_05/2023</v>
          </cell>
          <cell r="C583" t="str">
            <v>CHI</v>
          </cell>
          <cell r="D583" t="str">
            <v>ATRIBUÍDO SÃO PAULO</v>
          </cell>
          <cell r="E583" t="str">
            <v>64,18</v>
          </cell>
        </row>
        <row r="584">
          <cell r="A584" t="str">
            <v>90693</v>
          </cell>
          <cell r="B584" t="str">
            <v>MINICARREGADEIRA SOBRE RODAS, POTÊNCIA LÍQUIDA DE 47 HP, CAPACIDADE NOMINAL DE OPERAÇÃO DE 646 KG - CHI DIURNO. AF_06/2015</v>
          </cell>
          <cell r="C584" t="str">
            <v>CHI</v>
          </cell>
          <cell r="D584" t="str">
            <v>ATRIBUÍDO SÃO PAULO</v>
          </cell>
          <cell r="E584" t="str">
            <v>56,31</v>
          </cell>
        </row>
        <row r="585">
          <cell r="A585" t="str">
            <v>90965</v>
          </cell>
          <cell r="B585" t="str">
            <v>COMPRESSOR DE AR REBOCÁVEL, VAZÃO 89 PCM, PRESSÃO EFETIVA DE TRABALHO 102 PSI, MOTOR DIESEL, POTÊNCIA 20 CV - CHI DIURNO. AF_06/2015</v>
          </cell>
          <cell r="C585" t="str">
            <v>CHI</v>
          </cell>
          <cell r="D585" t="str">
            <v>ATRIBUÍDO SÃO PAULO</v>
          </cell>
          <cell r="E585" t="str">
            <v>8,41</v>
          </cell>
        </row>
        <row r="586">
          <cell r="A586" t="str">
            <v>90973</v>
          </cell>
          <cell r="B586" t="str">
            <v>COMPRESSOR DE AR REBOCAVEL, VAZÃO 250 PCM, PRESSAO DE TRABALHO 102 PSI, MOTOR A DIESEL POTÊNCIA 81 CV - CHI DIURNO. AF_06/2015</v>
          </cell>
          <cell r="C586" t="str">
            <v>CHI</v>
          </cell>
          <cell r="D586" t="str">
            <v>ATRIBUÍDO SÃO PAULO</v>
          </cell>
          <cell r="E586" t="str">
            <v>8,43</v>
          </cell>
        </row>
        <row r="587">
          <cell r="A587" t="str">
            <v>90982</v>
          </cell>
          <cell r="B587" t="str">
            <v>COMPRESSOR DE AR REBOCÁVEL, VAZÃO 748 PCM, PRESSÃO EFETIVA DE TRABALHO 102 PSI, MOTOR DIESEL, POTÊNCIA 210 CV - CHI DIURNO. AF_06/2015</v>
          </cell>
          <cell r="C587" t="str">
            <v>CHI</v>
          </cell>
          <cell r="D587" t="str">
            <v>ATRIBUÍDO SÃO PAULO</v>
          </cell>
          <cell r="E587" t="str">
            <v>21,43</v>
          </cell>
        </row>
        <row r="588">
          <cell r="A588" t="str">
            <v>91001</v>
          </cell>
          <cell r="B588" t="str">
            <v>COMPRESSOR DE AR REBOCAVEL, VAZÃO 400 PCM, PRESSAO DE TRABALHO 102 PSI, MOTOR A DIESEL POTÊNCIA 110 CV - CHI DIURNO. AF_06/2015</v>
          </cell>
          <cell r="C588" t="str">
            <v>CHI</v>
          </cell>
          <cell r="D588" t="str">
            <v>ATRIBUÍDO SÃO PAULO</v>
          </cell>
          <cell r="E588" t="str">
            <v>10,00</v>
          </cell>
        </row>
        <row r="589">
          <cell r="A589" t="str">
            <v>91032</v>
          </cell>
          <cell r="B589" t="str">
            <v>CAMINHÃO TRUCADO (C/ TERCEIRO EIXO) ELETRÔNICO - POTÊNCIA 231CV - PBT = 22000KG - DIST. ENTRE EIXOS 5170 MM - INCLUI CARROCERIA FIXA ABERTA DE MADEIRA - CHI DIURNO. AF_06/2015</v>
          </cell>
          <cell r="C589" t="str">
            <v>CHI</v>
          </cell>
          <cell r="D589" t="str">
            <v>ATRIBUÍDO SÃO PAULO</v>
          </cell>
          <cell r="E589" t="str">
            <v>59,89</v>
          </cell>
        </row>
        <row r="590">
          <cell r="A590" t="str">
            <v>91278</v>
          </cell>
          <cell r="B590" t="str">
            <v>PLACA VIBRATÓRIA REVERSÍVEL COM MOTOR 4 TEMPOS A GASOLINA, FORÇA CENTRÍFUGA DE 25 KN (2500 KGF), POTÊNCIA 5,5 CV - CHI DIURNO. AF_08/2015</v>
          </cell>
          <cell r="C590" t="str">
            <v>CHI</v>
          </cell>
          <cell r="D590" t="str">
            <v>ATRIBUÍDO SÃO PAULO</v>
          </cell>
          <cell r="E590" t="str">
            <v>0,58</v>
          </cell>
        </row>
        <row r="591">
          <cell r="A591" t="str">
            <v>91285</v>
          </cell>
          <cell r="B591" t="str">
            <v>CORTADORA DE PISO COM MOTOR 4 TEMPOS A GASOLINA, POTÊNCIA DE 13 HP, COM DISCO DE CORTE DIAMANTADO SEGMENTADO PARA CONCRETO, DIÂMETRO DE 350 MM, FURO DE 1" (14 X 1") - CHI DIURNO. AF_08/2015</v>
          </cell>
          <cell r="C591" t="str">
            <v>CHI</v>
          </cell>
          <cell r="D591" t="str">
            <v>COEFICIENTE DE REPRESENTATIVIDADE</v>
          </cell>
          <cell r="E591" t="str">
            <v>1,12</v>
          </cell>
        </row>
        <row r="592">
          <cell r="A592" t="str">
            <v>91387</v>
          </cell>
          <cell r="B592" t="str">
            <v>CAMINHÃO BASCULANTE 10 M3, TRUCADO CABINE SIMPLES, PESO BRUTO TOTAL 23.000 KG, CARGA ÚTIL MÁXIMA 15.935 KG, DISTÂNCIA ENTRE EIXOS 4,80 M, POTÊNCIA 230 CV INCLUSIVE CAÇAMBA METÁLICA - CHI DIURNO. AF_06/2014</v>
          </cell>
          <cell r="C592" t="str">
            <v>CHI</v>
          </cell>
          <cell r="D592" t="str">
            <v>ATRIBUÍDO SÃO PAULO</v>
          </cell>
          <cell r="E592" t="str">
            <v>66,36</v>
          </cell>
        </row>
        <row r="593">
          <cell r="A593" t="str">
            <v>91395</v>
          </cell>
          <cell r="B593" t="str">
            <v>CAMINHÃO TOCO, PBT 14.300 KG, CARGA ÚTIL MÁX. 9.710 KG, DIST. ENTRE EIXOS 3,56 M, POTÊNCIA 185 CV, INCLUSIVE CARROCERIA FIXA ABERTA DE MADEIRA P/ TRANSPORTE GERAL DE CARGA SECA, DIMEN. APROX. 2,50 X 6,50 X 0,50 M - CHI DIURNO. AF_06/2014</v>
          </cell>
          <cell r="C593" t="str">
            <v>CHI</v>
          </cell>
          <cell r="D593" t="str">
            <v>ATRIBUÍDO SÃO PAULO</v>
          </cell>
          <cell r="E593" t="str">
            <v>50,94</v>
          </cell>
        </row>
        <row r="594">
          <cell r="A594" t="str">
            <v>91486</v>
          </cell>
          <cell r="B594" t="str">
            <v>ESPARGIDOR DE ASFALTO PRESSURIZADO, TANQUE 6 M3 COM ISOLAÇÃO TÉRMICA, AQUECIDO COM 2 MAÇARICOS, COM BARRA ESPARGIDORA 3,60 M, MONTADO SOBRE CAMINHÃO  TOCO, PBT 14.300 KG, POTÊNCIA 185 CV - CHI DIURNO. AF_05/2023</v>
          </cell>
          <cell r="C594" t="str">
            <v>CHI</v>
          </cell>
          <cell r="D594" t="str">
            <v>ATRIBUÍDO SÃO PAULO</v>
          </cell>
          <cell r="E594" t="str">
            <v>61,50</v>
          </cell>
        </row>
        <row r="595">
          <cell r="A595" t="str">
            <v>91534</v>
          </cell>
          <cell r="B595" t="str">
            <v>COMPACTADOR DE SOLOS DE PERCUSSÃO (SOQUETE) COM MOTOR A GASOLINA 4 TEMPOS, POTÊNCIA 4 CV - CHI DIURNO. AF_08/2015</v>
          </cell>
          <cell r="C595" t="str">
            <v>CHI</v>
          </cell>
          <cell r="D595" t="str">
            <v>ATRIBUÍDO SÃO PAULO</v>
          </cell>
          <cell r="E595" t="str">
            <v>24,21</v>
          </cell>
        </row>
        <row r="596">
          <cell r="A596" t="str">
            <v>91635</v>
          </cell>
          <cell r="B596" t="str">
            <v>GUINDAUTO HIDRÁULICO, CAPACIDADE MÁXIMA DE CARGA 6500 KG, MOMENTO MÁXIMO DE CARGA 5,8 TM, ALCANCE MÁXIMO HORIZONTAL 7,60 M, INCLUSIVE CAMINHÃO TOCO PBT 9.700 KG, POTÊNCIA DE 160 CV - CHI DIURNO. AF_08/2015</v>
          </cell>
          <cell r="C596" t="str">
            <v>CHI</v>
          </cell>
          <cell r="D596" t="str">
            <v>ATRIBUÍDO SÃO PAULO</v>
          </cell>
          <cell r="E596" t="str">
            <v>55,56</v>
          </cell>
        </row>
        <row r="597">
          <cell r="A597" t="str">
            <v>91646</v>
          </cell>
          <cell r="B597" t="str">
            <v>CAMINHÃO DE TRANSPORTE DE MATERIAL ASFÁLTICO 30.000 L, COM CAVALO MECÂNICO DE CAPACIDADE MÁXIMA DE TRAÇÃO COMBINADO DE 66.000 KG, POTÊNCIA 360 CV, INCLUSIVE TANQUE DE ASFALTO COM SERPENTINA - CHI DIURNO. AF_08/2015</v>
          </cell>
          <cell r="C597" t="str">
            <v>CHI</v>
          </cell>
          <cell r="D597" t="str">
            <v>ATRIBUÍDO SÃO PAULO</v>
          </cell>
          <cell r="E597" t="str">
            <v>88,83</v>
          </cell>
        </row>
        <row r="598">
          <cell r="A598" t="str">
            <v>91693</v>
          </cell>
          <cell r="B598" t="str">
            <v>SERRA CIRCULAR DE BANCADA COM MOTOR ELÉTRICO POTÊNCIA DE 5HP, COM COIFA PARA DISCO 10" - CHI DIURNO. AF_08/2015</v>
          </cell>
          <cell r="C598" t="str">
            <v>CHI</v>
          </cell>
          <cell r="D598" t="str">
            <v>COEFICIENTE DE REPRESENTATIVIDADE</v>
          </cell>
          <cell r="E598" t="str">
            <v>23,46</v>
          </cell>
        </row>
        <row r="599">
          <cell r="A599" t="str">
            <v>92044</v>
          </cell>
          <cell r="B599" t="str">
            <v>DISTRIBUIDOR DE AGREGADOS REBOCAVEL, CAPACIDADE 1,9 M³, LARGURA DE TRABALHO 3,66 M - CHI DIURNO. AF_11/2015</v>
          </cell>
          <cell r="C599" t="str">
            <v>CHI</v>
          </cell>
          <cell r="D599" t="str">
            <v>ATRIBUÍDO SÃO PAULO</v>
          </cell>
          <cell r="E599" t="str">
            <v>7,80</v>
          </cell>
        </row>
        <row r="600">
          <cell r="A600" t="str">
            <v>92107</v>
          </cell>
          <cell r="B600" t="str">
            <v>CAMINHÃO PARA EQUIPAMENTO DE LIMPEZA A SUCÇÃO COM CAMINHÃO TRUCADO DE PESO BRUTO TOTAL 23000 KG, CARGA ÚTIL MÁXIMA 15935 KG, DISTÂNCIA ENTRE EIXOS 4,80 M, POTÊNCIA 230 CV, INCLUSIVE LIMPADORA A SUCÇÃO, TANQUE 12000 L - CHI DIURNO. AF_05/2023</v>
          </cell>
          <cell r="C600" t="str">
            <v>CHI</v>
          </cell>
          <cell r="D600" t="str">
            <v>ATRIBUÍDO SÃO PAULO</v>
          </cell>
          <cell r="E600" t="str">
            <v>80,90</v>
          </cell>
        </row>
        <row r="601">
          <cell r="A601" t="str">
            <v>92113</v>
          </cell>
          <cell r="B601" t="str">
            <v>PENEIRA ROTATIVA COM MOTOR ELÉTRICO TRIFÁSICO DE 2 CV, CILINDRO DE 1 M X 0,60 M, COM FUROS DE 3,17 MM - CHI DIURNO. AF_05/2023</v>
          </cell>
          <cell r="C601" t="str">
            <v>CHI</v>
          </cell>
          <cell r="D601" t="str">
            <v>COEFICIENTE DE REPRESENTATIVIDADE</v>
          </cell>
          <cell r="E601" t="str">
            <v>1,32</v>
          </cell>
        </row>
        <row r="602">
          <cell r="A602" t="str">
            <v>92119</v>
          </cell>
          <cell r="B602" t="str">
            <v>DOSADOR DE AREIA, CAPACIDADE DE 26 LITROS - CHI DIURNO. AF_05/2023</v>
          </cell>
          <cell r="C602" t="str">
            <v>CHI</v>
          </cell>
          <cell r="D602" t="str">
            <v>COEFICIENTE DE REPRESENTATIVIDADE</v>
          </cell>
          <cell r="E602" t="str">
            <v>0,33</v>
          </cell>
        </row>
        <row r="603">
          <cell r="A603" t="str">
            <v>92139</v>
          </cell>
          <cell r="B603" t="str">
            <v>CAMINHONETE COM MOTOR A DIESEL, POTÊNCIA 180 CV, CABINE DUPLA, 4X4 - CHI DIURNO. AF_11/2015</v>
          </cell>
          <cell r="C603" t="str">
            <v>CHI</v>
          </cell>
          <cell r="D603" t="str">
            <v>COEFICIENTE DE REPRESENTATIVIDADE</v>
          </cell>
          <cell r="E603" t="str">
            <v>37,60</v>
          </cell>
        </row>
        <row r="604">
          <cell r="A604" t="str">
            <v>92146</v>
          </cell>
          <cell r="B604" t="str">
            <v>CAMINHONETE CABINE SIMPLES COM MOTOR 1.6 FLEX, CÂMBIO MANUAL, POTÊNCIA 101/104 CV, 2 PORTAS - CHI DIURNO. AF_11/2015</v>
          </cell>
          <cell r="C604" t="str">
            <v>CHI</v>
          </cell>
          <cell r="D604" t="str">
            <v>COEFICIENTE DE REPRESENTATIVIDADE</v>
          </cell>
          <cell r="E604" t="str">
            <v>25,57</v>
          </cell>
        </row>
        <row r="605">
          <cell r="A605" t="str">
            <v>92243</v>
          </cell>
          <cell r="B605" t="str">
            <v>CAMINHÃO DE TRANSPORTE DE MATERIAL ASFÁLTICO 20.000 L, COM CAVALO MECÂNICO DE CAPACIDADE MÁXIMA DE TRAÇÃO COMBINADO DE 45.000 KG, POTÊNCIA 330 CV, INCLUSIVE TANQUE DE ASFALTO COM MAÇARICO - CHI DIURNO. AF_12/2015</v>
          </cell>
          <cell r="C605" t="str">
            <v>CHI</v>
          </cell>
          <cell r="D605" t="str">
            <v>ATRIBUÍDO SÃO PAULO</v>
          </cell>
          <cell r="E605" t="str">
            <v>71,15</v>
          </cell>
        </row>
        <row r="606">
          <cell r="A606" t="str">
            <v>92717</v>
          </cell>
          <cell r="B606" t="str">
            <v>APARELHO PARA CORTE E SOLDA OXI-ACETILENO SOBRE RODAS, INCLUSIVE CILINDROS E MAÇARICOS - CHI DIURNO. AF_05/2023</v>
          </cell>
          <cell r="C606" t="str">
            <v>CHI</v>
          </cell>
          <cell r="D606" t="str">
            <v>COEFICIENTE DE REPRESENTATIVIDADE</v>
          </cell>
          <cell r="E606" t="str">
            <v>0,18</v>
          </cell>
        </row>
        <row r="607">
          <cell r="A607" t="str">
            <v>92961</v>
          </cell>
          <cell r="B607" t="str">
            <v>MÁQUINA EXTRUSORA DE CONCRETO PARA GUIAS E SARJETAS, MOTOR A DIESEL, POTÊNCIA 14 CV - CHI DIURNO. AF_12/2015</v>
          </cell>
          <cell r="C607" t="str">
            <v>CHI</v>
          </cell>
          <cell r="D607" t="str">
            <v>ATRIBUÍDO SÃO PAULO</v>
          </cell>
          <cell r="E607" t="str">
            <v>5,29</v>
          </cell>
        </row>
        <row r="608">
          <cell r="A608" t="str">
            <v>92967</v>
          </cell>
          <cell r="B608" t="str">
            <v>MARTELO PERFURADOR PNEUMÁTICO MANUAL, HASTE 25 X 75 MM, 21 KG - CHI DIURNO. AF_12/2015</v>
          </cell>
          <cell r="C608" t="str">
            <v>CHI</v>
          </cell>
          <cell r="D608" t="str">
            <v>ATRIBUÍDO SÃO PAULO</v>
          </cell>
          <cell r="E608" t="str">
            <v>23,25</v>
          </cell>
        </row>
        <row r="609">
          <cell r="A609" t="str">
            <v>93225</v>
          </cell>
          <cell r="B609" t="str">
            <v>PERFURATRIZ COM TORRE METÁLICA PARA EXECUÇÃO DE ESTACA HÉLICE CONTÍNUA, PROFUNDIDADE MÁXIMA DE 32 M, DIÂMETRO MÁXIMO DE 1000 MM, POTÊNCIA INSTALADA DE 350 HP, MESA ROTATIVA COM TORQUE MÁXIMO DE 263 KNM - CHI DIURNO. AF_01/2016</v>
          </cell>
          <cell r="C609" t="str">
            <v>CHI</v>
          </cell>
          <cell r="D609" t="str">
            <v>ATRIBUÍDO SÃO PAULO</v>
          </cell>
          <cell r="E609" t="str">
            <v>445,97</v>
          </cell>
        </row>
        <row r="610">
          <cell r="A610" t="str">
            <v>93234</v>
          </cell>
          <cell r="B610" t="str">
            <v>BETONEIRA CAPACIDADE NOMINAL 400 L, CAPACIDADE DE MISTURA 310 L, MOTOR A GASOLINA POTÊNCIA 5,5 HP, SEM CARREGADOR - CHI DIURNO. AF_02/2016</v>
          </cell>
          <cell r="C610" t="str">
            <v>CHI</v>
          </cell>
          <cell r="D610" t="str">
            <v>COEFICIENTE DE REPRESENTATIVIDADE</v>
          </cell>
          <cell r="E610" t="str">
            <v>0,59</v>
          </cell>
        </row>
        <row r="611">
          <cell r="A611" t="str">
            <v>93244</v>
          </cell>
          <cell r="B611" t="str">
            <v>ROLO COMPACTADOR VIBRATÓRIO PÉ DE CARNEIRO PARA SOLOS, POTÊNCIA 80 HP, PESO OPERACIONAL SEM/COM LASTRO 7,4 / 8,8 T, LARGURA DE TRABALHO 1,68 M - CHI DIURNO. AF_02/2016</v>
          </cell>
          <cell r="C611" t="str">
            <v>CHI</v>
          </cell>
          <cell r="D611" t="str">
            <v>ATRIBUÍDO SÃO PAULO</v>
          </cell>
          <cell r="E611" t="str">
            <v>63,06</v>
          </cell>
        </row>
        <row r="612">
          <cell r="A612" t="str">
            <v>93274</v>
          </cell>
          <cell r="B612" t="str">
            <v>GRUA ASCENSIONAL, LANÇA DE 30 M, CAPACIDADE DE 1,0 T A 30 M, ALTURA ATÉ 39 M - CHI DIURNO. AF_05/2023</v>
          </cell>
          <cell r="C612" t="str">
            <v>CHI</v>
          </cell>
          <cell r="D612" t="str">
            <v>ATRIBUÍDO SÃO PAULO</v>
          </cell>
          <cell r="E612" t="str">
            <v>59,67</v>
          </cell>
        </row>
        <row r="613">
          <cell r="A613" t="str">
            <v>93282</v>
          </cell>
          <cell r="B613" t="str">
            <v>GUINCHO ELÉTRICO DE COLUNA, CAPACIDADE 400 KG, COM MOTO FREIO, MOTOR TRIFÁSICO DE 1,25 CV - CHI DIURNO. AF_03/2016</v>
          </cell>
          <cell r="C613" t="str">
            <v>CHI</v>
          </cell>
          <cell r="D613" t="str">
            <v>COEFICIENTE DE REPRESENTATIVIDADE</v>
          </cell>
          <cell r="E613" t="str">
            <v>22,04</v>
          </cell>
        </row>
        <row r="614">
          <cell r="A614" t="str">
            <v>93288</v>
          </cell>
          <cell r="B614" t="str">
            <v>GUINDASTE HIDRÁULICO AUTOPROPELIDO, COM LANÇA TELESCÓPICA 40 M, CAPACIDADE MÁXIMA 60 T, POTÊNCIA 260 KW - CHI DIURNO. AF_03/2016</v>
          </cell>
          <cell r="C614" t="str">
            <v>CHI</v>
          </cell>
          <cell r="D614" t="str">
            <v>ATRIBUÍDO SÃO PAULO</v>
          </cell>
          <cell r="E614" t="str">
            <v>163,09</v>
          </cell>
        </row>
        <row r="615">
          <cell r="A615" t="str">
            <v>93403</v>
          </cell>
          <cell r="B615" t="str">
            <v>GUINDAUTO HIDRÁULICO, CAPACIDADE MÁXIMA DE CARGA 3300 KG, MOMENTO MÁXIMO DE CARGA 5,8 TM, ALCANCE MÁXIMO HORIZONTAL 7,60 M, INCLUSIVE CAMINHÃO TOCO PBT 16.000 KG, POTÊNCIA DE 189 CV - CHI DIURNO. AF_03/2016</v>
          </cell>
          <cell r="C615" t="str">
            <v>CHI</v>
          </cell>
          <cell r="D615" t="str">
            <v>ATRIBUÍDO SÃO PAULO</v>
          </cell>
          <cell r="E615" t="str">
            <v>61,05</v>
          </cell>
        </row>
        <row r="616">
          <cell r="A616" t="str">
            <v>93409</v>
          </cell>
          <cell r="B616" t="str">
            <v>MÁQUINA JATO DE PRESSAO PORTÁTIL, CAMARA DE 1 SAIDA, CAPACIDADE 280 L, DIAMETRO 670 MM, BICO DE JATO CURTO VENTURI DE 5/16 , MANGUEIRA DE 1 COM COMPRESSOR DE AR REBOCÁVEL 189 PCM E MOTOR DIESEL 63 CV - CHI DIURNO. AF_05/2023</v>
          </cell>
          <cell r="C616" t="str">
            <v>CHI</v>
          </cell>
          <cell r="D616" t="str">
            <v>ATRIBUÍDO SÃO PAULO</v>
          </cell>
          <cell r="E616" t="str">
            <v>31,05</v>
          </cell>
        </row>
        <row r="617">
          <cell r="A617" t="str">
            <v>93416</v>
          </cell>
          <cell r="B617" t="str">
            <v>GERADOR PORTÁTIL MONOFÁSICO, POTÊNCIA 5500 VA, MOTOR A GASOLINA, POTÊNCIA DO MOTOR 13 CV - CHI DIURNO. AF_03/2016</v>
          </cell>
          <cell r="C617" t="str">
            <v>CHI</v>
          </cell>
          <cell r="D617" t="str">
            <v>ATRIBUÍDO SÃO PAULO</v>
          </cell>
          <cell r="E617" t="str">
            <v>0,38</v>
          </cell>
        </row>
        <row r="618">
          <cell r="A618" t="str">
            <v>93422</v>
          </cell>
          <cell r="B618" t="str">
            <v>GRUPO GERADOR REBOCÁVEL, POTÊNCIA 66 KVA, MOTOR A DIESEL - CHI DIURNO. AF_03/2016</v>
          </cell>
          <cell r="C618" t="str">
            <v>CHI</v>
          </cell>
          <cell r="D618" t="str">
            <v>ATRIBUÍDO SÃO PAULO</v>
          </cell>
          <cell r="E618" t="str">
            <v>5,01</v>
          </cell>
        </row>
        <row r="619">
          <cell r="A619" t="str">
            <v>93428</v>
          </cell>
          <cell r="B619" t="str">
            <v>GRUPO GERADOR ESTACIONÁRIO, POTÊNCIA 150 KVA, MOTOR A DIESEL- CHI DIURNO. AF_03/2016</v>
          </cell>
          <cell r="C619" t="str">
            <v>CHI</v>
          </cell>
          <cell r="D619" t="str">
            <v>ATRIBUÍDO SÃO PAULO</v>
          </cell>
          <cell r="E619" t="str">
            <v>7,10</v>
          </cell>
        </row>
        <row r="620">
          <cell r="A620" t="str">
            <v>93434</v>
          </cell>
          <cell r="B620" t="str">
            <v>USINA DE MISTURA ASFÁLTICA À QUENTE, TIPO CONTRA FLUXO, PROD 40 A 80 TON/HORA - CHI DIURNO. AF_05/2023</v>
          </cell>
          <cell r="C620" t="str">
            <v>CHI</v>
          </cell>
          <cell r="D620" t="str">
            <v>ATRIBUÍDO SÃO PAULO</v>
          </cell>
          <cell r="E620" t="str">
            <v>241,04</v>
          </cell>
        </row>
        <row r="621">
          <cell r="A621" t="str">
            <v>93440</v>
          </cell>
          <cell r="B621" t="str">
            <v>USINA DE ASFALTO À FRIO, CAPACIDADE DE 40 A 60 TON/HORA, ELÉTRICA POTÊNCIA 30 CV - CHI DIURNO. AF_05/2023</v>
          </cell>
          <cell r="C621" t="str">
            <v>CHI</v>
          </cell>
          <cell r="D621" t="str">
            <v>ATRIBUÍDO SÃO PAULO</v>
          </cell>
          <cell r="E621" t="str">
            <v>99,00</v>
          </cell>
        </row>
        <row r="622">
          <cell r="A622" t="str">
            <v>95122</v>
          </cell>
          <cell r="B622" t="str">
            <v>USINA MISTURADORA DE SOLOS, CAPACIDADE DE 200 A 500 TON/H, POTENCIA 75KW - CHI DIURNO. AF_07/2016</v>
          </cell>
          <cell r="C622" t="str">
            <v>CHI</v>
          </cell>
          <cell r="D622" t="str">
            <v>ATRIBUÍDO SÃO PAULO</v>
          </cell>
          <cell r="E622" t="str">
            <v>160,64</v>
          </cell>
        </row>
        <row r="623">
          <cell r="A623" t="str">
            <v>95128</v>
          </cell>
          <cell r="B623" t="str">
            <v>DISTRIBUIDOR DE AGREGADOS AUTOPROPELIDO, CAP 3 M3, A DIESEL, POTÊNCIA 176CV - CHI DIURNO. AF_07/2016</v>
          </cell>
          <cell r="C623" t="str">
            <v>CHI</v>
          </cell>
          <cell r="D623" t="str">
            <v>ATRIBUÍDO SÃO PAULO</v>
          </cell>
          <cell r="E623" t="str">
            <v>46,72</v>
          </cell>
        </row>
        <row r="624">
          <cell r="A624" t="str">
            <v>95140</v>
          </cell>
          <cell r="B624" t="str">
            <v>TALHA MANUAL DE CORRENTE, CAPACIDADE DE 2 TON. COM ELEVAÇÃO DE 3 M - CHI DIURNO. AF_07/2016</v>
          </cell>
          <cell r="C624" t="str">
            <v>CHI</v>
          </cell>
          <cell r="D624" t="str">
            <v>COLETADO</v>
          </cell>
          <cell r="E624" t="str">
            <v>0,04</v>
          </cell>
        </row>
        <row r="625">
          <cell r="A625" t="str">
            <v>95213</v>
          </cell>
          <cell r="B625" t="str">
            <v>GRUA ASCENCIONAL, LANÇA DE 42 M, CAPACIDADE DE 1,5 T A 30 M, ALTURA ATÉ 39 M - CHI DIURNO. AF_05/2023</v>
          </cell>
          <cell r="C625" t="str">
            <v>CHI</v>
          </cell>
          <cell r="D625" t="str">
            <v>ATRIBUÍDO SÃO PAULO</v>
          </cell>
          <cell r="E625" t="str">
            <v>65,69</v>
          </cell>
        </row>
        <row r="626">
          <cell r="A626" t="str">
            <v>95259</v>
          </cell>
          <cell r="B626" t="str">
            <v>MARTELO DEMOLIDOR PNEUMÁTICO MANUAL, 32 KG - CHI DIURNO. AF_09/2016</v>
          </cell>
          <cell r="C626" t="str">
            <v>CHI</v>
          </cell>
          <cell r="D626" t="str">
            <v>ATRIBUÍDO SÃO PAULO</v>
          </cell>
          <cell r="E626" t="str">
            <v>23,01</v>
          </cell>
        </row>
        <row r="627">
          <cell r="A627" t="str">
            <v>95265</v>
          </cell>
          <cell r="B627" t="str">
            <v>COMPACTADOR DE SOLOS DE PERCUSÃO (SOQUETE) COM MOTOR A GASOLINA, POTÊNCIA 3 CV - CHI DIURNO. AF_09/2016</v>
          </cell>
          <cell r="C627" t="str">
            <v>CHI</v>
          </cell>
          <cell r="D627" t="str">
            <v>ATRIBUÍDO SÃO PAULO</v>
          </cell>
          <cell r="E627" t="str">
            <v>0,82</v>
          </cell>
        </row>
        <row r="628">
          <cell r="A628" t="str">
            <v>95271</v>
          </cell>
          <cell r="B628" t="str">
            <v>RÉGUA VIBRATÓRIA DUPLA PARA CONCRETO, PESO DE 60KG, COMPRIMENTO 4 M, COM MOTOR A GASOLINA, POTÊNCIA 5,5 HP - CHI DIURNO. AF_09/2016</v>
          </cell>
          <cell r="C628" t="str">
            <v>CHI</v>
          </cell>
          <cell r="D628" t="str">
            <v>ATRIBUÍDO SÃO PAULO</v>
          </cell>
          <cell r="E628" t="str">
            <v>0,53</v>
          </cell>
        </row>
        <row r="629">
          <cell r="A629" t="str">
            <v>95277</v>
          </cell>
          <cell r="B629" t="str">
            <v>POLIDORA DE PISO (POLITRIZ), PESO DE 100KG, DIÂMETRO 450 MM, MOTOR ELÉTRICO, POTÊNCIA 4 HP - CHI DIURNO. AF_05/2023</v>
          </cell>
          <cell r="C629" t="str">
            <v>CHI</v>
          </cell>
          <cell r="D629" t="str">
            <v>ATRIBUÍDO SÃO PAULO</v>
          </cell>
          <cell r="E629" t="str">
            <v>0,50</v>
          </cell>
        </row>
        <row r="630">
          <cell r="A630" t="str">
            <v>95283</v>
          </cell>
          <cell r="B630" t="str">
            <v>DESEMPENADEIRA DE CONCRETO, PESO DE 78 KG, 4 PÁS, MOTOR A GASOLINA, POTÊNCIA 5,5 HP - CHI DIURNO. AF_05/2023</v>
          </cell>
          <cell r="C630" t="str">
            <v>CHI</v>
          </cell>
          <cell r="D630" t="str">
            <v>ATRIBUÍDO SÃO PAULO</v>
          </cell>
          <cell r="E630" t="str">
            <v>0,61</v>
          </cell>
        </row>
        <row r="631">
          <cell r="A631" t="str">
            <v>95621</v>
          </cell>
          <cell r="B631" t="str">
            <v>PERFURATRIZ PNEUMATICA MANUAL DE PESO MEDIO, MARTELETE, 18KG, COMPRIMENTO MÁXIMO DE CURSO DE 6 M, DIAMETRO DO PISTAO DE 5,5 CM - CHI DIURNO. AF_11/2016</v>
          </cell>
          <cell r="C631" t="str">
            <v>CHI</v>
          </cell>
          <cell r="D631" t="str">
            <v>ATRIBUÍDO SÃO PAULO</v>
          </cell>
          <cell r="E631" t="str">
            <v>22,74</v>
          </cell>
        </row>
        <row r="632">
          <cell r="A632" t="str">
            <v>95632</v>
          </cell>
          <cell r="B632" t="str">
            <v>ROLO COMPACTADOR VIBRATORIO TANDEM, ACO LISO, POTENCIA 125 HP, PESO SEM/COM LASTRO 10,20/11,65 T, LARGURA DE TRABALHO 1,73 M - CHI DIURNO. AF_11/2016</v>
          </cell>
          <cell r="C632" t="str">
            <v>CHI</v>
          </cell>
          <cell r="D632" t="str">
            <v>ATRIBUÍDO SÃO PAULO</v>
          </cell>
          <cell r="E632" t="str">
            <v>81,20</v>
          </cell>
        </row>
        <row r="633">
          <cell r="A633" t="str">
            <v>95703</v>
          </cell>
          <cell r="B633" t="str">
            <v>PERFURATRIZ MANUAL, TORQUE MAXIMO 55 KGF.M, POTENCIA 5 CV, COM DIAMETRO MAXIMO 8 1/2" - CHI DIURNO. AF_11/2016</v>
          </cell>
          <cell r="C633" t="str">
            <v>CHI</v>
          </cell>
          <cell r="D633" t="str">
            <v>ATRIBUÍDO SÃO PAULO</v>
          </cell>
          <cell r="E633" t="str">
            <v>28,29</v>
          </cell>
        </row>
        <row r="634">
          <cell r="A634" t="str">
            <v>95709</v>
          </cell>
          <cell r="B634" t="str">
            <v>PERFURATRIZ SOBRE ESTEIRA, TORQUE MÁXIMO 600 KGF, POTÊNCIA ENTRE 50 E 60 HP, DIÂMETRO MÁXIMO 10 - CHI DIURNO. AF_11/2016</v>
          </cell>
          <cell r="C634" t="str">
            <v>CHI</v>
          </cell>
          <cell r="D634" t="str">
            <v>ATRIBUÍDO SÃO PAULO</v>
          </cell>
          <cell r="E634" t="str">
            <v>80,09</v>
          </cell>
        </row>
        <row r="635">
          <cell r="A635" t="str">
            <v>95715</v>
          </cell>
          <cell r="B635" t="str">
            <v>ESCAVADEIRA HIDRAULICA SOBRE ESTEIRA, COM GARRA GIRATORIA DE MANDIBULAS, PESO OPERACIONAL ENTRE 22,00 E 25,50 TON, POTENCIA LIQUIDA ENTRE 150 E 160 HP - CHI DIURNO. AF_11/2016</v>
          </cell>
          <cell r="C635" t="str">
            <v>CHI</v>
          </cell>
          <cell r="D635" t="str">
            <v>ATRIBUÍDO SÃO PAULO</v>
          </cell>
          <cell r="E635" t="str">
            <v>92,36</v>
          </cell>
        </row>
        <row r="636">
          <cell r="A636" t="str">
            <v>95721</v>
          </cell>
          <cell r="B636" t="str">
            <v>ESCAVADEIRA HIDRAULICA SOBRE ESTEIRA, EQUIPADA COM CLAMSHELL, COM CAPACIDADE DA CAÇAMBA ENTRE 1,20 E 1,50 M3, PESO OPERACIONAL ENTRE 20,00 E 22,00 TON, POTENCIA LIQUIDA ENTRE 150 E 160 HP - CHI DIURNO. AF_11/2016</v>
          </cell>
          <cell r="C636" t="str">
            <v>CHI</v>
          </cell>
          <cell r="D636" t="str">
            <v>ATRIBUÍDO SÃO PAULO</v>
          </cell>
          <cell r="E636" t="str">
            <v>89,82</v>
          </cell>
        </row>
        <row r="637">
          <cell r="A637" t="str">
            <v>95873</v>
          </cell>
          <cell r="B637" t="str">
            <v>GRUPO GERADOR COM CARENAGEM, MOTOR DIESEL POTÊNCIA STANDART ENTRE 250 E 260 KVA - CHI DIURNO. AF_12/2016</v>
          </cell>
          <cell r="C637" t="str">
            <v>CHI</v>
          </cell>
          <cell r="D637" t="str">
            <v>ATRIBUÍDO SÃO PAULO</v>
          </cell>
          <cell r="E637" t="str">
            <v>11,34</v>
          </cell>
        </row>
        <row r="638">
          <cell r="A638" t="str">
            <v>96014</v>
          </cell>
          <cell r="B638" t="str">
            <v>TRATOR DE PNEUS COM POTÊNCIA DE 122 CV, TRAÇÃO 4X4, COM VASSOURA MECÂNICA ACOPLADA - CHI DIURNO. AF_02/2017</v>
          </cell>
          <cell r="C638" t="str">
            <v>CHI</v>
          </cell>
          <cell r="D638" t="str">
            <v>ATRIBUÍDO SÃO PAULO</v>
          </cell>
          <cell r="E638" t="str">
            <v>54,28</v>
          </cell>
        </row>
        <row r="639">
          <cell r="A639" t="str">
            <v>96021</v>
          </cell>
          <cell r="B639" t="str">
            <v>TRATOR DE PNEUS COM POTÊNCIA DE 122 CV, TRAÇÃO 4X4, COM GRADE DE DISCOS ACOPLADA - CHI DIURNO. AF_02/2017</v>
          </cell>
          <cell r="C639" t="str">
            <v>CHI</v>
          </cell>
          <cell r="D639" t="str">
            <v>ATRIBUÍDO SÃO PAULO</v>
          </cell>
          <cell r="E639" t="str">
            <v>54,00</v>
          </cell>
        </row>
        <row r="640">
          <cell r="A640" t="str">
            <v>96029</v>
          </cell>
          <cell r="B640" t="str">
            <v>TRATOR DE PNEUS COM POTÊNCIA DE 85 CV, TRAÇÃO 4X4, COM GRADE DE DISCOS ACOPLADA - CHI DIURNO. AF_02/2017</v>
          </cell>
          <cell r="C640" t="str">
            <v>CHI</v>
          </cell>
          <cell r="D640" t="str">
            <v>ATRIBUÍDO SÃO PAULO</v>
          </cell>
          <cell r="E640" t="str">
            <v>47,56</v>
          </cell>
        </row>
        <row r="641">
          <cell r="A641" t="str">
            <v>96036</v>
          </cell>
          <cell r="B641" t="str">
            <v>CAMINHÃO BASCULANTE 10 M3, TRUCADO, POTÊNCIA 230 CV, INCLUSIVE CAÇAMBA METÁLICA, COM DISTRIBUIDOR DE AGREGADOS ACOPLADO - CHI DIURNO. AF_02/2017</v>
          </cell>
          <cell r="C641" t="str">
            <v>CHI</v>
          </cell>
          <cell r="D641" t="str">
            <v>ATRIBUÍDO SÃO PAULO</v>
          </cell>
          <cell r="E641" t="str">
            <v>72,31</v>
          </cell>
        </row>
        <row r="642">
          <cell r="A642" t="str">
            <v>96155</v>
          </cell>
          <cell r="B642" t="str">
            <v>TRATOR DE PNEUS COM POTÊNCIA DE 85 CV, TRAÇÃO 4X4, COM VASSOURA MECÂNICA ACOPLADA - CHI DIURNO. AF_02/2017</v>
          </cell>
          <cell r="C642" t="str">
            <v>CHI</v>
          </cell>
          <cell r="D642" t="str">
            <v>ATRIBUÍDO SÃO PAULO</v>
          </cell>
          <cell r="E642" t="str">
            <v>47,84</v>
          </cell>
        </row>
        <row r="643">
          <cell r="A643" t="str">
            <v>96156</v>
          </cell>
          <cell r="B643" t="str">
            <v>MINICARREGADEIRA SOBRE RODAS POTENCIA 47HP CAPACIDADE OPERACAO 646 KG, COM VASSOURA MECÂNICA ACOPLADA - CHI DIURNO. AF_03/2017</v>
          </cell>
          <cell r="C643" t="str">
            <v>CHI</v>
          </cell>
          <cell r="D643" t="str">
            <v>ATRIBUÍDO SÃO PAULO</v>
          </cell>
          <cell r="E643" t="str">
            <v>63,25</v>
          </cell>
        </row>
        <row r="644">
          <cell r="A644" t="str">
            <v>96159</v>
          </cell>
          <cell r="B644" t="str">
            <v>MÁQUINA DEMARCADORA DE FAIXA DE TRÁFEGO À FRIO, AUTOPROPELIDA, POTÊNCIA 38 HP - CHI DIURNO. AF_07/2016</v>
          </cell>
          <cell r="C644" t="str">
            <v>CHI</v>
          </cell>
          <cell r="D644" t="str">
            <v>ATRIBUÍDO SÃO PAULO</v>
          </cell>
          <cell r="E644" t="str">
            <v>87,85</v>
          </cell>
        </row>
        <row r="645">
          <cell r="A645" t="str">
            <v>96246</v>
          </cell>
          <cell r="B645" t="str">
            <v>MINIESCAVADEIRA SOBRE ESTEIRAS, POTENCIA LIQUIDA DE *30* HP, PESO OPERACIONAL DE *3.500* KG - CHI DIURNO. AF_04/2017</v>
          </cell>
          <cell r="C645" t="str">
            <v>CHI</v>
          </cell>
          <cell r="D645" t="str">
            <v>ATRIBUÍDO SÃO PAULO</v>
          </cell>
          <cell r="E645" t="str">
            <v>58,74</v>
          </cell>
        </row>
        <row r="646">
          <cell r="A646" t="str">
            <v>96464</v>
          </cell>
          <cell r="B646" t="str">
            <v>ROLO COMPACTADOR DE PNEUS, ESTATICO, PRESSAO VARIAVEL, POTENCIA 110 HP, PESO SEM/COM LASTRO 10,8/27 T, LARGURA DE ROLAGEM 2,30 M - CHI DIURNO. AF_06/2017</v>
          </cell>
          <cell r="C646" t="str">
            <v>CHI</v>
          </cell>
          <cell r="D646" t="str">
            <v>ATRIBUÍDO SÃO PAULO</v>
          </cell>
          <cell r="E646" t="str">
            <v>87,71</v>
          </cell>
        </row>
        <row r="647">
          <cell r="A647" t="str">
            <v>98765</v>
          </cell>
          <cell r="B647" t="str">
            <v>INVERSOR DE SOLDA MONOFÁSICO DE 160 A, POTÊNCIA DE 5400 W, TENSÃO DE 220 V, PARA SOLDA COM ELETRODOS DE 2,0 A 4,0 MM E PROCESSO TIG - CHI DIURNO. AF_06/2018</v>
          </cell>
          <cell r="C647" t="str">
            <v>CHI</v>
          </cell>
          <cell r="D647" t="str">
            <v>COLETADO</v>
          </cell>
          <cell r="E647" t="str">
            <v>0,07</v>
          </cell>
        </row>
        <row r="648">
          <cell r="A648" t="str">
            <v>99834</v>
          </cell>
          <cell r="B648" t="str">
            <v>LAVADORA DE ALTA PRESSAO (LAVA-JATO) PARA AGUA FRIA, PRESSAO DE OPERACAO ENTRE 1400 E 1900 LIB/POL2, VAZAO MAXIMA ENTRE 400 E 700 L/H - CHI DIURNO. AF_05/2023</v>
          </cell>
          <cell r="C648" t="str">
            <v>CHI</v>
          </cell>
          <cell r="D648" t="str">
            <v>COLETADO</v>
          </cell>
          <cell r="E648" t="str">
            <v>0,15</v>
          </cell>
        </row>
        <row r="649">
          <cell r="A649" t="str">
            <v>100642</v>
          </cell>
          <cell r="B649" t="str">
            <v>USINA DE MISTURA ASFÁLTICA À QUENTE, TIPO CONTRA FLUXO, PROD 100 A 140 TON/HORA - CHI DIURNO. AF_12/2019</v>
          </cell>
          <cell r="C649" t="str">
            <v>CHI</v>
          </cell>
          <cell r="D649" t="str">
            <v>ATRIBUÍDO SÃO PAULO</v>
          </cell>
          <cell r="E649" t="str">
            <v>210,70</v>
          </cell>
        </row>
        <row r="650">
          <cell r="A650" t="str">
            <v>100648</v>
          </cell>
          <cell r="B650" t="str">
            <v>USINA DE ASFALTO, TIPO GRAVIMÉTRICA, PROD 150 TON/HORA - CHI DIURNO. AF_12/2019</v>
          </cell>
          <cell r="C650" t="str">
            <v>CHI</v>
          </cell>
          <cell r="D650" t="str">
            <v>ATRIBUÍDO SÃO PAULO</v>
          </cell>
          <cell r="E650" t="str">
            <v>423,28</v>
          </cell>
        </row>
        <row r="651">
          <cell r="A651" t="str">
            <v>102274</v>
          </cell>
          <cell r="B651" t="str">
            <v>MARTELO DEMOLIDOR ELÉTRICO, COM POTÊNCIA DE 2.000 W, 1.000 IMPACTOS POR MINUTO, PESO DE 30 KG -  CHI DIURNO. AF_01/2021</v>
          </cell>
          <cell r="C651" t="str">
            <v>CHI</v>
          </cell>
          <cell r="D651" t="str">
            <v>ATRIBUÍDO SÃO PAULO</v>
          </cell>
          <cell r="E651" t="str">
            <v>22,25</v>
          </cell>
        </row>
        <row r="652">
          <cell r="A652" t="str">
            <v>104092</v>
          </cell>
          <cell r="B652" t="str">
            <v>TERMOFUSORA PARA TUBOS E CONEXÕES EM PPR COM DIÂMETROS DE 20 A 63 MM, POTÊNCIA DE 800 W, TENSAO 220 V - CHI DIURNO. AF_05/2022</v>
          </cell>
          <cell r="C652" t="str">
            <v>CHI</v>
          </cell>
          <cell r="D652" t="str">
            <v>COEFICIENTE DE REPRESENTATIVIDADE</v>
          </cell>
          <cell r="E652" t="str">
            <v>0,08</v>
          </cell>
        </row>
        <row r="653">
          <cell r="A653" t="str">
            <v>104098</v>
          </cell>
          <cell r="B653" t="str">
            <v>TERMOFUSORA PARA TUBOS E CONEXÕES EM PPR COM DIÂMETROS DE 75 A 110 MM, POTÊNCIA DE *1100* W, TENSÃO 220 V - CHI DIURNO. AF_05/2022</v>
          </cell>
          <cell r="C653" t="str">
            <v>CHI</v>
          </cell>
          <cell r="D653" t="str">
            <v>COEFICIENTE DE REPRESENTATIVIDADE</v>
          </cell>
          <cell r="E653" t="str">
            <v>0,12</v>
          </cell>
        </row>
        <row r="654">
          <cell r="A654" t="str">
            <v>5089</v>
          </cell>
          <cell r="B654" t="str">
            <v>ROLO COMPACTADOR VIBRATÓRIO PÉ DE CARNEIRO PARA SOLOS, POTÊNCIA 80 HP, PESO OPERACIONAL SEM/COM LASTRO 7,4 / 8,8 T, LARGURA DE TRABALHO 1,68 M - MANUTENÇÃO. AF_02/2016</v>
          </cell>
          <cell r="C654" t="str">
            <v>H</v>
          </cell>
          <cell r="D654" t="str">
            <v>ATRIBUÍDO SÃO PAULO</v>
          </cell>
          <cell r="E654" t="str">
            <v>40,92</v>
          </cell>
        </row>
        <row r="655">
          <cell r="A655" t="str">
            <v>5627</v>
          </cell>
          <cell r="B655" t="str">
            <v>ESCAVADEIRA HIDRÁULICA SOBRE ESTEIRAS, CAÇAMBA 0,80 M3, PESO OPERACIONAL 17 T, POTENCIA BRUTA 111 HP - DEPRECIAÇÃO. AF_06/2014</v>
          </cell>
          <cell r="C655" t="str">
            <v>H</v>
          </cell>
          <cell r="D655" t="str">
            <v>ATRIBUÍDO SÃO PAULO</v>
          </cell>
          <cell r="E655" t="str">
            <v>45,87</v>
          </cell>
        </row>
        <row r="656">
          <cell r="A656" t="str">
            <v>5628</v>
          </cell>
          <cell r="B656" t="str">
            <v>ESCAVADEIRA HIDRÁULICA SOBRE ESTEIRAS, CAÇAMBA 0,80 M3, PESO OPERACIONAL 17 T, POTENCIA BRUTA 111 HP - JUROS. AF_06/2014</v>
          </cell>
          <cell r="C656" t="str">
            <v>H</v>
          </cell>
          <cell r="D656" t="str">
            <v>ATRIBUÍDO SÃO PAULO</v>
          </cell>
          <cell r="E656" t="str">
            <v>12,12</v>
          </cell>
        </row>
        <row r="657">
          <cell r="A657" t="str">
            <v>5629</v>
          </cell>
          <cell r="B657" t="str">
            <v>ESCAVADEIRA HIDRÁULICA SOBRE ESTEIRAS, CAÇAMBA 0,80 M3, PESO OPERACIONAL 17 T, POTENCIA BRUTA 111 HP - MANUTENÇÃO. AF_06/2014</v>
          </cell>
          <cell r="C657" t="str">
            <v>H</v>
          </cell>
          <cell r="D657" t="str">
            <v>ATRIBUÍDO SÃO PAULO</v>
          </cell>
          <cell r="E657" t="str">
            <v>57,34</v>
          </cell>
        </row>
        <row r="658">
          <cell r="A658" t="str">
            <v>5630</v>
          </cell>
          <cell r="B658" t="str">
            <v>ESCAVADEIRA HIDRÁULICA SOBRE ESTEIRAS, CAÇAMBA 0,80 M3, PESO OPERACIONAL 17 T, POTENCIA BRUTA 111 HP - MATERIAIS NA OPERAÇÃO. AF_06/2014</v>
          </cell>
          <cell r="C658" t="str">
            <v>H</v>
          </cell>
          <cell r="D658" t="str">
            <v>COLETADO</v>
          </cell>
          <cell r="E658" t="str">
            <v>65,48</v>
          </cell>
        </row>
        <row r="659">
          <cell r="A659" t="str">
            <v>5658</v>
          </cell>
          <cell r="B659" t="str">
            <v>GRADE DE DISCO CONTROLE REMOTO REBOCÁVEL, COM 24 DISCOS 24 X 6 MM COM PNEUS PARA TRANSPORTE - MANUTENÇÃO. AF_06/2014</v>
          </cell>
          <cell r="C659" t="str">
            <v>H</v>
          </cell>
          <cell r="D659" t="str">
            <v>ATRIBUÍDO SÃO PAULO</v>
          </cell>
          <cell r="E659" t="str">
            <v>2,46</v>
          </cell>
        </row>
        <row r="660">
          <cell r="A660" t="str">
            <v>5664</v>
          </cell>
          <cell r="B660" t="str">
            <v>RETROESCAVADEIRA SOBRE RODAS COM CARREGADEIRA, TRAÇÃO 4X4, POTÊNCIA LÍQ. 88 HP, CAÇAMBA CARREG. CAP. MÍN. 1 M3, CAÇAMBA RETRO CAP. 0,26 M3, PESO OPERACIONAL MÍN. 6.674 KG, PROFUNDIDADE ESCAVAÇÃO MÁX. 4,37 M - MANUTENÇÃO. AF_06/2014</v>
          </cell>
          <cell r="C660" t="str">
            <v>H</v>
          </cell>
          <cell r="D660" t="str">
            <v>ATRIBUÍDO SÃO PAULO</v>
          </cell>
          <cell r="E660" t="str">
            <v>30,47</v>
          </cell>
        </row>
        <row r="661">
          <cell r="A661" t="str">
            <v>5667</v>
          </cell>
          <cell r="B661" t="str">
            <v>RETROESCAVADEIRA SOBRE RODAS COM CARREGADEIRA, TRAÇÃO 4X2, POTÊNCIA LÍQ. 79 HP, CAÇAMBA CARREG. CAP. MÍN. 1 M3, CAÇAMBA RETRO CAP. 0,20 M3, PESO OPERACIONAL MÍN. 6.570 KG, PROFUNDIDADE ESCAVAÇÃO MÁX. 4,37 M - MANUTENÇÃO. AF_06/2014</v>
          </cell>
          <cell r="C661" t="str">
            <v>H</v>
          </cell>
          <cell r="D661" t="str">
            <v>ATRIBUÍDO SÃO PAULO</v>
          </cell>
          <cell r="E661" t="str">
            <v>27,10</v>
          </cell>
        </row>
        <row r="662">
          <cell r="A662" t="str">
            <v>5668</v>
          </cell>
          <cell r="B662" t="str">
            <v>RETROESCAVADEIRA SOBRE RODAS COM CARREGADEIRA, TRAÇÃO 4X2, POTÊNCIA LÍQ. 79 HP, CAÇAMBA CARREG. CAP. MÍN. 1 M3, CAÇAMBA RETRO CAP. 0,20 M3, PESO OPERACIONAL MÍN. 6.570 KG, PROFUNDIDADE ESCAVAÇÃO MÁX. 4,37 M - MATERIAIS NA OPERAÇÃO. AF_06/2014</v>
          </cell>
          <cell r="C662" t="str">
            <v>H</v>
          </cell>
          <cell r="D662" t="str">
            <v>COLETADO</v>
          </cell>
          <cell r="E662" t="str">
            <v>46,57</v>
          </cell>
        </row>
        <row r="663">
          <cell r="A663" t="str">
            <v>5674</v>
          </cell>
          <cell r="B663" t="str">
            <v>ROLO COMPACTADOR VIBRATÓRIO DE UM CILINDRO AÇO LISO, POTÊNCIA 80 HP, PESO OPERACIONAL MÁXIMO 8,1 T, IMPACTO DINÂMICO 16,15 / 9,5 T, LARGURA DE TRABALHO 1,68 M - MANUTENÇÃO. AF_06/2014</v>
          </cell>
          <cell r="C663" t="str">
            <v>H</v>
          </cell>
          <cell r="D663" t="str">
            <v>ATRIBUÍDO SÃO PAULO</v>
          </cell>
          <cell r="E663" t="str">
            <v>39,36</v>
          </cell>
        </row>
        <row r="664">
          <cell r="A664" t="str">
            <v>5692</v>
          </cell>
          <cell r="B664" t="str">
            <v>MOTOBOMBA CENTRÍFUGA, MOTOR A GASOLINA, POTÊNCIA 5,42 HP, BOCAIS 1 1/2" X 1", DIÂMETRO ROTOR 143 MM HM/Q = 6 MCA / 16,8 M3/H A 38 MCA / 6,6 M3/H - MANUTENÇÃO. AF_06/2014</v>
          </cell>
          <cell r="C664" t="str">
            <v>H</v>
          </cell>
          <cell r="D664" t="str">
            <v>COEFICIENTE DE REPRESENTATIVIDADE</v>
          </cell>
          <cell r="E664" t="str">
            <v>0,30</v>
          </cell>
        </row>
        <row r="665">
          <cell r="A665" t="str">
            <v>5693</v>
          </cell>
          <cell r="B665" t="str">
            <v>MOTOBOMBA CENTRÍFUGA, MOTOR A GASOLINA, POTÊNCIA 5,42 HP, BOCAIS 1 1/2" X 1", DIÂMETRO ROTOR 143 MM HM/Q = 6 MCA / 16,8 M3/H A 38 MCA / 6,6 M3/H - MATERIAIS NA OPERAÇÃO. AF_06/2014</v>
          </cell>
          <cell r="C665" t="str">
            <v>H</v>
          </cell>
          <cell r="D665" t="str">
            <v>COLETADO</v>
          </cell>
          <cell r="E665" t="str">
            <v>19,64</v>
          </cell>
        </row>
        <row r="666">
          <cell r="A666" t="str">
            <v>5695</v>
          </cell>
          <cell r="B666" t="str">
            <v>CAMINHÃO BASCULANTE 6 M3, PESO BRUTO TOTAL 16.000 KG, CARGA ÚTIL MÁXIMA 13.071 KG, DISTÂNCIA ENTRE EIXOS 4,80 M, POTÊNCIA 230 CV INCLUSIVE CAÇAMBA METÁLICA - MANUTENÇÃO. AF_06/2014</v>
          </cell>
          <cell r="C666" t="str">
            <v>H</v>
          </cell>
          <cell r="D666" t="str">
            <v>ATRIBUÍDO SÃO PAULO</v>
          </cell>
          <cell r="E666" t="str">
            <v>40,56</v>
          </cell>
        </row>
        <row r="667">
          <cell r="A667" t="str">
            <v>5703</v>
          </cell>
          <cell r="B667" t="str">
            <v>USINA DE CONCRETO FIXA, CAPACIDADE NOMINAL DE 90 A 120 M3/H, SEM SILO - MATERIAIS NA OPERAÇÃO. AF_07/2016</v>
          </cell>
          <cell r="C667" t="str">
            <v>H</v>
          </cell>
          <cell r="D667" t="str">
            <v>COEFICIENTE DE REPRESENTATIVIDADE</v>
          </cell>
          <cell r="E667" t="str">
            <v>24,99</v>
          </cell>
        </row>
        <row r="668">
          <cell r="A668" t="str">
            <v>5705</v>
          </cell>
          <cell r="B668" t="str">
            <v>CAMINHÃO TOCO, PBT 16.000 KG, CARGA ÚTIL MÁX. 10.685 KG, DIST. ENTRE EIXOS 4,8 M, POTÊNCIA 189 CV, INCLUSIVE CARROCERIA FIXA ABERTA DE MADEIRA P/ TRANSPORTE GERAL DE CARGA SECA, DIMEN. APROX. 2,5 X 7,00 X 0,50 M - MANUTENÇÃO. AF_06/2014</v>
          </cell>
          <cell r="C668" t="str">
            <v>H</v>
          </cell>
          <cell r="D668" t="str">
            <v>ATRIBUÍDO SÃO PAULO</v>
          </cell>
          <cell r="E668" t="str">
            <v>39,37</v>
          </cell>
        </row>
        <row r="669">
          <cell r="A669" t="str">
            <v>5707</v>
          </cell>
          <cell r="B669" t="str">
            <v>USINA MISTURADORA DE SOLOS, CAPACIDADE DE 200 A 500 TON/H, POTENCIA 75KW - MANUTENÇÃO. AF_07/2016</v>
          </cell>
          <cell r="C669" t="str">
            <v>H</v>
          </cell>
          <cell r="D669" t="str">
            <v>ATRIBUÍDO SÃO PAULO</v>
          </cell>
          <cell r="E669" t="str">
            <v>59,32</v>
          </cell>
        </row>
        <row r="670">
          <cell r="A670" t="str">
            <v>5710</v>
          </cell>
          <cell r="B670" t="str">
            <v>VIBROACABADORA DE ASFALTO SOBRE ESTEIRAS, LARGURA DE PAVIMENTAÇÃO 1,90 M A 5,30 M, POTÊNCIA 105 HP CAPACIDADE 450 T/H - MANUTENÇÃO. AF_11/2014</v>
          </cell>
          <cell r="C670" t="str">
            <v>H</v>
          </cell>
          <cell r="D670" t="str">
            <v>ATRIBUÍDO SÃO PAULO</v>
          </cell>
          <cell r="E670" t="str">
            <v>150,67</v>
          </cell>
        </row>
        <row r="671">
          <cell r="A671" t="str">
            <v>5711</v>
          </cell>
          <cell r="B671" t="str">
            <v>VIBROACABADORA DE ASFALTO SOBRE ESTEIRAS, LARGURA DE PAVIMENTAÇÃO 1,90 M A 5,30 M, POTÊNCIA 105 HP CAPACIDADE 450 T/H - MATERIAIS NA OPERAÇÃO. AF_11/2014</v>
          </cell>
          <cell r="C671" t="str">
            <v>H</v>
          </cell>
          <cell r="D671" t="str">
            <v>COLETADO</v>
          </cell>
          <cell r="E671" t="str">
            <v>90,47</v>
          </cell>
        </row>
        <row r="672">
          <cell r="A672" t="str">
            <v>5714</v>
          </cell>
          <cell r="B672" t="str">
            <v>TRATOR DE PNEUS, POTÊNCIA 85 CV, TRAÇÃO 4X4, PESO COM LASTRO DE 4.675 KG - MANUTENÇÃO. AF_06/2014</v>
          </cell>
          <cell r="C672" t="str">
            <v>H</v>
          </cell>
          <cell r="D672" t="str">
            <v>ATRIBUÍDO SÃO PAULO</v>
          </cell>
          <cell r="E672" t="str">
            <v>15,23</v>
          </cell>
        </row>
        <row r="673">
          <cell r="A673" t="str">
            <v>5715</v>
          </cell>
          <cell r="B673" t="str">
            <v>TRATOR DE PNEUS, POTÊNCIA 85 CV, TRAÇÃO 4X4, PESO COM LASTRO DE 4.675 KG - MATERIAIS NA OPERAÇÃO. AF_06/2014</v>
          </cell>
          <cell r="C673" t="str">
            <v>H</v>
          </cell>
          <cell r="D673" t="str">
            <v>COLETADO</v>
          </cell>
          <cell r="E673" t="str">
            <v>68,46</v>
          </cell>
        </row>
        <row r="674">
          <cell r="A674" t="str">
            <v>5718</v>
          </cell>
          <cell r="B674" t="str">
            <v>TRATOR DE ESTEIRAS, POTÊNCIA 170 HP, PESO OPERACIONAL 19 T, CAÇAMBA 5,2 M3 - MATERIAIS NA OPERAÇÃO. AF_06/2014</v>
          </cell>
          <cell r="C674" t="str">
            <v>H</v>
          </cell>
          <cell r="D674" t="str">
            <v>COLETADO</v>
          </cell>
          <cell r="E674" t="str">
            <v>107,98</v>
          </cell>
        </row>
        <row r="675">
          <cell r="A675" t="str">
            <v>5721</v>
          </cell>
          <cell r="B675" t="str">
            <v>TRATOR DE ESTEIRAS, POTÊNCIA 150 HP, PESO OPERACIONAL 16,7 T, COM RODA MOTRIZ ELEVADA E LÂMINA 3,18 M3 - MATERIAIS NA OPERAÇÃO. AF_06/2014</v>
          </cell>
          <cell r="C675" t="str">
            <v>H</v>
          </cell>
          <cell r="D675" t="str">
            <v>COLETADO</v>
          </cell>
          <cell r="E675" t="str">
            <v>95,27</v>
          </cell>
        </row>
        <row r="676">
          <cell r="A676" t="str">
            <v>5722</v>
          </cell>
          <cell r="B676" t="str">
            <v>TRATOR DE ESTEIRAS, POTÊNCIA 347 HP, PESO OPERACIONAL 38,5 T, COM LÂMINA 8,70 M3 - MATERIAIS NA OPERAÇÃO. AF_06/2014</v>
          </cell>
          <cell r="C676" t="str">
            <v>H</v>
          </cell>
          <cell r="D676" t="str">
            <v>COLETADO</v>
          </cell>
          <cell r="E676" t="str">
            <v>220,33</v>
          </cell>
        </row>
        <row r="677">
          <cell r="A677" t="str">
            <v>5724</v>
          </cell>
          <cell r="B677" t="str">
            <v>TRATOR DE ESTEIRAS, POTÊNCIA 100 HP, PESO OPERACIONAL 9,4 T, COM LÂMINA 2,19 M3 - MANUTENÇÃO. AF_06/2014</v>
          </cell>
          <cell r="C677" t="str">
            <v>H</v>
          </cell>
          <cell r="D677" t="str">
            <v>ATRIBUÍDO SÃO PAULO</v>
          </cell>
          <cell r="E677" t="str">
            <v>53,18</v>
          </cell>
        </row>
        <row r="678">
          <cell r="A678" t="str">
            <v>5727</v>
          </cell>
          <cell r="B678" t="str">
            <v>ROLO COMPACTADOR VIBRATÓRIO REBOCÁVEL, CILINDRO DE AÇO LISO, POTÊNCIA DE TRAÇÃO DE 65 CV, PESO 4,7 T, IMPACTO DINÂMICO 18,3 T, LARGURA DE TRABALHO 1,67 M - MANUTENÇÃO. AF_02/2016</v>
          </cell>
          <cell r="C678" t="str">
            <v>H</v>
          </cell>
          <cell r="D678" t="str">
            <v>ATRIBUÍDO SÃO PAULO</v>
          </cell>
          <cell r="E678" t="str">
            <v>11,88</v>
          </cell>
        </row>
        <row r="679">
          <cell r="A679" t="str">
            <v>5729</v>
          </cell>
          <cell r="B679" t="str">
            <v>ROLO COMPACTADOR VIBRATÓRIO TANDEM AÇO LISO, POTÊNCIA 58 HP, PESO SEM/COM LASTRO 6,5 / 9,4 T, LARGURA DE TRABALHO 1,2 M - MANUTENÇÃO. AF_06/2014</v>
          </cell>
          <cell r="C679" t="str">
            <v>H</v>
          </cell>
          <cell r="D679" t="str">
            <v>ATRIBUÍDO SÃO PAULO</v>
          </cell>
          <cell r="E679" t="str">
            <v>48,33</v>
          </cell>
        </row>
        <row r="680">
          <cell r="A680" t="str">
            <v>5730</v>
          </cell>
          <cell r="B680" t="str">
            <v>ROLO COMPACTADOR VIBRATÓRIO TANDEM AÇO LISO, POTÊNCIA 58 HP, PESO SEM/COM LASTRO 6,5 / 9,4 T, LARGURA DE TRABALHO 1,2 M - MATERIAIS NA OPERAÇÃO. AF_06/2014</v>
          </cell>
          <cell r="C680" t="str">
            <v>H</v>
          </cell>
          <cell r="D680" t="str">
            <v>COLETADO</v>
          </cell>
          <cell r="E680" t="str">
            <v>41,52</v>
          </cell>
        </row>
        <row r="681">
          <cell r="A681" t="str">
            <v>5735</v>
          </cell>
          <cell r="B681" t="str">
            <v>RETROESCAVADEIRA SOBRE RODAS COM CARREGADEIRA, TRAÇÃO 4X4, POTÊNCIA LÍQ. 72 HP, CAÇAMBA CARREG. CAP. MÍN. 0,79 M3, CAÇAMBA RETRO CAP. 0,18 M3, PESO OPERACIONAL MÍN. 7.140 KG, PROFUNDIDADE ESCAVAÇÃO MÁX. 4,50 M - MANUTENÇÃO. AF_06/2014</v>
          </cell>
          <cell r="C681" t="str">
            <v>H</v>
          </cell>
          <cell r="D681" t="str">
            <v>ATRIBUÍDO SÃO PAULO</v>
          </cell>
          <cell r="E681" t="str">
            <v>29,40</v>
          </cell>
        </row>
        <row r="682">
          <cell r="A682" t="str">
            <v>5736</v>
          </cell>
          <cell r="B682" t="str">
            <v>RETROESCAVADEIRA SOBRE RODAS COM CARREGADEIRA, TRAÇÃO 4X4, POTÊNCIA LÍQ. 72 HP, CAÇAMBA CARREG. CAP. MÍN. 0,79 M3, CAÇAMBA RETRO CAP. 0,18 M3, PESO OPERACIONAL MÍN. 7.140 KG, PROFUNDIDADE ESCAVAÇÃO MÁX. 4,50 M - MATERIAIS NA OPERAÇÃO. AF_06/2014</v>
          </cell>
          <cell r="C682" t="str">
            <v>H</v>
          </cell>
          <cell r="D682" t="str">
            <v>COLETADO</v>
          </cell>
          <cell r="E682" t="str">
            <v>42,43</v>
          </cell>
        </row>
        <row r="683">
          <cell r="A683" t="str">
            <v>5738</v>
          </cell>
          <cell r="B683" t="str">
            <v>ROLO COMPACTADOR VIBRATÓRIO PÉ DE CARNEIRO, OPERADO POR CONTROLE REMOTO, POTÊNCIA 12,5 KW, PESO OPERACIONAL 1,675 T, LARGURA DE TRABALHO 0,85 M - DEPRECIAÇÃO. AF_02/2016</v>
          </cell>
          <cell r="C683" t="str">
            <v>H</v>
          </cell>
          <cell r="D683" t="str">
            <v>ATRIBUÍDO SÃO PAULO</v>
          </cell>
          <cell r="E683" t="str">
            <v>42,97</v>
          </cell>
        </row>
        <row r="684">
          <cell r="A684" t="str">
            <v>5739</v>
          </cell>
          <cell r="B684" t="str">
            <v>ROLO COMPACTADOR VIBRATÓRIO PÉ DE CARNEIRO, OPERADO POR CONTROLE REMOTO, POTÊNCIA 12,5 KW, PESO OPERACIONAL 1,675 T, LARGURA DE TRABALHO 0,85 M - MANUTENÇÃO. AF_02/2016</v>
          </cell>
          <cell r="C684" t="str">
            <v>H</v>
          </cell>
          <cell r="D684" t="str">
            <v>ATRIBUÍDO SÃO PAULO</v>
          </cell>
          <cell r="E684" t="str">
            <v>53,78</v>
          </cell>
        </row>
        <row r="685">
          <cell r="A685" t="str">
            <v>5741</v>
          </cell>
          <cell r="B685" t="str">
            <v>USINA DE LAMA ASFÁLTICA, PROD 30 A 50 T/H, SILO DE AGREGADO 7 M3, RESERVATÓRIOS PARA EMULSÃO E ÁGUA DE 2,3 M3 CADA, MISTURADOR TIPO PUG MILL A SER MONTADO SOBRE CAMINHÃO - MANUTENÇÃO. AF_10/2014</v>
          </cell>
          <cell r="C685" t="str">
            <v>H</v>
          </cell>
          <cell r="D685" t="str">
            <v>ATRIBUÍDO SÃO PAULO</v>
          </cell>
          <cell r="E685" t="str">
            <v>42,78</v>
          </cell>
        </row>
        <row r="686">
          <cell r="A686" t="str">
            <v>5742</v>
          </cell>
          <cell r="B686" t="str">
            <v>USINA DE LAMA ASFÁLTICA, PROD 30 A 50 T/H, SILO DE AGREGADO 7 M3, RESERVATÓRIOS PARA EMULSÃO E ÁGUA DE 2,3 M3 CADA, MISTURADOR TIPO PUG MILL A SER MONTADO SOBRE CAMINHÃO - MATERIAIS NA OPERAÇÃO. AF_10/2014</v>
          </cell>
          <cell r="C686" t="str">
            <v>H</v>
          </cell>
          <cell r="D686" t="str">
            <v>COLETADO</v>
          </cell>
          <cell r="E686" t="str">
            <v>28,02</v>
          </cell>
        </row>
        <row r="687">
          <cell r="A687" t="str">
            <v>5747</v>
          </cell>
          <cell r="B687" t="str">
            <v>CAMINHÃO PIPA 6.000 L, PESO BRUTO TOTAL 13.000 KG, DISTÂNCIA ENTRE EIXOS 4,80 M, POTÊNCIA 189 CV INCLUSIVE TANQUE DE AÇO PARA TRANSPORTE DE ÁGUA, CAPACIDADE 6 M3 - MATERIAIS NA OPERAÇÃO. AF_06/2014</v>
          </cell>
          <cell r="C687" t="str">
            <v>H</v>
          </cell>
          <cell r="D687" t="str">
            <v>COLETADO</v>
          </cell>
          <cell r="E687" t="str">
            <v>160,69</v>
          </cell>
        </row>
        <row r="688">
          <cell r="A688" t="str">
            <v>5751</v>
          </cell>
          <cell r="B688" t="str">
            <v>CAMINHÃO TOCO, PESO BRUTO TOTAL 14.300 KG, CARGA ÚTIL MÁXIMA 9590 KG, DISTÂNCIA ENTRE EIXOS 4,76 M, POTÊNCIA 185 CV (NÃO INCLUI CARROCERIA) - MANUTENÇÃO. AF_06/2014</v>
          </cell>
          <cell r="C688" t="str">
            <v>H</v>
          </cell>
          <cell r="D688" t="str">
            <v>ATRIBUÍDO SÃO PAULO</v>
          </cell>
          <cell r="E688" t="str">
            <v>34,05</v>
          </cell>
        </row>
        <row r="689">
          <cell r="A689" t="str">
            <v>5754</v>
          </cell>
          <cell r="B689" t="str">
            <v>CAMINHÃO TOCO, PESO BRUTO TOTAL 16.000 KG, CARGA ÚTIL MÁXIMA DE 10.685 KG, DISTÂNCIA ENTRE EIXOS 4,80 M, POTÊNCIA 189 CV EXCLUSIVE CARROCERIA - MANUTENÇÃO. AF_06/2014</v>
          </cell>
          <cell r="C689" t="str">
            <v>H</v>
          </cell>
          <cell r="D689" t="str">
            <v>ATRIBUÍDO SÃO PAULO</v>
          </cell>
          <cell r="E689" t="str">
            <v>37,38</v>
          </cell>
        </row>
        <row r="690">
          <cell r="A690" t="str">
            <v>5763</v>
          </cell>
          <cell r="B690" t="str">
            <v>CAMINHÃO PIPA 10.000 L TRUCADO, PESO BRUTO TOTAL 23.000 KG, CARGA ÚTIL MÁXIMA 15.935 KG, DISTÂNCIA ENTRE EIXOS 4,8 M, POTÊNCIA 230 CV, INCLUSIVE TANQUE DE AÇO PARA TRANSPORTE DE ÁGUA - MANUTENÇÃO. AF_06/2014</v>
          </cell>
          <cell r="C690" t="str">
            <v>H</v>
          </cell>
          <cell r="D690" t="str">
            <v>ATRIBUÍDO SÃO PAULO</v>
          </cell>
          <cell r="E690" t="str">
            <v>52,86</v>
          </cell>
        </row>
        <row r="691">
          <cell r="A691" t="str">
            <v>5765</v>
          </cell>
          <cell r="B691" t="str">
            <v>ESPARGIDOR DE ASFALTO PRESSURIZADO COM TANQUE DE 2500 L, REBOCÁVEL COM MOTOR A GASOLINA POTÊNCIA 3,4 HP - MANUTENÇÃO. AF_07/2014</v>
          </cell>
          <cell r="C691" t="str">
            <v>H</v>
          </cell>
          <cell r="D691" t="str">
            <v>ATRIBUÍDO SÃO PAULO</v>
          </cell>
          <cell r="E691" t="str">
            <v>4,64</v>
          </cell>
        </row>
        <row r="692">
          <cell r="A692" t="str">
            <v>5766</v>
          </cell>
          <cell r="B692" t="str">
            <v>ESPARGIDOR DE ASFALTO PRESSURIZADO COM TANQUE DE 2500 L, REBOCÁVEL COM MOTOR A GASOLINA POTÊNCIA 3,4 HP - MATERIAIS NA OPERAÇÃO. AF_07/2014</v>
          </cell>
          <cell r="C692" t="str">
            <v>H</v>
          </cell>
          <cell r="D692" t="str">
            <v>COLETADO</v>
          </cell>
          <cell r="E692" t="str">
            <v>2,74</v>
          </cell>
        </row>
        <row r="693">
          <cell r="A693" t="str">
            <v>5779</v>
          </cell>
          <cell r="B693" t="str">
            <v>MOTONIVELADORA POTÊNCIA BÁSICA LÍQUIDA (PRIMEIRA MARCHA) 125 HP, PESO BRUTO 13032 KG, LARGURA DA LÂMINA DE 3,7 M - MANUTENÇÃO. AF_06/2014</v>
          </cell>
          <cell r="C693" t="str">
            <v>H</v>
          </cell>
          <cell r="D693" t="str">
            <v>ATRIBUÍDO SÃO PAULO</v>
          </cell>
          <cell r="E693" t="str">
            <v>72,01</v>
          </cell>
        </row>
        <row r="694">
          <cell r="A694" t="str">
            <v>5787</v>
          </cell>
          <cell r="B694" t="str">
            <v>PÁ CARREGADEIRA SOBRE RODAS, POTÊNCIA 197 HP, CAPACIDADE DA CAÇAMBA 2,5 A 3,5 M3, PESO OPERACIONAL 18338 KG - MATERIAIS NA OPERAÇÃO. AF_06/2014</v>
          </cell>
          <cell r="C694" t="str">
            <v>H</v>
          </cell>
          <cell r="D694" t="str">
            <v>COLETADO</v>
          </cell>
          <cell r="E694" t="str">
            <v>71,50</v>
          </cell>
        </row>
        <row r="695">
          <cell r="A695" t="str">
            <v>5797</v>
          </cell>
          <cell r="B695" t="str">
            <v>COMPRESSOR DE AR REBOCÁVEL, VAZÃO 189 PCM, PRESSÃO EFETIVA DE TRABALHO 102 PSI, MOTOR DIESEL, POTÊNCIA 63 CV - MANUTENÇÃO. AF_06/2015</v>
          </cell>
          <cell r="C695" t="str">
            <v>H</v>
          </cell>
          <cell r="D695" t="str">
            <v>ATRIBUÍDO SÃO PAULO</v>
          </cell>
          <cell r="E695" t="str">
            <v>6,22</v>
          </cell>
        </row>
        <row r="696">
          <cell r="A696" t="str">
            <v>5800</v>
          </cell>
          <cell r="B696" t="str">
            <v>BOMBA SUBMERSÍVEL ELÉTRICA TRIFÁSICA, POTÊNCIA 2,96 HP, Ø ROTOR 144 MM SEMI-ABERTO, BOCAL DE SAÍDA Ø 2, HM/Q = 2 MCA / 38,8 M3/H A 28 MCA / 5 M3/H - MANUTENÇÃO. AF_06/2014</v>
          </cell>
          <cell r="C696" t="str">
            <v>H</v>
          </cell>
          <cell r="D696" t="str">
            <v>COEFICIENTE DE REPRESENTATIVIDADE</v>
          </cell>
          <cell r="E696" t="str">
            <v>0,41</v>
          </cell>
        </row>
        <row r="697">
          <cell r="A697" t="str">
            <v>7032</v>
          </cell>
          <cell r="B697" t="str">
            <v>TANQUE DE ASFALTO ESTACIONÁRIO COM SERPENTINA, CAPACIDADE 30.000 L - DEPRECIAÇÃO. AF_05/2023</v>
          </cell>
          <cell r="C697" t="str">
            <v>H</v>
          </cell>
          <cell r="D697" t="str">
            <v>ATRIBUÍDO SÃO PAULO</v>
          </cell>
          <cell r="E697" t="str">
            <v>4,28</v>
          </cell>
        </row>
        <row r="698">
          <cell r="A698" t="str">
            <v>7033</v>
          </cell>
          <cell r="B698" t="str">
            <v>TANQUE DE ASFALTO ESTACIONÁRIO COM SERPENTINA, CAPACIDADE 30.000 L - JUROS. AF_05/2023</v>
          </cell>
          <cell r="C698" t="str">
            <v>H</v>
          </cell>
          <cell r="D698" t="str">
            <v>ATRIBUÍDO SÃO PAULO</v>
          </cell>
          <cell r="E698" t="str">
            <v>1,58</v>
          </cell>
        </row>
        <row r="699">
          <cell r="A699" t="str">
            <v>7034</v>
          </cell>
          <cell r="B699" t="str">
            <v>TANQUE DE ASFALTO ESTACIONÁRIO COM SERPENTINA, CAPACIDADE 30.000 L - MANUTENÇÃO. AF_05/2023</v>
          </cell>
          <cell r="C699" t="str">
            <v>H</v>
          </cell>
          <cell r="D699" t="str">
            <v>ATRIBUÍDO SÃO PAULO</v>
          </cell>
          <cell r="E699" t="str">
            <v>5,71</v>
          </cell>
        </row>
        <row r="700">
          <cell r="A700" t="str">
            <v>7035</v>
          </cell>
          <cell r="B700" t="str">
            <v>TANQUE DE ASFALTO ESTACIONÁRIO COM SERPENTINA, CAPACIDADE 30.000 L - MATERIAIS NA OPERAÇÃO. AF_05/2023</v>
          </cell>
          <cell r="C700" t="str">
            <v>H</v>
          </cell>
          <cell r="D700" t="str">
            <v>COLETADO</v>
          </cell>
          <cell r="E700" t="str">
            <v>260,60</v>
          </cell>
        </row>
        <row r="701">
          <cell r="A701" t="str">
            <v>7038</v>
          </cell>
          <cell r="B701" t="str">
            <v>ROLO COMPACTADOR DE PNEUS ESTÁTICO, PRESSÃO VARIÁVEL, POTÊNCIA 111 HP, PESO SEM/COM LASTRO 9,5 / 26 T, LARGURA DE TRABALHO 1,90 M - DEPRECIAÇÃO. AF_07/2014</v>
          </cell>
          <cell r="C701" t="str">
            <v>H</v>
          </cell>
          <cell r="D701" t="str">
            <v>ATRIBUÍDO SÃO PAULO</v>
          </cell>
          <cell r="E701" t="str">
            <v>49,15</v>
          </cell>
        </row>
        <row r="702">
          <cell r="A702" t="str">
            <v>7039</v>
          </cell>
          <cell r="B702" t="str">
            <v>ROLO COMPACTADOR DE PNEUS ESTÁTICO, PRESSÃO VARIÁVEL, POTÊNCIA 111 HP, PESO SEM/COM LASTRO 9,5 / 26 T, LARGURA DE TRABALHO 1,90 M - JUROS. AF_07/2014</v>
          </cell>
          <cell r="C702" t="str">
            <v>H</v>
          </cell>
          <cell r="D702" t="str">
            <v>ATRIBUÍDO SÃO PAULO</v>
          </cell>
          <cell r="E702" t="str">
            <v>13,18</v>
          </cell>
        </row>
        <row r="703">
          <cell r="A703" t="str">
            <v>7040</v>
          </cell>
          <cell r="B703" t="str">
            <v>ROLO COMPACTADOR DE PNEUS ESTÁTICO, PRESSÃO VARIÁVEL, POTÊNCIA 111 HP, PESO SEM/COM LASTRO 9,5 / 26 T, LARGURA DE TRABALHO 1,90 M - MANUTENÇÃO. AF_07/2014</v>
          </cell>
          <cell r="C703" t="str">
            <v>H</v>
          </cell>
          <cell r="D703" t="str">
            <v>ATRIBUÍDO SÃO PAULO</v>
          </cell>
          <cell r="E703" t="str">
            <v>61,51</v>
          </cell>
        </row>
        <row r="704">
          <cell r="A704" t="str">
            <v>7044</v>
          </cell>
          <cell r="B704" t="str">
            <v>MOTOBOMBA TRASH (PARA ÁGUA SUJA) AUTO ESCORVANTE, MOTOR GASOLINA DE 6,41 HP, DIÂMETROS DE SUCÇÃO X RECALQUE: 3" X 3", HM/Q = 10 MCA / 60 M3/H A 23 MCA / 0 M3/H - DEPRECIAÇÃO. AF_10/2014</v>
          </cell>
          <cell r="C704" t="str">
            <v>H</v>
          </cell>
          <cell r="D704" t="str">
            <v>COEFICIENTE DE REPRESENTATIVIDADE</v>
          </cell>
          <cell r="E704" t="str">
            <v>0,34</v>
          </cell>
        </row>
        <row r="705">
          <cell r="A705" t="str">
            <v>7045</v>
          </cell>
          <cell r="B705" t="str">
            <v>MOTOBOMBA TRASH (PARA ÁGUA SUJA) AUTO ESCORVANTE, MOTOR GASOLINA DE 6,41 HP, DIÂMETROS DE SUCÇÃO X RECALQUE: 3" X 3", HM/Q = 10 MCA / 60 M3/H A 23 MCA / 0 M3/H - JUROS. AF_10/2014</v>
          </cell>
          <cell r="C705" t="str">
            <v>H</v>
          </cell>
          <cell r="D705" t="str">
            <v>COEFICIENTE DE REPRESENTATIVIDADE</v>
          </cell>
          <cell r="E705" t="str">
            <v>0,07</v>
          </cell>
        </row>
        <row r="706">
          <cell r="A706" t="str">
            <v>7046</v>
          </cell>
          <cell r="B706" t="str">
            <v>MOTOBOMBA TRASH (PARA ÁGUA SUJA) AUTO ESCORVANTE, MOTOR GASOLINA DE 6,41 HP, DIÂMETROS DE SUCÇÃO X RECALQUE: 3" X 3", HM/Q = 10 MCA / 60 M3/H A 23 MCA / 0 M3/H - MANUTENÇÃO. AF_10/2014</v>
          </cell>
          <cell r="C706" t="str">
            <v>H</v>
          </cell>
          <cell r="D706" t="str">
            <v>COEFICIENTE DE REPRESENTATIVIDADE</v>
          </cell>
          <cell r="E706" t="str">
            <v>0,37</v>
          </cell>
        </row>
        <row r="707">
          <cell r="A707" t="str">
            <v>7047</v>
          </cell>
          <cell r="B707" t="str">
            <v>MOTOBOMBA TRASH (PARA ÁGUA SUJA) AUTO ESCORVANTE, MOTOR GASOLINA DE 6,41 HP, DIÂMETROS DE SUCÇÃO X RECALQUE: 3" X 3", HM/Q = 10 MCA / 60 M3/H A 23 MCA / 0 M3/H - MATERIAIS NA OPERAÇÃO. AF_10/2014</v>
          </cell>
          <cell r="C707" t="str">
            <v>H</v>
          </cell>
          <cell r="D707" t="str">
            <v>COLETADO</v>
          </cell>
          <cell r="E707" t="str">
            <v>23,18</v>
          </cell>
        </row>
        <row r="708">
          <cell r="A708" t="str">
            <v>7051</v>
          </cell>
          <cell r="B708" t="str">
            <v>ROLO COMPACTADOR PE DE CARNEIRO VIBRATORIO, POTENCIA 125 HP, PESO OPERACIONAL SEM/COM LASTRO 11,95 / 13,30 T, IMPACTO DINAMICO 38,5 / 22,5 T, LARGURA DE TRABALHO 2,15 M - DEPRECIAÇÃO. AF_06/2014</v>
          </cell>
          <cell r="C708" t="str">
            <v>H</v>
          </cell>
          <cell r="D708" t="str">
            <v>ATRIBUÍDO SÃO PAULO</v>
          </cell>
          <cell r="E708" t="str">
            <v>43,60</v>
          </cell>
        </row>
        <row r="709">
          <cell r="A709" t="str">
            <v>7052</v>
          </cell>
          <cell r="B709" t="str">
            <v>ROLO COMPACTADOR PE DE CARNEIRO VIBRATORIO, POTENCIA 125 HP, PESO OPERACIONAL SEM/COM LASTRO 11,95 / 13,30 T, IMPACTO DINAMICO 38,5 / 22,5 T, LARGURA DE TRABALHO 2,15 M - JUROS. AF_06/2014</v>
          </cell>
          <cell r="C709" t="str">
            <v>H</v>
          </cell>
          <cell r="D709" t="str">
            <v>ATRIBUÍDO SÃO PAULO</v>
          </cell>
          <cell r="E709" t="str">
            <v>11,78</v>
          </cell>
        </row>
        <row r="710">
          <cell r="A710" t="str">
            <v>7053</v>
          </cell>
          <cell r="B710" t="str">
            <v>ROLO COMPACTADOR PE DE CARNEIRO VIBRATORIO, POTENCIA 125 HP, PESO OPERACIONAL SEM/COM LASTRO 11,95 / 13,30 T, IMPACTO DINAMICO 38,5 / 22,5 T, LARGURA DE TRABALHO 2,15 M - MANUTENÇÃO. AF_06/2014</v>
          </cell>
          <cell r="C710" t="str">
            <v>H</v>
          </cell>
          <cell r="D710" t="str">
            <v>ATRIBUÍDO SÃO PAULO</v>
          </cell>
          <cell r="E710" t="str">
            <v>54,56</v>
          </cell>
        </row>
        <row r="711">
          <cell r="A711" t="str">
            <v>7054</v>
          </cell>
          <cell r="B711" t="str">
            <v>ROLO COMPACTADOR PE DE CARNEIRO VIBRATORIO, POTENCIA 125 HP, PESO OPERACIONAL SEM/COM LASTRO 11,95 / 13,30 T, IMPACTO DINAMICO 38,5 / 22,5 T, LARGURA DE TRABALHO 2,15 M - MATERIAIS NA OPERAÇÃO. AF_06/2014</v>
          </cell>
          <cell r="C711" t="str">
            <v>H</v>
          </cell>
          <cell r="D711" t="str">
            <v>COLETADO</v>
          </cell>
          <cell r="E711" t="str">
            <v>90,71</v>
          </cell>
        </row>
        <row r="712">
          <cell r="A712" t="str">
            <v>7058</v>
          </cell>
          <cell r="B712" t="str">
            <v>CAMINHÃO BASCULANTE 6 M3 TOCO, PESO BRUTO TOTAL 16.000 KG, CARGA ÚTIL MÁXIMA 11.130 KG, DISTÂNCIA ENTRE EIXOS 5,36 M, POTÊNCIA 185 CV, INCLUSIVE CAÇAMBA METÁLICA - DEPRECIAÇÃO. AF_06/2014</v>
          </cell>
          <cell r="C712" t="str">
            <v>H</v>
          </cell>
          <cell r="D712" t="str">
            <v>ATRIBUÍDO SÃO PAULO</v>
          </cell>
          <cell r="E712" t="str">
            <v>23,19</v>
          </cell>
        </row>
        <row r="713">
          <cell r="A713" t="str">
            <v>7059</v>
          </cell>
          <cell r="B713" t="str">
            <v>CAMINHÃO BASCULANTE 6 M3 TOCO, PESO BRUTO TOTAL 16.000 KG, CARGA ÚTIL MÁXIMA 11.130 KG, DISTÂNCIA ENTRE EIXOS 5,36 M, POTÊNCIA 185 CV, INCLUSIVE CAÇAMBA METÁLICA - JUROS. AF_06/2014</v>
          </cell>
          <cell r="C713" t="str">
            <v>H</v>
          </cell>
          <cell r="D713" t="str">
            <v>ATRIBUÍDO SÃO PAULO</v>
          </cell>
          <cell r="E713" t="str">
            <v>8,99</v>
          </cell>
        </row>
        <row r="714">
          <cell r="A714" t="str">
            <v>7060</v>
          </cell>
          <cell r="B714" t="str">
            <v>CAMINHÃO BASCULANTE 6 M3 TOCO, PESO BRUTO TOTAL 16.000 KG, CARGA ÚTIL MÁXIMA 11.130 KG, DISTÂNCIA ENTRE EIXOS 5,36 M, POTÊNCIA 185 CV, INCLUSIVE CAÇAMBA METÁLICA - MANUTENÇÃO. AF_06/2014</v>
          </cell>
          <cell r="C714" t="str">
            <v>H</v>
          </cell>
          <cell r="D714" t="str">
            <v>ATRIBUÍDO SÃO PAULO</v>
          </cell>
          <cell r="E714" t="str">
            <v>41,99</v>
          </cell>
        </row>
        <row r="715">
          <cell r="A715" t="str">
            <v>7061</v>
          </cell>
          <cell r="B715" t="str">
            <v>CAMINHÃO BASCULANTE 6 M3 TOCO, PESO BRUTO TOTAL 16.000 KG, CARGA ÚTIL MÁXIMA 11.130 KG, DISTÂNCIA ENTRE EIXOS 5,36 M, POTÊNCIA 185 CV, INCLUSIVE CAÇAMBA METÁLICA - MATERIAIS NA OPERAÇÃO. AF_06/2014</v>
          </cell>
          <cell r="C715" t="str">
            <v>H</v>
          </cell>
          <cell r="D715" t="str">
            <v>COLETADO</v>
          </cell>
          <cell r="E715" t="str">
            <v>82,80</v>
          </cell>
        </row>
        <row r="716">
          <cell r="A716" t="str">
            <v>7063</v>
          </cell>
          <cell r="B716" t="str">
            <v>TRATOR DE PNEUS, POTÊNCIA 122 CV, TRAÇÃO 4X4, PESO COM LASTRO DE 4.510 KG - DEPRECIAÇÃO. AF_06/2014</v>
          </cell>
          <cell r="C716" t="str">
            <v>H</v>
          </cell>
          <cell r="D716" t="str">
            <v>ATRIBUÍDO SÃO PAULO</v>
          </cell>
          <cell r="E716" t="str">
            <v>19,00</v>
          </cell>
        </row>
        <row r="717">
          <cell r="A717" t="str">
            <v>7064</v>
          </cell>
          <cell r="B717" t="str">
            <v>TRATOR DE PNEUS, POTÊNCIA 122 CV, TRAÇÃO 4X4, PESO COM LASTRO DE 4.510 KG - JUROS. AF_06/2014</v>
          </cell>
          <cell r="C717" t="str">
            <v>H</v>
          </cell>
          <cell r="D717" t="str">
            <v>ATRIBUÍDO SÃO PAULO</v>
          </cell>
          <cell r="E717" t="str">
            <v>5,13</v>
          </cell>
        </row>
        <row r="718">
          <cell r="A718" t="str">
            <v>7065</v>
          </cell>
          <cell r="B718" t="str">
            <v>TRATOR DE PNEUS, POTÊNCIA 122 CV, TRAÇÃO 4X4, PESO COM LASTRO DE 4.510 KG - MANUTENÇÃO. AF_06/2014</v>
          </cell>
          <cell r="C718" t="str">
            <v>H</v>
          </cell>
          <cell r="D718" t="str">
            <v>ATRIBUÍDO SÃO PAULO</v>
          </cell>
          <cell r="E718" t="str">
            <v>20,78</v>
          </cell>
        </row>
        <row r="719">
          <cell r="A719" t="str">
            <v>7066</v>
          </cell>
          <cell r="B719" t="str">
            <v>TRATOR DE PNEUS, POTÊNCIA 122 CV, TRAÇÃO 4X4, PESO COM LASTRO DE 4.510 KG - MATERIAIS NA OPERAÇÃO. AF_06/2014</v>
          </cell>
          <cell r="C719" t="str">
            <v>H</v>
          </cell>
          <cell r="D719" t="str">
            <v>COLETADO</v>
          </cell>
          <cell r="E719" t="str">
            <v>98,25</v>
          </cell>
        </row>
        <row r="720">
          <cell r="A720" t="str">
            <v>53786</v>
          </cell>
          <cell r="B720" t="str">
            <v>RETROESCAVADEIRA SOBRE RODAS COM CARREGADEIRA, TRAÇÃO 4X4, POTÊNCIA LÍQ. 88 HP, CAÇAMBA CARREG. CAP. MÍN. 1 M3, CAÇAMBA RETRO CAP. 0,26 M3, PESO OPERACIONAL MÍN. 6.674 KG, PROFUNDIDADE ESCAVAÇÃO MÁX. 4,37 M - MATERIAIS NA OPERAÇÃO. AF_06/2014</v>
          </cell>
          <cell r="C720" t="str">
            <v>H</v>
          </cell>
          <cell r="D720" t="str">
            <v>COLETADO</v>
          </cell>
          <cell r="E720" t="str">
            <v>51,86</v>
          </cell>
        </row>
        <row r="721">
          <cell r="A721" t="str">
            <v>53788</v>
          </cell>
          <cell r="B721" t="str">
            <v>ROLO COMPACTADOR VIBRATÓRIO DE UM CILINDRO AÇO LISO, POTÊNCIA 80 HP, PESO OPERACIONAL MÁXIMO 8,1 T, IMPACTO DINÂMICO 16,15 / 9,5 T, LARGURA DE TRABALHO 1,68 M - MATERIAIS NA OPERAÇÃO. AF_06/2014</v>
          </cell>
          <cell r="C721" t="str">
            <v>H</v>
          </cell>
          <cell r="D721" t="str">
            <v>COLETADO</v>
          </cell>
          <cell r="E721" t="str">
            <v>58,06</v>
          </cell>
        </row>
        <row r="722">
          <cell r="A722" t="str">
            <v>53792</v>
          </cell>
          <cell r="B722" t="str">
            <v>CAMINHÃO BASCULANTE 6 M3, PESO BRUTO TOTAL 16.000 KG, CARGA ÚTIL MÁXIMA 13.071 KG, DISTÂNCIA ENTRE EIXOS 4,80 M, POTÊNCIA 230 CV INCLUSIVE CAÇAMBA METÁLICA - MATERIAIS NA OPERAÇÃO. AF_06/2014</v>
          </cell>
          <cell r="C722" t="str">
            <v>H</v>
          </cell>
          <cell r="D722" t="str">
            <v>COLETADO</v>
          </cell>
          <cell r="E722" t="str">
            <v>102,93</v>
          </cell>
        </row>
        <row r="723">
          <cell r="A723" t="str">
            <v>53794</v>
          </cell>
          <cell r="B723" t="str">
            <v>USINA DE CONCRETO FIXA, CAPACIDADE NOMINAL DE 90 A 120 M3/H, SEM SILO - MANUTENÇÃO. AF_07/2016</v>
          </cell>
          <cell r="C723" t="str">
            <v>H</v>
          </cell>
          <cell r="D723" t="str">
            <v>ATRIBUÍDO SÃO PAULO</v>
          </cell>
          <cell r="E723" t="str">
            <v>35,62</v>
          </cell>
        </row>
        <row r="724">
          <cell r="A724" t="str">
            <v>53797</v>
          </cell>
          <cell r="B724" t="str">
            <v>CAMINHÃO TOCO, PBT 16.000 KG, CARGA ÚTIL MÁX. 10.685 KG, DIST. ENTRE EIXOS 4,8 M, POTÊNCIA 189 CV, INCLUSIVE CARROCERIA FIXA ABERTA DE MADEIRA P/ TRANSPORTE GERAL DE CARGA SECA, DIMEN. APROX. 2,5 X 7,00 X 0,50 M - MATERIAIS NA OPERAÇÃO. AF_06/2014</v>
          </cell>
          <cell r="C724" t="str">
            <v>H</v>
          </cell>
          <cell r="D724" t="str">
            <v>COLETADO</v>
          </cell>
          <cell r="E724" t="str">
            <v>118,37</v>
          </cell>
        </row>
        <row r="725">
          <cell r="A725" t="str">
            <v>53804</v>
          </cell>
          <cell r="B725" t="str">
            <v>VASSOURA MECÂNICA REBOCÁVEL COM ESCOVA CILÍNDRICA, LARGURA ÚTIL DE VARRIMENTO DE 2,44 M - MANUTENÇÃO. AF_06/2014</v>
          </cell>
          <cell r="C725" t="str">
            <v>H</v>
          </cell>
          <cell r="D725" t="str">
            <v>ATRIBUÍDO SÃO PAULO</v>
          </cell>
          <cell r="E725" t="str">
            <v>5,12</v>
          </cell>
        </row>
        <row r="726">
          <cell r="A726" t="str">
            <v>53806</v>
          </cell>
          <cell r="B726" t="str">
            <v>TRATOR DE ESTEIRAS, POTÊNCIA 170 HP, PESO OPERACIONAL 19 T, CAÇAMBA 5,2 M3 - MANUTENÇÃO. AF_06/2014</v>
          </cell>
          <cell r="C726" t="str">
            <v>H</v>
          </cell>
          <cell r="D726" t="str">
            <v>ATRIBUÍDO SÃO PAULO</v>
          </cell>
          <cell r="E726" t="str">
            <v>68,52</v>
          </cell>
        </row>
        <row r="727">
          <cell r="A727" t="str">
            <v>53810</v>
          </cell>
          <cell r="B727" t="str">
            <v>TRATOR DE ESTEIRAS, POTÊNCIA 150 HP, PESO OPERACIONAL 16,7 T, COM RODA MOTRIZ ELEVADA E LÂMINA 3,18 M3 - MANUTENÇÃO. AF_06/2014</v>
          </cell>
          <cell r="C727" t="str">
            <v>H</v>
          </cell>
          <cell r="D727" t="str">
            <v>ATRIBUÍDO SÃO PAULO</v>
          </cell>
          <cell r="E727" t="str">
            <v>68,94</v>
          </cell>
        </row>
        <row r="728">
          <cell r="A728" t="str">
            <v>53814</v>
          </cell>
          <cell r="B728" t="str">
            <v>TRATOR DE ESTEIRAS, POTÊNCIA 347 HP, PESO OPERACIONAL 38,5 T, COM LÂMINA 8,70 M3 - MANUTENÇÃO. AF_06/2014</v>
          </cell>
          <cell r="C728" t="str">
            <v>H</v>
          </cell>
          <cell r="D728" t="str">
            <v>ATRIBUÍDO SÃO PAULO</v>
          </cell>
          <cell r="E728" t="str">
            <v>225,83</v>
          </cell>
        </row>
        <row r="729">
          <cell r="A729" t="str">
            <v>53817</v>
          </cell>
          <cell r="B729" t="str">
            <v>TRATOR DE ESTEIRAS, POTÊNCIA 100 HP, PESO OPERACIONAL 9,4 T, COM LÂMINA 2,19 M3 - MATERIAIS NA OPERAÇÃO. AF_06/2014</v>
          </cell>
          <cell r="C729" t="str">
            <v>H</v>
          </cell>
          <cell r="D729" t="str">
            <v>COLETADO</v>
          </cell>
          <cell r="E729" t="str">
            <v>63,47</v>
          </cell>
        </row>
        <row r="730">
          <cell r="A730" t="str">
            <v>53818</v>
          </cell>
          <cell r="B730" t="str">
            <v>ROLO COMPACTADOR VIBRATÓRIO REBOCÁVEL, CILINDRO DE AÇO LISO, POTÊNCIA DE TRAÇÃO DE 65 CV, PESO 4,7 T, IMPACTO DINÂMICO 18,3 T, LARGURA DE TRABALHO 1,67 M - DEPRECIAÇÃO. AF_02/2016</v>
          </cell>
          <cell r="C730" t="str">
            <v>H</v>
          </cell>
          <cell r="D730" t="str">
            <v>ATRIBUÍDO SÃO PAULO</v>
          </cell>
          <cell r="E730" t="str">
            <v>9,49</v>
          </cell>
        </row>
        <row r="731">
          <cell r="A731" t="str">
            <v>53827</v>
          </cell>
          <cell r="B731" t="str">
            <v>CAMINHÃO TOCO, PESO BRUTO TOTAL 14.300 KG, CARGA ÚTIL MÁXIMA 9590 KG, DISTÂNCIA ENTRE EIXOS 4,76 M, POTÊNCIA 185 CV (NÃO INCLUI CARROCERIA) - MATERIAIS NA OPERAÇÃO. AF_06/2014</v>
          </cell>
          <cell r="C731" t="str">
            <v>H</v>
          </cell>
          <cell r="D731" t="str">
            <v>COLETADO</v>
          </cell>
          <cell r="E731" t="str">
            <v>115,88</v>
          </cell>
        </row>
        <row r="732">
          <cell r="A732" t="str">
            <v>53829</v>
          </cell>
          <cell r="B732" t="str">
            <v>CAMINHÃO TOCO, PESO BRUTO TOTAL 16.000 KG, CARGA ÚTIL MÁXIMA DE 10.685 KG, DISTÂNCIA ENTRE EIXOS 4,80 M, POTÊNCIA 189 CV EXCLUSIVE CARROCERIA - MATERIAIS NA OPERAÇÃO. AF_06/2014</v>
          </cell>
          <cell r="C732" t="str">
            <v>H</v>
          </cell>
          <cell r="D732" t="str">
            <v>COLETADO</v>
          </cell>
          <cell r="E732" t="str">
            <v>118,37</v>
          </cell>
        </row>
        <row r="733">
          <cell r="A733" t="str">
            <v>53831</v>
          </cell>
          <cell r="B733" t="str">
            <v>CAMINHÃO PIPA 10.000 L TRUCADO, PESO BRUTO TOTAL 23.000 KG, CARGA ÚTIL MÁXIMA 15.935 KG, DISTÂNCIA ENTRE EIXOS 4,8 M, POTÊNCIA 230 CV, INCLUSIVE TANQUE DE AÇO PARA TRANSPORTE DE ÁGUA - MATERIAIS NA OPERAÇÃO. AF_06/2014</v>
          </cell>
          <cell r="C733" t="str">
            <v>H</v>
          </cell>
          <cell r="D733" t="str">
            <v>COLETADO</v>
          </cell>
          <cell r="E733" t="str">
            <v>195,53</v>
          </cell>
        </row>
        <row r="734">
          <cell r="A734" t="str">
            <v>53840</v>
          </cell>
          <cell r="B734" t="str">
            <v>GRADE DE DISCO REBOCÁVEL COM 20 DISCOS 24" X 6 MM COM PNEUS PARA TRANSPORTE - DEPRECIAÇÃO. AF_06/2014</v>
          </cell>
          <cell r="C734" t="str">
            <v>H</v>
          </cell>
          <cell r="D734" t="str">
            <v>ATRIBUÍDO SÃO PAULO</v>
          </cell>
          <cell r="E734" t="str">
            <v>2,78</v>
          </cell>
        </row>
        <row r="735">
          <cell r="A735" t="str">
            <v>53841</v>
          </cell>
          <cell r="B735" t="str">
            <v>GRADE DE DISCO REBOCÁVEL COM 20 DISCOS 24" X 6 MM COM PNEUS PARA TRANSPORTE - MANUTENÇÃO. AF_06/2014</v>
          </cell>
          <cell r="C735" t="str">
            <v>H</v>
          </cell>
          <cell r="D735" t="str">
            <v>ATRIBUÍDO SÃO PAULO</v>
          </cell>
          <cell r="E735" t="str">
            <v>1,93</v>
          </cell>
        </row>
        <row r="736">
          <cell r="A736" t="str">
            <v>53849</v>
          </cell>
          <cell r="B736" t="str">
            <v>MOTONIVELADORA POTÊNCIA BÁSICA LÍQUIDA (PRIMEIRA MARCHA) 125 HP, PESO BRUTO 13032 KG, LARGURA DA LÂMINA DE 3,7 M - MATERIAIS NA OPERAÇÃO. AF_06/2014</v>
          </cell>
          <cell r="C736" t="str">
            <v>H</v>
          </cell>
          <cell r="D736" t="str">
            <v>COLETADO</v>
          </cell>
          <cell r="E736" t="str">
            <v>85,05</v>
          </cell>
        </row>
        <row r="737">
          <cell r="A737" t="str">
            <v>53857</v>
          </cell>
          <cell r="B737" t="str">
            <v>PÁ CARREGADEIRA SOBRE RODAS, POTÊNCIA LÍQUIDA 128 HP, CAPACIDADE DA CAÇAMBA 1,7 A 2,8 M3, PESO OPERACIONAL 11632 KG - MANUTENÇÃO. AF_06/2014</v>
          </cell>
          <cell r="C737" t="str">
            <v>H</v>
          </cell>
          <cell r="D737" t="str">
            <v>ATRIBUÍDO SÃO PAULO</v>
          </cell>
          <cell r="E737" t="str">
            <v>64,00</v>
          </cell>
        </row>
        <row r="738">
          <cell r="A738" t="str">
            <v>53858</v>
          </cell>
          <cell r="B738" t="str">
            <v>PÁ CARREGADEIRA SOBRE RODAS, POTÊNCIA LÍQUIDA 128 HP, CAPACIDADE DA CAÇAMBA 1,7 A 2,8 M3, PESO OPERACIONAL 11632 KG - MATERIAIS NA OPERAÇÃO. AF_06/2014</v>
          </cell>
          <cell r="C738" t="str">
            <v>H</v>
          </cell>
          <cell r="D738" t="str">
            <v>COLETADO</v>
          </cell>
          <cell r="E738" t="str">
            <v>46,45</v>
          </cell>
        </row>
        <row r="739">
          <cell r="A739" t="str">
            <v>53861</v>
          </cell>
          <cell r="B739" t="str">
            <v>PÁ CARREGADEIRA SOBRE RODAS, POTÊNCIA 197 HP, CAPACIDADE DA CAÇAMBA 2,5 A 3,5 M3, PESO OPERACIONAL 18338 KG - MANUTENÇÃO. AF_06/2014</v>
          </cell>
          <cell r="C739" t="str">
            <v>H</v>
          </cell>
          <cell r="D739" t="str">
            <v>ATRIBUÍDO SÃO PAULO</v>
          </cell>
          <cell r="E739" t="str">
            <v>62,12</v>
          </cell>
        </row>
        <row r="740">
          <cell r="A740" t="str">
            <v>53863</v>
          </cell>
          <cell r="B740" t="str">
            <v>MARTELETE OU ROMPEDOR PNEUMÁTICO MANUAL, 28 KG, COM SILENCIADOR - MANUTENÇÃO. AF_07/2016</v>
          </cell>
          <cell r="C740" t="str">
            <v>H</v>
          </cell>
          <cell r="D740" t="str">
            <v>ATRIBUÍDO SÃO PAULO</v>
          </cell>
          <cell r="E740" t="str">
            <v>1,70</v>
          </cell>
        </row>
        <row r="741">
          <cell r="A741" t="str">
            <v>53865</v>
          </cell>
          <cell r="B741" t="str">
            <v>COMPRESSOR DE AR REBOCÁVEL, VAZÃO 189 PCM, PRESSÃO EFETIVA DE TRABALHO 102 PSI, MOTOR DIESEL, POTÊNCIA 63 CV - MATERIAIS NA OPERAÇÃO. AF_06/2015</v>
          </cell>
          <cell r="C741" t="str">
            <v>H</v>
          </cell>
          <cell r="D741" t="str">
            <v>COLETADO</v>
          </cell>
          <cell r="E741" t="str">
            <v>47,91</v>
          </cell>
        </row>
        <row r="742">
          <cell r="A742" t="str">
            <v>53866</v>
          </cell>
          <cell r="B742" t="str">
            <v>BOMBA SUBMERSÍVEL ELÉTRICA TRIFÁSICA, POTÊNCIA 2,96 HP, Ø ROTOR 144 MM SEMI-ABERTO, BOCAL DE SAÍDA Ø 2, HM/Q = 2 MCA / 38,8 M3/H A 28 MCA / 5 M3/H - MATERIAIS NA OPERAÇÃO. AF_06/2014</v>
          </cell>
          <cell r="C742" t="str">
            <v>H</v>
          </cell>
          <cell r="D742" t="str">
            <v>COLETADO</v>
          </cell>
          <cell r="E742" t="str">
            <v>2,01</v>
          </cell>
        </row>
        <row r="743">
          <cell r="A743" t="str">
            <v>53882</v>
          </cell>
          <cell r="B743" t="str">
            <v>CAMINHÃO PIPA 6.000 L, PESO BRUTO TOTAL 13.000 KG, DISTÂNCIA ENTRE EIXOS 4,80 M, POTÊNCIA 189 CV INCLUSIVE TANQUE DE AÇO PARA TRANSPORTE DE ÁGUA, CAPACIDADE 6 M3 - MANUTENÇÃO. AF_06/2014</v>
          </cell>
          <cell r="C743" t="str">
            <v>H</v>
          </cell>
          <cell r="D743" t="str">
            <v>ATRIBUÍDO SÃO PAULO</v>
          </cell>
          <cell r="E743" t="str">
            <v>37,72</v>
          </cell>
        </row>
        <row r="744">
          <cell r="A744" t="str">
            <v>55263</v>
          </cell>
          <cell r="B744" t="str">
            <v>ROLO COMPACTADOR DE PNEUS ESTÁTICO, PRESSÃO VARIÁVEL, POTÊNCIA 111 HP, PESO SEM/COM LASTRO 9,5 / 26 T, LARGURA DE TRABALHO 1,90 M - MATERIAIS NA OPERAÇÃO. AF_07/2014</v>
          </cell>
          <cell r="C744" t="str">
            <v>H</v>
          </cell>
          <cell r="D744" t="str">
            <v>COLETADO</v>
          </cell>
          <cell r="E744" t="str">
            <v>65,48</v>
          </cell>
        </row>
        <row r="745">
          <cell r="A745" t="str">
            <v>73303</v>
          </cell>
          <cell r="B745" t="str">
            <v>GRUPO GERADOR ESTACIONÁRIO, MOTOR DIESEL POTÊNCIA 170 KVA - DEPRECIAÇÃO. AF_02/2016</v>
          </cell>
          <cell r="C745" t="str">
            <v>H</v>
          </cell>
          <cell r="D745" t="str">
            <v>ATRIBUÍDO SÃO PAULO</v>
          </cell>
          <cell r="E745" t="str">
            <v>5,89</v>
          </cell>
        </row>
        <row r="746">
          <cell r="A746" t="str">
            <v>73307</v>
          </cell>
          <cell r="B746" t="str">
            <v>GRUPO GERADOR ESTACIONÁRIO, MOTOR DIESEL POTÊNCIA 170 KVA - MANUTENÇÃO. AF_02/2016</v>
          </cell>
          <cell r="C746" t="str">
            <v>H</v>
          </cell>
          <cell r="D746" t="str">
            <v>ATRIBUÍDO SÃO PAULO</v>
          </cell>
          <cell r="E746" t="str">
            <v>5,26</v>
          </cell>
        </row>
        <row r="747">
          <cell r="A747" t="str">
            <v>73309</v>
          </cell>
          <cell r="B747" t="str">
            <v>ROLO COMPACTADOR VIBRATÓRIO PÉ DE CARNEIRO PARA SOLOS, POTÊNCIA 80 HP, PESO OPERACIONAL SEM/COM LASTRO 7,4 / 8,8 T, LARGURA DE TRABALHO 1,68 M - DEPRECIAÇÃO. AF_02/2016</v>
          </cell>
          <cell r="C747" t="str">
            <v>H</v>
          </cell>
          <cell r="D747" t="str">
            <v>ATRIBUÍDO SÃO PAULO</v>
          </cell>
          <cell r="E747" t="str">
            <v>32,70</v>
          </cell>
        </row>
        <row r="748">
          <cell r="A748" t="str">
            <v>73311</v>
          </cell>
          <cell r="B748" t="str">
            <v>GRUPO GERADOR ESTACIONÁRIO, MOTOR DIESEL POTÊNCIA 170 KVA - MATERIAIS NA OPERAÇÃO. AF_02/2016</v>
          </cell>
          <cell r="C748" t="str">
            <v>H</v>
          </cell>
          <cell r="D748" t="str">
            <v>COLETADO</v>
          </cell>
          <cell r="E748" t="str">
            <v>181,00</v>
          </cell>
        </row>
        <row r="749">
          <cell r="A749" t="str">
            <v>73313</v>
          </cell>
          <cell r="B749" t="str">
            <v>ROLO COMPACTADOR VIBRATÓRIO PÉ DE CARNEIRO PARA SOLOS, POTÊNCIA 80 HP, PESO OPERACIONAL SEM/COM LASTRO 7,4 / 8,8 T, LARGURA DE TRABALHO 1,68 M - JUROS. AF_02/2016</v>
          </cell>
          <cell r="C749" t="str">
            <v>H</v>
          </cell>
          <cell r="D749" t="str">
            <v>ATRIBUÍDO SÃO PAULO</v>
          </cell>
          <cell r="E749" t="str">
            <v>8,83</v>
          </cell>
        </row>
        <row r="750">
          <cell r="A750" t="str">
            <v>73315</v>
          </cell>
          <cell r="B750" t="str">
            <v>ROLO COMPACTADOR VIBRATÓRIO PÉ DE CARNEIRO PARA SOLOS, POTÊNCIA 80 HP, PESO OPERACIONAL SEM/COM LASTRO 7,4 / 8,8 T, LARGURA DE TRABALHO 1,68 M - MATERIAIS NA OPERAÇÃO. AF_02/2016</v>
          </cell>
          <cell r="C750" t="str">
            <v>H</v>
          </cell>
          <cell r="D750" t="str">
            <v>COLETADO</v>
          </cell>
          <cell r="E750" t="str">
            <v>58,06</v>
          </cell>
        </row>
        <row r="751">
          <cell r="A751" t="str">
            <v>73335</v>
          </cell>
          <cell r="B751" t="str">
            <v>CAMINHÃO TOCO, PBT 14.300 KG, CARGA ÚTIL MÁX. 9.710 KG, DIST. ENTRE EIXOS 3,56 M, POTÊNCIA 185 CV, INCLUSIVE CARROCERIA FIXA ABERTA DE MADEIRA P/ TRANSPORTE GERAL DE CARGA SECA, DIMEN. APROX. 2,50 X 6,50 X 0,50 M - MANUTENÇÃO. AF_06/2014</v>
          </cell>
          <cell r="C751" t="str">
            <v>H</v>
          </cell>
          <cell r="D751" t="str">
            <v>ATRIBUÍDO SÃO PAULO</v>
          </cell>
          <cell r="E751" t="str">
            <v>35,91</v>
          </cell>
        </row>
        <row r="752">
          <cell r="A752" t="str">
            <v>73340</v>
          </cell>
          <cell r="B752" t="str">
            <v>CAMINHÃO TOCO, PBT 14.300 KG, CARGA ÚTIL MÁX. 9.710 KG, DIST. ENTRE EIXOS 3,56 M, POTÊNCIA 185 CV, INCLUSIVE CARROCERIA FIXA ABERTA DE MADEIRA P/ TRANSPORTE GERAL DE CARGA SECA, DIMEN. APROX. 2,50 X 6,50 X 0,50 M - MATERIAIS NA OPERAÇÃO. AF_06/2014</v>
          </cell>
          <cell r="C752" t="str">
            <v>H</v>
          </cell>
          <cell r="D752" t="str">
            <v>COLETADO</v>
          </cell>
          <cell r="E752" t="str">
            <v>157,28</v>
          </cell>
        </row>
        <row r="753">
          <cell r="A753" t="str">
            <v>83361</v>
          </cell>
          <cell r="B753" t="str">
            <v>ESPARGIDOR DE ASFALTO PRESSURIZADO, TANQUE 6 M3 COM ISOLAÇÃO TÉRMICA, AQUECIDO COM 2 MAÇARICOS, COM BARRA ESPARGIDORA 3,60 M, MONTADO SOBRE CAMINHÃO  TOCO, PBT 14.300 KG, POTÊNCIA 185 CV - MANUTENÇÃO. AF_08/2015</v>
          </cell>
          <cell r="C753" t="str">
            <v>H</v>
          </cell>
          <cell r="D753" t="str">
            <v>ATRIBUÍDO SÃO PAULO</v>
          </cell>
          <cell r="E753" t="str">
            <v>43,84</v>
          </cell>
        </row>
        <row r="754">
          <cell r="A754" t="str">
            <v>83761</v>
          </cell>
          <cell r="B754" t="str">
            <v>GRUPO DE SOLDAGEM COM GERADOR A DIESEL 60 CV PARA SOLDA ELÉTRICA, SOBRE 04 RODAS, COM MOTOR 4 CILINDROS 600 A - DEPRECIAÇÃO. AF_02/2016</v>
          </cell>
          <cell r="C754" t="str">
            <v>H</v>
          </cell>
          <cell r="D754" t="str">
            <v>ATRIBUÍDO SÃO PAULO</v>
          </cell>
          <cell r="E754" t="str">
            <v>7,85</v>
          </cell>
        </row>
        <row r="755">
          <cell r="A755" t="str">
            <v>83762</v>
          </cell>
          <cell r="B755" t="str">
            <v>GRUPO DE SOLDAGEM COM GERADOR A DIESEL 60 CV PARA SOLDA ELÉTRICA, SOBRE 04 RODAS, COM MOTOR 4 CILINDROS 600 A - MANUTENÇÃO. AF_02/2016</v>
          </cell>
          <cell r="C755" t="str">
            <v>H</v>
          </cell>
          <cell r="D755" t="str">
            <v>ATRIBUÍDO SÃO PAULO</v>
          </cell>
          <cell r="E755" t="str">
            <v>7,01</v>
          </cell>
        </row>
        <row r="756">
          <cell r="A756" t="str">
            <v>83763</v>
          </cell>
          <cell r="B756" t="str">
            <v>GRUPO DE SOLDAGEM COM GERADOR A DIESEL 60 CV PARA SOLDA ELÉTRICA, SOBRE 04 RODAS, COM MOTOR 4 CILINDROS 600 A - MATERIAIS NA OPERAÇÃO. AF_02/2016</v>
          </cell>
          <cell r="C756" t="str">
            <v>H</v>
          </cell>
          <cell r="D756" t="str">
            <v>COLETADO</v>
          </cell>
          <cell r="E756" t="str">
            <v>51,01</v>
          </cell>
        </row>
        <row r="757">
          <cell r="A757" t="str">
            <v>83764</v>
          </cell>
          <cell r="B757" t="str">
            <v>GRUPO DE SOLDAGEM COM GERADOR A DIESEL 60 CV PARA SOLDA ELÉTRICA, SOBRE 04 RODAS, COM MOTOR 4 CILINDROS 600 A - JUROS. AF_02/2016</v>
          </cell>
          <cell r="C757" t="str">
            <v>H</v>
          </cell>
          <cell r="D757" t="str">
            <v>ATRIBUÍDO SÃO PAULO</v>
          </cell>
          <cell r="E757" t="str">
            <v>2,76</v>
          </cell>
        </row>
        <row r="758">
          <cell r="A758" t="str">
            <v>87026</v>
          </cell>
          <cell r="B758" t="str">
            <v>GRADE DE DISCO REBOCÁVEL COM 20 DISCOS 24" X 6 MM COM PNEUS PARA TRANSPORTE - JUROS. AF_06/2014</v>
          </cell>
          <cell r="C758" t="str">
            <v>H</v>
          </cell>
          <cell r="D758" t="str">
            <v>ATRIBUÍDO SÃO PAULO</v>
          </cell>
          <cell r="E758" t="str">
            <v>0,76</v>
          </cell>
        </row>
        <row r="759">
          <cell r="A759" t="str">
            <v>87441</v>
          </cell>
          <cell r="B759" t="str">
            <v>BETONEIRA CAPACIDADE NOMINAL 400 L, CAPACIDADE DE MISTURA 310 L, MOTOR A DIESEL POTÊNCIA 5,0 CV, SEM CARREGADOR - DEPRECIAÇÃO. AF_05/2023</v>
          </cell>
          <cell r="C759" t="str">
            <v>H</v>
          </cell>
          <cell r="D759" t="str">
            <v>COEFICIENTE DE REPRESENTATIVIDADE</v>
          </cell>
          <cell r="E759" t="str">
            <v>0,49</v>
          </cell>
        </row>
        <row r="760">
          <cell r="A760" t="str">
            <v>87442</v>
          </cell>
          <cell r="B760" t="str">
            <v>BETONEIRA CAPACIDADE NOMINAL 400 L, CAPACIDADE DE MISTURA 310 L, MOTOR A DIESEL POTÊNCIA 5,0 CV, SEM CARREGADOR - JUROS. AF_05/2023</v>
          </cell>
          <cell r="C760" t="str">
            <v>H</v>
          </cell>
          <cell r="D760" t="str">
            <v>COEFICIENTE DE REPRESENTATIVIDADE</v>
          </cell>
          <cell r="E760" t="str">
            <v>0,12</v>
          </cell>
        </row>
        <row r="761">
          <cell r="A761" t="str">
            <v>87443</v>
          </cell>
          <cell r="B761" t="str">
            <v>BETONEIRA CAPACIDADE NOMINAL 400 L, CAPACIDADE DE MISTURA 310 L, MOTOR A DIESEL POTÊNCIA 5,0 CV, SEM CARREGADOR - MANUTENÇÃO. AF_05/2023</v>
          </cell>
          <cell r="C761" t="str">
            <v>H</v>
          </cell>
          <cell r="D761" t="str">
            <v>COEFICIENTE DE REPRESENTATIVIDADE</v>
          </cell>
          <cell r="E761" t="str">
            <v>0,65</v>
          </cell>
        </row>
        <row r="762">
          <cell r="A762" t="str">
            <v>87444</v>
          </cell>
          <cell r="B762" t="str">
            <v>BETONEIRA CAPACIDADE NOMINAL 400 L, CAPACIDADE DE MISTURA 310 L, MOTOR A DIESEL POTÊNCIA 5,0 CV, SEM CARREGADOR - MATERIAIS NA OPERAÇÃO. AF_05/2023</v>
          </cell>
          <cell r="C762" t="str">
            <v>H</v>
          </cell>
          <cell r="D762" t="str">
            <v>COLETADO</v>
          </cell>
          <cell r="E762" t="str">
            <v>4,30</v>
          </cell>
        </row>
        <row r="763">
          <cell r="A763" t="str">
            <v>88387</v>
          </cell>
          <cell r="B763" t="str">
            <v>MISTURADOR DE ARGAMASSA, EIXO HORIZONTAL, CAPACIDADE DE MISTURA 300 KG, MOTOR ELÉTRICO POTÊNCIA 5 CV - DEPRECIAÇÃO. AF_05/2023</v>
          </cell>
          <cell r="C763" t="str">
            <v>H</v>
          </cell>
          <cell r="D763" t="str">
            <v>COEFICIENTE DE REPRESENTATIVIDADE</v>
          </cell>
          <cell r="E763" t="str">
            <v>0,96</v>
          </cell>
        </row>
        <row r="764">
          <cell r="A764" t="str">
            <v>88389</v>
          </cell>
          <cell r="B764" t="str">
            <v>MISTURADOR DE ARGAMASSA, EIXO HORIZONTAL, CAPACIDADE DE MISTURA 300 KG, MOTOR ELÉTRICO POTÊNCIA 5 CV - JUROS. AF_05/2023</v>
          </cell>
          <cell r="C764" t="str">
            <v>H</v>
          </cell>
          <cell r="D764" t="str">
            <v>COEFICIENTE DE REPRESENTATIVIDADE</v>
          </cell>
          <cell r="E764" t="str">
            <v>0,23</v>
          </cell>
        </row>
        <row r="765">
          <cell r="A765" t="str">
            <v>88390</v>
          </cell>
          <cell r="B765" t="str">
            <v>MISTURADOR DE ARGAMASSA, EIXO HORIZONTAL, CAPACIDADE DE MISTURA 300 KG, MOTOR ELÉTRICO POTÊNCIA 5 CV - MANUTENÇÃO. AF_05/2023</v>
          </cell>
          <cell r="C765" t="str">
            <v>H</v>
          </cell>
          <cell r="D765" t="str">
            <v>COEFICIENTE DE REPRESENTATIVIDADE</v>
          </cell>
          <cell r="E765" t="str">
            <v>1,12</v>
          </cell>
        </row>
        <row r="766">
          <cell r="A766" t="str">
            <v>88391</v>
          </cell>
          <cell r="B766" t="str">
            <v>MISTURADOR DE ARGAMASSA, EIXO HORIZONTAL, CAPACIDADE DE MISTURA 300 KG, MOTOR ELÉTRICO POTÊNCIA 5 CV - MATERIAIS NA OPERAÇÃO. AF_05/2023</v>
          </cell>
          <cell r="C766" t="str">
            <v>H</v>
          </cell>
          <cell r="D766" t="str">
            <v>COEFICIENTE DE REPRESENTATIVIDADE</v>
          </cell>
          <cell r="E766" t="str">
            <v>3,28</v>
          </cell>
        </row>
        <row r="767">
          <cell r="A767" t="str">
            <v>88394</v>
          </cell>
          <cell r="B767" t="str">
            <v>MISTURADOR DE ARGAMASSA, EIXO HORIZONTAL, CAPACIDADE DE MISTURA 600 KG, MOTOR ELÉTRICO POTÊNCIA 7,5 CV - DEPRECIAÇÃO. AF_05/2023</v>
          </cell>
          <cell r="C767" t="str">
            <v>H</v>
          </cell>
          <cell r="D767" t="str">
            <v>COEFICIENTE DE REPRESENTATIVIDADE</v>
          </cell>
          <cell r="E767" t="str">
            <v>1,14</v>
          </cell>
        </row>
        <row r="768">
          <cell r="A768" t="str">
            <v>88395</v>
          </cell>
          <cell r="B768" t="str">
            <v>MISTURADOR DE ARGAMASSA, EIXO HORIZONTAL, CAPACIDADE DE MISTURA 600 KG, MOTOR ELÉTRICO POTÊNCIA 7,5 CV - JUROS. AF_05/2023</v>
          </cell>
          <cell r="C768" t="str">
            <v>H</v>
          </cell>
          <cell r="D768" t="str">
            <v>COEFICIENTE DE REPRESENTATIVIDADE</v>
          </cell>
          <cell r="E768" t="str">
            <v>0,28</v>
          </cell>
        </row>
        <row r="769">
          <cell r="A769" t="str">
            <v>88396</v>
          </cell>
          <cell r="B769" t="str">
            <v>MISTURADOR DE ARGAMASSA, EIXO HORIZONTAL, CAPACIDADE DE MISTURA 600 KG, MOTOR ELÉTRICO POTÊNCIA 7,5 CV - MANUTENÇÃO. AF_05/2023</v>
          </cell>
          <cell r="C769" t="str">
            <v>H</v>
          </cell>
          <cell r="D769" t="str">
            <v>COEFICIENTE DE REPRESENTATIVIDADE</v>
          </cell>
          <cell r="E769" t="str">
            <v>1,33</v>
          </cell>
        </row>
        <row r="770">
          <cell r="A770" t="str">
            <v>88397</v>
          </cell>
          <cell r="B770" t="str">
            <v>MISTURADOR DE ARGAMASSA, EIXO HORIZONTAL, CAPACIDADE DE MISTURA 600 KG, MOTOR ELÉTRICO POTÊNCIA 7,5 CV - MATERIAIS NA OPERAÇÃO. AF_05/2023</v>
          </cell>
          <cell r="C770" t="str">
            <v>H</v>
          </cell>
          <cell r="D770" t="str">
            <v>COEFICIENTE DE REPRESENTATIVIDADE</v>
          </cell>
          <cell r="E770" t="str">
            <v>4,92</v>
          </cell>
        </row>
        <row r="771">
          <cell r="A771" t="str">
            <v>88400</v>
          </cell>
          <cell r="B771" t="str">
            <v>MISTURADOR DE ARGAMASSA, EIXO HORIZONTAL, CAPACIDADE DE MISTURA 160 KG, MOTOR ELÉTRICO POTÊNCIA 3 CV - DEPRECIAÇÃO. AF_05/2023</v>
          </cell>
          <cell r="C771" t="str">
            <v>H</v>
          </cell>
          <cell r="D771" t="str">
            <v>COEFICIENTE DE REPRESENTATIVIDADE</v>
          </cell>
          <cell r="E771" t="str">
            <v>0,90</v>
          </cell>
        </row>
        <row r="772">
          <cell r="A772" t="str">
            <v>88401</v>
          </cell>
          <cell r="B772" t="str">
            <v>MISTURADOR DE ARGAMASSA, EIXO HORIZONTAL, CAPACIDADE DE MISTURA 160 KG, MOTOR ELÉTRICO POTÊNCIA 3 CV - JUROS. AF_05/2023</v>
          </cell>
          <cell r="C772" t="str">
            <v>H</v>
          </cell>
          <cell r="D772" t="str">
            <v>COEFICIENTE DE REPRESENTATIVIDADE</v>
          </cell>
          <cell r="E772" t="str">
            <v>0,22</v>
          </cell>
        </row>
        <row r="773">
          <cell r="A773" t="str">
            <v>88402</v>
          </cell>
          <cell r="B773" t="str">
            <v>MISTURADOR DE ARGAMASSA, EIXO HORIZONTAL, CAPACIDADE DE MISTURA 160 KG, MOTOR ELÉTRICO POTÊNCIA 3 CV - MANUTENÇÃO. AF_05/2023</v>
          </cell>
          <cell r="C773" t="str">
            <v>H</v>
          </cell>
          <cell r="D773" t="str">
            <v>COEFICIENTE DE REPRESENTATIVIDADE</v>
          </cell>
          <cell r="E773" t="str">
            <v>1,06</v>
          </cell>
        </row>
        <row r="774">
          <cell r="A774" t="str">
            <v>88403</v>
          </cell>
          <cell r="B774" t="str">
            <v>MISTURADOR DE ARGAMASSA, EIXO HORIZONTAL, CAPACIDADE DE MISTURA 160 KG, MOTOR ELÉTRICO POTÊNCIA 3 CV - MATERIAIS NA OPERAÇÃO. AF_05/2023</v>
          </cell>
          <cell r="C774" t="str">
            <v>H</v>
          </cell>
          <cell r="D774" t="str">
            <v>COEFICIENTE DE REPRESENTATIVIDADE</v>
          </cell>
          <cell r="E774" t="str">
            <v>1,97</v>
          </cell>
        </row>
        <row r="775">
          <cell r="A775" t="str">
            <v>88419</v>
          </cell>
          <cell r="B775" t="str">
            <v>PROJETOR DE ARGAMASSA, CAPACIDADE DE PROJEÇÃO 1,5 M3/H, ALCANCE DE 30 ATÉ 60 M, MOTOR ELÉTRICO POTÊNCIA 7,5 HP - DEPRECIAÇÃO. AF_06/2014</v>
          </cell>
          <cell r="C775" t="str">
            <v>H</v>
          </cell>
          <cell r="D775" t="str">
            <v>COEFICIENTE DE REPRESENTATIVIDADE</v>
          </cell>
          <cell r="E775" t="str">
            <v>6,30</v>
          </cell>
        </row>
        <row r="776">
          <cell r="A776" t="str">
            <v>88422</v>
          </cell>
          <cell r="B776" t="str">
            <v>PROJETOR DE ARGAMASSA, CAPACIDADE DE PROJEÇÃO 1,5 M3/H, ALCANCE DE 30 ATÉ 60 M, MOTOR ELÉTRICO POTÊNCIA 7,5 HP - JUROS. AF_06/2014</v>
          </cell>
          <cell r="C776" t="str">
            <v>H</v>
          </cell>
          <cell r="D776" t="str">
            <v>COEFICIENTE DE REPRESENTATIVIDADE</v>
          </cell>
          <cell r="E776" t="str">
            <v>1,45</v>
          </cell>
        </row>
        <row r="777">
          <cell r="A777" t="str">
            <v>88425</v>
          </cell>
          <cell r="B777" t="str">
            <v>PROJETOR DE ARGAMASSA, CAPACIDADE DE PROJEÇÃO 1,5 M3/H, ALCANCE DE 30 ATÉ 60 M, MOTOR ELÉTRICO POTÊNCIA 7,5 HP - MANUTENÇÃO. AF_06/2014</v>
          </cell>
          <cell r="C777" t="str">
            <v>H</v>
          </cell>
          <cell r="D777" t="str">
            <v>COEFICIENTE DE REPRESENTATIVIDADE</v>
          </cell>
          <cell r="E777" t="str">
            <v>7,88</v>
          </cell>
        </row>
        <row r="778">
          <cell r="A778" t="str">
            <v>88427</v>
          </cell>
          <cell r="B778" t="str">
            <v>PROJETOR DE ARGAMASSA, CAPACIDADE DE PROJEÇÃO 1,5 M3/H, ALCANCE DE 30 ATÉ 60 M, MOTOR ELÉTRICO POTÊNCIA 7,5 HP - MATERIAIS NA OPERAÇÃO. AF_06/2014</v>
          </cell>
          <cell r="C778" t="str">
            <v>H</v>
          </cell>
          <cell r="D778" t="str">
            <v>COEFICIENTE DE REPRESENTATIVIDADE</v>
          </cell>
          <cell r="E778" t="str">
            <v>1,11</v>
          </cell>
        </row>
        <row r="779">
          <cell r="A779" t="str">
            <v>88434</v>
          </cell>
          <cell r="B779" t="str">
            <v>PROJETOR DE ARGAMASSA, CAPACIDADE DE PROJEÇÃO 2 M3/H, ALCANCE ATÉ 50 M, MOTOR ELÉTRICO POTÊNCIA 7,5 HP - DEPRECIAÇÃO. AF_06/2014</v>
          </cell>
          <cell r="C779" t="str">
            <v>H</v>
          </cell>
          <cell r="D779" t="str">
            <v>COEFICIENTE DE REPRESENTATIVIDADE</v>
          </cell>
          <cell r="E779" t="str">
            <v>8,36</v>
          </cell>
        </row>
        <row r="780">
          <cell r="A780" t="str">
            <v>88435</v>
          </cell>
          <cell r="B780" t="str">
            <v>PROJETOR DE ARGAMASSA, CAPACIDADE DE PROJEÇÃO 2 M3/H, ALCANCE ATÉ 50 M, MOTOR ELÉTRICO POTÊNCIA 7,5 HP - JUROS. AF_06/2014</v>
          </cell>
          <cell r="C780" t="str">
            <v>H</v>
          </cell>
          <cell r="D780" t="str">
            <v>COEFICIENTE DE REPRESENTATIVIDADE</v>
          </cell>
          <cell r="E780" t="str">
            <v>1,93</v>
          </cell>
        </row>
        <row r="781">
          <cell r="A781" t="str">
            <v>88436</v>
          </cell>
          <cell r="B781" t="str">
            <v>PROJETOR DE ARGAMASSA, CAPACIDADE DE PROJEÇÃO 2 M3/H, ALCANCE ATÉ 50 M, MOTOR ELÉTRICO POTÊNCIA 7,5 HP - MANUTENÇÃO. AF_06/2014</v>
          </cell>
          <cell r="C781" t="str">
            <v>H</v>
          </cell>
          <cell r="D781" t="str">
            <v>COEFICIENTE DE REPRESENTATIVIDADE</v>
          </cell>
          <cell r="E781" t="str">
            <v>10,45</v>
          </cell>
        </row>
        <row r="782">
          <cell r="A782" t="str">
            <v>88437</v>
          </cell>
          <cell r="B782" t="str">
            <v>PROJETOR DE ARGAMASSA, CAPACIDADE DE PROJEÇÃO 2 M3/H, ALCANCE ATÉ 50 M, MOTOR ELÉTRICO POTÊNCIA 7,5 HP - MATERIAIS NA OPERAÇÃO. AF_06/2014</v>
          </cell>
          <cell r="C782" t="str">
            <v>H</v>
          </cell>
          <cell r="D782" t="str">
            <v>COEFICIENTE DE REPRESENTATIVIDADE</v>
          </cell>
          <cell r="E782" t="str">
            <v>1,11</v>
          </cell>
        </row>
        <row r="783">
          <cell r="A783" t="str">
            <v>88569</v>
          </cell>
          <cell r="B783" t="str">
            <v>ESPARGIDOR DE ASFALTO PRESSURIZADO COM TANQUE DE 2500 L, REBOCÁVEL COM MOTOR A GASOLINA POTÊNCIA 3,4 HP - DEPRECIAÇÃO. AF_07/2014</v>
          </cell>
          <cell r="C783" t="str">
            <v>H</v>
          </cell>
          <cell r="D783" t="str">
            <v>ATRIBUÍDO SÃO PAULO</v>
          </cell>
          <cell r="E783" t="str">
            <v>3,96</v>
          </cell>
        </row>
        <row r="784">
          <cell r="A784" t="str">
            <v>88570</v>
          </cell>
          <cell r="B784" t="str">
            <v>ESPARGIDOR DE ASFALTO PRESSURIZADO COM TANQUE DE 2500 L, REBOCÁVEL COM MOTOR A GASOLINA POTÊNCIA 3,4 HP - JUROS. AF_07/2014</v>
          </cell>
          <cell r="C784" t="str">
            <v>H</v>
          </cell>
          <cell r="D784" t="str">
            <v>ATRIBUÍDO SÃO PAULO</v>
          </cell>
          <cell r="E784" t="str">
            <v>1,28</v>
          </cell>
        </row>
        <row r="785">
          <cell r="A785" t="str">
            <v>88826</v>
          </cell>
          <cell r="B785" t="str">
            <v>BETONEIRA CAPACIDADE NOMINAL DE 400 L, CAPACIDADE DE MISTURA 280 L, MOTOR ELÉTRICO TRIFÁSICO POTÊNCIA DE 2 CV, SEM CARREGADOR - DEPRECIAÇÃO. AF_05/2023</v>
          </cell>
          <cell r="C785" t="str">
            <v>H</v>
          </cell>
          <cell r="D785" t="str">
            <v>COLETADO</v>
          </cell>
          <cell r="E785" t="str">
            <v>0,36</v>
          </cell>
        </row>
        <row r="786">
          <cell r="A786" t="str">
            <v>88827</v>
          </cell>
          <cell r="B786" t="str">
            <v>BETONEIRA CAPACIDADE NOMINAL DE 400 L, CAPACIDADE DE MISTURA 280 L, MOTOR ELÉTRICO TRIFÁSICO POTÊNCIA DE 2 CV, SEM CARREGADOR - JUROS. AF_05/2023</v>
          </cell>
          <cell r="C786" t="str">
            <v>H</v>
          </cell>
          <cell r="D786" t="str">
            <v>COLETADO</v>
          </cell>
          <cell r="E786" t="str">
            <v>0,08</v>
          </cell>
        </row>
        <row r="787">
          <cell r="A787" t="str">
            <v>88828</v>
          </cell>
          <cell r="B787" t="str">
            <v>BETONEIRA CAPACIDADE NOMINAL DE 400 L, CAPACIDADE DE MISTURA 280 L, MOTOR ELÉTRICO TRIFÁSICO POTÊNCIA DE 2 CV, SEM CARREGADOR - MANUTENÇÃO. AF_05/2023</v>
          </cell>
          <cell r="C787" t="str">
            <v>H</v>
          </cell>
          <cell r="D787" t="str">
            <v>COLETADO</v>
          </cell>
          <cell r="E787" t="str">
            <v>0,42</v>
          </cell>
        </row>
        <row r="788">
          <cell r="A788" t="str">
            <v>88829</v>
          </cell>
          <cell r="B788" t="str">
            <v>BETONEIRA CAPACIDADE NOMINAL DE 400 L, CAPACIDADE DE MISTURA 280 L, MOTOR ELÉTRICO TRIFÁSICO POTÊNCIA DE 2 CV, SEM CARREGADOR - MATERIAIS NA OPERAÇÃO. AF_05/2023</v>
          </cell>
          <cell r="C788" t="str">
            <v>H</v>
          </cell>
          <cell r="D788" t="str">
            <v>COEFICIENTE DE REPRESENTATIVIDADE</v>
          </cell>
          <cell r="E788" t="str">
            <v>1,31</v>
          </cell>
        </row>
        <row r="789">
          <cell r="A789" t="str">
            <v>88832</v>
          </cell>
          <cell r="B789" t="str">
            <v>ESCAVADEIRA HIDRÁULICA SOBRE ESTEIRAS, CAÇAMBA 0,80 M3, PESO OPERACIONAL 17,8 T, POTÊNCIA LÍQUIDA 110 HP - DEPRECIAÇÃO. AF_10/2014</v>
          </cell>
          <cell r="C789" t="str">
            <v>H</v>
          </cell>
          <cell r="D789" t="str">
            <v>ATRIBUÍDO SÃO PAULO</v>
          </cell>
          <cell r="E789" t="str">
            <v>43,77</v>
          </cell>
        </row>
        <row r="790">
          <cell r="A790" t="str">
            <v>88834</v>
          </cell>
          <cell r="B790" t="str">
            <v>ESCAVADEIRA HIDRÁULICA SOBRE ESTEIRAS, CAÇAMBA 0,80 M3, PESO OPERACIONAL 17,8 T, POTÊNCIA LÍQUIDA 110 HP - JUROS. AF_10/2014</v>
          </cell>
          <cell r="C790" t="str">
            <v>H</v>
          </cell>
          <cell r="D790" t="str">
            <v>ATRIBUÍDO SÃO PAULO</v>
          </cell>
          <cell r="E790" t="str">
            <v>11,56</v>
          </cell>
        </row>
        <row r="791">
          <cell r="A791" t="str">
            <v>88835</v>
          </cell>
          <cell r="B791" t="str">
            <v>ESCAVADEIRA HIDRÁULICA SOBRE ESTEIRAS, CAÇAMBA 0,80 M3, PESO OPERACIONAL 17,8 T, POTÊNCIA LÍQUIDA 110 HP - MANUTENÇÃO. AF_10/2014</v>
          </cell>
          <cell r="C791" t="str">
            <v>H</v>
          </cell>
          <cell r="D791" t="str">
            <v>ATRIBUÍDO SÃO PAULO</v>
          </cell>
          <cell r="E791" t="str">
            <v>54,71</v>
          </cell>
        </row>
        <row r="792">
          <cell r="A792" t="str">
            <v>88836</v>
          </cell>
          <cell r="B792" t="str">
            <v>ESCAVADEIRA HIDRÁULICA SOBRE ESTEIRAS, CAÇAMBA 0,80 M3, PESO OPERACIONAL 17,8 T, POTÊNCIA LÍQUIDA 110 HP - MATERIAIS NA OPERAÇÃO. AF_10/2014</v>
          </cell>
          <cell r="C792" t="str">
            <v>H</v>
          </cell>
          <cell r="D792" t="str">
            <v>COLETADO</v>
          </cell>
          <cell r="E792" t="str">
            <v>64,87</v>
          </cell>
        </row>
        <row r="793">
          <cell r="A793" t="str">
            <v>88839</v>
          </cell>
          <cell r="B793" t="str">
            <v>TRATOR DE ESTEIRAS, POTÊNCIA 125 HP, PESO OPERACIONAL 12,9 T, COM LÂMINA 2,7 M3 - DEPRECIAÇÃO. AF_10/2014</v>
          </cell>
          <cell r="C793" t="str">
            <v>H</v>
          </cell>
          <cell r="D793" t="str">
            <v>ATRIBUÍDO SÃO PAULO</v>
          </cell>
          <cell r="E793" t="str">
            <v>31,13</v>
          </cell>
        </row>
        <row r="794">
          <cell r="A794" t="str">
            <v>88840</v>
          </cell>
          <cell r="B794" t="str">
            <v>TRATOR DE ESTEIRAS, POTÊNCIA 125 HP, PESO OPERACIONAL 12,9 T, COM LÂMINA 2,7 M3 - JUROS. AF_10/2014</v>
          </cell>
          <cell r="C794" t="str">
            <v>H</v>
          </cell>
          <cell r="D794" t="str">
            <v>ATRIBUÍDO SÃO PAULO</v>
          </cell>
          <cell r="E794" t="str">
            <v>13,71</v>
          </cell>
        </row>
        <row r="795">
          <cell r="A795" t="str">
            <v>88841</v>
          </cell>
          <cell r="B795" t="str">
            <v>TRATOR DE ESTEIRAS, POTÊNCIA 125 HP, PESO OPERACIONAL 12,9 T, COM LÂMINA 2,7 M3 - MANUTENÇÃO. AF_10/2014</v>
          </cell>
          <cell r="C795" t="str">
            <v>H</v>
          </cell>
          <cell r="D795" t="str">
            <v>ATRIBUÍDO SÃO PAULO</v>
          </cell>
          <cell r="E795" t="str">
            <v>55,66</v>
          </cell>
        </row>
        <row r="796">
          <cell r="A796" t="str">
            <v>88842</v>
          </cell>
          <cell r="B796" t="str">
            <v>TRATOR DE ESTEIRAS, POTÊNCIA 125 HP, PESO OPERACIONAL 12,9 T, COM LÂMINA 2,7 M3 - MATERIAIS NA OPERAÇÃO. AF_10/2014</v>
          </cell>
          <cell r="C796" t="str">
            <v>H</v>
          </cell>
          <cell r="D796" t="str">
            <v>COLETADO</v>
          </cell>
          <cell r="E796" t="str">
            <v>79,40</v>
          </cell>
        </row>
        <row r="797">
          <cell r="A797" t="str">
            <v>88847</v>
          </cell>
          <cell r="B797" t="str">
            <v>USINA DE LAMA ASFÁLTICA, PROD 30 A 50 T/H, SILO DE AGREGADO 7 M3, RESERVATÓRIOS PARA EMULSÃO E ÁGUA DE 2,3 M3 CADA, MISTURADOR TIPO PUG MILL A SER MONTADO SOBRE CAMINHÃO - DEPRECIAÇÃO. AF_10/2014</v>
          </cell>
          <cell r="C797" t="str">
            <v>H</v>
          </cell>
          <cell r="D797" t="str">
            <v>ATRIBUÍDO SÃO PAULO</v>
          </cell>
          <cell r="E797" t="str">
            <v>22,82</v>
          </cell>
        </row>
        <row r="798">
          <cell r="A798" t="str">
            <v>88848</v>
          </cell>
          <cell r="B798" t="str">
            <v>USINA DE LAMA ASFÁLTICA, PROD 30 A 50 T/H, SILO DE AGREGADO 7 M3, RESERVATÓRIOS PARA EMULSÃO E ÁGUA DE 2,3 M3 CADA, MISTURADOR TIPO PUG MILL A SER MONTADO SOBRE CAMINHÃO - JUROS. AF_10/2014</v>
          </cell>
          <cell r="C798" t="str">
            <v>H</v>
          </cell>
          <cell r="D798" t="str">
            <v>ATRIBUÍDO SÃO PAULO</v>
          </cell>
          <cell r="E798" t="str">
            <v>9,38</v>
          </cell>
        </row>
        <row r="799">
          <cell r="A799" t="str">
            <v>88853</v>
          </cell>
          <cell r="B799" t="str">
            <v>MOTOBOMBA CENTRÍFUGA, MOTOR A GASOLINA, POTÊNCIA 5,42 HP, BOCAIS 1 1/2" X 1", DIÂMETRO ROTOR 143 MM HM/Q = 6 MCA / 16,8 M3/H A 38 MCA / 6,6 M3/H - DEPRECIAÇÃO. AF_06/2014</v>
          </cell>
          <cell r="C799" t="str">
            <v>H</v>
          </cell>
          <cell r="D799" t="str">
            <v>COEFICIENTE DE REPRESENTATIVIDADE</v>
          </cell>
          <cell r="E799" t="str">
            <v>0,27</v>
          </cell>
        </row>
        <row r="800">
          <cell r="A800" t="str">
            <v>88854</v>
          </cell>
          <cell r="B800" t="str">
            <v>MOTOBOMBA CENTRÍFUGA, MOTOR A GASOLINA, POTÊNCIA 5,42 HP, BOCAIS 1 1/2" X 1", DIÂMETRO ROTOR 143 MM HM/Q = 6 MCA / 16,8 M3/H A 38 MCA / 6,6 M3/H - JUROS. AF_06/2014</v>
          </cell>
          <cell r="C800" t="str">
            <v>H</v>
          </cell>
          <cell r="D800" t="str">
            <v>COEFICIENTE DE REPRESENTATIVIDADE</v>
          </cell>
          <cell r="E800" t="str">
            <v>0,06</v>
          </cell>
        </row>
        <row r="801">
          <cell r="A801" t="str">
            <v>88855</v>
          </cell>
          <cell r="B801" t="str">
            <v>GRADE DE DISCO CONTROLE REMOTO REBOCÁVEL, COM 24 DISCOS 24 X 6 MM COM PNEUS PARA TRANSPORTE - DEPRECIAÇÃO. AF_06/2014</v>
          </cell>
          <cell r="C801" t="str">
            <v>H</v>
          </cell>
          <cell r="D801" t="str">
            <v>ATRIBUÍDO SÃO PAULO</v>
          </cell>
          <cell r="E801" t="str">
            <v>3,55</v>
          </cell>
        </row>
        <row r="802">
          <cell r="A802" t="str">
            <v>88856</v>
          </cell>
          <cell r="B802" t="str">
            <v>GRADE DE DISCO CONTROLE REMOTO REBOCÁVEL, COM 24 DISCOS 24 X 6 MM COM PNEUS PARA TRANSPORTE - JUROS. AF_06/2014</v>
          </cell>
          <cell r="C802" t="str">
            <v>H</v>
          </cell>
          <cell r="D802" t="str">
            <v>ATRIBUÍDO SÃO PAULO</v>
          </cell>
          <cell r="E802" t="str">
            <v>0,97</v>
          </cell>
        </row>
        <row r="803">
          <cell r="A803" t="str">
            <v>88857</v>
          </cell>
          <cell r="B803" t="str">
            <v>RETROESCAVADEIRA SOBRE RODAS COM CARREGADEIRA, TRAÇÃO 4X4, POTÊNCIA LÍQ. 88 HP, CAÇAMBA CARREG. CAP. MÍN. 1 M3, CAÇAMBA RETRO CAP. 0,26 M3, PESO OPERACIONAL MÍN. 6.674 KG, PROFUNDIDADE ESCAVAÇÃO MÁX. 4,37 M - DEPRECIAÇÃO. AF_06/2014</v>
          </cell>
          <cell r="C803" t="str">
            <v>H</v>
          </cell>
          <cell r="D803" t="str">
            <v>ATRIBUÍDO SÃO PAULO</v>
          </cell>
          <cell r="E803" t="str">
            <v>24,38</v>
          </cell>
        </row>
        <row r="804">
          <cell r="A804" t="str">
            <v>88858</v>
          </cell>
          <cell r="B804" t="str">
            <v>RETROESCAVADEIRA SOBRE RODAS COM CARREGADEIRA, TRAÇÃO 4X4, POTÊNCIA LÍQ. 88 HP, CAÇAMBA CARREG. CAP. MÍN. 1 M3, CAÇAMBA RETRO CAP. 0,26 M3, PESO OPERACIONAL MÍN. 6.674 KG, PROFUNDIDADE ESCAVAÇÃO MÁX. 4,37 M - JUROS. AF_06/2014</v>
          </cell>
          <cell r="C804" t="str">
            <v>H</v>
          </cell>
          <cell r="D804" t="str">
            <v>ATRIBUÍDO SÃO PAULO</v>
          </cell>
          <cell r="E804" t="str">
            <v>6,44</v>
          </cell>
        </row>
        <row r="805">
          <cell r="A805" t="str">
            <v>88859</v>
          </cell>
          <cell r="B805" t="str">
            <v>RETROESCAVADEIRA SOBRE RODAS COM CARREGADEIRA, TRAÇÃO 4X2, POTÊNCIA LÍQ. 79 HP, CAÇAMBA CARREG. CAP. MÍN. 1 M3, CAÇAMBA RETRO CAP. 0,20 M3, PESO OPERACIONAL MÍN. 6.570 KG, PROFUNDIDADE ESCAVAÇÃO MÁX. 4,37 M - DEPRECIAÇÃO. AF_06/2014</v>
          </cell>
          <cell r="C805" t="str">
            <v>H</v>
          </cell>
          <cell r="D805" t="str">
            <v>ATRIBUÍDO SÃO PAULO</v>
          </cell>
          <cell r="E805" t="str">
            <v>21,68</v>
          </cell>
        </row>
        <row r="806">
          <cell r="A806" t="str">
            <v>88860</v>
          </cell>
          <cell r="B806" t="str">
            <v>RETROESCAVADEIRA SOBRE RODAS COM CARREGADEIRA, TRAÇÃO 4X2, POTÊNCIA LÍQ. 79 HP, CAÇAMBA CARREG. CAP. MÍN. 1 M3, CAÇAMBA RETRO CAP. 0,20 M3, PESO OPERACIONAL MÍN. 6.570 KG, PROFUNDIDADE ESCAVAÇÃO MÁX. 4,37 M - JUROS. AF_06/2014</v>
          </cell>
          <cell r="C806" t="str">
            <v>H</v>
          </cell>
          <cell r="D806" t="str">
            <v>ATRIBUÍDO SÃO PAULO</v>
          </cell>
          <cell r="E806" t="str">
            <v>5,73</v>
          </cell>
        </row>
        <row r="807">
          <cell r="A807" t="str">
            <v>88900</v>
          </cell>
          <cell r="B807" t="str">
            <v>ESCAVADEIRA HIDRÁULICA SOBRE ESTEIRAS, CAÇAMBA 1,20 M3, PESO OPERACIONAL 21 T, POTÊNCIA BRUTA 155 HP - DEPRECIAÇÃO. AF_06/2014</v>
          </cell>
          <cell r="C807" t="str">
            <v>H</v>
          </cell>
          <cell r="D807" t="str">
            <v>ATRIBUÍDO SÃO PAULO</v>
          </cell>
          <cell r="E807" t="str">
            <v>51,03</v>
          </cell>
        </row>
        <row r="808">
          <cell r="A808" t="str">
            <v>88902</v>
          </cell>
          <cell r="B808" t="str">
            <v>ESCAVADEIRA HIDRÁULICA SOBRE ESTEIRAS, CAÇAMBA 1,20 M3, PESO OPERACIONAL 21 T, POTÊNCIA BRUTA 155 HP - JUROS. AF_06/2014</v>
          </cell>
          <cell r="C808" t="str">
            <v>H</v>
          </cell>
          <cell r="D808" t="str">
            <v>ATRIBUÍDO SÃO PAULO</v>
          </cell>
          <cell r="E808" t="str">
            <v>13,48</v>
          </cell>
        </row>
        <row r="809">
          <cell r="A809" t="str">
            <v>88903</v>
          </cell>
          <cell r="B809" t="str">
            <v>ESCAVADEIRA HIDRÁULICA SOBRE ESTEIRAS, CAÇAMBA 1,20 M3, PESO OPERACIONAL 21 T, POTÊNCIA BRUTA 155 HP - MANUTENÇÃO. AF_06/2014</v>
          </cell>
          <cell r="C809" t="str">
            <v>H</v>
          </cell>
          <cell r="D809" t="str">
            <v>ATRIBUÍDO SÃO PAULO</v>
          </cell>
          <cell r="E809" t="str">
            <v>63,79</v>
          </cell>
        </row>
        <row r="810">
          <cell r="A810" t="str">
            <v>88904</v>
          </cell>
          <cell r="B810" t="str">
            <v>ESCAVADEIRA HIDRÁULICA SOBRE ESTEIRAS, CAÇAMBA 1,20 M3, PESO OPERACIONAL 21 T, POTÊNCIA BRUTA 155 HP - MATERIAIS NA OPERAÇÃO. AF_06/2014</v>
          </cell>
          <cell r="C810" t="str">
            <v>H</v>
          </cell>
          <cell r="D810" t="str">
            <v>COLETADO</v>
          </cell>
          <cell r="E810" t="str">
            <v>91,38</v>
          </cell>
        </row>
        <row r="811">
          <cell r="A811" t="str">
            <v>89009</v>
          </cell>
          <cell r="B811" t="str">
            <v>TRATOR DE ESTEIRAS, POTÊNCIA 150 HP, PESO OPERACIONAL 16,7 T, COM RODA MOTRIZ ELEVADA E LÂMINA 3,18 M3 - DEPRECIAÇÃO. AF_06/2014</v>
          </cell>
          <cell r="C811" t="str">
            <v>H</v>
          </cell>
          <cell r="D811" t="str">
            <v>ATRIBUÍDO SÃO PAULO</v>
          </cell>
          <cell r="E811" t="str">
            <v>38,56</v>
          </cell>
        </row>
        <row r="812">
          <cell r="A812" t="str">
            <v>89010</v>
          </cell>
          <cell r="B812" t="str">
            <v>TRATOR DE ESTEIRAS, POTÊNCIA 150 HP, PESO OPERACIONAL 16,7 T, COM RODA MOTRIZ ELEVADA E LÂMINA 3,18 M3 - JUROS. AF_06/2014</v>
          </cell>
          <cell r="C812" t="str">
            <v>H</v>
          </cell>
          <cell r="D812" t="str">
            <v>ATRIBUÍDO SÃO PAULO</v>
          </cell>
          <cell r="E812" t="str">
            <v>16,98</v>
          </cell>
        </row>
        <row r="813">
          <cell r="A813" t="str">
            <v>89011</v>
          </cell>
          <cell r="B813" t="str">
            <v>RETROESCAVADEIRA SOBRE RODAS COM CARREGADEIRA, TRAÇÃO 4X4, POTÊNCIA LÍQ. 72 HP, CAÇAMBA CARREG. CAP. MÍN. 0,79 M3, CAÇAMBA RETRO CAP. 0,18 M3, PESO OPERACIONAL MÍN. 7.140 KG, PROFUNDIDADE ESCAVAÇÃO MÁX. 4,50 M - DEPRECIAÇÃO. AF_06/2014</v>
          </cell>
          <cell r="C813" t="str">
            <v>H</v>
          </cell>
          <cell r="D813" t="str">
            <v>ATRIBUÍDO SÃO PAULO</v>
          </cell>
          <cell r="E813" t="str">
            <v>23,52</v>
          </cell>
        </row>
        <row r="814">
          <cell r="A814" t="str">
            <v>89012</v>
          </cell>
          <cell r="B814" t="str">
            <v>RETROESCAVADEIRA SOBRE RODAS COM CARREGADEIRA, TRAÇÃO 4X4, POTÊNCIA LÍQ. 72 HP, CAÇAMBA CARREG. CAP. MÍN. 0,79 M3, CAÇAMBA RETRO CAP. 0,18 M3, PESO OPERACIONAL MÍN. 7.140 KG, PROFUNDIDADE ESCAVAÇÃO MÁX. 4,50 M - JUROS. AF_06/2014</v>
          </cell>
          <cell r="C814" t="str">
            <v>H</v>
          </cell>
          <cell r="D814" t="str">
            <v>ATRIBUÍDO SÃO PAULO</v>
          </cell>
          <cell r="E814" t="str">
            <v>6,21</v>
          </cell>
        </row>
        <row r="815">
          <cell r="A815" t="str">
            <v>89013</v>
          </cell>
          <cell r="B815" t="str">
            <v>TRATOR DE ESTEIRAS, POTÊNCIA 347 HP, PESO OPERACIONAL 38,5 T, COM LÂMINA 8,70 M3 - DEPRECIAÇÃO. AF_06/2014</v>
          </cell>
          <cell r="C815" t="str">
            <v>H</v>
          </cell>
          <cell r="D815" t="str">
            <v>ATRIBUÍDO SÃO PAULO</v>
          </cell>
          <cell r="E815" t="str">
            <v>126,31</v>
          </cell>
        </row>
        <row r="816">
          <cell r="A816" t="str">
            <v>89014</v>
          </cell>
          <cell r="B816" t="str">
            <v>TRATOR DE ESTEIRAS, POTÊNCIA 347 HP, PESO OPERACIONAL 38,5 T, COM LÂMINA 8,70 M3 - JUROS. AF_06/2014</v>
          </cell>
          <cell r="C816" t="str">
            <v>H</v>
          </cell>
          <cell r="D816" t="str">
            <v>ATRIBUÍDO SÃO PAULO</v>
          </cell>
          <cell r="E816" t="str">
            <v>55,64</v>
          </cell>
        </row>
        <row r="817">
          <cell r="A817" t="str">
            <v>89015</v>
          </cell>
          <cell r="B817" t="str">
            <v>VASSOURA MECÂNICA REBOCÁVEL COM ESCOVA CILÍNDRICA, LARGURA ÚTIL DE VARRIMENTO DE 2,44 M - DEPRECIAÇÃO. AF_06/2014</v>
          </cell>
          <cell r="C817" t="str">
            <v>H</v>
          </cell>
          <cell r="D817" t="str">
            <v>ATRIBUÍDO SÃO PAULO</v>
          </cell>
          <cell r="E817" t="str">
            <v>4,10</v>
          </cell>
        </row>
        <row r="818">
          <cell r="A818" t="str">
            <v>89016</v>
          </cell>
          <cell r="B818" t="str">
            <v>VASSOURA MECÂNICA REBOCÁVEL COM ESCOVA CILÍNDRICA, LARGURA ÚTIL DE VARRIMENTO DE 2,44 M - JUROS. AF_06/2014</v>
          </cell>
          <cell r="C818" t="str">
            <v>H</v>
          </cell>
          <cell r="D818" t="str">
            <v>ATRIBUÍDO SÃO PAULO</v>
          </cell>
          <cell r="E818" t="str">
            <v>1,08</v>
          </cell>
        </row>
        <row r="819">
          <cell r="A819" t="str">
            <v>89017</v>
          </cell>
          <cell r="B819" t="str">
            <v>TRATOR DE ESTEIRAS, POTÊNCIA 170 HP, PESO OPERACIONAL 19 T, CAÇAMBA 5,2 M3 - DEPRECIAÇÃO. AF_06/2014</v>
          </cell>
          <cell r="C819" t="str">
            <v>H</v>
          </cell>
          <cell r="D819" t="str">
            <v>ATRIBUÍDO SÃO PAULO</v>
          </cell>
          <cell r="E819" t="str">
            <v>38,32</v>
          </cell>
        </row>
        <row r="820">
          <cell r="A820" t="str">
            <v>89018</v>
          </cell>
          <cell r="B820" t="str">
            <v>TRATOR DE ESTEIRAS, POTÊNCIA 170 HP, PESO OPERACIONAL 19 T, CAÇAMBA 5,2 M3 - JUROS. AF_06/2014</v>
          </cell>
          <cell r="C820" t="str">
            <v>H</v>
          </cell>
          <cell r="D820" t="str">
            <v>ATRIBUÍDO SÃO PAULO</v>
          </cell>
          <cell r="E820" t="str">
            <v>16,88</v>
          </cell>
        </row>
        <row r="821">
          <cell r="A821" t="str">
            <v>89019</v>
          </cell>
          <cell r="B821" t="str">
            <v>BOMBA SUBMERSÍVEL ELÉTRICA TRIFÁSICA, POTÊNCIA 2,96 HP, Ø ROTOR 144 MM SEMI-ABERTO, BOCAL DE SAÍDA Ø 2, HM/Q = 2 MCA / 38,8 M3/H A 28 MCA / 5 M3/H - DEPRECIAÇÃO. AF_06/2014</v>
          </cell>
          <cell r="C821" t="str">
            <v>H</v>
          </cell>
          <cell r="D821" t="str">
            <v>COEFICIENTE DE REPRESENTATIVIDADE</v>
          </cell>
          <cell r="E821" t="str">
            <v>0,38</v>
          </cell>
        </row>
        <row r="822">
          <cell r="A822" t="str">
            <v>89020</v>
          </cell>
          <cell r="B822" t="str">
            <v>BOMBA SUBMERSÍVEL ELÉTRICA TRIFÁSICA, POTÊNCIA 2,96 HP, Ø ROTOR 144 MM SEMI-ABERTO, BOCAL DE SAÍDA Ø 2, HM/Q = 2 MCA / 38,8 M3/H A 28 MCA / 5 M3/H - JUROS. AF_06/2014</v>
          </cell>
          <cell r="C822" t="str">
            <v>H</v>
          </cell>
          <cell r="D822" t="str">
            <v>COEFICIENTE DE REPRESENTATIVIDADE</v>
          </cell>
          <cell r="E822" t="str">
            <v>0,08</v>
          </cell>
        </row>
        <row r="823">
          <cell r="A823" t="str">
            <v>89023</v>
          </cell>
          <cell r="B823" t="str">
            <v>TANQUE DE ASFALTO ESTACIONÁRIO COM MAÇARICO, CAPACIDADE 20.000 L - DEPRECIAÇÃO. AF_05/2023</v>
          </cell>
          <cell r="C823" t="str">
            <v>H</v>
          </cell>
          <cell r="D823" t="str">
            <v>ATRIBUÍDO SÃO PAULO</v>
          </cell>
          <cell r="E823" t="str">
            <v>3,48</v>
          </cell>
        </row>
        <row r="824">
          <cell r="A824" t="str">
            <v>89024</v>
          </cell>
          <cell r="B824" t="str">
            <v>TANQUE DE ASFALTO ESTACIONÁRIO COM MAÇARICO, CAPACIDADE 20.000 L - JUROS. AF_05/2023</v>
          </cell>
          <cell r="C824" t="str">
            <v>H</v>
          </cell>
          <cell r="D824" t="str">
            <v>ATRIBUÍDO SÃO PAULO</v>
          </cell>
          <cell r="E824" t="str">
            <v>1,28</v>
          </cell>
        </row>
        <row r="825">
          <cell r="A825" t="str">
            <v>89025</v>
          </cell>
          <cell r="B825" t="str">
            <v>TANQUE DE ASFALTO ESTACIONÁRIO COM MAÇARICO, CAPACIDADE 20.000 L - MANUTENÇÃO. AF_05/2023</v>
          </cell>
          <cell r="C825" t="str">
            <v>H</v>
          </cell>
          <cell r="D825" t="str">
            <v>ATRIBUÍDO SÃO PAULO</v>
          </cell>
          <cell r="E825" t="str">
            <v>4,64</v>
          </cell>
        </row>
        <row r="826">
          <cell r="A826" t="str">
            <v>89026</v>
          </cell>
          <cell r="B826" t="str">
            <v>TANQUE DE ASFALTO ESTACIONÁRIO COM MAÇARICO, CAPACIDADE 20.000 L - MATERIAIS NA OPERAÇÃO. AF_05/2023</v>
          </cell>
          <cell r="C826" t="str">
            <v>H</v>
          </cell>
          <cell r="D826" t="str">
            <v>COLETADO</v>
          </cell>
          <cell r="E826" t="str">
            <v>173,73</v>
          </cell>
        </row>
        <row r="827">
          <cell r="A827" t="str">
            <v>89029</v>
          </cell>
          <cell r="B827" t="str">
            <v>TRATOR DE ESTEIRAS, POTÊNCIA 100 HP, PESO OPERACIONAL 9,4 T, COM LÂMINA 2,19 M3 - DEPRECIAÇÃO. AF_06/2014</v>
          </cell>
          <cell r="C827" t="str">
            <v>H</v>
          </cell>
          <cell r="D827" t="str">
            <v>ATRIBUÍDO SÃO PAULO</v>
          </cell>
          <cell r="E827" t="str">
            <v>29,74</v>
          </cell>
        </row>
        <row r="828">
          <cell r="A828" t="str">
            <v>89030</v>
          </cell>
          <cell r="B828" t="str">
            <v>TRATOR DE ESTEIRAS, POTÊNCIA 100 HP, PESO OPERACIONAL 9,4 T, COM LÂMINA 2,19 M3 - JUROS. AF_06/2014</v>
          </cell>
          <cell r="C828" t="str">
            <v>H</v>
          </cell>
          <cell r="D828" t="str">
            <v>ATRIBUÍDO SÃO PAULO</v>
          </cell>
          <cell r="E828" t="str">
            <v>13,10</v>
          </cell>
        </row>
        <row r="829">
          <cell r="A829" t="str">
            <v>89033</v>
          </cell>
          <cell r="B829" t="str">
            <v>TRATOR DE PNEUS, POTÊNCIA 85 CV, TRAÇÃO 4X4, PESO COM LASTRO DE 4.675 KG - DEPRECIAÇÃO. AF_06/2014</v>
          </cell>
          <cell r="C829" t="str">
            <v>H</v>
          </cell>
          <cell r="D829" t="str">
            <v>ATRIBUÍDO SÃO PAULO</v>
          </cell>
          <cell r="E829" t="str">
            <v>13,92</v>
          </cell>
        </row>
        <row r="830">
          <cell r="A830" t="str">
            <v>89034</v>
          </cell>
          <cell r="B830" t="str">
            <v>TRATOR DE PNEUS, POTÊNCIA 85 CV, TRAÇÃO 4X4, PESO COM LASTRO DE 4.675 KG - JUROS. AF_06/2014</v>
          </cell>
          <cell r="C830" t="str">
            <v>H</v>
          </cell>
          <cell r="D830" t="str">
            <v>ATRIBUÍDO SÃO PAULO</v>
          </cell>
          <cell r="E830" t="str">
            <v>3,73</v>
          </cell>
        </row>
        <row r="831">
          <cell r="A831" t="str">
            <v>89128</v>
          </cell>
          <cell r="B831" t="str">
            <v>PÁ CARREGADEIRA SOBRE RODAS, POTÊNCIA LÍQUIDA 128 HP, CAPACIDADE DA CAÇAMBA 1,7 A 2,8 M3, PESO OPERACIONAL 11632 KG - DEPRECIAÇÃO. AF_06/2014</v>
          </cell>
          <cell r="C831" t="str">
            <v>H</v>
          </cell>
          <cell r="D831" t="str">
            <v>ATRIBUÍDO SÃO PAULO</v>
          </cell>
          <cell r="E831" t="str">
            <v>35,84</v>
          </cell>
        </row>
        <row r="832">
          <cell r="A832" t="str">
            <v>89129</v>
          </cell>
          <cell r="B832" t="str">
            <v>PÁ CARREGADEIRA SOBRE RODAS, POTÊNCIA LÍQUIDA 128 HP, CAPACIDADE DA CAÇAMBA 1,7 A 2,8 M3, PESO OPERACIONAL 11632 KG - JUROS. AF_06/2014</v>
          </cell>
          <cell r="C832" t="str">
            <v>H</v>
          </cell>
          <cell r="D832" t="str">
            <v>ATRIBUÍDO SÃO PAULO</v>
          </cell>
          <cell r="E832" t="str">
            <v>9,47</v>
          </cell>
        </row>
        <row r="833">
          <cell r="A833" t="str">
            <v>89130</v>
          </cell>
          <cell r="B833" t="str">
            <v>PÁ CARREGADEIRA SOBRE RODAS, POTÊNCIA 197 HP, CAPACIDADE DA CAÇAMBA 2,5 A 3,5 M3, PESO OPERACIONAL 18338 KG - DEPRECIAÇÃO. AF_06/2014</v>
          </cell>
          <cell r="C833" t="str">
            <v>H</v>
          </cell>
          <cell r="D833" t="str">
            <v>ATRIBUÍDO SÃO PAULO</v>
          </cell>
          <cell r="E833" t="str">
            <v>49,69</v>
          </cell>
        </row>
        <row r="834">
          <cell r="A834" t="str">
            <v>89131</v>
          </cell>
          <cell r="B834" t="str">
            <v>PÁ CARREGADEIRA SOBRE RODAS, POTÊNCIA 197 HP, CAPACIDADE DA CAÇAMBA 2,5 A 3,5 M3, PESO OPERACIONAL 18338 KG - JUROS. AF_06/2014</v>
          </cell>
          <cell r="C834" t="str">
            <v>H</v>
          </cell>
          <cell r="D834" t="str">
            <v>ATRIBUÍDO SÃO PAULO</v>
          </cell>
          <cell r="E834" t="str">
            <v>13,13</v>
          </cell>
        </row>
        <row r="835">
          <cell r="A835" t="str">
            <v>89210</v>
          </cell>
          <cell r="B835" t="str">
            <v>ROLO COMPACTADOR VIBRATÓRIO DE UM CILINDRO AÇO LISO, POTÊNCIA 80 HP, PESO OPERACIONAL MÁXIMO 8,1 T, IMPACTO DINÂMICO 16,15 / 9,5 T, LARGURA DE TRABALHO 1,68 M - DEPRECIAÇÃO. AF_06/2014</v>
          </cell>
          <cell r="C835" t="str">
            <v>H</v>
          </cell>
          <cell r="D835" t="str">
            <v>ATRIBUÍDO SÃO PAULO</v>
          </cell>
          <cell r="E835" t="str">
            <v>31,45</v>
          </cell>
        </row>
        <row r="836">
          <cell r="A836" t="str">
            <v>89211</v>
          </cell>
          <cell r="B836" t="str">
            <v>ROLO COMPACTADOR VIBRATÓRIO DE UM CILINDRO AÇO LISO, POTÊNCIA 80 HP, PESO OPERACIONAL MÁXIMO 8,1 T, IMPACTO DINÂMICO 16,15 / 9,5 T, LARGURA DE TRABALHO 1,68 M - JUROS. AF_06/2014</v>
          </cell>
          <cell r="C836" t="str">
            <v>H</v>
          </cell>
          <cell r="D836" t="str">
            <v>ATRIBUÍDO SÃO PAULO</v>
          </cell>
          <cell r="E836" t="str">
            <v>8,43</v>
          </cell>
        </row>
        <row r="837">
          <cell r="A837" t="str">
            <v>89212</v>
          </cell>
          <cell r="B837" t="str">
            <v>BATE-ESTACAS POR GRAVIDADE, POTÊNCIA DE 160 HP, PESO DO MARTELO ATÉ 3 TONELADAS - DEPRECIAÇÃO. AF_11/2014</v>
          </cell>
          <cell r="C837" t="str">
            <v>H</v>
          </cell>
          <cell r="D837" t="str">
            <v>ATRIBUÍDO SÃO PAULO</v>
          </cell>
          <cell r="E837" t="str">
            <v>28,16</v>
          </cell>
        </row>
        <row r="838">
          <cell r="A838" t="str">
            <v>89213</v>
          </cell>
          <cell r="B838" t="str">
            <v>BATE-ESTACAS POR GRAVIDADE, POTÊNCIA DE 160 HP, PESO DO MARTELO ATÉ 3 TONELADAS - JUROS. AF_11/2014</v>
          </cell>
          <cell r="C838" t="str">
            <v>H</v>
          </cell>
          <cell r="D838" t="str">
            <v>ATRIBUÍDO SÃO PAULO</v>
          </cell>
          <cell r="E838" t="str">
            <v>8,68</v>
          </cell>
        </row>
        <row r="839">
          <cell r="A839" t="str">
            <v>89214</v>
          </cell>
          <cell r="B839" t="str">
            <v>BATE-ESTACAS POR GRAVIDADE, POTÊNCIA DE 160 HP, PESO DO MARTELO ATÉ 3 TONELADAS - MANUTENÇÃO. AF_11/2014</v>
          </cell>
          <cell r="C839" t="str">
            <v>H</v>
          </cell>
          <cell r="D839" t="str">
            <v>ATRIBUÍDO SÃO PAULO</v>
          </cell>
          <cell r="E839" t="str">
            <v>26,43</v>
          </cell>
        </row>
        <row r="840">
          <cell r="A840" t="str">
            <v>89215</v>
          </cell>
          <cell r="B840" t="str">
            <v>BATE-ESTACAS POR GRAVIDADE, POTÊNCIA DE 160 HP, PESO DO MARTELO ATÉ 3 TONELADAS - MATERIAIS NA OPERAÇÃO. AF_11/2014</v>
          </cell>
          <cell r="C840" t="str">
            <v>H</v>
          </cell>
          <cell r="D840" t="str">
            <v>COLETADO</v>
          </cell>
          <cell r="E840" t="str">
            <v>94,36</v>
          </cell>
        </row>
        <row r="841">
          <cell r="A841" t="str">
            <v>89221</v>
          </cell>
          <cell r="B841" t="str">
            <v>BETONEIRA CAPACIDADE NOMINAL DE 600 L, CAPACIDADE DE MISTURA 360 L, MOTOR ELÉTRICO TRIFÁSICO POTÊNCIA DE 4 CV, SEM CARREGADOR - DEPRECIAÇÃO. AF_05/2023</v>
          </cell>
          <cell r="C841" t="str">
            <v>H</v>
          </cell>
          <cell r="D841" t="str">
            <v>COEFICIENTE DE REPRESENTATIVIDADE</v>
          </cell>
          <cell r="E841" t="str">
            <v>1,47</v>
          </cell>
        </row>
        <row r="842">
          <cell r="A842" t="str">
            <v>89222</v>
          </cell>
          <cell r="B842" t="str">
            <v>BETONEIRA CAPACIDADE NOMINAL DE 600 L, CAPACIDADE DE MISTURA 360 L, MOTOR ELÉTRICO TRIFÁSICO POTÊNCIA DE 4 CV, SEM CARREGADOR - JUROS. AF_05/2023</v>
          </cell>
          <cell r="C842" t="str">
            <v>H</v>
          </cell>
          <cell r="D842" t="str">
            <v>COEFICIENTE DE REPRESENTATIVIDADE</v>
          </cell>
          <cell r="E842" t="str">
            <v>0,36</v>
          </cell>
        </row>
        <row r="843">
          <cell r="A843" t="str">
            <v>89223</v>
          </cell>
          <cell r="B843" t="str">
            <v>BETONEIRA CAPACIDADE NOMINAL DE 600 L, CAPACIDADE DE MISTURA 360 L, MOTOR ELÉTRICO TRIFÁSICO POTÊNCIA DE 4 CV, SEM CARREGADOR - MANUTENÇÃO. AF_05/2023</v>
          </cell>
          <cell r="C843" t="str">
            <v>H</v>
          </cell>
          <cell r="D843" t="str">
            <v>COEFICIENTE DE REPRESENTATIVIDADE</v>
          </cell>
          <cell r="E843" t="str">
            <v>1,72</v>
          </cell>
        </row>
        <row r="844">
          <cell r="A844" t="str">
            <v>89224</v>
          </cell>
          <cell r="B844" t="str">
            <v>BETONEIRA CAPACIDADE NOMINAL DE 600 L, CAPACIDADE DE MISTURA 360 L, MOTOR ELÉTRICO TRIFÁSICO POTÊNCIA DE 4 CV, SEM CARREGADOR - MATERIAIS NA OPERAÇÃO. AF_05/2023</v>
          </cell>
          <cell r="C844" t="str">
            <v>H</v>
          </cell>
          <cell r="D844" t="str">
            <v>COEFICIENTE DE REPRESENTATIVIDADE</v>
          </cell>
          <cell r="E844" t="str">
            <v>2,62</v>
          </cell>
        </row>
        <row r="845">
          <cell r="A845" t="str">
            <v>89228</v>
          </cell>
          <cell r="B845" t="str">
            <v>MOTONIVELADORA POTÊNCIA BÁSICA LÍQUIDA (PRIMEIRA MARCHA) 125 HP, PESO BRUTO 13032 KG, LARGURA DA LÂMINA DE 3,7 M - DEPRECIAÇÃO. AF_06/2014</v>
          </cell>
          <cell r="C845" t="str">
            <v>H</v>
          </cell>
          <cell r="D845" t="str">
            <v>ATRIBUÍDO SÃO PAULO</v>
          </cell>
          <cell r="E845" t="str">
            <v>44,80</v>
          </cell>
        </row>
        <row r="846">
          <cell r="A846" t="str">
            <v>89229</v>
          </cell>
          <cell r="B846" t="str">
            <v>MOTONIVELADORA POTÊNCIA BÁSICA LÍQUIDA (PRIMEIRA MARCHA) 125 HP, PESO BRUTO 13032 KG, LARGURA DA LÂMINA DE 3,7 M - JUROS. AF_06/2014</v>
          </cell>
          <cell r="C846" t="str">
            <v>H</v>
          </cell>
          <cell r="D846" t="str">
            <v>ATRIBUÍDO SÃO PAULO</v>
          </cell>
          <cell r="E846" t="str">
            <v>15,79</v>
          </cell>
        </row>
        <row r="847">
          <cell r="A847" t="str">
            <v>89230</v>
          </cell>
          <cell r="B847" t="str">
            <v>FRESADORA DE ASFALTO A FRIO SOBRE RODAS, LARGURA FRESAGEM DE 1,0 M, POTÊNCIA 208 HP - DEPRECIAÇÃO. AF_11/2014</v>
          </cell>
          <cell r="C847" t="str">
            <v>H</v>
          </cell>
          <cell r="D847" t="str">
            <v>ATRIBUÍDO SÃO PAULO</v>
          </cell>
          <cell r="E847" t="str">
            <v>130,74</v>
          </cell>
        </row>
        <row r="848">
          <cell r="A848" t="str">
            <v>89231</v>
          </cell>
          <cell r="B848" t="str">
            <v>FRESADORA DE ASFALTO A FRIO SOBRE RODAS, LARGURA FRESAGEM DE 1,0 M, POTÊNCIA 208 HP - JUROS. AF_11/2014</v>
          </cell>
          <cell r="C848" t="str">
            <v>H</v>
          </cell>
          <cell r="D848" t="str">
            <v>ATRIBUÍDO SÃO PAULO</v>
          </cell>
          <cell r="E848" t="str">
            <v>40,03</v>
          </cell>
        </row>
        <row r="849">
          <cell r="A849" t="str">
            <v>89232</v>
          </cell>
          <cell r="B849" t="str">
            <v>FRESADORA DE ASFALTO A FRIO SOBRE RODAS, LARGURA FRESAGEM DE 1,0 M, POTÊNCIA 208 HP - MANUTENÇÃO. AF_11/2014</v>
          </cell>
          <cell r="C849" t="str">
            <v>H</v>
          </cell>
          <cell r="D849" t="str">
            <v>ATRIBUÍDO SÃO PAULO</v>
          </cell>
          <cell r="E849" t="str">
            <v>233,21</v>
          </cell>
        </row>
        <row r="850">
          <cell r="A850" t="str">
            <v>89233</v>
          </cell>
          <cell r="B850" t="str">
            <v>FRESADORA DE ASFALTO A FRIO SOBRE RODAS, LARGURA FRESAGEM DE 1,0 M, POTÊNCIA 208 HP - MATERIAIS NA OPERAÇÃO. AF_11/2014</v>
          </cell>
          <cell r="C850" t="str">
            <v>H</v>
          </cell>
          <cell r="D850" t="str">
            <v>COLETADO</v>
          </cell>
          <cell r="E850" t="str">
            <v>169,81</v>
          </cell>
        </row>
        <row r="851">
          <cell r="A851" t="str">
            <v>89236</v>
          </cell>
          <cell r="B851" t="str">
            <v>FRESADORA DE ASFALTO A FRIO SOBRE RODAS, LARGURA FRESAGEM DE 2,0 M, POTÊNCIA 550 HP - DEPRECIAÇÃO. AF_11/2014</v>
          </cell>
          <cell r="C851" t="str">
            <v>H</v>
          </cell>
          <cell r="D851" t="str">
            <v>ATRIBUÍDO SÃO PAULO</v>
          </cell>
          <cell r="E851" t="str">
            <v>305,42</v>
          </cell>
        </row>
        <row r="852">
          <cell r="A852" t="str">
            <v>89237</v>
          </cell>
          <cell r="B852" t="str">
            <v>FRESADORA DE ASFALTO A FRIO SOBRE RODAS, LARGURA FRESAGEM DE 2,0 M, POTÊNCIA 550 HP - JUROS. AF_11/2014</v>
          </cell>
          <cell r="C852" t="str">
            <v>H</v>
          </cell>
          <cell r="D852" t="str">
            <v>ATRIBUÍDO SÃO PAULO</v>
          </cell>
          <cell r="E852" t="str">
            <v>93,52</v>
          </cell>
        </row>
        <row r="853">
          <cell r="A853" t="str">
            <v>89238</v>
          </cell>
          <cell r="B853" t="str">
            <v>FRESADORA DE ASFALTO A FRIO SOBRE RODAS, LARGURA FRESAGEM DE 2,0 M, POTÊNCIA 550 HP - MANUTENÇÃO. AF_11/2014</v>
          </cell>
          <cell r="C853" t="str">
            <v>H</v>
          </cell>
          <cell r="D853" t="str">
            <v>ATRIBUÍDO SÃO PAULO</v>
          </cell>
          <cell r="E853" t="str">
            <v>544,79</v>
          </cell>
        </row>
        <row r="854">
          <cell r="A854" t="str">
            <v>89239</v>
          </cell>
          <cell r="B854" t="str">
            <v>FRESADORA DE ASFALTO A FRIO SOBRE RODAS, LARGURA FRESAGEM DE 2,0 M, POTÊNCIA 550 HP - MATERIAIS NA OPERAÇÃO. AF_11/2014</v>
          </cell>
          <cell r="C854" t="str">
            <v>H</v>
          </cell>
          <cell r="D854" t="str">
            <v>COLETADO</v>
          </cell>
          <cell r="E854" t="str">
            <v>449,06</v>
          </cell>
        </row>
        <row r="855">
          <cell r="A855" t="str">
            <v>89240</v>
          </cell>
          <cell r="B855" t="str">
            <v>VIBROACABADORA DE ASFALTO SOBRE ESTEIRAS, LARGURA DE PAVIMENTAÇÃO 1,90 M A 5,30 M, POTÊNCIA 105 HP CAPACIDADE 450 T/H - DEPRECIAÇÃO. AF_11/2014</v>
          </cell>
          <cell r="C855" t="str">
            <v>H</v>
          </cell>
          <cell r="D855" t="str">
            <v>ATRIBUÍDO SÃO PAULO</v>
          </cell>
          <cell r="E855" t="str">
            <v>93,73</v>
          </cell>
        </row>
        <row r="856">
          <cell r="A856" t="str">
            <v>89241</v>
          </cell>
          <cell r="B856" t="str">
            <v>VIBROACABADORA DE ASFALTO SOBRE ESTEIRAS, LARGURA DE PAVIMENTAÇÃO 1,90 M A 5,30 M, POTÊNCIA 105 HP CAPACIDADE 450 T/H - JUROS. AF_11/2014</v>
          </cell>
          <cell r="C856" t="str">
            <v>H</v>
          </cell>
          <cell r="D856" t="str">
            <v>ATRIBUÍDO SÃO PAULO</v>
          </cell>
          <cell r="E856" t="str">
            <v>33,04</v>
          </cell>
        </row>
        <row r="857">
          <cell r="A857" t="str">
            <v>89246</v>
          </cell>
          <cell r="B857" t="str">
            <v>RECICLADORA DE ASFALTO A FRIO SOBRE RODAS, LARGURA FRESAGEM DE 2,0 M, POTÊNCIA 422 HP - DEPRECIAÇÃO. AF_11/2014</v>
          </cell>
          <cell r="C857" t="str">
            <v>H</v>
          </cell>
          <cell r="D857" t="str">
            <v>ATRIBUÍDO SÃO PAULO</v>
          </cell>
          <cell r="E857" t="str">
            <v>265,39</v>
          </cell>
        </row>
        <row r="858">
          <cell r="A858" t="str">
            <v>89247</v>
          </cell>
          <cell r="B858" t="str">
            <v>RECICLADORA DE ASFALTO A FRIO SOBRE RODAS, LARGURA FRESAGEM DE 2,0 M, POTÊNCIA 422 HP - JUROS. AF_11/2014</v>
          </cell>
          <cell r="C858" t="str">
            <v>H</v>
          </cell>
          <cell r="D858" t="str">
            <v>ATRIBUÍDO SÃO PAULO</v>
          </cell>
          <cell r="E858" t="str">
            <v>81,26</v>
          </cell>
        </row>
        <row r="859">
          <cell r="A859" t="str">
            <v>89248</v>
          </cell>
          <cell r="B859" t="str">
            <v>RECICLADORA DE ASFALTO A FRIO SOBRE RODAS, LARGURA FRESAGEM DE 2,0 M, POTÊNCIA 422 HP - MANUTENÇÃO. AF_11/2014</v>
          </cell>
          <cell r="C859" t="str">
            <v>H</v>
          </cell>
          <cell r="D859" t="str">
            <v>ATRIBUÍDO SÃO PAULO</v>
          </cell>
          <cell r="E859" t="str">
            <v>473,38</v>
          </cell>
        </row>
        <row r="860">
          <cell r="A860" t="str">
            <v>89249</v>
          </cell>
          <cell r="B860" t="str">
            <v>RECICLADORA DE ASFALTO A FRIO SOBRE RODAS, LARGURA FRESAGEM DE 2,0 M, POTÊNCIA 422 HP - MATERIAIS NA OPERAÇÃO. AF_11/2014</v>
          </cell>
          <cell r="C860" t="str">
            <v>H</v>
          </cell>
          <cell r="D860" t="str">
            <v>COLETADO</v>
          </cell>
          <cell r="E860" t="str">
            <v>382,79</v>
          </cell>
        </row>
        <row r="861">
          <cell r="A861" t="str">
            <v>89253</v>
          </cell>
          <cell r="B861" t="str">
            <v>VIBROACABADORA DE ASFALTO SOBRE ESTEIRAS, LARGURA DE PAVIMENTAÇÃO 2,13 M A 4,55 M, POTÊNCIA 100 HP, CAPACIDADE 400 T/H - DEPRECIAÇÃO. AF_11/2014</v>
          </cell>
          <cell r="C861" t="str">
            <v>H</v>
          </cell>
          <cell r="D861" t="str">
            <v>ATRIBUÍDO SÃO PAULO</v>
          </cell>
          <cell r="E861" t="str">
            <v>76,81</v>
          </cell>
        </row>
        <row r="862">
          <cell r="A862" t="str">
            <v>89254</v>
          </cell>
          <cell r="B862" t="str">
            <v>VIBROACABADORA DE ASFALTO SOBRE ESTEIRAS, LARGURA DE PAVIMENTAÇÃO 2,13 M A 4,55 M, POTÊNCIA 100 HP, CAPACIDADE 400 T/H - JUROS. AF_11/2014</v>
          </cell>
          <cell r="C862" t="str">
            <v>H</v>
          </cell>
          <cell r="D862" t="str">
            <v>ATRIBUÍDO SÃO PAULO</v>
          </cell>
          <cell r="E862" t="str">
            <v>27,07</v>
          </cell>
        </row>
        <row r="863">
          <cell r="A863" t="str">
            <v>89255</v>
          </cell>
          <cell r="B863" t="str">
            <v>VIBROACABADORA DE ASFALTO SOBRE ESTEIRAS, LARGURA DE PAVIMENTAÇÃO 2,13 M A 4,55 M, POTÊNCIA 100 HP, CAPACIDADE 400 T/H - MANUTENÇÃO. AF_11/2014</v>
          </cell>
          <cell r="C863" t="str">
            <v>H</v>
          </cell>
          <cell r="D863" t="str">
            <v>ATRIBUÍDO SÃO PAULO</v>
          </cell>
          <cell r="E863" t="str">
            <v>123,47</v>
          </cell>
        </row>
        <row r="864">
          <cell r="A864" t="str">
            <v>89256</v>
          </cell>
          <cell r="B864" t="str">
            <v>VIBROACABADORA DE ASFALTO SOBRE ESTEIRAS, LARGURA DE PAVIMENTAÇÃO 2,13 M A 4,55 M, POTÊNCIA 100 HP, CAPACIDADE 400 T/H - MATERIAIS NA OPERAÇÃO. AF_11/2014</v>
          </cell>
          <cell r="C864" t="str">
            <v>H</v>
          </cell>
          <cell r="D864" t="str">
            <v>COLETADO</v>
          </cell>
          <cell r="E864" t="str">
            <v>86,15</v>
          </cell>
        </row>
        <row r="865">
          <cell r="A865" t="str">
            <v>89259</v>
          </cell>
          <cell r="B865" t="str">
            <v>GUINDAUTO HIDRÁULICO, CAPACIDADE MÁXIMA DE CARGA 6200 KG, MOMENTO MÁXIMO DE CARGA 11,7 TM, ALCANCE MÁXIMO HORIZONTAL 9,70 M, INCLUSIVE CAMINHÃO TOCO PBT 16.000 KG, POTÊNCIA DE 189 CV - DEPRECIAÇÃO. AF_06/2014</v>
          </cell>
          <cell r="C865" t="str">
            <v>H</v>
          </cell>
          <cell r="D865" t="str">
            <v>ATRIBUÍDO SÃO PAULO</v>
          </cell>
          <cell r="E865" t="str">
            <v>27,43</v>
          </cell>
        </row>
        <row r="866">
          <cell r="A866" t="str">
            <v>89260</v>
          </cell>
          <cell r="B866" t="str">
            <v>GUINDAUTO HIDRÁULICO, CAPACIDADE MÁXIMA DE CARGA 6200 KG, MOMENTO MÁXIMO DE CARGA 11,7 TM, ALCANCE MÁXIMO HORIZONTAL 9,70 M, INCLUSIVE CAMINHÃO TOCO PBT 16.000 KG, POTÊNCIA DE 189 CV - JUROS. AF_06/2014</v>
          </cell>
          <cell r="C866" t="str">
            <v>H</v>
          </cell>
          <cell r="D866" t="str">
            <v>ATRIBUÍDO SÃO PAULO</v>
          </cell>
          <cell r="E866" t="str">
            <v>10,14</v>
          </cell>
        </row>
        <row r="867">
          <cell r="A867" t="str">
            <v>89262</v>
          </cell>
          <cell r="B867" t="str">
            <v>GUINDAUTO HIDRÁULICO, CAPACIDADE MÁXIMA DE CARGA 6200 KG, MOMENTO MÁXIMO DE CARGA 11,7 TM, ALCANCE MÁXIMO HORIZONTAL 9,70 M, INCLUSIVE CAMINHÃO TOCO PBT 16.000 KG, POTÊNCIA DE 189 CV - MANUTENÇÃO. AF_06/2014</v>
          </cell>
          <cell r="C867" t="str">
            <v>H</v>
          </cell>
          <cell r="D867" t="str">
            <v>ATRIBUÍDO SÃO PAULO</v>
          </cell>
          <cell r="E867" t="str">
            <v>46,75</v>
          </cell>
        </row>
        <row r="868">
          <cell r="A868" t="str">
            <v>89264</v>
          </cell>
          <cell r="B868" t="str">
            <v>CAMINHÃO TOCO, PBT 16.000 KG, CARGA ÚTIL MÁX. 10.685 KG, DIST. ENTRE EIXOS 4,8 M, POTÊNCIA 189 CV, INCLUSIVE CARROCERIA FIXA ABERTA DE MADEIRA P/ TRANSPORTE GERAL DE CARGA SECA, DIMEN. APROX. 2,5 X 7,00 X 0,50 M - DEPRECIAÇÃO. AF_06/2014</v>
          </cell>
          <cell r="C868" t="str">
            <v>H</v>
          </cell>
          <cell r="D868" t="str">
            <v>ATRIBUÍDO SÃO PAULO</v>
          </cell>
          <cell r="E868" t="str">
            <v>21,53</v>
          </cell>
        </row>
        <row r="869">
          <cell r="A869" t="str">
            <v>89265</v>
          </cell>
          <cell r="B869" t="str">
            <v>CAMINHÃO TOCO, PBT 16.000 KG, CARGA ÚTIL MÁX. 10.685 KG, DIST. ENTRE EIXOS 4,8 M, POTÊNCIA 189 CV, INCLUSIVE CARROCERIA FIXA ABERTA DE MADEIRA P/ TRANSPORTE GERAL DE CARGA SECA, DIMEN. APROX. 2,5 X 7,00 X 0,50 M - JUROS. AF_06/2014</v>
          </cell>
          <cell r="C869" t="str">
            <v>H</v>
          </cell>
          <cell r="D869" t="str">
            <v>ATRIBUÍDO SÃO PAULO</v>
          </cell>
          <cell r="E869" t="str">
            <v>8,60</v>
          </cell>
        </row>
        <row r="870">
          <cell r="A870" t="str">
            <v>89266</v>
          </cell>
          <cell r="B870" t="str">
            <v>CAMINHÃO TOCO, PBT 16.000 KG, CARGA ÚTIL MÁX. 10.685 KG, DIST. ENTRE EIXOS 4,8 M, POTÊNCIA 189 CV, INCLUSIVE CARROCERIA FIXA ABERTA DE MADEIRA P/ TRANSPORTE GERAL DE CARGA SECA, DIMEN. APROX. 2,5 X 7,00 X 0,50 M - IMPOSTOS E SEGUROS. AF_06/2014</v>
          </cell>
          <cell r="C870" t="str">
            <v>H</v>
          </cell>
          <cell r="D870" t="str">
            <v>ATRIBUÍDO SÃO PAULO</v>
          </cell>
          <cell r="E870" t="str">
            <v>3,47</v>
          </cell>
        </row>
        <row r="871">
          <cell r="A871" t="str">
            <v>89267</v>
          </cell>
          <cell r="B871" t="str">
            <v>GUINDASTE HIDRÁULICO AUTOPROPELIDO, COM LANÇA TELESCÓPICA 28,80 M, CAPACIDADE MÁXIMA 30 T, POTÊNCIA 97 KW, TRAÇÃO 4 X 4 - DEPRECIAÇÃO. AF_11/2014</v>
          </cell>
          <cell r="C871" t="str">
            <v>H</v>
          </cell>
          <cell r="D871" t="str">
            <v>ATRIBUÍDO SÃO PAULO</v>
          </cell>
          <cell r="E871" t="str">
            <v>49,02</v>
          </cell>
        </row>
        <row r="872">
          <cell r="A872" t="str">
            <v>89268</v>
          </cell>
          <cell r="B872" t="str">
            <v>GUINDASTE HIDRÁULICO AUTOPROPELIDO, COM LANÇA TELESCÓPICA 28,80 M, CAPACIDADE MÁXIMA 30 T, POTÊNCIA 97 KW, TRAÇÃO 4 X 4 - JUROS. AF_11/2014</v>
          </cell>
          <cell r="C872" t="str">
            <v>H</v>
          </cell>
          <cell r="D872" t="str">
            <v>ATRIBUÍDO SÃO PAULO</v>
          </cell>
          <cell r="E872" t="str">
            <v>17,27</v>
          </cell>
        </row>
        <row r="873">
          <cell r="A873" t="str">
            <v>89269</v>
          </cell>
          <cell r="B873" t="str">
            <v>GUINDASTE HIDRÁULICO AUTOPROPELIDO, COM LANÇA TELESCÓPICA 28,80 M, CAPACIDADE MÁXIMA 30 T, POTÊNCIA 97 KW, TRAÇÃO 4 X 4 - IMPOSTOS E SEGUROS. AF_11/2014</v>
          </cell>
          <cell r="C873" t="str">
            <v>H</v>
          </cell>
          <cell r="D873" t="str">
            <v>ATRIBUÍDO SÃO PAULO</v>
          </cell>
          <cell r="E873" t="str">
            <v>6,98</v>
          </cell>
        </row>
        <row r="874">
          <cell r="A874" t="str">
            <v>89270</v>
          </cell>
          <cell r="B874" t="str">
            <v>GUINDASTE HIDRÁULICO AUTOPROPELIDO, COM LANÇA TELESCÓPICA 28,80 M, CAPACIDADE MÁXIMA 30 T, POTÊNCIA 97 KW, TRAÇÃO 4 X 4 - MANUTENÇÃO. AF_11/2014</v>
          </cell>
          <cell r="C874" t="str">
            <v>H</v>
          </cell>
          <cell r="D874" t="str">
            <v>ATRIBUÍDO SÃO PAULO</v>
          </cell>
          <cell r="E874" t="str">
            <v>78,79</v>
          </cell>
        </row>
        <row r="875">
          <cell r="A875" t="str">
            <v>89271</v>
          </cell>
          <cell r="B875" t="str">
            <v>GUINDASTE HIDRÁULICO AUTOPROPELIDO, COM LANÇA TELESCÓPICA 28,80 M, CAPACIDADE MÁXIMA 30 T, POTÊNCIA 97 KW, TRAÇÃO 4 X 4 - MATERIAIS NA OPERAÇÃO. AF_11/2014</v>
          </cell>
          <cell r="C875" t="str">
            <v>H</v>
          </cell>
          <cell r="D875" t="str">
            <v>COLETADO</v>
          </cell>
          <cell r="E875" t="str">
            <v>29,48</v>
          </cell>
        </row>
        <row r="876">
          <cell r="A876" t="str">
            <v>89274</v>
          </cell>
          <cell r="B876" t="str">
            <v>BETONEIRA CAPACIDADE NOMINAL DE 600 L, CAPACIDADE DE MISTURA 440 L, MOTOR A DIESEL POTÊNCIA 10 CV, COM CARREGADOR - DEPRECIAÇÃO. AF_05/2023</v>
          </cell>
          <cell r="C876" t="str">
            <v>H</v>
          </cell>
          <cell r="D876" t="str">
            <v>COEFICIENTE DE REPRESENTATIVIDADE</v>
          </cell>
          <cell r="E876" t="str">
            <v>1,79</v>
          </cell>
        </row>
        <row r="877">
          <cell r="A877" t="str">
            <v>89275</v>
          </cell>
          <cell r="B877" t="str">
            <v>BETONEIRA CAPACIDADE NOMINAL DE 600 L, CAPACIDADE DE MISTURA 440 L, MOTOR A DIESEL POTÊNCIA 10 CV, COM CARREGADOR - JUROS. AF_05/2023</v>
          </cell>
          <cell r="C877" t="str">
            <v>H</v>
          </cell>
          <cell r="D877" t="str">
            <v>COEFICIENTE DE REPRESENTATIVIDADE</v>
          </cell>
          <cell r="E877" t="str">
            <v>0,44</v>
          </cell>
        </row>
        <row r="878">
          <cell r="A878" t="str">
            <v>89276</v>
          </cell>
          <cell r="B878" t="str">
            <v>BETONEIRA CAPACIDADE NOMINAL DE 600 L, CAPACIDADE DE MISTURA 440 L, MOTOR A DIESEL POTÊNCIA 10 CV, COM CARREGADOR - MANUTENÇÃO. AF_05/2023</v>
          </cell>
          <cell r="C878" t="str">
            <v>H</v>
          </cell>
          <cell r="D878" t="str">
            <v>COEFICIENTE DE REPRESENTATIVIDADE</v>
          </cell>
          <cell r="E878" t="str">
            <v>2,39</v>
          </cell>
        </row>
        <row r="879">
          <cell r="A879" t="str">
            <v>89277</v>
          </cell>
          <cell r="B879" t="str">
            <v>BETONEIRA CAPACIDADE NOMINAL DE 600 L, CAPACIDADE DE MISTURA 440 L, MOTOR A DIESEL POTÊNCIA 10 CV, COM CARREGADOR - MATERIAIS NA OPERAÇÃO. AF_05/2023</v>
          </cell>
          <cell r="C879" t="str">
            <v>H</v>
          </cell>
          <cell r="D879" t="str">
            <v>COLETADO</v>
          </cell>
          <cell r="E879" t="str">
            <v>8,61</v>
          </cell>
        </row>
        <row r="880">
          <cell r="A880" t="str">
            <v>89280</v>
          </cell>
          <cell r="B880" t="str">
            <v>ROLO COMPACTADOR VIBRATÓRIO TANDEM AÇO LISO, POTÊNCIA 58 HP, PESO SEM/COM LASTRO 6,5 / 9,4 T, LARGURA DE TRABALHO 1,2 M - DEPRECIAÇÃO. AF_06/2014</v>
          </cell>
          <cell r="C880" t="str">
            <v>H</v>
          </cell>
          <cell r="D880" t="str">
            <v>ATRIBUÍDO SÃO PAULO</v>
          </cell>
          <cell r="E880" t="str">
            <v>38,62</v>
          </cell>
        </row>
        <row r="881">
          <cell r="A881" t="str">
            <v>89281</v>
          </cell>
          <cell r="B881" t="str">
            <v>ROLO COMPACTADOR VIBRATÓRIO TANDEM AÇO LISO, POTÊNCIA 58 HP, PESO SEM/COM LASTRO 6,5 / 9,4 T, LARGURA DE TRABALHO 1,2 M - JUROS. AF_06/2014</v>
          </cell>
          <cell r="C881" t="str">
            <v>H</v>
          </cell>
          <cell r="D881" t="str">
            <v>ATRIBUÍDO SÃO PAULO</v>
          </cell>
          <cell r="E881" t="str">
            <v>10,36</v>
          </cell>
        </row>
        <row r="882">
          <cell r="A882" t="str">
            <v>89870</v>
          </cell>
          <cell r="B882" t="str">
            <v>CAMINHÃO BASCULANTE 14 M3, COM CAVALO MECÂNICO DE CAPACIDADE MÁXIMA DE TRAÇÃO COMBINADO DE 36000 KG, POTÊNCIA 286 CV, INCLUSIVE SEMIREBOQUE COM CAÇAMBA METÁLICA - DEPRECIAÇÃO. AF_12/2014</v>
          </cell>
          <cell r="C882" t="str">
            <v>H</v>
          </cell>
          <cell r="D882" t="str">
            <v>ATRIBUÍDO SÃO PAULO</v>
          </cell>
          <cell r="E882" t="str">
            <v>38,85</v>
          </cell>
        </row>
        <row r="883">
          <cell r="A883" t="str">
            <v>89871</v>
          </cell>
          <cell r="B883" t="str">
            <v>CAMINHÃO BASCULANTE 14 M3, COM CAVALO MECÂNICO DE CAPACIDADE MÁXIMA DE TRAÇÃO COMBINADO DE 36000 KG, POTÊNCIA 286 CV, INCLUSIVE SEMIREBOQUE COM CAÇAMBA METÁLICA - JUROS. AF_12/2014</v>
          </cell>
          <cell r="C883" t="str">
            <v>H</v>
          </cell>
          <cell r="D883" t="str">
            <v>ATRIBUÍDO SÃO PAULO</v>
          </cell>
          <cell r="E883" t="str">
            <v>13,82</v>
          </cell>
        </row>
        <row r="884">
          <cell r="A884" t="str">
            <v>89872</v>
          </cell>
          <cell r="B884" t="str">
            <v>CAMINHÃO BASCULANTE 14 M3, COM CAVALO MECÂNICO DE CAPACIDADE MÁXIMA DE TRAÇÃO COMBINADO DE 36000 KG, POTÊNCIA 286 CV, INCLUSIVE SEMIREBOQUE COM CAÇAMBA METÁLICA - IMPOSTOS E SEGUROS. AF_12/2014</v>
          </cell>
          <cell r="C884" t="str">
            <v>H</v>
          </cell>
          <cell r="D884" t="str">
            <v>ATRIBUÍDO SÃO PAULO</v>
          </cell>
          <cell r="E884" t="str">
            <v>5,58</v>
          </cell>
        </row>
        <row r="885">
          <cell r="A885" t="str">
            <v>89873</v>
          </cell>
          <cell r="B885" t="str">
            <v>CAMINHÃO BASCULANTE 14 M3, COM CAVALO MECÂNICO DE CAPACIDADE MÁXIMA DE TRAÇÃO COMBINADO DE 36000 KG, POTÊNCIA 286 CV, INCLUSIVE SEMIREBOQUE COM CAÇAMBA METÁLICA - MANUTENÇÃO. AF_12/2014</v>
          </cell>
          <cell r="C885" t="str">
            <v>H</v>
          </cell>
          <cell r="D885" t="str">
            <v>ATRIBUÍDO SÃO PAULO</v>
          </cell>
          <cell r="E885" t="str">
            <v>66,91</v>
          </cell>
        </row>
        <row r="886">
          <cell r="A886" t="str">
            <v>89874</v>
          </cell>
          <cell r="B886" t="str">
            <v>CAMINHÃO BASCULANTE 14 M3, COM CAVALO MECÂNICO DE CAPACIDADE MÁXIMA DE TRAÇÃO COMBINADO DE 36000 KG, POTÊNCIA 286 CV, INCLUSIVE SEMIREBOQUE COM CAÇAMBA METÁLICA - MATERIAIS NA OPERAÇÃO. AF_12/2014</v>
          </cell>
          <cell r="C886" t="str">
            <v>H</v>
          </cell>
          <cell r="D886" t="str">
            <v>COLETADO</v>
          </cell>
          <cell r="E886" t="str">
            <v>179,17</v>
          </cell>
        </row>
        <row r="887">
          <cell r="A887" t="str">
            <v>89878</v>
          </cell>
          <cell r="B887" t="str">
            <v>CAMINHÃO BASCULANTE 18 M3, COM CAVALO MECÂNICO DE CAPACIDADE MÁXIMA DE TRAÇÃO COMBINADO DE 45000 KG, POTÊNCIA 330 CV, INCLUSIVE SEMIREBOQUE COM CAÇAMBA METÁLICA - DEPRECIAÇÃO. AF_12/2014</v>
          </cell>
          <cell r="C887" t="str">
            <v>H</v>
          </cell>
          <cell r="D887" t="str">
            <v>ATRIBUÍDO SÃO PAULO</v>
          </cell>
          <cell r="E887" t="str">
            <v>41,43</v>
          </cell>
        </row>
        <row r="888">
          <cell r="A888" t="str">
            <v>89879</v>
          </cell>
          <cell r="B888" t="str">
            <v>CAMINHÃO BASCULANTE 18 M3, COM CAVALO MECÂNICO DE CAPACIDADE MÁXIMA DE TRAÇÃO COMBINADO DE 45000 KG, POTÊNCIA 330 CV, INCLUSIVE SEMIREBOQUE COM CAÇAMBA METÁLICA - JUROS. AF_12/2014</v>
          </cell>
          <cell r="C888" t="str">
            <v>H</v>
          </cell>
          <cell r="D888" t="str">
            <v>ATRIBUÍDO SÃO PAULO</v>
          </cell>
          <cell r="E888" t="str">
            <v>14,50</v>
          </cell>
        </row>
        <row r="889">
          <cell r="A889" t="str">
            <v>89880</v>
          </cell>
          <cell r="B889" t="str">
            <v>CAMINHÃO BASCULANTE 18 M3, COM CAVALO MECÂNICO DE CAPACIDADE MÁXIMA DE TRAÇÃO COMBINADO DE 45000 KG, POTÊNCIA 330 CV, INCLUSIVE SEMIREBOQUE COM CAÇAMBA METÁLICA - IMPOSTOS E SEGUROS. AF_12/2014</v>
          </cell>
          <cell r="C889" t="str">
            <v>H</v>
          </cell>
          <cell r="D889" t="str">
            <v>ATRIBUÍDO SÃO PAULO</v>
          </cell>
          <cell r="E889" t="str">
            <v>5,86</v>
          </cell>
        </row>
        <row r="890">
          <cell r="A890" t="str">
            <v>89881</v>
          </cell>
          <cell r="B890" t="str">
            <v>CAMINHÃO BASCULANTE 18 M3, COM CAVALO MECÂNICO DE CAPACIDADE MÁXIMA DE TRAÇÃO COMBINADO DE 45000 KG, POTÊNCIA 330 CV, INCLUSIVE SEMIREBOQUE COM CAÇAMBA METÁLICA - MANUTENÇÃO. AF_12/2014</v>
          </cell>
          <cell r="C890" t="str">
            <v>H</v>
          </cell>
          <cell r="D890" t="str">
            <v>ATRIBUÍDO SÃO PAULO</v>
          </cell>
          <cell r="E890" t="str">
            <v>70,69</v>
          </cell>
        </row>
        <row r="891">
          <cell r="A891" t="str">
            <v>89882</v>
          </cell>
          <cell r="B891" t="str">
            <v>CAMINHÃO BASCULANTE 18 M3, COM CAVALO MECÂNICO DE CAPACIDADE MÁXIMA DE TRAÇÃO COMBINADO DE 45000 KG, POTÊNCIA 330 CV, INCLUSIVE SEMIREBOQUE COM CAÇAMBA METÁLICA - MATERIAIS NA OPERAÇÃO. AF_12/2014</v>
          </cell>
          <cell r="C891" t="str">
            <v>H</v>
          </cell>
          <cell r="D891" t="str">
            <v>COLETADO</v>
          </cell>
          <cell r="E891" t="str">
            <v>206,72</v>
          </cell>
        </row>
        <row r="892">
          <cell r="A892" t="str">
            <v>90582</v>
          </cell>
          <cell r="B892" t="str">
            <v>VIBRADOR DE IMERSÃO, DIÂMETRO DE PONTEIRA 45MM, MOTOR ELÉTRICO TRIFÁSICO POTÊNCIA DE 2 CV - DEPRECIAÇÃO. AF_06/2015</v>
          </cell>
          <cell r="C892" t="str">
            <v>H</v>
          </cell>
          <cell r="D892" t="str">
            <v>COEFICIENTE DE REPRESENTATIVIDADE</v>
          </cell>
          <cell r="E892" t="str">
            <v>0,48</v>
          </cell>
        </row>
        <row r="893">
          <cell r="A893" t="str">
            <v>90583</v>
          </cell>
          <cell r="B893" t="str">
            <v>VIBRADOR DE IMERSÃO, DIÂMETRO DE PONTEIRA 45MM, MOTOR ELÉTRICO TRIFÁSICO POTÊNCIA DE 2 CV - JUROS. AF_06/2015</v>
          </cell>
          <cell r="C893" t="str">
            <v>H</v>
          </cell>
          <cell r="D893" t="str">
            <v>COEFICIENTE DE REPRESENTATIVIDADE</v>
          </cell>
          <cell r="E893" t="str">
            <v>0,11</v>
          </cell>
        </row>
        <row r="894">
          <cell r="A894" t="str">
            <v>90584</v>
          </cell>
          <cell r="B894" t="str">
            <v>VIBRADOR DE IMERSÃO, DIÂMETRO DE PONTEIRA 45MM, MOTOR ELÉTRICO TRIFÁSICO POTÊNCIA DE 2 CV - MANUTENÇÃO. AF_06/2015</v>
          </cell>
          <cell r="C894" t="str">
            <v>H</v>
          </cell>
          <cell r="D894" t="str">
            <v>COEFICIENTE DE REPRESENTATIVIDADE</v>
          </cell>
          <cell r="E894" t="str">
            <v>0,37</v>
          </cell>
        </row>
        <row r="895">
          <cell r="A895" t="str">
            <v>90585</v>
          </cell>
          <cell r="B895" t="str">
            <v>VIBRADOR DE IMERSÃO, DIÂMETRO DE PONTEIRA 45MM, MOTOR ELÉTRICO TRIFÁSICO POTÊNCIA DE 2 CV - MATERIAIS NA OPERAÇÃO. AF_06/2015</v>
          </cell>
          <cell r="C895" t="str">
            <v>H</v>
          </cell>
          <cell r="D895" t="str">
            <v>COEFICIENTE DE REPRESENTATIVIDADE</v>
          </cell>
          <cell r="E895" t="str">
            <v>0,54</v>
          </cell>
        </row>
        <row r="896">
          <cell r="A896" t="str">
            <v>90621</v>
          </cell>
          <cell r="B896" t="str">
            <v>PERFURATRIZ MANUAL, TORQUE MÁXIMO 83 N.M, POTÊNCIA 5 CV, COM DIÂMETRO MÁXIMO 4" - DEPRECIAÇÃO. AF_06/2015</v>
          </cell>
          <cell r="C896" t="str">
            <v>H</v>
          </cell>
          <cell r="D896" t="str">
            <v>ATRIBUÍDO SÃO PAULO</v>
          </cell>
          <cell r="E896" t="str">
            <v>1,81</v>
          </cell>
        </row>
        <row r="897">
          <cell r="A897" t="str">
            <v>90622</v>
          </cell>
          <cell r="B897" t="str">
            <v>PERFURATRIZ MANUAL, TORQUE MÁXIMO 83 N.M, POTÊNCIA 5 CV, COM DIÂMETRO MÁXIMO 4" - JUROS. AF_06/2015</v>
          </cell>
          <cell r="C897" t="str">
            <v>H</v>
          </cell>
          <cell r="D897" t="str">
            <v>ATRIBUÍDO SÃO PAULO</v>
          </cell>
          <cell r="E897" t="str">
            <v>0,41</v>
          </cell>
        </row>
        <row r="898">
          <cell r="A898" t="str">
            <v>90623</v>
          </cell>
          <cell r="B898" t="str">
            <v>PERFURATRIZ MANUAL, TORQUE MÁXIMO 83 N.M, POTÊNCIA 5 CV, COM DIÂMETRO MÁXIMO 4" - MANUTENÇÃO. AF_06/2015</v>
          </cell>
          <cell r="C898" t="str">
            <v>H</v>
          </cell>
          <cell r="D898" t="str">
            <v>ATRIBUÍDO SÃO PAULO</v>
          </cell>
          <cell r="E898" t="str">
            <v>2,26</v>
          </cell>
        </row>
        <row r="899">
          <cell r="A899" t="str">
            <v>90624</v>
          </cell>
          <cell r="B899" t="str">
            <v>PERFURATRIZ MANUAL, TORQUE MÁXIMO 83 N.M, POTÊNCIA 5 CV, COM DIÂMETRO MÁXIMO 4" - MATERIAIS NA OPERAÇÃO. AF_06/2015</v>
          </cell>
          <cell r="C899" t="str">
            <v>H</v>
          </cell>
          <cell r="D899" t="str">
            <v>COEFICIENTE DE REPRESENTATIVIDADE</v>
          </cell>
          <cell r="E899" t="str">
            <v>3,28</v>
          </cell>
        </row>
        <row r="900">
          <cell r="A900" t="str">
            <v>90627</v>
          </cell>
          <cell r="B900" t="str">
            <v>PERFURATRIZ SOBRE ESTEIRA, TORQUE MÁXIMO 600 KGF, PESO MÉDIO 1000 KG, POTÊNCIA 20 HP, DIÂMETRO MÁXIMO 10" - DEPRECIAÇÃO. AF_06/2015</v>
          </cell>
          <cell r="C900" t="str">
            <v>H</v>
          </cell>
          <cell r="D900" t="str">
            <v>ATRIBUÍDO SÃO PAULO</v>
          </cell>
          <cell r="E900" t="str">
            <v>46,69</v>
          </cell>
        </row>
        <row r="901">
          <cell r="A901" t="str">
            <v>90628</v>
          </cell>
          <cell r="B901" t="str">
            <v>PERFURATRIZ SOBRE ESTEIRA, TORQUE MÁXIMO 600 KGF, PESO MÉDIO 1000 KG, POTÊNCIA 20 HP, DIÂMETRO MÁXIMO 10" - JUROS. AF_06/2015</v>
          </cell>
          <cell r="C901" t="str">
            <v>H</v>
          </cell>
          <cell r="D901" t="str">
            <v>ATRIBUÍDO SÃO PAULO</v>
          </cell>
          <cell r="E901" t="str">
            <v>12,52</v>
          </cell>
        </row>
        <row r="902">
          <cell r="A902" t="str">
            <v>90629</v>
          </cell>
          <cell r="B902" t="str">
            <v>PERFURATRIZ SOBRE ESTEIRA, TORQUE MÁXIMO 600 KGF, PESO MÉDIO 1000 KG, POTÊNCIA 20 HP, DIÂMETRO MÁXIMO 10" - MANUTENÇÃO. AF_06/2015</v>
          </cell>
          <cell r="C902" t="str">
            <v>H</v>
          </cell>
          <cell r="D902" t="str">
            <v>ATRIBUÍDO SÃO PAULO</v>
          </cell>
          <cell r="E902" t="str">
            <v>58,43</v>
          </cell>
        </row>
        <row r="903">
          <cell r="A903" t="str">
            <v>90630</v>
          </cell>
          <cell r="B903" t="str">
            <v>PERFURATRIZ SOBRE ESTEIRA, TORQUE MÁXIMO 600 KGF, PESO MÉDIO 1000 KG, POTÊNCIA 20 HP, DIÂMETRO MÁXIMO 10" - MATERIAIS NA OPERAÇÃO. AF_06/2015</v>
          </cell>
          <cell r="C903" t="str">
            <v>H</v>
          </cell>
          <cell r="D903" t="str">
            <v>COEFICIENTE DE REPRESENTATIVIDADE</v>
          </cell>
          <cell r="E903" t="str">
            <v>1,56</v>
          </cell>
        </row>
        <row r="904">
          <cell r="A904" t="str">
            <v>90633</v>
          </cell>
          <cell r="B904" t="str">
            <v>MISTURADOR DUPLO HORIZONTAL DE ALTA TURBULÊNCIA, CAPACIDADE / VOLUME 2 X 500 LITROS, MOTORES ELÉTRICOS MÍNIMO 5 CV CADA, PARA NATA CIMENTO, ARGAMASSA E OUTROS - DEPRECIAÇÃO. AF_06/2015</v>
          </cell>
          <cell r="C904" t="str">
            <v>H</v>
          </cell>
          <cell r="D904" t="str">
            <v>COEFICIENTE DE REPRESENTATIVIDADE</v>
          </cell>
          <cell r="E904" t="str">
            <v>4,85</v>
          </cell>
        </row>
        <row r="905">
          <cell r="A905" t="str">
            <v>90634</v>
          </cell>
          <cell r="B905" t="str">
            <v>MISTURADOR DUPLO HORIZONTAL DE ALTA TURBULÊNCIA, CAPACIDADE / VOLUME 2 X 500 LITROS, MOTORES ELÉTRICOS MÍNIMO 5 CV CADA, PARA NATA CIMENTO, ARGAMASSA E OUTROS - JUROS. AF_06/2015</v>
          </cell>
          <cell r="C905" t="str">
            <v>H</v>
          </cell>
          <cell r="D905" t="str">
            <v>COEFICIENTE DE REPRESENTATIVIDADE</v>
          </cell>
          <cell r="E905" t="str">
            <v>1,12</v>
          </cell>
        </row>
        <row r="906">
          <cell r="A906" t="str">
            <v>90635</v>
          </cell>
          <cell r="B906" t="str">
            <v>MISTURADOR DUPLO HORIZONTAL DE ALTA TURBULÊNCIA, CAPACIDADE / VOLUME 2 X 500 LITROS, MOTORES ELÉTRICOS MÍNIMO 5 CV CADA, PARA NATA CIMENTO, ARGAMASSA E OUTROS - MANUTENÇÃO. AF_06/2015</v>
          </cell>
          <cell r="C906" t="str">
            <v>H</v>
          </cell>
          <cell r="D906" t="str">
            <v>COEFICIENTE DE REPRESENTATIVIDADE</v>
          </cell>
          <cell r="E906" t="str">
            <v>5,30</v>
          </cell>
        </row>
        <row r="907">
          <cell r="A907" t="str">
            <v>90636</v>
          </cell>
          <cell r="B907" t="str">
            <v>MISTURADOR DUPLO HORIZONTAL DE ALTA TURBULÊNCIA, CAPACIDADE / VOLUME 2 X 500 LITROS, MOTORES ELÉTRICOS MÍNIMO 5 CV CADA, PARA NATA CIMENTO, ARGAMASSA E OUTROS - MATERIAIS NA OPERAÇÃO. AF_06/2015</v>
          </cell>
          <cell r="C907" t="str">
            <v>H</v>
          </cell>
          <cell r="D907" t="str">
            <v>COEFICIENTE DE REPRESENTATIVIDADE</v>
          </cell>
          <cell r="E907" t="str">
            <v>6,57</v>
          </cell>
        </row>
        <row r="908">
          <cell r="A908" t="str">
            <v>90639</v>
          </cell>
          <cell r="B908" t="str">
            <v>BOMBA TRIPLEX, PARA INJEÇÃO DE NATA DE CIMENTO, VAZÃO MÁXIMA DE 100 LITROS/MINUTO, PRESSÃO MÁXIMA DE 70 BAR - DEPRECIAÇÃO. AF_06/2015</v>
          </cell>
          <cell r="C908" t="str">
            <v>H</v>
          </cell>
          <cell r="D908" t="str">
            <v>COEFICIENTE DE REPRESENTATIVIDADE</v>
          </cell>
          <cell r="E908" t="str">
            <v>7,24</v>
          </cell>
        </row>
        <row r="909">
          <cell r="A909" t="str">
            <v>90640</v>
          </cell>
          <cell r="B909" t="str">
            <v>BOMBA TRIPLEX, PARA INJEÇÃO DE NATA DE CIMENTO, VAZÃO MÁXIMA DE 100 LITROS/MINUTO, PRESSÃO MÁXIMA DE 70 BAR - JUROS. AF_06/2015</v>
          </cell>
          <cell r="C909" t="str">
            <v>H</v>
          </cell>
          <cell r="D909" t="str">
            <v>COEFICIENTE DE REPRESENTATIVIDADE</v>
          </cell>
          <cell r="E909" t="str">
            <v>1,67</v>
          </cell>
        </row>
        <row r="910">
          <cell r="A910" t="str">
            <v>90641</v>
          </cell>
          <cell r="B910" t="str">
            <v>BOMBA TRIPLEX, PARA INJEÇÃO DE NATA DE CIMENTO, VAZÃO MÁXIMA DE 100 LITROS/MINUTO, PRESSÃO MÁXIMA DE 70 BAR - MANUTENÇÃO. AF_06/2015</v>
          </cell>
          <cell r="C910" t="str">
            <v>H</v>
          </cell>
          <cell r="D910" t="str">
            <v>COEFICIENTE DE REPRESENTATIVIDADE</v>
          </cell>
          <cell r="E910" t="str">
            <v>7,92</v>
          </cell>
        </row>
        <row r="911">
          <cell r="A911" t="str">
            <v>90642</v>
          </cell>
          <cell r="B911" t="str">
            <v>BOMBA TRIPLEX, PARA INJEÇÃO DE NATA DE CIMENTO, VAZÃO MÁXIMA DE 100 LITROS/MINUTO, PRESSÃO MÁXIMA DE 70 BAR - MATERIAIS NA OPERAÇÃO. AF_06/2015</v>
          </cell>
          <cell r="C911" t="str">
            <v>H</v>
          </cell>
          <cell r="D911" t="str">
            <v>COLETADO</v>
          </cell>
          <cell r="E911" t="str">
            <v>12,76</v>
          </cell>
        </row>
        <row r="912">
          <cell r="A912" t="str">
            <v>90646</v>
          </cell>
          <cell r="B912" t="str">
            <v>BOMBA CENTRÍFUGA MONOESTÁGIO COM MOTOR ELÉTRICO MONOFÁSICO, POTÊNCIA 15 HP, DIÂMETRO DO ROTOR 173 MM, HM/Q = 30 MCA / 90 M3/H A 45 MCA / 55 M3/H - DEPRECIAÇÃO. AF_06/2015</v>
          </cell>
          <cell r="C912" t="str">
            <v>H</v>
          </cell>
          <cell r="D912" t="str">
            <v>COEFICIENTE DE REPRESENTATIVIDADE</v>
          </cell>
          <cell r="E912" t="str">
            <v>0,96</v>
          </cell>
        </row>
        <row r="913">
          <cell r="A913" t="str">
            <v>90647</v>
          </cell>
          <cell r="B913" t="str">
            <v>BOMBA CENTRÍFUGA MONOESTÁGIO COM MOTOR ELÉTRICO MONOFÁSICO, POTÊNCIA 15 HP, DIÂMETRO DO ROTOR 173 MM, HM/Q = 30 MCA / 90 M3/H A 45 MCA / 55 M3/H - JUROS. AF_06/2015</v>
          </cell>
          <cell r="C913" t="str">
            <v>H</v>
          </cell>
          <cell r="D913" t="str">
            <v>COEFICIENTE DE REPRESENTATIVIDADE</v>
          </cell>
          <cell r="E913" t="str">
            <v>0,22</v>
          </cell>
        </row>
        <row r="914">
          <cell r="A914" t="str">
            <v>90648</v>
          </cell>
          <cell r="B914" t="str">
            <v>BOMBA CENTRÍFUGA MONOESTÁGIO COM MOTOR ELÉTRICO MONOFÁSICO, POTÊNCIA 15 HP, DIÂMETRO DO ROTOR 173 MM, HM/Q = 30 MCA / 90 M3/H A 45 MCA / 55 M3/H - MANUTENÇÃO. AF_06/2015</v>
          </cell>
          <cell r="C914" t="str">
            <v>H</v>
          </cell>
          <cell r="D914" t="str">
            <v>COEFICIENTE DE REPRESENTATIVIDADE</v>
          </cell>
          <cell r="E914" t="str">
            <v>1,05</v>
          </cell>
        </row>
        <row r="915">
          <cell r="A915" t="str">
            <v>90649</v>
          </cell>
          <cell r="B915" t="str">
            <v>BOMBA CENTRÍFUGA MONOESTÁGIO COM MOTOR ELÉTRICO MONOFÁSICO, POTÊNCIA 15 HP, DIÂMETRO DO ROTOR 173 MM, HM/Q = 30 MCA / 90 M3/H A 45 MCA / 55 M3/H - MATERIAIS NA OPERAÇÃO. AF_06/2015</v>
          </cell>
          <cell r="C915" t="str">
            <v>H</v>
          </cell>
          <cell r="D915" t="str">
            <v>COLETADO</v>
          </cell>
          <cell r="E915" t="str">
            <v>10,17</v>
          </cell>
        </row>
        <row r="916">
          <cell r="A916" t="str">
            <v>90652</v>
          </cell>
          <cell r="B916" t="str">
            <v>BOMBA DE PROJEÇÃO DE CONCRETO SECO, POTÊNCIA 10 CV, VAZÃO 3 M3/H - DEPRECIAÇÃO. AF_06/2015</v>
          </cell>
          <cell r="C916" t="str">
            <v>H</v>
          </cell>
          <cell r="D916" t="str">
            <v>COEFICIENTE DE REPRESENTATIVIDADE</v>
          </cell>
          <cell r="E916" t="str">
            <v>4,71</v>
          </cell>
        </row>
        <row r="917">
          <cell r="A917" t="str">
            <v>90653</v>
          </cell>
          <cell r="B917" t="str">
            <v>BOMBA DE PROJEÇÃO DE CONCRETO SECO, POTÊNCIA 10 CV, VAZÃO 3 M3/H - JUROS. AF_06/2015</v>
          </cell>
          <cell r="C917" t="str">
            <v>H</v>
          </cell>
          <cell r="D917" t="str">
            <v>COEFICIENTE DE REPRESENTATIVIDADE</v>
          </cell>
          <cell r="E917" t="str">
            <v>1,09</v>
          </cell>
        </row>
        <row r="918">
          <cell r="A918" t="str">
            <v>90654</v>
          </cell>
          <cell r="B918" t="str">
            <v>BOMBA DE PROJEÇÃO DE CONCRETO SECO, POTÊNCIA 10 CV, VAZÃO 3 M3/H - MANUTENÇÃO. AF_06/2015</v>
          </cell>
          <cell r="C918" t="str">
            <v>H</v>
          </cell>
          <cell r="D918" t="str">
            <v>COEFICIENTE DE REPRESENTATIVIDADE</v>
          </cell>
          <cell r="E918" t="str">
            <v>5,15</v>
          </cell>
        </row>
        <row r="919">
          <cell r="A919" t="str">
            <v>90655</v>
          </cell>
          <cell r="B919" t="str">
            <v>BOMBA DE PROJEÇÃO DE CONCRETO SECO, POTÊNCIA 10 CV, VAZÃO 3 M3/H - MATERIAIS NA OPERAÇÃO. AF_06/2015</v>
          </cell>
          <cell r="C919" t="str">
            <v>H</v>
          </cell>
          <cell r="D919" t="str">
            <v>COLETADO</v>
          </cell>
          <cell r="E919" t="str">
            <v>6,69</v>
          </cell>
        </row>
        <row r="920">
          <cell r="A920" t="str">
            <v>90658</v>
          </cell>
          <cell r="B920" t="str">
            <v>BOMBA DE PROJEÇÃO DE CONCRETO SECO, POTÊNCIA 10 CV, VAZÃO 6 M3/H - DEPRECIAÇÃO. AF_06/2015</v>
          </cell>
          <cell r="C920" t="str">
            <v>H</v>
          </cell>
          <cell r="D920" t="str">
            <v>COEFICIENTE DE REPRESENTATIVIDADE</v>
          </cell>
          <cell r="E920" t="str">
            <v>5,05</v>
          </cell>
        </row>
        <row r="921">
          <cell r="A921" t="str">
            <v>90659</v>
          </cell>
          <cell r="B921" t="str">
            <v>BOMBA DE PROJEÇÃO DE CONCRETO SECO, POTÊNCIA 10 CV, VAZÃO 6 M3/H - JUROS. AF_06/2015</v>
          </cell>
          <cell r="C921" t="str">
            <v>H</v>
          </cell>
          <cell r="D921" t="str">
            <v>COEFICIENTE DE REPRESENTATIVIDADE</v>
          </cell>
          <cell r="E921" t="str">
            <v>1,16</v>
          </cell>
        </row>
        <row r="922">
          <cell r="A922" t="str">
            <v>90660</v>
          </cell>
          <cell r="B922" t="str">
            <v>BOMBA DE PROJEÇÃO DE CONCRETO SECO, POTÊNCIA 10 CV, VAZÃO 6 M3/H - MANUTENÇÃO. AF_06/2015</v>
          </cell>
          <cell r="C922" t="str">
            <v>H</v>
          </cell>
          <cell r="D922" t="str">
            <v>COEFICIENTE DE REPRESENTATIVIDADE</v>
          </cell>
          <cell r="E922" t="str">
            <v>5,52</v>
          </cell>
        </row>
        <row r="923">
          <cell r="A923" t="str">
            <v>90661</v>
          </cell>
          <cell r="B923" t="str">
            <v>BOMBA DE PROJEÇÃO DE CONCRETO SECO, POTÊNCIA 10 CV, VAZÃO 6 M3/H - MATERIAIS NA OPERAÇÃO. AF_06/2015</v>
          </cell>
          <cell r="C923" t="str">
            <v>H</v>
          </cell>
          <cell r="D923" t="str">
            <v>COLETADO</v>
          </cell>
          <cell r="E923" t="str">
            <v>6,69</v>
          </cell>
        </row>
        <row r="924">
          <cell r="A924" t="str">
            <v>90664</v>
          </cell>
          <cell r="B924" t="str">
            <v>PROJETOR PNEUMÁTICO DE ARGAMASSA PARA CHAPISCO E REBOCO COM RECIPIENTE ACOPLADO, TIPO CANEQUINHA, COM COMPRESSOR DE AR REBOCÁVEL VAZÃO 89 PCM E MOTOR DIESEL DE 20 CV - DEPRECIAÇÃO. AF_05/2023</v>
          </cell>
          <cell r="C924" t="str">
            <v>H</v>
          </cell>
          <cell r="D924" t="str">
            <v>ATRIBUÍDO SÃO PAULO</v>
          </cell>
          <cell r="E924" t="str">
            <v>6,68</v>
          </cell>
        </row>
        <row r="925">
          <cell r="A925" t="str">
            <v>90665</v>
          </cell>
          <cell r="B925" t="str">
            <v>PROJETOR PNEUMÁTICO DE ARGAMASSA PARA CHAPISCO E REBOCO COM RECIPIENTE ACOPLADO, TIPO CANEQUINHA, COM COMPRESSOR DE AR REBOCÁVEL VAZÃO 89 PCM E MOTOR DIESEL DE 20 CV - JUROS. AF_05/2023</v>
          </cell>
          <cell r="C925" t="str">
            <v>H</v>
          </cell>
          <cell r="D925" t="str">
            <v>ATRIBUÍDO SÃO PAULO</v>
          </cell>
          <cell r="E925" t="str">
            <v>1,78</v>
          </cell>
        </row>
        <row r="926">
          <cell r="A926" t="str">
            <v>90666</v>
          </cell>
          <cell r="B926" t="str">
            <v>PROJETOR PNEUMÁTICO DE ARGAMASSA PARA CHAPISCO E REBOCO COM RECIPIENTE ACOPLADO, TIPO CANEQUINHA, COM COMPRESSOR DE AR REBOCÁVEL VAZÃO 89 PCM E MOTOR DIESEL DE 20 CV - MANUTENÇÃO. AF_05/2023</v>
          </cell>
          <cell r="C926" t="str">
            <v>H</v>
          </cell>
          <cell r="D926" t="str">
            <v>ATRIBUÍDO SÃO PAULO</v>
          </cell>
          <cell r="E926" t="str">
            <v>8,77</v>
          </cell>
        </row>
        <row r="927">
          <cell r="A927" t="str">
            <v>90667</v>
          </cell>
          <cell r="B927" t="str">
            <v>PROJETOR PNEUMÁTICO DE ARGAMASSA PARA CHAPISCO E REBOCO COM RECIPIENTE ACOPLADO, TIPO CANEQUINHA, COM COMPRESSOR DE AR REBOCÁVEL VAZÃO 89 PCM E MOTOR DIESEL DE 20 CV - MATERIAIS NA OPERAÇÃO. AF_05/2023</v>
          </cell>
          <cell r="C927" t="str">
            <v>H</v>
          </cell>
          <cell r="D927" t="str">
            <v>COLETADO</v>
          </cell>
          <cell r="E927" t="str">
            <v>15,21</v>
          </cell>
        </row>
        <row r="928">
          <cell r="A928" t="str">
            <v>90670</v>
          </cell>
          <cell r="B928" t="str">
            <v>PERFURATRIZ COM TORRE METÁLICA PARA EXECUÇÃO DE ESTACA HÉLICE CONTÍNUA, PROFUNDIDADE MÁXIMA DE 30 M, DIÂMETRO MÁXIMO DE 800 MM, POTÊNCIA INSTALADA DE 268 HP, MESA ROTATIVA COM TORQUE MÁXIMO DE 170 KNM - DEPRECIAÇÃO. AF_06/2015</v>
          </cell>
          <cell r="C928" t="str">
            <v>H</v>
          </cell>
          <cell r="D928" t="str">
            <v>ATRIBUÍDO SÃO PAULO</v>
          </cell>
          <cell r="E928" t="str">
            <v>214,30</v>
          </cell>
        </row>
        <row r="929">
          <cell r="A929" t="str">
            <v>90671</v>
          </cell>
          <cell r="B929" t="str">
            <v>PERFURATRIZ COM TORRE METÁLICA PARA EXECUÇÃO DE ESTACA HÉLICE CONTÍNUA, PROFUNDIDADE MÁXIMA DE 30 M, DIÂMETRO MÁXIMO DE 800 MM, POTÊNCIA INSTALADA DE 268 HP, MESA ROTATIVA COM TORQUE MÁXIMO DE 170 KNM - JUROS. AF_06/2015</v>
          </cell>
          <cell r="C929" t="str">
            <v>H</v>
          </cell>
          <cell r="D929" t="str">
            <v>ATRIBUÍDO SÃO PAULO</v>
          </cell>
          <cell r="E929" t="str">
            <v>57,49</v>
          </cell>
        </row>
        <row r="930">
          <cell r="A930" t="str">
            <v>90672</v>
          </cell>
          <cell r="B930" t="str">
            <v>PERFURATRIZ COM TORRE METÁLICA PARA EXECUÇÃO DE ESTACA HÉLICE CONTÍNUA, PROFUNDIDADE MÁXIMA DE 30 M, DIÂMETRO MÁXIMO DE 800 MM, POTÊNCIA INSTALADA DE 268 HP, MESA ROTATIVA COM TORQUE MÁXIMO DE 170 KNM - MANUTENÇÃO. AF_06/2015</v>
          </cell>
          <cell r="C930" t="str">
            <v>H</v>
          </cell>
          <cell r="D930" t="str">
            <v>ATRIBUÍDO SÃO PAULO</v>
          </cell>
          <cell r="E930" t="str">
            <v>268,18</v>
          </cell>
        </row>
        <row r="931">
          <cell r="A931" t="str">
            <v>90673</v>
          </cell>
          <cell r="B931" t="str">
            <v>PERFURATRIZ COM TORRE METÁLICA PARA EXECUÇÃO DE ESTACA HÉLICE CONTÍNUA, PROFUNDIDADE MÁXIMA DE 30 M, DIÂMETRO MÁXIMO DE 800 MM, POTÊNCIA INSTALADA DE 268 HP, MESA ROTATIVA COM TORQUE MÁXIMO DE 170 KNM - MATERIAIS NA OPERAÇÃO. AF_06/2015</v>
          </cell>
          <cell r="C931" t="str">
            <v>H</v>
          </cell>
          <cell r="D931" t="str">
            <v>COLETADO</v>
          </cell>
          <cell r="E931" t="str">
            <v>121,53</v>
          </cell>
        </row>
        <row r="932">
          <cell r="A932" t="str">
            <v>90676</v>
          </cell>
          <cell r="B932" t="str">
            <v>PERFURATRIZ HIDRÁULICA SOBRE CAMINHÃO COM TRADO CURTO ACOPLADO, PROFUNDIDADE MÁXIMA DE 20 M, DIÂMETRO MÁXIMO DE 1500 MM, POTÊNCIA INSTALADA DE 137 HP, MESA ROTATIVA COM TORQUE MÁXIMO DE 30 KNM - DEPRECIAÇÃO. AF_06/2015</v>
          </cell>
          <cell r="C932" t="str">
            <v>H</v>
          </cell>
          <cell r="D932" t="str">
            <v>ATRIBUÍDO SÃO PAULO</v>
          </cell>
          <cell r="E932" t="str">
            <v>105,34</v>
          </cell>
        </row>
        <row r="933">
          <cell r="A933" t="str">
            <v>90677</v>
          </cell>
          <cell r="B933" t="str">
            <v>PERFURATRIZ HIDRÁULICA SOBRE CAMINHÃO COM TRADO CURTO ACOPLADO, PROFUNDIDADE MÁXIMA DE 20 M, DIÂMETRO MÁXIMO DE 1500 MM, POTÊNCIA INSTALADA DE 137 HP, MESA ROTATIVA COM TORQUE MÁXIMO DE 30 KNM - JUROS. AF_06/2015</v>
          </cell>
          <cell r="C933" t="str">
            <v>H</v>
          </cell>
          <cell r="D933" t="str">
            <v>ATRIBUÍDO SÃO PAULO</v>
          </cell>
          <cell r="E933" t="str">
            <v>31,67</v>
          </cell>
        </row>
        <row r="934">
          <cell r="A934" t="str">
            <v>90678</v>
          </cell>
          <cell r="B934" t="str">
            <v>PERFURATRIZ HIDRÁULICA SOBRE CAMINHÃO COM TRADO CURTO ACOPLADO, PROFUNDIDADE MÁXIMA DE 20 M, DIÂMETRO MÁXIMO DE 1500 MM, POTÊNCIA INSTALADA DE 137 HP, MESA ROTATIVA COM TORQUE MÁXIMO DE 30 KNM - MANUTENÇÃO. AF_06/2015</v>
          </cell>
          <cell r="C934" t="str">
            <v>H</v>
          </cell>
          <cell r="D934" t="str">
            <v>ATRIBUÍDO SÃO PAULO</v>
          </cell>
          <cell r="E934" t="str">
            <v>146,70</v>
          </cell>
        </row>
        <row r="935">
          <cell r="A935" t="str">
            <v>90679</v>
          </cell>
          <cell r="B935" t="str">
            <v>PERFURATRIZ HIDRÁULICA SOBRE CAMINHÃO COM TRADO CURTO ACOPLADO, PROFUNDIDADE MÁXIMA DE 20 M, DIÂMETRO MÁXIMO DE 1500 MM, POTÊNCIA INSTALADA DE 137 HP, MESA ROTATIVA COM TORQUE MÁXIMO DE 30 KNM - MATERIAIS NA OPERAÇÃO. AF_06/2015</v>
          </cell>
          <cell r="C935" t="str">
            <v>H</v>
          </cell>
          <cell r="D935" t="str">
            <v>COLETADO</v>
          </cell>
          <cell r="E935" t="str">
            <v>93,20</v>
          </cell>
        </row>
        <row r="936">
          <cell r="A936" t="str">
            <v>90682</v>
          </cell>
          <cell r="B936" t="str">
            <v>MANIPULADOR TELESCÓPICO, POTÊNCIA DE 85 HP, CAPACIDADE DE CARGA DE 3.500 KG, ALTURA MÁXIMA DE ELEVAÇÃO DE 12,3 M - DEPRECIAÇÃO. AF_05/2023</v>
          </cell>
          <cell r="C936" t="str">
            <v>H</v>
          </cell>
          <cell r="D936" t="str">
            <v>ATRIBUÍDO SÃO PAULO</v>
          </cell>
          <cell r="E936" t="str">
            <v>30,90</v>
          </cell>
        </row>
        <row r="937">
          <cell r="A937" t="str">
            <v>90683</v>
          </cell>
          <cell r="B937" t="str">
            <v>MANIPULADOR TELESCÓPICO, POTÊNCIA DE 85 HP, CAPACIDADE DE CARGA DE 3.500 KG, ALTURA MÁXIMA DE ELEVAÇÃO DE 12,3 M - JUROS. AF_05/2023</v>
          </cell>
          <cell r="C937" t="str">
            <v>H</v>
          </cell>
          <cell r="D937" t="str">
            <v>ATRIBUÍDO SÃO PAULO</v>
          </cell>
          <cell r="E937" t="str">
            <v>7,62</v>
          </cell>
        </row>
        <row r="938">
          <cell r="A938" t="str">
            <v>90684</v>
          </cell>
          <cell r="B938" t="str">
            <v>MANIPULADOR TELESCÓPICO, POTÊNCIA DE 85 HP, CAPACIDADE DE CARGA DE 3.500 KG, ALTURA MÁXIMA DE ELEVAÇÃO DE 12,3 M - MANUTENÇÃO. AF_05/2023</v>
          </cell>
          <cell r="C938" t="str">
            <v>H</v>
          </cell>
          <cell r="D938" t="str">
            <v>ATRIBUÍDO SÃO PAULO</v>
          </cell>
          <cell r="E938" t="str">
            <v>36,05</v>
          </cell>
        </row>
        <row r="939">
          <cell r="A939" t="str">
            <v>90685</v>
          </cell>
          <cell r="B939" t="str">
            <v>MANIPULADOR TELESCÓPICO, POTÊNCIA DE 85 HP, CAPACIDADE DE CARGA DE 3.500 KG, ALTURA MÁXIMA DE ELEVAÇÃO DE 12,3 M - MATERIAIS NA OPERAÇÃO. AF_05/2023</v>
          </cell>
          <cell r="C939" t="str">
            <v>H</v>
          </cell>
          <cell r="D939" t="str">
            <v>COLETADO</v>
          </cell>
          <cell r="E939" t="str">
            <v>57,83</v>
          </cell>
        </row>
        <row r="940">
          <cell r="A940" t="str">
            <v>90688</v>
          </cell>
          <cell r="B940" t="str">
            <v>MINICARREGADEIRA SOBRE RODAS, POTÊNCIA LÍQUIDA DE 47 HP, CAPACIDADE NOMINAL DE OPERAÇÃO DE 646 KG - DEPRECIAÇÃO. AF_06/2015</v>
          </cell>
          <cell r="C940" t="str">
            <v>H</v>
          </cell>
          <cell r="D940" t="str">
            <v>ATRIBUÍDO SÃO PAULO</v>
          </cell>
          <cell r="E940" t="str">
            <v>25,60</v>
          </cell>
        </row>
        <row r="941">
          <cell r="A941" t="str">
            <v>90689</v>
          </cell>
          <cell r="B941" t="str">
            <v>MINICARREGADEIRA SOBRE RODAS, POTÊNCIA LÍQUIDA DE 47 HP, CAPACIDADE NOMINAL DE OPERAÇÃO DE 646 KG - JUROS. AF_06/2015</v>
          </cell>
          <cell r="C941" t="str">
            <v>H</v>
          </cell>
          <cell r="D941" t="str">
            <v>ATRIBUÍDO SÃO PAULO</v>
          </cell>
          <cell r="E941" t="str">
            <v>5,05</v>
          </cell>
        </row>
        <row r="942">
          <cell r="A942" t="str">
            <v>90690</v>
          </cell>
          <cell r="B942" t="str">
            <v>MINICARREGADEIRA SOBRE RODAS, POTÊNCIA LÍQUIDA DE 47 HP, CAPACIDADE NOMINAL DE OPERAÇÃO DE 646 KG - MANUTENÇÃO. AF_06/2015</v>
          </cell>
          <cell r="C942" t="str">
            <v>H</v>
          </cell>
          <cell r="D942" t="str">
            <v>ATRIBUÍDO SÃO PAULO</v>
          </cell>
          <cell r="E942" t="str">
            <v>32,00</v>
          </cell>
        </row>
        <row r="943">
          <cell r="A943" t="str">
            <v>90691</v>
          </cell>
          <cell r="B943" t="str">
            <v>MINICARREGADEIRA SOBRE RODAS, POTÊNCIA LÍQUIDA DE 47 HP, CAPACIDADE NOMINAL DE OPERAÇÃO DE 646 KG - MATERIAIS NA OPERAÇÃO. AF_06/2015</v>
          </cell>
          <cell r="C943" t="str">
            <v>H</v>
          </cell>
          <cell r="D943" t="str">
            <v>COLETADO</v>
          </cell>
          <cell r="E943" t="str">
            <v>40,49</v>
          </cell>
        </row>
        <row r="944">
          <cell r="A944" t="str">
            <v>90957</v>
          </cell>
          <cell r="B944" t="str">
            <v>COMPRESSOR DE AR REBOCÁVEL, VAZÃO 189 PCM, PRESSÃO EFETIVA DE TRABALHO 102 PSI, MOTOR DIESEL, POTÊNCIA 63 CV - DEPRECIAÇÃO. AF_06/2015</v>
          </cell>
          <cell r="C944" t="str">
            <v>H</v>
          </cell>
          <cell r="D944" t="str">
            <v>ATRIBUÍDO SÃO PAULO</v>
          </cell>
          <cell r="E944" t="str">
            <v>4,97</v>
          </cell>
        </row>
        <row r="945">
          <cell r="A945" t="str">
            <v>90958</v>
          </cell>
          <cell r="B945" t="str">
            <v>COMPRESSOR DE AR REBOCÁVEL, VAZÃO 189 PCM, PRESSÃO EFETIVA DE TRABALHO 102 PSI, MOTOR DIESEL, POTÊNCIA 63 CV - JUROS. AF_06/2015</v>
          </cell>
          <cell r="C945" t="str">
            <v>H</v>
          </cell>
          <cell r="D945" t="str">
            <v>ATRIBUÍDO SÃO PAULO</v>
          </cell>
          <cell r="E945" t="str">
            <v>1,33</v>
          </cell>
        </row>
        <row r="946">
          <cell r="A946" t="str">
            <v>90960</v>
          </cell>
          <cell r="B946" t="str">
            <v>COMPRESSOR DE AR REBOCÁVEL, VAZÃO 89 PCM, PRESSÃO EFETIVA DE TRABALHO 102 PSI, MOTOR DIESEL, POTÊNCIA 20 CV - DEPRECIAÇÃO. AF_06/2015</v>
          </cell>
          <cell r="C946" t="str">
            <v>H</v>
          </cell>
          <cell r="D946" t="str">
            <v>ATRIBUÍDO SÃO PAULO</v>
          </cell>
          <cell r="E946" t="str">
            <v>6,63</v>
          </cell>
        </row>
        <row r="947">
          <cell r="A947" t="str">
            <v>90961</v>
          </cell>
          <cell r="B947" t="str">
            <v>COMPRESSOR DE AR REBOCÁVEL, VAZÃO 89 PCM, PRESSÃO EFETIVA DE TRABALHO 102 PSI, MOTOR DIESEL, POTÊNCIA 20 CV - JUROS. AF_06/2015</v>
          </cell>
          <cell r="C947" t="str">
            <v>H</v>
          </cell>
          <cell r="D947" t="str">
            <v>ATRIBUÍDO SÃO PAULO</v>
          </cell>
          <cell r="E947" t="str">
            <v>1,78</v>
          </cell>
        </row>
        <row r="948">
          <cell r="A948" t="str">
            <v>90962</v>
          </cell>
          <cell r="B948" t="str">
            <v>COMPRESSOR DE AR REBOCÁVEL, VAZÃO 89 PCM, PRESSÃO EFETIVA DE TRABALHO 102 PSI, MOTOR DIESEL, POTÊNCIA 20 CV - MANUTENÇÃO. AF_06/2015</v>
          </cell>
          <cell r="C948" t="str">
            <v>H</v>
          </cell>
          <cell r="D948" t="str">
            <v>ATRIBUÍDO SÃO PAULO</v>
          </cell>
          <cell r="E948" t="str">
            <v>8,30</v>
          </cell>
        </row>
        <row r="949">
          <cell r="A949" t="str">
            <v>90963</v>
          </cell>
          <cell r="B949" t="str">
            <v>COMPRESSOR DE AR REBOCÁVEL, VAZÃO 89 PCM, PRESSÃO EFETIVA DE TRABALHO 102 PSI, MOTOR DIESEL, POTÊNCIA 20 CV - MATERIAIS NA OPERAÇÃO. AF_06/2015</v>
          </cell>
          <cell r="C949" t="str">
            <v>H</v>
          </cell>
          <cell r="D949" t="str">
            <v>COLETADO</v>
          </cell>
          <cell r="E949" t="str">
            <v>15,20</v>
          </cell>
        </row>
        <row r="950">
          <cell r="A950" t="str">
            <v>90968</v>
          </cell>
          <cell r="B950" t="str">
            <v>COMPRESSOR DE AR REBOCAVEL, VAZÃO 250 PCM, PRESSAO DE TRABALHO 102 PSI, MOTOR A DIESEL POTÊNCIA 81 CV - DEPRECIAÇÃO. AF_06/2015</v>
          </cell>
          <cell r="C950" t="str">
            <v>H</v>
          </cell>
          <cell r="D950" t="str">
            <v>ATRIBUÍDO SÃO PAULO</v>
          </cell>
          <cell r="E950" t="str">
            <v>6,65</v>
          </cell>
        </row>
        <row r="951">
          <cell r="A951" t="str">
            <v>90969</v>
          </cell>
          <cell r="B951" t="str">
            <v>COMPRESSOR DE AR REBOCAVEL, VAZÃO 250 PCM, PRESSAO DE TRABALHO 102 PSI, MOTOR A DIESEL POTÊNCIA 81 CV - JUROS. AF_06/2015</v>
          </cell>
          <cell r="C951" t="str">
            <v>H</v>
          </cell>
          <cell r="D951" t="str">
            <v>ATRIBUÍDO SÃO PAULO</v>
          </cell>
          <cell r="E951" t="str">
            <v>1,78</v>
          </cell>
        </row>
        <row r="952">
          <cell r="A952" t="str">
            <v>90970</v>
          </cell>
          <cell r="B952" t="str">
            <v>COMPRESSOR DE AR REBOCAVEL, VAZÃO 250 PCM, PRESSAO DE TRABALHO 102 PSI, MOTOR A DIESEL POTÊNCIA 81 CV - MANUTENÇÃO. AF_06/2015</v>
          </cell>
          <cell r="C952" t="str">
            <v>H</v>
          </cell>
          <cell r="D952" t="str">
            <v>ATRIBUÍDO SÃO PAULO</v>
          </cell>
          <cell r="E952" t="str">
            <v>8,33</v>
          </cell>
        </row>
        <row r="953">
          <cell r="A953" t="str">
            <v>90971</v>
          </cell>
          <cell r="B953" t="str">
            <v>COMPRESSOR DE AR REBOCAVEL, VAZÃO 250 PCM, PRESSAO DE TRABALHO 102 PSI, MOTOR A DIESEL POTÊNCIA 81 CV - MATERIAIS NA OPERAÇÃO. AF_06/2015</v>
          </cell>
          <cell r="C953" t="str">
            <v>H</v>
          </cell>
          <cell r="D953" t="str">
            <v>COLETADO</v>
          </cell>
          <cell r="E953" t="str">
            <v>61,59</v>
          </cell>
        </row>
        <row r="954">
          <cell r="A954" t="str">
            <v>90975</v>
          </cell>
          <cell r="B954" t="str">
            <v>COMPRESSOR DE AR REBOCÁVEL, VAZÃO 748 PCM, PRESSÃO EFETIVA DE TRABALHO 102 PSI, MOTOR DIESEL, POTÊNCIA 210 CV - DEPRECIAÇÃO. AF_06/2015</v>
          </cell>
          <cell r="C954" t="str">
            <v>H</v>
          </cell>
          <cell r="D954" t="str">
            <v>ATRIBUÍDO SÃO PAULO</v>
          </cell>
          <cell r="E954" t="str">
            <v>16,90</v>
          </cell>
        </row>
        <row r="955">
          <cell r="A955" t="str">
            <v>90976</v>
          </cell>
          <cell r="B955" t="str">
            <v>COMPRESSOR DE AR REBOCÁVEL, VAZÃO 748 PCM, PRESSÃO EFETIVA DE TRABALHO 102 PSI, MOTOR DIESEL, POTÊNCIA 210 CV - JUROS. AF_06/2015</v>
          </cell>
          <cell r="C955" t="str">
            <v>H</v>
          </cell>
          <cell r="D955" t="str">
            <v>ATRIBUÍDO SÃO PAULO</v>
          </cell>
          <cell r="E955" t="str">
            <v>4,53</v>
          </cell>
        </row>
        <row r="956">
          <cell r="A956" t="str">
            <v>90977</v>
          </cell>
          <cell r="B956" t="str">
            <v>COMPRESSOR DE AR REBOCÁVEL, VAZÃO 748 PCM, PRESSÃO EFETIVA DE TRABALHO 102 PSI, MOTOR DIESEL, POTÊNCIA 210 CV - MANUTENÇÃO. AF_06/2015</v>
          </cell>
          <cell r="C956" t="str">
            <v>H</v>
          </cell>
          <cell r="D956" t="str">
            <v>ATRIBUÍDO SÃO PAULO</v>
          </cell>
          <cell r="E956" t="str">
            <v>21,15</v>
          </cell>
        </row>
        <row r="957">
          <cell r="A957" t="str">
            <v>90978</v>
          </cell>
          <cell r="B957" t="str">
            <v>COMPRESSOR DE AR REBOCÁVEL, VAZÃO 748 PCM, PRESSÃO EFETIVA DE TRABALHO 102 PSI, MOTOR DIESEL, POTÊNCIA 210 CV - MATERIAIS NA OPERAÇÃO. AF_06/2015</v>
          </cell>
          <cell r="C957" t="str">
            <v>H</v>
          </cell>
          <cell r="D957" t="str">
            <v>COLETADO</v>
          </cell>
          <cell r="E957" t="str">
            <v>159,78</v>
          </cell>
        </row>
        <row r="958">
          <cell r="A958" t="str">
            <v>90992</v>
          </cell>
          <cell r="B958" t="str">
            <v>COMPRESSOR DE AR REBOCAVEL, VAZÃO 400 PCM, PRESSAO DE TRABALHO 102 PSI, MOTOR A DIESEL POTÊNCIA 110 CV - DEPRECIAÇÃO. AF_06/2015</v>
          </cell>
          <cell r="C958" t="str">
            <v>H</v>
          </cell>
          <cell r="D958" t="str">
            <v>ATRIBUÍDO SÃO PAULO</v>
          </cell>
          <cell r="E958" t="str">
            <v>7,89</v>
          </cell>
        </row>
        <row r="959">
          <cell r="A959" t="str">
            <v>90993</v>
          </cell>
          <cell r="B959" t="str">
            <v>COMPRESSOR DE AR REBOCAVEL, VAZÃO 400 PCM, PRESSAO DE TRABALHO 102 PSI, MOTOR A DIESEL POTÊNCIA 110 CV - JUROS. AF_06/2015</v>
          </cell>
          <cell r="C959" t="str">
            <v>H</v>
          </cell>
          <cell r="D959" t="str">
            <v>ATRIBUÍDO SÃO PAULO</v>
          </cell>
          <cell r="E959" t="str">
            <v>2,11</v>
          </cell>
        </row>
        <row r="960">
          <cell r="A960" t="str">
            <v>90994</v>
          </cell>
          <cell r="B960" t="str">
            <v>COMPRESSOR DE AR REBOCAVEL, VAZÃO 400 PCM, PRESSAO DE TRABALHO 102 PSI, MOTOR A DIESEL POTÊNCIA 110 CV - MANUTENÇÃO. AF_06/2015</v>
          </cell>
          <cell r="C960" t="str">
            <v>H</v>
          </cell>
          <cell r="D960" t="str">
            <v>ATRIBUÍDO SÃO PAULO</v>
          </cell>
          <cell r="E960" t="str">
            <v>9,87</v>
          </cell>
        </row>
        <row r="961">
          <cell r="A961" t="str">
            <v>90995</v>
          </cell>
          <cell r="B961" t="str">
            <v>COMPRESSOR DE AR REBOCAVEL, VAZÃO 400 PCM, PRESSAO DE TRABALHO 102 PSI, MOTOR A DIESEL POTÊNCIA 110 CV - MATERIAIS NA OPERAÇÃO. AF_06/2015</v>
          </cell>
          <cell r="C961" t="str">
            <v>H</v>
          </cell>
          <cell r="D961" t="str">
            <v>COLETADO</v>
          </cell>
          <cell r="E961" t="str">
            <v>83,66</v>
          </cell>
        </row>
        <row r="962">
          <cell r="A962" t="str">
            <v>91021</v>
          </cell>
          <cell r="B962" t="str">
            <v>PERFURATRIZ HIDRÁULICA SOBRE CAMINHÃO COM TRADO CURTO ACOPLADO, PROFUNDIDADE MÁXIMA DE 20 M, DIÂMETRO MÁXIMO DE 1500 MM, POTÊNCIA INSTALADA DE 137 HP, MESA ROTATIVA COM TORQUE MÁXIMO DE 30 KNM - IMPOSTOS E SEGUROS. AF_06/2015</v>
          </cell>
          <cell r="C962" t="str">
            <v>H</v>
          </cell>
          <cell r="D962" t="str">
            <v>ATRIBUÍDO SÃO PAULO</v>
          </cell>
          <cell r="E962" t="str">
            <v>12,83</v>
          </cell>
        </row>
        <row r="963">
          <cell r="A963" t="str">
            <v>91026</v>
          </cell>
          <cell r="B963" t="str">
            <v>CAMINHÃO TRUCADO (C/ TERCEIRO EIXO) ELETRÔNICO - POTÊNCIA 231CV - PBT = 22000KG - DIST. ENTRE EIXOS 5170 MM - INCLUI CARROCERIA FIXA ABERTA DE MADEIRA - DEPRECIAÇÃO. AF_06/2015</v>
          </cell>
          <cell r="C963" t="str">
            <v>H</v>
          </cell>
          <cell r="D963" t="str">
            <v>ATRIBUÍDO SÃO PAULO</v>
          </cell>
          <cell r="E963" t="str">
            <v>25,31</v>
          </cell>
        </row>
        <row r="964">
          <cell r="A964" t="str">
            <v>91027</v>
          </cell>
          <cell r="B964" t="str">
            <v>CAMINHÃO TRUCADO (C/ TERCEIRO EIXO) ELETRÔNICO - POTÊNCIA 231CV - PBT = 22000KG - DIST. ENTRE EIXOS 5170 MM - INCLUI CARROCERIA FIXA ABERTA DE MADEIRA - JUROS. AF_06/2015</v>
          </cell>
          <cell r="C964" t="str">
            <v>H</v>
          </cell>
          <cell r="D964" t="str">
            <v>ATRIBUÍDO SÃO PAULO</v>
          </cell>
          <cell r="E964" t="str">
            <v>10,17</v>
          </cell>
        </row>
        <row r="965">
          <cell r="A965" t="str">
            <v>91028</v>
          </cell>
          <cell r="B965" t="str">
            <v>CAMINHÃO TRUCADO (C/ TERCEIRO EIXO) ELETRÔNICO - POTÊNCIA 231CV - PBT = 22000KG - DIST. ENTRE EIXOS 5170 MM - INCLUI CARROCERIA FIXA ABERTA DE MADEIRA - IMPOSTOS E SEGUROS. AF_06/2015</v>
          </cell>
          <cell r="C965" t="str">
            <v>H</v>
          </cell>
          <cell r="D965" t="str">
            <v>ATRIBUÍDO SÃO PAULO</v>
          </cell>
          <cell r="E965" t="str">
            <v>4,11</v>
          </cell>
        </row>
        <row r="966">
          <cell r="A966" t="str">
            <v>91029</v>
          </cell>
          <cell r="B966" t="str">
            <v>CAMINHÃO TRUCADO (C/ TERCEIRO EIXO) ELETRÔNICO - POTÊNCIA 231CV - PBT = 22000KG - DIST. ENTRE EIXOS 5170 MM - INCLUI CARROCERIA FIXA ABERTA DE MADEIRA - MANUTENÇÃO. AF_06/2015</v>
          </cell>
          <cell r="C966" t="str">
            <v>H</v>
          </cell>
          <cell r="D966" t="str">
            <v>ATRIBUÍDO SÃO PAULO</v>
          </cell>
          <cell r="E966" t="str">
            <v>46,54</v>
          </cell>
        </row>
        <row r="967">
          <cell r="A967" t="str">
            <v>91030</v>
          </cell>
          <cell r="B967" t="str">
            <v>CAMINHÃO TRUCADO (C/ TERCEIRO EIXO) ELETRÔNICO - POTÊNCIA 231CV - PBT = 22000KG - DIST. ENTRE EIXOS 5170 MM - INCLUI CARROCERIA FIXA ABERTA DE MADEIRA - MATERIAIS NA OPERAÇÃO. AF_06/2015</v>
          </cell>
          <cell r="C967" t="str">
            <v>H</v>
          </cell>
          <cell r="D967" t="str">
            <v>COLETADO</v>
          </cell>
          <cell r="E967" t="str">
            <v>149,08</v>
          </cell>
        </row>
        <row r="968">
          <cell r="A968" t="str">
            <v>91273</v>
          </cell>
          <cell r="B968" t="str">
            <v>PLACA VIBRATÓRIA REVERSÍVEL COM MOTOR 4 TEMPOS A GASOLINA, FORÇA CENTRÍFUGA DE 25 KN (2500 KGF), POTÊNCIA 5,5 CV - DEPRECIAÇÃO. AF_08/2015</v>
          </cell>
          <cell r="C968" t="str">
            <v>H</v>
          </cell>
          <cell r="D968" t="str">
            <v>ATRIBUÍDO SÃO PAULO</v>
          </cell>
          <cell r="E968" t="str">
            <v>0,46</v>
          </cell>
        </row>
        <row r="969">
          <cell r="A969" t="str">
            <v>91274</v>
          </cell>
          <cell r="B969" t="str">
            <v>PLACA VIBRATÓRIA REVERSÍVEL COM MOTOR 4 TEMPOS A GASOLINA, FORÇA CENTRÍFUGA DE 25 KN (2500 KGF), POTÊNCIA 5,5 CV - JUROS. AF_08/2015</v>
          </cell>
          <cell r="C969" t="str">
            <v>H</v>
          </cell>
          <cell r="D969" t="str">
            <v>ATRIBUÍDO SÃO PAULO</v>
          </cell>
          <cell r="E969" t="str">
            <v>0,12</v>
          </cell>
        </row>
        <row r="970">
          <cell r="A970" t="str">
            <v>91275</v>
          </cell>
          <cell r="B970" t="str">
            <v>PLACA VIBRATÓRIA REVERSÍVEL COM MOTOR 4 TEMPOS A GASOLINA, FORÇA CENTRÍFUGA DE 25 KN (2500 KGF), POTÊNCIA 5,5 CV - MANUTENÇÃO. AF_08/2015</v>
          </cell>
          <cell r="C970" t="str">
            <v>H</v>
          </cell>
          <cell r="D970" t="str">
            <v>ATRIBUÍDO SÃO PAULO</v>
          </cell>
          <cell r="E970" t="str">
            <v>0,58</v>
          </cell>
        </row>
        <row r="971">
          <cell r="A971" t="str">
            <v>91276</v>
          </cell>
          <cell r="B971" t="str">
            <v>PLACA VIBRATÓRIA REVERSÍVEL COM MOTOR 4 TEMPOS A GASOLINA, FORÇA CENTRÍFUGA DE 25 KN (2500 KGF), POTÊNCIA 5,5 CV - MATERIAIS NA OPERAÇÃO. AF_08/2015</v>
          </cell>
          <cell r="C971" t="str">
            <v>H</v>
          </cell>
          <cell r="D971" t="str">
            <v>COLETADO</v>
          </cell>
          <cell r="E971" t="str">
            <v>8,22</v>
          </cell>
        </row>
        <row r="972">
          <cell r="A972" t="str">
            <v>91279</v>
          </cell>
          <cell r="B972" t="str">
            <v>CORTADORA DE PISO COM MOTOR 4 TEMPOS A GASOLINA, POTÊNCIA DE 13 HP, COM DISCO DE CORTE DIAMANTADO SEGMENTADO PARA CONCRETO, DIÂMETRO DE 350 MM, FURO DE 1" (14 X 1") - DEPRECIAÇÃO. AF_08/2015</v>
          </cell>
          <cell r="C972" t="str">
            <v>H</v>
          </cell>
          <cell r="D972" t="str">
            <v>COEFICIENTE DE REPRESENTATIVIDADE</v>
          </cell>
          <cell r="E972" t="str">
            <v>0,92</v>
          </cell>
        </row>
        <row r="973">
          <cell r="A973" t="str">
            <v>91280</v>
          </cell>
          <cell r="B973" t="str">
            <v>CORTADORA DE PISO COM MOTOR 4 TEMPOS A GASOLINA, POTÊNCIA DE 13 HP, COM DISCO DE CORTE DIAMANTADO SEGMENTADO PARA CONCRETO, DIÂMETRO DE 350 MM, FURO DE 1" (14 X 1") - JUROS. AF_08/2015</v>
          </cell>
          <cell r="C973" t="str">
            <v>H</v>
          </cell>
          <cell r="D973" t="str">
            <v>COEFICIENTE DE REPRESENTATIVIDADE</v>
          </cell>
          <cell r="E973" t="str">
            <v>0,20</v>
          </cell>
        </row>
        <row r="974">
          <cell r="A974" t="str">
            <v>91281</v>
          </cell>
          <cell r="B974" t="str">
            <v>CORTADORA DE PISO COM MOTOR 4 TEMPOS A GASOLINA, POTÊNCIA DE 13 HP, COM DISCO DE CORTE DIAMANTADO SEGMENTADO PARA CONCRETO, DIÂMETRO DE 350 MM, FURO DE 1" (14 X 1") - MANUTENÇÃO. AF_08/2015</v>
          </cell>
          <cell r="C974" t="str">
            <v>H</v>
          </cell>
          <cell r="D974" t="str">
            <v>COEFICIENTE DE REPRESENTATIVIDADE</v>
          </cell>
          <cell r="E974" t="str">
            <v>1,15</v>
          </cell>
        </row>
        <row r="975">
          <cell r="A975" t="str">
            <v>91282</v>
          </cell>
          <cell r="B975" t="str">
            <v>CORTADORA DE PISO COM MOTOR 4 TEMPOS A GASOLINA, POTÊNCIA DE 13 HP, COM DISCO DE CORTE DIAMANTADO SEGMENTADO PARA CONCRETO, DIÂMETRO DE 350 MM, FURO DE 1" (14 X 1") - MATERIAIS NA OPERAÇÃO. AF_08/2015</v>
          </cell>
          <cell r="C975" t="str">
            <v>H</v>
          </cell>
          <cell r="D975" t="str">
            <v>COLETADO</v>
          </cell>
          <cell r="E975" t="str">
            <v>8,27</v>
          </cell>
        </row>
        <row r="976">
          <cell r="A976" t="str">
            <v>91354</v>
          </cell>
          <cell r="B976" t="str">
            <v>CAMINHÃO TOCO, PESO BRUTO TOTAL 14.300 KG, CARGA ÚTIL MÁXIMA 9590 KG, DISTÂNCIA ENTRE EIXOS 4,76 M, POTÊNCIA 185 CV (NÃO INCLUI CARROCERIA) - DEPRECIAÇÃO. AF_06/2014</v>
          </cell>
          <cell r="C976" t="str">
            <v>H</v>
          </cell>
          <cell r="D976" t="str">
            <v>ATRIBUÍDO SÃO PAULO</v>
          </cell>
          <cell r="E976" t="str">
            <v>18,16</v>
          </cell>
        </row>
        <row r="977">
          <cell r="A977" t="str">
            <v>91355</v>
          </cell>
          <cell r="B977" t="str">
            <v>CAMINHÃO TOCO, PESO BRUTO TOTAL 14.300 KG, CARGA ÚTIL MÁXIMA 9590 KG, DISTÂNCIA ENTRE EIXOS 4,76 M, POTÊNCIA 185 CV (NÃO INCLUI CARROCERIA) - JUROS. AF_06/2014</v>
          </cell>
          <cell r="C977" t="str">
            <v>H</v>
          </cell>
          <cell r="D977" t="str">
            <v>ATRIBUÍDO SÃO PAULO</v>
          </cell>
          <cell r="E977" t="str">
            <v>7,46</v>
          </cell>
        </row>
        <row r="978">
          <cell r="A978" t="str">
            <v>91356</v>
          </cell>
          <cell r="B978" t="str">
            <v>CAMINHÃO TOCO, PESO BRUTO TOTAL 14.300 KG, CARGA ÚTIL MÁXIMA 9590 KG, DISTÂNCIA ENTRE EIXOS 4,76 M, POTÊNCIA 185 CV (NÃO INCLUI CARROCERIA) - IMPOSTOS E SEGUROS. AF_06/2014</v>
          </cell>
          <cell r="C978" t="str">
            <v>H</v>
          </cell>
          <cell r="D978" t="str">
            <v>ATRIBUÍDO SÃO PAULO</v>
          </cell>
          <cell r="E978" t="str">
            <v>3,01</v>
          </cell>
        </row>
        <row r="979">
          <cell r="A979" t="str">
            <v>91359</v>
          </cell>
          <cell r="B979" t="str">
            <v>CAMINHÃO PIPA 6.000 L, PESO BRUTO TOTAL 13.000 KG, DISTÂNCIA ENTRE EIXOS 4,80 M, POTÊNCIA 189 CV INCLUSIVE TANQUE DE AÇO PARA TRANSPORTE DE ÁGUA, CAPACIDADE 6 M3 - DEPRECIAÇÃO. AF_06/2014</v>
          </cell>
          <cell r="C979" t="str">
            <v>H</v>
          </cell>
          <cell r="D979" t="str">
            <v>ATRIBUÍDO SÃO PAULO</v>
          </cell>
          <cell r="E979" t="str">
            <v>21,40</v>
          </cell>
        </row>
        <row r="980">
          <cell r="A980" t="str">
            <v>91360</v>
          </cell>
          <cell r="B980" t="str">
            <v>CAMINHÃO PIPA 6.000 L, PESO BRUTO TOTAL 13.000 KG, DISTÂNCIA ENTRE EIXOS 4,80 M, POTÊNCIA 189 CV INCLUSIVE TANQUE DE AÇO PARA TRANSPORTE DE ÁGUA, CAPACIDADE 6 M3 - JUROS. AF_06/2014</v>
          </cell>
          <cell r="C980" t="str">
            <v>H</v>
          </cell>
          <cell r="D980" t="str">
            <v>ATRIBUÍDO SÃO PAULO</v>
          </cell>
          <cell r="E980" t="str">
            <v>8,22</v>
          </cell>
        </row>
        <row r="981">
          <cell r="A981" t="str">
            <v>91361</v>
          </cell>
          <cell r="B981" t="str">
            <v>CAMINHÃO PIPA 6.000 L, PESO BRUTO TOTAL 13.000 KG, DISTÂNCIA ENTRE EIXOS 4,80 M, POTÊNCIA 189 CV INCLUSIVE TANQUE DE AÇO PARA TRANSPORTE DE ÁGUA, CAPACIDADE 6 M3 - IMPOSTOS E SEGUROS. AF_06/2014</v>
          </cell>
          <cell r="C981" t="str">
            <v>H</v>
          </cell>
          <cell r="D981" t="str">
            <v>ATRIBUÍDO SÃO PAULO</v>
          </cell>
          <cell r="E981" t="str">
            <v>3,31</v>
          </cell>
        </row>
        <row r="982">
          <cell r="A982" t="str">
            <v>91367</v>
          </cell>
          <cell r="B982" t="str">
            <v>CAMINHÃO BASCULANTE 6 M3, PESO BRUTO TOTAL 16.000 KG, CARGA ÚTIL MÁXIMA 13.071 KG, DISTÂNCIA ENTRE EIXOS 4,80 M, POTÊNCIA 230 CV INCLUSIVE CAÇAMBA METÁLICA - DEPRECIAÇÃO. AF_06/2014</v>
          </cell>
          <cell r="C982" t="str">
            <v>H</v>
          </cell>
          <cell r="D982" t="str">
            <v>ATRIBUÍDO SÃO PAULO</v>
          </cell>
          <cell r="E982" t="str">
            <v>22,40</v>
          </cell>
        </row>
        <row r="983">
          <cell r="A983" t="str">
            <v>91368</v>
          </cell>
          <cell r="B983" t="str">
            <v>CAMINHÃO BASCULANTE 6 M3, PESO BRUTO TOTAL 16.000 KG, CARGA ÚTIL MÁXIMA 13.071 KG, DISTÂNCIA ENTRE EIXOS 4,80 M, POTÊNCIA 230 CV INCLUSIVE CAÇAMBA METÁLICA - JUROS. AF_06/2014</v>
          </cell>
          <cell r="C983" t="str">
            <v>H</v>
          </cell>
          <cell r="D983" t="str">
            <v>ATRIBUÍDO SÃO PAULO</v>
          </cell>
          <cell r="E983" t="str">
            <v>8,67</v>
          </cell>
        </row>
        <row r="984">
          <cell r="A984" t="str">
            <v>91369</v>
          </cell>
          <cell r="B984" t="str">
            <v>CAMINHÃO BASCULANTE 6 M3, PESO BRUTO TOTAL 16.000 KG, CARGA ÚTIL MÁXIMA 13.071 KG, DISTÂNCIA ENTRE EIXOS 4,80 M, POTÊNCIA 230 CV INCLUSIVE CAÇAMBA METÁLICA - IMPOSTOS E SEGUROS. AF_06/2014</v>
          </cell>
          <cell r="C984" t="str">
            <v>H</v>
          </cell>
          <cell r="D984" t="str">
            <v>ATRIBUÍDO SÃO PAULO</v>
          </cell>
          <cell r="E984" t="str">
            <v>3,50</v>
          </cell>
        </row>
        <row r="985">
          <cell r="A985" t="str">
            <v>91375</v>
          </cell>
          <cell r="B985" t="str">
            <v>CAMINHÃO TOCO, PESO BRUTO TOTAL 16.000 KG, CARGA ÚTIL MÁXIMA DE 10.685 KG, DISTÂNCIA ENTRE EIXOS 4,80 M, POTÊNCIA 189 CV EXCLUSIVE CARROCERIA - DEPRECIAÇÃO. AF_06/2014</v>
          </cell>
          <cell r="C985" t="str">
            <v>H</v>
          </cell>
          <cell r="D985" t="str">
            <v>ATRIBUÍDO SÃO PAULO</v>
          </cell>
          <cell r="E985" t="str">
            <v>19,94</v>
          </cell>
        </row>
        <row r="986">
          <cell r="A986" t="str">
            <v>91376</v>
          </cell>
          <cell r="B986" t="str">
            <v>CAMINHÃO TOCO, PESO BRUTO TOTAL 16.000 KG, CARGA ÚTIL MÁXIMA DE 10.685 KG, DISTÂNCIA ENTRE EIXOS 4,80 M, POTÊNCIA 189 CV EXCLUSIVE CARROCERIA - JUROS. AF_06/2014</v>
          </cell>
          <cell r="C986" t="str">
            <v>H</v>
          </cell>
          <cell r="D986" t="str">
            <v>ATRIBUÍDO SÃO PAULO</v>
          </cell>
          <cell r="E986" t="str">
            <v>8,19</v>
          </cell>
        </row>
        <row r="987">
          <cell r="A987" t="str">
            <v>91377</v>
          </cell>
          <cell r="B987" t="str">
            <v>CAMINHÃO TOCO, PESO BRUTO TOTAL 16.000 KG, CARGA ÚTIL MÁXIMA DE 10.685 KG, DISTÂNCIA ENTRE EIXOS 4,80 M, POTÊNCIA 189 CV EXCLUSIVE CARROCERIA - IMPOSTOS E SEGUROS. AF_06/2014</v>
          </cell>
          <cell r="C987" t="str">
            <v>H</v>
          </cell>
          <cell r="D987" t="str">
            <v>ATRIBUÍDO SÃO PAULO</v>
          </cell>
          <cell r="E987" t="str">
            <v>3,31</v>
          </cell>
        </row>
        <row r="988">
          <cell r="A988" t="str">
            <v>91380</v>
          </cell>
          <cell r="B988" t="str">
            <v>CAMINHÃO BASCULANTE 10 M3, TRUCADO CABINE SIMPLES, PESO BRUTO TOTAL 23.000 KG, CARGA ÚTIL MÁXIMA 15.935 KG, DISTÂNCIA ENTRE EIXOS 4,80 M, POTÊNCIA 230 CV INCLUSIVE CAÇAMBA METÁLICA - DEPRECIAÇÃO. AF_06/2014</v>
          </cell>
          <cell r="C988" t="str">
            <v>H</v>
          </cell>
          <cell r="D988" t="str">
            <v>ATRIBUÍDO SÃO PAULO</v>
          </cell>
          <cell r="E988" t="str">
            <v>29,47</v>
          </cell>
        </row>
        <row r="989">
          <cell r="A989" t="str">
            <v>91381</v>
          </cell>
          <cell r="B989" t="str">
            <v>CAMINHÃO BASCULANTE 10 M3, TRUCADO CABINE SIMPLES, PESO BRUTO TOTAL 23.000 KG, CARGA ÚTIL MÁXIMA 15.935 KG, DISTÂNCIA ENTRE EIXOS 4,80 M, POTÊNCIA 230 CV INCLUSIVE CAÇAMBA METÁLICA - JUROS. AF_06/2014</v>
          </cell>
          <cell r="C989" t="str">
            <v>H</v>
          </cell>
          <cell r="D989" t="str">
            <v>ATRIBUÍDO SÃO PAULO</v>
          </cell>
          <cell r="E989" t="str">
            <v>11,40</v>
          </cell>
        </row>
        <row r="990">
          <cell r="A990" t="str">
            <v>91382</v>
          </cell>
          <cell r="B990" t="str">
            <v>CAMINHÃO BASCULANTE 10 M3, TRUCADO CABINE SIMPLES, PESO BRUTO TOTAL 23.000 KG, CARGA ÚTIL MÁXIMA 15.935 KG, DISTÂNCIA ENTRE EIXOS 4,80 M, POTÊNCIA 230 CV INCLUSIVE CAÇAMBA METÁLICA - IMPOSTOS E SEGUROS. AF_06/2014</v>
          </cell>
          <cell r="C990" t="str">
            <v>H</v>
          </cell>
          <cell r="D990" t="str">
            <v>ATRIBUÍDO SÃO PAULO</v>
          </cell>
          <cell r="E990" t="str">
            <v>4,60</v>
          </cell>
        </row>
        <row r="991">
          <cell r="A991" t="str">
            <v>91383</v>
          </cell>
          <cell r="B991" t="str">
            <v>CAMINHÃO BASCULANTE 10 M3, TRUCADO CABINE SIMPLES, PESO BRUTO TOTAL 23.000 KG, CARGA ÚTIL MÁXIMA 15.935 KG, DISTÂNCIA ENTRE EIXOS 4,80 M, POTÊNCIA 230 CV INCLUSIVE CAÇAMBA METÁLICA - MANUTENÇÃO. AF_06/2014</v>
          </cell>
          <cell r="C991" t="str">
            <v>H</v>
          </cell>
          <cell r="D991" t="str">
            <v>ATRIBUÍDO SÃO PAULO</v>
          </cell>
          <cell r="E991" t="str">
            <v>53,26</v>
          </cell>
        </row>
        <row r="992">
          <cell r="A992" t="str">
            <v>91384</v>
          </cell>
          <cell r="B992" t="str">
            <v>CAMINHÃO BASCULANTE 10 M3, TRUCADO CABINE SIMPLES, PESO BRUTO TOTAL 23.000 KG, CARGA ÚTIL MÁXIMA 15.935 KG, DISTÂNCIA ENTRE EIXOS 4,80 M, POTÊNCIA 230 CV INCLUSIVE CAÇAMBA METÁLICA - MATERIAIS NA OPERAÇÃO. AF_06/2014</v>
          </cell>
          <cell r="C992" t="str">
            <v>H</v>
          </cell>
          <cell r="D992" t="str">
            <v>COLETADO</v>
          </cell>
          <cell r="E992" t="str">
            <v>144,09</v>
          </cell>
        </row>
        <row r="993">
          <cell r="A993" t="str">
            <v>91390</v>
          </cell>
          <cell r="B993" t="str">
            <v>CAMINHÃO TOCO, PBT 14.300 KG, CARGA ÚTIL MÁX. 9.710 KG, DIST. ENTRE EIXOS 3,56 M, POTÊNCIA 185 CV, INCLUSIVE CARROCERIA FIXA ABERTA DE MADEIRA P/ TRANSPORTE GERAL DE CARGA SECA, DIMEN. APROX. 2,50 X 6,50 X 0,50 M - DEPRECIAÇÃO. AF_06/2014</v>
          </cell>
          <cell r="C993" t="str">
            <v>H</v>
          </cell>
          <cell r="D993" t="str">
            <v>ATRIBUÍDO SÃO PAULO</v>
          </cell>
          <cell r="E993" t="str">
            <v>19,64</v>
          </cell>
        </row>
        <row r="994">
          <cell r="A994" t="str">
            <v>91391</v>
          </cell>
          <cell r="B994" t="str">
            <v>CAMINHÃO TOCO, PBT 14.300 KG, CARGA ÚTIL MÁX. 9.710 KG, DIST. ENTRE EIXOS 3,56 M, POTÊNCIA 185 CV, INCLUSIVE CARROCERIA FIXA ABERTA DE MADEIRA P/ TRANSPORTE GERAL DE CARGA SECA, DIMEN. APROX. 2,50 X 6,50 X 0,50 M - JUROS. AF_06/2014</v>
          </cell>
          <cell r="C994" t="str">
            <v>H</v>
          </cell>
          <cell r="D994" t="str">
            <v>ATRIBUÍDO SÃO PAULO</v>
          </cell>
          <cell r="E994" t="str">
            <v>7,84</v>
          </cell>
        </row>
        <row r="995">
          <cell r="A995" t="str">
            <v>91392</v>
          </cell>
          <cell r="B995" t="str">
            <v>CAMINHÃO TOCO, PBT 14.300 KG, CARGA ÚTIL MÁX. 9.710 KG, DIST. ENTRE EIXOS 3,56 M, POTÊNCIA 185 CV, INCLUSIVE CARROCERIA FIXA ABERTA DE MADEIRA P/ TRANSPORTE GERAL DE CARGA SECA, DIMEN. APROX. 2,50 X 6,50 X 0,50 M - IMPOSTOS E SEGUROS. AF_06/2014</v>
          </cell>
          <cell r="C995" t="str">
            <v>H</v>
          </cell>
          <cell r="D995" t="str">
            <v>ATRIBUÍDO SÃO PAULO</v>
          </cell>
          <cell r="E995" t="str">
            <v>3,16</v>
          </cell>
        </row>
        <row r="996">
          <cell r="A996" t="str">
            <v>91396</v>
          </cell>
          <cell r="B996" t="str">
            <v>CAMINHÃO PIPA 10.000 L TRUCADO, PESO BRUTO TOTAL 23.000 KG, CARGA ÚTIL MÁXIMA 15.935 KG, DISTÂNCIA ENTRE EIXOS 4,8 M, POTÊNCIA 230 CV, INCLUSIVE TANQUE DE AÇO PARA TRANSPORTE DE ÁGUA - DEPRECIAÇÃO. AF_06/2014</v>
          </cell>
          <cell r="C996" t="str">
            <v>H</v>
          </cell>
          <cell r="D996" t="str">
            <v>ATRIBUÍDO SÃO PAULO</v>
          </cell>
          <cell r="E996" t="str">
            <v>29,72</v>
          </cell>
        </row>
        <row r="997">
          <cell r="A997" t="str">
            <v>91397</v>
          </cell>
          <cell r="B997" t="str">
            <v>CAMINHÃO PIPA 10.000 L TRUCADO, PESO BRUTO TOTAL 23.000 KG, CARGA ÚTIL MÁXIMA 15.935 KG, DISTÂNCIA ENTRE EIXOS 4,8 M, POTÊNCIA 230 CV, INCLUSIVE TANQUE DE AÇO PARA TRANSPORTE DE ÁGUA - JUROS. AF_06/2014</v>
          </cell>
          <cell r="C997" t="str">
            <v>H</v>
          </cell>
          <cell r="D997" t="str">
            <v>ATRIBUÍDO SÃO PAULO</v>
          </cell>
          <cell r="E997" t="str">
            <v>11,53</v>
          </cell>
        </row>
        <row r="998">
          <cell r="A998" t="str">
            <v>91398</v>
          </cell>
          <cell r="B998" t="str">
            <v>CAMINHÃO PIPA 10.000 L TRUCADO, PESO BRUTO TOTAL 23.000 KG, CARGA ÚTIL MÁXIMA 15.935 KG, DISTÂNCIA ENTRE EIXOS 4,8 M, POTÊNCIA 230 CV, INCLUSIVE TANQUE DE AÇO PARA TRANSPORTE DE ÁGUA - IMPOSTOS E SEGUROS. AF_06/2014</v>
          </cell>
          <cell r="C998" t="str">
            <v>H</v>
          </cell>
          <cell r="D998" t="str">
            <v>ATRIBUÍDO SÃO PAULO</v>
          </cell>
          <cell r="E998" t="str">
            <v>4,65</v>
          </cell>
        </row>
        <row r="999">
          <cell r="A999" t="str">
            <v>91402</v>
          </cell>
          <cell r="B999" t="str">
            <v>CAMINHÃO BASCULANTE 6 M3 TOCO, PESO BRUTO TOTAL 16.000 KG, CARGA ÚTIL MÁXIMA 11.130 KG, DISTÂNCIA ENTRE EIXOS 5,36 M, POTÊNCIA 185 CV, INCLUSIVE CAÇAMBA METÁLICA - IMPOSTOS E SEGUROS. AF_06/2014</v>
          </cell>
          <cell r="C999" t="str">
            <v>H</v>
          </cell>
          <cell r="D999" t="str">
            <v>ATRIBUÍDO SÃO PAULO</v>
          </cell>
          <cell r="E999" t="str">
            <v>3,63</v>
          </cell>
        </row>
        <row r="1000">
          <cell r="A1000" t="str">
            <v>91466</v>
          </cell>
          <cell r="B1000" t="str">
            <v>GUINDAUTO HIDRÁULICO, CAPACIDADE MÁXIMA DE CARGA 6200 KG, MOMENTO MÁXIMO DE CARGA 11,7 TM, ALCANCE MÁXIMO HORIZONTAL 9,70 M, INCLUSIVE CAMINHÃO TOCO PBT 16.000 KG, POTÊNCIA DE 189 CV - IMPOSTOS E SEGUROS. AF_08/2015</v>
          </cell>
          <cell r="C1000" t="str">
            <v>H</v>
          </cell>
          <cell r="D1000" t="str">
            <v>ATRIBUÍDO SÃO PAULO</v>
          </cell>
          <cell r="E1000" t="str">
            <v>4,09</v>
          </cell>
        </row>
        <row r="1001">
          <cell r="A1001" t="str">
            <v>91467</v>
          </cell>
          <cell r="B1001" t="str">
            <v>GUINDAUTO HIDRÁULICO, CAPACIDADE MÁXIMA DE CARGA 6200 KG, MOMENTO MÁXIMO DE CARGA 11,7 TM, ALCANCE MÁXIMO HORIZONTAL 9,70 M, INCLUSIVE CAMINHÃO TOCO PBT 16.000 KG, POTÊNCIA DE 189 CV - MATERIAIS NA OPERAÇÃO. AF_08/2015</v>
          </cell>
          <cell r="C1001" t="str">
            <v>H</v>
          </cell>
          <cell r="D1001" t="str">
            <v>COLETADO</v>
          </cell>
          <cell r="E1001" t="str">
            <v>160,69</v>
          </cell>
        </row>
        <row r="1002">
          <cell r="A1002" t="str">
            <v>91468</v>
          </cell>
          <cell r="B1002" t="str">
            <v>ESPARGIDOR DE ASFALTO PRESSURIZADO, TANQUE 6 M3 COM ISOLAÇÃO TÉRMICA, AQUECIDO COM 2 MAÇARICOS, COM BARRA ESPARGIDORA 3,60 M, MONTADO SOBRE CAMINHÃO  TOCO, PBT 14.300 KG, POTÊNCIA 185 CV - DEPRECIAÇÃO. AF_05/2023</v>
          </cell>
          <cell r="C1002" t="str">
            <v>H</v>
          </cell>
          <cell r="D1002" t="str">
            <v>ATRIBUÍDO SÃO PAULO</v>
          </cell>
          <cell r="E1002" t="str">
            <v>23,26</v>
          </cell>
        </row>
        <row r="1003">
          <cell r="A1003" t="str">
            <v>91469</v>
          </cell>
          <cell r="B1003" t="str">
            <v>ESPARGIDOR DE ASFALTO PRESSURIZADO, TANQUE 6 M3 COM ISOLAÇÃO TÉRMICA, AQUECIDO COM 2 MAÇARICOS, COM BARRA ESPARGIDORA 3,60 M, MONTADO SOBRE CAMINHÃO  TOCO, PBT 14.300 KG, POTÊNCIA 185 CV - JUROS. AF_05/2023</v>
          </cell>
          <cell r="C1003" t="str">
            <v>H</v>
          </cell>
          <cell r="D1003" t="str">
            <v>ATRIBUÍDO SÃO PAULO</v>
          </cell>
          <cell r="E1003" t="str">
            <v>10,19</v>
          </cell>
        </row>
        <row r="1004">
          <cell r="A1004" t="str">
            <v>91484</v>
          </cell>
          <cell r="B1004" t="str">
            <v>ESPARGIDOR DE ASFALTO PRESSURIZADO, TANQUE 6 M3 COM ISOLAÇÃO TÉRMICA, AQUECIDO COM 2 MAÇARICOS, COM BARRA ESPARGIDORA 3,60 M, MONTADO SOBRE CAMINHÃO  TOCO, PBT 14.300 KG, POTÊNCIA 185 CV - IMPOSTOS E SEGUROS. AF_05/2023</v>
          </cell>
          <cell r="C1004" t="str">
            <v>H</v>
          </cell>
          <cell r="D1004" t="str">
            <v>ATRIBUÍDO SÃO PAULO</v>
          </cell>
          <cell r="E1004" t="str">
            <v>7,75</v>
          </cell>
        </row>
        <row r="1005">
          <cell r="A1005" t="str">
            <v>91485</v>
          </cell>
          <cell r="B1005" t="str">
            <v>ESPARGIDOR DE ASFALTO PRESSURIZADO, TANQUE 6 M3 COM ISOLAÇÃO TÉRMICA, AQUECIDO COM 2 MAÇARICOS, COM BARRA ESPARGIDORA 3,60 M, MONTADO SOBRE CAMINHÃO  TOCO, PBT 14.300 KG, POTÊNCIA 185 CV - MATERIAIS NA OPERAÇÃO. AF_05/2023</v>
          </cell>
          <cell r="C1005" t="str">
            <v>H</v>
          </cell>
          <cell r="D1005" t="str">
            <v>COLETADO</v>
          </cell>
          <cell r="E1005" t="str">
            <v>165,80</v>
          </cell>
        </row>
        <row r="1006">
          <cell r="A1006" t="str">
            <v>91529</v>
          </cell>
          <cell r="B1006" t="str">
            <v>COMPACTADOR DE SOLOS DE PERCUSSÃO (SOQUETE) COM MOTOR A GASOLINA 4 TEMPOS, POTÊNCIA 4 CV - DEPRECIAÇÃO. AF_08/2015</v>
          </cell>
          <cell r="C1006" t="str">
            <v>H</v>
          </cell>
          <cell r="D1006" t="str">
            <v>ATRIBUÍDO SÃO PAULO</v>
          </cell>
          <cell r="E1006" t="str">
            <v>0,69</v>
          </cell>
        </row>
        <row r="1007">
          <cell r="A1007" t="str">
            <v>91530</v>
          </cell>
          <cell r="B1007" t="str">
            <v>COMPACTADOR DE SOLOS DE PERCUSSÃO (SOQUETE) COM MOTOR A GASOLINA 4 TEMPOS, POTÊNCIA 4 CV - JUROS. AF_08/2015</v>
          </cell>
          <cell r="C1007" t="str">
            <v>H</v>
          </cell>
          <cell r="D1007" t="str">
            <v>ATRIBUÍDO SÃO PAULO</v>
          </cell>
          <cell r="E1007" t="str">
            <v>0,18</v>
          </cell>
        </row>
        <row r="1008">
          <cell r="A1008" t="str">
            <v>91531</v>
          </cell>
          <cell r="B1008" t="str">
            <v>COMPACTADOR DE SOLOS DE PERCUSSÃO (SOQUETE) COM MOTOR A GASOLINA 4 TEMPOS, POTÊNCIA 4 CV - MANUTENÇÃO. AF_08/2015</v>
          </cell>
          <cell r="C1008" t="str">
            <v>H</v>
          </cell>
          <cell r="D1008" t="str">
            <v>ATRIBUÍDO SÃO PAULO</v>
          </cell>
          <cell r="E1008" t="str">
            <v>0,86</v>
          </cell>
        </row>
        <row r="1009">
          <cell r="A1009" t="str">
            <v>91532</v>
          </cell>
          <cell r="B1009" t="str">
            <v>COMPACTADOR DE SOLOS DE PERCUSSÃO (SOQUETE) COM MOTOR A GASOLINA 4 TEMPOS, POTÊNCIA 4 CV - MATERIAIS NA OPERAÇÃO. AF_08/2015</v>
          </cell>
          <cell r="C1009" t="str">
            <v>H</v>
          </cell>
          <cell r="D1009" t="str">
            <v>COLETADO</v>
          </cell>
          <cell r="E1009" t="str">
            <v>5,88</v>
          </cell>
        </row>
        <row r="1010">
          <cell r="A1010" t="str">
            <v>91629</v>
          </cell>
          <cell r="B1010" t="str">
            <v>GUINDAUTO HIDRÁULICO, CAPACIDADE MÁXIMA DE CARGA 6500 KG, MOMENTO MÁXIMO DE CARGA 5,8 TM, ALCANCE MÁXIMO HORIZONTAL 7,60 M, INCLUSIVE CAMINHÃO TOCO PBT 9.700 KG, POTÊNCIA DE 160 CV - DEPRECIAÇÃO. AF_08/2015</v>
          </cell>
          <cell r="C1010" t="str">
            <v>H</v>
          </cell>
          <cell r="D1010" t="str">
            <v>ATRIBUÍDO SÃO PAULO</v>
          </cell>
          <cell r="E1010" t="str">
            <v>21,78</v>
          </cell>
        </row>
        <row r="1011">
          <cell r="A1011" t="str">
            <v>91630</v>
          </cell>
          <cell r="B1011" t="str">
            <v>GUINDAUTO HIDRÁULICO, CAPACIDADE MÁXIMA DE CARGA 6500 KG, MOMENTO MÁXIMO DE CARGA 5,8 TM, ALCANCE MÁXIMO HORIZONTAL 7,60 M, INCLUSIVE CAMINHÃO TOCO PBT 9.700 KG, POTÊNCIA DE 160 CV - JUROS. AF_08/2015</v>
          </cell>
          <cell r="C1011" t="str">
            <v>H</v>
          </cell>
          <cell r="D1011" t="str">
            <v>ATRIBUÍDO SÃO PAULO</v>
          </cell>
          <cell r="E1011" t="str">
            <v>8,15</v>
          </cell>
        </row>
        <row r="1012">
          <cell r="A1012" t="str">
            <v>91631</v>
          </cell>
          <cell r="B1012" t="str">
            <v>GUINDAUTO HIDRÁULICO, CAPACIDADE MÁXIMA DE CARGA 6500 KG, MOMENTO MÁXIMO DE CARGA 5,8 TM, ALCANCE MÁXIMO HORIZONTAL 7,60 M, INCLUSIVE CAMINHÃO TOCO PBT 9.700 KG, POTÊNCIA DE 160 CV - IMPOSTOS E SEGUROS. AF_08/2015</v>
          </cell>
          <cell r="C1012" t="str">
            <v>H</v>
          </cell>
          <cell r="D1012" t="str">
            <v>ATRIBUÍDO SÃO PAULO</v>
          </cell>
          <cell r="E1012" t="str">
            <v>3,29</v>
          </cell>
        </row>
        <row r="1013">
          <cell r="A1013" t="str">
            <v>91632</v>
          </cell>
          <cell r="B1013" t="str">
            <v>GUINDAUTO HIDRÁULICO, CAPACIDADE MÁXIMA DE CARGA 6500 KG, MOMENTO MÁXIMO DE CARGA 5,8 TM, ALCANCE MÁXIMO HORIZONTAL 7,60 M, INCLUSIVE CAMINHÃO TOCO PBT 9.700 KG, POTÊNCIA DE 160 CV - MANUTENÇÃO. AF_08/2015</v>
          </cell>
          <cell r="C1013" t="str">
            <v>H</v>
          </cell>
          <cell r="D1013" t="str">
            <v>ATRIBUÍDO SÃO PAULO</v>
          </cell>
          <cell r="E1013" t="str">
            <v>37,52</v>
          </cell>
        </row>
        <row r="1014">
          <cell r="A1014" t="str">
            <v>91633</v>
          </cell>
          <cell r="B1014" t="str">
            <v>GUINDAUTO HIDRÁULICO, CAPACIDADE MÁXIMA DE CARGA 6500 KG, MOMENTO MÁXIMO DE CARGA 5,8 TM, ALCANCE MÁXIMO HORIZONTAL 7,60 M, INCLUSIVE CAMINHÃO TOCO PBT 9.700 KG, POTÊNCIA DE 160 CV - MATERIAIS NA OPERAÇÃO. AF_08/2015</v>
          </cell>
          <cell r="C1014" t="str">
            <v>H</v>
          </cell>
          <cell r="D1014" t="str">
            <v>COLETADO</v>
          </cell>
          <cell r="E1014" t="str">
            <v>136,00</v>
          </cell>
        </row>
        <row r="1015">
          <cell r="A1015" t="str">
            <v>91640</v>
          </cell>
          <cell r="B1015" t="str">
            <v>CAMINHÃO DE TRANSPORTE DE MATERIAL ASFÁLTICO 30.000 L, COM CAVALO MECÂNICO DE CAPACIDADE MÁXIMA DE TRAÇÃO COMBINADO DE 66.000 KG, POTÊNCIA 360 CV, INCLUSIVE TANQUE DE ASFALTO COM SERPENTINA - DEPRECIAÇÃO. AF_08/2015</v>
          </cell>
          <cell r="C1015" t="str">
            <v>H</v>
          </cell>
          <cell r="D1015" t="str">
            <v>ATRIBUÍDO SÃO PAULO</v>
          </cell>
          <cell r="E1015" t="str">
            <v>41,35</v>
          </cell>
        </row>
        <row r="1016">
          <cell r="A1016" t="str">
            <v>91641</v>
          </cell>
          <cell r="B1016" t="str">
            <v>CAMINHÃO DE TRANSPORTE DE MATERIAL ASFÁLTICO 30.000 L, COM CAVALO MECÂNICO DE CAPACIDADE MÁXIMA DE TRAÇÃO COMBINADO DE 66.000 KG, POTÊNCIA 360 CV, INCLUSIVE TANQUE DE ASFALTO COM SERPENTINA - JUROS. AF_08/2015</v>
          </cell>
          <cell r="C1016" t="str">
            <v>H</v>
          </cell>
          <cell r="D1016" t="str">
            <v>ATRIBUÍDO SÃO PAULO</v>
          </cell>
          <cell r="E1016" t="str">
            <v>16,70</v>
          </cell>
        </row>
        <row r="1017">
          <cell r="A1017" t="str">
            <v>91642</v>
          </cell>
          <cell r="B1017" t="str">
            <v>CAMINHÃO DE TRANSPORTE DE MATERIAL ASFÁLTICO 30.000 L, COM CAVALO MECÂNICO DE CAPACIDADE MÁXIMA DE TRAÇÃO COMBINADO DE 66.000 KG, POTÊNCIA 360 CV, INCLUSIVE TANQUE DE ASFALTO COM SERPENTINA - IMPOSTOS E SEGUROS. AF_08/2015</v>
          </cell>
          <cell r="C1017" t="str">
            <v>H</v>
          </cell>
          <cell r="D1017" t="str">
            <v>ATRIBUÍDO SÃO PAULO</v>
          </cell>
          <cell r="E1017" t="str">
            <v>6,75</v>
          </cell>
        </row>
        <row r="1018">
          <cell r="A1018" t="str">
            <v>91643</v>
          </cell>
          <cell r="B1018" t="str">
            <v>CAMINHÃO DE TRANSPORTE DE MATERIAL ASFÁLTICO 30.000 L, COM CAVALO MECÂNICO DE CAPACIDADE MÁXIMA DE TRAÇÃO COMBINADO DE 66.000 KG, POTÊNCIA 360 CV, INCLUSIVE TANQUE DE ASFALTO COM SERPENTINA - MANUTENÇÃO. AF_08/2015</v>
          </cell>
          <cell r="C1018" t="str">
            <v>H</v>
          </cell>
          <cell r="D1018" t="str">
            <v>ATRIBUÍDO SÃO PAULO</v>
          </cell>
          <cell r="E1018" t="str">
            <v>74,68</v>
          </cell>
        </row>
        <row r="1019">
          <cell r="A1019" t="str">
            <v>91644</v>
          </cell>
          <cell r="B1019" t="str">
            <v>CAMINHÃO DE TRANSPORTE DE MATERIAL ASFÁLTICO 30.000 L, COM CAVALO MECÂNICO DE CAPACIDADE MÁXIMA DE TRAÇÃO COMBINADO DE 66.000 KG, POTÊNCIA 360 CV, INCLUSIVE TANQUE DE ASFALTO COM SERPENTINA - MATERIAIS NA OPERAÇÃO. AF_08/2015</v>
          </cell>
          <cell r="C1019" t="str">
            <v>H</v>
          </cell>
          <cell r="D1019" t="str">
            <v>COLETADO</v>
          </cell>
          <cell r="E1019" t="str">
            <v>306,06</v>
          </cell>
        </row>
        <row r="1020">
          <cell r="A1020" t="str">
            <v>91688</v>
          </cell>
          <cell r="B1020" t="str">
            <v>SERRA CIRCULAR DE BANCADA COM MOTOR ELÉTRICO POTÊNCIA DE 5HP, COM COIFA PARA DISCO 10" - DEPRECIAÇÃO. AF_08/2015</v>
          </cell>
          <cell r="C1020" t="str">
            <v>H</v>
          </cell>
          <cell r="D1020" t="str">
            <v>COEFICIENTE DE REPRESENTATIVIDADE</v>
          </cell>
          <cell r="E1020" t="str">
            <v>0,10</v>
          </cell>
        </row>
        <row r="1021">
          <cell r="A1021" t="str">
            <v>91689</v>
          </cell>
          <cell r="B1021" t="str">
            <v>SERRA CIRCULAR DE BANCADA COM MOTOR ELÉTRICO POTÊNCIA DE 5HP, COM COIFA PARA DISCO 10" - JUROS. AF_08/2015</v>
          </cell>
          <cell r="C1021" t="str">
            <v>H</v>
          </cell>
          <cell r="D1021" t="str">
            <v>COEFICIENTE DE REPRESENTATIVIDADE</v>
          </cell>
          <cell r="E1021" t="str">
            <v>0,02</v>
          </cell>
        </row>
        <row r="1022">
          <cell r="A1022" t="str">
            <v>91690</v>
          </cell>
          <cell r="B1022" t="str">
            <v>SERRA CIRCULAR DE BANCADA COM MOTOR ELÉTRICO POTÊNCIA DE 5HP, COM COIFA PARA DISCO 10" - MANUTENÇÃO. AF_08/2015</v>
          </cell>
          <cell r="C1022" t="str">
            <v>H</v>
          </cell>
          <cell r="D1022" t="str">
            <v>COEFICIENTE DE REPRESENTATIVIDADE</v>
          </cell>
          <cell r="E1022" t="str">
            <v>0,07</v>
          </cell>
        </row>
        <row r="1023">
          <cell r="A1023" t="str">
            <v>91691</v>
          </cell>
          <cell r="B1023" t="str">
            <v>SERRA CIRCULAR DE BANCADA COM MOTOR ELÉTRICO POTÊNCIA DE 5HP, COM COIFA PARA DISCO 10" - MATERIAIS NA OPERAÇÃO. AF_08/2015</v>
          </cell>
          <cell r="C1023" t="str">
            <v>H</v>
          </cell>
          <cell r="D1023" t="str">
            <v>COEFICIENTE DE REPRESENTATIVIDADE</v>
          </cell>
          <cell r="E1023" t="str">
            <v>1,42</v>
          </cell>
        </row>
        <row r="1024">
          <cell r="A1024" t="str">
            <v>92040</v>
          </cell>
          <cell r="B1024" t="str">
            <v>DISTRIBUIDOR DE AGREGADOS REBOCAVEL, CAPACIDADE 1,9 M³, LARGURA DE TRABALHO 3,66 M - DEPRECIAÇÃO. AF_11/2015</v>
          </cell>
          <cell r="C1024" t="str">
            <v>H</v>
          </cell>
          <cell r="D1024" t="str">
            <v>ATRIBUÍDO SÃO PAULO</v>
          </cell>
          <cell r="E1024" t="str">
            <v>6,47</v>
          </cell>
        </row>
        <row r="1025">
          <cell r="A1025" t="str">
            <v>92041</v>
          </cell>
          <cell r="B1025" t="str">
            <v>DISTRIBUIDOR DE AGREGADOS REBOCAVEL, CAPACIDADE 1,9 M³, LARGURA DE TRABALHO 3,66 M - JUROS. AF_11/2015</v>
          </cell>
          <cell r="C1025" t="str">
            <v>H</v>
          </cell>
          <cell r="D1025" t="str">
            <v>ATRIBUÍDO SÃO PAULO</v>
          </cell>
          <cell r="E1025" t="str">
            <v>1,33</v>
          </cell>
        </row>
        <row r="1026">
          <cell r="A1026" t="str">
            <v>92042</v>
          </cell>
          <cell r="B1026" t="str">
            <v>DISTRIBUIDOR DE AGREGADOS REBOCAVEL, CAPACIDADE 1,9 M³, LARGURA DE TRABALHO 3,66 M - MANUTENÇÃO. AF_11/2015</v>
          </cell>
          <cell r="C1026" t="str">
            <v>H</v>
          </cell>
          <cell r="D1026" t="str">
            <v>ATRIBUÍDO SÃO PAULO</v>
          </cell>
          <cell r="E1026" t="str">
            <v>5,39</v>
          </cell>
        </row>
        <row r="1027">
          <cell r="A1027" t="str">
            <v>92101</v>
          </cell>
          <cell r="B1027" t="str">
            <v>CAMINHÃO PARA EQUIPAMENTO DE LIMPEZA A SUCÇÃO COM CAMINHÃO TRUCADO DE PESO BRUTO TOTAL 23000 KG, CARGA ÚTIL MÁXIMA 15935 KG, DISTÂNCIA ENTRE EIXOS 4,80 M, POTÊNCIA 230 CV, INCLUSIVE LIMPADORA A SUCÇÃO, TANQUE 12000 L - DEPRECIAÇÃO. AF_05/2023</v>
          </cell>
          <cell r="C1027" t="str">
            <v>H</v>
          </cell>
          <cell r="D1027" t="str">
            <v>ATRIBUÍDO SÃO PAULO</v>
          </cell>
          <cell r="E1027" t="str">
            <v>37,71</v>
          </cell>
        </row>
        <row r="1028">
          <cell r="A1028" t="str">
            <v>92102</v>
          </cell>
          <cell r="B1028" t="str">
            <v>CAMINHÃO PARA EQUIPAMENTO DE LIMPEZA A SUCÇÃO COM CAMINHÃO TRUCADO DE PESO BRUTO TOTAL 23000 KG, CARGA ÚTIL MÁXIMA 15935 KG, DISTÂNCIA ENTRE EIXOS 4,80 M, POTÊNCIA 230 CV, INCLUSIVE LIMPADORA A SUCÇÃO, TANQUE 12000 L - JUROS. AF_05/2023</v>
          </cell>
          <cell r="C1028" t="str">
            <v>H</v>
          </cell>
          <cell r="D1028" t="str">
            <v>ATRIBUÍDO SÃO PAULO</v>
          </cell>
          <cell r="E1028" t="str">
            <v>13,46</v>
          </cell>
        </row>
        <row r="1029">
          <cell r="A1029" t="str">
            <v>92103</v>
          </cell>
          <cell r="B1029" t="str">
            <v>CAMINHÃO PARA EQUIPAMENTO DE LIMPEZA A SUCÇÃO COM CAMINHÃO TRUCADO DE PESO BRUTO TOTAL 23000 KG, CARGA ÚTIL MÁXIMA 15935 KG, DISTÂNCIA ENTRE EIXOS 4,80 M, POTÊNCIA 230 CV, INCLUSIVE LIMPADORA A SUCÇÃO, TANQUE 12000 L - IMPOSTOS E SEGUROS. AF_05/2023</v>
          </cell>
          <cell r="C1029" t="str">
            <v>H</v>
          </cell>
          <cell r="D1029" t="str">
            <v>ATRIBUÍDO SÃO PAULO</v>
          </cell>
          <cell r="E1029" t="str">
            <v>9,43</v>
          </cell>
        </row>
        <row r="1030">
          <cell r="A1030" t="str">
            <v>92104</v>
          </cell>
          <cell r="B1030" t="str">
            <v>CAMINHÃO PARA EQUIPAMENTO DE LIMPEZA A SUCÇÃO COM CAMINHÃO TRUCADO DE PESO BRUTO TOTAL 23000 KG, CARGA ÚTIL MÁXIMA 15935 KG, DISTÂNCIA ENTRE EIXOS 4,80 M, POTÊNCIA 230 CV, INCLUSIVE LIMPADORA A SUCÇÃO, TANQUE 12000 L - MANUTENÇÃO. AF_05/2023</v>
          </cell>
          <cell r="C1030" t="str">
            <v>H</v>
          </cell>
          <cell r="D1030" t="str">
            <v>ATRIBUÍDO SÃO PAULO</v>
          </cell>
          <cell r="E1030" t="str">
            <v>63,68</v>
          </cell>
        </row>
        <row r="1031">
          <cell r="A1031" t="str">
            <v>92105</v>
          </cell>
          <cell r="B1031" t="str">
            <v>CAMINHÃO PARA EQUIPAMENTO DE LIMPEZA A SUCÇÃO COM CAMINHÃO TRUCADO DE PESO BRUTO TOTAL 23000 KG, CARGA ÚTIL MÁX. 15935 KG, DISTÂNCIA ENTRE EIXOS 4,80 M, POTÊNCIA 230 CV, INCLUSIVE LIMPADORA A SUCÇÃO, TANQUE 12000 L - MATERIAIS NA OPERAÇÃO. AF_05/2023</v>
          </cell>
          <cell r="C1031" t="str">
            <v>H</v>
          </cell>
          <cell r="D1031" t="str">
            <v>COLETADO</v>
          </cell>
          <cell r="E1031" t="str">
            <v>179,17</v>
          </cell>
        </row>
        <row r="1032">
          <cell r="A1032" t="str">
            <v>92108</v>
          </cell>
          <cell r="B1032" t="str">
            <v>PENEIRA ROTATIVA COM MOTOR ELÉTRICO TRIFÁSICO DE 2 CV, CILINDRO DE 1 M X 0,60 M, COM FUROS DE 3,17 MM - DEPRECIAÇÃO. AF_05/2023</v>
          </cell>
          <cell r="C1032" t="str">
            <v>H</v>
          </cell>
          <cell r="D1032" t="str">
            <v>COEFICIENTE DE REPRESENTATIVIDADE</v>
          </cell>
          <cell r="E1032" t="str">
            <v>1,06</v>
          </cell>
        </row>
        <row r="1033">
          <cell r="A1033" t="str">
            <v>92109</v>
          </cell>
          <cell r="B1033" t="str">
            <v>PENEIRA ROTATIVA COM MOTOR ELÉTRICO TRIFÁSICO DE 2 CV, CILINDRO DE 1 M X 0,60 M, COM FUROS DE 3,17 MM - JUROS. AF_05/2023</v>
          </cell>
          <cell r="C1033" t="str">
            <v>H</v>
          </cell>
          <cell r="D1033" t="str">
            <v>COEFICIENTE DE REPRESENTATIVIDADE</v>
          </cell>
          <cell r="E1033" t="str">
            <v>0,26</v>
          </cell>
        </row>
        <row r="1034">
          <cell r="A1034" t="str">
            <v>92110</v>
          </cell>
          <cell r="B1034" t="str">
            <v>PENEIRA ROTATIVA COM MOTOR ELÉTRICO TRIFÁSICO DE 2 CV, CILINDRO DE 1 M X 0,60 M, COM FUROS DE 3,17 MM - MANUTENÇÃO. AF_05/2023</v>
          </cell>
          <cell r="C1034" t="str">
            <v>H</v>
          </cell>
          <cell r="D1034" t="str">
            <v>COEFICIENTE DE REPRESENTATIVIDADE</v>
          </cell>
          <cell r="E1034" t="str">
            <v>1,41</v>
          </cell>
        </row>
        <row r="1035">
          <cell r="A1035" t="str">
            <v>92111</v>
          </cell>
          <cell r="B1035" t="str">
            <v>PENEIRA ROTATIVA COM MOTOR ELÉTRICO TRIFÁSICO DE 2 CV, CILINDRO DE 1 M X 0,60 M, COM FUROS DE 3,17 MM - MATERIAIS NA OPERAÇÃO. AF_05/2023</v>
          </cell>
          <cell r="C1035" t="str">
            <v>H</v>
          </cell>
          <cell r="D1035" t="str">
            <v>COEFICIENTE DE REPRESENTATIVIDADE</v>
          </cell>
          <cell r="E1035" t="str">
            <v>1,31</v>
          </cell>
        </row>
        <row r="1036">
          <cell r="A1036" t="str">
            <v>92114</v>
          </cell>
          <cell r="B1036" t="str">
            <v>DOSADOR DE AREIA, CAPACIDADE DE 26 LITROS - DEPRECIAÇÃO. AF_05/2023</v>
          </cell>
          <cell r="C1036" t="str">
            <v>H</v>
          </cell>
          <cell r="D1036" t="str">
            <v>COEFICIENTE DE REPRESENTATIVIDADE</v>
          </cell>
          <cell r="E1036" t="str">
            <v>0,28</v>
          </cell>
        </row>
        <row r="1037">
          <cell r="A1037" t="str">
            <v>92115</v>
          </cell>
          <cell r="B1037" t="str">
            <v>DOSADOR DE AREIA, CAPACIDADE DE 26 LITROS - JUROS. AF_05/2023</v>
          </cell>
          <cell r="C1037" t="str">
            <v>H</v>
          </cell>
          <cell r="D1037" t="str">
            <v>COEFICIENTE DE REPRESENTATIVIDADE</v>
          </cell>
          <cell r="E1037" t="str">
            <v>0,05</v>
          </cell>
        </row>
        <row r="1038">
          <cell r="A1038" t="str">
            <v>92116</v>
          </cell>
          <cell r="B1038" t="str">
            <v>DOSADOR DE AREIA, CAPACIDADE DE 26 LITROS - MANUTENÇÃO. AF_05/2023</v>
          </cell>
          <cell r="C1038" t="str">
            <v>H</v>
          </cell>
          <cell r="D1038" t="str">
            <v>COEFICIENTE DE REPRESENTATIVIDADE</v>
          </cell>
          <cell r="E1038" t="str">
            <v>0,20</v>
          </cell>
        </row>
        <row r="1039">
          <cell r="A1039" t="str">
            <v>92133</v>
          </cell>
          <cell r="B1039" t="str">
            <v>CAMINHONETE COM MOTOR A DIESEL, POTÊNCIA 180 CV, CABINE DUPLA, 4X4 - DEPRECIAÇÃO. AF_11/2015</v>
          </cell>
          <cell r="C1039" t="str">
            <v>H</v>
          </cell>
          <cell r="D1039" t="str">
            <v>COLETADO</v>
          </cell>
          <cell r="E1039" t="str">
            <v>13,23</v>
          </cell>
        </row>
        <row r="1040">
          <cell r="A1040" t="str">
            <v>92134</v>
          </cell>
          <cell r="B1040" t="str">
            <v>CAMINHONETE COM MOTOR A DIESEL, POTÊNCIA 180 CV, CABINE DUPLA, 4X4 - JUROS. AF_11/2015</v>
          </cell>
          <cell r="C1040" t="str">
            <v>H</v>
          </cell>
          <cell r="D1040" t="str">
            <v>COLETADO</v>
          </cell>
          <cell r="E1040" t="str">
            <v>4,08</v>
          </cell>
        </row>
        <row r="1041">
          <cell r="A1041" t="str">
            <v>92135</v>
          </cell>
          <cell r="B1041" t="str">
            <v>CAMINHONETE COM MOTOR A DIESEL, POTÊNCIA 180 CV, CABINE DUPLA, 4X4 - IMPOSTOS E SEGUROS. AF_11/2015</v>
          </cell>
          <cell r="C1041" t="str">
            <v>H</v>
          </cell>
          <cell r="D1041" t="str">
            <v>COLETADO</v>
          </cell>
          <cell r="E1041" t="str">
            <v>1,65</v>
          </cell>
        </row>
        <row r="1042">
          <cell r="A1042" t="str">
            <v>92136</v>
          </cell>
          <cell r="B1042" t="str">
            <v>CAMINHONETE COM MOTOR A DIESEL, POTÊNCIA 180 CV, CABINE DUPLA, 4X4 - MANUTENÇÃO. AF_11/2015</v>
          </cell>
          <cell r="C1042" t="str">
            <v>H</v>
          </cell>
          <cell r="D1042" t="str">
            <v>COLETADO</v>
          </cell>
          <cell r="E1042" t="str">
            <v>16,54</v>
          </cell>
        </row>
        <row r="1043">
          <cell r="A1043" t="str">
            <v>92137</v>
          </cell>
          <cell r="B1043" t="str">
            <v>CAMINHONETE COM MOTOR A DIESEL, POTÊNCIA 180 CV, CABINE DUPLA, 4X4 - MATERIAIS NA OPERAÇÃO. AF_11/2015</v>
          </cell>
          <cell r="C1043" t="str">
            <v>H</v>
          </cell>
          <cell r="D1043" t="str">
            <v>COLETADO</v>
          </cell>
          <cell r="E1043" t="str">
            <v>35,81</v>
          </cell>
        </row>
        <row r="1044">
          <cell r="A1044" t="str">
            <v>92140</v>
          </cell>
          <cell r="B1044" t="str">
            <v>CAMINHONETE CABINE SIMPLES COM MOTOR 1.6 FLEX, CÂMBIO MANUAL, POTÊNCIA 101/104 CV, 2 PORTAS - DEPRECIAÇÃO. AF_11/2015</v>
          </cell>
          <cell r="C1044" t="str">
            <v>H</v>
          </cell>
          <cell r="D1044" t="str">
            <v>COEFICIENTE DE REPRESENTATIVIDADE</v>
          </cell>
          <cell r="E1044" t="str">
            <v>4,84</v>
          </cell>
        </row>
        <row r="1045">
          <cell r="A1045" t="str">
            <v>92141</v>
          </cell>
          <cell r="B1045" t="str">
            <v>CAMINHONETE CABINE SIMPLES COM MOTOR 1.6 FLEX, CÂMBIO MANUAL, POTÊNCIA 101/104 CV, 2 PORTAS - JUROS. AF_11/2015</v>
          </cell>
          <cell r="C1045" t="str">
            <v>H</v>
          </cell>
          <cell r="D1045" t="str">
            <v>COEFICIENTE DE REPRESENTATIVIDADE</v>
          </cell>
          <cell r="E1045" t="str">
            <v>1,49</v>
          </cell>
        </row>
        <row r="1046">
          <cell r="A1046" t="str">
            <v>92142</v>
          </cell>
          <cell r="B1046" t="str">
            <v>CAMINHONETE CABINE SIMPLES COM MOTOR 1.6 FLEX, CÂMBIO MANUAL, POTÊNCIA 101/104 CV, 2 PORTAS - IMPOSTOS E SEGUROS. AF_11/2015</v>
          </cell>
          <cell r="C1046" t="str">
            <v>H</v>
          </cell>
          <cell r="D1046" t="str">
            <v>COEFICIENTE DE REPRESENTATIVIDADE</v>
          </cell>
          <cell r="E1046" t="str">
            <v>0,60</v>
          </cell>
        </row>
        <row r="1047">
          <cell r="A1047" t="str">
            <v>92143</v>
          </cell>
          <cell r="B1047" t="str">
            <v>CAMINHONETE CABINE SIMPLES COM MOTOR 1.6 FLEX, CÂMBIO MANUAL, POTÊNCIA 101/104 CV, 2 PORTAS - MANUTENÇÃO. AF_11/2015</v>
          </cell>
          <cell r="C1047" t="str">
            <v>H</v>
          </cell>
          <cell r="D1047" t="str">
            <v>COEFICIENTE DE REPRESENTATIVIDADE</v>
          </cell>
          <cell r="E1047" t="str">
            <v>6,06</v>
          </cell>
        </row>
        <row r="1048">
          <cell r="A1048" t="str">
            <v>92144</v>
          </cell>
          <cell r="B1048" t="str">
            <v>CAMINHONETE CABINE SIMPLES COM MOTOR 1.6 FLEX, CÂMBIO MANUAL, POTÊNCIA 101/104 CV, 2 PORTAS - MATERIAIS NA OPERAÇÃO. AF_11/2015</v>
          </cell>
          <cell r="C1048" t="str">
            <v>H</v>
          </cell>
          <cell r="D1048" t="str">
            <v>COLETADO</v>
          </cell>
          <cell r="E1048" t="str">
            <v>38,19</v>
          </cell>
        </row>
        <row r="1049">
          <cell r="A1049" t="str">
            <v>92237</v>
          </cell>
          <cell r="B1049" t="str">
            <v>CAMINHÃO DE TRANSPORTE DE MATERIAL ASFÁLTICO 20.000 L, COM CAVALO MECÂNICO DE CAPACIDADE MÁXIMA DE TRAÇÃO COMBINADO DE 45.000 KG, POTÊNCIA 330 CV, INCLUSIVE TANQUE DE ASFALTO COM MAÇARICO - DEPRECIAÇÃO. AF_12/2015</v>
          </cell>
          <cell r="C1049" t="str">
            <v>H</v>
          </cell>
          <cell r="D1049" t="str">
            <v>ATRIBUÍDO SÃO PAULO</v>
          </cell>
          <cell r="E1049" t="str">
            <v>30,10</v>
          </cell>
        </row>
        <row r="1050">
          <cell r="A1050" t="str">
            <v>92238</v>
          </cell>
          <cell r="B1050" t="str">
            <v>CAMINHÃO DE TRANSPORTE DE MATERIAL ASFÁLTICO 20.000 L, COM CAVALO MECÂNICO DE CAPACIDADE MÁXIMA DE TRAÇÃO COMBINADO DE 45.000 KG, POTÊNCIA 330 CV, INCLUSIVE TANQUE DE ASFALTO COM MAÇARICO - JUROS. AF_12/2015</v>
          </cell>
          <cell r="C1050" t="str">
            <v>H</v>
          </cell>
          <cell r="D1050" t="str">
            <v>ATRIBUÍDO SÃO PAULO</v>
          </cell>
          <cell r="E1050" t="str">
            <v>12,12</v>
          </cell>
        </row>
        <row r="1051">
          <cell r="A1051" t="str">
            <v>92239</v>
          </cell>
          <cell r="B1051" t="str">
            <v>CAMINHÃO DE TRANSPORTE DE MATERIAL ASFÁLTICO 20.000 L, COM CAVALO MECÂNICO DE CAPACIDADE MÁXIMA DE TRAÇÃO COMBINADO DE 45.000 KG, POTÊNCIA 330 CV, INCLUSIVE TANQUE DE ASFALTO COM MAÇARICO - IMPOSTOS E SEGUROS. AF_12/2015</v>
          </cell>
          <cell r="C1051" t="str">
            <v>H</v>
          </cell>
          <cell r="D1051" t="str">
            <v>ATRIBUÍDO SÃO PAULO</v>
          </cell>
          <cell r="E1051" t="str">
            <v>4,90</v>
          </cell>
        </row>
        <row r="1052">
          <cell r="A1052" t="str">
            <v>92240</v>
          </cell>
          <cell r="B1052" t="str">
            <v>CAMINHÃO DE TRANSPORTE DE MATERIAL ASFÁLTICO 20.000 L, COM CAVALO MECÂNICO DE CAPACIDADE MÁXIMA DE TRAÇÃO COMBINADO DE 45.000 KG, POTÊNCIA 330 CV, INCLUSIVE TANQUE DE ASFALTO COM MAÇARICO - MANUTENÇÃO. AF_12/2015</v>
          </cell>
          <cell r="C1052" t="str">
            <v>H</v>
          </cell>
          <cell r="D1052" t="str">
            <v>ATRIBUÍDO SÃO PAULO</v>
          </cell>
          <cell r="E1052" t="str">
            <v>54,11</v>
          </cell>
        </row>
        <row r="1053">
          <cell r="A1053" t="str">
            <v>92241</v>
          </cell>
          <cell r="B1053" t="str">
            <v>CAMINHÃO DE TRANSPORTE DE MATERIAL ASFÁLTICO 20.000 L, COM CAVALO MECÂNICO DE CAPACIDADE MÁXIMA DE TRAÇÃO COMBINADO DE 45.000 KG, POTÊNCIA 330 CV, INCLUSIVE TANQUE DE ASFALTO COM MAÇARICO - MATERIAIS NA OPERAÇÃO. AF_12/2015</v>
          </cell>
          <cell r="C1053" t="str">
            <v>H</v>
          </cell>
          <cell r="D1053" t="str">
            <v>COLETADO</v>
          </cell>
          <cell r="E1053" t="str">
            <v>280,59</v>
          </cell>
        </row>
        <row r="1054">
          <cell r="A1054" t="str">
            <v>92712</v>
          </cell>
          <cell r="B1054" t="str">
            <v>APARELHO PARA CORTE E SOLDA OXI-ACETILENO SOBRE RODAS, INCLUSIVE CILINDROS E MAÇARICOS - DEPRECIAÇÃO. AF_05/2023</v>
          </cell>
          <cell r="C1054" t="str">
            <v>H</v>
          </cell>
          <cell r="D1054" t="str">
            <v>COEFICIENTE DE REPRESENTATIVIDADE</v>
          </cell>
          <cell r="E1054" t="str">
            <v>0,15</v>
          </cell>
        </row>
        <row r="1055">
          <cell r="A1055" t="str">
            <v>92713</v>
          </cell>
          <cell r="B1055" t="str">
            <v>APARELHO PARA CORTE E SOLDA OXI-ACETILENO SOBRE RODAS, INCLUSIVE CILINDROS E MAÇARICOS - JUROS. AF_05/2023</v>
          </cell>
          <cell r="C1055" t="str">
            <v>H</v>
          </cell>
          <cell r="D1055" t="str">
            <v>COEFICIENTE DE REPRESENTATIVIDADE</v>
          </cell>
          <cell r="E1055" t="str">
            <v>0,03</v>
          </cell>
        </row>
        <row r="1056">
          <cell r="A1056" t="str">
            <v>92714</v>
          </cell>
          <cell r="B1056" t="str">
            <v>APARELHO PARA CORTE E SOLDA OXI-ACETILENO SOBRE RODAS, INCLUSIVE CILINDROS E MAÇARICOS - MANUTENÇÃO. AF_05/2023</v>
          </cell>
          <cell r="C1056" t="str">
            <v>H</v>
          </cell>
          <cell r="D1056" t="str">
            <v>COEFICIENTE DE REPRESENTATIVIDADE</v>
          </cell>
          <cell r="E1056" t="str">
            <v>0,20</v>
          </cell>
        </row>
        <row r="1057">
          <cell r="A1057" t="str">
            <v>92715</v>
          </cell>
          <cell r="B1057" t="str">
            <v>APARELHO PARA CORTE E SOLDA OXI-ACETILENO SOBRE RODAS, INCLUSIVE CILINDROS E MAÇARICOS - MATERIAIS NA OPERAÇÃO. AF_05/2023</v>
          </cell>
          <cell r="C1057" t="str">
            <v>H</v>
          </cell>
          <cell r="D1057" t="str">
            <v>ATRIBUÍDO SÃO PAULO</v>
          </cell>
          <cell r="E1057" t="str">
            <v>75,78</v>
          </cell>
        </row>
        <row r="1058">
          <cell r="A1058" t="str">
            <v>92956</v>
          </cell>
          <cell r="B1058" t="str">
            <v>MÁQUINA EXTRUSORA DE CONCRETO PARA GUIAS E SARJETAS, MOTOR A DIESEL, POTÊNCIA 14 CV - DEPRECIAÇÃO. AF_12/2015</v>
          </cell>
          <cell r="C1058" t="str">
            <v>H</v>
          </cell>
          <cell r="D1058" t="str">
            <v>ATRIBUÍDO SÃO PAULO</v>
          </cell>
          <cell r="E1058" t="str">
            <v>4,30</v>
          </cell>
        </row>
        <row r="1059">
          <cell r="A1059" t="str">
            <v>92957</v>
          </cell>
          <cell r="B1059" t="str">
            <v>MÁQUINA EXTRUSORA DE CONCRETO PARA GUIAS E SARJETAS, MOTOR A DIESEL, POTÊNCIA 14 CV - JUROS. AF_12/2015</v>
          </cell>
          <cell r="C1059" t="str">
            <v>H</v>
          </cell>
          <cell r="D1059" t="str">
            <v>ATRIBUÍDO SÃO PAULO</v>
          </cell>
          <cell r="E1059" t="str">
            <v>0,99</v>
          </cell>
        </row>
        <row r="1060">
          <cell r="A1060" t="str">
            <v>92958</v>
          </cell>
          <cell r="B1060" t="str">
            <v>MÁQUINA EXTRUSORA DE CONCRETO PARA GUIAS E SARJETAS, MOTOR A DIESEL, POTÊNCIA 14 CV - MANUTENÇÃO. AF_12/2015</v>
          </cell>
          <cell r="C1060" t="str">
            <v>H</v>
          </cell>
          <cell r="D1060" t="str">
            <v>ATRIBUÍDO SÃO PAULO</v>
          </cell>
          <cell r="E1060" t="str">
            <v>4,71</v>
          </cell>
        </row>
        <row r="1061">
          <cell r="A1061" t="str">
            <v>92959</v>
          </cell>
          <cell r="B1061" t="str">
            <v>MÁQUINA EXTRUSORA DE CONCRETO PARA GUIAS E SARJETAS, MOTOR A DIESEL, POTÊNCIA 14 CV - MATERIAIS NA OPERAÇÃO. AF_12/2015</v>
          </cell>
          <cell r="C1061" t="str">
            <v>H</v>
          </cell>
          <cell r="D1061" t="str">
            <v>COLETADO</v>
          </cell>
          <cell r="E1061" t="str">
            <v>9,42</v>
          </cell>
        </row>
        <row r="1062">
          <cell r="A1062" t="str">
            <v>92963</v>
          </cell>
          <cell r="B1062" t="str">
            <v>MARTELO PERFURADOR PNEUMÁTICO MANUAL, HASTE 25 X 75 MM, 21 KG - DEPRECIAÇÃO. AF_12/2015</v>
          </cell>
          <cell r="C1062" t="str">
            <v>H</v>
          </cell>
          <cell r="D1062" t="str">
            <v>ATRIBUÍDO SÃO PAULO</v>
          </cell>
          <cell r="E1062" t="str">
            <v>1,40</v>
          </cell>
        </row>
        <row r="1063">
          <cell r="A1063" t="str">
            <v>92964</v>
          </cell>
          <cell r="B1063" t="str">
            <v>MARTELO PERFURADOR PNEUMÁTICO MANUAL, HASTE 25 X 75 MM, 21 KG - JUROS. AF_12/2015</v>
          </cell>
          <cell r="C1063" t="str">
            <v>H</v>
          </cell>
          <cell r="D1063" t="str">
            <v>ATRIBUÍDO SÃO PAULO</v>
          </cell>
          <cell r="E1063" t="str">
            <v>0,32</v>
          </cell>
        </row>
        <row r="1064">
          <cell r="A1064" t="str">
            <v>92965</v>
          </cell>
          <cell r="B1064" t="str">
            <v>MARTELO PERFURADOR PNEUMÁTICO MANUAL, HASTE 25 X 75 MM, 21 KG - MANUTENÇÃO. AF_12/2015</v>
          </cell>
          <cell r="C1064" t="str">
            <v>H</v>
          </cell>
          <cell r="D1064" t="str">
            <v>ATRIBUÍDO SÃO PAULO</v>
          </cell>
          <cell r="E1064" t="str">
            <v>1,75</v>
          </cell>
        </row>
        <row r="1065">
          <cell r="A1065" t="str">
            <v>93220</v>
          </cell>
          <cell r="B1065" t="str">
            <v>PERFURATRIZ COM TORRE METÁLICA PARA EXECUÇÃO DE ESTACA HÉLICE CONTÍNUA, PROFUNDIDADE MÁXIMA DE 32 M, DIÂMETRO MÁXIMO DE 1000 MM, POTÊNCIA INSTALADA DE 350 HP, MESA ROTATIVA COM TORQUE MÁXIMO DE 263 KNM - DEPRECIAÇÃO. AF_01/2016</v>
          </cell>
          <cell r="C1065" t="str">
            <v>H</v>
          </cell>
          <cell r="D1065" t="str">
            <v>ATRIBUÍDO SÃO PAULO</v>
          </cell>
          <cell r="E1065" t="str">
            <v>333,23</v>
          </cell>
        </row>
        <row r="1066">
          <cell r="A1066" t="str">
            <v>93221</v>
          </cell>
          <cell r="B1066" t="str">
            <v>PERFURATRIZ COM TORRE METÁLICA PARA EXECUÇÃO DE ESTACA HÉLICE CONTÍNUA, PROFUNDIDADE MÁXIMA DE 32 M, DIÂMETRO MÁXIMO DE 1000 MM, POTÊNCIA INSTALADA DE 350 HP, MESA ROTATIVA COM TORQUE MÁXIMO DE 263 KNM - JUROS. AF_01/2016</v>
          </cell>
          <cell r="C1066" t="str">
            <v>H</v>
          </cell>
          <cell r="D1066" t="str">
            <v>ATRIBUÍDO SÃO PAULO</v>
          </cell>
          <cell r="E1066" t="str">
            <v>89,40</v>
          </cell>
        </row>
        <row r="1067">
          <cell r="A1067" t="str">
            <v>93222</v>
          </cell>
          <cell r="B1067" t="str">
            <v>PERFURATRIZ COM TORRE METÁLICA PARA EXECUÇÃO DE ESTACA HÉLICE CONTÍNUA, PROFUNDIDADE MÁXIMA DE 32 M, DIÂMETRO MÁXIMO DE 1000 MM, POTÊNCIA INSTALADA DE 350 HP, MESA ROTATIVA COM TORQUE MÁXIMO DE 263 KNM - MANUTENÇÃO. AF_01/2016</v>
          </cell>
          <cell r="C1067" t="str">
            <v>H</v>
          </cell>
          <cell r="D1067" t="str">
            <v>ATRIBUÍDO SÃO PAULO</v>
          </cell>
          <cell r="E1067" t="str">
            <v>417,01</v>
          </cell>
        </row>
        <row r="1068">
          <cell r="A1068" t="str">
            <v>93223</v>
          </cell>
          <cell r="B1068" t="str">
            <v>PERFURATRIZ COM TORRE METÁLICA PARA EXECUÇÃO DE ESTACA HÉLICE CONTÍNUA, PROFUNDIDADE MÁXIMA DE 32 M, DIÂMETRO MÁXIMO DE 1000 MM, POTÊNCIA INSTALADA DE 350 HP, MESA ROTATIVA COM TORQUE MÁXIMO DE 263 KNM  MATERIAIS NA OPERAÇÃO. AF_01/2016</v>
          </cell>
          <cell r="C1068" t="str">
            <v>H</v>
          </cell>
          <cell r="D1068" t="str">
            <v>COLETADO</v>
          </cell>
          <cell r="E1068" t="str">
            <v>158,74</v>
          </cell>
        </row>
        <row r="1069">
          <cell r="A1069" t="str">
            <v>93229</v>
          </cell>
          <cell r="B1069" t="str">
            <v>BETONEIRA CAPACIDADE NOMINAL 400 L, CAPACIDADE DE MISTURA 310 L, MOTOR A GASOLINA POTÊNCIA 5,5 CV, SEM CARREGADOR - DEPRECIAÇÃO. AF_02/2016</v>
          </cell>
          <cell r="C1069" t="str">
            <v>H</v>
          </cell>
          <cell r="D1069" t="str">
            <v>COEFICIENTE DE REPRESENTATIVIDADE</v>
          </cell>
          <cell r="E1069" t="str">
            <v>0,48</v>
          </cell>
        </row>
        <row r="1070">
          <cell r="A1070" t="str">
            <v>93230</v>
          </cell>
          <cell r="B1070" t="str">
            <v>BETONEIRA CAPACIDADE NOMINAL 400 L, CAPACIDADE DE MISTURA 310 L, MOTOR A GASOLINA POTÊNCIA 5,5 CV, SEM CARREGADOR - JUROS. AF_02/2016</v>
          </cell>
          <cell r="C1070" t="str">
            <v>H</v>
          </cell>
          <cell r="D1070" t="str">
            <v>COEFICIENTE DE REPRESENTATIVIDADE</v>
          </cell>
          <cell r="E1070" t="str">
            <v>0,11</v>
          </cell>
        </row>
        <row r="1071">
          <cell r="A1071" t="str">
            <v>93231</v>
          </cell>
          <cell r="B1071" t="str">
            <v>BETONEIRA CAPACIDADE NOMINAL 400 L, CAPACIDADE DE MISTURA 310 L, MOTOR A GASOLINA POTÊNCIA 5,5 CV, SEM CARREGADOR - MANUTENÇÃO. AF_02/2016</v>
          </cell>
          <cell r="C1071" t="str">
            <v>H</v>
          </cell>
          <cell r="D1071" t="str">
            <v>COEFICIENTE DE REPRESENTATIVIDADE</v>
          </cell>
          <cell r="E1071" t="str">
            <v>0,60</v>
          </cell>
        </row>
        <row r="1072">
          <cell r="A1072" t="str">
            <v>93232</v>
          </cell>
          <cell r="B1072" t="str">
            <v>BETONEIRA CAPACIDADE NOMINAL 400 L, CAPACIDADE DE MISTURA 310 L, MOTOR A GASOLINA POTÊNCIA 5,5 CV, SEM CARREGADOR - MATERIAIS NA OPERAÇÃO. AF_02/2016</v>
          </cell>
          <cell r="C1072" t="str">
            <v>H</v>
          </cell>
          <cell r="D1072" t="str">
            <v>COLETADO</v>
          </cell>
          <cell r="E1072" t="str">
            <v>4,39</v>
          </cell>
        </row>
        <row r="1073">
          <cell r="A1073" t="str">
            <v>93235</v>
          </cell>
          <cell r="B1073" t="str">
            <v>GRUPO GERADOR ESTACIONÁRIO, MOTOR DIESEL POTÊNCIA 170 KVA - JUROS. AF_02/2016</v>
          </cell>
          <cell r="C1073" t="str">
            <v>H</v>
          </cell>
          <cell r="D1073" t="str">
            <v>ATRIBUÍDO SÃO PAULO</v>
          </cell>
          <cell r="E1073" t="str">
            <v>2,07</v>
          </cell>
        </row>
        <row r="1074">
          <cell r="A1074" t="str">
            <v>93238</v>
          </cell>
          <cell r="B1074" t="str">
            <v>ROLO COMPACTADOR VIBRATÓRIO REBOCÁVEL, CILINDRO DE AÇO LISO, POTÊNCIA DE TRAÇÃO DE 65 CV, PESO 4,7 T, IMPACTO DINÂMICO 18,3 T, LARGURA DE TRABALHO 1,67 M - JUROS. AF_02/2016</v>
          </cell>
          <cell r="C1074" t="str">
            <v>H</v>
          </cell>
          <cell r="D1074" t="str">
            <v>ATRIBUÍDO SÃO PAULO</v>
          </cell>
          <cell r="E1074" t="str">
            <v>2,54</v>
          </cell>
        </row>
        <row r="1075">
          <cell r="A1075" t="str">
            <v>93239</v>
          </cell>
          <cell r="B1075" t="str">
            <v>ROLO COMPACTADOR VIBRATÓRIO PÉ DE CARNEIRO, OPERADO POR CONTROLE REMOTO, POTÊNCIA 12,5 KW, PESO OPERACIONAL 1,675 T, LARGURA DE TRABALHO 0,85 M - JUROS. AF_02/2016</v>
          </cell>
          <cell r="C1075" t="str">
            <v>H</v>
          </cell>
          <cell r="D1075" t="str">
            <v>ATRIBUÍDO SÃO PAULO</v>
          </cell>
          <cell r="E1075" t="str">
            <v>11,53</v>
          </cell>
        </row>
        <row r="1076">
          <cell r="A1076" t="str">
            <v>93240</v>
          </cell>
          <cell r="B1076" t="str">
            <v>ROLO COMPACTADOR VIBRATÓRIO PÉ DE CARNEIRO, OPERADO POR CONTROLE REMOTO, POTÊNCIA 12,5 KW, PESO OPERACIONAL 1,675 T, LARGURA DE TRABALHO 0,85 M - MATERIAIS NA OPERAÇÃO. AF_02/2016</v>
          </cell>
          <cell r="C1076" t="str">
            <v>H</v>
          </cell>
          <cell r="D1076" t="str">
            <v>COLETADO</v>
          </cell>
          <cell r="E1076" t="str">
            <v>12,16</v>
          </cell>
        </row>
        <row r="1077">
          <cell r="A1077" t="str">
            <v>93267</v>
          </cell>
          <cell r="B1077" t="str">
            <v>GRUA ASCENCIONAL, LANÇA DE 30 M, CAPACIDADE DE 1,0 T A 30 M, ALTURA ATÉ 39 M   DEPRECIAÇÃO. AF_05/2023</v>
          </cell>
          <cell r="C1077" t="str">
            <v>H</v>
          </cell>
          <cell r="D1077" t="str">
            <v>ATRIBUÍDO SÃO PAULO</v>
          </cell>
          <cell r="E1077" t="str">
            <v>28,03</v>
          </cell>
        </row>
        <row r="1078">
          <cell r="A1078" t="str">
            <v>93269</v>
          </cell>
          <cell r="B1078" t="str">
            <v>GRUA ASCENCIONAL, LANÇA DE 30 M, CAPACIDADE DE 1,0 T A 30 M, ALTURA ATÉ 39 M   JUROS. AF_05/2023</v>
          </cell>
          <cell r="C1078" t="str">
            <v>H</v>
          </cell>
          <cell r="D1078" t="str">
            <v>ATRIBUÍDO SÃO PAULO</v>
          </cell>
          <cell r="E1078" t="str">
            <v>9,46</v>
          </cell>
        </row>
        <row r="1079">
          <cell r="A1079" t="str">
            <v>93270</v>
          </cell>
          <cell r="B1079" t="str">
            <v>GRUA ASCENCIONAL, LANÇA DE 30 M, CAPACIDADE DE 1,0 T A 30 M, ALTURA ATÉ 39 M   MANUTENÇÃO. AF_05/2023</v>
          </cell>
          <cell r="C1079" t="str">
            <v>H</v>
          </cell>
          <cell r="D1079" t="str">
            <v>ATRIBUÍDO SÃO PAULO</v>
          </cell>
          <cell r="E1079" t="str">
            <v>28,03</v>
          </cell>
        </row>
        <row r="1080">
          <cell r="A1080" t="str">
            <v>93271</v>
          </cell>
          <cell r="B1080" t="str">
            <v>GRUA ASCENCIONAL, LANÇA DE 30 M, CAPACIDADE DE 1,0 T A 30 M, ALTURA ATÉ 39 M   MATERIAIS NA OPERAÇÃO. AF_05/2023</v>
          </cell>
          <cell r="C1080" t="str">
            <v>H</v>
          </cell>
          <cell r="D1080" t="str">
            <v>COEFICIENTE DE REPRESENTATIVIDADE</v>
          </cell>
          <cell r="E1080" t="str">
            <v>9,81</v>
          </cell>
        </row>
        <row r="1081">
          <cell r="A1081" t="str">
            <v>93277</v>
          </cell>
          <cell r="B1081" t="str">
            <v>GUINCHO ELÉTRICO DE COLUNA, CAPACIDADE 400 KG, COM MOTO FREIO, MOTOR TRIFÁSICO DE 1,25 CV - DEPRECIAÇÃO. AF_03/2016</v>
          </cell>
          <cell r="C1081" t="str">
            <v>H</v>
          </cell>
          <cell r="D1081" t="str">
            <v>COEFICIENTE DE REPRESENTATIVIDADE</v>
          </cell>
          <cell r="E1081" t="str">
            <v>0,30</v>
          </cell>
        </row>
        <row r="1082">
          <cell r="A1082" t="str">
            <v>93278</v>
          </cell>
          <cell r="B1082" t="str">
            <v>GUINCHO ELÉTRICO DE COLUNA, CAPACIDADE 400 KG, COM MOTO FREIO, MOTOR TRIFÁSICO DE 1,25 CV - JUROS. AF_03/2016</v>
          </cell>
          <cell r="C1082" t="str">
            <v>H</v>
          </cell>
          <cell r="D1082" t="str">
            <v>COEFICIENTE DE REPRESENTATIVIDADE</v>
          </cell>
          <cell r="E1082" t="str">
            <v>0,07</v>
          </cell>
        </row>
        <row r="1083">
          <cell r="A1083" t="str">
            <v>93279</v>
          </cell>
          <cell r="B1083" t="str">
            <v>GUINCHO ELÉTRICO DE COLUNA, CAPACIDADE 400 KG, COM MOTO FREIO, MOTOR TRIFÁSICO DE 1,25 CV - MANUTENÇÃO. AF_03/2016</v>
          </cell>
          <cell r="C1083" t="str">
            <v>H</v>
          </cell>
          <cell r="D1083" t="str">
            <v>COEFICIENTE DE REPRESENTATIVIDADE</v>
          </cell>
          <cell r="E1083" t="str">
            <v>0,28</v>
          </cell>
        </row>
        <row r="1084">
          <cell r="A1084" t="str">
            <v>93280</v>
          </cell>
          <cell r="B1084" t="str">
            <v>GUINCHO ELÉTRICO DE COLUNA, CAPACIDADE 400 KG, COM MOTO FREIO, MOTOR TRIFÁSICO DE 1,25 CV - MATERIAIS NA OPERAÇÃO. AF_03/2016</v>
          </cell>
          <cell r="C1084" t="str">
            <v>H</v>
          </cell>
          <cell r="D1084" t="str">
            <v>COEFICIENTE DE REPRESENTATIVIDADE</v>
          </cell>
          <cell r="E1084" t="str">
            <v>0,81</v>
          </cell>
        </row>
        <row r="1085">
          <cell r="A1085" t="str">
            <v>93283</v>
          </cell>
          <cell r="B1085" t="str">
            <v>GUINDASTE HIDRÁULICO AUTOPROPELIDO, COM LANÇA TELESCÓPICA 40 M, CAPACIDADE MÁXIMA 60 T, POTÊNCIA 260 KW - DEPRECIAÇÃO. AF_03/2016</v>
          </cell>
          <cell r="C1085" t="str">
            <v>H</v>
          </cell>
          <cell r="D1085" t="str">
            <v>ATRIBUÍDO SÃO PAULO</v>
          </cell>
          <cell r="E1085" t="str">
            <v>94,26</v>
          </cell>
        </row>
        <row r="1086">
          <cell r="A1086" t="str">
            <v>93284</v>
          </cell>
          <cell r="B1086" t="str">
            <v>GUINDASTE HIDRÁULICO AUTOPROPELIDO, COM LANÇA TELESCÓPICA 40 M, CAPACIDADE MÁXIMA 60 T, POTÊNCIA 260 KW - JUROS. AF_03/2016</v>
          </cell>
          <cell r="C1086" t="str">
            <v>H</v>
          </cell>
          <cell r="D1086" t="str">
            <v>ATRIBUÍDO SÃO PAULO</v>
          </cell>
          <cell r="E1086" t="str">
            <v>33,22</v>
          </cell>
        </row>
        <row r="1087">
          <cell r="A1087" t="str">
            <v>93285</v>
          </cell>
          <cell r="B1087" t="str">
            <v>GUINDASTE HIDRÁULICO AUTOPROPELIDO, COM LANÇA TELESCÓPICA 40 M, CAPACIDADE MÁXIMA 60 T, POTÊNCIA 260 KW - MANUTENÇÃO. AF_03/2016</v>
          </cell>
          <cell r="C1087" t="str">
            <v>H</v>
          </cell>
          <cell r="D1087" t="str">
            <v>ATRIBUÍDO SÃO PAULO</v>
          </cell>
          <cell r="E1087" t="str">
            <v>151,53</v>
          </cell>
        </row>
        <row r="1088">
          <cell r="A1088" t="str">
            <v>93286</v>
          </cell>
          <cell r="B1088" t="str">
            <v>GUINDASTE HIDRÁULICO AUTOPROPELIDO, COM LANÇA TELESCÓPICA 40 M, CAPACIDADE MÁXIMA 60 T, POTÊNCIA 260 KW - MATERIAIS NA OPERAÇÃO. AF_03/2016</v>
          </cell>
          <cell r="C1088" t="str">
            <v>H</v>
          </cell>
          <cell r="D1088" t="str">
            <v>COEFICIENTE DE REPRESENTATIVIDADE</v>
          </cell>
          <cell r="E1088" t="str">
            <v>13,65</v>
          </cell>
        </row>
        <row r="1089">
          <cell r="A1089" t="str">
            <v>93296</v>
          </cell>
          <cell r="B1089" t="str">
            <v>GUINDASTE HIDRÁULICO AUTOPROPELIDO, COM LANÇA TELESCÓPICA 40 M, CAPACIDADE MÁXIMA 60 T, POTÊNCIA 260 KW - IMPOSTOS E SEGUROS. AF_03/2016</v>
          </cell>
          <cell r="C1089" t="str">
            <v>H</v>
          </cell>
          <cell r="D1089" t="str">
            <v>ATRIBUÍDO SÃO PAULO</v>
          </cell>
          <cell r="E1089" t="str">
            <v>13,43</v>
          </cell>
        </row>
        <row r="1090">
          <cell r="A1090" t="str">
            <v>93397</v>
          </cell>
          <cell r="B1090" t="str">
            <v>GUINDAUTO HIDRÁULICO, CAPACIDADE MÁXIMA DE CARGA 3300 KG, MOMENTO MÁXIMO DE CARGA 5,8 TM, ALCANCE MÁXIMO HORIZONTAL 7,60 M, INCLUSIVE CAMINHÃO TOCO PBT 16.000 KG, POTÊNCIA DE 189 CV - DEPRECIAÇÃO. AF_03/2016</v>
          </cell>
          <cell r="C1090" t="str">
            <v>H</v>
          </cell>
          <cell r="D1090" t="str">
            <v>ATRIBUÍDO SÃO PAULO</v>
          </cell>
          <cell r="E1090" t="str">
            <v>25,26</v>
          </cell>
        </row>
        <row r="1091">
          <cell r="A1091" t="str">
            <v>93398</v>
          </cell>
          <cell r="B1091" t="str">
            <v>GUINDAUTO HIDRÁULICO, CAPACIDADE MÁXIMA DE CARGA 3300 KG, MOMENTO MÁXIMO DE CARGA 5,8 TM, ALCANCE MÁXIMO HORIZONTAL 7,60 M, INCLUSIVE CAMINHÃO TOCO PBT 16.000 KG, POTÊNCIA DE 189 CV - JUROS. AF_03/2016</v>
          </cell>
          <cell r="C1091" t="str">
            <v>H</v>
          </cell>
          <cell r="D1091" t="str">
            <v>ATRIBUÍDO SÃO PAULO</v>
          </cell>
          <cell r="E1091" t="str">
            <v>9,58</v>
          </cell>
        </row>
        <row r="1092">
          <cell r="A1092" t="str">
            <v>93399</v>
          </cell>
          <cell r="B1092" t="str">
            <v>GUINDAUTO HIDRÁULICO, CAPACIDADE MÁXIMA DE CARGA 3300 KG, MOMENTO MÁXIMO DE CARGA 5,8 TM, ALCANCE MÁXIMO HORIZONTAL 7,60 M, INCLUSIVE CAMINHÃO TOCO PBT 16.000 KG, POTÊNCIA DE 189 CV  IMPOSTOS E SEGUROS. AF_03/2016</v>
          </cell>
          <cell r="C1092" t="str">
            <v>H</v>
          </cell>
          <cell r="D1092" t="str">
            <v>ATRIBUÍDO SÃO PAULO</v>
          </cell>
          <cell r="E1092" t="str">
            <v>3,87</v>
          </cell>
        </row>
        <row r="1093">
          <cell r="A1093" t="str">
            <v>93400</v>
          </cell>
          <cell r="B1093" t="str">
            <v>GUINDAUTO HIDRÁULICO, CAPACIDADE MÁXIMA DE CARGA 3300 KG, MOMENTO MÁXIMO DE CARGA 5,8 TM, ALCANCE MÁXIMO HORIZONTAL 7,60 M, INCLUSIVE CAMINHÃO TOCO PBT 16.000 KG, POTÊNCIA DE 189 CV - MANUTENÇÃO. AF_03/2016</v>
          </cell>
          <cell r="C1093" t="str">
            <v>H</v>
          </cell>
          <cell r="D1093" t="str">
            <v>ATRIBUÍDO SÃO PAULO</v>
          </cell>
          <cell r="E1093" t="str">
            <v>44,04</v>
          </cell>
        </row>
        <row r="1094">
          <cell r="A1094" t="str">
            <v>93401</v>
          </cell>
          <cell r="B1094" t="str">
            <v>GUINDAUTO HIDRÁULICO, CAPACIDADE MÁXIMA DE CARGA 3300 KG, MOMENTO MÁXIMO DE CARGA 5,8 TM, ALCANCE MÁXIMO HORIZONTAL 7,60 M, INCLUSIVE CAMINHÃO TOCO PBT 16.000 KG, POTÊNCIA DE 189 CV - MATERIAIS NA OPERAÇÃO. AF_03/2016</v>
          </cell>
          <cell r="C1094" t="str">
            <v>H</v>
          </cell>
          <cell r="D1094" t="str">
            <v>COLETADO</v>
          </cell>
          <cell r="E1094" t="str">
            <v>160,69</v>
          </cell>
        </row>
        <row r="1095">
          <cell r="A1095" t="str">
            <v>93404</v>
          </cell>
          <cell r="B1095" t="str">
            <v>MÁQUINA JATO DE PRESSAO PORTÁTIL, CAMARA DE 1 SAIDA, CAPACIDADE 280 L, DIAMETRO 670 MM, BICO DE JATO CURTO VENTURI DE 5/16 , MANGUEIRA DE 1 COM COMPRESSOR DE AR REBOCÁVEL 189 PCM E MOTOR DIESEL 63 CV - DEPRECIAÇÃO. AF_05/2023</v>
          </cell>
          <cell r="C1095" t="str">
            <v>H</v>
          </cell>
          <cell r="D1095" t="str">
            <v>ATRIBUÍDO SÃO PAULO</v>
          </cell>
          <cell r="E1095" t="str">
            <v>6,87</v>
          </cell>
        </row>
        <row r="1096">
          <cell r="A1096" t="str">
            <v>93405</v>
          </cell>
          <cell r="B1096" t="str">
            <v>MÁQUINA JATO DE PRESSAO PORTÁTIL, CAMARA DE 1 SAIDA, CAPACIDADE 280 L, DIAMETRO 670 MM, BICO DE JATO CURTO VENTURI DE 5/16 , MANGUEIRA DE 1 COM COMPRESSOR DE AR REBOCÁVEL 189 PCM E MOTOR DIESEL 63 CV - JUROS. AF_05/2023</v>
          </cell>
          <cell r="C1096" t="str">
            <v>H</v>
          </cell>
          <cell r="D1096" t="str">
            <v>ATRIBUÍDO SÃO PAULO</v>
          </cell>
          <cell r="E1096" t="str">
            <v>1,87</v>
          </cell>
        </row>
        <row r="1097">
          <cell r="A1097" t="str">
            <v>93406</v>
          </cell>
          <cell r="B1097" t="str">
            <v>MÁQUINA JATO DE PRESSAO PORTÁTIL, CAMARA DE 1 SAIDA, CAPACIDADE 280 L, DIAMETRO 670 MM, BICO DE JATO CURTO VENTURI DE 5/16 , MANGUEIRA DE 1 COM COMPRESSOR DE AR REBOCÁVEL 189 PCM E MOTOR DIESEL 63 CV - MANUTENÇÃO. AF_05/2023</v>
          </cell>
          <cell r="C1097" t="str">
            <v>H</v>
          </cell>
          <cell r="D1097" t="str">
            <v>ATRIBUÍDO SÃO PAULO</v>
          </cell>
          <cell r="E1097" t="str">
            <v>9,09</v>
          </cell>
        </row>
        <row r="1098">
          <cell r="A1098" t="str">
            <v>93407</v>
          </cell>
          <cell r="B1098" t="str">
            <v>MÁQUINA JATO DE PRESSAO PORTÁTIL, CAMARA DE 1 SAIDA, CAPACIDADE 280 L, DIAMETRO 670 MM, BICO DE JATO CURTO VENTURI DE 5/16 , MANGUEIRA DE 1 COM COMPRESSOR DE AR REBOCÁVEL 189 PCM E MOTOR DIESEL 63 CV - MATERIAIS NA OPERAÇÃO. AF_05/2023</v>
          </cell>
          <cell r="C1098" t="str">
            <v>H</v>
          </cell>
          <cell r="D1098" t="str">
            <v>COLETADO</v>
          </cell>
          <cell r="E1098" t="str">
            <v>47,92</v>
          </cell>
        </row>
        <row r="1099">
          <cell r="A1099" t="str">
            <v>93411</v>
          </cell>
          <cell r="B1099" t="str">
            <v>GERADOR PORTÁTIL MONOFÁSICO, POTÊNCIA 5500 VA, MOTOR A GASOLINA, POTÊNCIA DO MOTOR 13 CV - DEPRECIAÇÃO. AF_03/2016</v>
          </cell>
          <cell r="C1099" t="str">
            <v>H</v>
          </cell>
          <cell r="D1099" t="str">
            <v>ATRIBUÍDO SÃO PAULO</v>
          </cell>
          <cell r="E1099" t="str">
            <v>0,28</v>
          </cell>
        </row>
        <row r="1100">
          <cell r="A1100" t="str">
            <v>93412</v>
          </cell>
          <cell r="B1100" t="str">
            <v>GERADOR PORTÁTIL MONOFÁSICO, POTÊNCIA 5500 VA, MOTOR A GASOLINA, POTÊNCIA DO MOTOR 13 CV - JUROS. AF_03/2016</v>
          </cell>
          <cell r="C1100" t="str">
            <v>H</v>
          </cell>
          <cell r="D1100" t="str">
            <v>ATRIBUÍDO SÃO PAULO</v>
          </cell>
          <cell r="E1100" t="str">
            <v>0,10</v>
          </cell>
        </row>
        <row r="1101">
          <cell r="A1101" t="str">
            <v>93413</v>
          </cell>
          <cell r="B1101" t="str">
            <v>GERADOR PORTÁTIL MONOFÁSICO, POTÊNCIA 5500 VA, MOTOR A GASOLINA, POTÊNCIA DO MOTOR 13 CV - MANUTENÇÃO. AF_03/2016</v>
          </cell>
          <cell r="C1101" t="str">
            <v>H</v>
          </cell>
          <cell r="D1101" t="str">
            <v>ATRIBUÍDO SÃO PAULO</v>
          </cell>
          <cell r="E1101" t="str">
            <v>0,25</v>
          </cell>
        </row>
        <row r="1102">
          <cell r="A1102" t="str">
            <v>93414</v>
          </cell>
          <cell r="B1102" t="str">
            <v>GERADOR PORTÁTIL MONOFÁSICO, POTÊNCIA 5500 VA, MOTOR A GASOLINA, POTÊNCIA DO MOTOR 13 CV - MATERIAIS NA OPERAÇÃO. AF_03/2016</v>
          </cell>
          <cell r="C1102" t="str">
            <v>H</v>
          </cell>
          <cell r="D1102" t="str">
            <v>COLETADO</v>
          </cell>
          <cell r="E1102" t="str">
            <v>14,21</v>
          </cell>
        </row>
        <row r="1103">
          <cell r="A1103" t="str">
            <v>93417</v>
          </cell>
          <cell r="B1103" t="str">
            <v>GRUPO GERADOR REBOCÁVEL, POTÊNCIA 66 KVA, MOTOR A DIESEL - DEPRECIAÇÃO. AF_03/2016</v>
          </cell>
          <cell r="C1103" t="str">
            <v>H</v>
          </cell>
          <cell r="D1103" t="str">
            <v>ATRIBUÍDO SÃO PAULO</v>
          </cell>
          <cell r="E1103" t="str">
            <v>3,71</v>
          </cell>
        </row>
        <row r="1104">
          <cell r="A1104" t="str">
            <v>93418</v>
          </cell>
          <cell r="B1104" t="str">
            <v>GRUPO GERADOR REBOCÁVEL, POTÊNCIA 66 KVA, MOTOR A DIESEL - JUROS. AF_03/2016</v>
          </cell>
          <cell r="C1104" t="str">
            <v>H</v>
          </cell>
          <cell r="D1104" t="str">
            <v>ATRIBUÍDO SÃO PAULO</v>
          </cell>
          <cell r="E1104" t="str">
            <v>1,30</v>
          </cell>
        </row>
        <row r="1105">
          <cell r="A1105" t="str">
            <v>93419</v>
          </cell>
          <cell r="B1105" t="str">
            <v>GRUPO GERADOR REBOCÁVEL, POTÊNCIA 66 KVA, MOTOR A DIESEL - MANUTENÇÃO. AF_03/2016</v>
          </cell>
          <cell r="C1105" t="str">
            <v>H</v>
          </cell>
          <cell r="D1105" t="str">
            <v>ATRIBUÍDO SÃO PAULO</v>
          </cell>
          <cell r="E1105" t="str">
            <v>3,31</v>
          </cell>
        </row>
        <row r="1106">
          <cell r="A1106" t="str">
            <v>93420</v>
          </cell>
          <cell r="B1106" t="str">
            <v>GRUPO GERADOR REBOCÁVEL, POTÊNCIA 66 KVA, MOTOR A DIESEL - MATERIAIS NA OPERAÇÃO. AF_03/2016</v>
          </cell>
          <cell r="C1106" t="str">
            <v>H</v>
          </cell>
          <cell r="D1106" t="str">
            <v>COLETADO</v>
          </cell>
          <cell r="E1106" t="str">
            <v>68,15</v>
          </cell>
        </row>
        <row r="1107">
          <cell r="A1107" t="str">
            <v>93423</v>
          </cell>
          <cell r="B1107" t="str">
            <v>GRUPO GERADOR ESTACIONÁRIO, POTÊNCIA 150 KVA, MOTOR A DIESEL- DEPRECIAÇÃO. AF_03/2016</v>
          </cell>
          <cell r="C1107" t="str">
            <v>H</v>
          </cell>
          <cell r="D1107" t="str">
            <v>ATRIBUÍDO SÃO PAULO</v>
          </cell>
          <cell r="E1107" t="str">
            <v>5,25</v>
          </cell>
        </row>
        <row r="1108">
          <cell r="A1108" t="str">
            <v>93424</v>
          </cell>
          <cell r="B1108" t="str">
            <v>GRUPO GERADOR ESTACIONÁRIO, POTÊNCIA 150 KVA, MOTOR A DIESEL- JUROS. AF_03/2016</v>
          </cell>
          <cell r="C1108" t="str">
            <v>H</v>
          </cell>
          <cell r="D1108" t="str">
            <v>ATRIBUÍDO SÃO PAULO</v>
          </cell>
          <cell r="E1108" t="str">
            <v>1,85</v>
          </cell>
        </row>
        <row r="1109">
          <cell r="A1109" t="str">
            <v>93425</v>
          </cell>
          <cell r="B1109" t="str">
            <v>GRUPO GERADOR ESTACIONÁRIO, POTÊNCIA 150 KVA, MOTOR A DIESEL- MANUTENÇÃO. AF_03/2016</v>
          </cell>
          <cell r="C1109" t="str">
            <v>H</v>
          </cell>
          <cell r="D1109" t="str">
            <v>ATRIBUÍDO SÃO PAULO</v>
          </cell>
          <cell r="E1109" t="str">
            <v>4,68</v>
          </cell>
        </row>
        <row r="1110">
          <cell r="A1110" t="str">
            <v>93426</v>
          </cell>
          <cell r="B1110" t="str">
            <v>GRUPO GERADOR ESTACIONÁRIO, POTÊNCIA 150 KVA, MOTOR A DIESEL- MATERIAIS NA OPERAÇÃO. AF_03/2016</v>
          </cell>
          <cell r="C1110" t="str">
            <v>H</v>
          </cell>
          <cell r="D1110" t="str">
            <v>COLETADO</v>
          </cell>
          <cell r="E1110" t="str">
            <v>162,88</v>
          </cell>
        </row>
        <row r="1111">
          <cell r="A1111" t="str">
            <v>93429</v>
          </cell>
          <cell r="B1111" t="str">
            <v>USINA DE MISTURA ASFÁLTICA À QUENTE, TIPO CONTRA FLUXO, PROD 40 A 80 TON/HORA - DEPRECIAÇÃO. AF_05/2023</v>
          </cell>
          <cell r="C1111" t="str">
            <v>H</v>
          </cell>
          <cell r="D1111" t="str">
            <v>ATRIBUÍDO SÃO PAULO</v>
          </cell>
          <cell r="E1111" t="str">
            <v>115,00</v>
          </cell>
        </row>
        <row r="1112">
          <cell r="A1112" t="str">
            <v>93430</v>
          </cell>
          <cell r="B1112" t="str">
            <v>USINA DE MISTURA ASFÁLTICA À QUENTE, TIPO CONTRA FLUXO, PROD 40 A 80 TON/HORA - JUROS. AF_05/2023</v>
          </cell>
          <cell r="C1112" t="str">
            <v>H</v>
          </cell>
          <cell r="D1112" t="str">
            <v>ATRIBUÍDO SÃO PAULO</v>
          </cell>
          <cell r="E1112" t="str">
            <v>36,34</v>
          </cell>
        </row>
        <row r="1113">
          <cell r="A1113" t="str">
            <v>93431</v>
          </cell>
          <cell r="B1113" t="str">
            <v>USINA DE MISTURA ASFÁLTICA À QUENTE, TIPO CONTRA FLUXO, PROD 40 A 80 TON/HORA - MANUTENÇÃO. AF_05/2023</v>
          </cell>
          <cell r="C1113" t="str">
            <v>H</v>
          </cell>
          <cell r="D1113" t="str">
            <v>ATRIBUÍDO SÃO PAULO</v>
          </cell>
          <cell r="E1113" t="str">
            <v>138,00</v>
          </cell>
        </row>
        <row r="1114">
          <cell r="A1114" t="str">
            <v>93432</v>
          </cell>
          <cell r="B1114" t="str">
            <v>USINA DE MISTURA ASFÁLTICA À QUENTE, TIPO CONTRA FLUXO, PROD 40 A 80 TON/HORA - MATERIAIS NA OPERAÇÃO. AF_05/2023</v>
          </cell>
          <cell r="C1114" t="str">
            <v>H</v>
          </cell>
          <cell r="D1114" t="str">
            <v>COLETADO</v>
          </cell>
          <cell r="E1114" t="str">
            <v>2.188,80</v>
          </cell>
        </row>
        <row r="1115">
          <cell r="A1115" t="str">
            <v>93435</v>
          </cell>
          <cell r="B1115" t="str">
            <v>USINA DE ASFALTO À FRIO, CAPACIDADE DE 40 A 60 TON/HORA, ELÉTRICA POTÊNCIA 30 CV - DEPRECIAÇÃO. AF_05/2023</v>
          </cell>
          <cell r="C1115" t="str">
            <v>H</v>
          </cell>
          <cell r="D1115" t="str">
            <v>ATRIBUÍDO SÃO PAULO</v>
          </cell>
          <cell r="E1115" t="str">
            <v>7,26</v>
          </cell>
        </row>
        <row r="1116">
          <cell r="A1116" t="str">
            <v>93436</v>
          </cell>
          <cell r="B1116" t="str">
            <v>USINA DE ASFALTO À FRIO, CAPACIDADE DE 40 A 60 TON/HORA, ELÉTRICA POTÊNCIA 30 CV - JUROS. AF_05/2023</v>
          </cell>
          <cell r="C1116" t="str">
            <v>H</v>
          </cell>
          <cell r="D1116" t="str">
            <v>ATRIBUÍDO SÃO PAULO</v>
          </cell>
          <cell r="E1116" t="str">
            <v>2,04</v>
          </cell>
        </row>
        <row r="1117">
          <cell r="A1117" t="str">
            <v>93437</v>
          </cell>
          <cell r="B1117" t="str">
            <v>USINA DE ASFALTO À FRIO, CAPACIDADE DE 40 A 60 TON/HORA, ELÉTRICA POTÊNCIA 30 CV - MANUTENÇÃO. AF_05/2023</v>
          </cell>
          <cell r="C1117" t="str">
            <v>H</v>
          </cell>
          <cell r="D1117" t="str">
            <v>ATRIBUÍDO SÃO PAULO</v>
          </cell>
          <cell r="E1117" t="str">
            <v>7,26</v>
          </cell>
        </row>
        <row r="1118">
          <cell r="A1118" t="str">
            <v>93438</v>
          </cell>
          <cell r="B1118" t="str">
            <v>USINA DE ASFALTO À FRIO, CAPACIDADE DE 40 A 60 TON/HORA, ELÉTRICA POTÊNCIA 30 CV - MATERIAIS NA OPERAÇÃO. AF_05/2023</v>
          </cell>
          <cell r="C1118" t="str">
            <v>H</v>
          </cell>
          <cell r="D1118" t="str">
            <v>COLETADO</v>
          </cell>
          <cell r="E1118" t="str">
            <v>114,12</v>
          </cell>
        </row>
        <row r="1119">
          <cell r="A1119" t="str">
            <v>95114</v>
          </cell>
          <cell r="B1119" t="str">
            <v>MARTELETE OU ROMPEDOR PNEUMÁTICO MANUAL, 28 KG, COM SILENCIADOR - DEPRECIAÇÃO. AF_07/2016</v>
          </cell>
          <cell r="C1119" t="str">
            <v>H</v>
          </cell>
          <cell r="D1119" t="str">
            <v>ATRIBUÍDO SÃO PAULO</v>
          </cell>
          <cell r="E1119" t="str">
            <v>1,36</v>
          </cell>
        </row>
        <row r="1120">
          <cell r="A1120" t="str">
            <v>95115</v>
          </cell>
          <cell r="B1120" t="str">
            <v>MARTELETE OU ROMPEDOR PNEUMÁTICO MANUAL, 28 KG, COM SILENCIADOR - JUROS. AF_07/2016</v>
          </cell>
          <cell r="C1120" t="str">
            <v>H</v>
          </cell>
          <cell r="D1120" t="str">
            <v>ATRIBUÍDO SÃO PAULO</v>
          </cell>
          <cell r="E1120" t="str">
            <v>0,31</v>
          </cell>
        </row>
        <row r="1121">
          <cell r="A1121" t="str">
            <v>95116</v>
          </cell>
          <cell r="B1121" t="str">
            <v>USINA DE CONCRETO FIXA, CAPACIDADE NOMINAL DE 90 A 120 M3/H, SEM SILO - DEPRECIAÇÃO. AF_07/2016</v>
          </cell>
          <cell r="C1121" t="str">
            <v>H</v>
          </cell>
          <cell r="D1121" t="str">
            <v>ATRIBUÍDO SÃO PAULO</v>
          </cell>
          <cell r="E1121" t="str">
            <v>32,55</v>
          </cell>
        </row>
        <row r="1122">
          <cell r="A1122" t="str">
            <v>95117</v>
          </cell>
          <cell r="B1122" t="str">
            <v>USINA DE CONCRETO FIXA, CAPACIDADE NOMINAL DE 90 A 120 M3/H, SEM SILO - JUROS. AF_07/2016</v>
          </cell>
          <cell r="C1122" t="str">
            <v>H</v>
          </cell>
          <cell r="D1122" t="str">
            <v>ATRIBUÍDO SÃO PAULO</v>
          </cell>
          <cell r="E1122" t="str">
            <v>10,04</v>
          </cell>
        </row>
        <row r="1123">
          <cell r="A1123" t="str">
            <v>95118</v>
          </cell>
          <cell r="B1123" t="str">
            <v>USINA MISTURADORA DE SOLOS, CAPACIDADE DE 200 A 500 TON/H, POTENCIA 75KW - DEPRECIAÇÃO. AF_07/2016</v>
          </cell>
          <cell r="C1123" t="str">
            <v>H</v>
          </cell>
          <cell r="D1123" t="str">
            <v>ATRIBUÍDO SÃO PAULO</v>
          </cell>
          <cell r="E1123" t="str">
            <v>54,22</v>
          </cell>
        </row>
        <row r="1124">
          <cell r="A1124" t="str">
            <v>95119</v>
          </cell>
          <cell r="B1124" t="str">
            <v>USINA MISTURADORA DE SOLOS, CAPACIDADE DE 200 A 500 TON/H, POTENCIA 75KW - JUROS. AF_07/2016</v>
          </cell>
          <cell r="C1124" t="str">
            <v>H</v>
          </cell>
          <cell r="D1124" t="str">
            <v>ATRIBUÍDO SÃO PAULO</v>
          </cell>
          <cell r="E1124" t="str">
            <v>16,72</v>
          </cell>
        </row>
        <row r="1125">
          <cell r="A1125" t="str">
            <v>95120</v>
          </cell>
          <cell r="B1125" t="str">
            <v>USINA MISTURADORA DE SOLOS, CAPACIDADE DE 200 A 500 TON/H, POTENCIA 75KW - MATERIAIS NA OPERAÇÃO. AF_07/2016</v>
          </cell>
          <cell r="C1125" t="str">
            <v>H</v>
          </cell>
          <cell r="D1125" t="str">
            <v>COEFICIENTE DE REPRESENTATIVIDADE</v>
          </cell>
          <cell r="E1125" t="str">
            <v>66,93</v>
          </cell>
        </row>
        <row r="1126">
          <cell r="A1126" t="str">
            <v>95123</v>
          </cell>
          <cell r="B1126" t="str">
            <v>DISTRIBUIDOR DE AGREGADOS AUTOPROPELIDO, CAP 3 M3, A DIESEL, POTÊNCIA 176CV - DEPRECIAÇÃO. AF_07/2016</v>
          </cell>
          <cell r="C1126" t="str">
            <v>H</v>
          </cell>
          <cell r="D1126" t="str">
            <v>ATRIBUÍDO SÃO PAULO</v>
          </cell>
          <cell r="E1126" t="str">
            <v>17,87</v>
          </cell>
        </row>
        <row r="1127">
          <cell r="A1127" t="str">
            <v>95124</v>
          </cell>
          <cell r="B1127" t="str">
            <v>DISTRIBUIDOR DE AGREGADOS AUTOPROPELIDO, C/AP 3 M3, A DIESEL, POTÊNCIA 176CV - JUROS. AF_07/2016</v>
          </cell>
          <cell r="C1127" t="str">
            <v>H</v>
          </cell>
          <cell r="D1127" t="str">
            <v>ATRIBUÍDO SÃO PAULO</v>
          </cell>
          <cell r="E1127" t="str">
            <v>5,51</v>
          </cell>
        </row>
        <row r="1128">
          <cell r="A1128" t="str">
            <v>95125</v>
          </cell>
          <cell r="B1128" t="str">
            <v>DISTRIBUIDOR DE AGREGADOS AUTOPROPELIDO, CAP 3 M3, A DIESEL, POTÊNCIA 176CV - MANUTENÇÃO. AF_07/2016</v>
          </cell>
          <cell r="C1128" t="str">
            <v>H</v>
          </cell>
          <cell r="D1128" t="str">
            <v>ATRIBUÍDO SÃO PAULO</v>
          </cell>
          <cell r="E1128" t="str">
            <v>19,56</v>
          </cell>
        </row>
        <row r="1129">
          <cell r="A1129" t="str">
            <v>95126</v>
          </cell>
          <cell r="B1129" t="str">
            <v>DISTRIBUIDOR DE AGREGADOS AUTOPROPELIDO, CAP 3 M3, A DIESEL, POTÊNCIA 176CV  MATERIAIS NA OPERAÇÃO. AF_07/2016</v>
          </cell>
          <cell r="C1129" t="str">
            <v>H</v>
          </cell>
          <cell r="D1129" t="str">
            <v>COLETADO</v>
          </cell>
          <cell r="E1129" t="str">
            <v>149,62</v>
          </cell>
        </row>
        <row r="1130">
          <cell r="A1130" t="str">
            <v>95129</v>
          </cell>
          <cell r="B1130" t="str">
            <v>MÁQUINA DEMARCADORA DE FAIXA DE TRÁFEGO À FRIO, AUTOPROPELIDA, POTÊNCIA 38 HP - DEPRECIAÇÃO. AF_07/2016</v>
          </cell>
          <cell r="C1130" t="str">
            <v>H</v>
          </cell>
          <cell r="D1130" t="str">
            <v>ATRIBUÍDO SÃO PAULO</v>
          </cell>
          <cell r="E1130" t="str">
            <v>47,90</v>
          </cell>
        </row>
        <row r="1131">
          <cell r="A1131" t="str">
            <v>95130</v>
          </cell>
          <cell r="B1131" t="str">
            <v>MÁQUINA DEMARCADORA DE FAIXA DE TRÁFEGO À FRIO, AUTOPROPELIDA, POTÊNCIA 38 HP - JUROS. AF_07/2016</v>
          </cell>
          <cell r="C1131" t="str">
            <v>H</v>
          </cell>
          <cell r="D1131" t="str">
            <v>ATRIBUÍDO SÃO PAULO</v>
          </cell>
          <cell r="E1131" t="str">
            <v>17,36</v>
          </cell>
        </row>
        <row r="1132">
          <cell r="A1132" t="str">
            <v>95131</v>
          </cell>
          <cell r="B1132" t="str">
            <v>MÁQUINA DEMARCADORA DE FAIXA DE TRÁFEGO À FRIO, AUTOPROPELIDA, POTÊNCIA 38 HP - MANUTENÇÃO. AF_07/2016</v>
          </cell>
          <cell r="C1132" t="str">
            <v>H</v>
          </cell>
          <cell r="D1132" t="str">
            <v>ATRIBUÍDO SÃO PAULO</v>
          </cell>
          <cell r="E1132" t="str">
            <v>56,38</v>
          </cell>
        </row>
        <row r="1133">
          <cell r="A1133" t="str">
            <v>95132</v>
          </cell>
          <cell r="B1133" t="str">
            <v>MÁQUINA DEMARCADORA DE FAIXA DE TRÁFEGO À FRIO, AUTOPROPELIDA, POTÊNCIA 38 HP - MATERIAIS NA OPERAÇÃO. AF_07/2016</v>
          </cell>
          <cell r="C1133" t="str">
            <v>H</v>
          </cell>
          <cell r="D1133" t="str">
            <v>COLETADO</v>
          </cell>
          <cell r="E1133" t="str">
            <v>32,77</v>
          </cell>
        </row>
        <row r="1134">
          <cell r="A1134" t="str">
            <v>95136</v>
          </cell>
          <cell r="B1134" t="str">
            <v>TALHA MANUAL DE CORRENTE, CAPACIDADE DE 2 TON. COM ELEVAÇÃO DE 3 M - DEPRECIAÇÃO. AF_07/2016</v>
          </cell>
          <cell r="C1134" t="str">
            <v>H</v>
          </cell>
          <cell r="D1134" t="str">
            <v>COLETADO</v>
          </cell>
          <cell r="E1134" t="str">
            <v>0,03</v>
          </cell>
        </row>
        <row r="1135">
          <cell r="A1135" t="str">
            <v>95137</v>
          </cell>
          <cell r="B1135" t="str">
            <v>TALHA MANUAL DE CORRENTE, CAPACIDADE DE 2 TON. COM ELEVAÇÃO DE 3 M - JUROS. AF_07/2016</v>
          </cell>
          <cell r="C1135" t="str">
            <v>H</v>
          </cell>
          <cell r="D1135" t="str">
            <v>COLETADO</v>
          </cell>
          <cell r="E1135" t="str">
            <v>0,01</v>
          </cell>
        </row>
        <row r="1136">
          <cell r="A1136" t="str">
            <v>95138</v>
          </cell>
          <cell r="B1136" t="str">
            <v>TALHA MANUAL DE CORRENTE, CAPACIDADE DE 2 TON. COM ELEVAÇÃO DE 3 M - MANUTENÇÃO. AF_07/2016</v>
          </cell>
          <cell r="C1136" t="str">
            <v>H</v>
          </cell>
          <cell r="D1136" t="str">
            <v>COLETADO</v>
          </cell>
          <cell r="E1136" t="str">
            <v>0,02</v>
          </cell>
        </row>
        <row r="1137">
          <cell r="A1137" t="str">
            <v>95208</v>
          </cell>
          <cell r="B1137" t="str">
            <v>GRUA ASCENCIONAL, LANÇA DE 42 M, CAPACIDADE DE 1,5 T A 30 M, ALTURA ATÉ 39 M   DEPRECIAÇÃO. AF_05/2023</v>
          </cell>
          <cell r="C1137" t="str">
            <v>H</v>
          </cell>
          <cell r="D1137" t="str">
            <v>ATRIBUÍDO SÃO PAULO</v>
          </cell>
          <cell r="E1137" t="str">
            <v>31,76</v>
          </cell>
        </row>
        <row r="1138">
          <cell r="A1138" t="str">
            <v>95209</v>
          </cell>
          <cell r="B1138" t="str">
            <v>GRUA ASCENCIONAL, LANCA DE 42 M, CAPACIDADE DE 1,5 T A 30 M, ALTURA ATE 39 M   JUROS. AF_05/2023</v>
          </cell>
          <cell r="C1138" t="str">
            <v>H</v>
          </cell>
          <cell r="D1138" t="str">
            <v>ATRIBUÍDO SÃO PAULO</v>
          </cell>
          <cell r="E1138" t="str">
            <v>11,75</v>
          </cell>
        </row>
        <row r="1139">
          <cell r="A1139" t="str">
            <v>95210</v>
          </cell>
          <cell r="B1139" t="str">
            <v>GRUA ASCENCIONAL, LANCA DE 42 M, CAPACIDADE DE 1,5 T A 30 M, ALTURA ATE 39 M   MANUTENÇÃO. AF_05/2023</v>
          </cell>
          <cell r="C1139" t="str">
            <v>H</v>
          </cell>
          <cell r="D1139" t="str">
            <v>ATRIBUÍDO SÃO PAULO</v>
          </cell>
          <cell r="E1139" t="str">
            <v>31,76</v>
          </cell>
        </row>
        <row r="1140">
          <cell r="A1140" t="str">
            <v>95211</v>
          </cell>
          <cell r="B1140" t="str">
            <v>GRUA ASCENCIONAL, LANCA DE 42 M, CAPACIDADE DE 1,5 T A 30 M, ALTURA ATE 39 M   MATERIAIS NA OPERAÇÃO. AF_05/2023</v>
          </cell>
          <cell r="C1140" t="str">
            <v>H</v>
          </cell>
          <cell r="D1140" t="str">
            <v>COEFICIENTE DE REPRESENTATIVIDADE</v>
          </cell>
          <cell r="E1140" t="str">
            <v>9,81</v>
          </cell>
        </row>
        <row r="1141">
          <cell r="A1141" t="str">
            <v>95217</v>
          </cell>
          <cell r="B1141" t="str">
            <v>PULVERIZADOR DE TINTA ELÉTRICO/MÁQUINA DE PINTURA AIRLESS, VAZÃO 2 L/MIN - MATERIAIS NA OPERAÇÃO. AF_05/2023</v>
          </cell>
          <cell r="C1141" t="str">
            <v>H</v>
          </cell>
          <cell r="D1141" t="str">
            <v>COEFICIENTE DE REPRESENTATIVIDADE</v>
          </cell>
          <cell r="E1141" t="str">
            <v>0,79</v>
          </cell>
        </row>
        <row r="1142">
          <cell r="A1142" t="str">
            <v>95255</v>
          </cell>
          <cell r="B1142" t="str">
            <v>MARTELO DEMOLIDOR PNEUMÁTICO MANUAL, 32 KG - DEPRECIAÇÃO. AF_09/2016</v>
          </cell>
          <cell r="C1142" t="str">
            <v>H</v>
          </cell>
          <cell r="D1142" t="str">
            <v>ATRIBUÍDO SÃO PAULO</v>
          </cell>
          <cell r="E1142" t="str">
            <v>1,21</v>
          </cell>
        </row>
        <row r="1143">
          <cell r="A1143" t="str">
            <v>95256</v>
          </cell>
          <cell r="B1143" t="str">
            <v>MARTELO DEMOLIDOR PNEUMÁTICO MANUAL, 32 KG - JUROS. AF_09/2016</v>
          </cell>
          <cell r="C1143" t="str">
            <v>H</v>
          </cell>
          <cell r="D1143" t="str">
            <v>ATRIBUÍDO SÃO PAULO</v>
          </cell>
          <cell r="E1143" t="str">
            <v>0,27</v>
          </cell>
        </row>
        <row r="1144">
          <cell r="A1144" t="str">
            <v>95257</v>
          </cell>
          <cell r="B1144" t="str">
            <v>MARTELO DEMOLIDOR PNEUMÁTICO MANUAL, 32 KG - MANUTENÇÃO. AF_09/2016</v>
          </cell>
          <cell r="C1144" t="str">
            <v>H</v>
          </cell>
          <cell r="D1144" t="str">
            <v>ATRIBUÍDO SÃO PAULO</v>
          </cell>
          <cell r="E1144" t="str">
            <v>1,51</v>
          </cell>
        </row>
        <row r="1145">
          <cell r="A1145" t="str">
            <v>95260</v>
          </cell>
          <cell r="B1145" t="str">
            <v>COMPACTADOR DE SOLOS DE PERCUSÃO (SOQUETE) COM MOTOR A GASOLINA, POTÊNCIA 3 CV - DEPRECIAÇÃO. AF_09/2016</v>
          </cell>
          <cell r="C1145" t="str">
            <v>H</v>
          </cell>
          <cell r="D1145" t="str">
            <v>ATRIBUÍDO SÃO PAULO</v>
          </cell>
          <cell r="E1145" t="str">
            <v>0,55</v>
          </cell>
        </row>
        <row r="1146">
          <cell r="A1146" t="str">
            <v>95261</v>
          </cell>
          <cell r="B1146" t="str">
            <v>COMPACTADOR DE SOLOS DE PERCUSÃO (SOQUETE) COM MOTOR A GASOLINA, POTÊNCIA 3 CV - JUROS. AF_09/2016</v>
          </cell>
          <cell r="C1146" t="str">
            <v>H</v>
          </cell>
          <cell r="D1146" t="str">
            <v>ATRIBUÍDO SÃO PAULO</v>
          </cell>
          <cell r="E1146" t="str">
            <v>0,27</v>
          </cell>
        </row>
        <row r="1147">
          <cell r="A1147" t="str">
            <v>95262</v>
          </cell>
          <cell r="B1147" t="str">
            <v>COMPACTADOR DE SOLOS DE PERCUSÃO (SOQUETE) COM MOTOR A GASOLINA, POTÊNCIA 3 CV - MANUTENÇÃO. AF_09/2016</v>
          </cell>
          <cell r="C1147" t="str">
            <v>H</v>
          </cell>
          <cell r="D1147" t="str">
            <v>ATRIBUÍDO SÃO PAULO</v>
          </cell>
          <cell r="E1147" t="str">
            <v>1,26</v>
          </cell>
        </row>
        <row r="1148">
          <cell r="A1148" t="str">
            <v>95263</v>
          </cell>
          <cell r="B1148" t="str">
            <v>COMPACTADOR DE SOLOS DE PERCUSÃO (SOQUETE) COM MOTOR A GASOLINA, POTÊNCIA 3 CV - MATERIAIS NA OPERAÇÃO. AF_09/2016</v>
          </cell>
          <cell r="C1148" t="str">
            <v>H</v>
          </cell>
          <cell r="D1148" t="str">
            <v>COLETADO</v>
          </cell>
          <cell r="E1148" t="str">
            <v>4,45</v>
          </cell>
        </row>
        <row r="1149">
          <cell r="A1149" t="str">
            <v>95266</v>
          </cell>
          <cell r="B1149" t="str">
            <v>RÉGUA VIBRATÓRIA DUPLA PARA CONCRETO, PESO DE 60KG, COMPRIMENTO 4 M, COM MOTOR A GASOLINA, POTÊNCIA 5,5 HP - DEPRECIAÇÃO. AF_09/2016</v>
          </cell>
          <cell r="C1149" t="str">
            <v>H</v>
          </cell>
          <cell r="D1149" t="str">
            <v>ATRIBUÍDO SÃO PAULO</v>
          </cell>
          <cell r="E1149" t="str">
            <v>0,44</v>
          </cell>
        </row>
        <row r="1150">
          <cell r="A1150" t="str">
            <v>95267</v>
          </cell>
          <cell r="B1150" t="str">
            <v>RÉGUA VIBRATÓRIA DUPLA PARA CONCRETO, PESO DE 60KG, COMPRIMENTO 4 M, COM MOTOR A GASOLINA, POTÊNCIA 5,5 HP - JUROS. AF_09/2016</v>
          </cell>
          <cell r="C1150" t="str">
            <v>H</v>
          </cell>
          <cell r="D1150" t="str">
            <v>ATRIBUÍDO SÃO PAULO</v>
          </cell>
          <cell r="E1150" t="str">
            <v>0,09</v>
          </cell>
        </row>
        <row r="1151">
          <cell r="A1151" t="str">
            <v>95268</v>
          </cell>
          <cell r="B1151" t="str">
            <v>RÉGUA VIBRATÓRIA DUPLA PARA CONCRETO, PESO DE 60KG, COMPRIMENTO 4 M, COM MOTOR A GASOLINA, POTÊNCIA 5,5 HP - MANUTENÇÃO. AF_09/2016</v>
          </cell>
          <cell r="C1151" t="str">
            <v>H</v>
          </cell>
          <cell r="D1151" t="str">
            <v>ATRIBUÍDO SÃO PAULO</v>
          </cell>
          <cell r="E1151" t="str">
            <v>0,43</v>
          </cell>
        </row>
        <row r="1152">
          <cell r="A1152" t="str">
            <v>95269</v>
          </cell>
          <cell r="B1152" t="str">
            <v>RÉGUA VIBRATÓRIA DUPLA PARA CONCRETO, PESO DE 60KG, COMPRIMENTO 4 M, COM MOTOR A GASOLINA, POTÊNCIA 5,5 HP  MATERIAIS NA OPERAÇÃO. AF_09/2016</v>
          </cell>
          <cell r="C1152" t="str">
            <v>H</v>
          </cell>
          <cell r="D1152" t="str">
            <v>COLETADO</v>
          </cell>
          <cell r="E1152" t="str">
            <v>8,22</v>
          </cell>
        </row>
        <row r="1153">
          <cell r="A1153" t="str">
            <v>95272</v>
          </cell>
          <cell r="B1153" t="str">
            <v>POLIDORA DE PISO (POLITRIZ), PESO DE 100KG, DIÂMETRO 450 MM, MOTOR ELÉTRICO, POTÊNCIA 4 HP - DEPRECIAÇÃO. AF_05/2023</v>
          </cell>
          <cell r="C1153" t="str">
            <v>H</v>
          </cell>
          <cell r="D1153" t="str">
            <v>ATRIBUÍDO SÃO PAULO</v>
          </cell>
          <cell r="E1153" t="str">
            <v>0,40</v>
          </cell>
        </row>
        <row r="1154">
          <cell r="A1154" t="str">
            <v>95273</v>
          </cell>
          <cell r="B1154" t="str">
            <v>POLIDORA DE PISO (POLITRIZ), PESO DE 100KG, DIÂMETRO 450 MM, MOTOR ELÉTRICO, POTÊNCIA 4 HP - JUROS. AF_05/2023</v>
          </cell>
          <cell r="C1154" t="str">
            <v>H</v>
          </cell>
          <cell r="D1154" t="str">
            <v>ATRIBUÍDO SÃO PAULO</v>
          </cell>
          <cell r="E1154" t="str">
            <v>0,10</v>
          </cell>
        </row>
        <row r="1155">
          <cell r="A1155" t="str">
            <v>95274</v>
          </cell>
          <cell r="B1155" t="str">
            <v>POLIDORA DE PISO (POLITRIZ), PESO DE 100KG, DIÂMETRO 450 MM, MOTOR ELÉTRICO, POTÊNCIA 4 HP - MANUTENÇÃO. AF_05/2023</v>
          </cell>
          <cell r="C1155" t="str">
            <v>H</v>
          </cell>
          <cell r="D1155" t="str">
            <v>ATRIBUÍDO SÃO PAULO</v>
          </cell>
          <cell r="E1155" t="str">
            <v>0,33</v>
          </cell>
        </row>
        <row r="1156">
          <cell r="A1156" t="str">
            <v>95275</v>
          </cell>
          <cell r="B1156" t="str">
            <v>POLIDORA DE PISO (POLITRIZ), PESO DE 100KG, DIÂMETRO 450 MM, MOTOR ELÉTRICO, POTÊNCIA 4 HP - MATERIAIS NA OPERAÇÃO. AF_05/2023</v>
          </cell>
          <cell r="C1156" t="str">
            <v>H</v>
          </cell>
          <cell r="D1156" t="str">
            <v>COEFICIENTE DE REPRESENTATIVIDADE</v>
          </cell>
          <cell r="E1156" t="str">
            <v>2,66</v>
          </cell>
        </row>
        <row r="1157">
          <cell r="A1157" t="str">
            <v>95278</v>
          </cell>
          <cell r="B1157" t="str">
            <v>DESEMPENADEIRA DE CONCRETO, PESO DE 78 KG, 4 PÁS, MOTOR A GASOLINA, POTÊNCIA 5,5 HP - DEPRECIAÇÃO. AF_05/2023</v>
          </cell>
          <cell r="C1157" t="str">
            <v>H</v>
          </cell>
          <cell r="D1157" t="str">
            <v>ATRIBUÍDO SÃO PAULO</v>
          </cell>
          <cell r="E1157" t="str">
            <v>0,51</v>
          </cell>
        </row>
        <row r="1158">
          <cell r="A1158" t="str">
            <v>95279</v>
          </cell>
          <cell r="B1158" t="str">
            <v>DESEMPENADEIRA DE CONCRETO, PESO DE 78 KG, 4 PÁS, MOTOR A GASOLINA, POTÊNCIA 5,5 HP - JUROS. AF_05/2023</v>
          </cell>
          <cell r="C1158" t="str">
            <v>H</v>
          </cell>
          <cell r="D1158" t="str">
            <v>ATRIBUÍDO SÃO PAULO</v>
          </cell>
          <cell r="E1158" t="str">
            <v>0,10</v>
          </cell>
        </row>
        <row r="1159">
          <cell r="A1159" t="str">
            <v>95280</v>
          </cell>
          <cell r="B1159" t="str">
            <v>DESEMPENADEIRA DE CONCRETO, PESO DE 78 KG, 4 PÁS, MOTOR A GASOLINA, POTÊNCIA 5,5 HP - MANUTENÇÃO. AF_05/2023</v>
          </cell>
          <cell r="C1159" t="str">
            <v>H</v>
          </cell>
          <cell r="D1159" t="str">
            <v>ATRIBUÍDO SÃO PAULO</v>
          </cell>
          <cell r="E1159" t="str">
            <v>0,51</v>
          </cell>
        </row>
        <row r="1160">
          <cell r="A1160" t="str">
            <v>95281</v>
          </cell>
          <cell r="B1160" t="str">
            <v>DESEMPENADEIRA DE CONCRETO, PESO DE 78 KG, 4 PÁS, MOTOR A GASOLINA, POTÊNCIA 5,5 HP   MATERIAIS NA OPERAÇÃO. AF_05/2023</v>
          </cell>
          <cell r="C1160" t="str">
            <v>H</v>
          </cell>
          <cell r="D1160" t="str">
            <v>COLETADO</v>
          </cell>
          <cell r="E1160" t="str">
            <v>8,20</v>
          </cell>
        </row>
        <row r="1161">
          <cell r="A1161" t="str">
            <v>95617</v>
          </cell>
          <cell r="B1161" t="str">
            <v>PERFURATRIZ PNEUMATICA MANUAL DE PESO MEDIO, MARTELETE, 18KG, COMPRIMENTO MÁXIMO DE CURSO DE 6 M, DIAMETRO DO PISTAO DE 5,5 CM - DEPRECIAÇÃO. AF_11/2016</v>
          </cell>
          <cell r="C1161" t="str">
            <v>H</v>
          </cell>
          <cell r="D1161" t="str">
            <v>ATRIBUÍDO SÃO PAULO</v>
          </cell>
          <cell r="E1161" t="str">
            <v>0,99</v>
          </cell>
        </row>
        <row r="1162">
          <cell r="A1162" t="str">
            <v>95618</v>
          </cell>
          <cell r="B1162" t="str">
            <v>PERFURATRIZ PNEUMATICA MANUAL DE PESO MEDIO, MARTELETE, 18KG, COMPRIMENTO MÁXIMO DE CURSO DE 6 M, DIAMETRO DO PISTAO DE 5,5 CM - JUROS. AF_11/2016</v>
          </cell>
          <cell r="C1162" t="str">
            <v>H</v>
          </cell>
          <cell r="D1162" t="str">
            <v>ATRIBUÍDO SÃO PAULO</v>
          </cell>
          <cell r="E1162" t="str">
            <v>0,22</v>
          </cell>
        </row>
        <row r="1163">
          <cell r="A1163" t="str">
            <v>95619</v>
          </cell>
          <cell r="B1163" t="str">
            <v>PERFURATRIZ PNEUMATICA MANUAL DE PESO MEDIO, MARTELETE, 18KG, COMPRIMENTO MÁXIMO DE CURSO DE 6 M, DIAMETRO DO PISTAO DE 5,5 CM - MANUTENÇÃO. AF_11/2016</v>
          </cell>
          <cell r="C1163" t="str">
            <v>H</v>
          </cell>
          <cell r="D1163" t="str">
            <v>ATRIBUÍDO SÃO PAULO</v>
          </cell>
          <cell r="E1163" t="str">
            <v>1,24</v>
          </cell>
        </row>
        <row r="1164">
          <cell r="A1164" t="str">
            <v>95627</v>
          </cell>
          <cell r="B1164" t="str">
            <v>ROLO COMPACTADOR VIBRATORIO TANDEM, ACO LISO, POTENCIA 125 HP, PESO SEM/COM LASTRO 10,20/11,65 T, LARGURA DE TRABALHO 1,73 M - DEPRECIAÇÃO. AF_11/2016</v>
          </cell>
          <cell r="C1164" t="str">
            <v>H</v>
          </cell>
          <cell r="D1164" t="str">
            <v>ATRIBUÍDO SÃO PAULO</v>
          </cell>
          <cell r="E1164" t="str">
            <v>47,05</v>
          </cell>
        </row>
        <row r="1165">
          <cell r="A1165" t="str">
            <v>95628</v>
          </cell>
          <cell r="B1165" t="str">
            <v>ROLO COMPACTADOR VIBRATORIO TANDEM, ACO LISO, POTENCIA 125 HP, PESO SEM/COM LASTRO 10,20/11,65 T, LARGURA DE TRABALHO 1,73 M - JUROS. AF_11/2016</v>
          </cell>
          <cell r="C1165" t="str">
            <v>H</v>
          </cell>
          <cell r="D1165" t="str">
            <v>ATRIBUÍDO SÃO PAULO</v>
          </cell>
          <cell r="E1165" t="str">
            <v>12,62</v>
          </cell>
        </row>
        <row r="1166">
          <cell r="A1166" t="str">
            <v>95629</v>
          </cell>
          <cell r="B1166" t="str">
            <v>ROLO COMPACTADOR VIBRATORIO TANDEM, ACO LISO, POTENCIA 125 HP, PESO SEM/COM LASTRO 10,20/11,65 T, LARGURA DE TRABALHO 1,73 M - MANUTENÇÃO. AF_11/2016</v>
          </cell>
          <cell r="C1166" t="str">
            <v>H</v>
          </cell>
          <cell r="D1166" t="str">
            <v>ATRIBUÍDO SÃO PAULO</v>
          </cell>
          <cell r="E1166" t="str">
            <v>58,88</v>
          </cell>
        </row>
        <row r="1167">
          <cell r="A1167" t="str">
            <v>95630</v>
          </cell>
          <cell r="B1167" t="str">
            <v>ROLO COMPACTADOR VIBRATORIO TANDEM, ACO LISO, POTENCIA 125 HP, PESO SEM/COM LASTRO 10,20/11,65 T, LARGURA DE TRABALHO 1,73 M - MATERIAIS NA OPERAÇÃO. AF_11/2016</v>
          </cell>
          <cell r="C1167" t="str">
            <v>H</v>
          </cell>
          <cell r="D1167" t="str">
            <v>COLETADO</v>
          </cell>
          <cell r="E1167" t="str">
            <v>90,71</v>
          </cell>
        </row>
        <row r="1168">
          <cell r="A1168" t="str">
            <v>95698</v>
          </cell>
          <cell r="B1168" t="str">
            <v>PERFURATRIZ MANUAL, TORQUE MAXIMO 55 KGF.M, POTENCIA 5 CV, COM DIAMETRO MAXIMO 8 1/2" - DEPRECIAÇÃO. AF_11/2016</v>
          </cell>
          <cell r="C1168" t="str">
            <v>H</v>
          </cell>
          <cell r="D1168" t="str">
            <v>ATRIBUÍDO SÃO PAULO</v>
          </cell>
          <cell r="E1168" t="str">
            <v>4,02</v>
          </cell>
        </row>
        <row r="1169">
          <cell r="A1169" t="str">
            <v>95699</v>
          </cell>
          <cell r="B1169" t="str">
            <v>PERFURATRIZ MANUAL, TORQUE MAXIMO 55 KGF.M, POTENCIA 5 CV, COM DIAMETRO MAXIMO 8 1/2" - JUROS. AF_11/2016</v>
          </cell>
          <cell r="C1169" t="str">
            <v>H</v>
          </cell>
          <cell r="D1169" t="str">
            <v>ATRIBUÍDO SÃO PAULO</v>
          </cell>
          <cell r="E1169" t="str">
            <v>0,93</v>
          </cell>
        </row>
        <row r="1170">
          <cell r="A1170" t="str">
            <v>95700</v>
          </cell>
          <cell r="B1170" t="str">
            <v>PERFURATRIZ MANUAL, TORQUE MAXIMO 55 KGF.M, POTENCIA 5 CV, COM DIAMETRO MAXIMO 8 1/2" - MANUTENÇÃO. AF_11/2016</v>
          </cell>
          <cell r="C1170" t="str">
            <v>H</v>
          </cell>
          <cell r="D1170" t="str">
            <v>ATRIBUÍDO SÃO PAULO</v>
          </cell>
          <cell r="E1170" t="str">
            <v>5,02</v>
          </cell>
        </row>
        <row r="1171">
          <cell r="A1171" t="str">
            <v>95701</v>
          </cell>
          <cell r="B1171" t="str">
            <v>PERFURATRIZ MANUAL, TORQUE MAXIMO 55 KGF.M, POTENCIA 5 CV, COM DIAMETRO MAXIMO 8 1/2" - MATERIAIS NA OPERAÇÃO. AF_11/2016</v>
          </cell>
          <cell r="C1171" t="str">
            <v>H</v>
          </cell>
          <cell r="D1171" t="str">
            <v>COEFICIENTE DE REPRESENTATIVIDADE</v>
          </cell>
          <cell r="E1171" t="str">
            <v>3,28</v>
          </cell>
        </row>
        <row r="1172">
          <cell r="A1172" t="str">
            <v>95704</v>
          </cell>
          <cell r="B1172" t="str">
            <v>PERFURATRIZ SOBRE ESTEIRA, TORQUE MÁXIMO 600 KGF, POTÊNCIA ENTRE 50 E 60 HP, DIÂMETRO MÁXIMO 10 - DEPRECIAÇÃO. AF_11/2016</v>
          </cell>
          <cell r="C1172" t="str">
            <v>H</v>
          </cell>
          <cell r="D1172" t="str">
            <v>ATRIBUÍDO SÃO PAULO</v>
          </cell>
          <cell r="E1172" t="str">
            <v>44,75</v>
          </cell>
        </row>
        <row r="1173">
          <cell r="A1173" t="str">
            <v>95705</v>
          </cell>
          <cell r="B1173" t="str">
            <v>PERFURATRIZ SOBRE ESTEIRA, TORQUE MÁXIMO 600 KGF, POTÊNCIA ENTRE 50 E 60 HP, DIÂMETRO MÁXIMO 10 - JUROS. AF_11/2016</v>
          </cell>
          <cell r="C1173" t="str">
            <v>H</v>
          </cell>
          <cell r="D1173" t="str">
            <v>ATRIBUÍDO SÃO PAULO</v>
          </cell>
          <cell r="E1173" t="str">
            <v>12,00</v>
          </cell>
        </row>
        <row r="1174">
          <cell r="A1174" t="str">
            <v>95706</v>
          </cell>
          <cell r="B1174" t="str">
            <v>PERFURATRIZ SOBRE ESTEIRA, TORQUE MÁXIMO 600 KGF, POTÊNCIA ENTRE 50 E 60 HP, DIÂMETRO MÁXIMO 10 - MANUTENÇÃO. AF_11/2016</v>
          </cell>
          <cell r="C1174" t="str">
            <v>H</v>
          </cell>
          <cell r="D1174" t="str">
            <v>ATRIBUÍDO SÃO PAULO</v>
          </cell>
          <cell r="E1174" t="str">
            <v>56,00</v>
          </cell>
        </row>
        <row r="1175">
          <cell r="A1175" t="str">
            <v>95707</v>
          </cell>
          <cell r="B1175" t="str">
            <v>PERFURATRIZ SOBRE ESTEIRA, TORQUE MÁXIMO 600 KGF, POTÊNCIA ENTRE 50 E 60 HP, DIÂMETRO MÁXIMO 10 - MATERIAIS NA OPERAÇÃO. AF_11/2016</v>
          </cell>
          <cell r="C1175" t="str">
            <v>H</v>
          </cell>
          <cell r="D1175" t="str">
            <v>COEFICIENTE DE REPRESENTATIVIDADE</v>
          </cell>
          <cell r="E1175" t="str">
            <v>4,30</v>
          </cell>
        </row>
        <row r="1176">
          <cell r="A1176" t="str">
            <v>95710</v>
          </cell>
          <cell r="B1176" t="str">
            <v>ESCAVADEIRA HIDRAULICA SOBRE ESTEIRA, COM GARRA GIRATORIA DE MANDIBULAS, PESO OPERACIONAL ENTRE 22,00 E 25,50 TON, POTENCIA LIQUIDA ENTRE 150 E 160 HP - DEPRECIAÇÃO. AF_11/2016</v>
          </cell>
          <cell r="C1176" t="str">
            <v>H</v>
          </cell>
          <cell r="D1176" t="str">
            <v>ATRIBUÍDO SÃO PAULO</v>
          </cell>
          <cell r="E1176" t="str">
            <v>53,79</v>
          </cell>
        </row>
        <row r="1177">
          <cell r="A1177" t="str">
            <v>95711</v>
          </cell>
          <cell r="B1177" t="str">
            <v>ESCAVADEIRA HIDRAULICA SOBRE ESTEIRA, COM GARRA GIRATORIA DE MANDIBULAS, PESO OPERACIONAL ENTRE 22,00 E 25,50 TON, POTENCIA LIQUIDA ENTRE 150 E 160 HP - JUROS. AF_11/2016</v>
          </cell>
          <cell r="C1177" t="str">
            <v>H</v>
          </cell>
          <cell r="D1177" t="str">
            <v>ATRIBUÍDO SÃO PAULO</v>
          </cell>
          <cell r="E1177" t="str">
            <v>14,21</v>
          </cell>
        </row>
        <row r="1178">
          <cell r="A1178" t="str">
            <v>95712</v>
          </cell>
          <cell r="B1178" t="str">
            <v>ESCAVADEIRA HIDRAULICA SOBRE ESTEIRA, COM GARRA GIRATORIA DE MANDIBULAS, PESO OPERACIONAL ENTRE 22,00 E 25,50 TON, POTENCIA LIQUIDA ENTRE 150 E 160 HP - MANUTENÇÃO. AF_11/2016</v>
          </cell>
          <cell r="C1178" t="str">
            <v>H</v>
          </cell>
          <cell r="D1178" t="str">
            <v>ATRIBUÍDO SÃO PAULO</v>
          </cell>
          <cell r="E1178" t="str">
            <v>67,24</v>
          </cell>
        </row>
        <row r="1179">
          <cell r="A1179" t="str">
            <v>95713</v>
          </cell>
          <cell r="B1179" t="str">
            <v>ESCAVADEIRA HIDRAULICA SOBRE ESTEIRA, COM GARRA GIRATORIA DE MANDIBULAS, PESO OPERACIONAL ENTRE 22,00 E 25,50 TON, POTENCIA LIQUIDA ENTRE 150 E 160 HP - MATERIAIS NA OPERAÇÃO. AF_11/2016</v>
          </cell>
          <cell r="C1179" t="str">
            <v>H</v>
          </cell>
          <cell r="D1179" t="str">
            <v>COLETADO</v>
          </cell>
          <cell r="E1179" t="str">
            <v>91,38</v>
          </cell>
        </row>
        <row r="1180">
          <cell r="A1180" t="str">
            <v>95716</v>
          </cell>
          <cell r="B1180" t="str">
            <v>ESCAVADEIRA HIDRAULICA SOBRE ESTEIRA, EQUIPADA COM CLAMSHELL, COM CAPACIDADE DA CAÇAMBA ENTRE 1,20 E 1,50 M3, PESO OPERACIONAL ENTRE 20,00 E 22,00 TON, POTENCIA LIQUIDA ENTRE 150 E 160 HP - DEPRECIAÇÃO. AF_11/2016</v>
          </cell>
          <cell r="C1180" t="str">
            <v>H</v>
          </cell>
          <cell r="D1180" t="str">
            <v>ATRIBUÍDO SÃO PAULO</v>
          </cell>
          <cell r="E1180" t="str">
            <v>51,78</v>
          </cell>
        </row>
        <row r="1181">
          <cell r="A1181" t="str">
            <v>95717</v>
          </cell>
          <cell r="B1181" t="str">
            <v>ESCAVADEIRA HIDRAULICA SOBRE ESTEIRA, EQUIPADA COM CLAMSHELL, COM CAPACIDADE DA CAÇAMBA ENTRE 1,20 E 1,50 M3, PESO OPERACIONAL ENTRE 20,00 E 22,00 TON, POTENCIA LIQUIDA ENTRE 150 E 160 HP - JUROS. AF_11/2016</v>
          </cell>
          <cell r="C1181" t="str">
            <v>H</v>
          </cell>
          <cell r="D1181" t="str">
            <v>ATRIBUÍDO SÃO PAULO</v>
          </cell>
          <cell r="E1181" t="str">
            <v>13,68</v>
          </cell>
        </row>
        <row r="1182">
          <cell r="A1182" t="str">
            <v>95718</v>
          </cell>
          <cell r="B1182" t="str">
            <v>ESCAVADEIRA HIDRAULICA SOBRE ESTEIRA, EQUIPADA COM CLAMSHELL, COM CAPACIDADE DA CAÇAMBA ENTRE 1,20 E 1,50 M3, PESO OPERACIONAL ENTRE 20,00 E 22,00 TON, POTENCIA LIQUIDA ENTRE 150 E 160 HP - MANUTENÇÃO. AF_11/2016</v>
          </cell>
          <cell r="C1182" t="str">
            <v>H</v>
          </cell>
          <cell r="D1182" t="str">
            <v>ATRIBUÍDO SÃO PAULO</v>
          </cell>
          <cell r="E1182" t="str">
            <v>64,73</v>
          </cell>
        </row>
        <row r="1183">
          <cell r="A1183" t="str">
            <v>95719</v>
          </cell>
          <cell r="B1183" t="str">
            <v>ESCAVADEIRA HIDRAULICA SOBRE ESTEIRA, EQUIPADA COM CLAMSHELL, COM CAPACIDADE DA CAÇAMBA ENTRE 1,20 E 1,50 M3, PESO OPERACIONAL ENTRE 20,00 E 22,00 TON, POTENCIA LIQUIDA ENTRE 150 E 160 HP - MATERIAIS NA OPERAÇÃO. AF_11/2016</v>
          </cell>
          <cell r="C1183" t="str">
            <v>H</v>
          </cell>
          <cell r="D1183" t="str">
            <v>COLETADO</v>
          </cell>
          <cell r="E1183" t="str">
            <v>91,38</v>
          </cell>
        </row>
        <row r="1184">
          <cell r="A1184" t="str">
            <v>95869</v>
          </cell>
          <cell r="B1184" t="str">
            <v>GRUPO GERADOR COM CARENAGEM, MOTOR DIESEL POTÊNCIA STANDART ENTRE 250 E 260 KVA - JUROS. AF_12/2016</v>
          </cell>
          <cell r="C1184" t="str">
            <v>H</v>
          </cell>
          <cell r="D1184" t="str">
            <v>ATRIBUÍDO SÃO PAULO</v>
          </cell>
          <cell r="E1184" t="str">
            <v>2,95</v>
          </cell>
        </row>
        <row r="1185">
          <cell r="A1185" t="str">
            <v>95870</v>
          </cell>
          <cell r="B1185" t="str">
            <v>GRUPO GERADOR COM CARENAGEM, MOTOR DIESEL POTÊNCIA STANDART ENTRE 250 E 260 KVA - MANUTENÇÃO. AF_12/2016</v>
          </cell>
          <cell r="C1185" t="str">
            <v>H</v>
          </cell>
          <cell r="D1185" t="str">
            <v>ATRIBUÍDO SÃO PAULO</v>
          </cell>
          <cell r="E1185" t="str">
            <v>7,49</v>
          </cell>
        </row>
        <row r="1186">
          <cell r="A1186" t="str">
            <v>95871</v>
          </cell>
          <cell r="B1186" t="str">
            <v>GRUPO GERADOR COM CARENAGEM, MOTOR DIESEL POTÊNCIA STANDART ENTRE 250 E 260 KVA - MATERIAIS NA OPERAÇÃO. AF_12/2016</v>
          </cell>
          <cell r="C1186" t="str">
            <v>H</v>
          </cell>
          <cell r="D1186" t="str">
            <v>COLETADO</v>
          </cell>
          <cell r="E1186" t="str">
            <v>277,49</v>
          </cell>
        </row>
        <row r="1187">
          <cell r="A1187" t="str">
            <v>95874</v>
          </cell>
          <cell r="B1187" t="str">
            <v>GRUPO GERADOR COM CARENAGEM, MOTOR DIESEL POTÊNCIA STANDART ENTRE 250 E 260 KVA - DEPRECIAÇÃO. AF_12/2016</v>
          </cell>
          <cell r="C1187" t="str">
            <v>H</v>
          </cell>
          <cell r="D1187" t="str">
            <v>ATRIBUÍDO SÃO PAULO</v>
          </cell>
          <cell r="E1187" t="str">
            <v>8,39</v>
          </cell>
        </row>
        <row r="1188">
          <cell r="A1188" t="str">
            <v>96008</v>
          </cell>
          <cell r="B1188" t="str">
            <v>TRATOR DE PNEUS COM POTÊNCIA DE 122 CV, TRAÇÃO 4X4, COM VASSOURA MECÂNICA ACOPLADA - DEPRECIAÇÃO. AF_02/2017</v>
          </cell>
          <cell r="C1188" t="str">
            <v>H</v>
          </cell>
          <cell r="D1188" t="str">
            <v>ATRIBUÍDO SÃO PAULO</v>
          </cell>
          <cell r="E1188" t="str">
            <v>22,90</v>
          </cell>
        </row>
        <row r="1189">
          <cell r="A1189" t="str">
            <v>96009</v>
          </cell>
          <cell r="B1189" t="str">
            <v>TRATOR DE PNEUS COM POTÊNCIA DE 122 CV, TRAÇÃO 4X4, COM VASSOURA MECÂNICA ACOPLADA - JUROS. AF_02/2017</v>
          </cell>
          <cell r="C1189" t="str">
            <v>H</v>
          </cell>
          <cell r="D1189" t="str">
            <v>ATRIBUÍDO SÃO PAULO</v>
          </cell>
          <cell r="E1189" t="str">
            <v>6,13</v>
          </cell>
        </row>
        <row r="1190">
          <cell r="A1190" t="str">
            <v>96011</v>
          </cell>
          <cell r="B1190" t="str">
            <v>TRATOR DE PNEUS COM POTÊNCIA DE 122 CV, TRAÇÃO 4X4, COM VASSOURA MECÂNICA ACOPLADA - MANUTENÇÃO. AF_02/2017</v>
          </cell>
          <cell r="C1190" t="str">
            <v>H</v>
          </cell>
          <cell r="D1190" t="str">
            <v>ATRIBUÍDO SÃO PAULO</v>
          </cell>
          <cell r="E1190" t="str">
            <v>25,05</v>
          </cell>
        </row>
        <row r="1191">
          <cell r="A1191" t="str">
            <v>96012</v>
          </cell>
          <cell r="B1191" t="str">
            <v>TRATOR DE PNEUS COM POTÊNCIA DE 122 CV, TRAÇÃO 4X4, COM VASSOURA MECÂNICA ACOPLADA - MATERIAIS NA OPERAÇÃO. AF_02/2017</v>
          </cell>
          <cell r="C1191" t="str">
            <v>H</v>
          </cell>
          <cell r="D1191" t="str">
            <v>COLETADO</v>
          </cell>
          <cell r="E1191" t="str">
            <v>98,25</v>
          </cell>
        </row>
        <row r="1192">
          <cell r="A1192" t="str">
            <v>96015</v>
          </cell>
          <cell r="B1192" t="str">
            <v>TRATOR DE PNEUS COM POTÊNCIA DE 122 CV, TRAÇÃO 4X4, COM GRADE DE DISCOS ACOPLADA - DEPRECIAÇÃO. AF_02/2017</v>
          </cell>
          <cell r="C1192" t="str">
            <v>H</v>
          </cell>
          <cell r="D1192" t="str">
            <v>ATRIBUÍDO SÃO PAULO</v>
          </cell>
          <cell r="E1192" t="str">
            <v>22,68</v>
          </cell>
        </row>
        <row r="1193">
          <cell r="A1193" t="str">
            <v>96016</v>
          </cell>
          <cell r="B1193" t="str">
            <v>TRATOR DE PNEUS COM POTÊNCIA DE 122 CV, TRAÇÃO 4X4, COM GRADE DE DISCOS ACOPLADA - JUROS. AF_02/2017</v>
          </cell>
          <cell r="C1193" t="str">
            <v>H</v>
          </cell>
          <cell r="D1193" t="str">
            <v>ATRIBUÍDO SÃO PAULO</v>
          </cell>
          <cell r="E1193" t="str">
            <v>6,07</v>
          </cell>
        </row>
        <row r="1194">
          <cell r="A1194" t="str">
            <v>96018</v>
          </cell>
          <cell r="B1194" t="str">
            <v>TRATOR DE PNEUS COM POTÊNCIA DE 122 CV, TRAÇÃO 4X4, COM GRADE DE DISCOS ACOPLADA - MANUTENÇÃO. AF_02/2017</v>
          </cell>
          <cell r="C1194" t="str">
            <v>H</v>
          </cell>
          <cell r="D1194" t="str">
            <v>ATRIBUÍDO SÃO PAULO</v>
          </cell>
          <cell r="E1194" t="str">
            <v>24,81</v>
          </cell>
        </row>
        <row r="1195">
          <cell r="A1195" t="str">
            <v>96019</v>
          </cell>
          <cell r="B1195" t="str">
            <v>TRATOR DE PNEUS COM POTÊNCIA DE 122 CV, TRAÇÃO 4X4, COM GRADE DE DISCOS ACOPLADA - MATERIAIS NA OPERAÇÃO. AF_02/2017</v>
          </cell>
          <cell r="C1195" t="str">
            <v>H</v>
          </cell>
          <cell r="D1195" t="str">
            <v>COLETADO</v>
          </cell>
          <cell r="E1195" t="str">
            <v>98,25</v>
          </cell>
        </row>
        <row r="1196">
          <cell r="A1196" t="str">
            <v>96023</v>
          </cell>
          <cell r="B1196" t="str">
            <v>TRATOR DE PNEUS COM POTÊNCIA DE 85 CV, TRAÇÃO 4X4, COM GRADE DE DISCOS ACOPLADA - DEPRECIAÇÃO. AF_02/2017</v>
          </cell>
          <cell r="C1196" t="str">
            <v>H</v>
          </cell>
          <cell r="D1196" t="str">
            <v>ATRIBUÍDO SÃO PAULO</v>
          </cell>
          <cell r="E1196" t="str">
            <v>17,60</v>
          </cell>
        </row>
        <row r="1197">
          <cell r="A1197" t="str">
            <v>96024</v>
          </cell>
          <cell r="B1197" t="str">
            <v>TRATOR DE PNEUS COM POTÊNCIA DE 85 CV, TRAÇÃO 4X4, COM GRADE DE DISCOS ACOPLADA - JUROS. AF_02/2017</v>
          </cell>
          <cell r="C1197" t="str">
            <v>H</v>
          </cell>
          <cell r="D1197" t="str">
            <v>ATRIBUÍDO SÃO PAULO</v>
          </cell>
          <cell r="E1197" t="str">
            <v>4,71</v>
          </cell>
        </row>
        <row r="1198">
          <cell r="A1198" t="str">
            <v>96026</v>
          </cell>
          <cell r="B1198" t="str">
            <v>TRATOR DE PNEUS COM POTÊNCIA DE 85 CV, TRAÇÃO 4X4, COM GRADE DE DISCOS ACOPLADA - MANUTENÇÃO. AF_02/2017</v>
          </cell>
          <cell r="C1198" t="str">
            <v>H</v>
          </cell>
          <cell r="D1198" t="str">
            <v>ATRIBUÍDO SÃO PAULO</v>
          </cell>
          <cell r="E1198" t="str">
            <v>19,26</v>
          </cell>
        </row>
        <row r="1199">
          <cell r="A1199" t="str">
            <v>96027</v>
          </cell>
          <cell r="B1199" t="str">
            <v>TRATOR DE PNEUS COM POTÊNCIA DE 85 CV, TRAÇÃO 4X4, COM GRADE DE DISCOS ACOPLADA - MATERIAIS NA OPERAÇÃO. AF_02/2017</v>
          </cell>
          <cell r="C1199" t="str">
            <v>H</v>
          </cell>
          <cell r="D1199" t="str">
            <v>COLETADO</v>
          </cell>
          <cell r="E1199" t="str">
            <v>68,46</v>
          </cell>
        </row>
        <row r="1200">
          <cell r="A1200" t="str">
            <v>96030</v>
          </cell>
          <cell r="B1200" t="str">
            <v>CAMINHÃO BASCULANTE 10 M3, TRUCADO, POTÊNCIA 230 CV, INCLUSIVE CAÇAMBA METÁLICA, COM DISTRIBUIDOR DE AGREGADOS ACOPLADO - DEPRECIAÇÃO. AF_02/2017</v>
          </cell>
          <cell r="C1200" t="str">
            <v>H</v>
          </cell>
          <cell r="D1200" t="str">
            <v>ATRIBUÍDO SÃO PAULO</v>
          </cell>
          <cell r="E1200" t="str">
            <v>33,58</v>
          </cell>
        </row>
        <row r="1201">
          <cell r="A1201" t="str">
            <v>96031</v>
          </cell>
          <cell r="B1201" t="str">
            <v>CAMINHÃO BASCULANTE 10 M3, TRUCADO, POTÊNCIA 230 CV, INCLUSIVE CAÇAMBA METÁLICA, COM DISTRIBUIDOR DE AGREGADOS ACOPLADO - JUROS. AF_02/2017</v>
          </cell>
          <cell r="C1201" t="str">
            <v>H</v>
          </cell>
          <cell r="D1201" t="str">
            <v>ATRIBUÍDO SÃO PAULO</v>
          </cell>
          <cell r="E1201" t="str">
            <v>12,73</v>
          </cell>
        </row>
        <row r="1202">
          <cell r="A1202" t="str">
            <v>96032</v>
          </cell>
          <cell r="B1202" t="str">
            <v>CAMINHÃO BASCULANTE 10 M3, TRUCADO, POTÊNCIA 230 CV, INCLUSIVE CAÇAMBA METÁLICA, COM DISTRIBUIDOR DE AGREGADOS ACOPLADO - IMPOSTOS E SEGUROS. AF_02/2017</v>
          </cell>
          <cell r="C1202" t="str">
            <v>H</v>
          </cell>
          <cell r="D1202" t="str">
            <v>ATRIBUÍDO SÃO PAULO</v>
          </cell>
          <cell r="E1202" t="str">
            <v>5,11</v>
          </cell>
        </row>
        <row r="1203">
          <cell r="A1203" t="str">
            <v>96033</v>
          </cell>
          <cell r="B1203" t="str">
            <v>CAMINHÃO BASCULANTE 10 M3, TRUCADO, POTÊNCIA 230 CV, INCLUSIVE CAÇAMBA METÁLICA, COM DISTRIBUIDOR DE AGREGADOS ACOPLADO - MANUTENÇÃO. AF_02/2017</v>
          </cell>
          <cell r="C1203" t="str">
            <v>H</v>
          </cell>
          <cell r="D1203" t="str">
            <v>ATRIBUÍDO SÃO PAULO</v>
          </cell>
          <cell r="E1203" t="str">
            <v>57,75</v>
          </cell>
        </row>
        <row r="1204">
          <cell r="A1204" t="str">
            <v>96034</v>
          </cell>
          <cell r="B1204" t="str">
            <v>CAMINHÃO BASCULANTE 10 M3, TRUCADO, POTÊNCIA 230 CV, INCLUSIVE CAÇAMBA METÁLICA, COM DISTRIBUIDOR DE AGREGADOS ACOPLADO - MATERIAIS NA OPERAÇÃO. AF_02/2017</v>
          </cell>
          <cell r="C1204" t="str">
            <v>H</v>
          </cell>
          <cell r="D1204" t="str">
            <v>COLETADO</v>
          </cell>
          <cell r="E1204" t="str">
            <v>144,09</v>
          </cell>
        </row>
        <row r="1205">
          <cell r="A1205" t="str">
            <v>96053</v>
          </cell>
          <cell r="B1205" t="str">
            <v>TRATOR DE PNEUS COM POTÊNCIA DE 85 CV, TRAÇÃO 4X4, COM VASSOURA MECÂNICA ACOPLADA - DEPRECIAÇÃO. AF_03/2017</v>
          </cell>
          <cell r="C1205" t="str">
            <v>H</v>
          </cell>
          <cell r="D1205" t="str">
            <v>ATRIBUÍDO SÃO PAULO</v>
          </cell>
          <cell r="E1205" t="str">
            <v>17,82</v>
          </cell>
        </row>
        <row r="1206">
          <cell r="A1206" t="str">
            <v>96054</v>
          </cell>
          <cell r="B1206" t="str">
            <v>MINICARREGADEIRA SOBRE RODAS POTENCIA 47HP CAPACIDADE OPERACAO 646 KG, COM VASSOURA MECÂNICA ACOPLADA - DEPRECIAÇÃO. AF_03/2017</v>
          </cell>
          <cell r="C1206" t="str">
            <v>H</v>
          </cell>
          <cell r="D1206" t="str">
            <v>ATRIBUÍDO SÃO PAULO</v>
          </cell>
          <cell r="E1206" t="str">
            <v>31,46</v>
          </cell>
        </row>
        <row r="1207">
          <cell r="A1207" t="str">
            <v>96055</v>
          </cell>
          <cell r="B1207" t="str">
            <v>TRATOR DE PNEUS COM POTÊNCIA DE 85 CV, TRAÇÃO 4X4, COM VASSOURA MECÂNICA ACOPLADA - JUROS. AF_03/2017</v>
          </cell>
          <cell r="C1207" t="str">
            <v>H</v>
          </cell>
          <cell r="D1207" t="str">
            <v>ATRIBUÍDO SÃO PAULO</v>
          </cell>
          <cell r="E1207" t="str">
            <v>4,77</v>
          </cell>
        </row>
        <row r="1208">
          <cell r="A1208" t="str">
            <v>96056</v>
          </cell>
          <cell r="B1208" t="str">
            <v>TRATOR DE PNEUS COM POTÊNCIA DE 85 CV, TRAÇÃO 4X4, COM VASSOURA MECÂNICA ACOPLADA - MANUTENÇÃO. AF_03/2017</v>
          </cell>
          <cell r="C1208" t="str">
            <v>H</v>
          </cell>
          <cell r="D1208" t="str">
            <v>ATRIBUÍDO SÃO PAULO</v>
          </cell>
          <cell r="E1208" t="str">
            <v>19,50</v>
          </cell>
        </row>
        <row r="1209">
          <cell r="A1209" t="str">
            <v>96057</v>
          </cell>
          <cell r="B1209" t="str">
            <v>TRATOR DE PNEUS COM POTÊNCIA DE 85 CV, TRAÇÃO 4X4, COM VASSOURA MECÂNICA ACOPLADA - MATERIAIS NA OPERAÇÃO. AF_03/2017</v>
          </cell>
          <cell r="C1209" t="str">
            <v>H</v>
          </cell>
          <cell r="D1209" t="str">
            <v>COLETADO</v>
          </cell>
          <cell r="E1209" t="str">
            <v>68,46</v>
          </cell>
        </row>
        <row r="1210">
          <cell r="A1210" t="str">
            <v>96060</v>
          </cell>
          <cell r="B1210" t="str">
            <v>MINICARREGADEIRA SOBRE RODAS POTENCIA 47HP CAPACIDADE OPERACAO 646 KG, COM VASSOURA MECÂNICA ACOPLADA - JUROS. AF_03/2017</v>
          </cell>
          <cell r="C1210" t="str">
            <v>H</v>
          </cell>
          <cell r="D1210" t="str">
            <v>ATRIBUÍDO SÃO PAULO</v>
          </cell>
          <cell r="E1210" t="str">
            <v>6,13</v>
          </cell>
        </row>
        <row r="1211">
          <cell r="A1211" t="str">
            <v>96061</v>
          </cell>
          <cell r="B1211" t="str">
            <v>MINICARREGADEIRA SOBRE RODAS POTENCIA 47HP CAPACIDADE OPERACAO 646 KG, COM VASSOURA MECÂNICA ACOPLADA - MANUTENÇÃO. AF_03/2017</v>
          </cell>
          <cell r="C1211" t="str">
            <v>H</v>
          </cell>
          <cell r="D1211" t="str">
            <v>ATRIBUÍDO SÃO PAULO</v>
          </cell>
          <cell r="E1211" t="str">
            <v>39,32</v>
          </cell>
        </row>
        <row r="1212">
          <cell r="A1212" t="str">
            <v>96062</v>
          </cell>
          <cell r="B1212" t="str">
            <v>MINICARREGADEIRA SOBRE RODAS POTENCIA 47HP CAPACIDADE OPERACAO 646 KG, COM VASSOURA MECÂNICA ACOPLADA - MATERIAIS NA OPERAÇÃO. AF_03/2017</v>
          </cell>
          <cell r="C1212" t="str">
            <v>H</v>
          </cell>
          <cell r="D1212" t="str">
            <v>COLETADO</v>
          </cell>
          <cell r="E1212" t="str">
            <v>40,49</v>
          </cell>
        </row>
        <row r="1213">
          <cell r="A1213" t="str">
            <v>96241</v>
          </cell>
          <cell r="B1213" t="str">
            <v>MINIESCAVADEIRA SOBRE ESTEIRAS, POTENCIA LIQUIDA DE *30* HP, PESO OPERACIONAL DE *3.500* KG - DEPRECIACAO. AF_04/2017</v>
          </cell>
          <cell r="C1213" t="str">
            <v>H</v>
          </cell>
          <cell r="D1213" t="str">
            <v>ATRIBUÍDO SÃO PAULO</v>
          </cell>
          <cell r="E1213" t="str">
            <v>27,20</v>
          </cell>
        </row>
        <row r="1214">
          <cell r="A1214" t="str">
            <v>96242</v>
          </cell>
          <cell r="B1214" t="str">
            <v>MINIESCAVADEIRA SOBRE ESTEIRAS, POTENCIA LIQUIDA DE *30* HP, PESO OPERACIONAL DE *3.500* KG - JUROS. AF_04/2017</v>
          </cell>
          <cell r="C1214" t="str">
            <v>H</v>
          </cell>
          <cell r="D1214" t="str">
            <v>ATRIBUÍDO SÃO PAULO</v>
          </cell>
          <cell r="E1214" t="str">
            <v>7,18</v>
          </cell>
        </row>
        <row r="1215">
          <cell r="A1215" t="str">
            <v>96243</v>
          </cell>
          <cell r="B1215" t="str">
            <v>MINIESCAVADEIRA SOBRE ESTEIRAS, POTENCIA LIQUIDA DE *30* HP, PESO OPERACIONAL DE *3.500* KG - MANUTENCAO. AF_04/2017</v>
          </cell>
          <cell r="C1215" t="str">
            <v>H</v>
          </cell>
          <cell r="D1215" t="str">
            <v>ATRIBUÍDO SÃO PAULO</v>
          </cell>
          <cell r="E1215" t="str">
            <v>34,00</v>
          </cell>
        </row>
        <row r="1216">
          <cell r="A1216" t="str">
            <v>96244</v>
          </cell>
          <cell r="B1216" t="str">
            <v>MINIESCAVADEIRA SOBRE ESTEIRAS, POTENCIA LIQUIDA DE *30* HP, PESO OPERACIONAL DE *3.500* KG - MATERIAIS NA OPERACAO. AF_04/2017</v>
          </cell>
          <cell r="C1216" t="str">
            <v>H</v>
          </cell>
          <cell r="D1216" t="str">
            <v>COLETADO</v>
          </cell>
          <cell r="E1216" t="str">
            <v>17,69</v>
          </cell>
        </row>
        <row r="1217">
          <cell r="A1217" t="str">
            <v>96301</v>
          </cell>
          <cell r="B1217" t="str">
            <v>PERFURATRIZ ROTATIVA SOBRE ESTEIRA, TORQUE MAXIMO 2500 KGM, POTENCIA 110 HP, MOTOR DIESEL - MATERIAIS NA OPERAÇÃO. AF_05/2017</v>
          </cell>
          <cell r="C1217" t="str">
            <v>H</v>
          </cell>
          <cell r="D1217" t="str">
            <v>COLETADO</v>
          </cell>
          <cell r="E1217" t="str">
            <v>49,91</v>
          </cell>
        </row>
        <row r="1218">
          <cell r="A1218" t="str">
            <v>96457</v>
          </cell>
          <cell r="B1218" t="str">
            <v>ROLO COMPACTADOR DE PNEUS, ESTATICO, PRESSAO VARIAVEL, POTENCIA 110 HP, PESO SEM/COM LASTRO 10,8/27 T, LARGURA DE ROLAGEM 2,30 M - MATERIAIS NA OPERACAO. AF_06/2017</v>
          </cell>
          <cell r="C1218" t="str">
            <v>H</v>
          </cell>
          <cell r="D1218" t="str">
            <v>COLETADO</v>
          </cell>
          <cell r="E1218" t="str">
            <v>64,87</v>
          </cell>
        </row>
        <row r="1219">
          <cell r="A1219" t="str">
            <v>96458</v>
          </cell>
          <cell r="B1219" t="str">
            <v>ROLO COMPACTADOR DE PNEUS, ESTATICO, PRESSAO VARIAVEL, POTENCIA 110 HP, PESO SEM/COM LASTRO 10,8/27 T, LARGURA DE ROLAGEM 2,30 M - MANUTENCAO. AF_06/2017</v>
          </cell>
          <cell r="C1219" t="str">
            <v>H</v>
          </cell>
          <cell r="D1219" t="str">
            <v>ATRIBUÍDO SÃO PAULO</v>
          </cell>
          <cell r="E1219" t="str">
            <v>65,30</v>
          </cell>
        </row>
        <row r="1220">
          <cell r="A1220" t="str">
            <v>96459</v>
          </cell>
          <cell r="B1220" t="str">
            <v>ROLO COMPACTADOR DE PNEUS, ESTATICO, PRESSAO VARIAVEL, POTENCIA 110 HP, PESO SEM/COM LASTRO 10,8/27 T, LARGURA DE ROLAGEM 2,30 M - JUROS. AF_06/2017</v>
          </cell>
          <cell r="C1220" t="str">
            <v>H</v>
          </cell>
          <cell r="D1220" t="str">
            <v>ATRIBUÍDO SÃO PAULO</v>
          </cell>
          <cell r="E1220" t="str">
            <v>14,00</v>
          </cell>
        </row>
        <row r="1221">
          <cell r="A1221" t="str">
            <v>96460</v>
          </cell>
          <cell r="B1221" t="str">
            <v>ROLO COMPACTADOR DE PNEUS, ESTATICO, PRESSAO VARIAVEL, POTENCIA 110 HP, PESO SEM/COM LASTRO 10,8/27 T, LARGURA DE ROLAGEM 2,30 M - DEPRECIAÇÃO. AF_06/2017</v>
          </cell>
          <cell r="C1221" t="str">
            <v>H</v>
          </cell>
          <cell r="D1221" t="str">
            <v>ATRIBUÍDO SÃO PAULO</v>
          </cell>
          <cell r="E1221" t="str">
            <v>52,18</v>
          </cell>
        </row>
        <row r="1222">
          <cell r="A1222" t="str">
            <v>98760</v>
          </cell>
          <cell r="B1222" t="str">
            <v>INVERSOR DE SOLDA MONOFÁSICO DE 160 A, POTÊNCIA DE 5400 W, TENSÃO DE 220 V, PARA SOLDA COM ELETRODOS DE 2,0 A 4,0 MM E PROCESSO TIG - DEPRECIAÇÃO. AF_06/2018</v>
          </cell>
          <cell r="C1222" t="str">
            <v>H</v>
          </cell>
          <cell r="D1222" t="str">
            <v>COLETADO</v>
          </cell>
          <cell r="E1222" t="str">
            <v>0,06</v>
          </cell>
        </row>
        <row r="1223">
          <cell r="A1223" t="str">
            <v>98761</v>
          </cell>
          <cell r="B1223" t="str">
            <v>INVERSOR DE SOLDA MONOFÁSICO DE 160 A, POTÊNCIA DE 5400 W, TENSÃO DE 220 V, PARA SOLDA COM ELETRODOS DE 2,0 A 4,0 MM E PROCESSO TIG - JUROS. AF_06/2018</v>
          </cell>
          <cell r="C1223" t="str">
            <v>H</v>
          </cell>
          <cell r="D1223" t="str">
            <v>COLETADO</v>
          </cell>
          <cell r="E1223" t="str">
            <v>0,01</v>
          </cell>
        </row>
        <row r="1224">
          <cell r="A1224" t="str">
            <v>98762</v>
          </cell>
          <cell r="B1224" t="str">
            <v>INVERSOR DE SOLDA MONOFÁSICO DE 160 A, POTÊNCIA DE 5400 W, TENSÃO DE 220 V, PARA SOLDA COM ELETRODOS DE 2,0 A 4,0 MM E PROCESSO TIG - MANUTENÇÃO. AF_06/2018</v>
          </cell>
          <cell r="C1224" t="str">
            <v>H</v>
          </cell>
          <cell r="D1224" t="str">
            <v>COLETADO</v>
          </cell>
          <cell r="E1224" t="str">
            <v>0,07</v>
          </cell>
        </row>
        <row r="1225">
          <cell r="A1225" t="str">
            <v>98763</v>
          </cell>
          <cell r="B1225" t="str">
            <v>INVERSOR DE SOLDA MONOFÁSICO DE 160 A, POTÊNCIA DE 5400 W, TENSÃO DE 220 V, PARA SOLDA COM ELETRODOS DE 2,0 A 4,0 MM E PROCESSO TIG - MATERIAIS NA OPERAÇÃO. AF_06/2018</v>
          </cell>
          <cell r="C1225" t="str">
            <v>H</v>
          </cell>
          <cell r="D1225" t="str">
            <v>COEFICIENTE DE REPRESENTATIVIDADE</v>
          </cell>
          <cell r="E1225" t="str">
            <v>4,81</v>
          </cell>
        </row>
        <row r="1226">
          <cell r="A1226" t="str">
            <v>99829</v>
          </cell>
          <cell r="B1226" t="str">
            <v>LAVADORA DE ALTA PRESSAO (LAVA-JATO) PARA AGUA FRIA, PRESSAO DE OPERACAO ENTRE 1400 E 1900 LIB/POL2, VAZAO MAXIMA ENTRE 400 E 700 L/H - DEPRECIAÇÃO. AF_05/2023</v>
          </cell>
          <cell r="C1226" t="str">
            <v>H</v>
          </cell>
          <cell r="D1226" t="str">
            <v>COLETADO</v>
          </cell>
          <cell r="E1226" t="str">
            <v>0,13</v>
          </cell>
        </row>
        <row r="1227">
          <cell r="A1227" t="str">
            <v>99830</v>
          </cell>
          <cell r="B1227" t="str">
            <v>LAVADORA DE ALTA PRESSAO (LAVA-JATO) PARA AGUA FRIA, PRESSAO DE OPERACAO ENTRE 1400 E 1900 LIB/POL2, VAZAO MAXIMA ENTRE 400 E 700 L/H - JUROS. AF_05/2023</v>
          </cell>
          <cell r="C1227" t="str">
            <v>H</v>
          </cell>
          <cell r="D1227" t="str">
            <v>COLETADO</v>
          </cell>
          <cell r="E1227" t="str">
            <v>0,02</v>
          </cell>
        </row>
        <row r="1228">
          <cell r="A1228" t="str">
            <v>99831</v>
          </cell>
          <cell r="B1228" t="str">
            <v>LAVADORA DE ALTA PRESSAO (LAVA-JATO) PARA AGUA FRIA, PRESSAO DE OPERACAO ENTRE 1400 E 1900 LIB/POL2, VAZAO MAXIMA ENTRE 400 E 700 L/H - MANUTENÇÃO. AF_05/2023</v>
          </cell>
          <cell r="C1228" t="str">
            <v>H</v>
          </cell>
          <cell r="D1228" t="str">
            <v>COLETADO</v>
          </cell>
          <cell r="E1228" t="str">
            <v>0,09</v>
          </cell>
        </row>
        <row r="1229">
          <cell r="A1229" t="str">
            <v>99832</v>
          </cell>
          <cell r="B1229" t="str">
            <v>LAVADORA DE ALTA PRESSAO (LAVA-JATO) PARA AGUA FRIA, PRESSAO DE OPERACAO ENTRE 1400 E 1900 LIB/POL2, VAZAO MAXIMA ENTRE 400 E 700 L/H - MATERIAIS NA OPERAÇÃO. AF_05/2023</v>
          </cell>
          <cell r="C1229" t="str">
            <v>H</v>
          </cell>
          <cell r="D1229" t="str">
            <v>COEFICIENTE DE REPRESENTATIVIDADE</v>
          </cell>
          <cell r="E1229" t="str">
            <v>1,97</v>
          </cell>
        </row>
        <row r="1230">
          <cell r="A1230" t="str">
            <v>100637</v>
          </cell>
          <cell r="B1230" t="str">
            <v>USINA DE MISTURA ASFÁLTICA À QUENTE, TIPO CONTRA FLUXO, PROD 100 A 140 TON/HORA - DEPRECIAÇÃO. AF_12/2019</v>
          </cell>
          <cell r="C1230" t="str">
            <v>H</v>
          </cell>
          <cell r="D1230" t="str">
            <v>ATRIBUÍDO SÃO PAULO</v>
          </cell>
          <cell r="E1230" t="str">
            <v>145,21</v>
          </cell>
        </row>
        <row r="1231">
          <cell r="A1231" t="str">
            <v>100638</v>
          </cell>
          <cell r="B1231" t="str">
            <v>USINA DE MISTURA ASFÁLTICA À QUENTE, TIPO CONTRA FLUXO, PROD 100 A 140 TON/HORA - JUROS. AF_12/2019</v>
          </cell>
          <cell r="C1231" t="str">
            <v>H</v>
          </cell>
          <cell r="D1231" t="str">
            <v>ATRIBUÍDO SÃO PAULO</v>
          </cell>
          <cell r="E1231" t="str">
            <v>44,63</v>
          </cell>
        </row>
        <row r="1232">
          <cell r="A1232" t="str">
            <v>100639</v>
          </cell>
          <cell r="B1232" t="str">
            <v>USINA DE MISTURA ASFÁLTICA À QUENTE, TIPO CONTRA FLUXO, PROD 100 A 140 TON/HORA - MANUTENÇÃO. AF_12/2019</v>
          </cell>
          <cell r="C1232" t="str">
            <v>H</v>
          </cell>
          <cell r="D1232" t="str">
            <v>ATRIBUÍDO SÃO PAULO</v>
          </cell>
          <cell r="E1232" t="str">
            <v>181,65</v>
          </cell>
        </row>
        <row r="1233">
          <cell r="A1233" t="str">
            <v>100640</v>
          </cell>
          <cell r="B1233" t="str">
            <v>USINA DE MISTURA ASFÁLTICA À QUENTE, TIPO CONTRA FLUXO, PROD 100 A 140 TON/HORA - MATERIAIS NA OPERAÇÃO. AF_12/2019</v>
          </cell>
          <cell r="C1233" t="str">
            <v>H</v>
          </cell>
          <cell r="D1233" t="str">
            <v>COLETADO</v>
          </cell>
          <cell r="E1233" t="str">
            <v>4.377,60</v>
          </cell>
        </row>
        <row r="1234">
          <cell r="A1234" t="str">
            <v>100643</v>
          </cell>
          <cell r="B1234" t="str">
            <v>USINA DE ASFALTO, TIPO GRAVIMÉTRICA, PROD 150 TON/HORA - DEPRECIAÇÃO. AF_12/2019</v>
          </cell>
          <cell r="C1234" t="str">
            <v>H</v>
          </cell>
          <cell r="D1234" t="str">
            <v>ATRIBUÍDO SÃO PAULO</v>
          </cell>
          <cell r="E1234" t="str">
            <v>297,54</v>
          </cell>
        </row>
        <row r="1235">
          <cell r="A1235" t="str">
            <v>100644</v>
          </cell>
          <cell r="B1235" t="str">
            <v>USINA DE ASFALTO, TIPO GRAVIMÉTRICA, PROD 150 TON/HORA - JUROS. AF_12/2019</v>
          </cell>
          <cell r="C1235" t="str">
            <v>H</v>
          </cell>
          <cell r="D1235" t="str">
            <v>ATRIBUÍDO SÃO PAULO</v>
          </cell>
          <cell r="E1235" t="str">
            <v>104,88</v>
          </cell>
        </row>
        <row r="1236">
          <cell r="A1236" t="str">
            <v>100645</v>
          </cell>
          <cell r="B1236" t="str">
            <v>USINA DE ASFALTO, TIPO GRAVIMÉTRICA, PROD 150 TON/HORA - MANUTENÇÃO. AF_12/2019</v>
          </cell>
          <cell r="C1236" t="str">
            <v>H</v>
          </cell>
          <cell r="D1236" t="str">
            <v>ATRIBUÍDO SÃO PAULO</v>
          </cell>
          <cell r="E1236" t="str">
            <v>478,29</v>
          </cell>
        </row>
        <row r="1237">
          <cell r="A1237" t="str">
            <v>100646</v>
          </cell>
          <cell r="B1237" t="str">
            <v>USINA DE ASFALTO, TIPO GRAVIMÉTRICA, PROD 150 TON/HORA - MATERIAIS NA OPERAÇÃO. AF_12/2019</v>
          </cell>
          <cell r="C1237" t="str">
            <v>H</v>
          </cell>
          <cell r="D1237" t="str">
            <v>COLETADO</v>
          </cell>
          <cell r="E1237" t="str">
            <v>5.472,00</v>
          </cell>
        </row>
        <row r="1238">
          <cell r="A1238" t="str">
            <v>102270</v>
          </cell>
          <cell r="B1238" t="str">
            <v>MARTELO DEMOLIDOR ELÉTRICO, COM POTÊNCIA DE 2.000 W, 1.000 IMPACTOS POR MINUTO, PESO DE 30 KG - DEPRECIAÇÃO. AF_01/2021</v>
          </cell>
          <cell r="C1238" t="str">
            <v>H</v>
          </cell>
          <cell r="D1238" t="str">
            <v>ATRIBUÍDO SÃO PAULO</v>
          </cell>
          <cell r="E1238" t="str">
            <v>0,59</v>
          </cell>
        </row>
        <row r="1239">
          <cell r="A1239" t="str">
            <v>102271</v>
          </cell>
          <cell r="B1239" t="str">
            <v>MARTELO DEMOLIDOR ELÉTRICO, COM POTÊNCIA DE 2.000 W, 1.000 IMPACTOS POR MINUTO, PESO DE 30 KG - JUROS. AF_01/2021</v>
          </cell>
          <cell r="C1239" t="str">
            <v>H</v>
          </cell>
          <cell r="D1239" t="str">
            <v>ATRIBUÍDO SÃO PAULO</v>
          </cell>
          <cell r="E1239" t="str">
            <v>0,13</v>
          </cell>
        </row>
        <row r="1240">
          <cell r="A1240" t="str">
            <v>102272</v>
          </cell>
          <cell r="B1240" t="str">
            <v>MARTELO DEMOLIDOR ELÉTRICO, COM POTÊNCIA DE 2.000 W, 1.000 IMPACTOS POR MINUTO, PESO DE 30 KG - MANUTENÇÃO. AF_01/2021</v>
          </cell>
          <cell r="C1240" t="str">
            <v>H</v>
          </cell>
          <cell r="D1240" t="str">
            <v>ATRIBUÍDO SÃO PAULO</v>
          </cell>
          <cell r="E1240" t="str">
            <v>0,74</v>
          </cell>
        </row>
        <row r="1241">
          <cell r="A1241" t="str">
            <v>102273</v>
          </cell>
          <cell r="B1241" t="str">
            <v>MARTELO DEMOLIDOR ELÉTRICO, COM POTÊNCIA DE 2.000 W, 1.000 IMPACTOS POR MINUTO, PESO DE 30 KG - MATERIAIS NA OPERAÇÃO. AF_01/2021</v>
          </cell>
          <cell r="C1241" t="str">
            <v>H</v>
          </cell>
          <cell r="D1241" t="str">
            <v>COEFICIENTE DE REPRESENTATIVIDADE</v>
          </cell>
          <cell r="E1241" t="str">
            <v>1,78</v>
          </cell>
        </row>
        <row r="1242">
          <cell r="A1242" t="str">
            <v>102809</v>
          </cell>
          <cell r="B1242" t="str">
            <v>CALDEIRA A GÁS COM TERMOSTATO, CAPACIDADE 100 LITROS - MATERIAIS NA OPERAÇÃO. AF_05/2023</v>
          </cell>
          <cell r="C1242" t="str">
            <v>H</v>
          </cell>
          <cell r="D1242" t="str">
            <v>COLETADO</v>
          </cell>
          <cell r="E1242" t="str">
            <v>16,21</v>
          </cell>
        </row>
        <row r="1243">
          <cell r="A1243" t="str">
            <v>102815</v>
          </cell>
          <cell r="B1243" t="str">
            <v>CENTRAL DE LAMA BENTONÍTICA (DEPÓSITO DE BENTONITA, MISTURADOR DE ALTA TURBULÊNCIA, SILOS DE ARMAZENAMENTO DE LAMA E ÁGUA, LABORATÓRIO DE CONTROLE DE QUALIDADE DA LAMA) - MATERIAIS NA OPERAÇÃO. AF_04/2019</v>
          </cell>
          <cell r="C1243" t="str">
            <v>H</v>
          </cell>
          <cell r="D1243" t="str">
            <v>COEFICIENTE DE REPRESENTATIVIDADE</v>
          </cell>
          <cell r="E1243" t="str">
            <v>3,57</v>
          </cell>
        </row>
        <row r="1244">
          <cell r="A1244" t="str">
            <v>102826</v>
          </cell>
          <cell r="B1244" t="str">
            <v>CONJUNTO MACACO E BOMBA HIDRÁULICA PARA PROTENSAO DE CORDOALHAS, ESFORÇO MAXIMO DE 115 TONELADAS - MATERIAIS NA OPERAÇÃO. AF_05/2023</v>
          </cell>
          <cell r="C1244" t="str">
            <v>H</v>
          </cell>
          <cell r="D1244" t="str">
            <v>COEFICIENTE DE REPRESENTATIVIDADE</v>
          </cell>
          <cell r="E1244" t="str">
            <v>6,69</v>
          </cell>
        </row>
        <row r="1245">
          <cell r="A1245" t="str">
            <v>102832</v>
          </cell>
          <cell r="B1245" t="str">
            <v>CONJUNTO CILINDRO E BOMBA HIDRÁULICA PARA PROTENSÃO DE MONOBARRAS PARA TIRANTES, ESFORÇO MÁXIMO DE 30 TONELADAS  - MATERIAIS NA OPERAÇÃO. AF_05/2023</v>
          </cell>
          <cell r="C1245" t="str">
            <v>H</v>
          </cell>
          <cell r="D1245" t="str">
            <v>COEFICIENTE DE REPRESENTATIVIDADE</v>
          </cell>
          <cell r="E1245" t="str">
            <v>8,92</v>
          </cell>
        </row>
        <row r="1246">
          <cell r="A1246" t="str">
            <v>102843</v>
          </cell>
          <cell r="B1246" t="str">
            <v>GUINDASTE HIDRAULICO AUTOPROPELIDO, COM LANÇA TRELIÇADA 40 M, CAPACIDADE MÁXIMA 75 T, EQUIPADO COM CLAMSHELL - MATERIAIS NA OPERAÇÃO. AF_04/2019</v>
          </cell>
          <cell r="C1246" t="str">
            <v>H</v>
          </cell>
          <cell r="D1246" t="str">
            <v>COLETADO</v>
          </cell>
          <cell r="E1246" t="str">
            <v>136,80</v>
          </cell>
        </row>
        <row r="1247">
          <cell r="A1247" t="str">
            <v>102849</v>
          </cell>
          <cell r="B1247" t="str">
            <v>GUINDASTE SOBRE ESTEIRAS, COM LANÇA TRELIÇADA 40 M, CAPACIDADE MÁXIMA 75 T - MATERIAIS NA OPERAÇÃO. AF_04/2019</v>
          </cell>
          <cell r="C1247" t="str">
            <v>H</v>
          </cell>
          <cell r="D1247" t="str">
            <v>COLETADO</v>
          </cell>
          <cell r="E1247" t="str">
            <v>66,88</v>
          </cell>
        </row>
        <row r="1248">
          <cell r="A1248" t="str">
            <v>102855</v>
          </cell>
          <cell r="B1248" t="str">
            <v>GUINDASTE SOBRE ESTEIRAS, COM LANÇA TRELIÇADA 40 M, CAPACIDADE MÁXIMA 75 T, EQUIPADO COM CLAMSHELL - MATERIAIS NA OPERAÇÃO. AF_04/2019</v>
          </cell>
          <cell r="C1248" t="str">
            <v>H</v>
          </cell>
          <cell r="D1248" t="str">
            <v>COLETADO</v>
          </cell>
          <cell r="E1248" t="str">
            <v>66,88</v>
          </cell>
        </row>
        <row r="1249">
          <cell r="A1249" t="str">
            <v>102861</v>
          </cell>
          <cell r="B1249" t="str">
            <v>MÁQUINA FORMER DOBRAS DIVERSAS: 220V/380V TRIFÁSICO OU MONOFÁSICO, CAPACIDADE 0,5-1,27MM, MOTOR 2CV - MATERIAIS NA OPERAÇÃO. AF_05/2023</v>
          </cell>
          <cell r="C1249" t="str">
            <v>H</v>
          </cell>
          <cell r="D1249" t="str">
            <v>COEFICIENTE DE REPRESENTATIVIDADE</v>
          </cell>
          <cell r="E1249" t="str">
            <v>1,31</v>
          </cell>
        </row>
        <row r="1250">
          <cell r="A1250" t="str">
            <v>102867</v>
          </cell>
          <cell r="B1250" t="str">
            <v>MÁQUINA SOLDA ARCO COM PISTOLA DE SOLDAGEM PARA STUD BOLT DE 5 MM A 22 MM - MATERIAIS NA OPERAÇÃO. AF_05/2023</v>
          </cell>
          <cell r="C1250" t="str">
            <v>H</v>
          </cell>
          <cell r="D1250" t="str">
            <v>COEFICIENTE DE REPRESENTATIVIDADE</v>
          </cell>
          <cell r="E1250" t="str">
            <v>0,71</v>
          </cell>
        </row>
        <row r="1251">
          <cell r="A1251" t="str">
            <v>102873</v>
          </cell>
          <cell r="B1251" t="str">
            <v>PERFURATRIZ HIDRÁULICA SOBRE ESTEIRA, TORQUE MÁXIMO 161 KNM, PROFUNDIDADE MÁXIMA 54 M, DIÂMETRO MÁXIMO 1500 MM, POTÊNCIA MOTOR 268 HP - MATERIAIS NA OPERAÇÃO. AF_04/2019</v>
          </cell>
          <cell r="C1251" t="str">
            <v>H</v>
          </cell>
          <cell r="D1251" t="str">
            <v>COLETADO</v>
          </cell>
          <cell r="E1251" t="str">
            <v>121,53</v>
          </cell>
        </row>
        <row r="1252">
          <cell r="A1252" t="str">
            <v>102879</v>
          </cell>
          <cell r="B1252" t="str">
            <v>PERFURATRIZ PARA EXECUÇÃO DE ESTACAS SECANTES, TIPO HÉLICE CONTÍNUA COM CABEÇOTE DUPLO E TUBO METÁLICO - MATERIAIS NA OPERAÇÃO. AF_04/2019</v>
          </cell>
          <cell r="C1252" t="str">
            <v>H</v>
          </cell>
          <cell r="D1252" t="str">
            <v>COLETADO</v>
          </cell>
          <cell r="E1252" t="str">
            <v>182,40</v>
          </cell>
        </row>
        <row r="1253">
          <cell r="A1253" t="str">
            <v>102885</v>
          </cell>
          <cell r="B1253" t="str">
            <v>PLATAFORMA ELEVATÓRIA - MATERIAIS NA OPERAÇÃO. AF_04/2019</v>
          </cell>
          <cell r="C1253" t="str">
            <v>H</v>
          </cell>
          <cell r="D1253" t="str">
            <v>COEFICIENTE DE REPRESENTATIVIDADE</v>
          </cell>
          <cell r="E1253" t="str">
            <v>1,34</v>
          </cell>
        </row>
        <row r="1254">
          <cell r="A1254" t="str">
            <v>102891</v>
          </cell>
          <cell r="B1254" t="str">
            <v>PÓRTICO ROLANTE MONOVIGA, PERFIL I, 4 PERNAS, CAPACIDADE 5 T  - MATERIAIS NA OPERAÇÃO. AF_04/2019</v>
          </cell>
          <cell r="C1254" t="str">
            <v>H</v>
          </cell>
          <cell r="D1254" t="str">
            <v>COEFICIENTE DE REPRESENTATIVIDADE</v>
          </cell>
          <cell r="E1254" t="str">
            <v>1,34</v>
          </cell>
        </row>
        <row r="1255">
          <cell r="A1255" t="str">
            <v>102897</v>
          </cell>
          <cell r="B1255" t="str">
            <v>ESCAVADEIRA HIDRÁULICA SOBRE ESTEIRA, PESO OPERACIONAL ENTRE 22,00 E 23,50 T, POTÊNCIA NOMINAL 139 HP, COM MARTELO ROMPEDOR HIDRÁULICO 1700 KG - MATERIAIS NA OPERAÇÃO. AF_04/2019</v>
          </cell>
          <cell r="C1255" t="str">
            <v>H</v>
          </cell>
          <cell r="D1255" t="str">
            <v>COLETADO</v>
          </cell>
          <cell r="E1255" t="str">
            <v>91,38</v>
          </cell>
        </row>
        <row r="1256">
          <cell r="A1256" t="str">
            <v>102903</v>
          </cell>
          <cell r="B1256" t="str">
            <v>TORRE, COMPOSTA POR GUINCHO MECÂNICO, GUINCHO MANUAL, CABOS DE AÇO, PITEIRA E SOQUETE  - MATERIAIS NA OPERAÇÃO. AF_05/2023</v>
          </cell>
          <cell r="C1256" t="str">
            <v>H</v>
          </cell>
          <cell r="D1256" t="str">
            <v>COLETADO</v>
          </cell>
          <cell r="E1256" t="str">
            <v>11,85</v>
          </cell>
        </row>
        <row r="1257">
          <cell r="A1257" t="str">
            <v>102909</v>
          </cell>
          <cell r="B1257" t="str">
            <v>UNIDADE DOSADORA AIRLESS TIPO HOT SPRAY - MATERIAIS NA OPERAÇÃO. AF_05/2023</v>
          </cell>
          <cell r="C1257" t="str">
            <v>H</v>
          </cell>
          <cell r="D1257" t="str">
            <v>COEFICIENTE DE REPRESENTATIVIDADE</v>
          </cell>
          <cell r="E1257" t="str">
            <v>4,28</v>
          </cell>
        </row>
        <row r="1258">
          <cell r="A1258" t="str">
            <v>102915</v>
          </cell>
          <cell r="B1258" t="str">
            <v>ENCERADEIRA INDUSTRIAL, 400 MM, 220V, 1 HP - MATERIAIS NA OPERAÇÃO. AF_05/2023</v>
          </cell>
          <cell r="C1258" t="str">
            <v>H</v>
          </cell>
          <cell r="D1258" t="str">
            <v>COEFICIENTE DE REPRESENTATIVIDADE</v>
          </cell>
          <cell r="E1258" t="str">
            <v>0,66</v>
          </cell>
        </row>
        <row r="1259">
          <cell r="A1259" t="str">
            <v>102927</v>
          </cell>
          <cell r="B1259" t="str">
            <v>SERRA FITA HORIZONTAL, ELÉTRICA, COM CONTROLE HIDRÁULICO, PAINEL DE COMANDO EM 24 V, MOTOR ELÉTRICO 1,5 CV, DIMENSÕES DA FITA 3880 X 27 X 0,9 MM, TRIFÁSICA - MATERIAIS NA OPERAÇÃO. AF_05/2023</v>
          </cell>
          <cell r="C1259" t="str">
            <v>H</v>
          </cell>
          <cell r="D1259" t="str">
            <v>COEFICIENTE DE REPRESENTATIVIDADE</v>
          </cell>
          <cell r="E1259" t="str">
            <v>0,98</v>
          </cell>
        </row>
        <row r="1260">
          <cell r="A1260" t="str">
            <v>102933</v>
          </cell>
          <cell r="B1260" t="str">
            <v>FURADEIRA ELETROMAGNÉTICA, VELOCIDADE (SEM CARGA/ COM CARGA) 450/ 270 RPM, ESPESSURA MÁXIMA DA CHAPA A SER FURADA 50 MM, PORÇA DE ADESÃO MAGNÉTICA 17000 N, POTÊNCIA 1100 W, ALIMENTÇÃO 220 - 60 HZ, MONOFÁSICA - MATERIAIS NA OPERAÇÃO. AF_08/2019</v>
          </cell>
          <cell r="C1260" t="str">
            <v>H</v>
          </cell>
          <cell r="D1260" t="str">
            <v>COEFICIENTE DE REPRESENTATIVIDADE</v>
          </cell>
          <cell r="E1260" t="str">
            <v>0,98</v>
          </cell>
        </row>
        <row r="1261">
          <cell r="A1261" t="str">
            <v>102939</v>
          </cell>
          <cell r="B1261" t="str">
            <v>MÁQUINA METALEIRA UNIVERSAL MODELO IW 110/180 BTD - MATERIAIS NA OPERAÇÃO. AF_05/2023</v>
          </cell>
          <cell r="C1261" t="str">
            <v>H</v>
          </cell>
          <cell r="D1261" t="str">
            <v>COEFICIENTE DE REPRESENTATIVIDADE</v>
          </cell>
          <cell r="E1261" t="str">
            <v>9,81</v>
          </cell>
        </row>
        <row r="1262">
          <cell r="A1262" t="str">
            <v>102945</v>
          </cell>
          <cell r="B1262" t="str">
            <v>TARTARUGA DE OXICORTE CG1, MONOFÁSICA, 220 V, FREQUÊNCIA 50 HZ, VELOCIDADE DE CORTE (MM/MIN) 50 A 750, DIÂMETRO MÍNIMO DO COMPASSO MM 200 - MATERIAIS NA OPERAÇÃO. AF_05/2023</v>
          </cell>
          <cell r="C1262" t="str">
            <v>H</v>
          </cell>
          <cell r="D1262" t="str">
            <v>COEFICIENTE DE REPRESENTATIVIDADE</v>
          </cell>
          <cell r="E1262" t="str">
            <v>0,03</v>
          </cell>
        </row>
        <row r="1263">
          <cell r="A1263" t="str">
            <v>102951</v>
          </cell>
          <cell r="B1263" t="str">
            <v>BETONEIRA CAPACIDADE NOMINAL DE 250 L, CAPACIDADE DE MISTURA DE 175 L, MOTOR ELÉTRICO MONOFÁSICO POTÊNCIA 1CV - MATERIAIS NA OPERAÇÃO. AF_05/2023</v>
          </cell>
          <cell r="C1263" t="str">
            <v>H</v>
          </cell>
          <cell r="D1263" t="str">
            <v>COEFICIENTE DE REPRESENTATIVIDADE</v>
          </cell>
          <cell r="E1263" t="str">
            <v>0,65</v>
          </cell>
        </row>
        <row r="1264">
          <cell r="A1264" t="str">
            <v>102957</v>
          </cell>
          <cell r="B1264" t="str">
            <v>RETROESCAVADEIRA SOBRE RODAS COM CARREGADEIRA , PESO OPERACIONAL MÍN. 6,674, POTÊNCIA LÍQ 88 HP, COM MARTELO ROMPEDOR HIDRÁULICO ENTRE  275 A 362 KG - MATERIAIS NA OPERAÇÃO. AF_02/2021</v>
          </cell>
          <cell r="C1264" t="str">
            <v>H</v>
          </cell>
          <cell r="D1264" t="str">
            <v>COLETADO</v>
          </cell>
          <cell r="E1264" t="str">
            <v>51,86</v>
          </cell>
        </row>
        <row r="1265">
          <cell r="A1265" t="str">
            <v>102963</v>
          </cell>
          <cell r="B1265" t="str">
            <v>PERFURATRIZ HIDRÁULICA SOBRE ESTEIRA, TORQUE MÁXIMO 98 KNM, PROFUNDIDADE MÁXIMA 25 M, DIÂMETRO MÁXIMO 115 MM, POTÊNCIA MOTOR 190 HP - MATERIAIS NA OPERAÇÃO. AF_02/2021</v>
          </cell>
          <cell r="C1265" t="str">
            <v>H</v>
          </cell>
          <cell r="D1265" t="str">
            <v>COLETADO</v>
          </cell>
          <cell r="E1265" t="str">
            <v>86,15</v>
          </cell>
        </row>
        <row r="1266">
          <cell r="A1266" t="str">
            <v>102969</v>
          </cell>
          <cell r="B1266" t="str">
            <v>COMPRESSOR DE AR, VAZAO DE 10 PCM, RESERVATORIO 100 L, PRESSAO DE TRABALHO ENTRE 6,9 E 9,7 BAR, POTENCIA 2 HP, TENSAO 110/220 V - MATERIAIS NA OPERAÇÃO. AF_05/2023</v>
          </cell>
          <cell r="C1266" t="str">
            <v>H</v>
          </cell>
          <cell r="D1266" t="str">
            <v>COEFICIENTE DE REPRESENTATIVIDADE</v>
          </cell>
          <cell r="E1266" t="str">
            <v>1,33</v>
          </cell>
        </row>
        <row r="1267">
          <cell r="A1267" t="str">
            <v>102985</v>
          </cell>
          <cell r="B1267" t="str">
            <v>MÁQUINA DEMARCADORA DE FAIXA DE TRÁFEGO À FRIO, TRAÇÃO MANUAL, 4 CV, PRESSÃO MAX 3300 PSI, TANQUE 20 L - MATERIAIS NA OPERAÇÃO. AF_06/2021</v>
          </cell>
          <cell r="C1267" t="str">
            <v>H</v>
          </cell>
          <cell r="D1267" t="str">
            <v>COLETADO</v>
          </cell>
          <cell r="E1267" t="str">
            <v>3,04</v>
          </cell>
        </row>
        <row r="1268">
          <cell r="A1268" t="str">
            <v>103156</v>
          </cell>
          <cell r="B1268" t="str">
            <v>MÁQUINA PARA SOLDA POR ELETROFUSÃO PARA TUBOS DE POLIETILENO DE ALTA DENSIDADE (PEAD) COM DIÂMETRO EXTERNO DE 20 A 800 MM, POTÊNCIA ENTRE 2750 E 3000 W - MATERIAIS NA OPERAÇÃO. AF_05/2023</v>
          </cell>
          <cell r="C1268" t="str">
            <v>H</v>
          </cell>
          <cell r="D1268" t="str">
            <v>COEFICIENTE DE REPRESENTATIVIDADE</v>
          </cell>
          <cell r="E1268" t="str">
            <v>2,56</v>
          </cell>
        </row>
        <row r="1269">
          <cell r="A1269" t="str">
            <v>103162</v>
          </cell>
          <cell r="B1269" t="str">
            <v>MÁQUINA PARA SOLDA POR ELETROFUSÃO PARA TUBOS DE POLIETILENO DE ALTA DENSIDADE (PEAD) COM DIÂMETRO EXTERNO DE 20 A 1600 MM, POTÊNCIA DE 3500 W - MATERIAIS NA OPERAÇÃO. AF_05/2023</v>
          </cell>
          <cell r="C1269" t="str">
            <v>H</v>
          </cell>
          <cell r="D1269" t="str">
            <v>COEFICIENTE DE REPRESENTATIVIDADE</v>
          </cell>
          <cell r="E1269" t="str">
            <v>3,12</v>
          </cell>
        </row>
        <row r="1270">
          <cell r="A1270" t="str">
            <v>103168</v>
          </cell>
          <cell r="B1270" t="str">
            <v>MÁQUINA PARA SOLDA POR TERMOFUSÃO PARA TUBOS DE POLIETILENO DE ALTA DENSIDADE (PEAD) COM DIÂMETRO EXTERNO DE 90 A 315 MM, POTÊNCIA ENTRE 2500 E 5350 W - MATERIAIS NA OPERAÇÃO. AF_05/2023</v>
          </cell>
          <cell r="C1270" t="str">
            <v>H</v>
          </cell>
          <cell r="D1270" t="str">
            <v>COEFICIENTE DE REPRESENTATIVIDADE</v>
          </cell>
          <cell r="E1270" t="str">
            <v>3,50</v>
          </cell>
        </row>
        <row r="1271">
          <cell r="A1271" t="str">
            <v>103174</v>
          </cell>
          <cell r="B1271" t="str">
            <v>MÁQUINA PARA SOLDA POR TERMOFUSÃO PARA TUBOS DE POLIETILENO DE ALTA DENSIDADE (PEAD) COM DIÂMETRO EXTERNO DE 315 A 630 MM, POTÊNCIA ENTRE 8000 E 12350 W - MATERIAIS NA OPERAÇÃO. AF_05/2023</v>
          </cell>
          <cell r="C1271" t="str">
            <v>H</v>
          </cell>
          <cell r="D1271" t="str">
            <v>COEFICIENTE DE REPRESENTATIVIDADE</v>
          </cell>
          <cell r="E1271" t="str">
            <v>9,08</v>
          </cell>
        </row>
        <row r="1272">
          <cell r="A1272" t="str">
            <v>103180</v>
          </cell>
          <cell r="B1272" t="str">
            <v>MÁQUINA PARA SOLDA POR TERMOFUSÃO PARA TUBOS DE POLIETILENO DE ALTA DENSIDADE (PEAD) COM DIÂMETRO EXTERNO DE 710 A 1200 MM, POTÊNCIA ENTRE 16000 E 29500 W - MATERIAIS NA OPERAÇÃO. AF_05/2023</v>
          </cell>
          <cell r="C1272" t="str">
            <v>H</v>
          </cell>
          <cell r="D1272" t="str">
            <v>COEFICIENTE DE REPRESENTATIVIDADE</v>
          </cell>
          <cell r="E1272" t="str">
            <v>20,30</v>
          </cell>
        </row>
        <row r="1273">
          <cell r="A1273" t="str">
            <v>103223</v>
          </cell>
          <cell r="B1273" t="str">
            <v>PERFURATRIZ PARA FURO DIRECIONAL HORIZONTAL (HDD) COM CAPACIDADE ATÉ 89 KN, POTÊNCIA 24,8 HP A 80 HP (INCLUSO FERRAMENTAS E LOCALIZADOR) - MATERIAIS NA OPERAÇÃO. AF_05/2023</v>
          </cell>
          <cell r="C1273" t="str">
            <v>H</v>
          </cell>
          <cell r="D1273" t="str">
            <v>COLETADO</v>
          </cell>
          <cell r="E1273" t="str">
            <v>35,65</v>
          </cell>
        </row>
        <row r="1274">
          <cell r="A1274" t="str">
            <v>103229</v>
          </cell>
          <cell r="B1274" t="str">
            <v>PERFURATRIZ PARA FURO DIRECIONAL HORIZONTAL (HDD) COM CAPACIDADE DE 90 KN A 200 KN, POTÊNCIA 100 HP A 160 HP (INCLUSO FERRAMENTAS E LOCALIZADOR) - MATERIAIS NA OPERAÇÃO. AF_05/2023</v>
          </cell>
          <cell r="C1274" t="str">
            <v>H</v>
          </cell>
          <cell r="D1274" t="str">
            <v>COLETADO</v>
          </cell>
          <cell r="E1274" t="str">
            <v>98,65</v>
          </cell>
        </row>
        <row r="1275">
          <cell r="A1275" t="str">
            <v>103235</v>
          </cell>
          <cell r="B1275" t="str">
            <v>PERFURATRIZ PARA FURO DIRECIONAL HORIZONTAL (HDD) COM CAPACIDADE DE 201 KN A 560 KN, POTÊNCIA 200 HP A 260 HP (INCLUSO FERRAMENTAS E LOCALIZADOR) - MATERIAIS NA OPERAÇÃO. AF_05/2023</v>
          </cell>
          <cell r="C1275" t="str">
            <v>H</v>
          </cell>
          <cell r="D1275" t="str">
            <v>COLETADO</v>
          </cell>
          <cell r="E1275" t="str">
            <v>104,32</v>
          </cell>
        </row>
        <row r="1276">
          <cell r="A1276" t="str">
            <v>103241</v>
          </cell>
          <cell r="B1276" t="str">
            <v>MISTURADOR PARA PREPARO DE LAMA ESTABILIZANTE COM CAPACIDADE DE *4000* L, COM BOMBA CENTRÍFUGA 5,5 HP A 23,07 HP, PARA SISTEMA DE FURO DIRECIONAL - MATERIAIS NA OPERAÇÃO. AF_05/2023</v>
          </cell>
          <cell r="C1276" t="str">
            <v>H</v>
          </cell>
          <cell r="D1276" t="str">
            <v>COEFICIENTE DE REPRESENTATIVIDADE</v>
          </cell>
          <cell r="E1276" t="str">
            <v>9,51</v>
          </cell>
        </row>
        <row r="1277">
          <cell r="A1277" t="str">
            <v>103660</v>
          </cell>
          <cell r="B1277" t="str">
            <v>VARREDEIRA DE GRAMA SINTÉTICA A GASOLINA, 2,4 CV, 4 TEMPOS - MATERIAIS NA OPERAÇÃO. AF_05/2023</v>
          </cell>
          <cell r="C1277" t="str">
            <v>H</v>
          </cell>
          <cell r="D1277" t="str">
            <v>COLETADO</v>
          </cell>
          <cell r="E1277" t="str">
            <v>11,09</v>
          </cell>
        </row>
        <row r="1278">
          <cell r="A1278" t="str">
            <v>103666</v>
          </cell>
          <cell r="B1278" t="str">
            <v>BATE ESTACA PARA INSTALAÇÃO DE DEFENSAS METÁLICAS (GUARD RAIL) FIXO, INCLUSIVE CAMINHÃO TOCO PBT 9.700 KG, POTÊNCIA DE 160 CV - MATERIAIS NA OPERAÇÃO. AF_05/2023</v>
          </cell>
          <cell r="C1278" t="str">
            <v>H</v>
          </cell>
          <cell r="D1278" t="str">
            <v>COLETADO</v>
          </cell>
          <cell r="E1278" t="str">
            <v>163,66</v>
          </cell>
        </row>
        <row r="1279">
          <cell r="A1279" t="str">
            <v>103792</v>
          </cell>
          <cell r="B1279" t="str">
            <v>MINI GUINDASTE ARANHA SOBRE ESTEIRAS E LANCA TELESCÓPICA, CAPACIDADE MÁXIMA DE CARGA 3,0 TON, RAIO MÁXIMO DE TRABALHO 8,25 M, ALTURA DE LANÇA DO SOLO 9,2 M, 55 M DE CABO DE AÇO 8 MM, MOTOR ELÉTRICO 220/380 VOLTS TRIFÁSICO - MATERIAIS NA OPERAÇÃO. AF_03/2022</v>
          </cell>
          <cell r="C1279" t="str">
            <v>H</v>
          </cell>
          <cell r="D1279" t="str">
            <v>COEFICIENTE DE REPRESENTATIVIDADE</v>
          </cell>
          <cell r="E1279" t="str">
            <v>0,29</v>
          </cell>
        </row>
        <row r="1280">
          <cell r="A1280" t="str">
            <v>103937</v>
          </cell>
          <cell r="B1280" t="str">
            <v>CONJUNTO MACACO HIDRÁULICO E CENTRAL DE BOMBEAMENTO MOTORIZADO 1,8 KW PARA PROTENSÃO DE MONOCABOS PARA CONCRETO PROTENDIDO, ESFORÇO MÁXIMO DE 20 TONELADAS  - MATERIAIS NA OPERAÇÃO. AF_05/2022</v>
          </cell>
          <cell r="C1280" t="str">
            <v>H</v>
          </cell>
          <cell r="D1280" t="str">
            <v>COEFICIENTE DE REPRESENTATIVIDADE</v>
          </cell>
          <cell r="E1280" t="str">
            <v>1,60</v>
          </cell>
        </row>
        <row r="1281">
          <cell r="A1281" t="str">
            <v>103943</v>
          </cell>
          <cell r="B1281" t="str">
            <v>CONJUNTO MACACO HIDRÁULICO E CENTRAL DE BOMBEAMENTO MOTORIZADO 1,8 KW PARA PROTENSÃO DE MONOCABOS PARA CONCRETO PROTENDIDO, ESFORÇO MÁXIMO DE 30 TONELADAS  - MATERIAIS NA OPERAÇÃO. AF_05/2022</v>
          </cell>
          <cell r="C1281" t="str">
            <v>H</v>
          </cell>
          <cell r="D1281" t="str">
            <v>COEFICIENTE DE REPRESENTATIVIDADE</v>
          </cell>
          <cell r="E1281" t="str">
            <v>1,60</v>
          </cell>
        </row>
        <row r="1282">
          <cell r="A1282" t="str">
            <v>104087</v>
          </cell>
          <cell r="B1282" t="str">
            <v>TERMOFUSORA PARA TUBOS E CONEXÕES EM PPR COM DIÂMETROS DE 20 A 63 MM, POTÊNCIA DE 800 W, TENSAO 220 V - DEPRECIAÇÃO. AF_05/2022</v>
          </cell>
          <cell r="C1282" t="str">
            <v>H</v>
          </cell>
          <cell r="D1282" t="str">
            <v>COEFICIENTE DE REPRESENTATIVIDADE</v>
          </cell>
          <cell r="E1282" t="str">
            <v>0,07</v>
          </cell>
        </row>
        <row r="1283">
          <cell r="A1283" t="str">
            <v>104088</v>
          </cell>
          <cell r="B1283" t="str">
            <v>TERMOFUSORA PARA TUBOS E CONEXÕES EM PPR COM DIÂMETROS DE 20 A 63 MM, POTÊNCIA DE 800 W, TENSAO 220 V - JUROS. AF_05/2022</v>
          </cell>
          <cell r="C1283" t="str">
            <v>H</v>
          </cell>
          <cell r="D1283" t="str">
            <v>COEFICIENTE DE REPRESENTATIVIDADE</v>
          </cell>
          <cell r="E1283" t="str">
            <v>0,01</v>
          </cell>
        </row>
        <row r="1284">
          <cell r="A1284" t="str">
            <v>104089</v>
          </cell>
          <cell r="B1284" t="str">
            <v>TERMOFUSORA PARA TUBOS E CONEXÕES EM PPR COM DIÂMETROS DE 20 A 63 MM, POTÊNCIA DE 800 W, TENSAO 220 V - MANUTENÇÃO. AF_05/2022</v>
          </cell>
          <cell r="C1284" t="str">
            <v>H</v>
          </cell>
          <cell r="D1284" t="str">
            <v>COEFICIENTE DE REPRESENTATIVIDADE</v>
          </cell>
          <cell r="E1284" t="str">
            <v>0,08</v>
          </cell>
        </row>
        <row r="1285">
          <cell r="A1285" t="str">
            <v>104090</v>
          </cell>
          <cell r="B1285" t="str">
            <v>TERMOFUSORA PARA TUBOS E CONEXÕES EM PPR COM DIÂMETROS DE 20 A 63 MM, POTÊNCIA DE 800 W, TENSAO 220 V - MATERIAIS NA OPERAÇÃO. AF_05/2022</v>
          </cell>
          <cell r="C1285" t="str">
            <v>H</v>
          </cell>
          <cell r="D1285" t="str">
            <v>COEFICIENTE DE REPRESENTATIVIDADE</v>
          </cell>
          <cell r="E1285" t="str">
            <v>0,71</v>
          </cell>
        </row>
        <row r="1286">
          <cell r="A1286" t="str">
            <v>104093</v>
          </cell>
          <cell r="B1286" t="str">
            <v>TERMOFUSORA PARA TUBOS E CONEXÕES EM PPR COM DIÂMETROS DE 75 A 110 MM, POTÊNCIA DE *1100* W, TENSÃO 220 V - DEPRECIAÇÃO. AF_05/2022</v>
          </cell>
          <cell r="C1286" t="str">
            <v>H</v>
          </cell>
          <cell r="D1286" t="str">
            <v>COEFICIENTE DE REPRESENTATIVIDADE</v>
          </cell>
          <cell r="E1286" t="str">
            <v>0,10</v>
          </cell>
        </row>
        <row r="1287">
          <cell r="A1287" t="str">
            <v>104094</v>
          </cell>
          <cell r="B1287" t="str">
            <v>TERMOFUSORA PARA TUBOS E CONEXÕES EM PPR COM DIÂMETROS DE 75 A 110 MM, POTÊNCIA DE *1100* W, TENSÃO 220 V - JUROS. AF_05/2022</v>
          </cell>
          <cell r="C1287" t="str">
            <v>H</v>
          </cell>
          <cell r="D1287" t="str">
            <v>COEFICIENTE DE REPRESENTATIVIDADE</v>
          </cell>
          <cell r="E1287" t="str">
            <v>0,02</v>
          </cell>
        </row>
        <row r="1288">
          <cell r="A1288" t="str">
            <v>104095</v>
          </cell>
          <cell r="B1288" t="str">
            <v>TERMOFUSORA PARA TUBOS E CONEXÕES EM PPR COM DIÂMETROS DE 75 A 110 MM, POTÊNCIA DE *1100* W, TENSÃO 220 V - MANUTENÇÃO. AF_05/2022</v>
          </cell>
          <cell r="C1288" t="str">
            <v>H</v>
          </cell>
          <cell r="D1288" t="str">
            <v>COEFICIENTE DE REPRESENTATIVIDADE</v>
          </cell>
          <cell r="E1288" t="str">
            <v>0,12</v>
          </cell>
        </row>
        <row r="1289">
          <cell r="A1289" t="str">
            <v>104096</v>
          </cell>
          <cell r="B1289" t="str">
            <v>TERMOFUSORA PARA TUBOS E CONEXÕES EM PPR COM DIÂMETROS DE 75 A 110 MM, POTÊNCIA DE *1100* W, TENSÃO 220 V - MATERIAIS NA OPERAÇÃO. AF_05/2022</v>
          </cell>
          <cell r="C1289" t="str">
            <v>H</v>
          </cell>
          <cell r="D1289" t="str">
            <v>COEFICIENTE DE REPRESENTATIVIDADE</v>
          </cell>
          <cell r="E1289" t="str">
            <v>0,98</v>
          </cell>
        </row>
        <row r="1290">
          <cell r="A1290" t="str">
            <v>104519</v>
          </cell>
          <cell r="B1290" t="str">
            <v>LIXADEIRA DE PAREDE, COM LED, POTÊNCIA 750 W, FREQUÊNCIA 60 HZ, VELOCIDADE 1000 A 2100 RPM, DIÂMETRO DA LIXA 225 MM - MATERIAIS NA OPERAÇÃO. AF_12/2022</v>
          </cell>
          <cell r="C1290" t="str">
            <v>H</v>
          </cell>
          <cell r="D1290" t="str">
            <v>COEFICIENTE DE REPRESENTATIVIDADE</v>
          </cell>
          <cell r="E1290" t="str">
            <v>0,67</v>
          </cell>
        </row>
        <row r="1291">
          <cell r="A1291" t="str">
            <v>104655</v>
          </cell>
          <cell r="B1291" t="str">
            <v>MARTELETE PERFURADOR/ ROMPEDOR ELÉTRICO, POTÊNCIA 800 W, 220 V - MATERIAIS NA OPERAÇÃO. AF_05/2023</v>
          </cell>
          <cell r="C1291" t="str">
            <v>H</v>
          </cell>
          <cell r="D1291" t="str">
            <v>COEFICIENTE DE REPRESENTATIVIDADE</v>
          </cell>
          <cell r="E1291" t="str">
            <v>0,71</v>
          </cell>
        </row>
        <row r="1292">
          <cell r="A1292" t="str">
            <v>104687</v>
          </cell>
          <cell r="B1292" t="str">
            <v>GRUPO GERADOR DIESEL, COM CARENAGEM, POTÊNCIA STANDART ENTRE 400 E 460 KVA, VELOCIDADE DE 1800 RPM, FREQUÊNCIA DE 60 HZ - MATERIAIS NA OPERAÇÃO. AF_05/2023</v>
          </cell>
          <cell r="C1292" t="str">
            <v>H</v>
          </cell>
          <cell r="D1292" t="str">
            <v>COLETADO</v>
          </cell>
          <cell r="E1292" t="str">
            <v>456,72</v>
          </cell>
        </row>
        <row r="1293">
          <cell r="A1293" t="str">
            <v>104694</v>
          </cell>
          <cell r="B1293" t="str">
            <v>PERFURATRIZ DE COROA DIAMANTADA PARA CONCRETO, DIÂMETRO ATÉ 250 MM, MOTOR ELÉTRICO 220 V, POTÊNCIA 2.500 W - MATERIAIS NA OPERAÇÃO. AF_05/2023</v>
          </cell>
          <cell r="C1293" t="str">
            <v>H</v>
          </cell>
          <cell r="D1293" t="str">
            <v>COEFICIENTE DE REPRESENTATIVIDADE</v>
          </cell>
          <cell r="E1293" t="str">
            <v>2,23</v>
          </cell>
        </row>
        <row r="1294">
          <cell r="A1294" t="str">
            <v>104703</v>
          </cell>
          <cell r="B1294" t="str">
            <v>CAMINHÃO TANQUE PARA HIDROSSEMEADURA, COM CAPACIDADE DE 8.000 LITROS, INCLUINDO BOMBA PARA LANÇAMENTO COM MOTOR DIESEL COM POTÊNCIA DE 105 CV - MATERIAIS NA OPERAÇÃO. AF_06/2023</v>
          </cell>
          <cell r="C1294" t="str">
            <v>H</v>
          </cell>
          <cell r="D1294" t="str">
            <v>COLETADO</v>
          </cell>
          <cell r="E1294" t="str">
            <v>93,99</v>
          </cell>
        </row>
        <row r="1295">
          <cell r="A1295" t="str">
            <v>104709</v>
          </cell>
          <cell r="B1295" t="str">
            <v>GUINDASTE HIDRÁULICO AUTOPROPELIDO, COM LANÇA TRELICADA 41 M, CAPACIDADE MÁXIMA DE ELEVAÇÃO 43 T, POTÊNCIA 230 KW, EQUIPADO COM CAÇAMBA DE ARRASTO (DRAGLINE) DE 0,76 M3 - MATERIAIS NA OPERAÇÃO. AF_06/2023</v>
          </cell>
          <cell r="C1295" t="str">
            <v>H</v>
          </cell>
          <cell r="D1295" t="str">
            <v>COLETADO</v>
          </cell>
          <cell r="E1295" t="str">
            <v>1.188,64</v>
          </cell>
        </row>
        <row r="1296">
          <cell r="A1296" t="str">
            <v>104715</v>
          </cell>
          <cell r="B1296" t="str">
            <v>ESCAVADEIRA HIDRÁULICA DE BRAÇO LONGO (LONGO ALCANCE) SOBRE ESTEIRAS, CAÇAMBA 0,52 M3, PESO OPERACIONAL 24 T, POTÊNCIA LÍQUIDA 155 HP  - MATERIAIS NA OPERAÇÃO. AF_06/2023</v>
          </cell>
          <cell r="C1296" t="str">
            <v>H</v>
          </cell>
          <cell r="D1296" t="str">
            <v>COLETADO</v>
          </cell>
          <cell r="E1296" t="str">
            <v>91,38</v>
          </cell>
        </row>
        <row r="1297">
          <cell r="A1297" t="str">
            <v>92259</v>
          </cell>
          <cell r="B1297" t="str">
            <v>INSTALAÇÃO DE TESOURA (INTEIRA OU MEIA), BIAPOIADA, EM MADEIRA NÃO APARELHADA, PARA VÃOS MAIORES OU IGUAIS A 3,0 M E MENORES QUE 6,0 M, INCLUSO IÇAMENTO. AF_07/2019</v>
          </cell>
          <cell r="C1297" t="str">
            <v>UN</v>
          </cell>
          <cell r="D1297" t="str">
            <v>ATRIBUÍDO SÃO PAULO</v>
          </cell>
          <cell r="E1297" t="str">
            <v>320,51</v>
          </cell>
        </row>
        <row r="1298">
          <cell r="A1298" t="str">
            <v>92260</v>
          </cell>
          <cell r="B1298" t="str">
            <v>INSTALAÇÃO DE TESOURA (INTEIRA OU MEIA), BIAPOIADA, EM MADEIRA NÃO APARELHADA, PARA VÃOS MAIORES OU IGUAIS A 6,0 M E MENORES QUE 8,0 M, INCLUSO IÇAMENTO. AF_07/2019</v>
          </cell>
          <cell r="C1298" t="str">
            <v>UN</v>
          </cell>
          <cell r="D1298" t="str">
            <v>ATRIBUÍDO SÃO PAULO</v>
          </cell>
          <cell r="E1298" t="str">
            <v>371,44</v>
          </cell>
        </row>
        <row r="1299">
          <cell r="A1299" t="str">
            <v>92261</v>
          </cell>
          <cell r="B1299" t="str">
            <v>INSTALAÇÃO DE TESOURA (INTEIRA OU MEIA), BIAPOIADA, EM MADEIRA NÃO APARELHADA, PARA VÃOS MAIORES OU IGUAIS A 8,0 M E MENORES QUE 10,0 M, INCLUSO IÇAMENTO. AF_07/2019</v>
          </cell>
          <cell r="C1299" t="str">
            <v>UN</v>
          </cell>
          <cell r="D1299" t="str">
            <v>ATRIBUÍDO SÃO PAULO</v>
          </cell>
          <cell r="E1299" t="str">
            <v>420,82</v>
          </cell>
        </row>
        <row r="1300">
          <cell r="A1300" t="str">
            <v>92262</v>
          </cell>
          <cell r="B1300" t="str">
            <v>INSTALAÇÃO DE TESOURA (INTEIRA OU MEIA), BIAPOIADA, EM MADEIRA NÃO APARELHADA, PARA VÃOS MAIORES OU IGUAIS A 10,0 M E MENORES QUE 12,0 M, INCLUSO IÇAMENTO. AF_07/2019</v>
          </cell>
          <cell r="C1300" t="str">
            <v>UN</v>
          </cell>
          <cell r="D1300" t="str">
            <v>ATRIBUÍDO SÃO PAULO</v>
          </cell>
          <cell r="E1300" t="str">
            <v>500,32</v>
          </cell>
        </row>
        <row r="1301">
          <cell r="A1301" t="str">
            <v>92539</v>
          </cell>
          <cell r="B1301" t="str">
            <v>TRAMA DE MADEIRA COMPOSTA POR RIPAS, CAIBROS E TERÇAS PARA TELHADOS DE ATÉ 2 ÁGUAS PARA TELHA DE ENCAIXE DE CERÂMICA OU DE CONCRETO, INCLUSO TRANSPORTE VERTICAL. AF_07/2019</v>
          </cell>
          <cell r="C1301" t="str">
            <v>M2</v>
          </cell>
          <cell r="D1301" t="str">
            <v>COEFICIENTE DE REPRESENTATIVIDADE</v>
          </cell>
          <cell r="E1301" t="str">
            <v>48,32</v>
          </cell>
        </row>
        <row r="1302">
          <cell r="A1302" t="str">
            <v>92540</v>
          </cell>
          <cell r="B1302" t="str">
            <v>TRAMA DE MADEIRA COMPOSTA POR RIPAS, CAIBROS E TERÇAS PARA TELHADOS DE MAIS QUE 2 ÁGUAS PARA TELHA DE ENCAIXE DE CERÂMICA OU DE CONCRETO, INCLUSO TRANSPORTE VERTICAL. AF_07/2019</v>
          </cell>
          <cell r="C1302" t="str">
            <v>M2</v>
          </cell>
          <cell r="D1302" t="str">
            <v>COEFICIENTE DE REPRESENTATIVIDADE</v>
          </cell>
          <cell r="E1302" t="str">
            <v>55,81</v>
          </cell>
        </row>
        <row r="1303">
          <cell r="A1303" t="str">
            <v>92541</v>
          </cell>
          <cell r="B1303" t="str">
            <v>TRAMA DE MADEIRA COMPOSTA POR RIPAS, CAIBROS E TERÇAS PARA TELHADOS DE ATÉ 2 ÁGUAS PARA TELHA CERÂMICA CAPA-CANAL, INCLUSO TRANSPORTE VERTICAL. AF_07/2019</v>
          </cell>
          <cell r="C1303" t="str">
            <v>M2</v>
          </cell>
          <cell r="D1303" t="str">
            <v>COEFICIENTE DE REPRESENTATIVIDADE</v>
          </cell>
          <cell r="E1303" t="str">
            <v>51,69</v>
          </cell>
        </row>
        <row r="1304">
          <cell r="A1304" t="str">
            <v>92542</v>
          </cell>
          <cell r="B1304" t="str">
            <v>TRAMA DE MADEIRA COMPOSTA POR RIPAS, CAIBROS E TERÇAS PARA TELHADOS DE MAIS QUE 2 ÁGUAS PARA TELHA CERÂMICA CAPA-CANAL, INCLUSO TRANSPORTE VERTICAL. AF_07/2019</v>
          </cell>
          <cell r="C1304" t="str">
            <v>M2</v>
          </cell>
          <cell r="D1304" t="str">
            <v>COEFICIENTE DE REPRESENTATIVIDADE</v>
          </cell>
          <cell r="E1304" t="str">
            <v>63,72</v>
          </cell>
        </row>
        <row r="1305">
          <cell r="A1305" t="str">
            <v>92543</v>
          </cell>
          <cell r="B1305" t="str">
            <v>TRAMA DE MADEIRA COMPOSTA POR TERÇAS PARA TELHADOS DE ATÉ 2 ÁGUAS PARA TELHA ONDULADA DE FIBROCIMENTO, METÁLICA, PLÁSTICA OU TERMOACÚSTICA, INCLUSO TRANSPORTE VERTICAL. AF_07/2019</v>
          </cell>
          <cell r="C1305" t="str">
            <v>M2</v>
          </cell>
          <cell r="D1305" t="str">
            <v>COEFICIENTE DE REPRESENTATIVIDADE</v>
          </cell>
          <cell r="E1305" t="str">
            <v>13,89</v>
          </cell>
        </row>
        <row r="1306">
          <cell r="A1306" t="str">
            <v>92544</v>
          </cell>
          <cell r="B1306" t="str">
            <v>TRAMA DE MADEIRA COMPOSTA POR TERÇAS PARA TELHADOS DE ATÉ 2 ÁGUAS PARA TELHA ESTRUTURAL DE FIBROCIMENTO, INCLUSO TRANSPORTE VERTICAL. AF_07/2019</v>
          </cell>
          <cell r="C1306" t="str">
            <v>M2</v>
          </cell>
          <cell r="D1306" t="str">
            <v>COEFICIENTE DE REPRESENTATIVIDADE</v>
          </cell>
          <cell r="E1306" t="str">
            <v>11,01</v>
          </cell>
        </row>
        <row r="1307">
          <cell r="A1307" t="str">
            <v>92545</v>
          </cell>
          <cell r="B1307" t="str">
            <v>FABRICAÇÃO E INSTALAÇÃO DE TESOURA INTEIRA EM MADEIRA NÃO APARELHADA, VÃO DE 3 M, PARA TELHA CERÂMICA OU DE CONCRETO, INCLUSO IÇAMENTO. AF_07/2019</v>
          </cell>
          <cell r="C1307" t="str">
            <v>UN</v>
          </cell>
          <cell r="D1307" t="str">
            <v>ATRIBUÍDO SÃO PAULO</v>
          </cell>
          <cell r="E1307" t="str">
            <v>714,59</v>
          </cell>
        </row>
        <row r="1308">
          <cell r="A1308" t="str">
            <v>92546</v>
          </cell>
          <cell r="B1308" t="str">
            <v>FABRICAÇÃO E INSTALAÇÃO DE TESOURA INTEIRA EM MADEIRA NÃO APARELHADA, VÃO DE 4 M, PARA TELHA CERÂMICA OU DE CONCRETO, INCLUSO IÇAMENTO. AF_07/2019</v>
          </cell>
          <cell r="C1308" t="str">
            <v>UN</v>
          </cell>
          <cell r="D1308" t="str">
            <v>ATRIBUÍDO SÃO PAULO</v>
          </cell>
          <cell r="E1308" t="str">
            <v>873,11</v>
          </cell>
        </row>
        <row r="1309">
          <cell r="A1309" t="str">
            <v>92547</v>
          </cell>
          <cell r="B1309" t="str">
            <v>FABRICAÇÃO E INSTALAÇÃO DE TESOURA INTEIRA EM MADEIRA NÃO APARELHADA, VÃO DE 5 M, PARA TELHA CERÂMICA OU DE CONCRETO, INCLUSO IÇAMENTO. AF_07/2019</v>
          </cell>
          <cell r="C1309" t="str">
            <v>UN</v>
          </cell>
          <cell r="D1309" t="str">
            <v>ATRIBUÍDO SÃO PAULO</v>
          </cell>
          <cell r="E1309" t="str">
            <v>913,87</v>
          </cell>
        </row>
        <row r="1310">
          <cell r="A1310" t="str">
            <v>92548</v>
          </cell>
          <cell r="B1310" t="str">
            <v>FABRICAÇÃO E INSTALAÇÃO DE TESOURA INTEIRA EM MADEIRA NÃO APARELHADA, VÃO DE 6 M, PARA TELHA CERÂMICA OU DE CONCRETO, INCLUSO IÇAMENTO. AF_07/2019</v>
          </cell>
          <cell r="C1310" t="str">
            <v>UN</v>
          </cell>
          <cell r="D1310" t="str">
            <v>ATRIBUÍDO SÃO PAULO</v>
          </cell>
          <cell r="E1310" t="str">
            <v>1.012,95</v>
          </cell>
        </row>
        <row r="1311">
          <cell r="A1311" t="str">
            <v>92549</v>
          </cell>
          <cell r="B1311" t="str">
            <v>FABRICAÇÃO E INSTALAÇÃO DE TESOURA INTEIRA EM MADEIRA NÃO APARELHADA, VÃO DE 7 M, PARA TELHA CERÂMICA OU DE CONCRETO, INCLUSO IÇAMENTO. AF_07/2019</v>
          </cell>
          <cell r="C1311" t="str">
            <v>UN</v>
          </cell>
          <cell r="D1311" t="str">
            <v>ATRIBUÍDO SÃO PAULO</v>
          </cell>
          <cell r="E1311" t="str">
            <v>1.276,17</v>
          </cell>
        </row>
        <row r="1312">
          <cell r="A1312" t="str">
            <v>92550</v>
          </cell>
          <cell r="B1312" t="str">
            <v>FABRICAÇÃO E INSTALAÇÃO DE TESOURA INTEIRA EM MADEIRA NÃO APARELHADA, VÃO DE 8 M, PARA TELHA CERÂMICA OU DE CONCRETO, INCLUSO IÇAMENTO. AF_07/2019</v>
          </cell>
          <cell r="C1312" t="str">
            <v>UN</v>
          </cell>
          <cell r="D1312" t="str">
            <v>ATRIBUÍDO SÃO PAULO</v>
          </cell>
          <cell r="E1312" t="str">
            <v>1.624,66</v>
          </cell>
        </row>
        <row r="1313">
          <cell r="A1313" t="str">
            <v>92551</v>
          </cell>
          <cell r="B1313" t="str">
            <v>FABRICAÇÃO E INSTALAÇÃO DE TESOURA INTEIRA EM MADEIRA NÃO APARELHADA, VÃO DE 9 M, PARA TELHA CERÂMICA OU DE CONCRETO, INCLUSO IÇAMENTO. AF_07/2019</v>
          </cell>
          <cell r="C1313" t="str">
            <v>UN</v>
          </cell>
          <cell r="D1313" t="str">
            <v>ATRIBUÍDO SÃO PAULO</v>
          </cell>
          <cell r="E1313" t="str">
            <v>1.676,51</v>
          </cell>
        </row>
        <row r="1314">
          <cell r="A1314" t="str">
            <v>92552</v>
          </cell>
          <cell r="B1314" t="str">
            <v>FABRICAÇÃO E INSTALAÇÃO DE TESOURA INTEIRA EM MADEIRA NÃO APARELHADA, VÃO DE 10 M, PARA TELHA CERÂMICA OU DE CONCRETO, INCLUSO IÇAMENTO. AF_07/2019</v>
          </cell>
          <cell r="C1314" t="str">
            <v>UN</v>
          </cell>
          <cell r="D1314" t="str">
            <v>ATRIBUÍDO SÃO PAULO</v>
          </cell>
          <cell r="E1314" t="str">
            <v>1.815,26</v>
          </cell>
        </row>
        <row r="1315">
          <cell r="A1315" t="str">
            <v>92553</v>
          </cell>
          <cell r="B1315" t="str">
            <v>FABRICAÇÃO E INSTALAÇÃO DE TESOURA INTEIRA EM MADEIRA NÃO APARELHADA, VÃO DE 11 M, PARA TELHA CERÂMICA OU DE CONCRETO, INCLUSO IÇAMENTO. AF_07/2019</v>
          </cell>
          <cell r="C1315" t="str">
            <v>UN</v>
          </cell>
          <cell r="D1315" t="str">
            <v>ATRIBUÍDO SÃO PAULO</v>
          </cell>
          <cell r="E1315" t="str">
            <v>2.086,67</v>
          </cell>
        </row>
        <row r="1316">
          <cell r="A1316" t="str">
            <v>92554</v>
          </cell>
          <cell r="B1316" t="str">
            <v>FABRICAÇÃO E INSTALAÇÃO DE TESOURA INTEIRA EM MADEIRA NÃO APARELHADA, VÃO DE 12 M, PARA TELHA CERÂMICA OU DE CONCRETO, INCLUSO IÇAMENTO. AF_07/2019</v>
          </cell>
          <cell r="C1316" t="str">
            <v>UN</v>
          </cell>
          <cell r="D1316" t="str">
            <v>ATRIBUÍDO SÃO PAULO</v>
          </cell>
          <cell r="E1316" t="str">
            <v>2.145,91</v>
          </cell>
        </row>
        <row r="1317">
          <cell r="A1317" t="str">
            <v>92555</v>
          </cell>
          <cell r="B1317" t="str">
            <v>FABRICAÇÃO E INSTALAÇÃO DE TESOURA INTEIRA EM MADEIRA NÃO APARELHADA, VÃO DE 3 M, PARA TELHA ONDULADA DE FIBROCIMENTO, METÁLICA, PLÁSTICA OU TERMOACÚSTICA, INCLUSO IÇAMENTO. AF_07/2019</v>
          </cell>
          <cell r="C1317" t="str">
            <v>UN</v>
          </cell>
          <cell r="D1317" t="str">
            <v>ATRIBUÍDO SÃO PAULO</v>
          </cell>
          <cell r="E1317" t="str">
            <v>707,19</v>
          </cell>
        </row>
        <row r="1318">
          <cell r="A1318" t="str">
            <v>92556</v>
          </cell>
          <cell r="B1318" t="str">
            <v>FABRICAÇÃO E INSTALAÇÃO DE TESOURA INTEIRA EM MADEIRA NÃO APARELHADA, VÃO DE 4 M, PARA TELHA ONDULADA DE FIBROCIMENTO, METÁLICA, PLÁSTICA OU TERMOACÚSTICA, INCLUSO IÇAMENTO. AF_07/2019</v>
          </cell>
          <cell r="C1318" t="str">
            <v>UN</v>
          </cell>
          <cell r="D1318" t="str">
            <v>ATRIBUÍDO SÃO PAULO</v>
          </cell>
          <cell r="E1318" t="str">
            <v>860,14</v>
          </cell>
        </row>
        <row r="1319">
          <cell r="A1319" t="str">
            <v>92557</v>
          </cell>
          <cell r="B1319" t="str">
            <v>FABRICAÇÃO E INSTALAÇÃO DE TESOURA INTEIRA EM MADEIRA NÃO APARELHADA, VÃO DE 5 M, PARA TELHA ONDULADA DE FIBROCIMENTO, METÁLICA, PLÁSTICA OU TERMOACÚSTICA, INCLUSO IÇAMENTO. AF_07/2019</v>
          </cell>
          <cell r="C1319" t="str">
            <v>UN</v>
          </cell>
          <cell r="D1319" t="str">
            <v>ATRIBUÍDO SÃO PAULO</v>
          </cell>
          <cell r="E1319" t="str">
            <v>900,90</v>
          </cell>
        </row>
        <row r="1320">
          <cell r="A1320" t="str">
            <v>92558</v>
          </cell>
          <cell r="B1320" t="str">
            <v>FABRICAÇÃO E INSTALAÇÃO DE TESOURA INTEIRA EM MADEIRA NÃO APARELHADA, VÃO DE 6 M, PARA TELHA ONDULADA DE FIBROCIMENTO, METÁLICA, PLÁSTICA OU TERMOACÚSTICA, INCLUSO IÇAMENTO. AF_07/2019</v>
          </cell>
          <cell r="C1320" t="str">
            <v>UN</v>
          </cell>
          <cell r="D1320" t="str">
            <v>ATRIBUÍDO SÃO PAULO</v>
          </cell>
          <cell r="E1320" t="str">
            <v>1.005,55</v>
          </cell>
        </row>
        <row r="1321">
          <cell r="A1321" t="str">
            <v>92559</v>
          </cell>
          <cell r="B1321" t="str">
            <v>FABRICAÇÃO E INSTALAÇÃO DE TESOURA INTEIRA EM MADEIRA NÃO APARELHADA, VÃO DE 7 M, PARA TELHA ONDULADA DE FIBROCIMENTO, METÁLICA, PLÁSTICA OU TERMOACÚSTICA, INCLUSO IÇAMENTO. AF_07/2019</v>
          </cell>
          <cell r="C1321" t="str">
            <v>UN</v>
          </cell>
          <cell r="D1321" t="str">
            <v>ATRIBUÍDO SÃO PAULO</v>
          </cell>
          <cell r="E1321" t="str">
            <v>1.262,39</v>
          </cell>
        </row>
        <row r="1322">
          <cell r="A1322" t="str">
            <v>92560</v>
          </cell>
          <cell r="B1322" t="str">
            <v>FABRICAÇÃO E INSTALAÇÃO DE TESOURA INTEIRA EM MADEIRA NÃO APARELHADA, VÃO DE 8 M, PARA TELHA ONDULADA DE FIBROCIMENTO, METÁLICA, PLÁSTICA OU TERMOACÚSTICA, INCLUSO IÇAMENTO. AF_07/2019</v>
          </cell>
          <cell r="C1322" t="str">
            <v>UN</v>
          </cell>
          <cell r="D1322" t="str">
            <v>ATRIBUÍDO SÃO PAULO</v>
          </cell>
          <cell r="E1322" t="str">
            <v>1.605,90</v>
          </cell>
        </row>
        <row r="1323">
          <cell r="A1323" t="str">
            <v>92561</v>
          </cell>
          <cell r="B1323" t="str">
            <v>FABRICAÇÃO E INSTALAÇÃO DE TESOURA INTEIRA EM MADEIRA NÃO APARELHADA, VÃO DE 9 M, PARA TELHA ONDULADA DE FIBROCIMENTO, METÁLICA, PLÁSTICA OU TERMOACÚSTICA, INCLUSO IÇAMENTO. AF_07/2019</v>
          </cell>
          <cell r="C1323" t="str">
            <v>UN</v>
          </cell>
          <cell r="D1323" t="str">
            <v>ATRIBUÍDO SÃO PAULO</v>
          </cell>
          <cell r="E1323" t="str">
            <v>1.658,26</v>
          </cell>
        </row>
        <row r="1324">
          <cell r="A1324" t="str">
            <v>92562</v>
          </cell>
          <cell r="B1324" t="str">
            <v>FABRICAÇÃO E INSTALAÇÃO DE TESOURA INTEIRA EM MADEIRA NÃO APARELHADA, VÃO DE 10 M, PARA TELHA ONDULADA DE FIBROCIMENTO, METÁLICA, PLÁSTICA OU TERMOACÚSTICA, INCLUSO IÇAMENTO. AF_07/2019</v>
          </cell>
          <cell r="C1324" t="str">
            <v>UN</v>
          </cell>
          <cell r="D1324" t="str">
            <v>ATRIBUÍDO SÃO PAULO</v>
          </cell>
          <cell r="E1324" t="str">
            <v>1.784,04</v>
          </cell>
        </row>
        <row r="1325">
          <cell r="A1325" t="str">
            <v>92563</v>
          </cell>
          <cell r="B1325" t="str">
            <v>FABRICAÇÃO E INSTALAÇÃO DE TESOURA INTEIRA EM MADEIRA NÃO APARELHADA, VÃO DE 11 M, PARA TELHA ONDULADA DE FIBROCIMENTO, METÁLICA, PLÁSTICA OU TERMOACÚSTICA, INCLUSO IÇAMENTO. AF_07/2019</v>
          </cell>
          <cell r="C1325" t="str">
            <v>UN</v>
          </cell>
          <cell r="D1325" t="str">
            <v>ATRIBUÍDO SÃO PAULO</v>
          </cell>
          <cell r="E1325" t="str">
            <v>2.050,17</v>
          </cell>
        </row>
        <row r="1326">
          <cell r="A1326" t="str">
            <v>92564</v>
          </cell>
          <cell r="B1326" t="str">
            <v>FABRICAÇÃO E INSTALAÇÃO DE TESOURA INTEIRA EM MADEIRA NÃO APARELHADA, VÃO DE 12 M, PARA TELHA ONDULADA DE FIBROCIMENTO, METÁLICA, PLÁSTICA OU TERMOACÚSTICA, INCLUSO IÇAMENTO. AF_07/2019</v>
          </cell>
          <cell r="C1326" t="str">
            <v>UN</v>
          </cell>
          <cell r="D1326" t="str">
            <v>ATRIBUÍDO SÃO PAULO</v>
          </cell>
          <cell r="E1326" t="str">
            <v>2.101,20</v>
          </cell>
        </row>
        <row r="1327">
          <cell r="A1327" t="str">
            <v>100379</v>
          </cell>
          <cell r="B1327" t="str">
            <v>FABRICAÇÃO E INSTALAÇÃO DE PONTALETES DE MADEIRA NÃO APARELHADA PARA TELHADOS COM ATÉ 2 ÁGUAS E COM TELHA CERÂMICA OU DE CONCRETO EM EDIFÍCIO RESIDENCIAL TÉRREO, INCLUSO TRANSPORTE VERTICAL. AF_07/2019</v>
          </cell>
          <cell r="C1327" t="str">
            <v>M2</v>
          </cell>
          <cell r="D1327" t="str">
            <v>COEFICIENTE DE REPRESENTATIVIDADE</v>
          </cell>
          <cell r="E1327" t="str">
            <v>26,26</v>
          </cell>
        </row>
        <row r="1328">
          <cell r="A1328" t="str">
            <v>100380</v>
          </cell>
          <cell r="B1328" t="str">
            <v>FABRICAÇÃO E INSTALAÇÃO DE PONTALETES DE MADEIRA NÃO APARELHADA PARA TELHADOS COM ATÉ 2 ÁGUAS E COM TELHA CERÂMICA OU DE CONCRETO EM EDIFÍCIO RESIDENCIAL DE MÚLTIPLOS PAVIMENTOS, INCLUSO TRANSPORTE VERTICAL. AF_07/2019</v>
          </cell>
          <cell r="C1328" t="str">
            <v>M2</v>
          </cell>
          <cell r="D1328" t="str">
            <v>ATRIBUÍDO SÃO PAULO</v>
          </cell>
          <cell r="E1328" t="str">
            <v>34,99</v>
          </cell>
        </row>
        <row r="1329">
          <cell r="A1329" t="str">
            <v>100381</v>
          </cell>
          <cell r="B1329" t="str">
            <v>FABRICAÇÃO E INSTALAÇÃO DE PONTALETES DE MADEIRA NÃO APARELHADA PARA TELHADOS COM ATÉ 2 ÁGUAS E COM TELHA CERÂMICA OU DE CONCRETO EM EDIFÍCIO INSTITUCIONAL TÉRREO, INCLUSO TRANSPORTE VERTICAL. AF_07/2019</v>
          </cell>
          <cell r="C1329" t="str">
            <v>M2</v>
          </cell>
          <cell r="D1329" t="str">
            <v>COEFICIENTE DE REPRESENTATIVIDADE</v>
          </cell>
          <cell r="E1329" t="str">
            <v>39,55</v>
          </cell>
        </row>
        <row r="1330">
          <cell r="A1330" t="str">
            <v>100383</v>
          </cell>
          <cell r="B1330" t="str">
            <v>FABRICAÇÃO E INSTALAÇÃO DE PONTALETES DE MADEIRA NÃO APARELHADA PARA TELHADOS COM ATÉ 2 ÁGUAS E COM TELHA ONDULADA DE FIBROCIMENTO, ALUMÍNIO OU PLÁSTICA EM EDIFÍCIO RESIDENCIAL DE MÚLTIPLOS PAVIMENTOS, INCLUSO TRANSPORTE VERTICAL. AF_07/2019</v>
          </cell>
          <cell r="C1330" t="str">
            <v>M2</v>
          </cell>
          <cell r="D1330" t="str">
            <v>ATRIBUÍDO SÃO PAULO</v>
          </cell>
          <cell r="E1330" t="str">
            <v>16,44</v>
          </cell>
        </row>
        <row r="1331">
          <cell r="A1331" t="str">
            <v>100384</v>
          </cell>
          <cell r="B1331" t="str">
            <v>FABRICAÇÃO E INSTALAÇÃO DE PONTALETES DE MADEIRA NÃO APARELHADA PARA TELHADOS COM ATÉ 2 ÁGUAS E COM TELHA ONDULADA DE FIBROCIMENTO, ALUMÍNIO OU PLÁSTICA EM EDIFÍCIO INSTITUCIONAL TÉRREO, INCLUSO TRANSPORTE VERTICAL. AF_07/2019</v>
          </cell>
          <cell r="C1331" t="str">
            <v>M2</v>
          </cell>
          <cell r="D1331" t="str">
            <v>COEFICIENTE DE REPRESENTATIVIDADE</v>
          </cell>
          <cell r="E1331" t="str">
            <v>17,45</v>
          </cell>
        </row>
        <row r="1332">
          <cell r="A1332" t="str">
            <v>100385</v>
          </cell>
          <cell r="B1332" t="str">
            <v>FABRICAÇÃO E INSTALAÇÃO DE PONTALETES DE MADEIRA NÃO APARELHADA PARA TELHADOS COM MAIS QUE 2 ÁGUAS E COM TELHA CERÂMICA OU DE CONCRETO EM EDIFÍCIO RESIDENCIAL TÉRREO, INCLUSO TRANSPORTE VERTICAL. AF_07/2019</v>
          </cell>
          <cell r="C1332" t="str">
            <v>M2</v>
          </cell>
          <cell r="D1332" t="str">
            <v>COEFICIENTE DE REPRESENTATIVIDADE</v>
          </cell>
          <cell r="E1332" t="str">
            <v>23,26</v>
          </cell>
        </row>
        <row r="1333">
          <cell r="A1333" t="str">
            <v>100386</v>
          </cell>
          <cell r="B1333" t="str">
            <v>FABRICAÇÃO E INSTALAÇÃO DE PONTALETES DE MADEIRA NÃO APARELHADA PARA TELHADOS COM MAIS QUE 2 ÁGUAS E COM TELHA CERÂMICA OU DE CONCRETO EM EDIFÍCIO RESIDENCIAL DE MÚLTIPLOS PAVIMENTOS. AF_07/2019</v>
          </cell>
          <cell r="C1333" t="str">
            <v>M2</v>
          </cell>
          <cell r="D1333" t="str">
            <v>ATRIBUÍDO SÃO PAULO</v>
          </cell>
          <cell r="E1333" t="str">
            <v>29,88</v>
          </cell>
        </row>
        <row r="1334">
          <cell r="A1334" t="str">
            <v>100387</v>
          </cell>
          <cell r="B1334" t="str">
            <v>FABRICAÇÃO E INSTALAÇÃO DE PONTALETES DE MADEIRA NÃO APARELHADA PARA TELHADOS COM MAIS QUE 2 ÁGUAS E COM TELHA CERÂMICA OU DE CONCRETO EM EDIFÍCIO INSTITUCIONAL TÉRREO, INCLUSO TRANSPORTE VERTICAL. AF_07/2019</v>
          </cell>
          <cell r="C1334" t="str">
            <v>M2</v>
          </cell>
          <cell r="D1334" t="str">
            <v>COEFICIENTE DE REPRESENTATIVIDADE</v>
          </cell>
          <cell r="E1334" t="str">
            <v>36,07</v>
          </cell>
        </row>
        <row r="1335">
          <cell r="A1335" t="str">
            <v>100388</v>
          </cell>
          <cell r="B1335" t="str">
            <v>RETIRADA E RECOLOCAÇÃO DE RIPA EM TELHADOS DE ATÉ 2 ÁGUAS COM TELHA CERÂMICA OU DE CONCRETO DE ENCAIXE, INCLUSO TRANSPORTE VERTICAL. AF_07/2019</v>
          </cell>
          <cell r="C1335" t="str">
            <v>M2</v>
          </cell>
          <cell r="D1335" t="str">
            <v>COEFICIENTE DE REPRESENTATIVIDADE</v>
          </cell>
          <cell r="E1335" t="str">
            <v>13,52</v>
          </cell>
        </row>
        <row r="1336">
          <cell r="A1336" t="str">
            <v>100389</v>
          </cell>
          <cell r="B1336" t="str">
            <v>RETIRADA E RECOLOCAÇÃO DE CAIBRO EM TELHADOS DE ATÉ 2 ÁGUAS COM TELHA CERÂMICA OU DE CONCRETO DE ENCAIXE, INCLUSO TRANSPORTE VERTICAL. AF_07/2019</v>
          </cell>
          <cell r="C1336" t="str">
            <v>M2</v>
          </cell>
          <cell r="D1336" t="str">
            <v>COEFICIENTE DE REPRESENTATIVIDADE</v>
          </cell>
          <cell r="E1336" t="str">
            <v>12,75</v>
          </cell>
        </row>
        <row r="1337">
          <cell r="A1337" t="str">
            <v>100390</v>
          </cell>
          <cell r="B1337" t="str">
            <v>RETIRADA E RECOLOCAÇÃO DE RIPA EM TELHADOS DE MAIS DE 2 ÁGUAS COM TELHA CERÂMICA OU DE CONCRETO DE ENCAIXE, INCLUSO TRANSPORTE VERTICAL. AF_07/2019</v>
          </cell>
          <cell r="C1337" t="str">
            <v>M2</v>
          </cell>
          <cell r="D1337" t="str">
            <v>COEFICIENTE DE REPRESENTATIVIDADE</v>
          </cell>
          <cell r="E1337" t="str">
            <v>16,52</v>
          </cell>
        </row>
        <row r="1338">
          <cell r="A1338" t="str">
            <v>100391</v>
          </cell>
          <cell r="B1338" t="str">
            <v>RETIRADA E RECOLOCAÇÃO DE CAIBRO EM TELHADOS DE MAIS DE 2 ÁGUAS COM TELHA CERÂMICA OU DE CONCRETO DE ENCAIXE, INCLUSO TRANSPORTE VERTICAL. AF_07/2019</v>
          </cell>
          <cell r="C1338" t="str">
            <v>M2</v>
          </cell>
          <cell r="D1338" t="str">
            <v>COEFICIENTE DE REPRESENTATIVIDADE</v>
          </cell>
          <cell r="E1338" t="str">
            <v>14,67</v>
          </cell>
        </row>
        <row r="1339">
          <cell r="A1339" t="str">
            <v>100392</v>
          </cell>
          <cell r="B1339" t="str">
            <v>RETIRADA E RECOLOCAÇÃO DE RIPA EM TELHADOS DE ATÉ 2 ÁGUAS COM TELHA CERÂMICA CAPA-CANAL, INCLUSO TRANSPORTE VERTICAL. AF_07/2019</v>
          </cell>
          <cell r="C1339" t="str">
            <v>M2</v>
          </cell>
          <cell r="D1339" t="str">
            <v>COEFICIENTE DE REPRESENTATIVIDADE</v>
          </cell>
          <cell r="E1339" t="str">
            <v>10,70</v>
          </cell>
        </row>
        <row r="1340">
          <cell r="A1340" t="str">
            <v>100393</v>
          </cell>
          <cell r="B1340" t="str">
            <v>RETIRADA E RECOLOCAÇÃO DE CAIBRO EM TELHADOS DE ATÉ 2 ÁGUAS COM TELHA CERÂMICA CAPA-CANAL, INCLUSO TRANSPORTE VERTICAL. AF_07/2019</v>
          </cell>
          <cell r="C1340" t="str">
            <v>M2</v>
          </cell>
          <cell r="D1340" t="str">
            <v>COEFICIENTE DE REPRESENTATIVIDADE</v>
          </cell>
          <cell r="E1340" t="str">
            <v>14,42</v>
          </cell>
        </row>
        <row r="1341">
          <cell r="A1341" t="str">
            <v>100394</v>
          </cell>
          <cell r="B1341" t="str">
            <v>RETIRADA E RECOLOCAÇÃO DE RIPA EM TELHADOS DE MAIS DE 2 ÁGUAS COM TELHA CERÂMICA CAPA-CANAL, INCLUSO TRANSPORTE VERTICAL. AF_07/2019</v>
          </cell>
          <cell r="C1341" t="str">
            <v>M2</v>
          </cell>
          <cell r="D1341" t="str">
            <v>COEFICIENTE DE REPRESENTATIVIDADE</v>
          </cell>
          <cell r="E1341" t="str">
            <v>13,06</v>
          </cell>
        </row>
        <row r="1342">
          <cell r="A1342" t="str">
            <v>100395</v>
          </cell>
          <cell r="B1342" t="str">
            <v>RETIRADA E RECOLOCAÇÃO DE CAIBRO EM TELHADOS DE MAIS DE 2 ÁGUAS COM TELHA CERÂMICA CAPA-CANAL, INCLUSO TRANSPORTE VERTICAL. AF_07/2019</v>
          </cell>
          <cell r="C1342" t="str">
            <v>M2</v>
          </cell>
          <cell r="D1342" t="str">
            <v>COEFICIENTE DE REPRESENTATIVIDADE</v>
          </cell>
          <cell r="E1342" t="str">
            <v>17,43</v>
          </cell>
        </row>
        <row r="1343">
          <cell r="A1343" t="str">
            <v>94189</v>
          </cell>
          <cell r="B1343" t="str">
            <v>TELHAMENTO COM TELHA DE CONCRETO DE ENCAIXE, COM ATÉ 2 ÁGUAS, INCLUSO TRANSPORTE VERTICAL. AF_07/2019</v>
          </cell>
          <cell r="C1343" t="str">
            <v>M2</v>
          </cell>
          <cell r="D1343" t="str">
            <v>COEFICIENTE DE REPRESENTATIVIDADE</v>
          </cell>
          <cell r="E1343" t="str">
            <v>30,40</v>
          </cell>
        </row>
        <row r="1344">
          <cell r="A1344" t="str">
            <v>94192</v>
          </cell>
          <cell r="B1344" t="str">
            <v>TELHAMENTO COM TELHA DE CONCRETO DE ENCAIXE, COM MAIS DE 2 ÁGUAS, INCLUSO TRANSPORTE VERTICAL. AF_07/2019</v>
          </cell>
          <cell r="C1344" t="str">
            <v>M2</v>
          </cell>
          <cell r="D1344" t="str">
            <v>COEFICIENTE DE REPRESENTATIVIDADE</v>
          </cell>
          <cell r="E1344" t="str">
            <v>32,47</v>
          </cell>
        </row>
        <row r="1345">
          <cell r="A1345" t="str">
            <v>94195</v>
          </cell>
          <cell r="B1345" t="str">
            <v>TELHAMENTO COM TELHA CERÂMICA DE ENCAIXE, TIPO PORTUGUESA, COM ATÉ 2 ÁGUAS, INCLUSO TRANSPORTE VERTICAL. AF_07/2019</v>
          </cell>
          <cell r="C1345" t="str">
            <v>M2</v>
          </cell>
          <cell r="D1345" t="str">
            <v>COEFICIENTE DE REPRESENTATIVIDADE</v>
          </cell>
          <cell r="E1345" t="str">
            <v>23,69</v>
          </cell>
        </row>
        <row r="1346">
          <cell r="A1346" t="str">
            <v>94198</v>
          </cell>
          <cell r="B1346" t="str">
            <v>TELHAMENTO COM TELHA CERÂMICA DE ENCAIXE, TIPO PORTUGUESA, COM MAIS DE 2 ÁGUAS, INCLUSO TRANSPORTE VERTICAL. AF_07/2019</v>
          </cell>
          <cell r="C1346" t="str">
            <v>M2</v>
          </cell>
          <cell r="D1346" t="str">
            <v>COEFICIENTE DE REPRESENTATIVIDADE</v>
          </cell>
          <cell r="E1346" t="str">
            <v>26,43</v>
          </cell>
        </row>
        <row r="1347">
          <cell r="A1347" t="str">
            <v>94201</v>
          </cell>
          <cell r="B1347" t="str">
            <v>TELHAMENTO COM TELHA CERÂMICA CAPA-CANAL, TIPO COLONIAL, COM ATÉ 2 ÁGUAS, INCLUSO TRANSPORTE VERTICAL. AF_07/2019</v>
          </cell>
          <cell r="C1347" t="str">
            <v>M2</v>
          </cell>
          <cell r="D1347" t="str">
            <v>COEFICIENTE DE REPRESENTATIVIDADE</v>
          </cell>
          <cell r="E1347" t="str">
            <v>34,13</v>
          </cell>
        </row>
        <row r="1348">
          <cell r="A1348" t="str">
            <v>94204</v>
          </cell>
          <cell r="B1348" t="str">
            <v>TELHAMENTO COM TELHA CERÂMICA CAPA-CANAL, TIPO COLONIAL, COM MAIS DE 2 ÁGUAS, INCLUSO TRANSPORTE VERTICAL. AF_07/2019</v>
          </cell>
          <cell r="C1348" t="str">
            <v>M2</v>
          </cell>
          <cell r="D1348" t="str">
            <v>COEFICIENTE DE REPRESENTATIVIDADE</v>
          </cell>
          <cell r="E1348" t="str">
            <v>38,79</v>
          </cell>
        </row>
        <row r="1349">
          <cell r="A1349" t="str">
            <v>94224</v>
          </cell>
          <cell r="B1349" t="str">
            <v>EMBOÇAMENTO COM ARGAMASSA TRAÇO 1:2:9 (CIMENTO, CAL E AREIA). AF_07/2019</v>
          </cell>
          <cell r="C1349" t="str">
            <v>M</v>
          </cell>
          <cell r="D1349" t="str">
            <v>COEFICIENTE DE REPRESENTATIVIDADE</v>
          </cell>
          <cell r="E1349" t="str">
            <v>21,84</v>
          </cell>
        </row>
        <row r="1350">
          <cell r="A1350" t="str">
            <v>94226</v>
          </cell>
          <cell r="B1350" t="str">
            <v>SUBCOBERTURA COM MANTA PLÁSTICA REVESTIDA POR PELÍCULA DE ALUMÍNO, INCLUSO TRANSPORTE VERTICAL. AF_07/2019</v>
          </cell>
          <cell r="C1350" t="str">
            <v>M2</v>
          </cell>
          <cell r="D1350" t="str">
            <v>COEFICIENTE DE REPRESENTATIVIDADE</v>
          </cell>
          <cell r="E1350" t="str">
            <v>22,69</v>
          </cell>
        </row>
        <row r="1351">
          <cell r="A1351" t="str">
            <v>94232</v>
          </cell>
          <cell r="B1351" t="str">
            <v>AMARRAÇÃO DE TELHAS CERÂMICAS OU DE CONCRETO. AF_07/2019</v>
          </cell>
          <cell r="C1351" t="str">
            <v>UN</v>
          </cell>
          <cell r="D1351" t="str">
            <v>COEFICIENTE DE REPRESENTATIVIDADE</v>
          </cell>
          <cell r="E1351" t="str">
            <v>2,30</v>
          </cell>
        </row>
        <row r="1352">
          <cell r="A1352" t="str">
            <v>94440</v>
          </cell>
          <cell r="B1352" t="str">
            <v>TELHAMENTO COM TELHA CERÂMICA DE ENCAIXE, TIPO FRANCESA, COM ATÉ 2 ÁGUAS, INCLUSO TRANSPORTE VERTICAL. AF_07/2019</v>
          </cell>
          <cell r="C1352" t="str">
            <v>M2</v>
          </cell>
          <cell r="D1352" t="str">
            <v>COEFICIENTE DE REPRESENTATIVIDADE</v>
          </cell>
          <cell r="E1352" t="str">
            <v>23,69</v>
          </cell>
        </row>
        <row r="1353">
          <cell r="A1353" t="str">
            <v>94441</v>
          </cell>
          <cell r="B1353" t="str">
            <v>TELHAMENTO COM TELHA CERÂMICA DE ENCAIXE, TIPO FRANCESA, COM MAIS DE 2 ÁGUAS, INCLUSO TRANSPORTE VERTICAL. AF_07/2019</v>
          </cell>
          <cell r="C1353" t="str">
            <v>M2</v>
          </cell>
          <cell r="D1353" t="str">
            <v>COEFICIENTE DE REPRESENTATIVIDADE</v>
          </cell>
          <cell r="E1353" t="str">
            <v>26,43</v>
          </cell>
        </row>
        <row r="1354">
          <cell r="A1354" t="str">
            <v>94442</v>
          </cell>
          <cell r="B1354" t="str">
            <v>TELHAMENTO COM TELHA CERÂMICA DE ENCAIXE, TIPO ROMANA, COM ATÉ 2 ÁGUAS, INCLUSO TRANSPORTE VERTICAL. AF_07/2019</v>
          </cell>
          <cell r="C1354" t="str">
            <v>M2</v>
          </cell>
          <cell r="D1354" t="str">
            <v>COEFICIENTE DE REPRESENTATIVIDADE</v>
          </cell>
          <cell r="E1354" t="str">
            <v>23,69</v>
          </cell>
        </row>
        <row r="1355">
          <cell r="A1355" t="str">
            <v>94443</v>
          </cell>
          <cell r="B1355" t="str">
            <v>TELHAMENTO COM TELHA CERÂMICA DE ENCAIXE, TIPO ROMANA, COM MAIS DE 2 ÁGUAS, INCLUSO TRANSPORTE VERTICAL. AF_07/2019</v>
          </cell>
          <cell r="C1355" t="str">
            <v>M2</v>
          </cell>
          <cell r="D1355" t="str">
            <v>COEFICIENTE DE REPRESENTATIVIDADE</v>
          </cell>
          <cell r="E1355" t="str">
            <v>26,43</v>
          </cell>
        </row>
        <row r="1356">
          <cell r="A1356" t="str">
            <v>94445</v>
          </cell>
          <cell r="B1356" t="str">
            <v>TELHAMENTO COM TELHA CERÂMICA CAPA-CANAL, TIPO PLAN, COM ATÉ 2 ÁGUAS, INCLUSO TRANSPORTE VERTICAL. AF_07/2019</v>
          </cell>
          <cell r="C1356" t="str">
            <v>M2</v>
          </cell>
          <cell r="D1356" t="str">
            <v>COEFICIENTE DE REPRESENTATIVIDADE</v>
          </cell>
          <cell r="E1356" t="str">
            <v>34,13</v>
          </cell>
        </row>
        <row r="1357">
          <cell r="A1357" t="str">
            <v>94446</v>
          </cell>
          <cell r="B1357" t="str">
            <v>TELHAMENTO COM TELHA CERÂMICA CAPA-CANAL, TIPO PLAN, COM MAIS DE 2 ÁGUAS, INCLUSO TRANSPORTE VERTICAL. AF_07/2019</v>
          </cell>
          <cell r="C1357" t="str">
            <v>M2</v>
          </cell>
          <cell r="D1357" t="str">
            <v>COEFICIENTE DE REPRESENTATIVIDADE</v>
          </cell>
          <cell r="E1357" t="str">
            <v>38,79</v>
          </cell>
        </row>
        <row r="1358">
          <cell r="A1358" t="str">
            <v>94447</v>
          </cell>
          <cell r="B1358" t="str">
            <v>TELHAMENTO COM TELHA CERÂMICA CAPA-CANAL, TIPO PAULISTA, COM ATÉ 2 ÁGUAS, INCLUSO TRANSPORTE VERTICAL. AF_07/2019</v>
          </cell>
          <cell r="C1358" t="str">
            <v>M2</v>
          </cell>
          <cell r="D1358" t="str">
            <v>COEFICIENTE DE REPRESENTATIVIDADE</v>
          </cell>
          <cell r="E1358" t="str">
            <v>34,13</v>
          </cell>
        </row>
        <row r="1359">
          <cell r="A1359" t="str">
            <v>94448</v>
          </cell>
          <cell r="B1359" t="str">
            <v>TELHAMENTO COM TELHA CERÂMICA CAPA-CANAL, TIPO PAULISTA, COM MAIS DE 2 ÁGUAS, INCLUSO TRANSPORTE VERTICAL. AF_07/2019</v>
          </cell>
          <cell r="C1359" t="str">
            <v>M2</v>
          </cell>
          <cell r="D1359" t="str">
            <v>COEFICIENTE DE REPRESENTATIVIDADE</v>
          </cell>
          <cell r="E1359" t="str">
            <v>38,79</v>
          </cell>
        </row>
        <row r="1360">
          <cell r="A1360" t="str">
            <v>94207</v>
          </cell>
          <cell r="B1360" t="str">
            <v>TELHAMENTO COM TELHA ONDULADA DE FIBROCIMENTO E = 6 MM, COM RECOBRIMENTO LATERAL DE 1/4 DE ONDA PARA TELHADO COM INCLINAÇÃO MAIOR QUE 10°, COM ATÉ 2 ÁGUAS, INCLUSO IÇAMENTO. AF_07/2019</v>
          </cell>
          <cell r="C1360" t="str">
            <v>M2</v>
          </cell>
          <cell r="D1360" t="str">
            <v>COEFICIENTE DE REPRESENTATIVIDADE</v>
          </cell>
          <cell r="E1360" t="str">
            <v>63,67</v>
          </cell>
        </row>
        <row r="1361">
          <cell r="A1361" t="str">
            <v>94210</v>
          </cell>
          <cell r="B1361" t="str">
            <v>TELHAMENTO COM TELHA ONDULADA DE FIBROCIMENTO E = 6 MM, COM RECOBRIMENTO LATERAL DE 1 1/4 DE ONDA PARA TELHADO COM INCLINAÇÃO MÁXIMA DE 10°, COM ATÉ 2 ÁGUAS, INCLUSO IÇAMENTO. AF_07/2019</v>
          </cell>
          <cell r="C1361" t="str">
            <v>M2</v>
          </cell>
          <cell r="D1361" t="str">
            <v>COEFICIENTE DE REPRESENTATIVIDADE</v>
          </cell>
          <cell r="E1361" t="str">
            <v>67,45</v>
          </cell>
        </row>
        <row r="1362">
          <cell r="A1362" t="str">
            <v>94218</v>
          </cell>
          <cell r="B1362" t="str">
            <v>TELHAMENTO COM TELHA ESTRUTURAL DE FIBROCIMENTO E= 8 MM, COM ATÉ 2 ÁGUAS, INCLUSO IÇAMENTO. AF_07/2019_PS</v>
          </cell>
          <cell r="C1362" t="str">
            <v>M2</v>
          </cell>
          <cell r="D1362" t="str">
            <v>COEFICIENTE DE REPRESENTATIVIDADE</v>
          </cell>
          <cell r="E1362" t="str">
            <v>170,81</v>
          </cell>
        </row>
        <row r="1363">
          <cell r="A1363" t="str">
            <v>94213</v>
          </cell>
          <cell r="B1363" t="str">
            <v>TELHAMENTO COM TELHA DE AÇO/ALUMÍNIO E = 0,5 MM, COM ATÉ 2 ÁGUAS, INCLUSO IÇAMENTO. AF_07/2019</v>
          </cell>
          <cell r="C1363" t="str">
            <v>M2</v>
          </cell>
          <cell r="D1363" t="str">
            <v>ATRIBUÍDO SÃO PAULO</v>
          </cell>
          <cell r="E1363" t="str">
            <v>75,49</v>
          </cell>
        </row>
        <row r="1364">
          <cell r="A1364" t="str">
            <v>94216</v>
          </cell>
          <cell r="B1364" t="str">
            <v>TELHAMENTO COM TELHA METÁLICA TERMOACÚSTICA E = 30 MM, COM ATÉ 2 ÁGUAS, INCLUSO IÇAMENTO. AF_07/2019</v>
          </cell>
          <cell r="C1364" t="str">
            <v>M2</v>
          </cell>
          <cell r="D1364" t="str">
            <v>ATRIBUÍDO SÃO PAULO</v>
          </cell>
          <cell r="E1364" t="str">
            <v>212,49</v>
          </cell>
        </row>
        <row r="1365">
          <cell r="A1365" t="str">
            <v>94219</v>
          </cell>
          <cell r="B1365" t="str">
            <v>CUMEEIRA E ESPIGÃO PARA TELHA CERÂMICA EMBOÇADA COM ARGAMASSA TRAÇO 1:2:9 (CIMENTO, CAL E AREIA), PARA TELHADOS COM MAIS DE 2 ÁGUAS, INCLUSO TRANSPORTE VERTICAL. AF_07/2019</v>
          </cell>
          <cell r="C1365" t="str">
            <v>M</v>
          </cell>
          <cell r="D1365" t="str">
            <v>COEFICIENTE DE REPRESENTATIVIDADE</v>
          </cell>
          <cell r="E1365" t="str">
            <v>25,57</v>
          </cell>
        </row>
        <row r="1366">
          <cell r="A1366" t="str">
            <v>94220</v>
          </cell>
          <cell r="B1366" t="str">
            <v>CUMEEIRA E ESPIGÃO PARA TELHA DE CONCRETO EMBOÇADA COM ARGAMASSA TRAÇO 1:2:9 (CIMENTO, CAL E AREIA), PARA TELHADOS COM MAIS DE 2 ÁGUAS, INCLUSO TRANSPORTE VERTICAL. AF_07/2019</v>
          </cell>
          <cell r="C1366" t="str">
            <v>M</v>
          </cell>
          <cell r="D1366" t="str">
            <v>COEFICIENTE DE REPRESENTATIVIDADE</v>
          </cell>
          <cell r="E1366" t="str">
            <v>43,81</v>
          </cell>
        </row>
        <row r="1367">
          <cell r="A1367" t="str">
            <v>94221</v>
          </cell>
          <cell r="B1367" t="str">
            <v>CUMEEIRA PARA TELHA CERÂMICA EMBOÇADA COM ARGAMASSA TRAÇO 1:2:9 (CIMENTO, CAL E AREIA) PARA TELHADOS COM ATÉ 2 ÁGUAS, INCLUSO TRANSPORTE VERTICAL. AF_07/2019</v>
          </cell>
          <cell r="C1367" t="str">
            <v>M</v>
          </cell>
          <cell r="D1367" t="str">
            <v>COEFICIENTE DE REPRESENTATIVIDADE</v>
          </cell>
          <cell r="E1367" t="str">
            <v>20,15</v>
          </cell>
        </row>
        <row r="1368">
          <cell r="A1368" t="str">
            <v>94222</v>
          </cell>
          <cell r="B1368" t="str">
            <v>CUMEEIRA PARA TELHA DE CONCRETO EMBOÇADA COM ARGAMASSA TRAÇO 1:2:9 (CIMENTO, CAL E AREIA) PARA TELHADOS COM ATÉ 2 ÁGUAS, INCLUSO TRANSPORTE VERTICAL. AF_07/2019</v>
          </cell>
          <cell r="C1368" t="str">
            <v>M</v>
          </cell>
          <cell r="D1368" t="str">
            <v>COEFICIENTE DE REPRESENTATIVIDADE</v>
          </cell>
          <cell r="E1368" t="str">
            <v>38,39</v>
          </cell>
        </row>
        <row r="1369">
          <cell r="A1369" t="str">
            <v>94223</v>
          </cell>
          <cell r="B1369" t="str">
            <v>CUMEEIRA PARA TELHA DE FIBROCIMENTO ONDULADA E = 6 MM, INCLUSO ACESSÓRIOS DE FIXAÇÃO E IÇAMENTO. AF_07/2019</v>
          </cell>
          <cell r="C1369" t="str">
            <v>M</v>
          </cell>
          <cell r="D1369" t="str">
            <v>COEFICIENTE DE REPRESENTATIVIDADE</v>
          </cell>
          <cell r="E1369" t="str">
            <v>114,28</v>
          </cell>
        </row>
        <row r="1370">
          <cell r="A1370" t="str">
            <v>94451</v>
          </cell>
          <cell r="B1370" t="str">
            <v>CUMEEIRA PARA TELHA DE FIBROCIMENTO ESTRUTURAL E = 6 MM, INCLUSO ACESSÓRIOS DE FIXAÇÃO E IÇAMENTO. AF_07/2019</v>
          </cell>
          <cell r="C1370" t="str">
            <v>M</v>
          </cell>
          <cell r="D1370" t="str">
            <v>COEFICIENTE DE REPRESENTATIVIDADE</v>
          </cell>
          <cell r="E1370" t="str">
            <v>127,77</v>
          </cell>
        </row>
        <row r="1371">
          <cell r="A1371" t="str">
            <v>100325</v>
          </cell>
          <cell r="B1371" t="str">
            <v>CUMEEIRA SHED PARA TELHA ONDULADA DE FIBROCIMENTO, E = 6 MM, INCLUSO ACESSÓRIOS DE FIXAÇÃO E IÇAMENTO. AF_07/2019</v>
          </cell>
          <cell r="C1371" t="str">
            <v>M</v>
          </cell>
          <cell r="D1371" t="str">
            <v>COEFICIENTE DE REPRESENTATIVIDADE</v>
          </cell>
          <cell r="E1371" t="str">
            <v>124,65</v>
          </cell>
        </row>
        <row r="1372">
          <cell r="A1372" t="str">
            <v>100327</v>
          </cell>
          <cell r="B1372" t="str">
            <v>RUFO EXTERNO/INTERNO EM CHAPA DE AÇO GALVANIZADO NÚMERO 26, CORTE DE 33 CM, INCLUSO IÇAMENTO. AF_07/2019</v>
          </cell>
          <cell r="C1372" t="str">
            <v>M</v>
          </cell>
          <cell r="D1372" t="str">
            <v>ATRIBUÍDO SÃO PAULO</v>
          </cell>
          <cell r="E1372" t="str">
            <v>62,73</v>
          </cell>
        </row>
        <row r="1373">
          <cell r="A1373" t="str">
            <v>100328</v>
          </cell>
          <cell r="B1373" t="str">
            <v>RETIRADA E RECOLOCAÇÃO DE  TELHA CERÂMICA DE ENCAIXE, COM ATÉ DUAS ÁGUAS, INCLUSO IÇAMENTO. AF_07/2019</v>
          </cell>
          <cell r="C1373" t="str">
            <v>M2</v>
          </cell>
          <cell r="D1373" t="str">
            <v>COEFICIENTE DE REPRESENTATIVIDADE</v>
          </cell>
          <cell r="E1373" t="str">
            <v>10,08</v>
          </cell>
        </row>
        <row r="1374">
          <cell r="A1374" t="str">
            <v>100329</v>
          </cell>
          <cell r="B1374" t="str">
            <v>RETIRADA E RECOLOCAÇÃO DE  TELHA CERÂMICA DE ENCAIXE, COM MAIS DE DUAS ÁGUAS, INCLUSO IÇAMENTO. AF_07/2019</v>
          </cell>
          <cell r="C1374" t="str">
            <v>M2</v>
          </cell>
          <cell r="D1374" t="str">
            <v>COEFICIENTE DE REPRESENTATIVIDADE</v>
          </cell>
          <cell r="E1374" t="str">
            <v>12,83</v>
          </cell>
        </row>
        <row r="1375">
          <cell r="A1375" t="str">
            <v>100330</v>
          </cell>
          <cell r="B1375" t="str">
            <v>RETIRADA E RECOLOCAÇÃO DE  TELHA CERÂMICA CAPA-CANAL, COM ATÉ DUAS ÁGUAS, INCLUSO IÇAMENTO. AF_07/2019</v>
          </cell>
          <cell r="C1375" t="str">
            <v>M2</v>
          </cell>
          <cell r="D1375" t="str">
            <v>COEFICIENTE DE REPRESENTATIVIDADE</v>
          </cell>
          <cell r="E1375" t="str">
            <v>13,66</v>
          </cell>
        </row>
        <row r="1376">
          <cell r="A1376" t="str">
            <v>100331</v>
          </cell>
          <cell r="B1376" t="str">
            <v>RETIRADA E RECOLOCAÇÃO DE  TELHA CERÂMICA CAPA-CANAL, COM MAIS DE DUAS ÁGUAS, INCLUSO IÇAMENTO. AF_07/2019</v>
          </cell>
          <cell r="C1376" t="str">
            <v>M2</v>
          </cell>
          <cell r="D1376" t="str">
            <v>COEFICIENTE DE REPRESENTATIVIDADE</v>
          </cell>
          <cell r="E1376" t="str">
            <v>18,35</v>
          </cell>
        </row>
        <row r="1377">
          <cell r="A1377" t="str">
            <v>100434</v>
          </cell>
          <cell r="B1377" t="str">
            <v>CALHA DE BEIRAL, SEMICIRCULAR DE PVC, DIAMETRO 125 MM, INCLUINDO CABECEIRAS, EMENDAS, BOCAIS, SUPORTES E VEDAÇÕES, EXCLUINDO CONDUTORES, INCLUSO TRANSPORTE VERTICAL. AF_07/2019</v>
          </cell>
          <cell r="C1377" t="str">
            <v>M</v>
          </cell>
          <cell r="D1377" t="str">
            <v>COEFICIENTE DE REPRESENTATIVIDADE</v>
          </cell>
          <cell r="E1377" t="str">
            <v>144,91</v>
          </cell>
        </row>
        <row r="1378">
          <cell r="A1378" t="str">
            <v>100435</v>
          </cell>
          <cell r="B1378" t="str">
            <v>RUFO EM FIBROCIMENTO PARA TELHA ONDULADA E = 6 MM, ABA DE 26 CM, INCLUSO TRANSPORTE VERTICAL, EXCETO CONTRARRUFO. AF_07/2019</v>
          </cell>
          <cell r="C1378" t="str">
            <v>M</v>
          </cell>
          <cell r="D1378" t="str">
            <v>COEFICIENTE DE REPRESENTATIVIDADE</v>
          </cell>
          <cell r="E1378" t="str">
            <v>85,12</v>
          </cell>
        </row>
        <row r="1379">
          <cell r="A1379" t="str">
            <v>94227</v>
          </cell>
          <cell r="B1379" t="str">
            <v>CALHA EM CHAPA DE AÇO GALVANIZADO NÚMERO 24, DESENVOLVIMENTO DE 33 CM, INCLUSO TRANSPORTE VERTICAL. AF_07/2019</v>
          </cell>
          <cell r="C1379" t="str">
            <v>M</v>
          </cell>
          <cell r="D1379" t="str">
            <v>ATRIBUÍDO SÃO PAULO</v>
          </cell>
          <cell r="E1379" t="str">
            <v>65,95</v>
          </cell>
        </row>
        <row r="1380">
          <cell r="A1380" t="str">
            <v>94228</v>
          </cell>
          <cell r="B1380" t="str">
            <v>CALHA EM CHAPA DE AÇO GALVANIZADO NÚMERO 24, DESENVOLVIMENTO DE 50 CM, INCLUSO TRANSPORTE VERTICAL. AF_07/2019</v>
          </cell>
          <cell r="C1380" t="str">
            <v>M</v>
          </cell>
          <cell r="D1380" t="str">
            <v>ATRIBUÍDO SÃO PAULO</v>
          </cell>
          <cell r="E1380" t="str">
            <v>89,21</v>
          </cell>
        </row>
        <row r="1381">
          <cell r="A1381" t="str">
            <v>94229</v>
          </cell>
          <cell r="B1381" t="str">
            <v>CALHA EM CHAPA DE AÇO GALVANIZADO NÚMERO 24, DESENVOLVIMENTO DE 100 CM, INCLUSO TRANSPORTE VERTICAL. AF_07/2019</v>
          </cell>
          <cell r="C1381" t="str">
            <v>M</v>
          </cell>
          <cell r="D1381" t="str">
            <v>ATRIBUÍDO SÃO PAULO</v>
          </cell>
          <cell r="E1381" t="str">
            <v>172,97</v>
          </cell>
        </row>
        <row r="1382">
          <cell r="A1382" t="str">
            <v>94231</v>
          </cell>
          <cell r="B1382" t="str">
            <v>RUFO EM CHAPA DE AÇO GALVANIZADO NÚMERO 24, CORTE DE 25 CM, INCLUSO TRANSPORTE VERTICAL. AF_07/2019</v>
          </cell>
          <cell r="C1382" t="str">
            <v>M</v>
          </cell>
          <cell r="D1382" t="str">
            <v>ATRIBUÍDO SÃO PAULO</v>
          </cell>
          <cell r="E1382" t="str">
            <v>56,22</v>
          </cell>
        </row>
        <row r="1383">
          <cell r="A1383" t="str">
            <v>94449</v>
          </cell>
          <cell r="B1383" t="str">
            <v>TELHAMENTO COM TELHA ONDULADA DE FIBRA DE VIDRO E = 0,6 MM, PARA TELHADO COM INCLINAÇÃO MAIOR QUE 10°, COM ATÉ 2 ÁGUAS, INCLUSO IÇAMENTO. AF_07/2019</v>
          </cell>
          <cell r="C1383" t="str">
            <v>M2</v>
          </cell>
          <cell r="D1383" t="str">
            <v>ATRIBUÍDO SÃO PAULO</v>
          </cell>
          <cell r="E1383" t="str">
            <v>79,93</v>
          </cell>
        </row>
        <row r="1384">
          <cell r="A1384" t="str">
            <v>92255</v>
          </cell>
          <cell r="B1384" t="str">
            <v>INSTALAÇÃO DE TESOURA (INTEIRA OU MEIA), EM AÇO, PARA VÃOS MAIORES OU IGUAIS A 3,0 M E MENORES QUE 6,0 M, INCLUSO IÇAMENTO. AF_07/2019</v>
          </cell>
          <cell r="C1384" t="str">
            <v>UN</v>
          </cell>
          <cell r="D1384" t="str">
            <v>ATRIBUÍDO SÃO PAULO</v>
          </cell>
          <cell r="E1384" t="str">
            <v>169,81</v>
          </cell>
        </row>
        <row r="1385">
          <cell r="A1385" t="str">
            <v>92256</v>
          </cell>
          <cell r="B1385" t="str">
            <v>INSTALAÇÃO DE TESOURA (INTEIRA OU MEIA), EM AÇO, PARA VÃOS MAIORES OU IGUAIS A 6,0 M E MENORES QUE 8,0 M, INCLUSO IÇAMENTO. AF_07/2019</v>
          </cell>
          <cell r="C1385" t="str">
            <v>UN</v>
          </cell>
          <cell r="D1385" t="str">
            <v>ATRIBUÍDO SÃO PAULO</v>
          </cell>
          <cell r="E1385" t="str">
            <v>205,12</v>
          </cell>
        </row>
        <row r="1386">
          <cell r="A1386" t="str">
            <v>92257</v>
          </cell>
          <cell r="B1386" t="str">
            <v>INSTALAÇÃO DE TESOURA (INTEIRA OU MEIA), EM AÇO, PARA VÃOS MAIORES OU IGUAIS A 8,0 M E MENORES QUE 10,0 M, INCLUSO IÇAMENTO. AF_07/2019</v>
          </cell>
          <cell r="C1386" t="str">
            <v>UN</v>
          </cell>
          <cell r="D1386" t="str">
            <v>ATRIBUÍDO SÃO PAULO</v>
          </cell>
          <cell r="E1386" t="str">
            <v>240,04</v>
          </cell>
        </row>
        <row r="1387">
          <cell r="A1387" t="str">
            <v>92258</v>
          </cell>
          <cell r="B1387" t="str">
            <v>INSTALAÇÃO DE TESOURA (INTEIRA OU MEIA), EM AÇO, PARA VÃOS MAIORES OU IGUAIS A 10,0 M E MENORES QUE 12,0 M, INCLUSO IÇAMENTO. AF_07/2019</v>
          </cell>
          <cell r="C1387" t="str">
            <v>UN</v>
          </cell>
          <cell r="D1387" t="str">
            <v>ATRIBUÍDO SÃO PAULO</v>
          </cell>
          <cell r="E1387" t="str">
            <v>296,21</v>
          </cell>
        </row>
        <row r="1388">
          <cell r="A1388" t="str">
            <v>92568</v>
          </cell>
          <cell r="B1388" t="str">
            <v>TRAMA DE AÇO COMPOSTA POR RIPAS, CAIBROS E TERÇAS PARA TELHADOS DE ATÉ 2 ÁGUAS PARA TELHA DE ENCAIXE DE CERÂMICA OU DE CONCRETO, INCLUSO TRANSPORTE VERTICAL. AF_07/2019</v>
          </cell>
          <cell r="C1388" t="str">
            <v>M2</v>
          </cell>
          <cell r="D1388" t="str">
            <v>ATRIBUÍDO SÃO PAULO</v>
          </cell>
          <cell r="E1388" t="str">
            <v>122,29</v>
          </cell>
        </row>
        <row r="1389">
          <cell r="A1389" t="str">
            <v>92569</v>
          </cell>
          <cell r="B1389" t="str">
            <v>TRAMA DE AÇO COMPOSTA POR RIPAS E CAIBROS PARA TELHADOS DE ATÉ 2 ÁGUAS PARA TELHA DE ENCAIXE DE CERÂMICA OU DE CONCRETO, INCLUSO TRANSPORTE VERTICAL. AF_07/2019</v>
          </cell>
          <cell r="C1389" t="str">
            <v>M2</v>
          </cell>
          <cell r="D1389" t="str">
            <v>ATRIBUÍDO SÃO PAULO</v>
          </cell>
          <cell r="E1389" t="str">
            <v>68,16</v>
          </cell>
        </row>
        <row r="1390">
          <cell r="A1390" t="str">
            <v>92570</v>
          </cell>
          <cell r="B1390" t="str">
            <v>TRAMA DE AÇO COMPOSTA POR RIPAS PARA TELHADOS DE ATÉ 2 ÁGUAS PARA TELHA DE ENCAIXE DE CERÂMICA OU DE CONCRETO, INCLUSO TRANSPORTE VERTICAL. AF_07/2019</v>
          </cell>
          <cell r="C1390" t="str">
            <v>M2</v>
          </cell>
          <cell r="D1390" t="str">
            <v>ATRIBUÍDO SÃO PAULO</v>
          </cell>
          <cell r="E1390" t="str">
            <v>43,18</v>
          </cell>
        </row>
        <row r="1391">
          <cell r="A1391" t="str">
            <v>92571</v>
          </cell>
          <cell r="B1391" t="str">
            <v>TRAMA DE AÇO COMPOSTA POR RIPAS, CAIBROS E TERÇAS PARA TELHADOS DE MAIS DE 2 ÁGUAS PARA TELHA DE ENCAIXE DE CERÂMICA OU DE CONCRETO, INCLUSO TRANSPORTE VERTICAL. AF_07/2019</v>
          </cell>
          <cell r="C1391" t="str">
            <v>M2</v>
          </cell>
          <cell r="D1391" t="str">
            <v>ATRIBUÍDO SÃO PAULO</v>
          </cell>
          <cell r="E1391" t="str">
            <v>129,28</v>
          </cell>
        </row>
        <row r="1392">
          <cell r="A1392" t="str">
            <v>92572</v>
          </cell>
          <cell r="B1392" t="str">
            <v>TRAMA DE AÇO COMPOSTA POR RIPAS E CAIBROS PARA TELHADOS DE MAIS DE 2 ÁGUAS PARA TELHA DE ENCAIXE DE CERÂMICA OU DE CONCRETO, INCLUSO TRANSPORTE VERTICAL. AF_07/2019</v>
          </cell>
          <cell r="C1392" t="str">
            <v>M2</v>
          </cell>
          <cell r="D1392" t="str">
            <v>ATRIBUÍDO SÃO PAULO</v>
          </cell>
          <cell r="E1392" t="str">
            <v>77,56</v>
          </cell>
        </row>
        <row r="1393">
          <cell r="A1393" t="str">
            <v>92573</v>
          </cell>
          <cell r="B1393" t="str">
            <v>TRAMA DE AÇO COMPOSTA POR RIPAS PARA TELHADOS DE MAIS DE 2 ÁGUAS PARA TELHA DE ENCAIXE DE CERÂMICA OU DE CONCRETO, INCLUSO TRANSPORTE VERTICAL, INCLUSO TRANSPORTE VERTICAL. AF_07/2019</v>
          </cell>
          <cell r="C1393" t="str">
            <v>M2</v>
          </cell>
          <cell r="D1393" t="str">
            <v>ATRIBUÍDO SÃO PAULO</v>
          </cell>
          <cell r="E1393" t="str">
            <v>46,14</v>
          </cell>
        </row>
        <row r="1394">
          <cell r="A1394" t="str">
            <v>92574</v>
          </cell>
          <cell r="B1394" t="str">
            <v>TRAMA DE AÇO COMPOSTA POR RIPAS, CAIBROS E TERÇAS PARA TELHADOS DE ATÉ 2 ÁGUAS PARA TELHA CERÂMICA CAPA-CANAL, INCLUSO TRANSPORTE VERTICAL. AF_07/2019</v>
          </cell>
          <cell r="C1394" t="str">
            <v>M2</v>
          </cell>
          <cell r="D1394" t="str">
            <v>ATRIBUÍDO SÃO PAULO</v>
          </cell>
          <cell r="E1394" t="str">
            <v>124,18</v>
          </cell>
        </row>
        <row r="1395">
          <cell r="A1395" t="str">
            <v>92575</v>
          </cell>
          <cell r="B1395" t="str">
            <v>TRAMA DE AÇO COMPOSTA POR RIPAS E CAIBROS PARA TELHADOS DE ATÉ 2 ÁGUAS PARA TELHA CERÂMICA CAPA-CANAL, INCLUSO TRANSPORTE VERTICAL. AF_07/2019</v>
          </cell>
          <cell r="C1395" t="str">
            <v>M2</v>
          </cell>
          <cell r="D1395" t="str">
            <v>ATRIBUÍDO SÃO PAULO</v>
          </cell>
          <cell r="E1395" t="str">
            <v>62,39</v>
          </cell>
        </row>
        <row r="1396">
          <cell r="A1396" t="str">
            <v>92576</v>
          </cell>
          <cell r="B1396" t="str">
            <v>TRAMA DE AÇO COMPOSTA POR RIPAS PARA TELHADOS DE ATÉ 2 ÁGUAS PARA TELHA CERÂMICA CAPA-CANAL, INCLUSO TRANSPORTE VERTICAL. AF_07/2019</v>
          </cell>
          <cell r="C1396" t="str">
            <v>M2</v>
          </cell>
          <cell r="D1396" t="str">
            <v>ATRIBUÍDO SÃO PAULO</v>
          </cell>
          <cell r="E1396" t="str">
            <v>34,17</v>
          </cell>
        </row>
        <row r="1397">
          <cell r="A1397" t="str">
            <v>92577</v>
          </cell>
          <cell r="B1397" t="str">
            <v>TRAMA DE AÇO COMPOSTA POR RIPAS, CAIBROS E TERÇAS PARA TELHADOS DE MAIS DE 2 ÁGUAS PARA TELHA CERÂMICA CAPA-CANAL, INCLUSO TRANSPORTE VERTICAL. AF_07/2019</v>
          </cell>
          <cell r="C1397" t="str">
            <v>M2</v>
          </cell>
          <cell r="D1397" t="str">
            <v>ATRIBUÍDO SÃO PAULO</v>
          </cell>
          <cell r="E1397" t="str">
            <v>131,60</v>
          </cell>
        </row>
        <row r="1398">
          <cell r="A1398" t="str">
            <v>92578</v>
          </cell>
          <cell r="B1398" t="str">
            <v>TRAMA DE AÇO COMPOSTA POR RIPAS E CAIBROS PARA TELHADOS DE MAIS DE 2 ÁGUAS PARA TELHA CERÂMICA CAPA-CANAL, INCLUSO TRANSPORTE VERTICAL. AF_07/2019</v>
          </cell>
          <cell r="C1398" t="str">
            <v>M2</v>
          </cell>
          <cell r="D1398" t="str">
            <v>ATRIBUÍDO SÃO PAULO</v>
          </cell>
          <cell r="E1398" t="str">
            <v>66,50</v>
          </cell>
        </row>
        <row r="1399">
          <cell r="A1399" t="str">
            <v>92579</v>
          </cell>
          <cell r="B1399" t="str">
            <v>TRAMA DE AÇO COMPOSTA POR RIPAS PARA TELHADOS DE MAIS DE 2 ÁGUAS PARA TELHA CERÂMICA CAPA-CANAL, INCLUSO TRANSPORTE VERTICAL. AF_07/2019</v>
          </cell>
          <cell r="C1399" t="str">
            <v>M2</v>
          </cell>
          <cell r="D1399" t="str">
            <v>ATRIBUÍDO SÃO PAULO</v>
          </cell>
          <cell r="E1399" t="str">
            <v>36,52</v>
          </cell>
        </row>
        <row r="1400">
          <cell r="A1400" t="str">
            <v>92580</v>
          </cell>
          <cell r="B1400" t="str">
            <v>TRAMA DE AÇO COMPOSTA POR TERÇAS PARA TELHADOS DE ATÉ 2 ÁGUAS PARA TELHA ONDULADA DE FIBROCIMENTO, METÁLICA, PLÁSTICA OU TERMOACÚSTICA, INCLUSO TRANSPORTE VERTICAL. AF_07/2019</v>
          </cell>
          <cell r="C1400" t="str">
            <v>M2</v>
          </cell>
          <cell r="D1400" t="str">
            <v>ATRIBUÍDO SÃO PAULO</v>
          </cell>
          <cell r="E1400" t="str">
            <v>45,31</v>
          </cell>
        </row>
        <row r="1401">
          <cell r="A1401" t="str">
            <v>92581</v>
          </cell>
          <cell r="B1401" t="str">
            <v>TRAMA DE AÇO COMPOSTA POR TERÇAS PARA TELHADOS DE ATÉ 2 ÁGUAS PARA TELHA ESTRUTURAL DE FIBROCIMENTO, INCLUSO TRANSPORTE VERTICAL. AF_07/2019</v>
          </cell>
          <cell r="C1401" t="str">
            <v>M2</v>
          </cell>
          <cell r="D1401" t="str">
            <v>ATRIBUÍDO SÃO PAULO</v>
          </cell>
          <cell r="E1401" t="str">
            <v>47,36</v>
          </cell>
        </row>
        <row r="1402">
          <cell r="A1402" t="str">
            <v>92582</v>
          </cell>
          <cell r="B1402" t="str">
            <v>FABRICAÇÃO E INSTALAÇÃO DE TESOURA INTEIRA EM AÇO, VÃO DE 3 M, PARA TELHA CERÂMICA OU DE CONCRETO, INCLUSO IÇAMENTO. AF_12/2015</v>
          </cell>
          <cell r="C1402" t="str">
            <v>UN</v>
          </cell>
          <cell r="D1402" t="str">
            <v>ATRIBUÍDO SÃO PAULO</v>
          </cell>
          <cell r="E1402" t="str">
            <v>661,69</v>
          </cell>
        </row>
        <row r="1403">
          <cell r="A1403" t="str">
            <v>92584</v>
          </cell>
          <cell r="B1403" t="str">
            <v>FABRICAÇÃO E INSTALAÇÃO DE TESOURA INTEIRA EM AÇO, VÃO DE 4 M, PARA TELHA CERÂMICA OU DE CONCRETO, INCLUSO IÇAMENTO. AF_12/2015</v>
          </cell>
          <cell r="C1403" t="str">
            <v>UN</v>
          </cell>
          <cell r="D1403" t="str">
            <v>ATRIBUÍDO SÃO PAULO</v>
          </cell>
          <cell r="E1403" t="str">
            <v>777,75</v>
          </cell>
        </row>
        <row r="1404">
          <cell r="A1404" t="str">
            <v>92586</v>
          </cell>
          <cell r="B1404" t="str">
            <v>FABRICAÇÃO E INSTALAÇÃO DE TESOURA INTEIRA EM AÇO, VÃO DE 5 M, PARA TELHA CERÂMICA OU DE CONCRETO, INCLUSO IÇAMENTO. AF_12/2015</v>
          </cell>
          <cell r="C1404" t="str">
            <v>UN</v>
          </cell>
          <cell r="D1404" t="str">
            <v>ATRIBUÍDO SÃO PAULO</v>
          </cell>
          <cell r="E1404" t="str">
            <v>893,80</v>
          </cell>
        </row>
        <row r="1405">
          <cell r="A1405" t="str">
            <v>92588</v>
          </cell>
          <cell r="B1405" t="str">
            <v>FABRICAÇÃO E INSTALAÇÃO DE TESOURA INTEIRA EM AÇO, VÃO DE 6 M, PARA TELHA CERÂMICA OU DE CONCRETO, INCLUSO IÇAMENTO. AF_12/2015</v>
          </cell>
          <cell r="C1405" t="str">
            <v>UN</v>
          </cell>
          <cell r="D1405" t="str">
            <v>ATRIBUÍDO SÃO PAULO</v>
          </cell>
          <cell r="E1405" t="str">
            <v>1.125,24</v>
          </cell>
        </row>
        <row r="1406">
          <cell r="A1406" t="str">
            <v>92590</v>
          </cell>
          <cell r="B1406" t="str">
            <v>FABRICAÇÃO E INSTALAÇÃO DE TESOURA INTEIRA EM AÇO, VÃO DE 7 M, PARA TELHA CERÂMICA OU DE CONCRETO, INCLUSO IÇAMENTO. AF_12/2015</v>
          </cell>
          <cell r="C1406" t="str">
            <v>UN</v>
          </cell>
          <cell r="D1406" t="str">
            <v>ATRIBUÍDO SÃO PAULO</v>
          </cell>
          <cell r="E1406" t="str">
            <v>1.241,29</v>
          </cell>
        </row>
        <row r="1407">
          <cell r="A1407" t="str">
            <v>92592</v>
          </cell>
          <cell r="B1407" t="str">
            <v>FABRICAÇÃO E INSTALAÇÃO DE TESOURA INTEIRA EM AÇO, VÃO DE 8 M, PARA TELHA CERÂMICA OU DE CONCRETO, INCLUSO IÇAMENTO. AF_12/2015</v>
          </cell>
          <cell r="C1407" t="str">
            <v>UN</v>
          </cell>
          <cell r="D1407" t="str">
            <v>ATRIBUÍDO SÃO PAULO</v>
          </cell>
          <cell r="E1407" t="str">
            <v>1.392,27</v>
          </cell>
        </row>
        <row r="1408">
          <cell r="A1408" t="str">
            <v>92594</v>
          </cell>
          <cell r="B1408" t="str">
            <v>FABRICAÇÃO E INSTALAÇÃO DE TESOURA INTEIRA EM AÇO, VÃO DE 9 M, PARA TELHA CERÂMICA OU DE CONCRETO, INCLUSO IÇAMENTO. AF_12/2015</v>
          </cell>
          <cell r="C1408" t="str">
            <v>UN</v>
          </cell>
          <cell r="D1408" t="str">
            <v>ATRIBUÍDO SÃO PAULO</v>
          </cell>
          <cell r="E1408" t="str">
            <v>1.617,76</v>
          </cell>
        </row>
        <row r="1409">
          <cell r="A1409" t="str">
            <v>92596</v>
          </cell>
          <cell r="B1409" t="str">
            <v>FABRICAÇÃO E INSTALAÇÃO DE TESOURA INTEIRA EM AÇO, VÃO DE 10 M, PARA TELHA CERÂMICA OU DE CONCRETO, INCLUSO IÇAMENTO. AF_12/2015</v>
          </cell>
          <cell r="C1409" t="str">
            <v>UN</v>
          </cell>
          <cell r="D1409" t="str">
            <v>ATRIBUÍDO SÃO PAULO</v>
          </cell>
          <cell r="E1409" t="str">
            <v>1.794,95</v>
          </cell>
        </row>
        <row r="1410">
          <cell r="A1410" t="str">
            <v>92598</v>
          </cell>
          <cell r="B1410" t="str">
            <v>FABRICAÇÃO E INSTALAÇÃO DE TESOURA INTEIRA EM AÇO, VÃO DE 11 M, PARA TELHA CERÂMICA OU DE CONCRETO, INCLUSO IÇAMENTO. AF_12/2015</v>
          </cell>
          <cell r="C1410" t="str">
            <v>UN</v>
          </cell>
          <cell r="D1410" t="str">
            <v>ATRIBUÍDO SÃO PAULO</v>
          </cell>
          <cell r="E1410" t="str">
            <v>1.911,00</v>
          </cell>
        </row>
        <row r="1411">
          <cell r="A1411" t="str">
            <v>92600</v>
          </cell>
          <cell r="B1411" t="str">
            <v>FABRICAÇÃO E INSTALAÇÃO DE TESOURA INTEIRA EM AÇO, VÃO DE 12 M, PARA TELHA CERÂMICA OU DE CONCRETO, INCLUSO IÇAMENTO. AF_12/2015</v>
          </cell>
          <cell r="C1411" t="str">
            <v>UN</v>
          </cell>
          <cell r="D1411" t="str">
            <v>ATRIBUÍDO SÃO PAULO</v>
          </cell>
          <cell r="E1411" t="str">
            <v>2.056,41</v>
          </cell>
        </row>
        <row r="1412">
          <cell r="A1412" t="str">
            <v>92602</v>
          </cell>
          <cell r="B1412" t="str">
            <v>FABRICAÇÃO E INSTALAÇÃO DE TESOURA INTEIRA EM AÇO, VÃO DE 3 M, PARA TELHA ONDULADA DE FIBROCIMENTO, METÁLICA, PLÁSTICA OU TERMOACÚSTICA, INCLUSO IÇAMENTO. AF_12/2015</v>
          </cell>
          <cell r="C1412" t="str">
            <v>UN</v>
          </cell>
          <cell r="D1412" t="str">
            <v>ATRIBUÍDO SÃO PAULO</v>
          </cell>
          <cell r="E1412" t="str">
            <v>661,69</v>
          </cell>
        </row>
        <row r="1413">
          <cell r="A1413" t="str">
            <v>92604</v>
          </cell>
          <cell r="B1413" t="str">
            <v>FABRICAÇÃO E INSTALAÇÃO DE TESOURA INTEIRA EM AÇO, VÃO DE 4 M, PARA TELHA ONDULADA DE FIBROCIMENTO, METÁLICA, PLÁSTICA OU TERMOACÚSTICA, INCLUSO IÇAMENTO. AF_12/2015</v>
          </cell>
          <cell r="C1413" t="str">
            <v>UN</v>
          </cell>
          <cell r="D1413" t="str">
            <v>ATRIBUÍDO SÃO PAULO</v>
          </cell>
          <cell r="E1413" t="str">
            <v>748,39</v>
          </cell>
        </row>
        <row r="1414">
          <cell r="A1414" t="str">
            <v>92606</v>
          </cell>
          <cell r="B1414" t="str">
            <v>FABRICAÇÃO E INSTALAÇÃO DE TESOURA INTEIRA EM AÇO, VÃO DE 5 M, PARA TELHA ONDULADA DE FIBROCIMENTO, METÁLICA, PLÁSTICA OU TERMOACÚSTICA, INCLUSO IÇAMENTO. AF_12/2015</v>
          </cell>
          <cell r="C1414" t="str">
            <v>UN</v>
          </cell>
          <cell r="D1414" t="str">
            <v>ATRIBUÍDO SÃO PAULO</v>
          </cell>
          <cell r="E1414" t="str">
            <v>864,45</v>
          </cell>
        </row>
        <row r="1415">
          <cell r="A1415" t="str">
            <v>92608</v>
          </cell>
          <cell r="B1415" t="str">
            <v>FABRICAÇÃO E INSTALAÇÃO DE TESOURA INTEIRA EM AÇO, VÃO DE 6 M, PARA TELHA ONDULADA DE FIBROCIMENTO, METÁLICA, PLÁSTICA OU TERMOACÚSTICA, INCLUSO IÇAMENTO. AF_12/2015</v>
          </cell>
          <cell r="C1415" t="str">
            <v>UN</v>
          </cell>
          <cell r="D1415" t="str">
            <v>ATRIBUÍDO SÃO PAULO</v>
          </cell>
          <cell r="E1415" t="str">
            <v>1.066,53</v>
          </cell>
        </row>
        <row r="1416">
          <cell r="A1416" t="str">
            <v>92610</v>
          </cell>
          <cell r="B1416" t="str">
            <v>FABRICAÇÃO E INSTALAÇÃO DE TESOURA INTEIRA EM AÇO, VÃO DE 7 M, PARA TELHA ONDULADA DE FIBROCIMENTO, METÁLICA, PLÁSTICA OU TERMOACÚSTICA, INCLUSO IÇAMENTO. AF_12/2015</v>
          </cell>
          <cell r="C1416" t="str">
            <v>UN</v>
          </cell>
          <cell r="D1416" t="str">
            <v>ATRIBUÍDO SÃO PAULO</v>
          </cell>
          <cell r="E1416" t="str">
            <v>1.182,59</v>
          </cell>
        </row>
        <row r="1417">
          <cell r="A1417" t="str">
            <v>92612</v>
          </cell>
          <cell r="B1417" t="str">
            <v>FABRICAÇÃO E INSTALAÇÃO DE TESOURA INTEIRA EM AÇO, VÃO DE 8 M, PARA TELHA ONDULADA DE FIBROCIMENTO, METÁLICA, PLÁSTICA OU TERMOACÚSTICA, INCLUSO IÇAMENTO, INCLUSO IÇAMENTO. AF_12/2015</v>
          </cell>
          <cell r="C1417" t="str">
            <v>UN</v>
          </cell>
          <cell r="D1417" t="str">
            <v>ATRIBUÍDO SÃO PAULO</v>
          </cell>
          <cell r="E1417" t="str">
            <v>1.333,56</v>
          </cell>
        </row>
        <row r="1418">
          <cell r="A1418" t="str">
            <v>92614</v>
          </cell>
          <cell r="B1418" t="str">
            <v>FABRICAÇÃO E INSTALAÇÃO DE TESOURA INTEIRA EM AÇO, VÃO DE 9 M, PARA TELHA ONDULADA DE FIBROCIMENTO, METÁLICA, PLÁSTICA OU TERMOACÚSTICA, INCLUSO IÇAMENTO. AF_12/2015</v>
          </cell>
          <cell r="C1418" t="str">
            <v>UN</v>
          </cell>
          <cell r="D1418" t="str">
            <v>ATRIBUÍDO SÃO PAULO</v>
          </cell>
          <cell r="E1418" t="str">
            <v>1.500,35</v>
          </cell>
        </row>
        <row r="1419">
          <cell r="A1419" t="str">
            <v>92616</v>
          </cell>
          <cell r="B1419" t="str">
            <v>FABRICAÇÃO E INSTALAÇÃO DE TESOURA INTEIRA EM AÇO, VÃO DE 10 M, PARA TELHA ONDULADA DE FIBROCIMENTO, METÁLICA, PLÁSTICA OU TERMOACÚSTICA, INCLUSO IÇAMENTO. AF_12/2015</v>
          </cell>
          <cell r="C1419" t="str">
            <v>UN</v>
          </cell>
          <cell r="D1419" t="str">
            <v>ATRIBUÍDO SÃO PAULO</v>
          </cell>
          <cell r="E1419" t="str">
            <v>1.706,89</v>
          </cell>
        </row>
        <row r="1420">
          <cell r="A1420" t="str">
            <v>92618</v>
          </cell>
          <cell r="B1420" t="str">
            <v>FABRICAÇÃO E INSTALAÇÃO DE TESOURA INTEIRA EM AÇO, VÃO DE 11 M, PARA TELHA ONDULADA DE FIBROCIMENTO, METÁLICA, PLÁSTICA OU TERMOACÚSTICA, INCLUSO IÇAMENTO. AF_12/2015</v>
          </cell>
          <cell r="C1420" t="str">
            <v>UN</v>
          </cell>
          <cell r="D1420" t="str">
            <v>ATRIBUÍDO SÃO PAULO</v>
          </cell>
          <cell r="E1420" t="str">
            <v>1.822,94</v>
          </cell>
        </row>
        <row r="1421">
          <cell r="A1421" t="str">
            <v>92620</v>
          </cell>
          <cell r="B1421" t="str">
            <v>FABRICAÇÃO E INSTALAÇÃO DE TESOURA INTEIRA EM AÇO, VÃO DE 12 M, PARA TELHA ONDULADA DE FIBROCIMENTO, METÁLICA, PLÁSTICA OU TERMOACÚSTICA, INCLUSO IÇAMENTO. AF_12/2015</v>
          </cell>
          <cell r="C1421" t="str">
            <v>UN</v>
          </cell>
          <cell r="D1421" t="str">
            <v>ATRIBUÍDO SÃO PAULO</v>
          </cell>
          <cell r="E1421" t="str">
            <v>1.938,99</v>
          </cell>
        </row>
        <row r="1422">
          <cell r="A1422" t="str">
            <v>100357</v>
          </cell>
          <cell r="B1422" t="str">
            <v>FABRICAÇÃO E INSTALAÇÃO DE MEIA TESOURA DE MADEIRA NÃO APARELHADA, COM VÃO DE 3 M, PARA TELHA CERÂMICA OU DE CONCRETO, INCLUSO IÇAMENTO. AF_07/2019</v>
          </cell>
          <cell r="C1422" t="str">
            <v>UN</v>
          </cell>
          <cell r="D1422" t="str">
            <v>ATRIBUÍDO SÃO PAULO</v>
          </cell>
          <cell r="E1422" t="str">
            <v>733,82</v>
          </cell>
        </row>
        <row r="1423">
          <cell r="A1423" t="str">
            <v>100358</v>
          </cell>
          <cell r="B1423" t="str">
            <v>FABRICAÇÃO E INSTALAÇÃO DE MEIA TESOURA DE MADEIRA NÃO APARELHADA, COM VÃO DE 4 M, PARA TELHA CERÂMICA OU DE CONCRETO, INCLUSO IÇAMENTO. AF_07/2019</v>
          </cell>
          <cell r="C1423" t="str">
            <v>UN</v>
          </cell>
          <cell r="D1423" t="str">
            <v>ATRIBUÍDO SÃO PAULO</v>
          </cell>
          <cell r="E1423" t="str">
            <v>999,19</v>
          </cell>
        </row>
        <row r="1424">
          <cell r="A1424" t="str">
            <v>100359</v>
          </cell>
          <cell r="B1424" t="str">
            <v>FABRICAÇÃO E INSTALAÇÃO DE MEIA TESOURA DE MADEIRA NÃO APARELHADA, COM VÃO DE 5 M, PARA TELHA CERÂMICA OU DE CONCRETO, INCLUSO IÇAMENTO. AF_07/2019</v>
          </cell>
          <cell r="C1424" t="str">
            <v>UN</v>
          </cell>
          <cell r="D1424" t="str">
            <v>ATRIBUÍDO SÃO PAULO</v>
          </cell>
          <cell r="E1424" t="str">
            <v>1.040,26</v>
          </cell>
        </row>
        <row r="1425">
          <cell r="A1425" t="str">
            <v>100360</v>
          </cell>
          <cell r="B1425" t="str">
            <v>FABRICAÇÃO E INSTALAÇÃO DE MEIA TESOURA DE MADEIRA NÃO APARELHADA, COM VÃO DE 6 M, PARA TELHA CERÂMICA OU DE CONCRETO, INCLUSO IÇAMENTO. AF_07/2019</v>
          </cell>
          <cell r="C1425" t="str">
            <v>UN</v>
          </cell>
          <cell r="D1425" t="str">
            <v>ATRIBUÍDO SÃO PAULO</v>
          </cell>
          <cell r="E1425" t="str">
            <v>1.146,54</v>
          </cell>
        </row>
        <row r="1426">
          <cell r="A1426" t="str">
            <v>100361</v>
          </cell>
          <cell r="B1426" t="str">
            <v>FABRICAÇÃO E INSTALAÇÃO DE MEIA TESOURA DE MADEIRA NÃO APARELHADA, COM VÃO DE 7 M, PARA TELHA CERÂMICA OU DE CONCRETO, INCLUSO IÇAMENTO. AF_07/2019</v>
          </cell>
          <cell r="C1426" t="str">
            <v>UN</v>
          </cell>
          <cell r="D1426" t="str">
            <v>ATRIBUÍDO SÃO PAULO</v>
          </cell>
          <cell r="E1426" t="str">
            <v>1.428,31</v>
          </cell>
        </row>
        <row r="1427">
          <cell r="A1427" t="str">
            <v>100362</v>
          </cell>
          <cell r="B1427" t="str">
            <v>FABRICAÇÃO E INSTALAÇÃO DE MEIA TESOURA DE MADEIRA NÃO APARELHADA, COM VÃO DE 8 M, PARA TELHA CERÂMICA OU DE CONCRETO, INCLUSO IÇAMENTO. AF_07/2019</v>
          </cell>
          <cell r="C1427" t="str">
            <v>UN</v>
          </cell>
          <cell r="D1427" t="str">
            <v>ATRIBUÍDO SÃO PAULO</v>
          </cell>
          <cell r="E1427" t="str">
            <v>2.018,70</v>
          </cell>
        </row>
        <row r="1428">
          <cell r="A1428" t="str">
            <v>100363</v>
          </cell>
          <cell r="B1428" t="str">
            <v>FABRICAÇÃO E INSTALAÇÃO DE MEIA TESOURA DE MADEIRA NÃO APARELHADA, COM VÃO DE 9 M, PARA TELHA CERÂMICA OU DE CONCRETO, INCLUSO IÇAMENTO. AF_07/2019</v>
          </cell>
          <cell r="C1428" t="str">
            <v>UN</v>
          </cell>
          <cell r="D1428" t="str">
            <v>ATRIBUÍDO SÃO PAULO</v>
          </cell>
          <cell r="E1428" t="str">
            <v>2.071,32</v>
          </cell>
        </row>
        <row r="1429">
          <cell r="A1429" t="str">
            <v>100364</v>
          </cell>
          <cell r="B1429" t="str">
            <v>FABRICAÇÃO E INSTALAÇÃO DE MEIA TESOURA DE MADEIRA NÃO APARELHADA, COM VÃO DE 10 M, PARA TELHA CERÂMICA OU DE CONCRETO, INCLUSO IÇAMENTO. AF_07/2019</v>
          </cell>
          <cell r="C1429" t="str">
            <v>UN</v>
          </cell>
          <cell r="D1429" t="str">
            <v>ATRIBUÍDO SÃO PAULO</v>
          </cell>
          <cell r="E1429" t="str">
            <v>2.232,49</v>
          </cell>
        </row>
        <row r="1430">
          <cell r="A1430" t="str">
            <v>100365</v>
          </cell>
          <cell r="B1430" t="str">
            <v>FABRICAÇÃO E INSTALAÇÃO DE MEIA TESOURA DE MADEIRA NÃO APARELHADA, COM VÃO DE 11 M, PARA TELHA CERÂMICA OU DE CONCRETO, INCLUSO IÇAMENTO. AF_07/2019</v>
          </cell>
          <cell r="C1430" t="str">
            <v>UN</v>
          </cell>
          <cell r="D1430" t="str">
            <v>ATRIBUÍDO SÃO PAULO</v>
          </cell>
          <cell r="E1430" t="str">
            <v>2.546,51</v>
          </cell>
        </row>
        <row r="1431">
          <cell r="A1431" t="str">
            <v>100366</v>
          </cell>
          <cell r="B1431" t="str">
            <v>FABRICAÇÃO E INSTALAÇÃO DE MEIA TESOURA DE MADEIRA NÃO APARELHADA, COM VÃO DE 12 M, PARA TELHA CERÂMICA OU DE CONCRETO, INCLUSO IÇAMENTO. AF_07/2019</v>
          </cell>
          <cell r="C1431" t="str">
            <v>UN</v>
          </cell>
          <cell r="D1431" t="str">
            <v>ATRIBUÍDO SÃO PAULO</v>
          </cell>
          <cell r="E1431" t="str">
            <v>2.679,46</v>
          </cell>
        </row>
        <row r="1432">
          <cell r="A1432" t="str">
            <v>100367</v>
          </cell>
          <cell r="B1432" t="str">
            <v>FABRICAÇÃO E INSTALAÇÃO DE MEIA TESOURA DE MADEIRA NÃO APARELHADA, COM VÃO DE 3 M, PARA TELHA ONDULADA DE FIBROCIMENTO, ALUMÍNIO, PLÁSTICA OU TERMOACÚSTICA, INCLUSO IÇAMENTO. AF_07/2019</v>
          </cell>
          <cell r="C1432" t="str">
            <v>UN</v>
          </cell>
          <cell r="D1432" t="str">
            <v>ATRIBUÍDO SÃO PAULO</v>
          </cell>
          <cell r="E1432" t="str">
            <v>719,02</v>
          </cell>
        </row>
        <row r="1433">
          <cell r="A1433" t="str">
            <v>100368</v>
          </cell>
          <cell r="B1433" t="str">
            <v>FABRICAÇÃO E INSTALAÇÃO DE MEIA TESOURA DE MADEIRA NÃO APARELHADA, COM VÃO DE 4 M, PARA TELHA ONDULADA DE FIBROCIMENTO, ALUMÍNIO, PLÁSTICA OU TERMOACÚSTICA, INCLUSO IÇAMENTO. AF_07/2019</v>
          </cell>
          <cell r="C1433" t="str">
            <v>UN</v>
          </cell>
          <cell r="D1433" t="str">
            <v>ATRIBUÍDO SÃO PAULO</v>
          </cell>
          <cell r="E1433" t="str">
            <v>980,94</v>
          </cell>
        </row>
        <row r="1434">
          <cell r="A1434" t="str">
            <v>100369</v>
          </cell>
          <cell r="B1434" t="str">
            <v>FABRICAÇÃO E INSTALAÇÃO DE MEIA TESOURA DE MADEIRA NÃO APARELHADA, COM VÃO DE 5 M, PARA TELHA ONDULADA DE FIBROCIMENTO, ALUMÍNIO, PLÁSTICA OU TERMOACÚSTICA, INCLUSO IÇAMENTO. AF_07/2019</v>
          </cell>
          <cell r="C1434" t="str">
            <v>UN</v>
          </cell>
          <cell r="D1434" t="str">
            <v>ATRIBUÍDO SÃO PAULO</v>
          </cell>
          <cell r="E1434" t="str">
            <v>1.022,01</v>
          </cell>
        </row>
        <row r="1435">
          <cell r="A1435" t="str">
            <v>100370</v>
          </cell>
          <cell r="B1435" t="str">
            <v>FABRICAÇÃO E INSTALAÇÃO DE MEIA TESOURA DE MADEIRA NÃO APARELHADA, COM VÃO DE 6 M, PARA TELHA ONDULADA DE FIBROCIMENTO, ALUMÍNIO, PLÁSTICA OU TERMOACÚSTICA, INCLUSO IÇAMENTO. AF_07/2019</v>
          </cell>
          <cell r="C1435" t="str">
            <v>UN</v>
          </cell>
          <cell r="D1435" t="str">
            <v>ATRIBUÍDO SÃO PAULO</v>
          </cell>
          <cell r="E1435" t="str">
            <v>1.184,85</v>
          </cell>
        </row>
        <row r="1436">
          <cell r="A1436" t="str">
            <v>100371</v>
          </cell>
          <cell r="B1436" t="str">
            <v>FABRICAÇÃO E INSTALAÇÃO DE MEIA TESOURA DE MADEIRA NÃO APARELHADA, COM VÃO DE 7 M, PARA TELHA ONDULADA DE FIBROCIMENTO, ALUMÍNIO, PLÁSTICA OU TERMOACÚSTICA, INCLUSO IÇAMENTO. AF_07/2019</v>
          </cell>
          <cell r="C1436" t="str">
            <v>UN</v>
          </cell>
          <cell r="D1436" t="str">
            <v>ATRIBUÍDO SÃO PAULO</v>
          </cell>
          <cell r="E1436" t="str">
            <v>1.379,64</v>
          </cell>
        </row>
        <row r="1437">
          <cell r="A1437" t="str">
            <v>100372</v>
          </cell>
          <cell r="B1437" t="str">
            <v>FABRICAÇÃO E INSTALAÇÃO DE MEIA TESOURA DE MADEIRA NÃO APARELHADA, COM VÃO DE 8 M, PARA TELHA ONDULADA DE FIBROCIMENTO, ALUMÍNIO, PLÁSTICA OU TERMOACÚSTICA, INCLUSO IÇAMENTO. AF_07/2019</v>
          </cell>
          <cell r="C1437" t="str">
            <v>UN</v>
          </cell>
          <cell r="D1437" t="str">
            <v>ATRIBUÍDO SÃO PAULO</v>
          </cell>
          <cell r="E1437" t="str">
            <v>1.935,29</v>
          </cell>
        </row>
        <row r="1438">
          <cell r="A1438" t="str">
            <v>100373</v>
          </cell>
          <cell r="B1438" t="str">
            <v>FABRICAÇÃO E INSTALAÇÃO DE MEIA TESOURA DE MADEIRA NÃO APARELHADA, COM VÃO DE 9 M, PARA TELHA ONDULADA DE FIBROCIMENTO, ALUMÍNIO, PLÁSTICA OU TERMOACÚSTICA, INCLUSO IÇAMENTO. AF_07/2019</v>
          </cell>
          <cell r="C1438" t="str">
            <v>UN</v>
          </cell>
          <cell r="D1438" t="str">
            <v>ATRIBUÍDO SÃO PAULO</v>
          </cell>
          <cell r="E1438" t="str">
            <v>1.984,80</v>
          </cell>
        </row>
        <row r="1439">
          <cell r="A1439" t="str">
            <v>100374</v>
          </cell>
          <cell r="B1439" t="str">
            <v>FABRICAÇÃO E INSTALAÇÃO DE MEIA TESOURA DE MADEIRA NÃO APARELHADA, COM VÃO DE 10 M, PARA TELHA ONDULADA DE FIBROCIMENTO, ALUMÍNIO, PLÁSTICA OU TERMOACÚSTICA, INCLUSO IÇAMENTO. AF_07/2019</v>
          </cell>
          <cell r="C1439" t="str">
            <v>UN</v>
          </cell>
          <cell r="D1439" t="str">
            <v>ATRIBUÍDO SÃO PAULO</v>
          </cell>
          <cell r="E1439" t="str">
            <v>2.116,45</v>
          </cell>
        </row>
        <row r="1440">
          <cell r="A1440" t="str">
            <v>100375</v>
          </cell>
          <cell r="B1440" t="str">
            <v>FABRICAÇÃO E INSTALAÇÃO DE MEIA TESOURA DE MADEIRA NÃO APARELHADA, COM VÃO DE 11 M, PARA TELHA ONDULADA DE FIBROCIMENTO, ALUMÍNIO, PLÁSTICA OU TERMOACÚSTICA, INCLUSO IÇAMENTO. AF_07/2019</v>
          </cell>
          <cell r="C1440" t="str">
            <v>UN</v>
          </cell>
          <cell r="D1440" t="str">
            <v>ATRIBUÍDO SÃO PAULO</v>
          </cell>
          <cell r="E1440" t="str">
            <v>2.375,99</v>
          </cell>
        </row>
        <row r="1441">
          <cell r="A1441" t="str">
            <v>100376</v>
          </cell>
          <cell r="B1441" t="str">
            <v>FABRICAÇÃO E INSTALAÇÃO DE MEIA TESOURA DE MADEIRA NÃO APARELHADA, COM VÃO DE 12 M, PARA TELHA ONDULADA DE FIBROCIMENTO, ALUMÍNIO, PLÁSTICA OU TERMOACÚSTICA, INCLUSO IÇAMENTO. AF_07/2019</v>
          </cell>
          <cell r="C1441" t="str">
            <v>UN</v>
          </cell>
          <cell r="D1441" t="str">
            <v>ATRIBUÍDO SÃO PAULO</v>
          </cell>
          <cell r="E1441" t="str">
            <v>2.343,14</v>
          </cell>
        </row>
        <row r="1442">
          <cell r="A1442" t="str">
            <v>100377</v>
          </cell>
          <cell r="B1442" t="str">
            <v>FABRICAÇÃO E INSTALAÇÃO DE TESOURA (INTEIRA OU MEIA) EM AÇO, VÃOS MAIORES OU IGUAIS A 3,0 M E MENORES OU IGUAL A 6,0 M, INCLUSO IÇAMENTO. AF_07/2019</v>
          </cell>
          <cell r="C1442" t="str">
            <v>KG</v>
          </cell>
          <cell r="D1442" t="str">
            <v>ATRIBUÍDO SÃO PAULO</v>
          </cell>
          <cell r="E1442" t="str">
            <v>11,05</v>
          </cell>
        </row>
        <row r="1443">
          <cell r="A1443" t="str">
            <v>100378</v>
          </cell>
          <cell r="B1443" t="str">
            <v>FABRICAÇÃO E INSTALAÇÃO DE TESOURA (INTEIRA OU MEIA) EM AÇO, VÃOS MAIORES QUE 6,0 M E MENORES QUE 12,0 M, INCLUSO IÇAMENTO. AF_07/2019</v>
          </cell>
          <cell r="C1443" t="str">
            <v>KG</v>
          </cell>
          <cell r="D1443" t="str">
            <v>ATRIBUÍDO SÃO PAULO</v>
          </cell>
          <cell r="E1443" t="str">
            <v>10,25</v>
          </cell>
        </row>
        <row r="1444">
          <cell r="A1444" t="str">
            <v>100382</v>
          </cell>
          <cell r="B1444" t="str">
            <v>FABRICAÇÃO E INSTALAÇÃO DE PONTALETES DE MADEIRA NÃO APARELHADA PARA TELHADOS COM ATÉ 2 ÁGUAS E COM TELHA ONDULADA DE FIBROCIMENTO, ALUMÍNIO OU PLÁSTICA EM EDIFÍCIO RESIDENCIAL TÉRREO, INCLUSO TRANSPORTE VERTICAL. AF_07/2019</v>
          </cell>
          <cell r="C1444" t="str">
            <v>M2</v>
          </cell>
          <cell r="D1444" t="str">
            <v>COEFICIENTE DE REPRESENTATIVIDADE</v>
          </cell>
          <cell r="E1444" t="str">
            <v>15,08</v>
          </cell>
        </row>
        <row r="1445">
          <cell r="A1445" t="str">
            <v>104314</v>
          </cell>
          <cell r="B1445" t="str">
            <v>TRAMA DE AÇO COMPOSTA POR TERÇAS PARA TELHADOS DE ATÉ 2 ÁGUAS PARA TELHA ONDULADA DE FIBROCIMENTO, METÁLICA, PLÁSTICA OU TERMOACÚSTICA, INCLUSO TRANSPORTE VERTICAL (EM KG). AF_07/2019</v>
          </cell>
          <cell r="C1445" t="str">
            <v>KG</v>
          </cell>
          <cell r="D1445" t="str">
            <v>ATRIBUÍDO SÃO PAULO</v>
          </cell>
          <cell r="E1445" t="str">
            <v>10,44</v>
          </cell>
        </row>
        <row r="1446">
          <cell r="A1446" t="str">
            <v>94444</v>
          </cell>
          <cell r="B1446" t="str">
            <v>TELHAMENTO COM TELHA DE ENCAIXE, TIPO FRANCESA DE VIDRO, COM ATÉ 2 ÁGUAS, INCLUSO TRANSPORTE VERTICAL. AF_07/2019</v>
          </cell>
          <cell r="C1446" t="str">
            <v>M2</v>
          </cell>
          <cell r="D1446" t="str">
            <v>COEFICIENTE DE REPRESENTATIVIDADE</v>
          </cell>
          <cell r="E1446" t="str">
            <v>1.306,24</v>
          </cell>
        </row>
        <row r="1447">
          <cell r="A1447" t="str">
            <v>104482</v>
          </cell>
          <cell r="B1447" t="str">
            <v>ESGOTAMENTO DE VALA COM BOMBA SUBMERSÍVEL. AF_12/2022</v>
          </cell>
          <cell r="C1447" t="str">
            <v>H</v>
          </cell>
          <cell r="D1447" t="str">
            <v>COEFICIENTE DE REPRESENTATIVIDADE</v>
          </cell>
          <cell r="E1447" t="str">
            <v>23,04</v>
          </cell>
        </row>
        <row r="1448">
          <cell r="A1448" t="str">
            <v>104184</v>
          </cell>
          <cell r="B1448" t="str">
            <v>INSTALAÇÃO E DESINSTALAÇÃO DE REGISTRO DE PVC PARA SISTEMA DE REBAIXAMENTO DE LENÇOL FREÁTICO POR PONTEIRAS FILTRANTES. AF_12/2022</v>
          </cell>
          <cell r="C1448" t="str">
            <v>UN</v>
          </cell>
          <cell r="D1448" t="str">
            <v>COEFICIENTE DE REPRESENTATIVIDADE</v>
          </cell>
          <cell r="E1448" t="str">
            <v>29,92</v>
          </cell>
        </row>
        <row r="1449">
          <cell r="A1449" t="str">
            <v>104185</v>
          </cell>
          <cell r="B1449" t="str">
            <v>INSTALAÇÃO E DESINSTALAÇÃO DE CONJUNTO DE BOMBAS, À VÁCUO E CENTRÍFUGA, PARA SISTEMA DE REBAIXAMENTO DE LENÇOL FREÁTICO POR PONTEIRAS FILTRANTES (EXCLUI O FORNECIMENTO DE BOMBAS). AF_12/2022</v>
          </cell>
          <cell r="C1449" t="str">
            <v>UN</v>
          </cell>
          <cell r="D1449" t="str">
            <v>COEFICIENTE DE REPRESENTATIVIDADE</v>
          </cell>
          <cell r="E1449" t="str">
            <v>19,20</v>
          </cell>
        </row>
        <row r="1450">
          <cell r="A1450" t="str">
            <v>104189</v>
          </cell>
          <cell r="B1450" t="str">
            <v>INSTALAÇÃO DE MATERIAL GRANULAR FILTRANTE PARA SISTEMA DE REBAIXAMENTO DE LENÇOL FREÁTICO POR POÇOS PROFUNDOSA, DIÂMETRO DO POÇO DE 400 MM. AF_12/2022</v>
          </cell>
          <cell r="C1450" t="str">
            <v>M3</v>
          </cell>
          <cell r="D1450" t="str">
            <v>COEFICIENTE DE REPRESENTATIVIDADE</v>
          </cell>
          <cell r="E1450" t="str">
            <v>130,85</v>
          </cell>
        </row>
        <row r="1451">
          <cell r="A1451" t="str">
            <v>104190</v>
          </cell>
          <cell r="B1451" t="str">
            <v>INSTALAÇÃO E DESINSTALAÇÃO DE SISTEMA DE BOMBA PARA SISTEMA DE REBAIXAMENTO DE LENÇOL FREÁTICO POR POÇOS PROFUNDOS (EXCLUI O FORNECIMENTO DE BOMBA). AF_12/2022</v>
          </cell>
          <cell r="C1451" t="str">
            <v>UN</v>
          </cell>
          <cell r="D1451" t="str">
            <v>COEFICIENTE DE REPRESENTATIVIDADE</v>
          </cell>
          <cell r="E1451" t="str">
            <v>515,75</v>
          </cell>
        </row>
        <row r="1452">
          <cell r="A1452" t="str">
            <v>102661</v>
          </cell>
          <cell r="B1452" t="str">
            <v>DRENO SUBSUPERFICIAL (SEÇÃO 0,40 X 0,40 M), COM TUBO DE PEAD CORRUGADO PERFURADO, DN 100 MM, ENCHIMENTO COM AREIA. AF_07/2021</v>
          </cell>
          <cell r="C1452" t="str">
            <v>M</v>
          </cell>
          <cell r="D1452" t="str">
            <v>ATRIBUÍDO SÃO PAULO</v>
          </cell>
          <cell r="E1452" t="str">
            <v>31,67</v>
          </cell>
        </row>
        <row r="1453">
          <cell r="A1453" t="str">
            <v>102662</v>
          </cell>
          <cell r="B1453" t="str">
            <v>DRENO SUBSUPERFICIAL (SEÇÃO 0,40 X 0,40 M), COM TUBO DE PVC CORRUGADO RÍGIDO PERFURADO, DN 100 MM, ENCHIMENTO COM AREIA. AF_07/2021</v>
          </cell>
          <cell r="C1453" t="str">
            <v>M</v>
          </cell>
          <cell r="D1453" t="str">
            <v>ATRIBUÍDO SÃO PAULO</v>
          </cell>
          <cell r="E1453" t="str">
            <v>79,58</v>
          </cell>
        </row>
        <row r="1454">
          <cell r="A1454" t="str">
            <v>102663</v>
          </cell>
          <cell r="B1454" t="str">
            <v>DRENO SUBSUPERFICIAL (SEÇÃO 0,40 X 0,40 M), COM TUBO DE CONCRETO SIMPLES POROSO, DN 200 MM, ENCHIMENTO COM AREIA. AF_07/2021</v>
          </cell>
          <cell r="C1454" t="str">
            <v>M</v>
          </cell>
          <cell r="D1454" t="str">
            <v>ATRIBUÍDO SÃO PAULO</v>
          </cell>
          <cell r="E1454" t="str">
            <v>61,68</v>
          </cell>
        </row>
        <row r="1455">
          <cell r="A1455" t="str">
            <v>102664</v>
          </cell>
          <cell r="B1455" t="str">
            <v>DRENO SUBSUPERFICIAL (SEÇÃO 0,40 X 0,40 M), CEGO, ENCHIMENTO DE BRITA, ENVOLVIDO COM MANTA GEOTÊXTIL. AF_07/2021</v>
          </cell>
          <cell r="C1455" t="str">
            <v>M</v>
          </cell>
          <cell r="D1455" t="str">
            <v>ATRIBUÍDO SÃO PAULO</v>
          </cell>
          <cell r="E1455" t="str">
            <v>80,80</v>
          </cell>
        </row>
        <row r="1456">
          <cell r="A1456" t="str">
            <v>102665</v>
          </cell>
          <cell r="B1456" t="str">
            <v>DRENO SUBSUPERFICIAL (SEÇÃO 0,40 X 0,40 M), CEGO, ENCHIMENTO DE BRITA. AF_07/2021</v>
          </cell>
          <cell r="C1456" t="str">
            <v>M</v>
          </cell>
          <cell r="D1456" t="str">
            <v>ATRIBUÍDO SÃO PAULO</v>
          </cell>
          <cell r="E1456" t="str">
            <v>46,77</v>
          </cell>
        </row>
        <row r="1457">
          <cell r="A1457" t="str">
            <v>102666</v>
          </cell>
          <cell r="B1457" t="str">
            <v>DRENO SUBSUPERFICIAL (SEÇÃO 0,40 X 0,40 M), COM TUBO DE PEAD CORRUGADO PERFURADO, DN 100 MM, ENCHIMENTO COM BRITA, ENVOLVIDO COM MANTA GEOTÊXTIL. AF_07/2021</v>
          </cell>
          <cell r="C1457" t="str">
            <v>M</v>
          </cell>
          <cell r="D1457" t="str">
            <v>ATRIBUÍDO SÃO PAULO</v>
          </cell>
          <cell r="E1457" t="str">
            <v>89,78</v>
          </cell>
        </row>
        <row r="1458">
          <cell r="A1458" t="str">
            <v>102668</v>
          </cell>
          <cell r="B1458" t="str">
            <v>DRENO SUBSUPERFICIAL (SEÇÃO 0,40 X 0,40 M), COM TUBO DE PVC CORRUGADO RÍGIDO PERFURADO, DN 100 MM, ENCHIMENTO COM BRITA, ENVOLVIDO COM MANTA GEOTÊXTIL. AF_07/2021</v>
          </cell>
          <cell r="C1458" t="str">
            <v>M</v>
          </cell>
          <cell r="D1458" t="str">
            <v>ATRIBUÍDO SÃO PAULO</v>
          </cell>
          <cell r="E1458" t="str">
            <v>137,69</v>
          </cell>
        </row>
        <row r="1459">
          <cell r="A1459" t="str">
            <v>102669</v>
          </cell>
          <cell r="B1459" t="str">
            <v>DRENO SUBSUPERFICIAL (SEÇÃO 0,40 X 0,40 M), COM TUBO DE CONCRETO SIMPLES POROSO, DN 200 MM, ENCHIMENTO COM BRITA, ENVOLVIDO COM MANTA GEOTÊXTIL. AF_07/2021</v>
          </cell>
          <cell r="C1459" t="str">
            <v>M</v>
          </cell>
          <cell r="D1459" t="str">
            <v>ATRIBUÍDO SÃO PAULO</v>
          </cell>
          <cell r="E1459" t="str">
            <v>116,05</v>
          </cell>
        </row>
        <row r="1460">
          <cell r="A1460" t="str">
            <v>102670</v>
          </cell>
          <cell r="B1460" t="str">
            <v>DRENO PROFUNDO (SEÇÃO 0,50 X 1,50 M), COM TUBO DE PEAD CORRUGADO PERFURADO, DN 100 MM, ENCHIMENTO COM AREIA, COM SELO DE ARGILA. AF_07/2021</v>
          </cell>
          <cell r="C1460" t="str">
            <v>M</v>
          </cell>
          <cell r="D1460" t="str">
            <v>ATRIBUÍDO SÃO PAULO</v>
          </cell>
          <cell r="E1460" t="str">
            <v>94,10</v>
          </cell>
        </row>
        <row r="1461">
          <cell r="A1461" t="str">
            <v>102672</v>
          </cell>
          <cell r="B1461" t="str">
            <v>DRENO PROFUNDO (SEÇÃO 0,50 X 1,50 M), COM TUBO DE PVC CORRUGADO RÍGIDO PERFURADO, DN 100 MM, ENCHIMENTO COM AREIA, COM SELO DE ARGILA. AF_07/2021</v>
          </cell>
          <cell r="C1461" t="str">
            <v>M</v>
          </cell>
          <cell r="D1461" t="str">
            <v>ATRIBUÍDO SÃO PAULO</v>
          </cell>
          <cell r="E1461" t="str">
            <v>153,74</v>
          </cell>
        </row>
        <row r="1462">
          <cell r="A1462" t="str">
            <v>102673</v>
          </cell>
          <cell r="B1462" t="str">
            <v>DRENO PROFUNDO (SEÇÃO 0,50 X 1,50 M), COM TUBO DE CONCRETO SIMPLES POROSO, DN 200 MM, ENCHIMENTO COM AREIA, COM SELO DE ARGILA. AF_07/2021</v>
          </cell>
          <cell r="C1462" t="str">
            <v>M</v>
          </cell>
          <cell r="D1462" t="str">
            <v>ATRIBUÍDO SÃO PAULO</v>
          </cell>
          <cell r="E1462" t="str">
            <v>147,46</v>
          </cell>
        </row>
        <row r="1463">
          <cell r="A1463" t="str">
            <v>102674</v>
          </cell>
          <cell r="B1463" t="str">
            <v>DRENO PROFUNDO (SEÇÃO 0,50 X 1,50 M), COM TUBO DE PEAD CORRUGADO PERFURADO, DN 100 MM, ENCHIMENTO COM AREIA. AF_07/2021</v>
          </cell>
          <cell r="C1463" t="str">
            <v>M</v>
          </cell>
          <cell r="D1463" t="str">
            <v>ATRIBUÍDO SÃO PAULO</v>
          </cell>
          <cell r="E1463" t="str">
            <v>103,62</v>
          </cell>
        </row>
        <row r="1464">
          <cell r="A1464" t="str">
            <v>102676</v>
          </cell>
          <cell r="B1464" t="str">
            <v>DRENO PROFUNDO (SEÇÃO 0,50 X 1,50 M), COM TUBO DE PVC CORRUGADO RÍGIDO PERFURADO, DN 100 MM, ENCHIMENTO COM AREIA. AF_07/2021</v>
          </cell>
          <cell r="C1464" t="str">
            <v>M</v>
          </cell>
          <cell r="D1464" t="str">
            <v>ATRIBUÍDO SÃO PAULO</v>
          </cell>
          <cell r="E1464" t="str">
            <v>154,62</v>
          </cell>
        </row>
        <row r="1465">
          <cell r="A1465" t="str">
            <v>102677</v>
          </cell>
          <cell r="B1465" t="str">
            <v>DRENO PROFUNDO (SEÇÃO 0,50 X 1,50 M), COM TUBO DE CONCRETO SIMPLES POROSO, DN 200 MM, ENCHIMENTO COM AREIA. AF_07/2021</v>
          </cell>
          <cell r="C1465" t="str">
            <v>M</v>
          </cell>
          <cell r="D1465" t="str">
            <v>ATRIBUÍDO SÃO PAULO</v>
          </cell>
          <cell r="E1465" t="str">
            <v>138,89</v>
          </cell>
        </row>
        <row r="1466">
          <cell r="A1466" t="str">
            <v>102678</v>
          </cell>
          <cell r="B1466" t="str">
            <v>DRENO PROFUNDO (SEÇÃO 0,50 X 1,50 M), CEGO, ENCHIMENTO DE BRITA, ENVOLVIDO COM MANTA GEOTÊXTIL, COM SELO DE ARGILA. AF_07/2021</v>
          </cell>
          <cell r="C1466" t="str">
            <v>M</v>
          </cell>
          <cell r="D1466" t="str">
            <v>ATRIBUÍDO SÃO PAULO</v>
          </cell>
          <cell r="E1466" t="str">
            <v>247,55</v>
          </cell>
        </row>
        <row r="1467">
          <cell r="A1467" t="str">
            <v>102679</v>
          </cell>
          <cell r="B1467" t="str">
            <v>DRENO PROFUNDO (SEÇÃO 0,50 X 1,50 M), CEGO, ENCHIMENTO DE BRITA, ENVOLVIDO COM MANTA GEOTÊXTIL. AF_07/2021</v>
          </cell>
          <cell r="C1467" t="str">
            <v>M</v>
          </cell>
          <cell r="D1467" t="str">
            <v>ATRIBUÍDO SÃO PAULO</v>
          </cell>
          <cell r="E1467" t="str">
            <v>279,25</v>
          </cell>
        </row>
        <row r="1468">
          <cell r="A1468" t="str">
            <v>102680</v>
          </cell>
          <cell r="B1468" t="str">
            <v>DRENO PROFUNDO (SEÇÃO 0,50 X 1,50 M), COM TUBO DE PEAD CORRUGADO PERFURADO, DN 100 MM, ENCHIMENTO COM BRITA, ENVOLVIDO COM MANTA GEOTÊXTIL, COM SELO DE ARGILA. AF_07/2021</v>
          </cell>
          <cell r="C1468" t="str">
            <v>M</v>
          </cell>
          <cell r="D1468" t="str">
            <v>ATRIBUÍDO SÃO PAULO</v>
          </cell>
          <cell r="E1468" t="str">
            <v>257,61</v>
          </cell>
        </row>
        <row r="1469">
          <cell r="A1469" t="str">
            <v>102681</v>
          </cell>
          <cell r="B1469" t="str">
            <v>DRENO PROFUNDO (SEÇÃO 0,50 X 1,50 M), COM TUBO DE PVC CORRUGADO RÍGIDO PERFURADO, DN 100 MM, ENCHIMENTO COM BRITA, ENVOLVIDO COM MANTA GEOTÊXTIL, COM SELO DE ARGILA. AF_07/2021</v>
          </cell>
          <cell r="C1469" t="str">
            <v>M</v>
          </cell>
          <cell r="D1469" t="str">
            <v>ATRIBUÍDO SÃO PAULO</v>
          </cell>
          <cell r="E1469" t="str">
            <v>308,62</v>
          </cell>
        </row>
        <row r="1470">
          <cell r="A1470" t="str">
            <v>102683</v>
          </cell>
          <cell r="B1470" t="str">
            <v>DRENO PROFUNDO (SEÇÃO 0,50 X 1,50 M), COM TUBO DE CONCRETO SIMPLES POROSO, DN 200 MM, ENCHIMENTO COM BRITA, ENVOLVIDO COM MANTA GEOTÊXTIL, COM SELO DE ARGILA. AF_07/2021</v>
          </cell>
          <cell r="C1470" t="str">
            <v>M</v>
          </cell>
          <cell r="D1470" t="str">
            <v>ATRIBUÍDO SÃO PAULO</v>
          </cell>
          <cell r="E1470" t="str">
            <v>294,38</v>
          </cell>
        </row>
        <row r="1471">
          <cell r="A1471" t="str">
            <v>102684</v>
          </cell>
          <cell r="B1471" t="str">
            <v>DRENO PROFUNDO (SEÇÃO 0,50 X 1,50 M), COM TUBO DE PEAD CORRUGADO PERFURADO, DN 100 MM, ENCHIMENTO COM BRITA, ENVOLVIDO COM MANTA GEOTÊXTIL. AF_07/2021</v>
          </cell>
          <cell r="C1471" t="str">
            <v>M</v>
          </cell>
          <cell r="D1471" t="str">
            <v>ATRIBUÍDO SÃO PAULO</v>
          </cell>
          <cell r="E1471" t="str">
            <v>289,29</v>
          </cell>
        </row>
        <row r="1472">
          <cell r="A1472" t="str">
            <v>102685</v>
          </cell>
          <cell r="B1472" t="str">
            <v>DRENO PROFUNDO (SEÇÃO 0,50 X 1,50 M), COM TUBO DE PVC CORRUGADO RÍGIDO PERFURADO, DN 100 MM, ENCHIMENTO COM BRITA, ENVOLVIDO COM MANTA GEOTÊXTIL. AF_07/2021</v>
          </cell>
          <cell r="C1472" t="str">
            <v>M</v>
          </cell>
          <cell r="D1472" t="str">
            <v>ATRIBUÍDO SÃO PAULO</v>
          </cell>
          <cell r="E1472" t="str">
            <v>340,29</v>
          </cell>
        </row>
        <row r="1473">
          <cell r="A1473" t="str">
            <v>102687</v>
          </cell>
          <cell r="B1473" t="str">
            <v>DRENO PROFUNDO (SEÇÃO 0,50 X 1,50 M), COM TUBO DE CONCRETO SIMPLES POROSO, DN 200 MM, ENCHIMENTO COM BRITA, ENVOLVIDO COM MANTA GEOTÊXTIL. AF_07/2021</v>
          </cell>
          <cell r="C1473" t="str">
            <v>M</v>
          </cell>
          <cell r="D1473" t="str">
            <v>ATRIBUÍDO SÃO PAULO</v>
          </cell>
          <cell r="E1473" t="str">
            <v>320,82</v>
          </cell>
        </row>
        <row r="1474">
          <cell r="A1474" t="str">
            <v>102688</v>
          </cell>
          <cell r="B1474" t="str">
            <v>DRENO ESPINHA DE PEIXE (SEÇÃO (0,40 X 0,40 M), COM TUBO DE PEAD CORRUGADO PERFURADO, DN 100 MM, ENCHIMENTO COM AREIA, INCLUSIVE CONEXÕES. AF_07/2021</v>
          </cell>
          <cell r="C1474" t="str">
            <v>M</v>
          </cell>
          <cell r="D1474" t="str">
            <v>ATRIBUÍDO SÃO PAULO</v>
          </cell>
          <cell r="E1474" t="str">
            <v>36,72</v>
          </cell>
        </row>
        <row r="1475">
          <cell r="A1475" t="str">
            <v>102689</v>
          </cell>
          <cell r="B1475" t="str">
            <v>DRENO ESPINHA DE PEIXE (SEÇÃO (0,40 X 0,40 M), COM TUBO DE PVC CORRUGADO RÍGIDO PERFURADO, DN 100 MM, ENCHIMENTO COM AREIA, INCLUSIVE CONEXÕES. AF_07/2021</v>
          </cell>
          <cell r="C1475" t="str">
            <v>M</v>
          </cell>
          <cell r="D1475" t="str">
            <v>ATRIBUÍDO SÃO PAULO</v>
          </cell>
          <cell r="E1475" t="str">
            <v>106,61</v>
          </cell>
        </row>
        <row r="1476">
          <cell r="A1476" t="str">
            <v>102690</v>
          </cell>
          <cell r="B1476" t="str">
            <v>DRENO ESPINHA DE PEIXE (SEÇÃO (0,40 X 0,40 M), COM TUBO DE PEAD CORRUGADO PERFURADO, DN 100 MM, ENCHIMENTO COM BRITA, ENVOLVIDO COM MANTA GEOTÊXTIL, INCLUSIVE CONEXÕES. AF_07/2021</v>
          </cell>
          <cell r="C1476" t="str">
            <v>M</v>
          </cell>
          <cell r="D1476" t="str">
            <v>ATRIBUÍDO SÃO PAULO</v>
          </cell>
          <cell r="E1476" t="str">
            <v>94,82</v>
          </cell>
        </row>
        <row r="1477">
          <cell r="A1477" t="str">
            <v>102693</v>
          </cell>
          <cell r="B1477" t="str">
            <v>DRENO ESPINHA DE PEIXE (SEÇÃO (0,40 X 0,40 M), COM TUBO DE PVC CORRUGADO RÍGIDO PERFURADO, DN 100 MM, ENCHIMENTO COM BRITA, ENVOLVIDO COM MANTA GEOTÊXTIL, INCLUSIVE CONEXÕES. AF_07/2021</v>
          </cell>
          <cell r="C1477" t="str">
            <v>M</v>
          </cell>
          <cell r="D1477" t="str">
            <v>ATRIBUÍDO SÃO PAULO</v>
          </cell>
          <cell r="E1477" t="str">
            <v>140,63</v>
          </cell>
        </row>
        <row r="1478">
          <cell r="A1478" t="str">
            <v>102694</v>
          </cell>
          <cell r="B1478" t="str">
            <v>DRENO ESPINHA DE PEIXE (SEÇÃO (0,50 X 0,80 M), COM TUBO DE PEAD CORRUGADO PERFURADO, DN 100 MM, ENCHIMENTO COM AREIA, INCLUSIVE CONEXÕES. AF_07/2021</v>
          </cell>
          <cell r="C1478" t="str">
            <v>M</v>
          </cell>
          <cell r="D1478" t="str">
            <v>ATRIBUÍDO SÃO PAULO</v>
          </cell>
          <cell r="E1478" t="str">
            <v>69,67</v>
          </cell>
        </row>
        <row r="1479">
          <cell r="A1479" t="str">
            <v>102696</v>
          </cell>
          <cell r="B1479" t="str">
            <v>DRENO ESPINHA DE PEIXE (SEÇÃO (0,50 X 0,80 M), COM TUBO DE PVC CORRUGADO RÍGIDO PERFURADO, DN 100 MM, ENCHIMENTO COM AREIA, INCLUSIVE CONEXÕES. AF_07/2021</v>
          </cell>
          <cell r="C1479" t="str">
            <v>M</v>
          </cell>
          <cell r="D1479" t="str">
            <v>ATRIBUÍDO SÃO PAULO</v>
          </cell>
          <cell r="E1479" t="str">
            <v>115,42</v>
          </cell>
        </row>
        <row r="1480">
          <cell r="A1480" t="str">
            <v>102697</v>
          </cell>
          <cell r="B1480" t="str">
            <v>DRENO ESPINHA DE PEIXE (SEÇÃO (0,50 X 0,80 M), COM TUBO DE PEAD CORRUGADO PERFURADO, DN 100 MM, ENCHIMENTO COM BRITA, ENVOLVIDO COM MANTA GEOTÊXTIL, INCLUSIVE CONEXÕES. AF_07/2021</v>
          </cell>
          <cell r="C1480" t="str">
            <v>M</v>
          </cell>
          <cell r="D1480" t="str">
            <v>ATRIBUÍDO SÃO PAULO</v>
          </cell>
          <cell r="E1480" t="str">
            <v>178,14</v>
          </cell>
        </row>
        <row r="1481">
          <cell r="A1481" t="str">
            <v>102703</v>
          </cell>
          <cell r="B1481" t="str">
            <v>DRENO ESPINHA DE PEIXE (SEÇÃO (0,50 X 0,80 M), COM TUBO DE PVC CORRUGADO RÍGIDO PERFURADO, DN 100 MM, ENCHIMENTO COM BRITA, ENVOLVIDO COM MANTA GEOTÊXTIL, INCLUSIVE CONEXÕES. AF_07/2021</v>
          </cell>
          <cell r="C1481" t="str">
            <v>M</v>
          </cell>
          <cell r="D1481" t="str">
            <v>ATRIBUÍDO SÃO PAULO</v>
          </cell>
          <cell r="E1481" t="str">
            <v>223,90</v>
          </cell>
        </row>
        <row r="1482">
          <cell r="A1482" t="str">
            <v>102704</v>
          </cell>
          <cell r="B1482" t="str">
            <v>TUBO DE PEAD CORRUGADO PERFURADO, DN 100 MM, PARA DRENO - FORNECIMENTO E ASSENTAMENTO. AF_07/2021</v>
          </cell>
          <cell r="C1482" t="str">
            <v>M</v>
          </cell>
          <cell r="D1482" t="str">
            <v>ATRIBUÍDO SÃO PAULO</v>
          </cell>
          <cell r="E1482" t="str">
            <v>10,93</v>
          </cell>
        </row>
        <row r="1483">
          <cell r="A1483" t="str">
            <v>102705</v>
          </cell>
          <cell r="B1483" t="str">
            <v>TUBO DE PVC CORRUGADO RÍGIDO PERFURADO, DN 100 MM, PARA DRENO - FORNECIMENTO E ASSENTAMENTO. AF_07/2021</v>
          </cell>
          <cell r="C1483" t="str">
            <v>M</v>
          </cell>
          <cell r="D1483" t="str">
            <v>COEFICIENTE DE REPRESENTATIVIDADE</v>
          </cell>
          <cell r="E1483" t="str">
            <v>55,80</v>
          </cell>
        </row>
        <row r="1484">
          <cell r="A1484" t="str">
            <v>102707</v>
          </cell>
          <cell r="B1484" t="str">
            <v>TUBO DE CONCRETO SIMPLES POROSO, DN 200 MM, PARA DRENO - FORNECIMENTO E ASSENTAMENTO. AF_07/2021</v>
          </cell>
          <cell r="C1484" t="str">
            <v>M</v>
          </cell>
          <cell r="D1484" t="str">
            <v>ATRIBUÍDO SÃO PAULO</v>
          </cell>
          <cell r="E1484" t="str">
            <v>44,23</v>
          </cell>
        </row>
        <row r="1485">
          <cell r="A1485" t="str">
            <v>102708</v>
          </cell>
          <cell r="B1485" t="str">
            <v>LUVA DE PVC, SÉRIE NORMAL, PARA ESGOTO PREDIAL, DN 100 MM, INSTALADA EM DRENO  - FORNECIMENTO E INSTALAÇÃO. AF_07/2021</v>
          </cell>
          <cell r="C1485" t="str">
            <v>UN</v>
          </cell>
          <cell r="D1485" t="str">
            <v>COEFICIENTE DE REPRESENTATIVIDADE</v>
          </cell>
          <cell r="E1485" t="str">
            <v>19,94</v>
          </cell>
        </row>
        <row r="1486">
          <cell r="A1486" t="str">
            <v>102710</v>
          </cell>
          <cell r="B1486" t="str">
            <v>JUNÇÃO SIMPLES DE PVC, 45 GRAUS, SÉRIE NORMAL, PARA ESGOTO PREDIAL, DN 100 MM, INSTALADA EM DRENO - FORNECIMENTO E INSTALAÇÃO. AF_07/2021</v>
          </cell>
          <cell r="C1486" t="str">
            <v>UN</v>
          </cell>
          <cell r="D1486" t="str">
            <v>COEFICIENTE DE REPRESENTATIVIDADE</v>
          </cell>
          <cell r="E1486" t="str">
            <v>49,77</v>
          </cell>
        </row>
        <row r="1487">
          <cell r="A1487" t="str">
            <v>102711</v>
          </cell>
          <cell r="B1487" t="str">
            <v>JUNÇÃO DUPLA DE PVC, SÉRIE NORMAL, PARA ESGOTO PREDIAL, DN 100 X 100 X 100 MM, INSTALADA EM DRENO  - FORNECIMENTO E INSTALAÇÃO. AF_07/2021</v>
          </cell>
          <cell r="C1487" t="str">
            <v>UN</v>
          </cell>
          <cell r="D1487" t="str">
            <v>COEFICIENTE DE REPRESENTATIVIDADE</v>
          </cell>
          <cell r="E1487" t="str">
            <v>65,94</v>
          </cell>
        </row>
        <row r="1488">
          <cell r="A1488" t="str">
            <v>102712</v>
          </cell>
          <cell r="B1488" t="str">
            <v>GEOTÊXTIL NÃO TECIDO 100% POLIÉSTER, RESISTÊNCIA A TRAÇÃO DE 9 KN/M (RT - 9), INSTALADO EM DRENO - FORNECIMENTO E INSTALAÇÃO. AF_07/2021</v>
          </cell>
          <cell r="C1488" t="str">
            <v>M2</v>
          </cell>
          <cell r="D1488" t="str">
            <v>COEFICIENTE DE REPRESENTATIVIDADE</v>
          </cell>
          <cell r="E1488" t="str">
            <v>13,07</v>
          </cell>
        </row>
        <row r="1489">
          <cell r="A1489" t="str">
            <v>102713</v>
          </cell>
          <cell r="B1489" t="str">
            <v>GEOTÊXTIL NÃO TECIDO 100% POLIÉSTER, RESISTÊNCIA A TRAÇÃO DE 14 KN/M (RT - 14), INSTALADO EM DRENO - FORNECIMENTO E INSTALAÇÃO. AF_07/2021</v>
          </cell>
          <cell r="C1489" t="str">
            <v>M2</v>
          </cell>
          <cell r="D1489" t="str">
            <v>COEFICIENTE DE REPRESENTATIVIDADE</v>
          </cell>
          <cell r="E1489" t="str">
            <v>18,07</v>
          </cell>
        </row>
        <row r="1490">
          <cell r="A1490" t="str">
            <v>102715</v>
          </cell>
          <cell r="B1490" t="str">
            <v>GEOTÊXTIL NÃO TECIDO 100% POLIÉSTER, RESISTÊNCIA A TRAÇÃO DE 26 KN/M (RT - 26), INSTALADO EM DRENO - FORNECIMENTO E INSTALAÇÃO. AF_07/2021</v>
          </cell>
          <cell r="C1490" t="str">
            <v>M2</v>
          </cell>
          <cell r="D1490" t="str">
            <v>COEFICIENTE DE REPRESENTATIVIDADE</v>
          </cell>
          <cell r="E1490" t="str">
            <v>36,05</v>
          </cell>
        </row>
        <row r="1491">
          <cell r="A1491" t="str">
            <v>102716</v>
          </cell>
          <cell r="B1491" t="str">
            <v>ENCHIMENTO DE AREIA PARA DRENO, LANÇAMENTO MECANIZADO. AF_07/2021</v>
          </cell>
          <cell r="C1491" t="str">
            <v>M3</v>
          </cell>
          <cell r="D1491" t="str">
            <v>ATRIBUÍDO SÃO PAULO</v>
          </cell>
          <cell r="E1491" t="str">
            <v>121,81</v>
          </cell>
        </row>
        <row r="1492">
          <cell r="A1492" t="str">
            <v>102717</v>
          </cell>
          <cell r="B1492" t="str">
            <v>ENCHIMENTO DE BRITA PARA DRENO, LANÇAMENTO MECANIZADO. AF_07/2021</v>
          </cell>
          <cell r="C1492" t="str">
            <v>M3</v>
          </cell>
          <cell r="D1492" t="str">
            <v>ATRIBUÍDO SÃO PAULO</v>
          </cell>
          <cell r="E1492" t="str">
            <v>280,03</v>
          </cell>
        </row>
        <row r="1493">
          <cell r="A1493" t="str">
            <v>102718</v>
          </cell>
          <cell r="B1493" t="str">
            <v>ENCHIMENTO DE AREIA PARA DRENO, LANÇAMENTO MANUAL. AF_07/2021</v>
          </cell>
          <cell r="C1493" t="str">
            <v>M3</v>
          </cell>
          <cell r="D1493" t="str">
            <v>COEFICIENTE DE REPRESENTATIVIDADE</v>
          </cell>
          <cell r="E1493" t="str">
            <v>127,50</v>
          </cell>
        </row>
        <row r="1494">
          <cell r="A1494" t="str">
            <v>102719</v>
          </cell>
          <cell r="B1494" t="str">
            <v>ENCHIMENTO DE BRITA PARA DRENO, LANÇAMENTO MANUAL. AF_07/2021</v>
          </cell>
          <cell r="C1494" t="str">
            <v>M3</v>
          </cell>
          <cell r="D1494" t="str">
            <v>COLETADO</v>
          </cell>
          <cell r="E1494" t="str">
            <v>285,72</v>
          </cell>
        </row>
        <row r="1495">
          <cell r="A1495" t="str">
            <v>102722</v>
          </cell>
          <cell r="B1495" t="str">
            <v>DRENO EM MURO DE CONTENÇÃO, EXECUTADO NO PÉ DO MURO, COM TUBO DE PEAD CORRUGADO FLEXÍVEL PERFURADO, ENCHIMENTO COM BRITA, ENVOLVIDO COM MANTA GEOTÊXTIL. AF_07/2021</v>
          </cell>
          <cell r="C1495" t="str">
            <v>M</v>
          </cell>
          <cell r="D1495" t="str">
            <v>ATRIBUÍDO SÃO PAULO</v>
          </cell>
          <cell r="E1495" t="str">
            <v>72,61</v>
          </cell>
        </row>
        <row r="1496">
          <cell r="A1496" t="str">
            <v>102723</v>
          </cell>
          <cell r="B1496" t="str">
            <v>DRENO EM MURO DE CONTENÇÃO, EXECUTADO NO PÉ DO MURO, COM TUBO DE PVC CORRUGADO FLEXÍVEL PERFURADO, ENCHIMENTO COM BRITA, ENVOLVIDO COM MANTA GEOTÊXTIL. AF_07/2021</v>
          </cell>
          <cell r="C1496" t="str">
            <v>M</v>
          </cell>
          <cell r="D1496" t="str">
            <v>ATRIBUÍDO SÃO PAULO</v>
          </cell>
          <cell r="E1496" t="str">
            <v>73,10</v>
          </cell>
        </row>
        <row r="1497">
          <cell r="A1497" t="str">
            <v>102724</v>
          </cell>
          <cell r="B1497" t="str">
            <v>DRENO BARBACÃ, DN 100 MM, COM MATERIAL DRENANTE. AF_07/2021</v>
          </cell>
          <cell r="C1497" t="str">
            <v>UN</v>
          </cell>
          <cell r="D1497" t="str">
            <v>COEFICIENTE DE REPRESENTATIVIDADE</v>
          </cell>
          <cell r="E1497" t="str">
            <v>34,06</v>
          </cell>
        </row>
        <row r="1498">
          <cell r="A1498" t="str">
            <v>102725</v>
          </cell>
          <cell r="B1498" t="str">
            <v>DRENO BARBACÃ, DN 75 MM, COM MATERIAL DRENANTE. AF_07/2021</v>
          </cell>
          <cell r="C1498" t="str">
            <v>UN</v>
          </cell>
          <cell r="D1498" t="str">
            <v>COEFICIENTE DE REPRESENTATIVIDADE</v>
          </cell>
          <cell r="E1498" t="str">
            <v>33,50</v>
          </cell>
        </row>
        <row r="1499">
          <cell r="A1499" t="str">
            <v>102726</v>
          </cell>
          <cell r="B1499" t="str">
            <v>DRENO BARBACÃ, DN 50 MM, COM MATERIAL DRENANTE. AF_07/2021</v>
          </cell>
          <cell r="C1499" t="str">
            <v>UN</v>
          </cell>
          <cell r="D1499" t="str">
            <v>COEFICIENTE DE REPRESENTATIVIDADE</v>
          </cell>
          <cell r="E1499" t="str">
            <v>31,73</v>
          </cell>
        </row>
        <row r="1500">
          <cell r="A1500" t="str">
            <v>103653</v>
          </cell>
          <cell r="B1500" t="str">
            <v>GEOTÊXTIL NÃO TECIDO 100% POLIÉSTER, RESISTÊNCIA A TRAÇÃO DE 31 KN/M (RT-31), INSTALADO EM DRENO - FORNECIMENTO E INSTALAÇÃO. AF_07/2021</v>
          </cell>
          <cell r="C1500" t="str">
            <v>M2</v>
          </cell>
          <cell r="D1500" t="str">
            <v>COEFICIENTE DE REPRESENTATIVIDADE</v>
          </cell>
          <cell r="E1500" t="str">
            <v>43,11</v>
          </cell>
        </row>
        <row r="1501">
          <cell r="A1501" t="str">
            <v>92743</v>
          </cell>
          <cell r="B1501" t="str">
            <v>MURO DE GABIÃO, ENCHIMENTO COM PEDRA DE MÃO TIPO RACHÃO, DE GRAVIDADE, COM GAIOLAS DE COMPRIMENTO IGUAL A 2 M, PARA MUROS COM ALTURA MENOR OU IGUAL A 4 M  FORNECIMENTO E EXECUÇÃO. AF_12/2015</v>
          </cell>
          <cell r="C1501" t="str">
            <v>M3</v>
          </cell>
          <cell r="D1501" t="str">
            <v>ATRIBUÍDO SÃO PAULO</v>
          </cell>
          <cell r="E1501" t="str">
            <v>761,87</v>
          </cell>
        </row>
        <row r="1502">
          <cell r="A1502" t="str">
            <v>92744</v>
          </cell>
          <cell r="B1502" t="str">
            <v>MURO DE GABIÃO, ENCHIMENTO COM PEDRA DE MÃO TIPO RACHÃO, DE GRAVIDADE, COM GAIOLAS DE COMPRIMENTO IGUAL A 5 M, PARA MUROS COM ALTURA MENOR OU IGUAL A 4 M  FORNECIMENTO E EXECUÇÃO. AF_12/2015</v>
          </cell>
          <cell r="C1502" t="str">
            <v>M3</v>
          </cell>
          <cell r="D1502" t="str">
            <v>ATRIBUÍDO SÃO PAULO</v>
          </cell>
          <cell r="E1502" t="str">
            <v>731,89</v>
          </cell>
        </row>
        <row r="1503">
          <cell r="A1503" t="str">
            <v>92745</v>
          </cell>
          <cell r="B1503" t="str">
            <v>MURO DE GABIÃO, ENCHIMENTO COM PEDRA DE MÃO TIPO RACHÃO, DE GRAVIDADE, COM GAIOLAS DE COMPRIMENTO IGUAL A 2 M, PARA MUROS COM ALTURA MAIOR QUE 4 M E MENOR OU IGUAL A 6 M  FORNECIMENTO E EXECUÇÃO. AF_12/2015</v>
          </cell>
          <cell r="C1503" t="str">
            <v>M3</v>
          </cell>
          <cell r="D1503" t="str">
            <v>ATRIBUÍDO SÃO PAULO</v>
          </cell>
          <cell r="E1503" t="str">
            <v>899,67</v>
          </cell>
        </row>
        <row r="1504">
          <cell r="A1504" t="str">
            <v>92746</v>
          </cell>
          <cell r="B1504" t="str">
            <v>MURO DE GABIÃO, ENCHIMENTO COM PEDRA DE MÃO TIPO RACHÃO, DE GRAVIDADE, COM GAIOLAS DE COMPRIMENTO IGUAL A 5 M, PARA MUROS COM ALTURA MAIOR QUE 4 M E MENOR OU IGUAL A 6 M   FORNECIMENTO E EXECUÇÃO. AF_12/2015</v>
          </cell>
          <cell r="C1504" t="str">
            <v>M3</v>
          </cell>
          <cell r="D1504" t="str">
            <v>ATRIBUÍDO SÃO PAULO</v>
          </cell>
          <cell r="E1504" t="str">
            <v>834,76</v>
          </cell>
        </row>
        <row r="1505">
          <cell r="A1505" t="str">
            <v>92747</v>
          </cell>
          <cell r="B1505" t="str">
            <v>MURO DE GABIÃO, ENCHIMENTO COM PEDRA DE MÃO TIPO RACHÃO, DE GRAVIDADE, COM GAIOLAS DE COMPRIMENTO IGUAL A 2 M, PARA MUROS COM ALTURA MAIOR QUE 6 M E MENOR OU IGUAL A 10 M   FORNECIMENTO E EXECUÇÃO. AF_12/2015</v>
          </cell>
          <cell r="C1505" t="str">
            <v>M3</v>
          </cell>
          <cell r="D1505" t="str">
            <v>ATRIBUÍDO SÃO PAULO</v>
          </cell>
          <cell r="E1505" t="str">
            <v>978,06</v>
          </cell>
        </row>
        <row r="1506">
          <cell r="A1506" t="str">
            <v>92748</v>
          </cell>
          <cell r="B1506" t="str">
            <v>MURO DE GABIÃO, ENCHIMENTO COM PEDRA DE MÃO TIPO RACHÃO, DE GRAVIDADE, COM GAIOLAS DE COMPRIMENTO IGUAL A 5 M, PARA MUROS COM ALTURA MAIOR QUE 6 M E MENOR OU IGUAL A 10 M FORNECIMENTO E EXECUÇÃO. AF_12/2015</v>
          </cell>
          <cell r="C1506" t="str">
            <v>M3</v>
          </cell>
          <cell r="D1506" t="str">
            <v>ATRIBUÍDO SÃO PAULO</v>
          </cell>
          <cell r="E1506" t="str">
            <v>893,59</v>
          </cell>
        </row>
        <row r="1507">
          <cell r="A1507" t="str">
            <v>92749</v>
          </cell>
          <cell r="B1507" t="str">
            <v>MURO DE GABIÃO, ENCHIMENTO COM PEDRA DE MÃO TIPO RACHÃO, COM SOLO REFORÇADO, PARA MUROS COM ALTURA MENOR OU IGUAL A 4 M   FORNECIMENTO E EXECUÇÃO. AF_12/2015</v>
          </cell>
          <cell r="C1507" t="str">
            <v>M3</v>
          </cell>
          <cell r="D1507" t="str">
            <v>ATRIBUÍDO SÃO PAULO</v>
          </cell>
          <cell r="E1507" t="str">
            <v>1.007,83</v>
          </cell>
        </row>
        <row r="1508">
          <cell r="A1508" t="str">
            <v>92750</v>
          </cell>
          <cell r="B1508" t="str">
            <v>MURO DE GABIÃO, ENCHIMENTO COM PEDRA DE MÃO TIPO RACHÃO, COM SOLO REFORÇADO, PARA MUROS COM ALTURA MAIOR QUE 4 M E MENOR OU IGUAL A 12 M   FORNECIMENTO E EXECUÇÃO. AF_12/2015</v>
          </cell>
          <cell r="C1508" t="str">
            <v>M3</v>
          </cell>
          <cell r="D1508" t="str">
            <v>ATRIBUÍDO SÃO PAULO</v>
          </cell>
          <cell r="E1508" t="str">
            <v>1.595,09</v>
          </cell>
        </row>
        <row r="1509">
          <cell r="A1509" t="str">
            <v>92751</v>
          </cell>
          <cell r="B1509" t="str">
            <v>MURO DE GABIÃO, ENCHIMENTO COM PEDRA DE MÃO TIPO RACHÃO, COM SOLO REFORÇADO, PARA MUROS COM ALTURA MAIOR QUE 12 M E MENOR OU IGUAL A 20 M    FORNECIMENTO E EXECUÇÃO. AF_12/2015</v>
          </cell>
          <cell r="C1509" t="str">
            <v>M3</v>
          </cell>
          <cell r="D1509" t="str">
            <v>ATRIBUÍDO SÃO PAULO</v>
          </cell>
          <cell r="E1509" t="str">
            <v>1.935,98</v>
          </cell>
        </row>
        <row r="1510">
          <cell r="A1510" t="str">
            <v>92752</v>
          </cell>
          <cell r="B1510" t="str">
            <v>MURO DE GABIÃO, ENCHIMENTO COM PEDRA DE MÃO TIPO RACHÃO, COM SOLO REFORÇADO, PARA MUROS COM ALTURA MAIOR QUE 20 M E MENOR OU IGUAL A 28 M   FORNECIMENTO E EXECUÇÃO. AF_12/2015</v>
          </cell>
          <cell r="C1510" t="str">
            <v>M3</v>
          </cell>
          <cell r="D1510" t="str">
            <v>ATRIBUÍDO SÃO PAULO</v>
          </cell>
          <cell r="E1510" t="str">
            <v>2.275,42</v>
          </cell>
        </row>
        <row r="1511">
          <cell r="A1511" t="str">
            <v>92753</v>
          </cell>
          <cell r="B1511" t="str">
            <v>MURO DE GABIÃO, ENCHIMENTO COM RESÍDUO DE CONSTRUÇÃO E DEMOLIÇÃO, DE GRAVIDADE, COM GAIOLA TRAPEZOIDAL DE COMPRIMENTO IGUAL A 2 M, PARA MUROS COM ALTURA MENOR OU IGUAL A 2 M   FORNECIMENTO E EXECUÇÃO. AF_12/2015</v>
          </cell>
          <cell r="C1511" t="str">
            <v>M3</v>
          </cell>
          <cell r="D1511" t="str">
            <v>ATRIBUÍDO SÃO PAULO</v>
          </cell>
          <cell r="E1511" t="str">
            <v>565,65</v>
          </cell>
        </row>
        <row r="1512">
          <cell r="A1512" t="str">
            <v>92754</v>
          </cell>
          <cell r="B1512" t="str">
            <v>MURO DE GABIÃO, ENCHIMENTO COM RESÍDUO DE CONSTRUÇÃO E DEMOLIÇÃO, DE GRAVIDADE, COM GAIOLA TRAPEZOIDAL DE COMPRIMENTO IGUAL A 2 M, PARA MUROS COM ALTURA MAIOR QUE 2 M E MENOR OU IGUAL A 4 M    FORNECIMENTO E EXECUÇÃO. AF_12/2015</v>
          </cell>
          <cell r="C1512" t="str">
            <v>M3</v>
          </cell>
          <cell r="D1512" t="str">
            <v>ATRIBUÍDO SÃO PAULO</v>
          </cell>
          <cell r="E1512" t="str">
            <v>516,68</v>
          </cell>
        </row>
        <row r="1513">
          <cell r="A1513" t="str">
            <v>92755</v>
          </cell>
          <cell r="B1513" t="str">
            <v>PROTEÇÃO SUPERFICIAL DE CANAL EM GABIÃO TIPO COLCHÃO, ALTURA DE 17 CENTÍMETROS, ENCHIMENTO COM PEDRA DE MÃO TIPO RACHÃO - FORNECIMENTO E EXECUÇÃO. AF_12/2015</v>
          </cell>
          <cell r="C1513" t="str">
            <v>M2</v>
          </cell>
          <cell r="D1513" t="str">
            <v>ATRIBUÍDO SÃO PAULO</v>
          </cell>
          <cell r="E1513" t="str">
            <v>247,87</v>
          </cell>
        </row>
        <row r="1514">
          <cell r="A1514" t="str">
            <v>92756</v>
          </cell>
          <cell r="B1514" t="str">
            <v>PROTEÇÃO SUPERFICIAL DE CANAL EM GABIÃO TIPO COLCHÃO, ALTURA DE 23 CENTÍMETROS, ENCHIMENTO COM PEDRA DE MÃO TIPO RACHÃO - FORNECIMENTO E EXECUÇÃO. AF_12/2015</v>
          </cell>
          <cell r="C1514" t="str">
            <v>M2</v>
          </cell>
          <cell r="D1514" t="str">
            <v>ATRIBUÍDO SÃO PAULO</v>
          </cell>
          <cell r="E1514" t="str">
            <v>287,67</v>
          </cell>
        </row>
        <row r="1515">
          <cell r="A1515" t="str">
            <v>92757</v>
          </cell>
          <cell r="B1515" t="str">
            <v>PROTEÇÃO SUPERFICIAL DE CANAL EM GABIÃO TIPO COLCHÃO, ALTURA DE 30 CENTÍMETROS, ENCHIMENTO COM PEDRA DE MÃO TIPO RACHÃO - FORNECIMENTO E EXECUÇÃO. AF_12/2015</v>
          </cell>
          <cell r="C1515" t="str">
            <v>M2</v>
          </cell>
          <cell r="D1515" t="str">
            <v>ATRIBUÍDO SÃO PAULO</v>
          </cell>
          <cell r="E1515" t="str">
            <v>335,48</v>
          </cell>
        </row>
        <row r="1516">
          <cell r="A1516" t="str">
            <v>92758</v>
          </cell>
          <cell r="B1516" t="str">
            <v>PROTEÇÃO SUPERFICIAL DE CANAL EM GABIÃO TIPO SACO, DIÂMETRO DE 65 CENTÍMETROS, ENCHIMENTO MANUAL COM PEDRA DE MÃO TIPO RACHÃO - FORNECIMENTO E EXECUÇÃO. AF_12/2015</v>
          </cell>
          <cell r="C1516" t="str">
            <v>M3</v>
          </cell>
          <cell r="D1516" t="str">
            <v>COEFICIENTE DE REPRESENTATIVIDADE</v>
          </cell>
          <cell r="E1516" t="str">
            <v>818,39</v>
          </cell>
        </row>
        <row r="1517">
          <cell r="A1517" t="str">
            <v>91069</v>
          </cell>
          <cell r="B1517" t="str">
            <v>EXECUÇÃO DE REVESTIMENTO DE CONCRETO PROJETADO COM ESPESSURA DE 7 CM, ARMADO COM TELA, INCLINAÇÃO MENOR QUE 90°, APLICAÇÃO CONTÍNUA, UTILIZANDO EQUIPAMENTO DE PROJEÇÃO COM 6 M³/H DE CAPACIDADE. AF_01/2016</v>
          </cell>
          <cell r="C1517" t="str">
            <v>M2</v>
          </cell>
          <cell r="D1517" t="str">
            <v>ATRIBUÍDO SÃO PAULO</v>
          </cell>
          <cell r="E1517" t="str">
            <v>143,72</v>
          </cell>
        </row>
        <row r="1518">
          <cell r="A1518" t="str">
            <v>91070</v>
          </cell>
          <cell r="B1518" t="str">
            <v>EXECUÇÃO DE REVESTIMENTO DE CONCRETO PROJETADO COM ESPESSURA DE 10 CM, ARMADO COM TELA, INCLINAÇÃO MENOR QUE 90°, APLICAÇÃO CONTÍNUA, UTILIZANDO EQUIPAMENTO DE PROJEÇÃO COM 6 M³/H DE CAPACIDADE. AF_01/2016</v>
          </cell>
          <cell r="C1518" t="str">
            <v>M2</v>
          </cell>
          <cell r="D1518" t="str">
            <v>ATRIBUÍDO SÃO PAULO</v>
          </cell>
          <cell r="E1518" t="str">
            <v>160,89</v>
          </cell>
        </row>
        <row r="1519">
          <cell r="A1519" t="str">
            <v>91071</v>
          </cell>
          <cell r="B1519" t="str">
            <v>EXECUÇÃO DE REVESTIMENTO DE CONCRETO PROJETADO COM ESPESSURA DE 7 CM, ARMADO COM TELA, INCLINAÇÃO DE 90°, APLICAÇÃO CONTÍNUA, UTILIZANDO EQUIPAMENTO DE PROJEÇÃO COM 6 M³/H DE CAPACIDADE. AF_01/2016</v>
          </cell>
          <cell r="C1519" t="str">
            <v>M2</v>
          </cell>
          <cell r="D1519" t="str">
            <v>ATRIBUÍDO SÃO PAULO</v>
          </cell>
          <cell r="E1519" t="str">
            <v>183,40</v>
          </cell>
        </row>
        <row r="1520">
          <cell r="A1520" t="str">
            <v>91072</v>
          </cell>
          <cell r="B1520" t="str">
            <v>EXECUÇÃO DE REVESTIMENTO DE CONCRETO PROJETADO COM ESPESSURA DE 10 CM, ARMADO COM TELA, INCLINAÇÃO DE 90°, APLICAÇÃO CONTÍNUA, UTILIZANDO EQUIPAMENTO DE PROJEÇÃO COM 6 M³/H DE CAPACIDADE. AF_01/2016</v>
          </cell>
          <cell r="C1520" t="str">
            <v>M2</v>
          </cell>
          <cell r="D1520" t="str">
            <v>ATRIBUÍDO SÃO PAULO</v>
          </cell>
          <cell r="E1520" t="str">
            <v>200,45</v>
          </cell>
        </row>
        <row r="1521">
          <cell r="A1521" t="str">
            <v>91073</v>
          </cell>
          <cell r="B1521" t="str">
            <v>EXECUÇÃO DE REVESTIMENTO DE CONCRETO PROJETADO COM ESPESSURA DE 7 CM, ARMADO COM TELA, INCLINAÇÃO MENOR QUE 90°, APLICAÇÃO CONTÍNUA, UTILIZANDO EQUIPAMENTO DE PROJEÇÃO COM 3 M³/H DE CAPACIDADE. AF_01/2016</v>
          </cell>
          <cell r="C1521" t="str">
            <v>M2</v>
          </cell>
          <cell r="D1521" t="str">
            <v>ATRIBUÍDO SÃO PAULO</v>
          </cell>
          <cell r="E1521" t="str">
            <v>156,83</v>
          </cell>
        </row>
        <row r="1522">
          <cell r="A1522" t="str">
            <v>91074</v>
          </cell>
          <cell r="B1522" t="str">
            <v>EXECUÇÃO DE REVESTIMENTO DE CONCRETO PROJETADO COM ESPESSURA DE 10 CM, ARMADO COM TELA, INCLINAÇÃO MENOR QUE 90°, APLICAÇÃO CONTÍNUA, UTILIZANDO EQUIPAMENTO DE PROJEÇÃO COM 3 M³/H DE CAPACIDADE. AF_01/2016</v>
          </cell>
          <cell r="C1522" t="str">
            <v>M2</v>
          </cell>
          <cell r="D1522" t="str">
            <v>ATRIBUÍDO SÃO PAULO</v>
          </cell>
          <cell r="E1522" t="str">
            <v>175,38</v>
          </cell>
        </row>
        <row r="1523">
          <cell r="A1523" t="str">
            <v>91075</v>
          </cell>
          <cell r="B1523" t="str">
            <v>EXECUÇÃO DE REVESTIMENTO DE CONCRETO PROJETADO COM ESPESSURA DE 7 CM, ARMADO COM TELA, INCLINAÇÃO DE 90°, APLICAÇÃO CONTÍNUA, UTILIZANDO EQUIPAMENTO DE PROJEÇÃO COM 3 M³/H DE CAPACIDADE. AF_01/2016</v>
          </cell>
          <cell r="C1523" t="str">
            <v>M2</v>
          </cell>
          <cell r="D1523" t="str">
            <v>ATRIBUÍDO SÃO PAULO</v>
          </cell>
          <cell r="E1523" t="str">
            <v>197,74</v>
          </cell>
        </row>
        <row r="1524">
          <cell r="A1524" t="str">
            <v>91076</v>
          </cell>
          <cell r="B1524" t="str">
            <v>EXECUÇÃO DE REVESTIMENTO DE CONCRETO PROJETADO COM ESPESSURA DE 10 CM, ARMADO COM TELA, INCLINAÇÃO DE 90°, APLICAÇÃO CONTÍNUA, UTILIZANDO EQUIPAMENTO DE PROJEÇÃO COM 3 M³/H DE CAPACIDADE. AF_01/2016</v>
          </cell>
          <cell r="C1524" t="str">
            <v>M2</v>
          </cell>
          <cell r="D1524" t="str">
            <v>ATRIBUÍDO SÃO PAULO</v>
          </cell>
          <cell r="E1524" t="str">
            <v>216,24</v>
          </cell>
        </row>
        <row r="1525">
          <cell r="A1525" t="str">
            <v>91077</v>
          </cell>
          <cell r="B1525" t="str">
            <v>EXECUÇÃO DE REVESTIMENTO DE CONCRETO PROJETADO COM ESPESSURA DE 7 CM, ARMADO COM FIBRAS DE AÇO, INCLINAÇÃO MENOR QUE 90°, APLICAÇÃO CONTÍNUA, UTILIZANDO EQUIPAMENTO DE PROJEÇÃO COM 6 M³/H DE CAPACIDADE. AF_01/2016</v>
          </cell>
          <cell r="C1525" t="str">
            <v>M2</v>
          </cell>
          <cell r="D1525" t="str">
            <v>ATRIBUÍDO SÃO PAULO</v>
          </cell>
          <cell r="E1525" t="str">
            <v>150,70</v>
          </cell>
        </row>
        <row r="1526">
          <cell r="A1526" t="str">
            <v>91078</v>
          </cell>
          <cell r="B1526" t="str">
            <v>EXECUÇÃO DE REVESTIMENTO DE CONCRETO PROJETADO COM ESPESSURA DE 10 CM, ARMADO COM FIBRAS DE AÇO, INCLINAÇÃO MENOR QUE 90°, APLICAÇÃO CONTÍNUA, UTILIZANDO EQUIPAMENTO DE PROJEÇÃO COM 6 M³/H DE CAPACIDADE. AF_01/2016</v>
          </cell>
          <cell r="C1526" t="str">
            <v>M2</v>
          </cell>
          <cell r="D1526" t="str">
            <v>ATRIBUÍDO SÃO PAULO</v>
          </cell>
          <cell r="E1526" t="str">
            <v>177,82</v>
          </cell>
        </row>
        <row r="1527">
          <cell r="A1527" t="str">
            <v>91079</v>
          </cell>
          <cell r="B1527" t="str">
            <v>EXECUÇÃO DE REVESTIMENTO DE CONCRETO PROJETADO COM ESPESSURA DE 7 CM, ARMADO COM FIBRAS DE AÇO, INCLINAÇÃO DE 90°, APLICAÇÃO CONTÍNUA, UTILIZANDO EQUIPAMENTO DE PROJEÇÃO COM 6 M³/H DE CAPACIDADE. AF_01/2016</v>
          </cell>
          <cell r="C1527" t="str">
            <v>M2</v>
          </cell>
          <cell r="D1527" t="str">
            <v>ATRIBUÍDO SÃO PAULO</v>
          </cell>
          <cell r="E1527" t="str">
            <v>156,20</v>
          </cell>
        </row>
        <row r="1528">
          <cell r="A1528" t="str">
            <v>91080</v>
          </cell>
          <cell r="B1528" t="str">
            <v>EXECUÇÃO DE REVESTIMENTO DE CONCRETO PROJETADO COM ESPESSURA DE 10 CM, ARMADO COM FIBRAS DE AÇO, INCLINAÇÃO DE 90°, APLICAÇÃO CONTÍNUA, UTILIZANDO EQUIPAMENTO DE PROJEÇÃO COM 6 M³/H DE CAPACIDADE. AF_01/2016</v>
          </cell>
          <cell r="C1528" t="str">
            <v>M2</v>
          </cell>
          <cell r="D1528" t="str">
            <v>ATRIBUÍDO SÃO PAULO</v>
          </cell>
          <cell r="E1528" t="str">
            <v>183,07</v>
          </cell>
        </row>
        <row r="1529">
          <cell r="A1529" t="str">
            <v>91081</v>
          </cell>
          <cell r="B1529" t="str">
            <v>EXECUÇÃO DE REVESTIMENTO DE CONCRETO PROJETADO COM ESPESSURA DE 7 CM, ARMADO COM FIBRAS DE AÇO, INCLINAÇÃO MENOR QUE 90°, APLICAÇÃO CONTÍNUA, UTILIZANDO EQUIPAMENTO DE PROJEÇÃO COM 3 M³/H DE CAPACIDADE. AF_01/2016</v>
          </cell>
          <cell r="C1529" t="str">
            <v>M2</v>
          </cell>
          <cell r="D1529" t="str">
            <v>ATRIBUÍDO SÃO PAULO</v>
          </cell>
          <cell r="E1529" t="str">
            <v>165,70</v>
          </cell>
        </row>
        <row r="1530">
          <cell r="A1530" t="str">
            <v>91082</v>
          </cell>
          <cell r="B1530" t="str">
            <v>EXECUÇÃO DE REVESTIMENTO DE CONCRETO PROJETADO COM ESPESSURA DE 10 CM, ARMADO COM FIBRAS DE AÇO, INCLINAÇÃO MENOR QUE 90°, APLICAÇÃO CONTÍNUA, UTILIZANDO EQUIPAMENTO DE PROJEÇÃO COM 3 M³/H DE CAPACIDADE. AF_01/2016</v>
          </cell>
          <cell r="C1530" t="str">
            <v>M2</v>
          </cell>
          <cell r="D1530" t="str">
            <v>ATRIBUÍDO SÃO PAULO</v>
          </cell>
          <cell r="E1530" t="str">
            <v>194,05</v>
          </cell>
        </row>
        <row r="1531">
          <cell r="A1531" t="str">
            <v>91083</v>
          </cell>
          <cell r="B1531" t="str">
            <v>EXECUÇÃO DE REVESTIMENTO DE CONCRETO PROJETADO COM ESPESSURA DE 7 CM, ARMADO COM FIBRAS DE AÇO, INCLINAÇÃO DE 90°, APLICAÇÃO CONTÍNUA, UTILIZANDO EQUIPAMENTO DE PROJEÇÃO COM 3 M³/H DE CAPACIDADE. AF_01/2016</v>
          </cell>
          <cell r="C1531" t="str">
            <v>M2</v>
          </cell>
          <cell r="D1531" t="str">
            <v>ATRIBUÍDO SÃO PAULO</v>
          </cell>
          <cell r="E1531" t="str">
            <v>175,15</v>
          </cell>
        </row>
        <row r="1532">
          <cell r="A1532" t="str">
            <v>91084</v>
          </cell>
          <cell r="B1532" t="str">
            <v>EXECUÇÃO DE REVESTIMENTO DE CONCRETO PROJETADO COM ESPESSURA DE 10 CM, ARMADO COM FIBRAS DE AÇO, INCLINAÇÃO DE 90°, APLICAÇÃO CONTÍNUA, UTILIZANDO EQUIPAMENTO DE PROJEÇÃO COM 3 M³/H DE CAPACIDADE. AF_01/2016</v>
          </cell>
          <cell r="C1532" t="str">
            <v>M2</v>
          </cell>
          <cell r="D1532" t="str">
            <v>ATRIBUÍDO SÃO PAULO</v>
          </cell>
          <cell r="E1532" t="str">
            <v>203,16</v>
          </cell>
        </row>
        <row r="1533">
          <cell r="A1533" t="str">
            <v>91086</v>
          </cell>
          <cell r="B1533" t="str">
            <v>EXECUÇÃO DE REVESTIMENTO DE CONCRETO PROJETADO COM ESPESSURA DE 7 CM, ARMADO COM TELA, INCLINAÇÃO MENOR QUE 90°, APLICAÇÃO DESCONTÍNUA, UTILIZANDO EQUIPAMENTO DE PROJEÇÃO COM 6 M³/H DE CAPACIDADE. AF_01/2016</v>
          </cell>
          <cell r="C1533" t="str">
            <v>M2</v>
          </cell>
          <cell r="D1533" t="str">
            <v>ATRIBUÍDO SÃO PAULO</v>
          </cell>
          <cell r="E1533" t="str">
            <v>154,49</v>
          </cell>
        </row>
        <row r="1534">
          <cell r="A1534" t="str">
            <v>91087</v>
          </cell>
          <cell r="B1534" t="str">
            <v>EXECUÇÃO DE REVESTIMENTO DE CONCRETO PROJETADO COM ESPESSURA DE 10 CM, ARMADO COM TELA, INCLINAÇÃO MENOR QUE 90°, APLICAÇÃO DESCONTÍNUA, UTILIZANDO EQUIPAMENTO DE PROJEÇÃO COM 6 M³/H DE CAPACIDADE. AF_01/2016</v>
          </cell>
          <cell r="C1534" t="str">
            <v>M2</v>
          </cell>
          <cell r="D1534" t="str">
            <v>ATRIBUÍDO SÃO PAULO</v>
          </cell>
          <cell r="E1534" t="str">
            <v>172,00</v>
          </cell>
        </row>
        <row r="1535">
          <cell r="A1535" t="str">
            <v>91088</v>
          </cell>
          <cell r="B1535" t="str">
            <v>EXECUÇÃO DE REVESTIMENTO DE CONCRETO PROJETADO COM ESPESSURA DE 7 CM, ARMADO COM TELA, INCLINAÇÃO DE 90°, APLICAÇÃO DESCONTÍNUA, UTILIZANDO EQUIPAMENTO DE PROJEÇÃO COM 6 M³/H DE CAPACIDADE. AF_01/2016</v>
          </cell>
          <cell r="C1535" t="str">
            <v>M2</v>
          </cell>
          <cell r="D1535" t="str">
            <v>ATRIBUÍDO SÃO PAULO</v>
          </cell>
          <cell r="E1535" t="str">
            <v>195,37</v>
          </cell>
        </row>
        <row r="1536">
          <cell r="A1536" t="str">
            <v>91089</v>
          </cell>
          <cell r="B1536" t="str">
            <v>EXECUÇÃO DE REVESTIMENTO DE CONCRETO PROJETADO COM ESPESSURA DE 10 CM, ARMADO COM TELA, INCLINAÇÃO DE 90°, APLICAÇÃO DESCONTÍNUA, UTILIZANDO EQUIPAMENTO DE PROJEÇÃO COM 6 M³/H DE CAPACIDADE. AF_01/2016</v>
          </cell>
          <cell r="C1536" t="str">
            <v>M2</v>
          </cell>
          <cell r="D1536" t="str">
            <v>ATRIBUÍDO SÃO PAULO</v>
          </cell>
          <cell r="E1536" t="str">
            <v>212,99</v>
          </cell>
        </row>
        <row r="1537">
          <cell r="A1537" t="str">
            <v>91090</v>
          </cell>
          <cell r="B1537" t="str">
            <v>EXECUÇÃO DE REVESTIMENTO DE CONCRETO PROJETADO COM ESPESSURA DE 7 CM, ARMADO COM TELA, INCLINAÇÃO MENOR QUE 90°, APLICAÇÃO DESCONTÍNUA, UTILIZANDO EQUIPAMENTO DE PROJEÇÃO COM 3 M³/H DE CAPACIDADE. AF_01/2016</v>
          </cell>
          <cell r="C1537" t="str">
            <v>M2</v>
          </cell>
          <cell r="D1537" t="str">
            <v>ATRIBUÍDO SÃO PAULO</v>
          </cell>
          <cell r="E1537" t="str">
            <v>165,35</v>
          </cell>
        </row>
        <row r="1538">
          <cell r="A1538" t="str">
            <v>91091</v>
          </cell>
          <cell r="B1538" t="str">
            <v>EXECUÇÃO DE REVESTIMENTO DE CONCRETO PROJETADO COM ESPESSURA DE 10 CM, ARMADO COM TELA, INCLINAÇÃO MENOR QUE 90°, APLICAÇÃO DESCONTÍNUA, UTILIZANDO EQUIPAMENTO DE PROJEÇÃO COM 3 M³/H DE CAPACIDADE. AF_01/2016</v>
          </cell>
          <cell r="C1538" t="str">
            <v>M2</v>
          </cell>
          <cell r="D1538" t="str">
            <v>ATRIBUÍDO SÃO PAULO</v>
          </cell>
          <cell r="E1538" t="str">
            <v>184,41</v>
          </cell>
        </row>
        <row r="1539">
          <cell r="A1539" t="str">
            <v>91092</v>
          </cell>
          <cell r="B1539" t="str">
            <v>EXECUÇÃO DE REVESTIMENTO DE CONCRETO PROJETADO COM ESPESSURA DE 7 CM, ARMADO COM TELA, INCLINAÇÃO DE 90°, APLICAÇÃO DESCONTÍNUA, UTILIZANDO EQUIPAMENTO DE PROJEÇÃO COM 3 M³/H DE CAPACIDADE. AF_01/2016</v>
          </cell>
          <cell r="C1539" t="str">
            <v>M2</v>
          </cell>
          <cell r="D1539" t="str">
            <v>ATRIBUÍDO SÃO PAULO</v>
          </cell>
          <cell r="E1539" t="str">
            <v>207,00</v>
          </cell>
        </row>
        <row r="1540">
          <cell r="A1540" t="str">
            <v>91093</v>
          </cell>
          <cell r="B1540" t="str">
            <v>EXECUÇÃO DE REVESTIMENTO DE CONCRETO PROJETADO COM ESPESSURA DE 10 CM, ARMADO COM TELA, INCLINAÇÃO DE 90°, APLICAÇÃO DESCONTÍNUA, UTILIZANDO EQUIPAMENTO DE PROJEÇÃO COM 3 M³/H DE CAPACIDADE. AF_01/2016</v>
          </cell>
          <cell r="C1540" t="str">
            <v>M2</v>
          </cell>
          <cell r="D1540" t="str">
            <v>ATRIBUÍDO SÃO PAULO</v>
          </cell>
          <cell r="E1540" t="str">
            <v>226,32</v>
          </cell>
        </row>
        <row r="1541">
          <cell r="A1541" t="str">
            <v>91094</v>
          </cell>
          <cell r="B1541" t="str">
            <v>EXECUÇÃO DE REVESTIMENTO DE CONCRETO PROJETADO COM ESPESSURA DE 7 CM, ARMADO COM FIBRAS DE AÇO, INCLINAÇÃO MENOR QUE 90°, APLICAÇÃO DESCONTÍNUA, UTILIZANDO EQUIPAMENTO DE PROJEÇÃO COM 6 M³/H DE CAPACIDADE. AF_01/2016</v>
          </cell>
          <cell r="C1541" t="str">
            <v>M2</v>
          </cell>
          <cell r="D1541" t="str">
            <v>ATRIBUÍDO SÃO PAULO</v>
          </cell>
          <cell r="E1541" t="str">
            <v>156,94</v>
          </cell>
        </row>
        <row r="1542">
          <cell r="A1542" t="str">
            <v>91095</v>
          </cell>
          <cell r="B1542" t="str">
            <v>EXECUÇÃO DE REVESTIMENTO DE CONCRETO PROJETADO COM ESPESSURA DE 10 CM, ARMADO COM FIBRAS DE AÇO, INCLINAÇÃO MENOR QUE 90°, APLICAÇÃO DESCONTÍNUA, UTILIZANDO EQUIPAMENTO DE PROJEÇÃO COM 6 M³/H DE CAPACIDADE. AF_01/2016</v>
          </cell>
          <cell r="C1542" t="str">
            <v>M2</v>
          </cell>
          <cell r="D1542" t="str">
            <v>ATRIBUÍDO SÃO PAULO</v>
          </cell>
          <cell r="E1542" t="str">
            <v>184,51</v>
          </cell>
        </row>
        <row r="1543">
          <cell r="A1543" t="str">
            <v>91096</v>
          </cell>
          <cell r="B1543" t="str">
            <v>EXECUÇÃO DE REVESTIMENTO DE CONCRETO PROJETADO COM ESPESSURA DE 7 CM, ARMADO COM FIBRAS DE AÇO, INCLINAÇÃO DE 90°, APLICAÇÃO DESCONTÍNUA, UTILIZANDO EQUIPAMENTO DE PROJEÇÃO COM 6 M³/H DE CAPACIDADE. AF_01/2016</v>
          </cell>
          <cell r="C1543" t="str">
            <v>M2</v>
          </cell>
          <cell r="D1543" t="str">
            <v>ATRIBUÍDO SÃO PAULO</v>
          </cell>
          <cell r="E1543" t="str">
            <v>159,39</v>
          </cell>
        </row>
        <row r="1544">
          <cell r="A1544" t="str">
            <v>91097</v>
          </cell>
          <cell r="B1544" t="str">
            <v>EXECUÇÃO DE REVESTIMENTO DE CONCRETO PROJETADO COM ESPESSURA DE 10 CM, ARMADO COM FIBRAS DE AÇO, INCLINAÇÃO DE 90°, APLICAÇÃO DESCONTÍNUA, UTILIZANDO EQUIPAMENTO DE PROJEÇÃO COM 6 M³/H DE CAPACIDADE. AF_01/2016</v>
          </cell>
          <cell r="C1544" t="str">
            <v>M2</v>
          </cell>
          <cell r="D1544" t="str">
            <v>ATRIBUÍDO SÃO PAULO</v>
          </cell>
          <cell r="E1544" t="str">
            <v>186,73</v>
          </cell>
        </row>
        <row r="1545">
          <cell r="A1545" t="str">
            <v>91098</v>
          </cell>
          <cell r="B1545" t="str">
            <v>EXECUÇÃO DE REVESTIMENTO DE CONCRETO PROJETADO COM ESPESSURA DE 7 CM, ARMADO COM FIBRAS DE AÇO, INCLINAÇÃO MENOR QUE 90°, APLICAÇÃO DESCONTÍNUA, UTILIZANDO EQUIPAMENTO DE PROJEÇÃO COM 3 M³/H DE CAPACIDADE. AF_01/2016</v>
          </cell>
          <cell r="C1545" t="str">
            <v>M2</v>
          </cell>
          <cell r="D1545" t="str">
            <v>ATRIBUÍDO SÃO PAULO</v>
          </cell>
          <cell r="E1545" t="str">
            <v>171,53</v>
          </cell>
        </row>
        <row r="1546">
          <cell r="A1546" t="str">
            <v>91099</v>
          </cell>
          <cell r="B1546" t="str">
            <v>EXECUÇÃO DE REVESTIMENTO DE CONCRETO PROJETADO COM ESPESSURA DE 10 CM, ARMADO COM FIBRAS DE AÇO, INCLINAÇÃO MENOR QUE 90°, APLICAÇÃO DESCONTÍNUA, UTILIZANDO EQUIPAMENTO DE PROJEÇÃO COM 3 M³/H DE CAPACIDADE. AF_01/2016</v>
          </cell>
          <cell r="C1546" t="str">
            <v>M2</v>
          </cell>
          <cell r="D1546" t="str">
            <v>ATRIBUÍDO SÃO PAULO</v>
          </cell>
          <cell r="E1546" t="str">
            <v>200,44</v>
          </cell>
        </row>
        <row r="1547">
          <cell r="A1547" t="str">
            <v>91100</v>
          </cell>
          <cell r="B1547" t="str">
            <v>EXECUÇÃO DE REVESTIMENTO DE CONCRETO PROJETADO COM ESPESSURA DE 7 CM, ARMADO COM FIBRAS DE AÇO, INCLINAÇÃO DE 90°, APLICAÇÃO DESCONTÍNUA, UTILIZANDO EQUIPAMENTO DE PROJEÇÃO COM 3 M³/H DE CAPACIDADE. AF_01/2016</v>
          </cell>
          <cell r="C1547" t="str">
            <v>M2</v>
          </cell>
          <cell r="D1547" t="str">
            <v>ATRIBUÍDO SÃO PAULO</v>
          </cell>
          <cell r="E1547" t="str">
            <v>178,80</v>
          </cell>
        </row>
        <row r="1548">
          <cell r="A1548" t="str">
            <v>91101</v>
          </cell>
          <cell r="B1548" t="str">
            <v>EXECUÇÃO DE REVESTIMENTO DE CONCRETO PROJETADO COM ESPESSURA DE 10 CM, ARMADO COM FIBRAS DE AÇO, INCLINAÇÃO DE 90°, APLICAÇÃO DESCONTÍNUA, UTILIZANDO EQUIPAMENTO DE PROJEÇÃO COM 3 M³/H DE CAPACIDADE. AF_01/2016</v>
          </cell>
          <cell r="C1548" t="str">
            <v>M2</v>
          </cell>
          <cell r="D1548" t="str">
            <v>ATRIBUÍDO SÃO PAULO</v>
          </cell>
          <cell r="E1548" t="str">
            <v>207,52</v>
          </cell>
        </row>
        <row r="1549">
          <cell r="A1549" t="str">
            <v>93952</v>
          </cell>
          <cell r="B1549" t="str">
            <v>EXECUÇÃO DE GRAMPO PARA SOLO GRAMPEADO COM COMPRIMENTO MENOR OU IGUAL A 4 M, DIÂMETRO DE 10 CM, PERFURAÇÃO COM EQUIPAMENTO MANUAL E ARMADURA COM DIÂMETRO DE 16 MM. AF_05/2016</v>
          </cell>
          <cell r="C1549" t="str">
            <v>M</v>
          </cell>
          <cell r="D1549" t="str">
            <v>ATRIBUÍDO SÃO PAULO</v>
          </cell>
          <cell r="E1549" t="str">
            <v>227,73</v>
          </cell>
        </row>
        <row r="1550">
          <cell r="A1550" t="str">
            <v>93953</v>
          </cell>
          <cell r="B1550" t="str">
            <v>EXECUÇÃO DE GRAMPO PARA SOLO GRAMPEADO COM COMPRIMENTO MAIOR QUE 4 M E MENOR OU IGUAL A 6 M, DIÂMETRO DE 10 CM, PERFURAÇÃO COM EQUIPAMENTO MANUAL E ARMADURA COM DIÂMETRO DE 16 MM. AF_05/2016</v>
          </cell>
          <cell r="C1550" t="str">
            <v>M</v>
          </cell>
          <cell r="D1550" t="str">
            <v>ATRIBUÍDO SÃO PAULO</v>
          </cell>
          <cell r="E1550" t="str">
            <v>213,15</v>
          </cell>
        </row>
        <row r="1551">
          <cell r="A1551" t="str">
            <v>93954</v>
          </cell>
          <cell r="B1551" t="str">
            <v>EXECUÇÃO DE GRAMPO PARA SOLO GRAMPEADO COM COMPRIMENTO MAIOR QUE 6 M E MENOR OU IGUAL A 8 M, DIÂMETRO DE 10 CM, PERFURAÇÃO COM EQUIPAMENTO MANUAL E ARMADURA COM DIÂMETRO DE 16 MM. AF_05/2016</v>
          </cell>
          <cell r="C1551" t="str">
            <v>M</v>
          </cell>
          <cell r="D1551" t="str">
            <v>ATRIBUÍDO SÃO PAULO</v>
          </cell>
          <cell r="E1551" t="str">
            <v>204,35</v>
          </cell>
        </row>
        <row r="1552">
          <cell r="A1552" t="str">
            <v>93955</v>
          </cell>
          <cell r="B1552" t="str">
            <v>EXECUÇÃO DE GRAMPO PARA SOLO GRAMPEADO COM COMPRIMENTO MAIOR QUE 8 M E MENOR OU IGUAL A 10 M, DIÂMETRO DE 10 CM, PERFURAÇÃO COM EQUIPAMENTO MANUAL E ARMADURA COM DIÂMETRO DE 16 MM. AF_05/2016</v>
          </cell>
          <cell r="C1552" t="str">
            <v>M</v>
          </cell>
          <cell r="D1552" t="str">
            <v>ATRIBUÍDO SÃO PAULO</v>
          </cell>
          <cell r="E1552" t="str">
            <v>198,13</v>
          </cell>
        </row>
        <row r="1553">
          <cell r="A1553" t="str">
            <v>93956</v>
          </cell>
          <cell r="B1553" t="str">
            <v>EXECUÇÃO DE GRAMPO PARA SOLO GRAMPEADO COM COMPRIMENTO MAIOR QUE 10 M, DIÂMETRO DE 10 CM, PERFURAÇÃO COM EQUIPAMENTO MANUAL E ARMADURA COM DIÂMETRO DE 16 MM. AF_05/2016</v>
          </cell>
          <cell r="C1553" t="str">
            <v>M</v>
          </cell>
          <cell r="D1553" t="str">
            <v>ATRIBUÍDO SÃO PAULO</v>
          </cell>
          <cell r="E1553" t="str">
            <v>193,15</v>
          </cell>
        </row>
        <row r="1554">
          <cell r="A1554" t="str">
            <v>93957</v>
          </cell>
          <cell r="B1554" t="str">
            <v>EXECUÇÃO DE GRAMPO PARA SOLO GRAMPEADO COM COMPRIMENTO MENOR OU IGUAL A 4 M, DIÂMETRO DE 10 CM, PERFURAÇÃO COM EQUIPAMENTO MANUAL E ARMADURA COM DIÂMETRO DE 20 MM. AF_05/2016</v>
          </cell>
          <cell r="C1554" t="str">
            <v>M</v>
          </cell>
          <cell r="D1554" t="str">
            <v>ATRIBUÍDO SÃO PAULO</v>
          </cell>
          <cell r="E1554" t="str">
            <v>241,84</v>
          </cell>
        </row>
        <row r="1555">
          <cell r="A1555" t="str">
            <v>93958</v>
          </cell>
          <cell r="B1555" t="str">
            <v>EXECUÇÃO DE GRAMPO PARA SOLO GRAMPEADO COM COMPRIMENTO MAIOR QUE 4 M E MENOR OU IGUAL A 6 M, DIÂMETRO DE 10 CM, PERFURAÇÃO COM EQUIPAMENTO MANUAL E ARMADURA COM DIÂMETRO DE 20 MM. AF_05/2016</v>
          </cell>
          <cell r="C1555" t="str">
            <v>M</v>
          </cell>
          <cell r="D1555" t="str">
            <v>ATRIBUÍDO SÃO PAULO</v>
          </cell>
          <cell r="E1555" t="str">
            <v>226,37</v>
          </cell>
        </row>
        <row r="1556">
          <cell r="A1556" t="str">
            <v>93959</v>
          </cell>
          <cell r="B1556" t="str">
            <v>EXECUÇÃO DE GRAMPO PARA SOLO GRAMPEADO COM COMPRIMENTO MAIOR QUE 6 M E MENOR OU IGUAL A 8 M, DIÂMETRO DE 10 CM, PERFURAÇÃO COM EQUIPAMENTO MANUAL E ARMADURA COM DIÂMETRO DE 20 MM. AF_05/2016</v>
          </cell>
          <cell r="C1556" t="str">
            <v>M</v>
          </cell>
          <cell r="D1556" t="str">
            <v>ATRIBUÍDO SÃO PAULO</v>
          </cell>
          <cell r="E1556" t="str">
            <v>217,15</v>
          </cell>
        </row>
        <row r="1557">
          <cell r="A1557" t="str">
            <v>93960</v>
          </cell>
          <cell r="B1557" t="str">
            <v>EXECUÇÃO DE GRAMPO PARA SOLO GRAMPEADO COM COMPRIMENTO MAIOR QUE 8 M E MENOR OU IGUAL A 10 M, DIÂMETRO DE 10 CM, PERFURAÇÃO COM EQUIPAMENTO MANUAL E ARMADURA COM DIÂMETRO DE 20 MM. AF_05/2016</v>
          </cell>
          <cell r="C1557" t="str">
            <v>M</v>
          </cell>
          <cell r="D1557" t="str">
            <v>ATRIBUÍDO SÃO PAULO</v>
          </cell>
          <cell r="E1557" t="str">
            <v>210,65</v>
          </cell>
        </row>
        <row r="1558">
          <cell r="A1558" t="str">
            <v>93961</v>
          </cell>
          <cell r="B1558" t="str">
            <v>EXECUÇÃO DE GRAMPO PARA SOLO GRAMPEADO COM COMPRIMENTO MAIOR QUE 10 M, DIÂMETRO DE 10 CM, PERFURAÇÃO COM EQUIPAMENTO MANUAL E ARMADURA COM DIÂMETRO DE 20 MM. AF_05/2016</v>
          </cell>
          <cell r="C1558" t="str">
            <v>M</v>
          </cell>
          <cell r="D1558" t="str">
            <v>ATRIBUÍDO SÃO PAULO</v>
          </cell>
          <cell r="E1558" t="str">
            <v>205,50</v>
          </cell>
        </row>
        <row r="1559">
          <cell r="A1559" t="str">
            <v>93962</v>
          </cell>
          <cell r="B1559" t="str">
            <v>EXECUÇÃO DE GRAMPO PARA SOLO GRAMPEADO COM COMPRIMENTO MENOR OU IGUAL A 4 M, DIÂMETRO DE 7 CM, PERFURAÇÃO COM EQUIPAMENTO MANUAL E ARMADURA COM DIÂMETRO DE 16 MM. AF_05/2016</v>
          </cell>
          <cell r="C1559" t="str">
            <v>M</v>
          </cell>
          <cell r="D1559" t="str">
            <v>ATRIBUÍDO SÃO PAULO</v>
          </cell>
          <cell r="E1559" t="str">
            <v>211,47</v>
          </cell>
        </row>
        <row r="1560">
          <cell r="A1560" t="str">
            <v>93963</v>
          </cell>
          <cell r="B1560" t="str">
            <v>EXECUÇÃO DE GRAMPO PARA SOLO GRAMPEADO COM COMPRIMENTO MAIOR QUE 4 E MENOR OU IGUAL A 6 M, DIÂMETRO DE 7 CM, PERFURAÇÃO COM EQUIPAMENTO MANUAL E ARMADURA COM DIÂMETRO DE 16 MM. AF_05/2016</v>
          </cell>
          <cell r="C1560" t="str">
            <v>M</v>
          </cell>
          <cell r="D1560" t="str">
            <v>ATRIBUÍDO SÃO PAULO</v>
          </cell>
          <cell r="E1560" t="str">
            <v>196,94</v>
          </cell>
        </row>
        <row r="1561">
          <cell r="A1561" t="str">
            <v>93964</v>
          </cell>
          <cell r="B1561" t="str">
            <v>EXECUÇÃO DE GRAMPO PARA SOLO GRAMPEADO COM COMPRIMENTO MAIOR QUE 6 M E MENOR OU IGUAL A 8 M, DIÂMETRO DE 7 CM, PERFURAÇÃO COM EQUIPAMENTO MANUAL E ARMADURA COM DIÂMETRO DE 16 MM. AF_05/2016</v>
          </cell>
          <cell r="C1561" t="str">
            <v>M</v>
          </cell>
          <cell r="D1561" t="str">
            <v>ATRIBUÍDO SÃO PAULO</v>
          </cell>
          <cell r="E1561" t="str">
            <v>188,18</v>
          </cell>
        </row>
        <row r="1562">
          <cell r="A1562" t="str">
            <v>93965</v>
          </cell>
          <cell r="B1562" t="str">
            <v>EXECUÇÃO DE GRAMPO PARA SOLO GRAMPEADO COM COMPRIMENTO MAIOR QUE 8 M E MENOR OU IGUAL A 10 M, DIÂMETRO DE 7 CM, PERFURAÇÃO COM EQUIPAMENTO MANUAL E ARMADURA COM DIÂMETRO DE 16 MM. AF_05/2016</v>
          </cell>
          <cell r="C1562" t="str">
            <v>M</v>
          </cell>
          <cell r="D1562" t="str">
            <v>ATRIBUÍDO SÃO PAULO</v>
          </cell>
          <cell r="E1562" t="str">
            <v>179,61</v>
          </cell>
        </row>
        <row r="1563">
          <cell r="A1563" t="str">
            <v>93966</v>
          </cell>
          <cell r="B1563" t="str">
            <v>EXECUÇÃO DE GRAMPO PARA SOLO GRAMPEADO COM COMPRIMENTO MAIOR QUE 10 M, DIÂMETRO DE 7 CM, PERFURAÇÃO COM EQUIPAMENTO MANUAL E ARMADURA COM DIÂMETRO DE 16 MM. AF_05/2016</v>
          </cell>
          <cell r="C1563" t="str">
            <v>M</v>
          </cell>
          <cell r="D1563" t="str">
            <v>ATRIBUÍDO SÃO PAULO</v>
          </cell>
          <cell r="E1563" t="str">
            <v>177,08</v>
          </cell>
        </row>
        <row r="1564">
          <cell r="A1564" t="str">
            <v>93967</v>
          </cell>
          <cell r="B1564" t="str">
            <v>EXECUÇÃO DE GRAMPO PARA SOLO GRAMPEADO COM COMPRIMENTO MENOR OU IGUAL A 4 M, DIÂMETRO DE 7 CM, PERFURAÇÃO COM EQUIPAMENTO MANUAL E ARMADURA COM DIÂMETRO DE 20 MM. AF_05/2016</v>
          </cell>
          <cell r="C1564" t="str">
            <v>M</v>
          </cell>
          <cell r="D1564" t="str">
            <v>ATRIBUÍDO SÃO PAULO</v>
          </cell>
          <cell r="E1564" t="str">
            <v>225,57</v>
          </cell>
        </row>
        <row r="1565">
          <cell r="A1565" t="str">
            <v>93968</v>
          </cell>
          <cell r="B1565" t="str">
            <v>EXECUÇÃO DE GRAMPO PARA SOLO GRAMPEADO COM COMPRIMENTO MAIOR QUE 4 E MENOR OU IGUAL A 6 M, DIÂMETRO DE 7 CM, PERFURAÇÃO COM EQUIPAMENTO MANUAL E ARMADURA COM DIÂMETRO DE 20 MM. AF_05/2016</v>
          </cell>
          <cell r="C1565" t="str">
            <v>M</v>
          </cell>
          <cell r="D1565" t="str">
            <v>ATRIBUÍDO SÃO PAULO</v>
          </cell>
          <cell r="E1565" t="str">
            <v>210,17</v>
          </cell>
        </row>
        <row r="1566">
          <cell r="A1566" t="str">
            <v>93969</v>
          </cell>
          <cell r="B1566" t="str">
            <v>EXECUÇÃO DE GRAMPO PARA SOLO GRAMPEADO COM COMPRIMENTO MAIOR QUE 6 M E MENOR OU IGUAL A 8 M, DIÂMETRO DE 7 CM, PERFURAÇÃO COM EQUIPAMENTO MANUAL E ARMADURA COM DIÂMETRO DE 20 MM. AF_05/2016</v>
          </cell>
          <cell r="C1566" t="str">
            <v>M</v>
          </cell>
          <cell r="D1566" t="str">
            <v>ATRIBUÍDO SÃO PAULO</v>
          </cell>
          <cell r="E1566" t="str">
            <v>200,97</v>
          </cell>
        </row>
        <row r="1567">
          <cell r="A1567" t="str">
            <v>93970</v>
          </cell>
          <cell r="B1567" t="str">
            <v>EXECUÇÃO DE GRAMPO PARA SOLO GRAMPEADO COM COMPRIMENTO MAIOR QUE 8 MENOR OU IGUAL A 10 M, DIÂMETRO DE 7 CM, PERFURAÇÃO COM EQUIPAMENTO MANUAL E ARMADURA COM DIÂMETRO DE 20 MM. AF_05/2016</v>
          </cell>
          <cell r="C1567" t="str">
            <v>M</v>
          </cell>
          <cell r="D1567" t="str">
            <v>ATRIBUÍDO SÃO PAULO</v>
          </cell>
          <cell r="E1567" t="str">
            <v>194,49</v>
          </cell>
        </row>
        <row r="1568">
          <cell r="A1568" t="str">
            <v>93971</v>
          </cell>
          <cell r="B1568" t="str">
            <v>EXECUÇÃO DE GRAMPO PARA SOLO GRAMPEADO COM COMPRIMENTO MAIOR QUE 10 M, DIÂMETRO DE 7 CM, PERFURAÇÃO COM EQUIPAMENTO MANUAL E ARMADURA COM DIÂMETRO DE 20 MM. AF_05/2016</v>
          </cell>
          <cell r="C1568" t="str">
            <v>M</v>
          </cell>
          <cell r="D1568" t="str">
            <v>ATRIBUÍDO SÃO PAULO</v>
          </cell>
          <cell r="E1568" t="str">
            <v>183,32</v>
          </cell>
        </row>
        <row r="1569">
          <cell r="A1569" t="str">
            <v>95108</v>
          </cell>
          <cell r="B1569" t="str">
            <v>EXECUÇÃO DE PROTEÇÃO DA CABEÇA DO TIRANTE COM USO DE FÔRMAS EM CHAPA COMPENSADA PLASTIFICADA DE MADEIRA E CONCRETO FCK =15 MPA. AF_07/2016</v>
          </cell>
          <cell r="C1569" t="str">
            <v>UN</v>
          </cell>
          <cell r="D1569" t="str">
            <v>COEFICIENTE DE REPRESENTATIVIDADE</v>
          </cell>
          <cell r="E1569" t="str">
            <v>29,02</v>
          </cell>
        </row>
        <row r="1570">
          <cell r="A1570" t="str">
            <v>100332</v>
          </cell>
          <cell r="B1570" t="str">
            <v>CONTENÇÃO EM PERFIL PRANCHADO COM PRANCHÃO DE MADEIRA, PERFIS ESPAÇADOS A 1,5 M PARA 1 SUBSOLO. AF_07/2019</v>
          </cell>
          <cell r="C1570" t="str">
            <v>M2</v>
          </cell>
          <cell r="D1570" t="str">
            <v>ATRIBUÍDO SÃO PAULO</v>
          </cell>
          <cell r="E1570" t="str">
            <v>846,01</v>
          </cell>
        </row>
        <row r="1571">
          <cell r="A1571" t="str">
            <v>100333</v>
          </cell>
          <cell r="B1571" t="str">
            <v>CONTENÇÃO EM PERFIL PRANCHADO COM PRANCHÃO DE MADEIRA, PERFIS ESPAÇADOS A 1,5 M PARA 2 OU MAIS SUBSOLOS. AF_07/2019</v>
          </cell>
          <cell r="C1571" t="str">
            <v>M2</v>
          </cell>
          <cell r="D1571" t="str">
            <v>ATRIBUÍDO SÃO PAULO</v>
          </cell>
          <cell r="E1571" t="str">
            <v>533,68</v>
          </cell>
        </row>
        <row r="1572">
          <cell r="A1572" t="str">
            <v>100334</v>
          </cell>
          <cell r="B1572" t="str">
            <v>CONTENÇÃO EM PERFIL PRANCHADO COM PRANCHÃO DE MADEIRA, PERFIS ESPAÇADOS A 2 M PARA 1 SUBSOLO. AF_07/2019</v>
          </cell>
          <cell r="C1572" t="str">
            <v>M2</v>
          </cell>
          <cell r="D1572" t="str">
            <v>ATRIBUÍDO SÃO PAULO</v>
          </cell>
          <cell r="E1572" t="str">
            <v>676,64</v>
          </cell>
        </row>
        <row r="1573">
          <cell r="A1573" t="str">
            <v>100335</v>
          </cell>
          <cell r="B1573" t="str">
            <v>CONTENÇÃO EM PERFIL PRANCHADO COM PRANCHÃO DE MADEIRA, PERFIS ESPAÇADOS A 2 M PARA 2 OU MAIS SUBSOLOS. AF_07/2019</v>
          </cell>
          <cell r="C1573" t="str">
            <v>M2</v>
          </cell>
          <cell r="D1573" t="str">
            <v>ATRIBUÍDO SÃO PAULO</v>
          </cell>
          <cell r="E1573" t="str">
            <v>442,40</v>
          </cell>
        </row>
        <row r="1574">
          <cell r="A1574" t="str">
            <v>100341</v>
          </cell>
          <cell r="B1574" t="str">
            <v>FABRICAÇÃO, MONTAGEM E DESMONTAGEM DE FÔRMA PARA CORTINA DE CONTENÇÃO, EM CHAPA DE MADEIRA COMPENSADA PLASTIFICADA, E = 18 MM, 10 UTILIZAÇÕES. AF_07/2019</v>
          </cell>
          <cell r="C1574" t="str">
            <v>M2</v>
          </cell>
          <cell r="D1574" t="str">
            <v>COEFICIENTE DE REPRESENTATIVIDADE</v>
          </cell>
          <cell r="E1574" t="str">
            <v>37,15</v>
          </cell>
        </row>
        <row r="1575">
          <cell r="A1575" t="str">
            <v>100342</v>
          </cell>
          <cell r="B1575" t="str">
            <v>ARMAÇÃO DE CORTINA DE CONTENÇÃO EM CONCRETO ARMADO, COM AÇO CA-50 DE 6,3 MM - MONTAGEM. AF_07/2019</v>
          </cell>
          <cell r="C1575" t="str">
            <v>KG</v>
          </cell>
          <cell r="D1575" t="str">
            <v>ATRIBUÍDO SÃO PAULO</v>
          </cell>
          <cell r="E1575" t="str">
            <v>14,48</v>
          </cell>
        </row>
        <row r="1576">
          <cell r="A1576" t="str">
            <v>100343</v>
          </cell>
          <cell r="B1576" t="str">
            <v>ARMAÇÃO DE CORTINA DE CONTENÇÃO EM CONCRETO ARMADO, COM AÇO CA-50 DE 8 MM - MONTAGEM. AF_07/2019</v>
          </cell>
          <cell r="C1576" t="str">
            <v>KG</v>
          </cell>
          <cell r="D1576" t="str">
            <v>ATRIBUÍDO SÃO PAULO</v>
          </cell>
          <cell r="E1576" t="str">
            <v>13,87</v>
          </cell>
        </row>
        <row r="1577">
          <cell r="A1577" t="str">
            <v>100344</v>
          </cell>
          <cell r="B1577" t="str">
            <v>ARMAÇÃO DE CORTINA DE CONTENÇÃO EM CONCRETO ARMADO, COM AÇO CA-50 DE 10 MM - MONTAGEM. AF_07/2019</v>
          </cell>
          <cell r="C1577" t="str">
            <v>KG</v>
          </cell>
          <cell r="D1577" t="str">
            <v>ATRIBUÍDO SÃO PAULO</v>
          </cell>
          <cell r="E1577" t="str">
            <v>12,53</v>
          </cell>
        </row>
        <row r="1578">
          <cell r="A1578" t="str">
            <v>100345</v>
          </cell>
          <cell r="B1578" t="str">
            <v>ARMAÇÃO DE CORTINA DE CONTENÇÃO EM CONCRETO ARMADO, COM AÇO CA-50 DE 12,5 MM - MONTAGEM. AF_07/2019</v>
          </cell>
          <cell r="C1578" t="str">
            <v>KG</v>
          </cell>
          <cell r="D1578" t="str">
            <v>ATRIBUÍDO SÃO PAULO</v>
          </cell>
          <cell r="E1578" t="str">
            <v>10,65</v>
          </cell>
        </row>
        <row r="1579">
          <cell r="A1579" t="str">
            <v>100346</v>
          </cell>
          <cell r="B1579" t="str">
            <v>ARMAÇÃO DE CORTINA DE CONTENÇÃO EM CONCRETO ARMADO, COM AÇO CA-50 DE 16 MM - MONTAGEM. AF_07/2019</v>
          </cell>
          <cell r="C1579" t="str">
            <v>KG</v>
          </cell>
          <cell r="D1579" t="str">
            <v>ATRIBUÍDO SÃO PAULO</v>
          </cell>
          <cell r="E1579" t="str">
            <v>10,20</v>
          </cell>
        </row>
        <row r="1580">
          <cell r="A1580" t="str">
            <v>100347</v>
          </cell>
          <cell r="B1580" t="str">
            <v>ARMAÇÃO DE CORTINA DE CONTENÇÃO EM CONCRETO ARMADO, COM AÇO CA-50 DE 20 MM - MONTAGEM. AF_07/2019</v>
          </cell>
          <cell r="C1580" t="str">
            <v>KG</v>
          </cell>
          <cell r="D1580" t="str">
            <v>ATRIBUÍDO SÃO PAULO</v>
          </cell>
          <cell r="E1580" t="str">
            <v>11,53</v>
          </cell>
        </row>
        <row r="1581">
          <cell r="A1581" t="str">
            <v>100348</v>
          </cell>
          <cell r="B1581" t="str">
            <v>ARMAÇÃO DE CORTINA DE CONTENÇÃO EM CONCRETO ARMADO, COM AÇO CA-50 DE 25 MM - MONTAGEM. AF_07/2019</v>
          </cell>
          <cell r="C1581" t="str">
            <v>KG</v>
          </cell>
          <cell r="D1581" t="str">
            <v>ATRIBUÍDO SÃO PAULO</v>
          </cell>
          <cell r="E1581" t="str">
            <v>11,33</v>
          </cell>
        </row>
        <row r="1582">
          <cell r="A1582" t="str">
            <v>100349</v>
          </cell>
          <cell r="B1582" t="str">
            <v>CONCRETAGEM DE CORTINA DE CONTENÇÃO, ATRAVÉS DE BOMBA   LANÇAMENTO, ADENSAMENTO E ACABAMENTO. AF_07/2019</v>
          </cell>
          <cell r="C1582" t="str">
            <v>M3</v>
          </cell>
          <cell r="D1582" t="str">
            <v>COEFICIENTE DE REPRESENTATIVIDADE</v>
          </cell>
          <cell r="E1582" t="str">
            <v>638,01</v>
          </cell>
        </row>
        <row r="1583">
          <cell r="A1583" t="str">
            <v>102989</v>
          </cell>
          <cell r="B1583" t="str">
            <v>CANALETA MEIA CANA PRÉ-MOLDADA DE CONCRETO (D = 20 CM) - FORNECIMENTO E INSTALAÇÃO. AF_08/2021</v>
          </cell>
          <cell r="C1583" t="str">
            <v>M</v>
          </cell>
          <cell r="D1583" t="str">
            <v>ATRIBUÍDO SÃO PAULO</v>
          </cell>
          <cell r="E1583" t="str">
            <v>36,12</v>
          </cell>
        </row>
        <row r="1584">
          <cell r="A1584" t="str">
            <v>102990</v>
          </cell>
          <cell r="B1584" t="str">
            <v>CANALETA MEIA CANA PRÉ-MOLDADA DE CONCRETO (D = 30 CM) - FORNECIMENTO E INSTALAÇÃO. AF_08/2021</v>
          </cell>
          <cell r="C1584" t="str">
            <v>M</v>
          </cell>
          <cell r="D1584" t="str">
            <v>ATRIBUÍDO SÃO PAULO</v>
          </cell>
          <cell r="E1584" t="str">
            <v>44,02</v>
          </cell>
        </row>
        <row r="1585">
          <cell r="A1585" t="str">
            <v>102991</v>
          </cell>
          <cell r="B1585" t="str">
            <v>CANALETA MEIA CANA PRÉ-MOLDADA DE CONCRETO (D = 40 CM) - FORNECIMENTO E INSTALAÇÃO. AF_08/2021</v>
          </cell>
          <cell r="C1585" t="str">
            <v>M</v>
          </cell>
          <cell r="D1585" t="str">
            <v>ATRIBUÍDO SÃO PAULO</v>
          </cell>
          <cell r="E1585" t="str">
            <v>57,12</v>
          </cell>
        </row>
        <row r="1586">
          <cell r="A1586" t="str">
            <v>102992</v>
          </cell>
          <cell r="B1586" t="str">
            <v>CANALETA MEIA CANA PRÉ-MOLDADA DE CONCRETO (D = 50 CM) - FORNECIMENTO E INSTALAÇÃO. AF_08/2021</v>
          </cell>
          <cell r="C1586" t="str">
            <v>M</v>
          </cell>
          <cell r="D1586" t="str">
            <v>ATRIBUÍDO SÃO PAULO</v>
          </cell>
          <cell r="E1586" t="str">
            <v>85,18</v>
          </cell>
        </row>
        <row r="1587">
          <cell r="A1587" t="str">
            <v>102993</v>
          </cell>
          <cell r="B1587" t="str">
            <v>CANALETA MEIA CANA PRÉ-MOLDADA DE CONCRETO (D = 60 CM) - FORNECIMENTO E INSTALAÇÃO. AF_08/2021</v>
          </cell>
          <cell r="C1587" t="str">
            <v>M</v>
          </cell>
          <cell r="D1587" t="str">
            <v>ATRIBUÍDO SÃO PAULO</v>
          </cell>
          <cell r="E1587" t="str">
            <v>110,78</v>
          </cell>
        </row>
        <row r="1588">
          <cell r="A1588" t="str">
            <v>102994</v>
          </cell>
          <cell r="B1588" t="str">
            <v>CANALETA MEIA CANA PRÉ-MOLDADA DE CONCRETO (D = 80 CM) - FORNECIMENTO E INSTALAÇÃO. AF_08/2021</v>
          </cell>
          <cell r="C1588" t="str">
            <v>M</v>
          </cell>
          <cell r="D1588" t="str">
            <v>ATRIBUÍDO SÃO PAULO</v>
          </cell>
          <cell r="E1588" t="str">
            <v>191,63</v>
          </cell>
        </row>
        <row r="1589">
          <cell r="A1589" t="str">
            <v>102995</v>
          </cell>
          <cell r="B1589" t="str">
            <v>EXECUÇÃO DE CANALETA DE CONCRETO MOLDADO IN LOCO, ESPESSURA DE 0,07 M, GEOMETRIA TRAPEZOIDAL (DIMENSÕES INTERNAS: B=0,6 M; B=0,147 M; H=0,2 M). AF_08/2021</v>
          </cell>
          <cell r="C1589" t="str">
            <v>M</v>
          </cell>
          <cell r="D1589" t="str">
            <v>COEFICIENTE DE REPRESENTATIVIDADE</v>
          </cell>
          <cell r="E1589" t="str">
            <v>59,87</v>
          </cell>
        </row>
        <row r="1590">
          <cell r="A1590" t="str">
            <v>102996</v>
          </cell>
          <cell r="B1590" t="str">
            <v>EXECUÇÃO DE CANALETA DE CONCRETO MOLDADO IN LOCO, ESPESSURA DE 0,07 M, GEOMETRIA TRAPEZOIDAL (DIMENSÕES INTERNAS: B=0,9 M; B=0,246 M; H=0,3 M). AF_08/2021</v>
          </cell>
          <cell r="C1590" t="str">
            <v>M</v>
          </cell>
          <cell r="D1590" t="str">
            <v>COEFICIENTE DE REPRESENTATIVIDADE</v>
          </cell>
          <cell r="E1590" t="str">
            <v>84,93</v>
          </cell>
        </row>
        <row r="1591">
          <cell r="A1591" t="str">
            <v>102997</v>
          </cell>
          <cell r="B1591" t="str">
            <v>EXECUÇÃO DE CANALETA DE CONCRETO MOLDADO IN LOCO, ESPESSURA DE 0,08 M, GEOMETRIA TRAPEZOIDAL (DIMENSÕES INTERNAS: B=1M; B=0,5 M; H=0,25 M). AF_08/2021</v>
          </cell>
          <cell r="C1591" t="str">
            <v>M</v>
          </cell>
          <cell r="D1591" t="str">
            <v>COEFICIENTE DE REPRESENTATIVIDADE</v>
          </cell>
          <cell r="E1591" t="str">
            <v>115,19</v>
          </cell>
        </row>
        <row r="1592">
          <cell r="A1592" t="str">
            <v>102998</v>
          </cell>
          <cell r="B1592" t="str">
            <v>EXECUÇÃO DE CANALETA DE CONCRETO MOLDADO IN LOCO, ESPESSURA DE 0,08 M, GEOMETRIA TRAPEZOIDAL (DIMENSÕES INTERNAS: B=1,074 M; B=0,534 M; H=0,27 M). AF_08/2021</v>
          </cell>
          <cell r="C1592" t="str">
            <v>M</v>
          </cell>
          <cell r="D1592" t="str">
            <v>COEFICIENTE DE REPRESENTATIVIDADE</v>
          </cell>
          <cell r="E1592" t="str">
            <v>109,43</v>
          </cell>
        </row>
        <row r="1593">
          <cell r="A1593" t="str">
            <v>102999</v>
          </cell>
          <cell r="B1593" t="str">
            <v>EXECUÇÃO DE CANALETA DE CONCRETO MOLDADO IN LOCO, ESPESSURA DE 0,08 M, GEOMETRIA TRAPEZOIDAL (DIMENSÕES INTERNAS: B=1,4 M; B=0,7 M; H=0,35 M). AF_08/2021</v>
          </cell>
          <cell r="C1593" t="str">
            <v>M</v>
          </cell>
          <cell r="D1593" t="str">
            <v>COEFICIENTE DE REPRESENTATIVIDADE</v>
          </cell>
          <cell r="E1593" t="str">
            <v>138,62</v>
          </cell>
        </row>
        <row r="1594">
          <cell r="A1594" t="str">
            <v>103000</v>
          </cell>
          <cell r="B1594" t="str">
            <v>EXECUÇÃO DE CANALETA DE CONCRETO MOLDADO IN LOCO, ESPESSURA DE 0,08 M, GEOMETRIA TRAPEZOIDAL (DIMENSÕES INTERNAS: B=1,474 M; B=0,934 M; H=0,27 M). AF_08/2021</v>
          </cell>
          <cell r="C1594" t="str">
            <v>M</v>
          </cell>
          <cell r="D1594" t="str">
            <v>COEFICIENTE DE REPRESENTATIVIDADE</v>
          </cell>
          <cell r="E1594" t="str">
            <v>139,21</v>
          </cell>
        </row>
        <row r="1595">
          <cell r="A1595" t="str">
            <v>103001</v>
          </cell>
          <cell r="B1595" t="str">
            <v>GRELHA DE FERRO FUNDIDO SIMPLES COM REQUADRO, 150 X 1000 MM, ASSENTADA COM ARGAMASSA 1 : 3 CIMENTO: AREIA - FORNECIMENTO E INSTALAÇÃO. AF_08/2021</v>
          </cell>
          <cell r="C1595" t="str">
            <v>UN</v>
          </cell>
          <cell r="D1595" t="str">
            <v>ATRIBUÍDO SÃO PAULO</v>
          </cell>
          <cell r="E1595" t="str">
            <v>239,03</v>
          </cell>
        </row>
        <row r="1596">
          <cell r="A1596" t="str">
            <v>103002</v>
          </cell>
          <cell r="B1596" t="str">
            <v>GRELHA DE FERRO FUNDIDO SIMPLES COM REQUADRO, 200 X 1000 MM, ASSENTADA COM ARGAMASSA 1 : 3 CIMENTO: AREIA - FORNECIMENTO E INSTALAÇÃO. AF_08/2021</v>
          </cell>
          <cell r="C1596" t="str">
            <v>UN</v>
          </cell>
          <cell r="D1596" t="str">
            <v>ATRIBUÍDO SÃO PAULO</v>
          </cell>
          <cell r="E1596" t="str">
            <v>298,83</v>
          </cell>
        </row>
        <row r="1597">
          <cell r="A1597" t="str">
            <v>103003</v>
          </cell>
          <cell r="B1597" t="str">
            <v>GRELHA DE FERRO FUNDIDO SIMPLES COM REQUADRO, 300 X 1000 MM, ASSENTADA COM ARGAMASSA 1 : 3 CIMENTO: AREIA - FORNECIMENTO E INSTALAÇÃO. AF_08/2021</v>
          </cell>
          <cell r="C1597" t="str">
            <v>UN</v>
          </cell>
          <cell r="D1597" t="str">
            <v>ATRIBUÍDO SÃO PAULO</v>
          </cell>
          <cell r="E1597" t="str">
            <v>418,51</v>
          </cell>
        </row>
        <row r="1598">
          <cell r="A1598" t="str">
            <v>103005</v>
          </cell>
          <cell r="B1598" t="str">
            <v>CAIXA COM GRELHA RETANGULAR DE FERRO FUNDIDO, EM ALVENARIA COM TIJOLOS CERÂMICOS MACIÇOS, DIMENSÕES INTERNAS: 0,15 X 1,00 X 0,3 M. AF_08/2021</v>
          </cell>
          <cell r="C1598" t="str">
            <v>UN</v>
          </cell>
          <cell r="D1598" t="str">
            <v>ATRIBUÍDO SÃO PAULO</v>
          </cell>
          <cell r="E1598" t="str">
            <v>589,20</v>
          </cell>
        </row>
        <row r="1599">
          <cell r="A1599" t="str">
            <v>103006</v>
          </cell>
          <cell r="B1599" t="str">
            <v>CAIXA COM GRELHA RETANGULAR DE FERRO FUNDIDO, EM ALVENARIA COM TIJOLOS CERÂMICOS MACIÇOS, DIMENSÕES INTERNAS: 0,20 X 1,00 X 0,4 M. AF_08/2021</v>
          </cell>
          <cell r="C1599" t="str">
            <v>UN</v>
          </cell>
          <cell r="D1599" t="str">
            <v>ATRIBUÍDO SÃO PAULO</v>
          </cell>
          <cell r="E1599" t="str">
            <v>805,61</v>
          </cell>
        </row>
        <row r="1600">
          <cell r="A1600" t="str">
            <v>103007</v>
          </cell>
          <cell r="B1600" t="str">
            <v>CAIXA COM GRELHA RETANGULAR DE FERRO FUNDIDO, EM ALVENARIA COM TIJOLOS CERÂMICOS MACIÇOS, DIMENSÕES INTERNAS: 0,30 X 1,00 X 0,5 M. AF_08/2021</v>
          </cell>
          <cell r="C1600" t="str">
            <v>UN</v>
          </cell>
          <cell r="D1600" t="str">
            <v>ATRIBUÍDO SÃO PAULO</v>
          </cell>
          <cell r="E1600" t="str">
            <v>1.067,71</v>
          </cell>
        </row>
        <row r="1601">
          <cell r="A1601" t="str">
            <v>97933</v>
          </cell>
          <cell r="B1601" t="str">
            <v>CAIXA COM GRELHA SIMPLES RETANGULAR, EM CONCRETO PRÉ-MOLDADO, DIMENSÕES INTERNAS: 0,6X1,0X1,0 M. AF_12/2020</v>
          </cell>
          <cell r="C1601" t="str">
            <v>UN</v>
          </cell>
          <cell r="D1601" t="str">
            <v>ATRIBUÍDO SÃO PAULO</v>
          </cell>
          <cell r="E1601" t="str">
            <v>1.092,15</v>
          </cell>
        </row>
        <row r="1602">
          <cell r="A1602" t="str">
            <v>97934</v>
          </cell>
          <cell r="B1602" t="str">
            <v>CAIXA COM GRELHA DUPLA RETANGULAR, EM CONCRETO PRÉ-MOLDADO, DIMENSÕES INTERNAS: 0,5X2,2X1,0 M. AF_12/2020</v>
          </cell>
          <cell r="C1602" t="str">
            <v>UN</v>
          </cell>
          <cell r="D1602" t="str">
            <v>ATRIBUÍDO SÃO PAULO</v>
          </cell>
          <cell r="E1602" t="str">
            <v>2.455,65</v>
          </cell>
        </row>
        <row r="1603">
          <cell r="A1603" t="str">
            <v>97935</v>
          </cell>
          <cell r="B1603" t="str">
            <v>CAIXA PARA BOCA DE LOBO SIMPLES RETANGULAR, EM CONCRETO PRÉ-MOLDADO, DIMENSÕES INTERNAS: 0,6X1,0X1,2 M. AF_12/2020</v>
          </cell>
          <cell r="C1603" t="str">
            <v>UN</v>
          </cell>
          <cell r="D1603" t="str">
            <v>ATRIBUÍDO SÃO PAULO</v>
          </cell>
          <cell r="E1603" t="str">
            <v>852,77</v>
          </cell>
        </row>
        <row r="1604">
          <cell r="A1604" t="str">
            <v>97936</v>
          </cell>
          <cell r="B1604" t="str">
            <v>CAIXA PARA BOCA DE LOBO DUPLA RETANGULAR, EM CONCRETO PRÉ-MOLDADO, DIMENSÕES INTERNAS: 0,6X2,2X1,2 M. AF_12/2020</v>
          </cell>
          <cell r="C1604" t="str">
            <v>UN</v>
          </cell>
          <cell r="D1604" t="str">
            <v>ATRIBUÍDO SÃO PAULO</v>
          </cell>
          <cell r="E1604" t="str">
            <v>2.008,34</v>
          </cell>
        </row>
        <row r="1605">
          <cell r="A1605" t="str">
            <v>97947</v>
          </cell>
          <cell r="B1605" t="str">
            <v>CAIXA COM GRELHA SIMPLES RETANGULAR, EM ALVENARIA COM TIJOLOS CERÂMICOS MACIÇOS, DIMENSÕES INTERNAS: 0,5X1X1 M. AF_12/2020</v>
          </cell>
          <cell r="C1605" t="str">
            <v>UN</v>
          </cell>
          <cell r="D1605" t="str">
            <v>ATRIBUÍDO SÃO PAULO</v>
          </cell>
          <cell r="E1605" t="str">
            <v>1.750,99</v>
          </cell>
        </row>
        <row r="1606">
          <cell r="A1606" t="str">
            <v>97948</v>
          </cell>
          <cell r="B1606" t="str">
            <v>CAIXA COM GRELHA DUPLA RETANGULAR, EM ALVENARIA COM TIJOLOS CERÂMICOS MACIÇOS, DIMENSÕES INTERNAS: 0,5X2,2X1 M. AF_12/2020</v>
          </cell>
          <cell r="C1606" t="str">
            <v>UN</v>
          </cell>
          <cell r="D1606" t="str">
            <v>ATRIBUÍDO SÃO PAULO</v>
          </cell>
          <cell r="E1606" t="str">
            <v>3.234,36</v>
          </cell>
        </row>
        <row r="1607">
          <cell r="A1607" t="str">
            <v>97949</v>
          </cell>
          <cell r="B1607" t="str">
            <v>CAIXA PARA BOCA DE LOBO SIMPLES RETANGULAR, EM ALVENARIA COM TIJOLOS CERÂMICOS MACIÇOS, DIMENSÕES INTERNAS: 0,6X1X1,2 M. AF_12/2020</v>
          </cell>
          <cell r="C1607" t="str">
            <v>UN</v>
          </cell>
          <cell r="D1607" t="str">
            <v>ATRIBUÍDO SÃO PAULO</v>
          </cell>
          <cell r="E1607" t="str">
            <v>1.709,27</v>
          </cell>
        </row>
        <row r="1608">
          <cell r="A1608" t="str">
            <v>97950</v>
          </cell>
          <cell r="B1608" t="str">
            <v>CAIXA PARA BOCA DE LOBO DUPLA RETANGULAR, EM ALVENARIA COM TIJOLOS CERÂMICOS MACIÇOS, DIMENSÕES INTERNAS: 0,6X2,2X1,2 M. AF_12/2020</v>
          </cell>
          <cell r="C1608" t="str">
            <v>UN</v>
          </cell>
          <cell r="D1608" t="str">
            <v>ATRIBUÍDO SÃO PAULO</v>
          </cell>
          <cell r="E1608" t="str">
            <v>3.007,51</v>
          </cell>
        </row>
        <row r="1609">
          <cell r="A1609" t="str">
            <v>97951</v>
          </cell>
          <cell r="B1609" t="str">
            <v>CAIXA PARA BOCA DE LOBO COMBINADA COM GRELHA RETANGULAR, EM ALVENARIA COM TIJOLOS CERÂMICOS MACIÇOS, DIMENSÕES INTERNAS: 1,3X1X1,2 M. AF_12/2020</v>
          </cell>
          <cell r="C1609" t="str">
            <v>UN</v>
          </cell>
          <cell r="D1609" t="str">
            <v>ATRIBUÍDO SÃO PAULO</v>
          </cell>
          <cell r="E1609" t="str">
            <v>2.787,67</v>
          </cell>
        </row>
        <row r="1610">
          <cell r="A1610" t="str">
            <v>97952</v>
          </cell>
          <cell r="B1610" t="str">
            <v>CAIXA PARA BOCA DE LOBO DUPLA COMBINADA COM GRELHA RETANGULAR, EM ALVENARIA COM TIJOLOS CERÂMICOS MACIÇOS, DIMENSÕES INTERNAS: 1,3X2,2X1,2 M. AF_12/2020</v>
          </cell>
          <cell r="C1610" t="str">
            <v>UN</v>
          </cell>
          <cell r="D1610" t="str">
            <v>ATRIBUÍDO SÃO PAULO</v>
          </cell>
          <cell r="E1610" t="str">
            <v>4.835,42</v>
          </cell>
        </row>
        <row r="1611">
          <cell r="A1611" t="str">
            <v>97953</v>
          </cell>
          <cell r="B1611" t="str">
            <v>CAIXA COM GRELHA SIMPLES RETANGULAR, EM ALVENARIA COM BLOCOS DE CONCRETO, DIMENSÕES INTERNAS: 0,5X1X1 M. AF_12/2020</v>
          </cell>
          <cell r="C1611" t="str">
            <v>UN</v>
          </cell>
          <cell r="D1611" t="str">
            <v>ATRIBUÍDO SÃO PAULO</v>
          </cell>
          <cell r="E1611" t="str">
            <v>1.279,46</v>
          </cell>
        </row>
        <row r="1612">
          <cell r="A1612" t="str">
            <v>97955</v>
          </cell>
          <cell r="B1612" t="str">
            <v>CAIXA COM GRELHA DUPLA RETANGULAR, EM ALVENARIA COM BLOCOS DE CONCRETO, DIMENSÕES INTERNAS: 0,5X2,2X1 M. AF_12/2020</v>
          </cell>
          <cell r="C1612" t="str">
            <v>UN</v>
          </cell>
          <cell r="D1612" t="str">
            <v>ATRIBUÍDO SÃO PAULO</v>
          </cell>
          <cell r="E1612" t="str">
            <v>2.871,15</v>
          </cell>
        </row>
        <row r="1613">
          <cell r="A1613" t="str">
            <v>97956</v>
          </cell>
          <cell r="B1613" t="str">
            <v>CAIXA PARA BOCA DE LOBO SIMPLES RETANGULAR, EM ALVENARIA COM BLOCOS DE CONCRETO, DIMENSÕES INTERNAS: 0,6X1X1,2 M. AF_12/2020</v>
          </cell>
          <cell r="C1613" t="str">
            <v>UN</v>
          </cell>
          <cell r="D1613" t="str">
            <v>ATRIBUÍDO SÃO PAULO</v>
          </cell>
          <cell r="E1613" t="str">
            <v>1.342,64</v>
          </cell>
        </row>
        <row r="1614">
          <cell r="A1614" t="str">
            <v>97957</v>
          </cell>
          <cell r="B1614" t="str">
            <v>CAIXA PARA BOCA DE LOBO DUPLA RETANGULAR, EM ALVENARIA COM BLOCOS DE CONCRETO, DIMENSÕES INTERNAS: 0,6X2,2X1,2 M. AF_12/2020</v>
          </cell>
          <cell r="C1614" t="str">
            <v>UN</v>
          </cell>
          <cell r="D1614" t="str">
            <v>ATRIBUÍDO SÃO PAULO</v>
          </cell>
          <cell r="E1614" t="str">
            <v>2.410,38</v>
          </cell>
        </row>
        <row r="1615">
          <cell r="A1615" t="str">
            <v>97961</v>
          </cell>
          <cell r="B1615" t="str">
            <v>CAIXA PARA BOCA DE LOBO COMBINADA COM GRELHA RETANGULAR, EM ALVENARIA COM BLOCOS DE CONCRETO, DIMENSÕES INTERNAS: 1,3X1X1,2 M. AF_12/2020</v>
          </cell>
          <cell r="C1615" t="str">
            <v>UN</v>
          </cell>
          <cell r="D1615" t="str">
            <v>ATRIBUÍDO SÃO PAULO</v>
          </cell>
          <cell r="E1615" t="str">
            <v>2.240,99</v>
          </cell>
        </row>
        <row r="1616">
          <cell r="A1616" t="str">
            <v>97973</v>
          </cell>
          <cell r="B1616" t="str">
            <v>CAIXA PARA BOCA DE LOBO DUPLA COMBINADA COM GRELHA RETANGULAR, EM ALVENARIA COM BLOCOS DE CONCRETO, DIMENSÕES INTERNAS: 1,3X2,2X1,2 M. AF_12/2020</v>
          </cell>
          <cell r="C1616" t="str">
            <v>UN</v>
          </cell>
          <cell r="D1616" t="str">
            <v>ATRIBUÍDO SÃO PAULO</v>
          </cell>
          <cell r="E1616" t="str">
            <v>4.278,09</v>
          </cell>
        </row>
        <row r="1617">
          <cell r="A1617" t="str">
            <v>97974</v>
          </cell>
          <cell r="B1617" t="str">
            <v>POÇO DE INSPEÇÃO CIRCULAR PARA ESGOTO, EM CONCRETO PRÉ-MOLDADO, DIÂMETRO INTERNO = 0,60 M, PROFUNDIDADE = 0,90 M, EXCLUINDO TAMPÃO. AF_12/2020_PA</v>
          </cell>
          <cell r="C1617" t="str">
            <v>UN</v>
          </cell>
          <cell r="D1617" t="str">
            <v>ATRIBUÍDO SÃO PAULO</v>
          </cell>
          <cell r="E1617" t="str">
            <v>548,71</v>
          </cell>
        </row>
        <row r="1618">
          <cell r="A1618" t="str">
            <v>97975</v>
          </cell>
          <cell r="B1618" t="str">
            <v>POÇO DE INSPEÇÃO CIRCULAR PARA ESGOTO, EM CONCRETO PRÉ-MOLDADO, DIÂMETRO INTERNO = 0,60 M, PROFUNDIDADE = 1,40 M, EXCLUINDO TAMPÃO. AF_12/2020_PA</v>
          </cell>
          <cell r="C1618" t="str">
            <v>UN</v>
          </cell>
          <cell r="D1618" t="str">
            <v>ATRIBUÍDO SÃO PAULO</v>
          </cell>
          <cell r="E1618" t="str">
            <v>696,95</v>
          </cell>
        </row>
        <row r="1619">
          <cell r="A1619" t="str">
            <v>97976</v>
          </cell>
          <cell r="B1619" t="str">
            <v>POÇO DE INSPEÇÃO CIRCULAR PARA ESGOTO, EM ALVENARIA COM TIJOLOS CERÂMICOS MACIÇOS, DIÂMETRO INTERNO = 0,60 M, PROFUNDIDADE = 0,95 M, EXCLUINDO TAMPÃO. AF_12/2020_PA</v>
          </cell>
          <cell r="C1619" t="str">
            <v>UN</v>
          </cell>
          <cell r="D1619" t="str">
            <v>ATRIBUÍDO SÃO PAULO</v>
          </cell>
          <cell r="E1619" t="str">
            <v>1.197,18</v>
          </cell>
        </row>
        <row r="1620">
          <cell r="A1620" t="str">
            <v>97977</v>
          </cell>
          <cell r="B1620" t="str">
            <v>POÇO DE INSPEÇÃO CIRCULAR PARA ESGOTO, EM ALVENARIA COM TIJOLOS CERÂMICOS MACIÇOS, DIÂMETRO INTERNO = 0,60 M, PROFUNDIDADE = 1,45 M, EXCLUINDO TAMPÃO. AF_12/2020_PA</v>
          </cell>
          <cell r="C1620" t="str">
            <v>UN</v>
          </cell>
          <cell r="D1620" t="str">
            <v>ATRIBUÍDO SÃO PAULO</v>
          </cell>
          <cell r="E1620" t="str">
            <v>1.673,50</v>
          </cell>
        </row>
        <row r="1621">
          <cell r="A1621" t="str">
            <v>97978</v>
          </cell>
          <cell r="B1621" t="str">
            <v>BASE PARA POÇO DE VISITA CIRCULAR PARA ESGOTO, EM CONCRETO PRÉ-MOLDADO, DIÂMETRO INTERNO = 0,80 M, PROFUNDIDADE = 1,35 M, EXCLUINDO TAMPÃO. AF_12/2020_PA</v>
          </cell>
          <cell r="C1621" t="str">
            <v>UN</v>
          </cell>
          <cell r="D1621" t="str">
            <v>ATRIBUÍDO SÃO PAULO</v>
          </cell>
          <cell r="E1621" t="str">
            <v>1.048,59</v>
          </cell>
        </row>
        <row r="1622">
          <cell r="A1622" t="str">
            <v>97980</v>
          </cell>
          <cell r="B1622" t="str">
            <v>BASE PARA POÇO DE VISITA CIRCULAR PARA  ESGOTO, EM ALVENARIA COM TIJOLOS CERÂMICOS MACIÇOS, DIÂMETRO INTERNO = 0,80 M, PROFUNDIDADE = 1,40 M, EXCLUINDO TAMPÃO. AF_12/2020_PA</v>
          </cell>
          <cell r="C1622" t="str">
            <v>UN</v>
          </cell>
          <cell r="D1622" t="str">
            <v>ATRIBUÍDO SÃO PAULO</v>
          </cell>
          <cell r="E1622" t="str">
            <v>2.165,85</v>
          </cell>
        </row>
        <row r="1623">
          <cell r="A1623" t="str">
            <v>97981</v>
          </cell>
          <cell r="B1623" t="str">
            <v>ACRÉSCIMO PARA POÇO DE VISITA CIRCULAR PARA ESGOTO, EM ALVENARIA COM TIJOLOS CERÂMICOS MACIÇOS, DIÂMETRO INTERNO = 0,8 M. AF_12/2020</v>
          </cell>
          <cell r="C1623" t="str">
            <v>M</v>
          </cell>
          <cell r="D1623" t="str">
            <v>COEFICIENTE DE REPRESENTATIVIDADE</v>
          </cell>
          <cell r="E1623" t="str">
            <v>1.163,43</v>
          </cell>
        </row>
        <row r="1624">
          <cell r="A1624" t="str">
            <v>97983</v>
          </cell>
          <cell r="B1624" t="str">
            <v>ACRÉSCIMO PARA POÇO DE VISITA CIRCULAR PARA ESGOTO, EM CONCRETO PRÉ-MOLDADO, DIÂMETRO INTERNO = 1 M. AF_12/2020</v>
          </cell>
          <cell r="C1624" t="str">
            <v>M</v>
          </cell>
          <cell r="D1624" t="str">
            <v>ATRIBUÍDO SÃO PAULO</v>
          </cell>
          <cell r="E1624" t="str">
            <v>522,70</v>
          </cell>
        </row>
        <row r="1625">
          <cell r="A1625" t="str">
            <v>97985</v>
          </cell>
          <cell r="B1625" t="str">
            <v>ACRÉSCIMO PARA POÇO DE VISITA CIRCULAR PARA  ESGOTO, EM ALVENARIA COM TIJOLOS CERÂMICOS MACIÇOS, DIÂMETRO INTERNO = 1 M. AF_12/2020</v>
          </cell>
          <cell r="C1625" t="str">
            <v>M</v>
          </cell>
          <cell r="D1625" t="str">
            <v>COEFICIENTE DE REPRESENTATIVIDADE</v>
          </cell>
          <cell r="E1625" t="str">
            <v>1.393,59</v>
          </cell>
        </row>
        <row r="1626">
          <cell r="A1626" t="str">
            <v>97987</v>
          </cell>
          <cell r="B1626" t="str">
            <v>ACRÉSCIMO PARA POÇO DE VISITA CIRCULAR PARA ESGOTO, EM CONCRETO PRÉ-MOLDADO, DIÂMETRO INTERNO = 1,2 M. AF_12/2020</v>
          </cell>
          <cell r="C1626" t="str">
            <v>M</v>
          </cell>
          <cell r="D1626" t="str">
            <v>ATRIBUÍDO SÃO PAULO</v>
          </cell>
          <cell r="E1626" t="str">
            <v>696,94</v>
          </cell>
        </row>
        <row r="1627">
          <cell r="A1627" t="str">
            <v>97988</v>
          </cell>
          <cell r="B1627" t="str">
            <v>BASE PARA POÇO DE VISITA CIRCULAR PARA  ESGOTO, EM ALVENARIA COM TIJOLOS CERÂMICOS MACIÇOS, DIÂMETRO INTERNO = 1,20 M, PROFUNDIDADE = 1,40 M, EXCLUINDO TAMPÃO. AF_12/2020_PA</v>
          </cell>
          <cell r="C1627" t="str">
            <v>UN</v>
          </cell>
          <cell r="D1627" t="str">
            <v>ATRIBUÍDO SÃO PAULO</v>
          </cell>
          <cell r="E1627" t="str">
            <v>3.182,68</v>
          </cell>
        </row>
        <row r="1628">
          <cell r="A1628" t="str">
            <v>97989</v>
          </cell>
          <cell r="B1628" t="str">
            <v>ACRÉSCIMO PARA POÇO DE VISITA CIRCULAR PARA ESGOTO, EM ALVENARIA COM TIJOLOS CERÂMICOS MACIÇOS, DIÂMETRO INTERNO = 1,2 M. AF_12/2020</v>
          </cell>
          <cell r="C1628" t="str">
            <v>M</v>
          </cell>
          <cell r="D1628" t="str">
            <v>COEFICIENTE DE REPRESENTATIVIDADE</v>
          </cell>
          <cell r="E1628" t="str">
            <v>1.623,69</v>
          </cell>
        </row>
        <row r="1629">
          <cell r="A1629" t="str">
            <v>97991</v>
          </cell>
          <cell r="B1629" t="str">
            <v>ACRÉSCIMO PARA POÇO DE VISITA CIRCULAR PARA  ESGOTO, EM CONCRETO PRÉ-MOLDADO, DIÂMETRO INTERNO = 1,5 M. AF_12/2020</v>
          </cell>
          <cell r="C1629" t="str">
            <v>M</v>
          </cell>
          <cell r="D1629" t="str">
            <v>ATRIBUÍDO SÃO PAULO</v>
          </cell>
          <cell r="E1629" t="str">
            <v>956,41</v>
          </cell>
        </row>
        <row r="1630">
          <cell r="A1630" t="str">
            <v>97992</v>
          </cell>
          <cell r="B1630" t="str">
            <v>BASE PARA POÇO DE VISITA CIRCULAR PARA ESGOTO, EM ALVENARIA COM TIJOLOS CERÂMICOS MACIÇOS, DIÂMETRO INTERNO = 1,50 M, PROFUNDIDADE = 1,40 M, EXCLUINDO TAMPÃO. AF_12/2020_PA</v>
          </cell>
          <cell r="C1630" t="str">
            <v>UN</v>
          </cell>
          <cell r="D1630" t="str">
            <v>ATRIBUÍDO SÃO PAULO</v>
          </cell>
          <cell r="E1630" t="str">
            <v>4.092,59</v>
          </cell>
        </row>
        <row r="1631">
          <cell r="A1631" t="str">
            <v>97993</v>
          </cell>
          <cell r="B1631" t="str">
            <v>ACRÉSCIMO PARA POÇO DE VISITA CIRCULAR PARA  ESGOTO, EM ALVENARIA COM TIJOLOS CERÂMICOS MACIÇOS, DIÂMETRO INTERNO = 1,5 M. AF_12/2020</v>
          </cell>
          <cell r="C1631" t="str">
            <v>M</v>
          </cell>
          <cell r="D1631" t="str">
            <v>COEFICIENTE DE REPRESENTATIVIDADE</v>
          </cell>
          <cell r="E1631" t="str">
            <v>1.968,99</v>
          </cell>
        </row>
        <row r="1632">
          <cell r="A1632" t="str">
            <v>97994</v>
          </cell>
          <cell r="B1632" t="str">
            <v>BASE PARA POÇO DE VISITA RETANGULAR PARA  ESGOTO, EM ALVENARIA COM BLOCOS DE CONCRETO, DIMENSÕES INTERNAS = 1X1 M, PROFUNDIDADE = 1,40 M, EXCLUINDO TAMPÃO. AF_12/2020_PA</v>
          </cell>
          <cell r="C1632" t="str">
            <v>UN</v>
          </cell>
          <cell r="D1632" t="str">
            <v>ATRIBUÍDO SÃO PAULO</v>
          </cell>
          <cell r="E1632" t="str">
            <v>2.649,63</v>
          </cell>
        </row>
        <row r="1633">
          <cell r="A1633" t="str">
            <v>97995</v>
          </cell>
          <cell r="B1633" t="str">
            <v>ACRÉSCIMO PARA POÇO DE VISITA RETANGULAR PARA ESGOTO, EM ALVENARIA COM BLOCOS DE CONCRETO, DIMENSÕES INTERNAS = 1X1 M. AF_12/2020</v>
          </cell>
          <cell r="C1633" t="str">
            <v>M</v>
          </cell>
          <cell r="D1633" t="str">
            <v>COEFICIENTE DE REPRESENTATIVIDADE</v>
          </cell>
          <cell r="E1633" t="str">
            <v>1.179,65</v>
          </cell>
        </row>
        <row r="1634">
          <cell r="A1634" t="str">
            <v>97996</v>
          </cell>
          <cell r="B1634" t="str">
            <v>BASE PARA POÇO DE VISITA RETANGULAR PARA ESGOTO, EM ALVENARIA COM BLOCOS DE CONCRETO, DIMENSÕES INTERNAS = 1X1,5 M, PROFUNDIDADE = 1,40 M, EXCLUINDO TAMPÃO. AF_12/2020_PA</v>
          </cell>
          <cell r="C1634" t="str">
            <v>UN</v>
          </cell>
          <cell r="D1634" t="str">
            <v>ATRIBUÍDO SÃO PAULO</v>
          </cell>
          <cell r="E1634" t="str">
            <v>3.349,82</v>
          </cell>
        </row>
        <row r="1635">
          <cell r="A1635" t="str">
            <v>97997</v>
          </cell>
          <cell r="B1635" t="str">
            <v>ACRÉSCIMO PARA POÇO DE VISITA RETANGULAR PARA ESGOTO, EM ALVENARIA COM BLOCOS DE CONCRETO, DIMENSÕES INTERNAS = 1X1,5 M. AF_12/2020</v>
          </cell>
          <cell r="C1635" t="str">
            <v>M</v>
          </cell>
          <cell r="D1635" t="str">
            <v>COEFICIENTE DE REPRESENTATIVIDADE</v>
          </cell>
          <cell r="E1635" t="str">
            <v>1.406,39</v>
          </cell>
        </row>
        <row r="1636">
          <cell r="A1636" t="str">
            <v>97999</v>
          </cell>
          <cell r="B1636" t="str">
            <v>ACRÉSCIMO PARA POÇO DE VISITA RETANGULAR PARA ESGOTO, EM ALVENARIA COM BLOCOS DE CONCRETO, DIMENSÕES INTERNAS = 1X2 M. AF_12/2020</v>
          </cell>
          <cell r="C1636" t="str">
            <v>M</v>
          </cell>
          <cell r="D1636" t="str">
            <v>COEFICIENTE DE REPRESENTATIVIDADE</v>
          </cell>
          <cell r="E1636" t="str">
            <v>1.633,25</v>
          </cell>
        </row>
        <row r="1637">
          <cell r="A1637" t="str">
            <v>98001</v>
          </cell>
          <cell r="B1637" t="str">
            <v>ACRÉSCIMO PARA POÇO DE VISITA RETANGULAR PARA ESGOTO, EM ALVENARIA COM BLOCOS DE CONCRETO, DIMENSÕES INTERNAS = 1X2,5 M. AF_12/2020</v>
          </cell>
          <cell r="C1637" t="str">
            <v>M</v>
          </cell>
          <cell r="D1637" t="str">
            <v>COEFICIENTE DE REPRESENTATIVIDADE</v>
          </cell>
          <cell r="E1637" t="str">
            <v>1.859,99</v>
          </cell>
        </row>
        <row r="1638">
          <cell r="A1638" t="str">
            <v>98002</v>
          </cell>
          <cell r="B1638" t="str">
            <v>BASE PARA POÇO DE VISITA RETANGULAR PARA ESGOTO, EM ALVENARIA COM BLOCOS DE CONCRETO, DIMENSÕES INTERNAS = 1X3 M, PROFUNDIDADE = 1,40 M, EXCLUINDO TAMPÃO. AF_12/2020_PA</v>
          </cell>
          <cell r="C1638" t="str">
            <v>UN</v>
          </cell>
          <cell r="D1638" t="str">
            <v>ATRIBUÍDO SÃO PAULO</v>
          </cell>
          <cell r="E1638" t="str">
            <v>5.485,70</v>
          </cell>
        </row>
        <row r="1639">
          <cell r="A1639" t="str">
            <v>98003</v>
          </cell>
          <cell r="B1639" t="str">
            <v>ACRÉSCIMO PARA POÇO DE VISITA RETANGULAR PARA ESGOTO, EM ALVENARIA COM BLOCOS DE CONCRETO, DIMENSÕES INTERNAS = 1X3 M. AF_12/2020</v>
          </cell>
          <cell r="C1639" t="str">
            <v>M</v>
          </cell>
          <cell r="D1639" t="str">
            <v>COEFICIENTE DE REPRESENTATIVIDADE</v>
          </cell>
          <cell r="E1639" t="str">
            <v>2.086,83</v>
          </cell>
        </row>
        <row r="1640">
          <cell r="A1640" t="str">
            <v>98005</v>
          </cell>
          <cell r="B1640" t="str">
            <v>ACRÉSCIMO PARA POÇO DE VISITA RETANGULAR PARA ESGOTO, EM ALVENARIA COM BLOCOS DE CONCRETO, DIMENSÕES INTERNAS = 1X3,5 M. AF_12/2020</v>
          </cell>
          <cell r="C1640" t="str">
            <v>M</v>
          </cell>
          <cell r="D1640" t="str">
            <v>COEFICIENTE DE REPRESENTATIVIDADE</v>
          </cell>
          <cell r="E1640" t="str">
            <v>2.313,67</v>
          </cell>
        </row>
        <row r="1641">
          <cell r="A1641" t="str">
            <v>98006</v>
          </cell>
          <cell r="B1641" t="str">
            <v>BASE PARA POÇO DE VISITA RETANGULAR PARA ESGOTO, EM ALVENARIA COM BLOCOS DE CONCRETO, DIMENSÕES INTERNAS = 1X4 M, PROFUNDIDADE = 1,40 M, EXCLUINDO TAMPÃO. AF_12/2020_PA</v>
          </cell>
          <cell r="C1641" t="str">
            <v>UN</v>
          </cell>
          <cell r="D1641" t="str">
            <v>ATRIBUÍDO SÃO PAULO</v>
          </cell>
          <cell r="E1641" t="str">
            <v>6.895,02</v>
          </cell>
        </row>
        <row r="1642">
          <cell r="A1642" t="str">
            <v>98007</v>
          </cell>
          <cell r="B1642" t="str">
            <v>ACRÉSCIMO PARA POÇO DE VISITA RETANGULAR PARA ESGOTO, EM ALVENARIA COM BLOCOS DE CONCRETO, DIMENSÕES INTERNAS = 1X4 M. AF_12/2020</v>
          </cell>
          <cell r="C1642" t="str">
            <v>M</v>
          </cell>
          <cell r="D1642" t="str">
            <v>COEFICIENTE DE REPRESENTATIVIDADE</v>
          </cell>
          <cell r="E1642" t="str">
            <v>2.540,41</v>
          </cell>
        </row>
        <row r="1643">
          <cell r="A1643" t="str">
            <v>98008</v>
          </cell>
          <cell r="B1643" t="str">
            <v>BASE PARA POÇO DE VISITA RETANGULAR PARA ESGOTO, EM ALVENARIA COM BLOCOS DE CONCRETO, DIMENSÕES INTERNAS = 1,5X1,5 M, PROFUNDIDADE = 1,45 M, EXCLUINDO TAMPÃO . AF_12/2020_PA</v>
          </cell>
          <cell r="C1643" t="str">
            <v>UN</v>
          </cell>
          <cell r="D1643" t="str">
            <v>ATRIBUÍDO SÃO PAULO</v>
          </cell>
          <cell r="E1643" t="str">
            <v>4.160,64</v>
          </cell>
        </row>
        <row r="1644">
          <cell r="A1644" t="str">
            <v>98009</v>
          </cell>
          <cell r="B1644" t="str">
            <v>ACRÉSCIMO PARA POÇO DE VISITA RETANGULAR PARA ESGOTO, EM ALVENARIA COM BLOCOS DE CONCRETO, DIMENSÕES INTERNAS = 1,5X1,5 M. AF_12/2020</v>
          </cell>
          <cell r="C1644" t="str">
            <v>M</v>
          </cell>
          <cell r="D1644" t="str">
            <v>COEFICIENTE DE REPRESENTATIVIDADE</v>
          </cell>
          <cell r="E1644" t="str">
            <v>1.633,25</v>
          </cell>
        </row>
        <row r="1645">
          <cell r="A1645" t="str">
            <v>98010</v>
          </cell>
          <cell r="B1645" t="str">
            <v>BASE PARA POÇO DE VISITA RETANGULAR PARA ESGOTO, EM ALVENARIA COM BLOCOS DE CONCRETO, DIMENSÕES INTERNAS = 1,5X2 M, PROFUNDIDADE = 1,40 M, EXCLUINDO TAMPÃO. AF_12/2020_PA</v>
          </cell>
          <cell r="C1645" t="str">
            <v>UN</v>
          </cell>
          <cell r="D1645" t="str">
            <v>ATRIBUÍDO SÃO PAULO</v>
          </cell>
          <cell r="E1645" t="str">
            <v>5.076,74</v>
          </cell>
        </row>
        <row r="1646">
          <cell r="A1646" t="str">
            <v>98011</v>
          </cell>
          <cell r="B1646" t="str">
            <v>ACRÉSCIMO PARA POÇO DE VISITA RETANGULAR PARA ESGOTO, EM ALVENARIA COM BLOCOS DE CONCRETO, DIMENSÕES INTERNAS = 1,5X2 M. AF_12/2020</v>
          </cell>
          <cell r="C1646" t="str">
            <v>M</v>
          </cell>
          <cell r="D1646" t="str">
            <v>COEFICIENTE DE REPRESENTATIVIDADE</v>
          </cell>
          <cell r="E1646" t="str">
            <v>1.859,99</v>
          </cell>
        </row>
        <row r="1647">
          <cell r="A1647" t="str">
            <v>98012</v>
          </cell>
          <cell r="B1647" t="str">
            <v>BASE PARA POÇO DE VISITA RETANGULAR PARA ESGOTO, EM ALVENARIA COM BLOCOS DE CONCRETO, DIMENSÕES INTERNAS = 1,5X2,5 M, PROFUNDIDADE = 1,40 M, EXCLUINDO TAMPÃO. AF_12/2020_PA</v>
          </cell>
          <cell r="C1647" t="str">
            <v>UN</v>
          </cell>
          <cell r="D1647" t="str">
            <v>ATRIBUÍDO SÃO PAULO</v>
          </cell>
          <cell r="E1647" t="str">
            <v>5.964,79</v>
          </cell>
        </row>
        <row r="1648">
          <cell r="A1648" t="str">
            <v>98013</v>
          </cell>
          <cell r="B1648" t="str">
            <v>ACRÉSCIMO PARA POÇO DE VISITA RETANGULAR PARA ESGOTO, EM ALVENARIA COM BLOCOS DE CONCRETO, DIMENSÕES INTERNAS = 1,5X2,5 M. AF_12/2020</v>
          </cell>
          <cell r="C1648" t="str">
            <v>M</v>
          </cell>
          <cell r="D1648" t="str">
            <v>COEFICIENTE DE REPRESENTATIVIDADE</v>
          </cell>
          <cell r="E1648" t="str">
            <v>2.086,83</v>
          </cell>
        </row>
        <row r="1649">
          <cell r="A1649" t="str">
            <v>98014</v>
          </cell>
          <cell r="B1649" t="str">
            <v>BASE PARA POÇO DE VISITA RETANGULAR PARA ESGOTO, EM ALVENARIA COM BLOCOS DE CONCRETO, DIMENSÕES INTERNAS = 1,5X3 M, PROFUNDIDADE = 1,40 M, EXCLUINDO TAMPÃO. AF_12/2020_PA</v>
          </cell>
          <cell r="C1649" t="str">
            <v>UN</v>
          </cell>
          <cell r="D1649" t="str">
            <v>ATRIBUÍDO SÃO PAULO</v>
          </cell>
          <cell r="E1649" t="str">
            <v>6.852,77</v>
          </cell>
        </row>
        <row r="1650">
          <cell r="A1650" t="str">
            <v>98015</v>
          </cell>
          <cell r="B1650" t="str">
            <v>ACRÉSCIMO PARA POÇO DE VISITA RETANGULAR PARA ESGOTO, EM ALVENARIA COM BLOCOS DE CONCRETO, DIMENSÕES INTERNAS = 1,5X3 M. AF_12/2020</v>
          </cell>
          <cell r="C1650" t="str">
            <v>M</v>
          </cell>
          <cell r="D1650" t="str">
            <v>COEFICIENTE DE REPRESENTATIVIDADE</v>
          </cell>
          <cell r="E1650" t="str">
            <v>2.313,67</v>
          </cell>
        </row>
        <row r="1651">
          <cell r="A1651" t="str">
            <v>98016</v>
          </cell>
          <cell r="B1651" t="str">
            <v>BASE PARA POÇO DE VISITA RETANGULAR PARA ESGOTO, EM ALVENARIA COM BLOCOS DE CONCRETO, DIMENSÕES INTERNAS = 1,5X3,5 M, PROFUNDIDADE = 1,40 M, EXCLUINDO TAMPÃO. AF_12/2020_PA</v>
          </cell>
          <cell r="C1651" t="str">
            <v>UN</v>
          </cell>
          <cell r="D1651" t="str">
            <v>ATRIBUÍDO SÃO PAULO</v>
          </cell>
          <cell r="E1651" t="str">
            <v>7.740,93</v>
          </cell>
        </row>
        <row r="1652">
          <cell r="A1652" t="str">
            <v>98017</v>
          </cell>
          <cell r="B1652" t="str">
            <v>ACRÉSCIMO PARA POÇO DE VISITA RETANGULAR PARA ESGOTO, EM ALVENARIA COM BLOCOS DE CONCRETO, DIMENSÕES INTERNAS = 1,5X3,5 M. AF_12/2020</v>
          </cell>
          <cell r="C1652" t="str">
            <v>M</v>
          </cell>
          <cell r="D1652" t="str">
            <v>COEFICIENTE DE REPRESENTATIVIDADE</v>
          </cell>
          <cell r="E1652" t="str">
            <v>2.540,41</v>
          </cell>
        </row>
        <row r="1653">
          <cell r="A1653" t="str">
            <v>98018</v>
          </cell>
          <cell r="B1653" t="str">
            <v>BASE PARA POÇO DE VISITA RETANGULAR PARA ESGOTO, EM ALVENARIA COM BLOCOS DE CONCRETO, DIMENSÕES INTERNAS = 1,5X4 M, PROFUNDIDADE = 1,40 M, EXCLUINDO TAMPÃO. AF_12/2020_PA</v>
          </cell>
          <cell r="C1653" t="str">
            <v>UN</v>
          </cell>
          <cell r="D1653" t="str">
            <v>ATRIBUÍDO SÃO PAULO</v>
          </cell>
          <cell r="E1653" t="str">
            <v>8.628,91</v>
          </cell>
        </row>
        <row r="1654">
          <cell r="A1654" t="str">
            <v>98019</v>
          </cell>
          <cell r="B1654" t="str">
            <v>ACRÉSCIMO PARA POÇO DE VISITA RETANGULAR PARA ESGOTO, EM ALVENARIA COM BLOCOS DE CONCRETO, DIMENSÕES INTERNAS = 1,5X4 M. AF_12/2020</v>
          </cell>
          <cell r="C1654" t="str">
            <v>M</v>
          </cell>
          <cell r="D1654" t="str">
            <v>COEFICIENTE DE REPRESENTATIVIDADE</v>
          </cell>
          <cell r="E1654" t="str">
            <v>2.792,44</v>
          </cell>
        </row>
        <row r="1655">
          <cell r="A1655" t="str">
            <v>98020</v>
          </cell>
          <cell r="B1655" t="str">
            <v>BASE PARA POÇO DE VISITA RETANGULAR PARA ESGOTO, EM ALVENARIA COM BLOCOS DE CONCRETO, DIMENSÕES INTERNAS = 2X2 M, PROFUNDIDADE = 1,40 M, EXCLUINDO TAMPÃO. AF_12/2020_PA</v>
          </cell>
          <cell r="C1655" t="str">
            <v>UN</v>
          </cell>
          <cell r="D1655" t="str">
            <v>ATRIBUÍDO SÃO PAULO</v>
          </cell>
          <cell r="E1655" t="str">
            <v>6.128,89</v>
          </cell>
        </row>
        <row r="1656">
          <cell r="A1656" t="str">
            <v>98021</v>
          </cell>
          <cell r="B1656" t="str">
            <v>ACRÉSCIMO PARA POÇO DE VISITA RETANGULAR PARA ESGOTO, EM ALVENARIA COM BLOCOS DE CONCRETO, DIMENSÕES INTERNAS = 2X2 M. AF_12/2020</v>
          </cell>
          <cell r="C1656" t="str">
            <v>M</v>
          </cell>
          <cell r="D1656" t="str">
            <v>COEFICIENTE DE REPRESENTATIVIDADE</v>
          </cell>
          <cell r="E1656" t="str">
            <v>2.112,10</v>
          </cell>
        </row>
        <row r="1657">
          <cell r="A1657" t="str">
            <v>98022</v>
          </cell>
          <cell r="B1657" t="str">
            <v>BASE PARA POÇO DE VISITA RETANGULAR PARA ESGOTO, EM ALVENARIA COM BLOCOS DE CONCRETO, DIMENSÕES INTERNAS = 2X2,5 M, PROFUNDIDADE = 1,40 M, EXCLUINDO TAMPÃO. AF_12/2020_PA</v>
          </cell>
          <cell r="C1657" t="str">
            <v>UN</v>
          </cell>
          <cell r="D1657" t="str">
            <v>ATRIBUÍDO SÃO PAULO</v>
          </cell>
          <cell r="E1657" t="str">
            <v>7.187,28</v>
          </cell>
        </row>
        <row r="1658">
          <cell r="A1658" t="str">
            <v>98023</v>
          </cell>
          <cell r="B1658" t="str">
            <v>ACRÉSCIMO PARA POÇO DE VISITA RETANGULAR PARA ESGOTO, EM ALVENARIA COM BLOCOS DE CONCRETO, DIMENSÕES INTERNAS = 2X2,5 M. AF_12/2020</v>
          </cell>
          <cell r="C1658" t="str">
            <v>M</v>
          </cell>
          <cell r="D1658" t="str">
            <v>COEFICIENTE DE REPRESENTATIVIDADE</v>
          </cell>
          <cell r="E1658" t="str">
            <v>2.338,86</v>
          </cell>
        </row>
        <row r="1659">
          <cell r="A1659" t="str">
            <v>98024</v>
          </cell>
          <cell r="B1659" t="str">
            <v>BASE PARA POÇO DE VISITA RETANGULAR PARA ESGOTO, EM ALVENARIA COM BLOCOS DE CONCRETO, DIMENSÕES INTERNAS = 2X3 M, PROFUNDIDADE = 1,40 M, EXCLUINDO TAMPÃO. AF_12/2020_PA</v>
          </cell>
          <cell r="C1659" t="str">
            <v>UN</v>
          </cell>
          <cell r="D1659" t="str">
            <v>ATRIBUÍDO SÃO PAULO</v>
          </cell>
          <cell r="E1659" t="str">
            <v>8.307,84</v>
          </cell>
        </row>
        <row r="1660">
          <cell r="A1660" t="str">
            <v>98025</v>
          </cell>
          <cell r="B1660" t="str">
            <v>ACRÉSCIMO PARA POÇO DE VISITA RETANGULAR PARA ESGOTO, EM ALVENARIA COM BLOCOS DE CONCRETO, DIMENSÕES INTERNAS = 2X3 M. AF_12/2020</v>
          </cell>
          <cell r="C1660" t="str">
            <v>M</v>
          </cell>
          <cell r="D1660" t="str">
            <v>COEFICIENTE DE REPRESENTATIVIDADE</v>
          </cell>
          <cell r="E1660" t="str">
            <v>2.565,70</v>
          </cell>
        </row>
        <row r="1661">
          <cell r="A1661" t="str">
            <v>98026</v>
          </cell>
          <cell r="B1661" t="str">
            <v>BASE PARA POÇO DE VISITA RETANGULAR PARA ESGOTO, EM ALVENARIA COM BLOCOS DE CONCRETO, DIMENSÕES INTERNAS = 2X3,5 M, PROFUNDIDADE = 1,40 M, EXCLUINDO TAMPÃO. AF_12/2020_PA</v>
          </cell>
          <cell r="C1661" t="str">
            <v>UN</v>
          </cell>
          <cell r="D1661" t="str">
            <v>ATRIBUÍDO SÃO PAULO</v>
          </cell>
          <cell r="E1661" t="str">
            <v>9.374,09</v>
          </cell>
        </row>
        <row r="1662">
          <cell r="A1662" t="str">
            <v>98027</v>
          </cell>
          <cell r="B1662" t="str">
            <v>ACRÉSCIMO PARA POÇO DE VISITA RETANGULAR PARA ESGOTO, EM ALVENARIA COM BLOCOS DE CONCRETO, DIMENSÕES INTERNAS = 2X3,5 M. AF_12/2020</v>
          </cell>
          <cell r="C1662" t="str">
            <v>M</v>
          </cell>
          <cell r="D1662" t="str">
            <v>COEFICIENTE DE REPRESENTATIVIDADE</v>
          </cell>
          <cell r="E1662" t="str">
            <v>2.792,44</v>
          </cell>
        </row>
        <row r="1663">
          <cell r="A1663" t="str">
            <v>98028</v>
          </cell>
          <cell r="B1663" t="str">
            <v>BASE PARA POÇO DE VISITA RETANGULAR PARA ESGOTO, EM ALVENARIA COM BLOCOS DE CONCRETO, DIMENSÕES INTERNAS = 2X4 M, PROFUNDIDADE = 1,40 M, EXCLUINDO TAMPÃO. AF_12/2020_PA</v>
          </cell>
          <cell r="C1663" t="str">
            <v>UN</v>
          </cell>
          <cell r="D1663" t="str">
            <v>ATRIBUÍDO SÃO PAULO</v>
          </cell>
          <cell r="E1663" t="str">
            <v>10.440,37</v>
          </cell>
        </row>
        <row r="1664">
          <cell r="A1664" t="str">
            <v>98029</v>
          </cell>
          <cell r="B1664" t="str">
            <v>ACRÉSCIMO PARA POÇO DE VISITA RETANGULAR PARA ESGOTO, EM ALVENARIA COM BLOCOS DE CONCRETO, DIMENSÕES INTERNAS = 2X4 M. AF_12/2020</v>
          </cell>
          <cell r="C1664" t="str">
            <v>M</v>
          </cell>
          <cell r="D1664" t="str">
            <v>COEFICIENTE DE REPRESENTATIVIDADE</v>
          </cell>
          <cell r="E1664" t="str">
            <v>3.024,44</v>
          </cell>
        </row>
        <row r="1665">
          <cell r="A1665" t="str">
            <v>98030</v>
          </cell>
          <cell r="B1665" t="str">
            <v>BASE PARA POÇO DE VISITA RETANGULAR PARA ESGOTO, EM ALVENARIA COM BLOCOS DE CONCRETO, DIMENSÕES INTERNAS = 2,5X2,5 M, PROFUNDIDADE = 1,40 M, EXCLUINDO TAMPÃO. AF_12/2020_PA</v>
          </cell>
          <cell r="C1665" t="str">
            <v>UN</v>
          </cell>
          <cell r="D1665" t="str">
            <v>ATRIBUÍDO SÃO PAULO</v>
          </cell>
          <cell r="E1665" t="str">
            <v>8.504,81</v>
          </cell>
        </row>
        <row r="1666">
          <cell r="A1666" t="str">
            <v>98031</v>
          </cell>
          <cell r="B1666" t="str">
            <v>ACRÉSCIMO PARA POÇO DE VISITA RETANGULAR PARA ESGOTO, EM ALVENARIA COM BLOCOS DE CONCRETO, DIMENSÕES INTERNAS = 2,5X2,5 M. AF_12/2020</v>
          </cell>
          <cell r="C1666" t="str">
            <v>M</v>
          </cell>
          <cell r="D1666" t="str">
            <v>COEFICIENTE DE REPRESENTATIVIDADE</v>
          </cell>
          <cell r="E1666" t="str">
            <v>2.570,96</v>
          </cell>
        </row>
        <row r="1667">
          <cell r="A1667" t="str">
            <v>98032</v>
          </cell>
          <cell r="B1667" t="str">
            <v>BASE PARA POÇO DE VISITA RETANGULAR PARA ESGOTO, EM ALVENARIA COM BLOCOS DE CONCRETO, DIMENSÕES INTERNAS = 2,5X3 M, PROFUNDIDADE = 1,40 M, EXCLUINDO TAMPÃO. AF_12/2020_PA</v>
          </cell>
          <cell r="C1667" t="str">
            <v>UN</v>
          </cell>
          <cell r="D1667" t="str">
            <v>ATRIBUÍDO SÃO PAULO</v>
          </cell>
          <cell r="E1667" t="str">
            <v>9.786,66</v>
          </cell>
        </row>
        <row r="1668">
          <cell r="A1668" t="str">
            <v>98033</v>
          </cell>
          <cell r="B1668" t="str">
            <v>ACRÉSCIMO PARA POÇO DE VISITA RETANGULAR PARA ESGOTO, EM ALVENARIA COM BLOCOS DE CONCRETO, DIMENSÕES INTERNAS = 2,5X3 M. AF_12/2020</v>
          </cell>
          <cell r="C1668" t="str">
            <v>M</v>
          </cell>
          <cell r="D1668" t="str">
            <v>COEFICIENTE DE REPRESENTATIVIDADE</v>
          </cell>
          <cell r="E1668" t="str">
            <v>2.797,71</v>
          </cell>
        </row>
        <row r="1669">
          <cell r="A1669" t="str">
            <v>98034</v>
          </cell>
          <cell r="B1669" t="str">
            <v>BASE PARA POÇO DE VISITA RETANGULAR PARA ESGOTO, EM ALVENARIA COM BLOCOS DE CONCRETO, DIMENSÕES INTERNAS = 2,5X3,5 M, PROFUNDIDADE = 1,40 M, EXCLUINDO TAMPÃO. AF_12/2020_PA</v>
          </cell>
          <cell r="C1669" t="str">
            <v>UN</v>
          </cell>
          <cell r="D1669" t="str">
            <v>ATRIBUÍDO SÃO PAULO</v>
          </cell>
          <cell r="E1669" t="str">
            <v>11.068,51</v>
          </cell>
        </row>
        <row r="1670">
          <cell r="A1670" t="str">
            <v>98035</v>
          </cell>
          <cell r="B1670" t="str">
            <v>ACRÉSCIMO PARA POÇO DE VISITA RETANGULAR PARA ESGOTO, EM ALVENARIA COM BLOCOS DE CONCRETO, DIMENSÕES INTERNAS = 2,5X3,5 M. AF_12/2020</v>
          </cell>
          <cell r="C1670" t="str">
            <v>M</v>
          </cell>
          <cell r="D1670" t="str">
            <v>COEFICIENTE DE REPRESENTATIVIDADE</v>
          </cell>
          <cell r="E1670" t="str">
            <v>3.024,44</v>
          </cell>
        </row>
        <row r="1671">
          <cell r="A1671" t="str">
            <v>98036</v>
          </cell>
          <cell r="B1671" t="str">
            <v>BASE PARA POÇO DE VISITA RETANGULAR PARA ESGOTO, EM ALVENARIA COM BLOCOS DE CONCRETO, DIMENSÕES INTERNAS = 2,5X4 M, PROFUNDIDADE = 1,40 M, EXCLUINDO TAMPÃO. AF_12/2020_PA</v>
          </cell>
          <cell r="C1671" t="str">
            <v>UN</v>
          </cell>
          <cell r="D1671" t="str">
            <v>ATRIBUÍDO SÃO PAULO</v>
          </cell>
          <cell r="E1671" t="str">
            <v>12.350,36</v>
          </cell>
        </row>
        <row r="1672">
          <cell r="A1672" t="str">
            <v>98037</v>
          </cell>
          <cell r="B1672" t="str">
            <v>ACRÉSCIMO PARA POÇO DE VISITA RETANGULAR PARA ESGOTO, EM ALVENARIA COM BLOCOS DE CONCRETO, DIMENSÕES INTERNAS = 2,5X4 M. AF_12/2020</v>
          </cell>
          <cell r="C1672" t="str">
            <v>M</v>
          </cell>
          <cell r="D1672" t="str">
            <v>COEFICIENTE DE REPRESENTATIVIDADE</v>
          </cell>
          <cell r="E1672" t="str">
            <v>3.256,44</v>
          </cell>
        </row>
        <row r="1673">
          <cell r="A1673" t="str">
            <v>98038</v>
          </cell>
          <cell r="B1673" t="str">
            <v>BASE PARA POÇO DE VISITA RETANGULAR PARA ESGOTO, EM ALVENARIA COM BLOCOS DE CONCRETO, DIMENSÕES INTERNAS = 3X3 M, PROFUNDIDADE = 1,40 M, EXCLUINDO TAMPÃO. AF_12/2020_PA</v>
          </cell>
          <cell r="C1673" t="str">
            <v>UN</v>
          </cell>
          <cell r="D1673" t="str">
            <v>ATRIBUÍDO SÃO PAULO</v>
          </cell>
          <cell r="E1673" t="str">
            <v>11.296,23</v>
          </cell>
        </row>
        <row r="1674">
          <cell r="A1674" t="str">
            <v>98039</v>
          </cell>
          <cell r="B1674" t="str">
            <v>ACRÉSCIMO PARA POÇO DE VISITA RETANGULAR PARA ESGOTO, EM ALVENARIA COM BLOCOS DE CONCRETO, DIMENSÕES INTERNAS = 3X3 M. AF_12/2020</v>
          </cell>
          <cell r="C1674" t="str">
            <v>M</v>
          </cell>
          <cell r="D1674" t="str">
            <v>COEFICIENTE DE REPRESENTATIVIDADE</v>
          </cell>
          <cell r="E1674" t="str">
            <v>3.029,70</v>
          </cell>
        </row>
        <row r="1675">
          <cell r="A1675" t="str">
            <v>98040</v>
          </cell>
          <cell r="B1675" t="str">
            <v>BASE PARA POÇO DE VISITA RETANGULAR PARA ESGOTO, EM ALVENARIA COM BLOCOS DE CONCRETO, DIMENSÕES INTERNAS = 3X3,5 M, PROFUNDIDADE = 1,40 M, EXCLUINDO TAMPÃO. AF_12/2020_PA</v>
          </cell>
          <cell r="C1675" t="str">
            <v>UN</v>
          </cell>
          <cell r="D1675" t="str">
            <v>ATRIBUÍDO SÃO PAULO</v>
          </cell>
          <cell r="E1675" t="str">
            <v>12.770,15</v>
          </cell>
        </row>
        <row r="1676">
          <cell r="A1676" t="str">
            <v>98041</v>
          </cell>
          <cell r="B1676" t="str">
            <v>ACRÉSCIMO PARA POÇO DE VISITA RETANGULAR PARA ESGOTO, EM ALVENARIA COM BLOCOS DE CONCRETO, DIMENSÕES INTERNAS = 3X3,5 M. AF_12/2020</v>
          </cell>
          <cell r="C1676" t="str">
            <v>M</v>
          </cell>
          <cell r="D1676" t="str">
            <v>COEFICIENTE DE REPRESENTATIVIDADE</v>
          </cell>
          <cell r="E1676" t="str">
            <v>3.256,44</v>
          </cell>
        </row>
        <row r="1677">
          <cell r="A1677" t="str">
            <v>98042</v>
          </cell>
          <cell r="B1677" t="str">
            <v>BASE PARA POÇO DE VISITA RETANGULAR PARA ESGOTO, EM ALVENARIA COM BLOCOS DE CONCRETO, DIMENSÕES INTERNAS = 3X4 M, PROFUNDIDADE = 1,40 M, EXCLUINDO TAMPÃO. AF_12/2020_PA</v>
          </cell>
          <cell r="C1677" t="str">
            <v>UN</v>
          </cell>
          <cell r="D1677" t="str">
            <v>ATRIBUÍDO SÃO PAULO</v>
          </cell>
          <cell r="E1677" t="str">
            <v>14.244,11</v>
          </cell>
        </row>
        <row r="1678">
          <cell r="A1678" t="str">
            <v>98043</v>
          </cell>
          <cell r="B1678" t="str">
            <v>ACRÉSCIMO PARA POÇO DE VISITA RETANGULAR PARA ESGOTO, EM ALVENARIA COM BLOCOS DE CONCRETO, DIMENSÕES INTERNAS = 3X4 M. AF_12/2020</v>
          </cell>
          <cell r="C1678" t="str">
            <v>M</v>
          </cell>
          <cell r="D1678" t="str">
            <v>COEFICIENTE DE REPRESENTATIVIDADE</v>
          </cell>
          <cell r="E1678" t="str">
            <v>3.488,57</v>
          </cell>
        </row>
        <row r="1679">
          <cell r="A1679" t="str">
            <v>98044</v>
          </cell>
          <cell r="B1679" t="str">
            <v>BASE PARA POÇO DE VISITA RETANGULAR PARA ESGOTO, EM ALVENARIA COM BLOCOS DE CONCRETO, DIMENSÕES INTERNAS = 3,5X3,5 M, PROFUNDIDADE = 1,40 M, EXCLUINDO TAMPÃO. AF_12/2020_PA</v>
          </cell>
          <cell r="C1679" t="str">
            <v>UN</v>
          </cell>
          <cell r="D1679" t="str">
            <v>ATRIBUÍDO SÃO PAULO</v>
          </cell>
          <cell r="E1679" t="str">
            <v>14.471,91</v>
          </cell>
        </row>
        <row r="1680">
          <cell r="A1680" t="str">
            <v>98045</v>
          </cell>
          <cell r="B1680" t="str">
            <v>ACRÉSCIMO PARA POÇO DE VISITA RETANGULAR PARA ESGOTO, EM ALVENARIA COM BLOCOS DE CONCRETO, DIMENSÕES INTERNAS = 3,5X3,5 M. AF_12/2020</v>
          </cell>
          <cell r="C1680" t="str">
            <v>M</v>
          </cell>
          <cell r="D1680" t="str">
            <v>COEFICIENTE DE REPRESENTATIVIDADE</v>
          </cell>
          <cell r="E1680" t="str">
            <v>3.488,57</v>
          </cell>
        </row>
        <row r="1681">
          <cell r="A1681" t="str">
            <v>98046</v>
          </cell>
          <cell r="B1681" t="str">
            <v>BASE PARA POÇO DE VISITA RETANGULAR PARA ESGOTO, EM ALVENARIA COM BLOCOS DE CONCRETO, DIMENSÕES INTERNAS = 3,5X4 M, PROFUNDIDADE = 1,40 M, EXCLUINDO TAMPÃO. AF_12/2020_PA</v>
          </cell>
          <cell r="C1681" t="str">
            <v>UN</v>
          </cell>
          <cell r="D1681" t="str">
            <v>ATRIBUÍDO SÃO PAULO</v>
          </cell>
          <cell r="E1681" t="str">
            <v>16.137,75</v>
          </cell>
        </row>
        <row r="1682">
          <cell r="A1682" t="str">
            <v>98047</v>
          </cell>
          <cell r="B1682" t="str">
            <v>ACRÉSCIMO PARA POÇO DE VISITA RETANGULAR PARA ESGOTO, EM ALVENARIA COM BLOCOS DE CONCRETO, DIMENSÕES INTERNAS = 3,5X4 M. AF_12/2020</v>
          </cell>
          <cell r="C1682" t="str">
            <v>M</v>
          </cell>
          <cell r="D1682" t="str">
            <v>COEFICIENTE DE REPRESENTATIVIDADE</v>
          </cell>
          <cell r="E1682" t="str">
            <v>3.720,58</v>
          </cell>
        </row>
        <row r="1683">
          <cell r="A1683" t="str">
            <v>98048</v>
          </cell>
          <cell r="B1683" t="str">
            <v>BASE PARA POÇO DE VISITA RETANGULAR PARA ESGOTO, EM ALVENARIA COM BLOCOS DE CONCRETO, DIMENSÕES INTERNAS = 4X4 M, PROFUNDIDADE = 1,45 M, EXCLUINDO TAMPÃO. AF_12/2020_PA</v>
          </cell>
          <cell r="C1683" t="str">
            <v>UN</v>
          </cell>
          <cell r="D1683" t="str">
            <v>ATRIBUÍDO SÃO PAULO</v>
          </cell>
          <cell r="E1683" t="str">
            <v>18.031,52</v>
          </cell>
        </row>
        <row r="1684">
          <cell r="A1684" t="str">
            <v>98049</v>
          </cell>
          <cell r="B1684" t="str">
            <v>ACRÉSCIMO PARA POÇO DE VISITA RETANGULAR PARA ESGOTO, EM ALVENARIA COM BLOCOS DE CONCRETO, DIMENSÕES INTERNAS = 4X4 M. AF_12/2020</v>
          </cell>
          <cell r="C1684" t="str">
            <v>M</v>
          </cell>
          <cell r="D1684" t="str">
            <v>COEFICIENTE DE REPRESENTATIVIDADE</v>
          </cell>
          <cell r="E1684" t="str">
            <v>3.901,17</v>
          </cell>
        </row>
        <row r="1685">
          <cell r="A1685" t="str">
            <v>98050</v>
          </cell>
          <cell r="B1685" t="str">
            <v>CHAMINÉ CIRCULAR PARA POÇO DE VISITA PARA ESGOTO, EM CONCRETO PRÉ-MOLDADO, DIÂMETRO INTERNO = 0,6 M. AF_12/2020</v>
          </cell>
          <cell r="C1685" t="str">
            <v>M</v>
          </cell>
          <cell r="D1685" t="str">
            <v>ATRIBUÍDO SÃO PAULO</v>
          </cell>
          <cell r="E1685" t="str">
            <v>289,05</v>
          </cell>
        </row>
        <row r="1686">
          <cell r="A1686" t="str">
            <v>98051</v>
          </cell>
          <cell r="B1686" t="str">
            <v>CHAMINÉ CIRCULAR PARA POÇO DE VISITA PARA ESGOTO, EM ALVENARIA COM TIJOLOS CERÂMICOS MACIÇOS, DIÂMETRO INTERNO = 0,6 M. AF_12/2020</v>
          </cell>
          <cell r="C1686" t="str">
            <v>M</v>
          </cell>
          <cell r="D1686" t="str">
            <v>COEFICIENTE DE REPRESENTATIVIDADE</v>
          </cell>
          <cell r="E1686" t="str">
            <v>938,80</v>
          </cell>
        </row>
        <row r="1687">
          <cell r="A1687" t="str">
            <v>98405</v>
          </cell>
          <cell r="B1687" t="str">
            <v>BASE PARA POÇO DE VISITA CIRCULAR PARA  ESGOTO, EM ALVENARIA COM TIJOLOS CERÂMICOS MACIÇOS, DIÂMETRO INTERNO = 1,0 M, PROFUNDIDADE = 1,40 M, EXCLUINDO TAMPÃO. AF_12/2020_PA</v>
          </cell>
          <cell r="C1687" t="str">
            <v>UN</v>
          </cell>
          <cell r="D1687" t="str">
            <v>ATRIBUÍDO SÃO PAULO</v>
          </cell>
          <cell r="E1687" t="str">
            <v>2.670,41</v>
          </cell>
        </row>
        <row r="1688">
          <cell r="A1688" t="str">
            <v>98406</v>
          </cell>
          <cell r="B1688" t="str">
            <v>BASE PARA POÇO DE VISITA RETANGULAR PARA ESGOTO, EM ALVENARIA COM BLOCOS DE CONCRETO, DIMENSÕES INTERNAS = 1X3,5 M, PROFUNDIDADE = 1,40 M, EXCLUINDO TAMPÃO. AF_12/2020_PA</v>
          </cell>
          <cell r="C1688" t="str">
            <v>UN</v>
          </cell>
          <cell r="D1688" t="str">
            <v>ATRIBUÍDO SÃO PAULO</v>
          </cell>
          <cell r="E1688" t="str">
            <v>6.190,32</v>
          </cell>
        </row>
        <row r="1689">
          <cell r="A1689" t="str">
            <v>98407</v>
          </cell>
          <cell r="B1689" t="str">
            <v>BASE PARA POÇO DE VISITA RETANGULAR PARA ESGOTO, EM ALVENARIA COM BLOCOS DE CONCRETO, DIMENSÕES INTERNAS = 1X2 M, PROFUNDIDADE = 1,40 M, EXCLUINDO TAMPÃO. AF_12/2020_PA</v>
          </cell>
          <cell r="C1689" t="str">
            <v>UN</v>
          </cell>
          <cell r="D1689" t="str">
            <v>ATRIBUÍDO SÃO PAULO</v>
          </cell>
          <cell r="E1689" t="str">
            <v>4.049,94</v>
          </cell>
        </row>
        <row r="1690">
          <cell r="A1690" t="str">
            <v>98408</v>
          </cell>
          <cell r="B1690" t="str">
            <v>BASE PARA POÇO DE VISITA RETANGULAR PARA ESGOTO, EM ALVENARIA COM BLOCOS DE CONCRETO, DIMENSÕES INTERNAS = 1X2,5 M, PROFUNDIDADE = 1,40 M, EXCLUINDO TAMPÃO. AF_12/2020_PA</v>
          </cell>
          <cell r="C1690" t="str">
            <v>UN</v>
          </cell>
          <cell r="D1690" t="str">
            <v>ATRIBUÍDO SÃO PAULO</v>
          </cell>
          <cell r="E1690" t="str">
            <v>4.750,13</v>
          </cell>
        </row>
        <row r="1691">
          <cell r="A1691" t="str">
            <v>98409</v>
          </cell>
          <cell r="B1691" t="str">
            <v>ACRÉSCIMO PARA POÇO DE VISITA CIRCULAR PARA ESGOTO, EM CONCRETO PRÉ-MOLDADO, DIÂMETRO INTERNO = 0,8 M. AF_12/2020</v>
          </cell>
          <cell r="C1691" t="str">
            <v>M</v>
          </cell>
          <cell r="D1691" t="str">
            <v>ATRIBUÍDO SÃO PAULO</v>
          </cell>
          <cell r="E1691" t="str">
            <v>395,07</v>
          </cell>
        </row>
        <row r="1692">
          <cell r="A1692" t="str">
            <v>98410</v>
          </cell>
          <cell r="B1692" t="str">
            <v>BASE PARA POÇO DE VISITA CIRCULAR PARA ESGOTO, EM CONCRETO PRÉ-MOLDADO, DIÂMETRO INTERNO = 1,0 M, PROFUNDIDADE = 1,35 M, EXCLUINDO TAMPÃO. AF_12/2020_PA</v>
          </cell>
          <cell r="C1692" t="str">
            <v>UN</v>
          </cell>
          <cell r="D1692" t="str">
            <v>ATRIBUÍDO SÃO PAULO</v>
          </cell>
          <cell r="E1692" t="str">
            <v>1.352,38</v>
          </cell>
        </row>
        <row r="1693">
          <cell r="A1693" t="str">
            <v>99240</v>
          </cell>
          <cell r="B1693" t="str">
            <v>ACRÉSCIMO PARA POÇO DE VISITA CIRCULAR PARA DRENAGEM, EM CONCRETO PRÉ-MOLDADO, DIÂMETRO INTERNO = 1,2 M. AF_12/2020</v>
          </cell>
          <cell r="C1693" t="str">
            <v>M</v>
          </cell>
          <cell r="D1693" t="str">
            <v>ATRIBUÍDO SÃO PAULO</v>
          </cell>
          <cell r="E1693" t="str">
            <v>691,86</v>
          </cell>
        </row>
        <row r="1694">
          <cell r="A1694" t="str">
            <v>99241</v>
          </cell>
          <cell r="B1694" t="str">
            <v>ACRÉSCIMO PARA POÇO DE VISITA RETANGULAR PARA DRENAGEM, EM ALVENARIA COM BLOCOS DE CONCRETO, DIMENSÕES INTERNAS = 1,5X1,5 M. AF_12/2020</v>
          </cell>
          <cell r="C1694" t="str">
            <v>M</v>
          </cell>
          <cell r="D1694" t="str">
            <v>COEFICIENTE DE REPRESENTATIVIDADE</v>
          </cell>
          <cell r="E1694" t="str">
            <v>1.526,69</v>
          </cell>
        </row>
        <row r="1695">
          <cell r="A1695" t="str">
            <v>99242</v>
          </cell>
          <cell r="B1695" t="str">
            <v>BASE PARA POÇO DE VISITA CIRCULAR PARA DRENAGEM, EM ALVENARIA COM TIJOLOS CERÂMICOS MACIÇOS, DIÂMETRO INTERNO = 1,2 M, PROFUNDIDADE = 1,40 M, EXCLUINDO TAMPÃO. AF_12/2020_PA</v>
          </cell>
          <cell r="C1695" t="str">
            <v>UN</v>
          </cell>
          <cell r="D1695" t="str">
            <v>ATRIBUÍDO SÃO PAULO</v>
          </cell>
          <cell r="E1695" t="str">
            <v>3.037,78</v>
          </cell>
        </row>
        <row r="1696">
          <cell r="A1696" t="str">
            <v>99243</v>
          </cell>
          <cell r="B1696" t="str">
            <v>ACRÉSCIMO PARA POÇO DE VISITA CIRCULAR PARA DRENAGEM, EM ALVENARIA COM TIJOLOS CERÂMICOS MACIÇOS, DIÂMETRO INTERNO = 1,2 M. AF_12/2020</v>
          </cell>
          <cell r="C1696" t="str">
            <v>M</v>
          </cell>
          <cell r="D1696" t="str">
            <v>COEFICIENTE DE REPRESENTATIVIDADE</v>
          </cell>
          <cell r="E1696" t="str">
            <v>1.486,46</v>
          </cell>
        </row>
        <row r="1697">
          <cell r="A1697" t="str">
            <v>99244</v>
          </cell>
          <cell r="B1697" t="str">
            <v>BASE PARA POÇO DE VISITA RETANGULAR PARA DRENAGEM, EM ALVENARIA COM BLOCOS DE CONCRETO, DIMENSÕES INTERNAS = 1,5X2 M, PROFUNDIDADE = 1,40 M, EXCLUINDO TAMPÃO. AF_12/2020_PA</v>
          </cell>
          <cell r="C1697" t="str">
            <v>UN</v>
          </cell>
          <cell r="D1697" t="str">
            <v>ATRIBUÍDO SÃO PAULO</v>
          </cell>
          <cell r="E1697" t="str">
            <v>4.902,65</v>
          </cell>
        </row>
        <row r="1698">
          <cell r="A1698" t="str">
            <v>99246</v>
          </cell>
          <cell r="B1698" t="str">
            <v>ACRÉSCIMO PARA POÇO DE VISITA CIRCULAR PARA DRENAGEM, EM CONCRETO PRÉ-MOLDADO, DIÂMETRO INTERNO = 1,5 M. AF_12/2020</v>
          </cell>
          <cell r="C1698" t="str">
            <v>M</v>
          </cell>
          <cell r="D1698" t="str">
            <v>ATRIBUÍDO SÃO PAULO</v>
          </cell>
          <cell r="E1698" t="str">
            <v>949,47</v>
          </cell>
        </row>
        <row r="1699">
          <cell r="A1699" t="str">
            <v>99247</v>
          </cell>
          <cell r="B1699" t="str">
            <v>ACRÉSCIMO PARA POÇO DE VISITA RETANGULAR PARA DRENAGEM, EM ALVENARIA COM BLOCOS DE CONCRETO, DIMENSÕES INTERNAS = 1,5X2 M. AF_12/2020</v>
          </cell>
          <cell r="C1699" t="str">
            <v>M</v>
          </cell>
          <cell r="D1699" t="str">
            <v>COEFICIENTE DE REPRESENTATIVIDADE</v>
          </cell>
          <cell r="E1699" t="str">
            <v>1.737,77</v>
          </cell>
        </row>
        <row r="1700">
          <cell r="A1700" t="str">
            <v>99248</v>
          </cell>
          <cell r="B1700" t="str">
            <v>BASE PARA POÇO DE VISITA CIRCULAR PARA DRENAGEM, EM ALVENARIA COM TIJOLOS CERÂMICOS MACIÇOS, DIÂMETRO INTERNO = 1,50 M, PROFUNDIDADE = 1,40 M, EXCLUINDO TAMPÃO. AF_12/2020_PA</v>
          </cell>
          <cell r="C1700" t="str">
            <v>UN</v>
          </cell>
          <cell r="D1700" t="str">
            <v>ATRIBUÍDO SÃO PAULO</v>
          </cell>
          <cell r="E1700" t="str">
            <v>3.917,71</v>
          </cell>
        </row>
        <row r="1701">
          <cell r="A1701" t="str">
            <v>99249</v>
          </cell>
          <cell r="B1701" t="str">
            <v>ACRÉSCIMO PARA POÇO DE VISITA CIRCULAR PARA DRENAGEM, EM ALVENARIA COM TIJOLOS CERÂMICOS MACIÇOS, DIÂMETRO INTERNO = 1,5 M. AF_12/2020</v>
          </cell>
          <cell r="C1701" t="str">
            <v>M</v>
          </cell>
          <cell r="D1701" t="str">
            <v>COEFICIENTE DE REPRESENTATIVIDADE</v>
          </cell>
          <cell r="E1701" t="str">
            <v>1.810,40</v>
          </cell>
        </row>
        <row r="1702">
          <cell r="A1702" t="str">
            <v>99252</v>
          </cell>
          <cell r="B1702" t="str">
            <v>BASE PARA POÇO DE VISITA RETANGULAR PARA DRENAGEM, EM ALVENARIA COM BLOCOS DE CONCRETO, DIMENSÕES INTERNAS = 1X1 M, PROFUNDIDADE = 1,40 M, EXCLUINDO TAMPÃO. AF_12/2020_PA</v>
          </cell>
          <cell r="C1702" t="str">
            <v>UN</v>
          </cell>
          <cell r="D1702" t="str">
            <v>ATRIBUÍDO SÃO PAULO</v>
          </cell>
          <cell r="E1702" t="str">
            <v>2.558,88</v>
          </cell>
        </row>
        <row r="1703">
          <cell r="A1703" t="str">
            <v>99254</v>
          </cell>
          <cell r="B1703" t="str">
            <v>ACRÉSCIMO PARA POÇO DE VISITA RETANGULAR PARA DRENAGEM, EM ALVENARIA COM BLOCOS DE CONCRETO, DIMENSÕES INTERNAS = 1X1 M. AF_12/2020</v>
          </cell>
          <cell r="C1703" t="str">
            <v>M</v>
          </cell>
          <cell r="D1703" t="str">
            <v>COEFICIENTE DE REPRESENTATIVIDADE</v>
          </cell>
          <cell r="E1703" t="str">
            <v>1.104,42</v>
          </cell>
        </row>
        <row r="1704">
          <cell r="A1704" t="str">
            <v>99256</v>
          </cell>
          <cell r="B1704" t="str">
            <v>BASE PARA POÇO DE VISITA RETANGULAR PARA DRENAGEM, EM ALVENARIA COM BLOCOS DE CONCRETO, DIMENSÕES INTERNAS = 1,5X2,5 M, PROFUNDIDADE = 1,40 M, EXCLUINDO TAMPÃO. AF_12/2020_PA</v>
          </cell>
          <cell r="C1704" t="str">
            <v>UN</v>
          </cell>
          <cell r="D1704" t="str">
            <v>ATRIBUÍDO SÃO PAULO</v>
          </cell>
          <cell r="E1704" t="str">
            <v>5.759,31</v>
          </cell>
        </row>
        <row r="1705">
          <cell r="A1705" t="str">
            <v>99259</v>
          </cell>
          <cell r="B1705" t="str">
            <v>BASE PARA POÇO DE VISITA RETANGULAR PARA DRENAGEM, EM ALVENARIA COM BLOCOS DE CONCRETO, DIMENSÕES INTERNAS = 1X1,5 M, PROFUNDIDADE = 1,40 M, EXCLUINDO TAMPÃO. AF_12/2020_PA</v>
          </cell>
          <cell r="C1705" t="str">
            <v>UN</v>
          </cell>
          <cell r="D1705" t="str">
            <v>ATRIBUÍDO SÃO PAULO</v>
          </cell>
          <cell r="E1705" t="str">
            <v>3.234,02</v>
          </cell>
        </row>
        <row r="1706">
          <cell r="A1706" t="str">
            <v>99261</v>
          </cell>
          <cell r="B1706" t="str">
            <v>ACRÉSCIMO PARA POÇO DE VISITA RETANGULAR PARA DRENAGEM, EM ALVENARIA COM BLOCOS DE CONCRETO, DIMENSÕES INTERNAS = 1X1,5 M. AF_12/2020</v>
          </cell>
          <cell r="C1706" t="str">
            <v>M</v>
          </cell>
          <cell r="D1706" t="str">
            <v>COEFICIENTE DE REPRESENTATIVIDADE</v>
          </cell>
          <cell r="E1706" t="str">
            <v>1.315,51</v>
          </cell>
        </row>
        <row r="1707">
          <cell r="A1707" t="str">
            <v>99263</v>
          </cell>
          <cell r="B1707" t="str">
            <v>ACRÉSCIMO PARA POÇO DE VISITA RETANGULAR PARA DRENAGEM, EM ALVENARIA COM BLOCOS DE CONCRETO, DIMENSÕES INTERNAS = 1,5X2,5 M. AF_12/2020</v>
          </cell>
          <cell r="C1707" t="str">
            <v>M</v>
          </cell>
          <cell r="D1707" t="str">
            <v>COEFICIENTE DE REPRESENTATIVIDADE</v>
          </cell>
          <cell r="E1707" t="str">
            <v>1.948,93</v>
          </cell>
        </row>
        <row r="1708">
          <cell r="A1708" t="str">
            <v>99265</v>
          </cell>
          <cell r="B1708" t="str">
            <v>BASE PARA POÇO DE VISITA RETANGULAR PARA DRENAGEM, EM ALVENARIA COM BLOCOS DE CONCRETO, DIMENSÕES INTERNAS = 1X2 M, PROFUNDIDADE = 1,40 M, EXCLUINDO TAMPÃO. AF_12/2020_PA</v>
          </cell>
          <cell r="C1708" t="str">
            <v>UN</v>
          </cell>
          <cell r="D1708" t="str">
            <v>ATRIBUÍDO SÃO PAULO</v>
          </cell>
          <cell r="E1708" t="str">
            <v>3.909,11</v>
          </cell>
        </row>
        <row r="1709">
          <cell r="A1709" t="str">
            <v>99266</v>
          </cell>
          <cell r="B1709" t="str">
            <v>ACRÉSCIMO PARA POÇO DE VISITA RETANGULAR PARA DRENAGEM, EM ALVENARIA COM BLOCOS DE CONCRETO, DIMENSÕES INTERNAS = 1X2 M. AF_12/2020</v>
          </cell>
          <cell r="C1709" t="str">
            <v>M</v>
          </cell>
          <cell r="D1709" t="str">
            <v>COEFICIENTE DE REPRESENTATIVIDADE</v>
          </cell>
          <cell r="E1709" t="str">
            <v>1.526,69</v>
          </cell>
        </row>
        <row r="1710">
          <cell r="A1710" t="str">
            <v>99267</v>
          </cell>
          <cell r="B1710" t="str">
            <v>BASE PARA POÇO DE VISITA RETANGULAR PARA DRENAGEM, EM ALVENARIA COM BLOCOS DE CONCRETO, DIMENSÕES INTERNAS = 1X2,5 M, PROFUNDIDADE = 1,40 M, EXCLUINDO TAMPÃO. AF_12/2020_PA</v>
          </cell>
          <cell r="C1710" t="str">
            <v>UN</v>
          </cell>
          <cell r="D1710" t="str">
            <v>ATRIBUÍDO SÃO PAULO</v>
          </cell>
          <cell r="E1710" t="str">
            <v>4.584,25</v>
          </cell>
        </row>
        <row r="1711">
          <cell r="A1711" t="str">
            <v>99268</v>
          </cell>
          <cell r="B1711" t="str">
            <v>POÇO DE INSPEÇÃO CIRCULAR PARA DRENAGEM, EM CONCRETO PRÉ-MOLDADO, DIÂMETRO INTERNO = 0,60 M, PROFUNDIDADE = 0,90 M, EXCLUINDO TAMPÃO. AF_12/2020_PA</v>
          </cell>
          <cell r="C1711" t="str">
            <v>UN</v>
          </cell>
          <cell r="D1711" t="str">
            <v>ATRIBUÍDO SÃO PAULO</v>
          </cell>
          <cell r="E1711" t="str">
            <v>542,22</v>
          </cell>
        </row>
        <row r="1712">
          <cell r="A1712" t="str">
            <v>99269</v>
          </cell>
          <cell r="B1712" t="str">
            <v>ACRÉSCIMO PARA POÇO DE VISITA RETANGULAR PARA DRENAGEM, EM ALVENARIA COM BLOCOS DE CONCRETO, DIMENSÕES INTERNAS = 1X2,5 M. AF_12/2020</v>
          </cell>
          <cell r="C1712" t="str">
            <v>M</v>
          </cell>
          <cell r="D1712" t="str">
            <v>COEFICIENTE DE REPRESENTATIVIDADE</v>
          </cell>
          <cell r="E1712" t="str">
            <v>1.737,77</v>
          </cell>
        </row>
        <row r="1713">
          <cell r="A1713" t="str">
            <v>99270</v>
          </cell>
          <cell r="B1713" t="str">
            <v>POÇO DE INSPEÇÃO CIRCULAR PARA DRENAGEM, EM CONCRETO PRÉ-MOLDADO, DIÂMETRO INTERNO = 0,60 M, PROFUNDIDADE = 1,40 M, EXCLUINDO TAMPÃO. AF_12/2020_PA</v>
          </cell>
          <cell r="C1713" t="str">
            <v>UN</v>
          </cell>
          <cell r="D1713" t="str">
            <v>ATRIBUÍDO SÃO PAULO</v>
          </cell>
          <cell r="E1713" t="str">
            <v>689,37</v>
          </cell>
        </row>
        <row r="1714">
          <cell r="A1714" t="str">
            <v>99271</v>
          </cell>
          <cell r="B1714" t="str">
            <v>BASE PARA POÇO DE VISITA RETANGULAR PARA DRENAGEM, EM ALVENARIA COM BLOCOS DE CONCRETO, DIMENSÕES INTERNAS = 1,5X3 M, PROFUNDIDADE = 1,40 M, EXCLUINDO TAMPÃO. AF_12/2020_PA</v>
          </cell>
          <cell r="C1714" t="str">
            <v>UN</v>
          </cell>
          <cell r="D1714" t="str">
            <v>ATRIBUÍDO SÃO PAULO</v>
          </cell>
          <cell r="E1714" t="str">
            <v>6.615,89</v>
          </cell>
        </row>
        <row r="1715">
          <cell r="A1715" t="str">
            <v>99272</v>
          </cell>
          <cell r="B1715" t="str">
            <v>POÇO DE INSPEÇÃO CIRCULAR PARA DRENAGEM, EM ALVENARIA COM TIJOLOS CERÂMICOS MACIÇOS, DIÂMETRO INTERNO = 0,60 M, PROFUNDIDADE = 0,95 M, EXCLUINDO TAMPÃO. AF_12/2020_PA</v>
          </cell>
          <cell r="C1715" t="str">
            <v>UN</v>
          </cell>
          <cell r="D1715" t="str">
            <v>ATRIBUÍDO SÃO PAULO</v>
          </cell>
          <cell r="E1715" t="str">
            <v>1.131,95</v>
          </cell>
        </row>
        <row r="1716">
          <cell r="A1716" t="str">
            <v>99273</v>
          </cell>
          <cell r="B1716" t="str">
            <v>POÇO DE INSPEÇÃO CIRCULAR PARA DRENAGEM, EM ALVENARIA COM TIJOLOS CERÂMICOS MACIÇOS, DIÂMETRO INTERNO = 0,60 M, PROFUNDIDADE = 1,45 M, EXCLUINDO TAMPÃO. AF_12/2020_PA</v>
          </cell>
          <cell r="C1716" t="str">
            <v>UN</v>
          </cell>
          <cell r="D1716" t="str">
            <v>ATRIBUÍDO SÃO PAULO</v>
          </cell>
          <cell r="E1716" t="str">
            <v>1.557,88</v>
          </cell>
        </row>
        <row r="1717">
          <cell r="A1717" t="str">
            <v>99274</v>
          </cell>
          <cell r="B1717" t="str">
            <v>BASE PARA POÇO DE VISITA RETANGULAR PARA DRENAGEM, EM ALVENARIA COM BLOCOS DE CONCRETO, DIMENSÕES INTERNAS = 1X3 M, PROFUNDIDADE = 1,40 M, EXCLUINDO TAMPÃO. AF_12/2020_PA</v>
          </cell>
          <cell r="C1717" t="str">
            <v>UN</v>
          </cell>
          <cell r="D1717" t="str">
            <v>ATRIBUÍDO SÃO PAULO</v>
          </cell>
          <cell r="E1717" t="str">
            <v>5.294,79</v>
          </cell>
        </row>
        <row r="1718">
          <cell r="A1718" t="str">
            <v>99275</v>
          </cell>
          <cell r="B1718" t="str">
            <v>BASE PARA POÇO DE VISITA CIRCULAR PARA DRENAGEM, EM CONCRETO PRÉ-MOLDADO, DIÂMETRO INTERNO = 0,80 M, PROFUNDIDADE = 1,35 M, EXCLUINDO TAMPÃO. AF_12/2020_PA</v>
          </cell>
          <cell r="C1718" t="str">
            <v>UN</v>
          </cell>
          <cell r="D1718" t="str">
            <v>ATRIBUÍDO SÃO PAULO</v>
          </cell>
          <cell r="E1718" t="str">
            <v>1.035,86</v>
          </cell>
        </row>
        <row r="1719">
          <cell r="A1719" t="str">
            <v>99276</v>
          </cell>
          <cell r="B1719" t="str">
            <v>ACRÉSCIMO PARA POÇO DE VISITA RETANGULAR PARA DRENAGEM, EM ALVENARIA COM BLOCOS DE CONCRETO, DIMENSÕES INTERNAS = 1,5X3 M. AF_12/2020</v>
          </cell>
          <cell r="C1719" t="str">
            <v>M</v>
          </cell>
          <cell r="D1719" t="str">
            <v>COEFICIENTE DE REPRESENTATIVIDADE</v>
          </cell>
          <cell r="E1719" t="str">
            <v>2.160,09</v>
          </cell>
        </row>
        <row r="1720">
          <cell r="A1720" t="str">
            <v>99277</v>
          </cell>
          <cell r="B1720" t="str">
            <v>ACRÉSCIMO PARA POÇO DE VISITA RETANGULAR PARA DRENAGEM, EM ALVENARIA COM BLOCOS DE CONCRETO, DIMENSÕES INTERNAS = 1X3 M. AF_12/2020</v>
          </cell>
          <cell r="C1720" t="str">
            <v>M</v>
          </cell>
          <cell r="D1720" t="str">
            <v>COEFICIENTE DE REPRESENTATIVIDADE</v>
          </cell>
          <cell r="E1720" t="str">
            <v>1.948,93</v>
          </cell>
        </row>
        <row r="1721">
          <cell r="A1721" t="str">
            <v>99278</v>
          </cell>
          <cell r="B1721" t="str">
            <v>ACRÉSCIMO PARA POÇO DE VISITA CIRCULAR PARA DRENAGEM, EM CONCRETO PRÉ-MOLDADO, DIÂMETRO INTERNO = 0,8 M. AF_12/2020</v>
          </cell>
          <cell r="C1721" t="str">
            <v>M</v>
          </cell>
          <cell r="D1721" t="str">
            <v>ATRIBUÍDO SÃO PAULO</v>
          </cell>
          <cell r="E1721" t="str">
            <v>391,98</v>
          </cell>
        </row>
        <row r="1722">
          <cell r="A1722" t="str">
            <v>99279</v>
          </cell>
          <cell r="B1722" t="str">
            <v>BASE PARA POÇO DE VISITA RETANGULAR PARA DRENAGEM, EM ALVENARIA COM BLOCOS DE CONCRETO, DIMENSÕES INTERNAS = 1X3,5 M, PROFUNDIDADE = 1,40 M, EXCLUINDO TAMPÃO. AF_12/2020_PA</v>
          </cell>
          <cell r="C1722" t="str">
            <v>UN</v>
          </cell>
          <cell r="D1722" t="str">
            <v>ATRIBUÍDO SÃO PAULO</v>
          </cell>
          <cell r="E1722" t="str">
            <v>5.974,36</v>
          </cell>
        </row>
        <row r="1723">
          <cell r="A1723" t="str">
            <v>99280</v>
          </cell>
          <cell r="B1723" t="str">
            <v>BASE PARA POÇO DE VISITA CIRCULAR PARA DRENAGEM, EM ALVENARIA COM TIJOLOS CERÂMICOS MACIÇOS, DIÂMETRO INTERNO = 0,80 M, PROFUNDIDADE = 1,40 M, EXCLUINDO TAMPÃO. AF_12/2020_PA</v>
          </cell>
          <cell r="C1723" t="str">
            <v>UN</v>
          </cell>
          <cell r="D1723" t="str">
            <v>ATRIBUÍDO SÃO PAULO</v>
          </cell>
          <cell r="E1723" t="str">
            <v>2.051,57</v>
          </cell>
        </row>
        <row r="1724">
          <cell r="A1724" t="str">
            <v>99281</v>
          </cell>
          <cell r="B1724" t="str">
            <v>ACRÉSCIMO PARA POÇO DE VISITA RETANGULAR PARA DRENAGEM, EM ALVENARIA COM BLOCOS DE CONCRETO, DIMENSÕES INTERNAS = 1X3,5 M. AF_12/2020</v>
          </cell>
          <cell r="C1724" t="str">
            <v>M</v>
          </cell>
          <cell r="D1724" t="str">
            <v>COEFICIENTE DE REPRESENTATIVIDADE</v>
          </cell>
          <cell r="E1724" t="str">
            <v>2.160,09</v>
          </cell>
        </row>
        <row r="1725">
          <cell r="A1725" t="str">
            <v>99282</v>
          </cell>
          <cell r="B1725" t="str">
            <v>ACRÉSCIMO PARA POÇO DE VISITA RETANGULAR PARA DRENAGEM, EM ALVENARIA COM BLOCOS DE CONCRETO, DIMENSÕES INTERNAS = 2,5X2,5 M. AF_12/2020</v>
          </cell>
          <cell r="C1725" t="str">
            <v>M</v>
          </cell>
          <cell r="D1725" t="str">
            <v>COEFICIENTE DE REPRESENTATIVIDADE</v>
          </cell>
          <cell r="E1725" t="str">
            <v>2.396,02</v>
          </cell>
        </row>
        <row r="1726">
          <cell r="A1726" t="str">
            <v>99283</v>
          </cell>
          <cell r="B1726" t="str">
            <v>ACRÉSCIMO PARA POÇO DE VISITA CIRCULAR PARA DRENAGEM, EM ALVENARIA COM TIJOLOS CERÂMICOS MACIÇOS, DIÂMETRO INTERNO = 0,8 M. AF_12/2020</v>
          </cell>
          <cell r="C1726" t="str">
            <v>M</v>
          </cell>
          <cell r="D1726" t="str">
            <v>COEFICIENTE DE REPRESENTATIVIDADE</v>
          </cell>
          <cell r="E1726" t="str">
            <v>1.054,66</v>
          </cell>
        </row>
        <row r="1727">
          <cell r="A1727" t="str">
            <v>99284</v>
          </cell>
          <cell r="B1727" t="str">
            <v>BASE PARA POÇO DE VISITA RETANGULAR PARA DRENAGEM, EM ALVENARIA COM BLOCOS DE CONCRETO, DIMENSÕES INTERNAS = 1,5X3,5 M, PROFUNDIDADE = 1,40 M, EXCLUINDO TAMPÃO. AF_12/2020_PA</v>
          </cell>
          <cell r="C1727" t="str">
            <v>UN</v>
          </cell>
          <cell r="D1727" t="str">
            <v>ATRIBUÍDO SÃO PAULO</v>
          </cell>
          <cell r="E1727" t="str">
            <v>7.472,65</v>
          </cell>
        </row>
        <row r="1728">
          <cell r="A1728" t="str">
            <v>99285</v>
          </cell>
          <cell r="B1728" t="str">
            <v>BASE PARA POÇO DE VISITA CIRCULAR PARA DRENAGEM, EM CONCRETO PRÉ-MOLDADO, DIÂMETRO INTERNO = 1,0 M, PROFUNDIDADE = 1,35 M, EXCLUINDO TAMPÃO. AF_05/2018_PA</v>
          </cell>
          <cell r="C1728" t="str">
            <v>UN</v>
          </cell>
          <cell r="D1728" t="str">
            <v>ATRIBUÍDO SÃO PAULO</v>
          </cell>
          <cell r="E1728" t="str">
            <v>1.332,63</v>
          </cell>
        </row>
        <row r="1729">
          <cell r="A1729" t="str">
            <v>99286</v>
          </cell>
          <cell r="B1729" t="str">
            <v>BASE PARA POÇO DE VISITA RETANGULAR PARA DRENAGEM, EM ALVENARIA COM BLOCOS DE CONCRETO, DIMENSÕES INTERNAS = 1X4 M, PROFUNDIDADE = 1,40 M, EXCLUINDO TAMPÃO. AF_12/2020_PA</v>
          </cell>
          <cell r="C1729" t="str">
            <v>UN</v>
          </cell>
          <cell r="D1729" t="str">
            <v>ATRIBUÍDO SÃO PAULO</v>
          </cell>
          <cell r="E1729" t="str">
            <v>6.654,03</v>
          </cell>
        </row>
        <row r="1730">
          <cell r="A1730" t="str">
            <v>99287</v>
          </cell>
          <cell r="B1730" t="str">
            <v>BASE PARA POÇO DE VISITA RETANGULAR PARA DRENAGEM, EM ALVENARIA COM BLOCOS DE CONCRETO, DIMENSÕES INTERNAS = 2,5X3 M, PROFUNDIDADE = 1,40 M, EXCLUINDO TAMPÃO. AF_12/2020_PA</v>
          </cell>
          <cell r="C1730" t="str">
            <v>UN</v>
          </cell>
          <cell r="D1730" t="str">
            <v>ATRIBUÍDO SÃO PAULO</v>
          </cell>
          <cell r="E1730" t="str">
            <v>9.445,22</v>
          </cell>
        </row>
        <row r="1731">
          <cell r="A1731" t="str">
            <v>99288</v>
          </cell>
          <cell r="B1731" t="str">
            <v>ACRÉSCIMO PARA POÇO DE VISITA CIRCULAR PARA DRENAGEM, EM CONCRETO PRÉ-MOLDADO, DIÂMETRO INTERNO = 1 M. AF_12/2020</v>
          </cell>
          <cell r="C1731" t="str">
            <v>M</v>
          </cell>
          <cell r="D1731" t="str">
            <v>ATRIBUÍDO SÃO PAULO</v>
          </cell>
          <cell r="E1731" t="str">
            <v>518,65</v>
          </cell>
        </row>
        <row r="1732">
          <cell r="A1732" t="str">
            <v>99289</v>
          </cell>
          <cell r="B1732" t="str">
            <v>ACRÉSCIMO PARA POÇO DE VISITA RETANGULAR PARA DRENAGEM, EM ALVENARIA COM BLOCOS DE CONCRETO, DIMENSÕES INTERNAS = 1X4 M. AF_12/2020</v>
          </cell>
          <cell r="C1732" t="str">
            <v>M</v>
          </cell>
          <cell r="D1732" t="str">
            <v>COEFICIENTE DE REPRESENTATIVIDADE</v>
          </cell>
          <cell r="E1732" t="str">
            <v>2.371,18</v>
          </cell>
        </row>
        <row r="1733">
          <cell r="A1733" t="str">
            <v>99290</v>
          </cell>
          <cell r="B1733" t="str">
            <v>BASE PARA POÇO DE VISITA RETANGULAR PARA DRENAGEM, EM ALVENARIA COM BLOCOS DE CONCRETO, DIMENSÕES INTERNAS = 1,5X1,5 M, PROFUNDIDADE = 1,40 M, EXCLUINDO TAMPÃO. AF_12/2020_PA</v>
          </cell>
          <cell r="C1733" t="str">
            <v>UN</v>
          </cell>
          <cell r="D1733" t="str">
            <v>ATRIBUÍDO SÃO PAULO</v>
          </cell>
          <cell r="E1733" t="str">
            <v>4.017,95</v>
          </cell>
        </row>
        <row r="1734">
          <cell r="A1734" t="str">
            <v>99291</v>
          </cell>
          <cell r="B1734" t="str">
            <v>ACRÉSCIMO PARA POÇO DE VISITA RETANGULAR PARA DRENAGEM, EM ALVENARIA COM BLOCOS DE CONCRETO, DIMENSÕES INTERNAS = 1,5X3,5 M. AF_12/2020</v>
          </cell>
          <cell r="C1734" t="str">
            <v>M</v>
          </cell>
          <cell r="D1734" t="str">
            <v>COEFICIENTE DE REPRESENTATIVIDADE</v>
          </cell>
          <cell r="E1734" t="str">
            <v>2.371,18</v>
          </cell>
        </row>
        <row r="1735">
          <cell r="A1735" t="str">
            <v>99292</v>
          </cell>
          <cell r="B1735" t="str">
            <v>BASE PARA POÇO DE VISITA CIRCULAR PARA DRENAGEM, EM ALVENARIA COM TIJOLOS CERÂMICOS MACIÇOS, DIÂMETRO INTERNO = 1,0 M, PROFUNDIDADE = 1,40 M, EXCLUINDO TAMPÃO. AF_12/2020_PA</v>
          </cell>
          <cell r="C1735" t="str">
            <v>UN</v>
          </cell>
          <cell r="D1735" t="str">
            <v>ATRIBUÍDO SÃO PAULO</v>
          </cell>
          <cell r="E1735" t="str">
            <v>2.540,11</v>
          </cell>
        </row>
        <row r="1736">
          <cell r="A1736" t="str">
            <v>99293</v>
          </cell>
          <cell r="B1736" t="str">
            <v>ACRÉSCIMO PARA POÇO DE VISITA CIRCULAR PARA DRENAGEM, EM ALVENARIA COM TIJOLOS CERÂMICOS MACIÇOS, DIÂMETRO INTERNO = 1 M. AF_12/2020</v>
          </cell>
          <cell r="C1736" t="str">
            <v>M</v>
          </cell>
          <cell r="D1736" t="str">
            <v>COEFICIENTE DE REPRESENTATIVIDADE</v>
          </cell>
          <cell r="E1736" t="str">
            <v>1.270,59</v>
          </cell>
        </row>
        <row r="1737">
          <cell r="A1737" t="str">
            <v>99294</v>
          </cell>
          <cell r="B1737" t="str">
            <v>BASE PARA POÇO DE VISITA RETANGULAR PARA DRENAGEM, EM ALVENARIA COM BLOCOS DE CONCRETO, DIMENSÕES INTERNAS = 1,5X4 M, PROFUNDIDADE = 1,40 M, EXCLUINDO TAMPÃO. AF_12/2020_PA</v>
          </cell>
          <cell r="C1737" t="str">
            <v>UN</v>
          </cell>
          <cell r="D1737" t="str">
            <v>ATRIBUÍDO SÃO PAULO</v>
          </cell>
          <cell r="E1737" t="str">
            <v>8.329,24</v>
          </cell>
        </row>
        <row r="1738">
          <cell r="A1738" t="str">
            <v>99296</v>
          </cell>
          <cell r="B1738" t="str">
            <v>ACRÉSCIMO PARA POÇO DE VISITA RETANGULAR PARA DRENAGEM, EM ALVENARIA COM BLOCOS DE CONCRETO, DIMENSÕES INTERNAS = 2,5X3 M. AF_12/2020</v>
          </cell>
          <cell r="C1738" t="str">
            <v>M</v>
          </cell>
          <cell r="D1738" t="str">
            <v>COEFICIENTE DE REPRESENTATIVIDADE</v>
          </cell>
          <cell r="E1738" t="str">
            <v>2.607,11</v>
          </cell>
        </row>
        <row r="1739">
          <cell r="A1739" t="str">
            <v>99297</v>
          </cell>
          <cell r="B1739" t="str">
            <v>ACRÉSCIMO PARA POÇO DE VISITA RETANGULAR PARA DRENAGEM, EM ALVENARIA COM BLOCOS DE CONCRETO, DIMENSÕES INTERNAS = 1,5X4 M. AF_12/2020</v>
          </cell>
          <cell r="C1739" t="str">
            <v>M</v>
          </cell>
          <cell r="D1739" t="str">
            <v>COEFICIENTE DE REPRESENTATIVIDADE</v>
          </cell>
          <cell r="E1739" t="str">
            <v>2.602,83</v>
          </cell>
        </row>
        <row r="1740">
          <cell r="A1740" t="str">
            <v>99298</v>
          </cell>
          <cell r="B1740" t="str">
            <v>BASE PARA POÇO DE VISITA RETANGULAR PARA DRENAGEM, EM ALVENARIA COM BLOCOS DE CONCRETO, DIMENSÕES INTERNAS = 2,5X3,5 M, PROFUNDIDADE = 1,40 M, EXCLUINDO TAMPÃO. AF_12/2020_PA</v>
          </cell>
          <cell r="C1740" t="str">
            <v>UN</v>
          </cell>
          <cell r="D1740" t="str">
            <v>ATRIBUÍDO SÃO PAULO</v>
          </cell>
          <cell r="E1740" t="str">
            <v>10.681,18</v>
          </cell>
        </row>
        <row r="1741">
          <cell r="A1741" t="str">
            <v>99299</v>
          </cell>
          <cell r="B1741" t="str">
            <v>ACRÉSCIMO PARA POÇO DE VISITA RETANGULAR PARA DRENAGEM, EM ALVENARIA COM BLOCOS DE CONCRETO, DIMENSÕES INTERNAS = 2,5X3,5 M. AF_12/2020</v>
          </cell>
          <cell r="C1741" t="str">
            <v>M</v>
          </cell>
          <cell r="D1741" t="str">
            <v>COEFICIENTE DE REPRESENTATIVIDADE</v>
          </cell>
          <cell r="E1741" t="str">
            <v>2.818,16</v>
          </cell>
        </row>
        <row r="1742">
          <cell r="A1742" t="str">
            <v>99300</v>
          </cell>
          <cell r="B1742" t="str">
            <v>BASE PARA POÇO DE VISITA RETANGULAR PARA DRENAGEM, EM ALVENARIA COM BLOCOS DE CONCRETO, DIMENSÕES INTERNAS = 2,5X4 M, PROFUNDIDADE = 1,40 M, EXCLUINDO TAMPÃO. AF_12/2020_PA</v>
          </cell>
          <cell r="C1742" t="str">
            <v>UN</v>
          </cell>
          <cell r="D1742" t="str">
            <v>ATRIBUÍDO SÃO PAULO</v>
          </cell>
          <cell r="E1742" t="str">
            <v>11.917,16</v>
          </cell>
        </row>
        <row r="1743">
          <cell r="A1743" t="str">
            <v>99301</v>
          </cell>
          <cell r="B1743" t="str">
            <v>BASE PARA POÇO DE VISITA RETANGULAR PARA DRENAGEM, EM ALVENARIA COM BLOCOS DE CONCRETO, DIMENSÕES INTERNAS = 2X2 M, PROFUNDIDADE = 1,40 M, EXCLUINDO TAMPÃO. AF_12/2020_PA</v>
          </cell>
          <cell r="C1743" t="str">
            <v>UN</v>
          </cell>
          <cell r="D1743" t="str">
            <v>ATRIBUÍDO SÃO PAULO</v>
          </cell>
          <cell r="E1743" t="str">
            <v>5.916,82</v>
          </cell>
        </row>
        <row r="1744">
          <cell r="A1744" t="str">
            <v>99302</v>
          </cell>
          <cell r="B1744" t="str">
            <v>ACRÉSCIMO PARA POÇO DE VISITA RETANGULAR PARA DRENAGEM, EM ALVENARIA COM BLOCOS DE CONCRETO, DIMENSÕES INTERNAS = 2,5X4 M. AF_12/2020</v>
          </cell>
          <cell r="C1744" t="str">
            <v>M</v>
          </cell>
          <cell r="D1744" t="str">
            <v>COEFICIENTE DE REPRESENTATIVIDADE</v>
          </cell>
          <cell r="E1744" t="str">
            <v>3.033,52</v>
          </cell>
        </row>
        <row r="1745">
          <cell r="A1745" t="str">
            <v>99303</v>
          </cell>
          <cell r="B1745" t="str">
            <v>BASE PARA POÇO DE VISITA RETANGULAR PARA DRENAGEM, EM ALVENARIA COM BLOCOS DE CONCRETO, DIMENSÕES INTERNAS = 3X3 M, PROFUNDIDADE = 1,40 M, EXCLUINDO TAMPÃO. AF_12/2020_PA</v>
          </cell>
          <cell r="C1745" t="str">
            <v>UN</v>
          </cell>
          <cell r="D1745" t="str">
            <v>ATRIBUÍDO SÃO PAULO</v>
          </cell>
          <cell r="E1745" t="str">
            <v>10.900,14</v>
          </cell>
        </row>
        <row r="1746">
          <cell r="A1746" t="str">
            <v>99304</v>
          </cell>
          <cell r="B1746" t="str">
            <v>ACRÉSCIMO PARA POÇO DE VISITA RETANGULAR PARA DRENAGEM, EM ALVENARIA COM BLOCOS DE CONCRETO, DIMENSÕES INTERNAS = 3X3 M. AF_12/2020</v>
          </cell>
          <cell r="C1746" t="str">
            <v>M</v>
          </cell>
          <cell r="D1746" t="str">
            <v>COEFICIENTE DE REPRESENTATIVIDADE</v>
          </cell>
          <cell r="E1746" t="str">
            <v>2.822,44</v>
          </cell>
        </row>
        <row r="1747">
          <cell r="A1747" t="str">
            <v>99305</v>
          </cell>
          <cell r="B1747" t="str">
            <v>BASE PARA POÇO DE VISITA RETANGULAR PARA DRENAGEM, EM ALVENARIA COM BLOCOS DE CONCRETO, DIMENSÕES INTERNAS = 3X3,5 M, PROFUNDIDADE = 1,40 M, EXCLUINDO TAMPÃO. AF_12/2020_PA</v>
          </cell>
          <cell r="C1747" t="str">
            <v>UN</v>
          </cell>
          <cell r="D1747" t="str">
            <v>ATRIBUÍDO SÃO PAULO</v>
          </cell>
          <cell r="E1747" t="str">
            <v>12.321,49</v>
          </cell>
        </row>
        <row r="1748">
          <cell r="A1748" t="str">
            <v>99306</v>
          </cell>
          <cell r="B1748" t="str">
            <v>ACRÉSCIMO PARA POÇO DE VISITA RETANGULAR PARA DRENAGEM, EM ALVENARIA COM BLOCOS DE CONCRETO, DIMENSÕES INTERNAS = 3X3,5 M. AF_12/2020</v>
          </cell>
          <cell r="C1748" t="str">
            <v>M</v>
          </cell>
          <cell r="D1748" t="str">
            <v>COEFICIENTE DE REPRESENTATIVIDADE</v>
          </cell>
          <cell r="E1748" t="str">
            <v>3.033,52</v>
          </cell>
        </row>
        <row r="1749">
          <cell r="A1749" t="str">
            <v>99307</v>
          </cell>
          <cell r="B1749" t="str">
            <v>ACRÉSCIMO PARA POÇO DE VISITA RETANGULAR PARA DRENAGEM, EM ALVENARIA COM BLOCOS DE CONCRETO, DIMENSÕES INTERNAS = 2X2 M. AF_12/2020</v>
          </cell>
          <cell r="C1749" t="str">
            <v>M</v>
          </cell>
          <cell r="D1749" t="str">
            <v>COEFICIENTE DE REPRESENTATIVIDADE</v>
          </cell>
          <cell r="E1749" t="str">
            <v>1.969,48</v>
          </cell>
        </row>
        <row r="1750">
          <cell r="A1750" t="str">
            <v>99308</v>
          </cell>
          <cell r="B1750" t="str">
            <v>BASE PARA POÇO DE VISITA RETANGULAR PARA DRENAGEM, EM ALVENARIA COM BLOCOS DE CONCRETO, DIMENSÕES INTERNAS = 3X4 M, PROFUNDIDADE = 1,40 M, EXCLUINDO TAMPÃO. AF_12/2020_PA</v>
          </cell>
          <cell r="C1750" t="str">
            <v>UN</v>
          </cell>
          <cell r="D1750" t="str">
            <v>ATRIBUÍDO SÃO PAULO</v>
          </cell>
          <cell r="E1750" t="str">
            <v>13.742,89</v>
          </cell>
        </row>
        <row r="1751">
          <cell r="A1751" t="str">
            <v>99309</v>
          </cell>
          <cell r="B1751" t="str">
            <v>ACRÉSCIMO PARA POÇO DE VISITA RETANGULAR PARA DRENAGEM, EM ALVENARIA COM BLOCOS DE CONCRETO, DIMENSÕES INTERNAS = 3X4 M. AF_12/2020</v>
          </cell>
          <cell r="C1751" t="str">
            <v>M</v>
          </cell>
          <cell r="D1751" t="str">
            <v>COEFICIENTE DE REPRESENTATIVIDADE</v>
          </cell>
          <cell r="E1751" t="str">
            <v>3.248,98</v>
          </cell>
        </row>
        <row r="1752">
          <cell r="A1752" t="str">
            <v>99310</v>
          </cell>
          <cell r="B1752" t="str">
            <v>BASE PARA POÇO DE VISITA RETANGULAR PARA DRENAGEM, EM ALVENARIA COM BLOCOS DE CONCRETO, DIMENSÕES INTERNAS = 3,5X3,5 M, PROFUNDIDADE = 1,40 M, EXCLUINDO TAMPÃO. AF_12/2020_PA</v>
          </cell>
          <cell r="C1752" t="str">
            <v>UN</v>
          </cell>
          <cell r="D1752" t="str">
            <v>ATRIBUÍDO SÃO PAULO</v>
          </cell>
          <cell r="E1752" t="str">
            <v>13.961,90</v>
          </cell>
        </row>
        <row r="1753">
          <cell r="A1753" t="str">
            <v>99311</v>
          </cell>
          <cell r="B1753" t="str">
            <v>ACRÉSCIMO PARA POÇO DE VISITA RETANGULAR PARA DRENAGEM, EM ALVENARIA COM BLOCOS DE CONCRETO, DIMENSÕES INTERNAS = 3,5X3,5 M. AF_12/2020</v>
          </cell>
          <cell r="C1753" t="str">
            <v>M</v>
          </cell>
          <cell r="D1753" t="str">
            <v>COEFICIENTE DE REPRESENTATIVIDADE</v>
          </cell>
          <cell r="E1753" t="str">
            <v>3.248,98</v>
          </cell>
        </row>
        <row r="1754">
          <cell r="A1754" t="str">
            <v>99312</v>
          </cell>
          <cell r="B1754" t="str">
            <v>BASE PARA POÇO DE VISITA RETANGULAR PARA DRENAGEM, EM ALVENARIA COM BLOCOS DE CONCRETO, DIMENSÕES INTERNAS = 2X2,5 M, PROFUNDIDADE = 1,40 M, EXCLUINDO TAMPÃO. AF_12/2020_PA</v>
          </cell>
          <cell r="C1754" t="str">
            <v>UN</v>
          </cell>
          <cell r="D1754" t="str">
            <v>ATRIBUÍDO SÃO PAULO</v>
          </cell>
          <cell r="E1754" t="str">
            <v>6.938,23</v>
          </cell>
        </row>
        <row r="1755">
          <cell r="A1755" t="str">
            <v>99313</v>
          </cell>
          <cell r="B1755" t="str">
            <v>BASE PARA POÇO DE VISITA RETANGULAR PARA DRENAGEM, EM ALVENARIA COM BLOCOS DE CONCRETO, DIMENSÕES INTERNAS = 3,5X4 M, PROFUNDIDADE = 1,40 M, EXCLUINDO TAMPÃO. AF_12/2020_PA</v>
          </cell>
          <cell r="C1755" t="str">
            <v>UN</v>
          </cell>
          <cell r="D1755" t="str">
            <v>ATRIBUÍDO SÃO PAULO</v>
          </cell>
          <cell r="E1755" t="str">
            <v>15.568,50</v>
          </cell>
        </row>
        <row r="1756">
          <cell r="A1756" t="str">
            <v>99314</v>
          </cell>
          <cell r="B1756" t="str">
            <v>ACRÉSCIMO PARA POÇO DE VISITA RETANGULAR PARA DRENAGEM, EM ALVENARIA COM BLOCOS DE CONCRETO, DIMENSÕES INTERNAS = 3,5X4 M. AF_12/2020</v>
          </cell>
          <cell r="C1756" t="str">
            <v>M</v>
          </cell>
          <cell r="D1756" t="str">
            <v>COEFICIENTE DE REPRESENTATIVIDADE</v>
          </cell>
          <cell r="E1756" t="str">
            <v>3.464,35</v>
          </cell>
        </row>
        <row r="1757">
          <cell r="A1757" t="str">
            <v>99315</v>
          </cell>
          <cell r="B1757" t="str">
            <v>BASE PARA POÇO DE VISITA RETANGULAR PARA DRENAGEM, EM ALVENARIA COM BLOCOS DE CONCRETO, DIMENSÕES INTERNAS = 4X4 M, PROFUNDIDADE = 1,40 M, EXCLUINDO TAMPÃO. AF_12/2020_PA</v>
          </cell>
          <cell r="C1757" t="str">
            <v>UN</v>
          </cell>
          <cell r="D1757" t="str">
            <v>ATRIBUÍDO SÃO PAULO</v>
          </cell>
          <cell r="E1757" t="str">
            <v>17.394,26</v>
          </cell>
        </row>
        <row r="1758">
          <cell r="A1758" t="str">
            <v>99317</v>
          </cell>
          <cell r="B1758" t="str">
            <v>ACRÉSCIMO PARA POÇO DE VISITA RETANGULAR PARA DRENAGEM, EM ALVENARIA COM BLOCOS DE CONCRETO, DIMENSÕES INTERNAS = 2X2,5 M. AF_12/2020</v>
          </cell>
          <cell r="C1758" t="str">
            <v>M</v>
          </cell>
          <cell r="D1758" t="str">
            <v>COEFICIENTE DE REPRESENTATIVIDADE</v>
          </cell>
          <cell r="E1758" t="str">
            <v>2.180,58</v>
          </cell>
        </row>
        <row r="1759">
          <cell r="A1759" t="str">
            <v>99318</v>
          </cell>
          <cell r="B1759" t="str">
            <v>CHAMINÉ CIRCULAR PARA POÇO DE VISITA PARA DRENAGEM, EM CONCRETO PRÉ-MOLDADO, DIÂMETRO INTERNO = 0,6 M. AF_12/2020</v>
          </cell>
          <cell r="C1759" t="str">
            <v>M</v>
          </cell>
          <cell r="D1759" t="str">
            <v>ATRIBUÍDO SÃO PAULO</v>
          </cell>
          <cell r="E1759" t="str">
            <v>287,67</v>
          </cell>
        </row>
        <row r="1760">
          <cell r="A1760" t="str">
            <v>99319</v>
          </cell>
          <cell r="B1760" t="str">
            <v>CHAMINÉ CIRCULAR PARA POÇO DE VISITA PARA DRENAGEM, EM ALVENARIA COM TIJOLOS CERÂMICOS MACIÇOS, DIÂMETRO INTERNO = 0,6 M. AF_12/2020</v>
          </cell>
          <cell r="C1760" t="str">
            <v>M</v>
          </cell>
          <cell r="D1760" t="str">
            <v>COEFICIENTE DE REPRESENTATIVIDADE</v>
          </cell>
          <cell r="E1760" t="str">
            <v>847,80</v>
          </cell>
        </row>
        <row r="1761">
          <cell r="A1761" t="str">
            <v>99320</v>
          </cell>
          <cell r="B1761" t="str">
            <v>BASE PARA POÇO DE VISITA RETANGULAR PARA DRENAGEM, EM ALVENARIA COM BLOCOS DE CONCRETO, DIMENSÕES INTERNAS = 2X3 M, PROFUNDIDADE = 1,40 M, EXCLUINDO TAMPÃO. AF_12/2020_PA</v>
          </cell>
          <cell r="C1761" t="str">
            <v>UN</v>
          </cell>
          <cell r="D1761" t="str">
            <v>ATRIBUÍDO SÃO PAULO</v>
          </cell>
          <cell r="E1761" t="str">
            <v>8.021,80</v>
          </cell>
        </row>
        <row r="1762">
          <cell r="A1762" t="str">
            <v>99321</v>
          </cell>
          <cell r="B1762" t="str">
            <v>ACRÉSCIMO PARA POÇO DE VISITA RETANGULAR PARA DRENAGEM, EM ALVENARIA COM BLOCOS DE CONCRETO, DIMENSÕES INTERNAS = 2X3 M. AF_12/2020</v>
          </cell>
          <cell r="C1762" t="str">
            <v>M</v>
          </cell>
          <cell r="D1762" t="str">
            <v>COEFICIENTE DE REPRESENTATIVIDADE</v>
          </cell>
          <cell r="E1762" t="str">
            <v>2.391,74</v>
          </cell>
        </row>
        <row r="1763">
          <cell r="A1763" t="str">
            <v>99322</v>
          </cell>
          <cell r="B1763" t="str">
            <v>BASE PARA POÇO DE VISITA RETANGULAR PARA DRENAGEM, EM ALVENARIA COM BLOCOS DE CONCRETO, DIMENSÕES INTERNAS = 2X3,5 M, PROFUNDIDADE = 1,40 M, EXCLUINDO TAMPÃO. AF_12/2020_PA</v>
          </cell>
          <cell r="C1763" t="str">
            <v>UN</v>
          </cell>
          <cell r="D1763" t="str">
            <v>ATRIBUÍDO SÃO PAULO</v>
          </cell>
          <cell r="E1763" t="str">
            <v>9.051,07</v>
          </cell>
        </row>
        <row r="1764">
          <cell r="A1764" t="str">
            <v>99323</v>
          </cell>
          <cell r="B1764" t="str">
            <v>ACRÉSCIMO PARA POÇO DE VISITA RETANGULAR PARA DRENAGEM, EM ALVENARIA COM BLOCOS DE CONCRETO, DIMENSÕES INTERNAS = 2X3,5 M. AF_12/2020</v>
          </cell>
          <cell r="C1764" t="str">
            <v>M</v>
          </cell>
          <cell r="D1764" t="str">
            <v>COEFICIENTE DE REPRESENTATIVIDADE</v>
          </cell>
          <cell r="E1764" t="str">
            <v>2.602,83</v>
          </cell>
        </row>
        <row r="1765">
          <cell r="A1765" t="str">
            <v>99324</v>
          </cell>
          <cell r="B1765" t="str">
            <v>BASE PARA POÇO DE VISITA RETANGULAR PARA DRENAGEM, EM ALVENARIA COM BLOCOS DE CONCRETO, DIMENSÕES INTERNAS = 2X4 M, PROFUNDIDADE = 1,40 M, EXCLUINDO TAMPÃO. AF_12/2020_PA</v>
          </cell>
          <cell r="C1765" t="str">
            <v>UN</v>
          </cell>
          <cell r="D1765" t="str">
            <v>ATRIBUÍDO SÃO PAULO</v>
          </cell>
          <cell r="E1765" t="str">
            <v>10.080,35</v>
          </cell>
        </row>
        <row r="1766">
          <cell r="A1766" t="str">
            <v>99325</v>
          </cell>
          <cell r="B1766" t="str">
            <v>ACRÉSCIMO PARA POÇO DE VISITA RETANGULAR PARA DRENAGEM, EM ALVENARIA COM BLOCOS DE CONCRETO, DIMENSÕES INTERNAS = 2X4 M. AF_12/2020</v>
          </cell>
          <cell r="C1766" t="str">
            <v>M</v>
          </cell>
          <cell r="D1766" t="str">
            <v>COEFICIENTE DE REPRESENTATIVIDADE</v>
          </cell>
          <cell r="E1766" t="str">
            <v>2.818,16</v>
          </cell>
        </row>
        <row r="1767">
          <cell r="A1767" t="str">
            <v>99326</v>
          </cell>
          <cell r="B1767" t="str">
            <v>BASE PARA POÇO DE VISITA RETANGULAR PARA DRENAGEM, EM ALVENARIA COM BLOCOS DE CONCRETO, DIMENSÕES INTERNAS = 2,5X2,5 M, PROFUNDIDADE = 1,40 M, EXCLUINDO TAMPÃO. AF_12/2020_PA</v>
          </cell>
          <cell r="C1767" t="str">
            <v>UN</v>
          </cell>
          <cell r="D1767" t="str">
            <v>ATRIBUÍDO SÃO PAULO</v>
          </cell>
          <cell r="E1767" t="str">
            <v>8.209,24</v>
          </cell>
        </row>
        <row r="1768">
          <cell r="A1768" t="str">
            <v>99327</v>
          </cell>
          <cell r="B1768" t="str">
            <v>ACRÉSCIMO PARA POÇO DE VISITA RETANGULAR PARA DRENAGEM, EM ALVENARIA COM BLOCOS DE CONCRETO, DIMENSÕES INTERNAS = 4X4 M. AF_12/2020</v>
          </cell>
          <cell r="C1768" t="str">
            <v>M</v>
          </cell>
          <cell r="D1768" t="str">
            <v>COEFICIENTE DE REPRESENTATIVIDADE</v>
          </cell>
          <cell r="E1768" t="str">
            <v>3.637,90</v>
          </cell>
        </row>
        <row r="1769">
          <cell r="A1769" t="str">
            <v>101800</v>
          </cell>
          <cell r="B1769" t="str">
            <v>CAIXA COM GRELHA RETANGULAR DE FERRO FUNDIDO, EM ALVENARIA COM TIJOLOS CERÂMICOS MACIÇOS, DIMENSÕES INTERNAS: 0,30 X 1,00 X 1,00. AF_12/2020</v>
          </cell>
          <cell r="C1769" t="str">
            <v>UN</v>
          </cell>
          <cell r="D1769" t="str">
            <v>ATRIBUÍDO SÃO PAULO</v>
          </cell>
          <cell r="E1769" t="str">
            <v>1.464,90</v>
          </cell>
        </row>
        <row r="1770">
          <cell r="A1770" t="str">
            <v>101801</v>
          </cell>
          <cell r="B1770" t="str">
            <v>CAIXA COM GRELHA RETANGULAR DE FERRO FUNDIDO, EM ALVENARIA COM BLOCOS DE CONCRETO, DIMENSÕES INTERNAS: 0,30 X 1,00 X 1,00. AF_12/2020</v>
          </cell>
          <cell r="C1770" t="str">
            <v>UN</v>
          </cell>
          <cell r="D1770" t="str">
            <v>ATRIBUÍDO SÃO PAULO</v>
          </cell>
          <cell r="E1770" t="str">
            <v>1.010,84</v>
          </cell>
        </row>
        <row r="1771">
          <cell r="A1771" t="str">
            <v>101806</v>
          </cell>
          <cell r="B1771" t="str">
            <v>CAIXA ENTERRADA DISTRIBUIDORA DE VAZÃO (SUMIDOUROS MÚLTIPLOS), RETANGULAR, EM ALVENARIA COM TIJOLOS MACIÇOS, DIMENSÕES INTERNAS: 0,60 X 0,60 X H=0,50 M. AF_12/2020</v>
          </cell>
          <cell r="C1771" t="str">
            <v>UN</v>
          </cell>
          <cell r="D1771" t="str">
            <v>ATRIBUÍDO SÃO PAULO</v>
          </cell>
          <cell r="E1771" t="str">
            <v>506,50</v>
          </cell>
        </row>
        <row r="1772">
          <cell r="A1772" t="str">
            <v>101807</v>
          </cell>
          <cell r="B1772" t="str">
            <v>CAIXA ENTERRADA DISTRIBUIDORA DE VAZÃO (SUMIDOUROS MÚLTIPLOS), RETANGULAR, EM ALVENARIA COM BLOCOS DE CONCRETO, DIMENSÕES INTERNAS: 0,60 X 0,60 X H=0,50 M. AF_12/2020</v>
          </cell>
          <cell r="C1772" t="str">
            <v>UN</v>
          </cell>
          <cell r="D1772" t="str">
            <v>ATRIBUÍDO SÃO PAULO</v>
          </cell>
          <cell r="E1772" t="str">
            <v>446,31</v>
          </cell>
        </row>
        <row r="1773">
          <cell r="A1773" t="str">
            <v>101808</v>
          </cell>
          <cell r="B1773" t="str">
            <v>CAIXA ENTERRADA DISTRIBUIDORA DE VAZÃO (SUMIDOUROS MÚLTIPLOS), RETANGULAR, EM CONCRETO PRÉ-MOLDADO, DIMENSÕES INTERNAS: 0,60 X 0,60 X H=0,50 M. AF_12/2020</v>
          </cell>
          <cell r="C1773" t="str">
            <v>UN</v>
          </cell>
          <cell r="D1773" t="str">
            <v>ATRIBUÍDO SÃO PAULO</v>
          </cell>
          <cell r="E1773" t="str">
            <v>546,68</v>
          </cell>
        </row>
        <row r="1774">
          <cell r="A1774" t="str">
            <v>101809</v>
          </cell>
          <cell r="B1774" t="str">
            <v>BASE PARA POCO DE VISITA RETANGULAR PARA ESGOTO E DRENAGEM, EM CONCRETO ESTRUTURAL, DIMENSÕES INTERNAS DE 90X150 M, PROFUNDIDADE DE 1,25 M, EXCLUINDO TAMPÃO. AF_12/2020_PA</v>
          </cell>
          <cell r="C1774" t="str">
            <v>UN</v>
          </cell>
          <cell r="D1774" t="str">
            <v>ATRIBUÍDO SÃO PAULO</v>
          </cell>
          <cell r="E1774" t="str">
            <v>3.069,60</v>
          </cell>
        </row>
        <row r="1775">
          <cell r="A1775" t="str">
            <v>102139</v>
          </cell>
          <cell r="B1775" t="str">
            <v>BASE PARA POÇO DE VISITA CIRCULAR PARA  ESGOTO, EM CONCRETO PRÉ-MOLDADO, DIÂMETRO INTERNO = 1,20 M, PROFUNDIDADE = 1,60 M, EXCLUINDO TAMPÃO. AF_12/2020_PA</v>
          </cell>
          <cell r="C1775" t="str">
            <v>UN</v>
          </cell>
          <cell r="D1775" t="str">
            <v>ATRIBUÍDO SÃO PAULO</v>
          </cell>
          <cell r="E1775" t="str">
            <v>1.852,83</v>
          </cell>
        </row>
        <row r="1776">
          <cell r="A1776" t="str">
            <v>102141</v>
          </cell>
          <cell r="B1776" t="str">
            <v>BASE PARA POÇO DE VISITA CIRCULAR PARA  ESGOTO, EM CONCRETO PRÉ-MOLDADO, DIÂMETRO INTERNO = 1,50 M, PROFUNDIDADE = 1,35 M, EXCLUINDO TAMPÃO. AF_12/2020_PA</v>
          </cell>
          <cell r="C1776" t="str">
            <v>UN</v>
          </cell>
          <cell r="D1776" t="str">
            <v>ATRIBUÍDO SÃO PAULO</v>
          </cell>
          <cell r="E1776" t="str">
            <v>2.846,38</v>
          </cell>
        </row>
        <row r="1777">
          <cell r="A1777" t="str">
            <v>102142</v>
          </cell>
          <cell r="B1777" t="str">
            <v>BASE PARA POÇO DE VISITA CIRCULAR PARA DRENAGEM, EM CONCRETO PRÉ-MOLDADO, DIÂMETRO INTERNO = 1,50 M, PROFUNDIDADE = 1,35 M, EXCLUINDO TAMPÃO. AF_12/2020_PA</v>
          </cell>
          <cell r="C1777" t="str">
            <v>UN</v>
          </cell>
          <cell r="D1777" t="str">
            <v>ATRIBUÍDO SÃO PAULO</v>
          </cell>
          <cell r="E1777" t="str">
            <v>2.788,89</v>
          </cell>
        </row>
        <row r="1778">
          <cell r="A1778" t="str">
            <v>102457</v>
          </cell>
          <cell r="B1778" t="str">
            <v>BASE PARA POÇO DE VISITA CIRCULAR PARA DRENAGEM, EM CONCRETO PRÉ-MOLDADO, DIÂMETRO INTERNO = 1,20 M, PROFUNDIDADE = 1,60 M, EXCLUINDO TAMPÃO. AF_05/2021_PA</v>
          </cell>
          <cell r="C1778" t="str">
            <v>UN</v>
          </cell>
          <cell r="D1778" t="str">
            <v>ATRIBUÍDO SÃO PAULO</v>
          </cell>
          <cell r="E1778" t="str">
            <v>1.694,06</v>
          </cell>
        </row>
        <row r="1779">
          <cell r="A1779" t="str">
            <v>94263</v>
          </cell>
          <cell r="B1779" t="str">
            <v>GUIA (MEIO-FIO) CONCRETO, MOLDADA  IN LOCO  EM TRECHO RETO COM EXTRUSORA, 13 CM BASE X 22 CM ALTURA. AF_06/2016</v>
          </cell>
          <cell r="C1779" t="str">
            <v>M</v>
          </cell>
          <cell r="D1779" t="str">
            <v>ATRIBUÍDO SÃO PAULO</v>
          </cell>
          <cell r="E1779" t="str">
            <v>31,05</v>
          </cell>
        </row>
        <row r="1780">
          <cell r="A1780" t="str">
            <v>94264</v>
          </cell>
          <cell r="B1780" t="str">
            <v>GUIA (MEIO-FIO) CONCRETO, MOLDADA  IN LOCO  EM TRECHO CURVO COM EXTRUSORA, 13 CM BASE X 22 CM ALTURA. AF_06/2016</v>
          </cell>
          <cell r="C1780" t="str">
            <v>M</v>
          </cell>
          <cell r="D1780" t="str">
            <v>ATRIBUÍDO SÃO PAULO</v>
          </cell>
          <cell r="E1780" t="str">
            <v>34,08</v>
          </cell>
        </row>
        <row r="1781">
          <cell r="A1781" t="str">
            <v>94265</v>
          </cell>
          <cell r="B1781" t="str">
            <v>GUIA (MEIO-FIO) CONCRETO, MOLDADA  IN LOCO  EM TRECHO RETO COM EXTRUSORA, 15 CM BASE X 30 CM ALTURA. AF_06/2016</v>
          </cell>
          <cell r="C1781" t="str">
            <v>M</v>
          </cell>
          <cell r="D1781" t="str">
            <v>ATRIBUÍDO SÃO PAULO</v>
          </cell>
          <cell r="E1781" t="str">
            <v>41,78</v>
          </cell>
        </row>
        <row r="1782">
          <cell r="A1782" t="str">
            <v>94266</v>
          </cell>
          <cell r="B1782" t="str">
            <v>GUIA (MEIO-FIO) CONCRETO, MOLDADA  IN LOCO  EM TRECHO CURVO COM EXTRUSORA, 15 CM BASE X 30 CM ALTURA. AF_06/2016</v>
          </cell>
          <cell r="C1782" t="str">
            <v>M</v>
          </cell>
          <cell r="D1782" t="str">
            <v>ATRIBUÍDO SÃO PAULO</v>
          </cell>
          <cell r="E1782" t="str">
            <v>45,24</v>
          </cell>
        </row>
        <row r="1783">
          <cell r="A1783" t="str">
            <v>94267</v>
          </cell>
          <cell r="B1783" t="str">
            <v>GUIA (MEIO-FIO) E SARJETA CONJUGADOS DE CONCRETO, MOLDADA  IN LOCO  EM TRECHO RETO COM EXTRUSORA, 45 CM BASE (15 CM BASE DA GUIA + 30 CM BASE DA SARJETA) X 22 CM ALTURA. AF_06/2016</v>
          </cell>
          <cell r="C1783" t="str">
            <v>M</v>
          </cell>
          <cell r="D1783" t="str">
            <v>ATRIBUÍDO SÃO PAULO</v>
          </cell>
          <cell r="E1783" t="str">
            <v>50,24</v>
          </cell>
        </row>
        <row r="1784">
          <cell r="A1784" t="str">
            <v>94268</v>
          </cell>
          <cell r="B1784" t="str">
            <v>GUIA (MEIO-FIO) E SARJETA CONJUGADOS DE CONCRETO, MOLDADA  IN LOCO  EM TRECHO CURVO COM EXTRUSORA, 45 CM BASE (15 CM BASE DA GUIA + 30 CM BASE DA SARJETA) X 22 CM ALTURA. AF_06/2016</v>
          </cell>
          <cell r="C1784" t="str">
            <v>M</v>
          </cell>
          <cell r="D1784" t="str">
            <v>ATRIBUÍDO SÃO PAULO</v>
          </cell>
          <cell r="E1784" t="str">
            <v>54,05</v>
          </cell>
        </row>
        <row r="1785">
          <cell r="A1785" t="str">
            <v>94269</v>
          </cell>
          <cell r="B1785" t="str">
            <v>GUIA (MEIO-FIO) E SARJETA CONJUGADOS DE CONCRETO, MOLDADA  IN LOCO  EM TRECHO RETO COM EXTRUSORA, 60 CM BASE (15 CM BASE DA GUIA + 45 CM BASE DA SARJETA) X 26 CM ALTURA. AF_06/2016</v>
          </cell>
          <cell r="C1785" t="str">
            <v>M</v>
          </cell>
          <cell r="D1785" t="str">
            <v>ATRIBUÍDO SÃO PAULO</v>
          </cell>
          <cell r="E1785" t="str">
            <v>72,77</v>
          </cell>
        </row>
        <row r="1786">
          <cell r="A1786" t="str">
            <v>94270</v>
          </cell>
          <cell r="B1786" t="str">
            <v>GUIA (MEIO-FIO) E SARJETA CONJUGADOS DE CONCRETO, MOLDADA IN LOCO  EM TRECHO CURVO COM EXTRUSORA, 60 CM BASE (15 CM BASE DA GUIA + 45 CM BASE DA SARJETA) X 26 CM ALTURA. AF_06/2016</v>
          </cell>
          <cell r="C1786" t="str">
            <v>M</v>
          </cell>
          <cell r="D1786" t="str">
            <v>ATRIBUÍDO SÃO PAULO</v>
          </cell>
          <cell r="E1786" t="str">
            <v>78,08</v>
          </cell>
        </row>
        <row r="1787">
          <cell r="A1787" t="str">
            <v>94271</v>
          </cell>
          <cell r="B1787" t="str">
            <v>GUIA (MEIO-FIO) E SARJETA CONJUGADOS DE CONCRETO, MOLDADA  IN LOCO  EM TRECHO RETO COM EXTRUSORA, 65 CM BASE (15 CM BASE DA GUIA + 50 CM BASE DA SARJETA) X 30 CM ALTURA. AF_06/2016</v>
          </cell>
          <cell r="C1787" t="str">
            <v>M</v>
          </cell>
          <cell r="D1787" t="str">
            <v>ATRIBUÍDO SÃO PAULO</v>
          </cell>
          <cell r="E1787" t="str">
            <v>88,81</v>
          </cell>
        </row>
        <row r="1788">
          <cell r="A1788" t="str">
            <v>94272</v>
          </cell>
          <cell r="B1788" t="str">
            <v>GUIA (MEIO-FIO) E SARJETA CONJUGADOS DE CONCRETO, MOLDADA  IN LOCO  EM TRECHO CURVO COM EXTRUSORA, 65 CM BASE (15 CM BASE DA GUIA + 50 CM BASE DA SARJETA) X 26 CM ALTURA. AF_06/2016</v>
          </cell>
          <cell r="C1788" t="str">
            <v>M</v>
          </cell>
          <cell r="D1788" t="str">
            <v>ATRIBUÍDO SÃO PAULO</v>
          </cell>
          <cell r="E1788" t="str">
            <v>95,91</v>
          </cell>
        </row>
        <row r="1789">
          <cell r="A1789" t="str">
            <v>94273</v>
          </cell>
          <cell r="B1789" t="str">
            <v>ASSENTAMENTO DE GUIA (MEIO-FIO) EM TRECHO RETO, CONFECCIONADA EM CONCRETO PRÉ-FABRICADO, DIMENSÕES 100X15X13X30 CM (COMPRIMENTO X BASE INFERIOR X BASE SUPERIOR X ALTURA), PARA VIAS URBANAS (USO VIÁRIO). AF_06/2016</v>
          </cell>
          <cell r="C1789" t="str">
            <v>M</v>
          </cell>
          <cell r="D1789" t="str">
            <v>COEFICIENTE DE REPRESENTATIVIDADE</v>
          </cell>
          <cell r="E1789" t="str">
            <v>42,06</v>
          </cell>
        </row>
        <row r="1790">
          <cell r="A1790" t="str">
            <v>94274</v>
          </cell>
          <cell r="B1790" t="str">
            <v>ASSENTAMENTO DE GUIA (MEIO-FIO) EM TRECHO CURVO, CONFECCIONADA EM CONCRETO PRÉ-FABRICADO, DIMENSÕES 100X15X13X30 CM (COMPRIMENTO X BASE INFERIOR X BASE SUPERIOR X ALTURA), PARA VIAS URBANAS (USO VIÁRIO). AF_06/2016</v>
          </cell>
          <cell r="C1790" t="str">
            <v>M</v>
          </cell>
          <cell r="D1790" t="str">
            <v>COEFICIENTE DE REPRESENTATIVIDADE</v>
          </cell>
          <cell r="E1790" t="str">
            <v>45,52</v>
          </cell>
        </row>
        <row r="1791">
          <cell r="A1791" t="str">
            <v>94275</v>
          </cell>
          <cell r="B1791" t="str">
            <v>ASSENTAMENTO DE GUIA (MEIO-FIO) EM TRECHO RETO, CONFECCIONADA EM CONCRETO PRÉ-FABRICADO, DIMENSÕES 100X15X13X20 CM (COMPRIMENTO X BASE INFERIOR X BASE SUPERIOR X ALTURA), PARA URBANIZAÇÃO INTERNA DE EMPREENDIMENTOS. AF_06/2016</v>
          </cell>
          <cell r="C1791" t="str">
            <v>M</v>
          </cell>
          <cell r="D1791" t="str">
            <v>COEFICIENTE DE REPRESENTATIVIDADE</v>
          </cell>
          <cell r="E1791" t="str">
            <v>37,67</v>
          </cell>
        </row>
        <row r="1792">
          <cell r="A1792" t="str">
            <v>94276</v>
          </cell>
          <cell r="B1792" t="str">
            <v>ASSENTAMENTO DE GUIA (MEIO-FIO) EM TRECHO CURVO, CONFECCIONADA EM CONCRETO PRÉ-FABRICADO, DIMENSÕES 100X15X13X20 CM (COMPRIMENTO X BASE INFERIOR X BASE SUPERIOR X ALTURA), PARA URBANIZAÇÃO INTERNA DE EMPREENDIMENTOS. AF_06/2016</v>
          </cell>
          <cell r="C1792" t="str">
            <v>M</v>
          </cell>
          <cell r="D1792" t="str">
            <v>COEFICIENTE DE REPRESENTATIVIDADE</v>
          </cell>
          <cell r="E1792" t="str">
            <v>41,13</v>
          </cell>
        </row>
        <row r="1793">
          <cell r="A1793" t="str">
            <v>94277</v>
          </cell>
          <cell r="B1793" t="str">
            <v>ASSENTAMENTO DE GUIA (MEIO-FIO) EM TRECHO RETO, CONFECCIONADA EM CONCRETO PRÉ-FABRICADO, DIMENSÕES 80X08X08X25 CM (COMPRIMENTO X BASE INFERIOR X BASE SUPERIOR X ALTURA), PARA URBANIZAÇÃO INTERNA DE EMPREENDIMENTOS. AF_06/2016</v>
          </cell>
          <cell r="C1793" t="str">
            <v>M</v>
          </cell>
          <cell r="D1793" t="str">
            <v>COEFICIENTE DE REPRESENTATIVIDADE</v>
          </cell>
          <cell r="E1793" t="str">
            <v>33,34</v>
          </cell>
        </row>
        <row r="1794">
          <cell r="A1794" t="str">
            <v>94278</v>
          </cell>
          <cell r="B1794" t="str">
            <v>ASSENTAMENTO DE GUIA (MEIO-FIO) EM TRECHO CURVO, CONFECCIONADA EM CONCRETO PRÉ-FABRICADO, DIMENSÕES 80X08X08X25 CM (COMPRIMENTO X BASE INFERIOR X BASE SUPERIOR X ALTURA), PARA URBANIZAÇÃO INTERNA DE EMPREENDIMENTOS. AF_06/2016</v>
          </cell>
          <cell r="C1794" t="str">
            <v>M</v>
          </cell>
          <cell r="D1794" t="str">
            <v>COEFICIENTE DE REPRESENTATIVIDADE</v>
          </cell>
          <cell r="E1794" t="str">
            <v>36,80</v>
          </cell>
        </row>
        <row r="1795">
          <cell r="A1795" t="str">
            <v>94279</v>
          </cell>
          <cell r="B1795" t="str">
            <v>ASSENTAMENTO DE GUIA (MEIO-FIO) EM TRECHO RETO, CONFECCIONADA EM CONCRETO PRÉ-FABRICADO, DIMENSÕES 39X6,5X6,5X19 CM (COMPRIMENTO X BASE INFERIOR X BASE SUPERIOR X ALTURA), PARA DELIMITAÇÃO DE JARDINS, PRAÇAS OU PASSEIOS. AF_05/2016</v>
          </cell>
          <cell r="C1795" t="str">
            <v>M</v>
          </cell>
          <cell r="D1795" t="str">
            <v>COEFICIENTE DE REPRESENTATIVIDADE</v>
          </cell>
          <cell r="E1795" t="str">
            <v>38,23</v>
          </cell>
        </row>
        <row r="1796">
          <cell r="A1796" t="str">
            <v>94280</v>
          </cell>
          <cell r="B1796" t="str">
            <v>ASSENTAMENTO DE GUIA (MEIO-FIO) EM TRECHO CURVO, CONFECCIONADA EM CONCRETO PRÉ-FABRICADO, DIMENSÕES 39X6,5X6,5X19 CM (COMPRIMENTO X BASE INFERIOR X BASE SUPERIOR X ALTURA), PARA DELIMITAÇÃO DE JARDINS, PRAÇAS OU PASSEIOS. AF_05/2016</v>
          </cell>
          <cell r="C1796" t="str">
            <v>M</v>
          </cell>
          <cell r="D1796" t="str">
            <v>COEFICIENTE DE REPRESENTATIVIDADE</v>
          </cell>
          <cell r="E1796" t="str">
            <v>41,71</v>
          </cell>
        </row>
        <row r="1797">
          <cell r="A1797" t="str">
            <v>94281</v>
          </cell>
          <cell r="B1797" t="str">
            <v>EXECUÇÃO DE SARJETA DE CONCRETO USINADO, MOLDADA  IN LOCO  EM TRECHO RETO, 30 CM BASE X 15 CM ALTURA. AF_06/2016</v>
          </cell>
          <cell r="C1797" t="str">
            <v>M</v>
          </cell>
          <cell r="D1797" t="str">
            <v>COEFICIENTE DE REPRESENTATIVIDADE</v>
          </cell>
          <cell r="E1797" t="str">
            <v>49,97</v>
          </cell>
        </row>
        <row r="1798">
          <cell r="A1798" t="str">
            <v>94282</v>
          </cell>
          <cell r="B1798" t="str">
            <v>EXECUÇÃO DE SARJETA DE CONCRETO USINADO, MOLDADA  IN LOCO  EM TRECHO CURVO, 30 CM BASE X 15 CM ALTURA. AF_06/2016</v>
          </cell>
          <cell r="C1798" t="str">
            <v>M</v>
          </cell>
          <cell r="D1798" t="str">
            <v>COEFICIENTE DE REPRESENTATIVIDADE</v>
          </cell>
          <cell r="E1798" t="str">
            <v>60,52</v>
          </cell>
        </row>
        <row r="1799">
          <cell r="A1799" t="str">
            <v>94283</v>
          </cell>
          <cell r="B1799" t="str">
            <v>EXECUÇÃO DE SARJETA DE CONCRETO USINADO, MOLDADA  IN LOCO  EM TRECHO RETO, 45 CM BASE X 15 CM ALTURA. AF_06/2016</v>
          </cell>
          <cell r="C1799" t="str">
            <v>M</v>
          </cell>
          <cell r="D1799" t="str">
            <v>COEFICIENTE DE REPRESENTATIVIDADE</v>
          </cell>
          <cell r="E1799" t="str">
            <v>65,74</v>
          </cell>
        </row>
        <row r="1800">
          <cell r="A1800" t="str">
            <v>94284</v>
          </cell>
          <cell r="B1800" t="str">
            <v>EXECUÇÃO DE SARJETA DE CONCRETO USINADO, MOLDADA  IN LOCO  EM TRECHO CURVO, 45 CM BASE X 15 CM ALTURA. AF_06/2016</v>
          </cell>
          <cell r="C1800" t="str">
            <v>M</v>
          </cell>
          <cell r="D1800" t="str">
            <v>COEFICIENTE DE REPRESENTATIVIDADE</v>
          </cell>
          <cell r="E1800" t="str">
            <v>76,29</v>
          </cell>
        </row>
        <row r="1801">
          <cell r="A1801" t="str">
            <v>94285</v>
          </cell>
          <cell r="B1801" t="str">
            <v>EXECUÇÃO DE SARJETA DE CONCRETO USINADO, MOLDADA  IN LOCO  EM TRECHO RETO, 60 CM BASE X 15 CM ALTURA. AF_06/2016</v>
          </cell>
          <cell r="C1801" t="str">
            <v>M</v>
          </cell>
          <cell r="D1801" t="str">
            <v>COEFICIENTE DE REPRESENTATIVIDADE</v>
          </cell>
          <cell r="E1801" t="str">
            <v>81,02</v>
          </cell>
        </row>
        <row r="1802">
          <cell r="A1802" t="str">
            <v>94286</v>
          </cell>
          <cell r="B1802" t="str">
            <v>EXECUÇÃO DE SARJETA DE CONCRETO USINADO, MOLDADA  IN LOCO  EM TRECHO CURVO, 60 CM BASE X 15 CM ALTURA. AF_06/2016</v>
          </cell>
          <cell r="C1802" t="str">
            <v>M</v>
          </cell>
          <cell r="D1802" t="str">
            <v>COEFICIENTE DE REPRESENTATIVIDADE</v>
          </cell>
          <cell r="E1802" t="str">
            <v>91,57</v>
          </cell>
        </row>
        <row r="1803">
          <cell r="A1803" t="str">
            <v>94287</v>
          </cell>
          <cell r="B1803" t="str">
            <v>EXECUÇÃO DE SARJETA DE CONCRETO USINADO, MOLDADA  IN LOCO  EM TRECHO RETO, 30 CM BASE X 10 CM ALTURA. AF_06/2016</v>
          </cell>
          <cell r="C1803" t="str">
            <v>M</v>
          </cell>
          <cell r="D1803" t="str">
            <v>COEFICIENTE DE REPRESENTATIVIDADE</v>
          </cell>
          <cell r="E1803" t="str">
            <v>38,42</v>
          </cell>
        </row>
        <row r="1804">
          <cell r="A1804" t="str">
            <v>94288</v>
          </cell>
          <cell r="B1804" t="str">
            <v>EXECUÇÃO DE SARJETA DE CONCRETO USINADO, MOLDADA  IN LOCO  EM TRECHO CURVO, 30 CM BASE X 10 CM ALTURA. AF_06/2016</v>
          </cell>
          <cell r="C1804" t="str">
            <v>M</v>
          </cell>
          <cell r="D1804" t="str">
            <v>COEFICIENTE DE REPRESENTATIVIDADE</v>
          </cell>
          <cell r="E1804" t="str">
            <v>47,65</v>
          </cell>
        </row>
        <row r="1805">
          <cell r="A1805" t="str">
            <v>94289</v>
          </cell>
          <cell r="B1805" t="str">
            <v>EXECUÇÃO DE SARJETA DE CONCRETO USINADO, MOLDADA  IN LOCO  EM TRECHO RETO, 45 CM BASE X 10 CM ALTURA. AF_06/2016</v>
          </cell>
          <cell r="C1805" t="str">
            <v>M</v>
          </cell>
          <cell r="D1805" t="str">
            <v>COEFICIENTE DE REPRESENTATIVIDADE</v>
          </cell>
          <cell r="E1805" t="str">
            <v>49,65</v>
          </cell>
        </row>
        <row r="1806">
          <cell r="A1806" t="str">
            <v>94290</v>
          </cell>
          <cell r="B1806" t="str">
            <v>EXECUÇÃO DE SARJETA DE CONCRETO USINADO, MOLDADA  IN LOCO  EM TRECHO CURVO, 45 CM BASE X 10 CM ALTURA. AF_06/2016</v>
          </cell>
          <cell r="C1806" t="str">
            <v>M</v>
          </cell>
          <cell r="D1806" t="str">
            <v>COEFICIENTE DE REPRESENTATIVIDADE</v>
          </cell>
          <cell r="E1806" t="str">
            <v>58,88</v>
          </cell>
        </row>
        <row r="1807">
          <cell r="A1807" t="str">
            <v>94291</v>
          </cell>
          <cell r="B1807" t="str">
            <v>EXECUÇÃO DE SARJETA DE CONCRETO USINADO, MOLDADA  IN LOCO  EM TRECHO RETO, 60 CM BASE X 10 CM ALTURA. AF_06/2016</v>
          </cell>
          <cell r="C1807" t="str">
            <v>M</v>
          </cell>
          <cell r="D1807" t="str">
            <v>COEFICIENTE DE REPRESENTATIVIDADE</v>
          </cell>
          <cell r="E1807" t="str">
            <v>60,40</v>
          </cell>
        </row>
        <row r="1808">
          <cell r="A1808" t="str">
            <v>94292</v>
          </cell>
          <cell r="B1808" t="str">
            <v>EXECUÇÃO DE SARJETA DE CONCRETO USINADO, MOLDADA  IN LOCO  EM TRECHO CURVO, 60 CM BASE X 10 CM ALTURA. AF_06/2016</v>
          </cell>
          <cell r="C1808" t="str">
            <v>M</v>
          </cell>
          <cell r="D1808" t="str">
            <v>COEFICIENTE DE REPRESENTATIVIDADE</v>
          </cell>
          <cell r="E1808" t="str">
            <v>69,63</v>
          </cell>
        </row>
        <row r="1809">
          <cell r="A1809" t="str">
            <v>94293</v>
          </cell>
          <cell r="B1809" t="str">
            <v>EXECUÇÃO DE SARJETÃO DE CONCRETO USINADO, MOLDADA  IN LOCO  EM TRECHO RETO, 100 CM BASE X 20 CM ALTURA. AF_06/2016</v>
          </cell>
          <cell r="C1809" t="str">
            <v>M</v>
          </cell>
          <cell r="D1809" t="str">
            <v>COEFICIENTE DE REPRESENTATIVIDADE</v>
          </cell>
          <cell r="E1809" t="str">
            <v>162,48</v>
          </cell>
        </row>
        <row r="1810">
          <cell r="A1810" t="str">
            <v>94294</v>
          </cell>
          <cell r="B1810" t="str">
            <v>EXECUÇÃO DE ESCORAS DE CONCRETO PARA CONTENÇÃO DE GUIAS PRÉ-FABRICADAS. AF_06/2016</v>
          </cell>
          <cell r="C1810" t="str">
            <v>M</v>
          </cell>
          <cell r="D1810" t="str">
            <v>COEFICIENTE DE REPRESENTATIVIDADE</v>
          </cell>
          <cell r="E1810" t="str">
            <v>10,60</v>
          </cell>
        </row>
        <row r="1811">
          <cell r="A1811" t="str">
            <v>104491</v>
          </cell>
          <cell r="B1811" t="str">
            <v>ADUELA/ GALERIA FECHADA PRE-MOLDADA DE CONCRETO ARMADO, SECAO QUADRANGULAR INTERNA DE 1,50 X 1,50 M (L X A), MISULA DE 20 X 20 CM, C = 1,00 M, ESPESSURA MIN = 15 CM, TB-45 E FCK DO CONCRETO = 30 MPA   FORNECIMENTO E ASSENTAMENTO. AF_01/2023</v>
          </cell>
          <cell r="C1811" t="str">
            <v>M</v>
          </cell>
          <cell r="D1811" t="str">
            <v>ATRIBUÍDO SÃO PAULO</v>
          </cell>
          <cell r="E1811" t="str">
            <v>4.000,71</v>
          </cell>
        </row>
        <row r="1812">
          <cell r="A1812" t="str">
            <v>104492</v>
          </cell>
          <cell r="B1812" t="str">
            <v>ADUELA/ GALERIA FECHADA PRE-MOLDADA DE CONCRETO ARMADO, SECAO QUADRANGULAR INTERNA DE 2,00 X 2,00 M (L X A), MISULA DE 20 X 20 CM, C = 1,00 M, ESPESSURA MIN = 15 CM, TB-45 E FCK DO CONCRETO = 30 MPA   FORNECIMENTO E ASSENTAMENTO. AF_01/2023</v>
          </cell>
          <cell r="C1812" t="str">
            <v>M</v>
          </cell>
          <cell r="D1812" t="str">
            <v>ATRIBUÍDO SÃO PAULO</v>
          </cell>
          <cell r="E1812" t="str">
            <v>5.002,75</v>
          </cell>
        </row>
        <row r="1813">
          <cell r="A1813" t="str">
            <v>104494</v>
          </cell>
          <cell r="B1813" t="str">
            <v>ADUELA/ GALERIA FECHADA PRE-MOLDADA DE CONCRETO ARMADO, SECAO QUADRANGULAR INTERNA DE 2,50 X 2,50 M (L X A), MISULA DE 20 X 20 CM, C = 1,00 M, ESPESSURA MIN = 15 CM, TB-45 E FCK DO CONCRETO = 30 MPA   FORNECIMENTO E ASSENTAMENTO. AF_01/2023</v>
          </cell>
          <cell r="C1813" t="str">
            <v>M</v>
          </cell>
          <cell r="D1813" t="str">
            <v>ATRIBUÍDO SÃO PAULO</v>
          </cell>
          <cell r="E1813" t="str">
            <v>6.759,45</v>
          </cell>
        </row>
        <row r="1814">
          <cell r="A1814" t="str">
            <v>104497</v>
          </cell>
          <cell r="B1814" t="str">
            <v>ADUELA/ GALERIA FECHADA PRE-MOLDADA DE CONCRETO ARMADO, SECAO QUADRANGULAR INTERNA DE 3,00 X 3,00 M (L X A), MISULA DE 20 X 20 CM, C = 1,00 M, ESPESSURA MIN = 20 CM, TB-45 E FCK DO CONCRETO = 30 MPA   FORNECIMENTO E ASSENTAMENTO. AF_01/2023</v>
          </cell>
          <cell r="C1814" t="str">
            <v>M</v>
          </cell>
          <cell r="D1814" t="str">
            <v>ATRIBUÍDO SÃO PAULO</v>
          </cell>
          <cell r="E1814" t="str">
            <v>8.095,42</v>
          </cell>
        </row>
        <row r="1815">
          <cell r="A1815" t="str">
            <v>104515</v>
          </cell>
          <cell r="B1815" t="str">
            <v>APLICAÇÃO DE MANTA GEOTÊXTIL NAS JUNTAS RÍGIDAS DE ADUELAS PRÉ-MOLDADAS DE CONCRETO ARMADO. AF_01/2023</v>
          </cell>
          <cell r="C1815" t="str">
            <v>M2</v>
          </cell>
          <cell r="D1815" t="str">
            <v>COEFICIENTE DE REPRESENTATIVIDADE</v>
          </cell>
          <cell r="E1815" t="str">
            <v>37,23</v>
          </cell>
        </row>
        <row r="1816">
          <cell r="A1816" t="str">
            <v>102727</v>
          </cell>
          <cell r="B1816" t="str">
            <v>FABRICAÇÃO, MONTAGEM E DESMONTAGEM DE FÔRMA PARA BOCA PARA BUEIRO, EM CHAPA DE MADEIRA COMPENSADA RESINADA, E = 17 MM, 2 UTILIZAÇÕES. AF_07/2021</v>
          </cell>
          <cell r="C1816" t="str">
            <v>M2</v>
          </cell>
          <cell r="D1816" t="str">
            <v>COEFICIENTE DE REPRESENTATIVIDADE</v>
          </cell>
          <cell r="E1816" t="str">
            <v>98,01</v>
          </cell>
        </row>
        <row r="1817">
          <cell r="A1817" t="str">
            <v>102728</v>
          </cell>
          <cell r="B1817" t="str">
            <v>ARMAÇÃO DE MURO ALA E MURO TESTA UTILIZANDO AÇO CA-50 DE 6,3 MM - MONTAGEM. AF_07/2021</v>
          </cell>
          <cell r="C1817" t="str">
            <v>KG</v>
          </cell>
          <cell r="D1817" t="str">
            <v>ATRIBUÍDO SÃO PAULO</v>
          </cell>
          <cell r="E1817" t="str">
            <v>14,80</v>
          </cell>
        </row>
        <row r="1818">
          <cell r="A1818" t="str">
            <v>102729</v>
          </cell>
          <cell r="B1818" t="str">
            <v>ARMAÇÃO DE MURO ALA E MURO TESTA UTILIZANDO AÇO CA-50 DE 8 MM - MONTAGEM. AF_07/2021</v>
          </cell>
          <cell r="C1818" t="str">
            <v>KG</v>
          </cell>
          <cell r="D1818" t="str">
            <v>ATRIBUÍDO SÃO PAULO</v>
          </cell>
          <cell r="E1818" t="str">
            <v>14,11</v>
          </cell>
        </row>
        <row r="1819">
          <cell r="A1819" t="str">
            <v>102730</v>
          </cell>
          <cell r="B1819" t="str">
            <v>ARMAÇÃO DE MURO ALA E MURO TESTA UTILIZANDO AÇO CA-50 DE 10 MM - MONTAGEM. AF_07/2021</v>
          </cell>
          <cell r="C1819" t="str">
            <v>KG</v>
          </cell>
          <cell r="D1819" t="str">
            <v>ATRIBUÍDO SÃO PAULO</v>
          </cell>
          <cell r="E1819" t="str">
            <v>12,70</v>
          </cell>
        </row>
        <row r="1820">
          <cell r="A1820" t="str">
            <v>102731</v>
          </cell>
          <cell r="B1820" t="str">
            <v>ARMAÇÃO DE MURO ALA E MURO TESTA UTILIZANDO AÇO CA-50 DE 12,5 MM - MONTAGEM. AF_07/2021</v>
          </cell>
          <cell r="C1820" t="str">
            <v>KG</v>
          </cell>
          <cell r="D1820" t="str">
            <v>ATRIBUÍDO SÃO PAULO</v>
          </cell>
          <cell r="E1820" t="str">
            <v>10,77</v>
          </cell>
        </row>
        <row r="1821">
          <cell r="A1821" t="str">
            <v>102732</v>
          </cell>
          <cell r="B1821" t="str">
            <v>ARMAÇÃO DE MURO ALA E MURO TESTA UTILIZANDO AÇO CA-50 DE 16 MM - MONTAGEM. AF_07/2021</v>
          </cell>
          <cell r="C1821" t="str">
            <v>KG</v>
          </cell>
          <cell r="D1821" t="str">
            <v>ATRIBUÍDO SÃO PAULO</v>
          </cell>
          <cell r="E1821" t="str">
            <v>10,28</v>
          </cell>
        </row>
        <row r="1822">
          <cell r="A1822" t="str">
            <v>102733</v>
          </cell>
          <cell r="B1822" t="str">
            <v>ARMAÇÃO DE MURO ALA E MURO TESTA UTILIZANDO AÇO CA-50 DE 20 MM - MONTAGEM. AF_07/2021</v>
          </cell>
          <cell r="C1822" t="str">
            <v>KG</v>
          </cell>
          <cell r="D1822" t="str">
            <v>ATRIBUÍDO SÃO PAULO</v>
          </cell>
          <cell r="E1822" t="str">
            <v>11,59</v>
          </cell>
        </row>
        <row r="1823">
          <cell r="A1823" t="str">
            <v>102734</v>
          </cell>
          <cell r="B1823" t="str">
            <v>ARMAÇÃO DE SOLEIRA UTILIZANDO AÇO CA-50 DE 6,3 MM - MONTAGEM. AF_07/2021</v>
          </cell>
          <cell r="C1823" t="str">
            <v>KG</v>
          </cell>
          <cell r="D1823" t="str">
            <v>ATRIBUÍDO SÃO PAULO</v>
          </cell>
          <cell r="E1823" t="str">
            <v>14,12</v>
          </cell>
        </row>
        <row r="1824">
          <cell r="A1824" t="str">
            <v>102735</v>
          </cell>
          <cell r="B1824" t="str">
            <v>ARMAÇÃO DE SOLEIRA UTILIZANDO AÇO CA-50 DE 8 MM - MONTAGEM. AF_07/2021</v>
          </cell>
          <cell r="C1824" t="str">
            <v>KG</v>
          </cell>
          <cell r="D1824" t="str">
            <v>ATRIBUÍDO SÃO PAULO</v>
          </cell>
          <cell r="E1824" t="str">
            <v>13,48</v>
          </cell>
        </row>
        <row r="1825">
          <cell r="A1825" t="str">
            <v>102736</v>
          </cell>
          <cell r="B1825" t="str">
            <v>CONCRETAGEM DE BOCA PARA BUEIRO, FCK = 20 MPA, COM USO DE BOMBA - LANÇAMENTO, ADENSAMENTO E ACABAMENTO. AF_07/2021</v>
          </cell>
          <cell r="C1825" t="str">
            <v>M3</v>
          </cell>
          <cell r="D1825" t="str">
            <v>COEFICIENTE DE REPRESENTATIVIDADE</v>
          </cell>
          <cell r="E1825" t="str">
            <v>614,10</v>
          </cell>
        </row>
        <row r="1826">
          <cell r="A1826" t="str">
            <v>102737</v>
          </cell>
          <cell r="B1826" t="str">
            <v>BOCA PARA BUEIRO SIMPLES TUBULAR D = 40 CM EM CONCRETO, ALAS COM ESCONSIDADE DE 0°, INCLUINDO FÔRMAS E MATERIAIS. AF_07/2021</v>
          </cell>
          <cell r="C1826" t="str">
            <v>UN</v>
          </cell>
          <cell r="D1826" t="str">
            <v>ATRIBUÍDO SÃO PAULO</v>
          </cell>
          <cell r="E1826" t="str">
            <v>1.080,66</v>
          </cell>
        </row>
        <row r="1827">
          <cell r="A1827" t="str">
            <v>102738</v>
          </cell>
          <cell r="B1827" t="str">
            <v>BOCA PARA BUEIRO SIMPLES TUBULAR D = 60 CM EM CONCRETO, ALAS COM ESCONSIDADE DE 0°, INCLUINDO FÔRMAS E MATERIAIS. AF_07/2021</v>
          </cell>
          <cell r="C1827" t="str">
            <v>UN</v>
          </cell>
          <cell r="D1827" t="str">
            <v>ATRIBUÍDO SÃO PAULO</v>
          </cell>
          <cell r="E1827" t="str">
            <v>2.211,84</v>
          </cell>
        </row>
        <row r="1828">
          <cell r="A1828" t="str">
            <v>102739</v>
          </cell>
          <cell r="B1828" t="str">
            <v>BOCA PARA BUEIRO SIMPLES TUBULAR D = 80 CM EM CONCRETO, ALAS COM ESCONSIDADE DE 0°, INCLUINDO FÔRMAS E MATERIAIS. AF_07/2021</v>
          </cell>
          <cell r="C1828" t="str">
            <v>UN</v>
          </cell>
          <cell r="D1828" t="str">
            <v>ATRIBUÍDO SÃO PAULO</v>
          </cell>
          <cell r="E1828" t="str">
            <v>3.701,71</v>
          </cell>
        </row>
        <row r="1829">
          <cell r="A1829" t="str">
            <v>102740</v>
          </cell>
          <cell r="B1829" t="str">
            <v>BOCA PARA BUEIRO SIMPLES TUBULAR D = 100 CM EM CONCRETO, ALAS COM ESCONSIDADE DE 0°, INCLUINDO FÔRMAS E MATERIAIS. AF_07/2021</v>
          </cell>
          <cell r="C1829" t="str">
            <v>UN</v>
          </cell>
          <cell r="D1829" t="str">
            <v>ATRIBUÍDO SÃO PAULO</v>
          </cell>
          <cell r="E1829" t="str">
            <v>5.545,86</v>
          </cell>
        </row>
        <row r="1830">
          <cell r="A1830" t="str">
            <v>102741</v>
          </cell>
          <cell r="B1830" t="str">
            <v>BOCA PARA BUEIRO SIMPLES TUBULAR D = 120 CM EM CONCRETO, ALAS COM ESCONSIDADE DE 0°, INCLUINDO FÔRMAS E MATERIAIS. AF_07/2021</v>
          </cell>
          <cell r="C1830" t="str">
            <v>UN</v>
          </cell>
          <cell r="D1830" t="str">
            <v>ATRIBUÍDO SÃO PAULO</v>
          </cell>
          <cell r="E1830" t="str">
            <v>7.781,11</v>
          </cell>
        </row>
        <row r="1831">
          <cell r="A1831" t="str">
            <v>102742</v>
          </cell>
          <cell r="B1831" t="str">
            <v>BOCA PARA BUEIRO SIMPLES TUBULAR D = 150 CM EM CONCRETO, ALAS COM ESCONSIDADE DE 0°, INCLUINDO FÔRMAS E MATERIAIS. AF_07/2021</v>
          </cell>
          <cell r="C1831" t="str">
            <v>UN</v>
          </cell>
          <cell r="D1831" t="str">
            <v>ATRIBUÍDO SÃO PAULO</v>
          </cell>
          <cell r="E1831" t="str">
            <v>13.468,96</v>
          </cell>
        </row>
        <row r="1832">
          <cell r="A1832" t="str">
            <v>102743</v>
          </cell>
          <cell r="B1832" t="str">
            <v>BOCA PARA BUEIRO DUPLO TUBULAR D = 80 CM EM CONCRETO, ALAS COM ESCONSIDADE DE 0°, INCLUINDO FÔRMAS E MATERIAIS. AF_07/2021</v>
          </cell>
          <cell r="C1832" t="str">
            <v>UN</v>
          </cell>
          <cell r="D1832" t="str">
            <v>ATRIBUÍDO SÃO PAULO</v>
          </cell>
          <cell r="E1832" t="str">
            <v>4.493,78</v>
          </cell>
        </row>
        <row r="1833">
          <cell r="A1833" t="str">
            <v>102744</v>
          </cell>
          <cell r="B1833" t="str">
            <v>BOCA PARA BUEIRO DUPLO TUBULAR D = 100 CM EM CONCRETO, ALAS COM ESCONSIDADE DE 0°, INCLUINDO FÔRMAS E MATERIAIS. AF_07/2021</v>
          </cell>
          <cell r="C1833" t="str">
            <v>UN</v>
          </cell>
          <cell r="D1833" t="str">
            <v>ATRIBUÍDO SÃO PAULO</v>
          </cell>
          <cell r="E1833" t="str">
            <v>6.728,30</v>
          </cell>
        </row>
        <row r="1834">
          <cell r="A1834" t="str">
            <v>102745</v>
          </cell>
          <cell r="B1834" t="str">
            <v>BOCA PARA BUEIRO DUPLO TUBULAR D = 120 CM EM CONCRETO, ALAS COM ESCONSIDADE DE 0°, INCLUINDO FÔRMAS E MATERIAIS. AF_07/2021</v>
          </cell>
          <cell r="C1834" t="str">
            <v>UN</v>
          </cell>
          <cell r="D1834" t="str">
            <v>ATRIBUÍDO SÃO PAULO</v>
          </cell>
          <cell r="E1834" t="str">
            <v>9.452,63</v>
          </cell>
        </row>
        <row r="1835">
          <cell r="A1835" t="str">
            <v>102746</v>
          </cell>
          <cell r="B1835" t="str">
            <v>BOCA PARA BUEIRO DUPLO TUBULAR D = 150 CM EM CONCRETO, ALAS COM ESCONSIDADE DE 0°, INCLUINDO FÔRMAS E MATERIAIS. AF_07/2021</v>
          </cell>
          <cell r="C1835" t="str">
            <v>UN</v>
          </cell>
          <cell r="D1835" t="str">
            <v>ATRIBUÍDO SÃO PAULO</v>
          </cell>
          <cell r="E1835" t="str">
            <v>16.381,87</v>
          </cell>
        </row>
        <row r="1836">
          <cell r="A1836" t="str">
            <v>102747</v>
          </cell>
          <cell r="B1836" t="str">
            <v>BOCA PARA BUEIRO TRIPLO TUBULAR D = 100 CM EM CONCRETO, ALAS COM ESCONSIDADE DE 0°, INCLUINDO FÔRMAS E MATERIAIS. AF_07/2021</v>
          </cell>
          <cell r="C1836" t="str">
            <v>UN</v>
          </cell>
          <cell r="D1836" t="str">
            <v>ATRIBUÍDO SÃO PAULO</v>
          </cell>
          <cell r="E1836" t="str">
            <v>8.359,89</v>
          </cell>
        </row>
        <row r="1837">
          <cell r="A1837" t="str">
            <v>102748</v>
          </cell>
          <cell r="B1837" t="str">
            <v>BOCA PARA BUEIRO TRIPLO TUBULAR D = 120 CM EM CONCRETO, ALAS COM ESCONSIDADE DE 0°, INCLUINDO FÔRMAS E MATERIAIS. AF_07/2021</v>
          </cell>
          <cell r="C1837" t="str">
            <v>UN</v>
          </cell>
          <cell r="D1837" t="str">
            <v>ATRIBUÍDO SÃO PAULO</v>
          </cell>
          <cell r="E1837" t="str">
            <v>11.694,04</v>
          </cell>
        </row>
        <row r="1838">
          <cell r="A1838" t="str">
            <v>102749</v>
          </cell>
          <cell r="B1838" t="str">
            <v>BOCA PARA BUEIRO TRIPLO TUBULAR D = 150 CM EM CONCRETO, ALAS COM ESCONSIDADE DE 0°, INCLUINDO FÔRMAS E MATERIAIS. AF_07/2021</v>
          </cell>
          <cell r="C1838" t="str">
            <v>UN</v>
          </cell>
          <cell r="D1838" t="str">
            <v>ATRIBUÍDO SÃO PAULO</v>
          </cell>
          <cell r="E1838" t="str">
            <v>20.072,23</v>
          </cell>
        </row>
        <row r="1839">
          <cell r="A1839" t="str">
            <v>102750</v>
          </cell>
          <cell r="B1839" t="str">
            <v>BOCA PARA BUEIRO SIMPLES TUBULAR D = 60 CM EM CONCRETO, ALAS COM ESCONSIDADE DE 30°, INCLUINDO FÔRMAS E MATERIAIS. AF_07/2021</v>
          </cell>
          <cell r="C1839" t="str">
            <v>UN</v>
          </cell>
          <cell r="D1839" t="str">
            <v>ATRIBUÍDO SÃO PAULO</v>
          </cell>
          <cell r="E1839" t="str">
            <v>2.696,45</v>
          </cell>
        </row>
        <row r="1840">
          <cell r="A1840" t="str">
            <v>102751</v>
          </cell>
          <cell r="B1840" t="str">
            <v>BOCA PARA BUEIRO SIMPLES TUBULAR D = 80 CM EM CONCRETO, ALAS COM ESCONSIDADE DE 30°, INCLUINDO FÔRMAS E MATERIAIS. AF_07/2021</v>
          </cell>
          <cell r="C1840" t="str">
            <v>UN</v>
          </cell>
          <cell r="D1840" t="str">
            <v>ATRIBUÍDO SÃO PAULO</v>
          </cell>
          <cell r="E1840" t="str">
            <v>4.681,55</v>
          </cell>
        </row>
        <row r="1841">
          <cell r="A1841" t="str">
            <v>102752</v>
          </cell>
          <cell r="B1841" t="str">
            <v>BOCA PARA BUEIRO SIMPLES TUBULAR D = 100 CM EM CONCRETO, ALAS COM ESCONSIDADE DE 30°, INCLUINDO FÔRMAS E MATERIAIS. AF_07/2021</v>
          </cell>
          <cell r="C1841" t="str">
            <v>UN</v>
          </cell>
          <cell r="D1841" t="str">
            <v>ATRIBUÍDO SÃO PAULO</v>
          </cell>
          <cell r="E1841" t="str">
            <v>7.454,90</v>
          </cell>
        </row>
        <row r="1842">
          <cell r="A1842" t="str">
            <v>102753</v>
          </cell>
          <cell r="B1842" t="str">
            <v>BOCA PARA BUEIRO SIMPLES TUBULAR D = 120 CM EM CONCRETO, ALAS COM ESCONSIDADE DE 30°, INCLUINDO FÔRMAS E MATERIAIS. AF_07/2021</v>
          </cell>
          <cell r="C1842" t="str">
            <v>UN</v>
          </cell>
          <cell r="D1842" t="str">
            <v>ATRIBUÍDO SÃO PAULO</v>
          </cell>
          <cell r="E1842" t="str">
            <v>11.031,26</v>
          </cell>
        </row>
        <row r="1843">
          <cell r="A1843" t="str">
            <v>102754</v>
          </cell>
          <cell r="B1843" t="str">
            <v>BOCA PARA BUEIRO SIMPLES TUBULAR D = 150 CM EM CONCRETO, ALAS COM ESCONSIDADE DE 30°, INCLUINDO FÔRMAS E MATERIAIS. AF_07/2021</v>
          </cell>
          <cell r="C1843" t="str">
            <v>UN</v>
          </cell>
          <cell r="D1843" t="str">
            <v>ATRIBUÍDO SÃO PAULO</v>
          </cell>
          <cell r="E1843" t="str">
            <v>20.966,09</v>
          </cell>
        </row>
        <row r="1844">
          <cell r="A1844" t="str">
            <v>102755</v>
          </cell>
          <cell r="B1844" t="str">
            <v>BOCA PARA BUEIRO DUPLO TUBULAR D = 100 CM EM CONCRETO, ALAS COM ESCONSIDADE DE 30°, INCLUINDO FÔRMAS E MATERIAIS. AF_07/2021</v>
          </cell>
          <cell r="C1844" t="str">
            <v>UN</v>
          </cell>
          <cell r="D1844" t="str">
            <v>ATRIBUÍDO SÃO PAULO</v>
          </cell>
          <cell r="E1844" t="str">
            <v>10.425,38</v>
          </cell>
        </row>
        <row r="1845">
          <cell r="A1845" t="str">
            <v>102756</v>
          </cell>
          <cell r="B1845" t="str">
            <v>BOCA PARA BUEIRO DUPLO TUBULAR D = 120 CM EM CONCRETO, ALAS COM ESCONSIDADE DE 30°, INCLUINDO FÔRMAS E MATERIAIS. AF_07/2021</v>
          </cell>
          <cell r="C1845" t="str">
            <v>UN</v>
          </cell>
          <cell r="D1845" t="str">
            <v>ATRIBUÍDO SÃO PAULO</v>
          </cell>
          <cell r="E1845" t="str">
            <v>15.475,85</v>
          </cell>
        </row>
        <row r="1846">
          <cell r="A1846" t="str">
            <v>102757</v>
          </cell>
          <cell r="B1846" t="str">
            <v>BOCA PARA BUEIRO DUPLO TUBULAR D = 150 CM EM CONCRETO, ALAS COM ESCONSIDADE DE 30°, INCLUINDO FÔRMAS E MATERIAIS. AF_07/2021</v>
          </cell>
          <cell r="C1846" t="str">
            <v>UN</v>
          </cell>
          <cell r="D1846" t="str">
            <v>ATRIBUÍDO SÃO PAULO</v>
          </cell>
          <cell r="E1846" t="str">
            <v>28.782,91</v>
          </cell>
        </row>
        <row r="1847">
          <cell r="A1847" t="str">
            <v>102758</v>
          </cell>
          <cell r="B1847" t="str">
            <v>BOCA PARA BUEIRO TRIPLO TUBULAR D = 100 CM EM CONCRETO, ALAS COM ESCONSIDADE DE 30°, INCLUINDO FÔRMAS E MATERIAIS. AF_07/2021</v>
          </cell>
          <cell r="C1847" t="str">
            <v>UN</v>
          </cell>
          <cell r="D1847" t="str">
            <v>ATRIBUÍDO SÃO PAULO</v>
          </cell>
          <cell r="E1847" t="str">
            <v>13.409,51</v>
          </cell>
        </row>
        <row r="1848">
          <cell r="A1848" t="str">
            <v>102759</v>
          </cell>
          <cell r="B1848" t="str">
            <v>BOCA PARA BUEIRO TRIPLO TUBULAR D = 120 CM EM CONCRETO, ALAS COM ESCONSIDADE DE 30°, INCLUINDO FÔRMAS E MATERIAIS. AF_07/2021</v>
          </cell>
          <cell r="C1848" t="str">
            <v>UN</v>
          </cell>
          <cell r="D1848" t="str">
            <v>ATRIBUÍDO SÃO PAULO</v>
          </cell>
          <cell r="E1848" t="str">
            <v>19.941,16</v>
          </cell>
        </row>
        <row r="1849">
          <cell r="A1849" t="str">
            <v>102760</v>
          </cell>
          <cell r="B1849" t="str">
            <v>BOCA PARA BUEIRO TRIPLO TUBULAR D = 150 CM EM CONCRETO, ALAS COM ESCONSIDADE DE 30°, INCLUINDO FÔRMAS E MATERIAIS. AF_07/2021</v>
          </cell>
          <cell r="C1849" t="str">
            <v>UN</v>
          </cell>
          <cell r="D1849" t="str">
            <v>ATRIBUÍDO SÃO PAULO</v>
          </cell>
          <cell r="E1849" t="str">
            <v>36.746,14</v>
          </cell>
        </row>
        <row r="1850">
          <cell r="A1850" t="str">
            <v>102761</v>
          </cell>
          <cell r="B1850" t="str">
            <v>BOCA PARA BUEIRO SIMPLES CELULAR 150 X 150 CM EM CONCRETO, ALAS COM ESCONSIDADE DE 30°, INCLUINDO FÔRMAS E MATERIAIS. AF_07/2021</v>
          </cell>
          <cell r="C1850" t="str">
            <v>UN</v>
          </cell>
          <cell r="D1850" t="str">
            <v>ATRIBUÍDO SÃO PAULO</v>
          </cell>
          <cell r="E1850" t="str">
            <v>12.846,13</v>
          </cell>
        </row>
        <row r="1851">
          <cell r="A1851" t="str">
            <v>102762</v>
          </cell>
          <cell r="B1851" t="str">
            <v>BOCA PARA BUEIRO SIMPLES CELULAR 200 X 200 CM EM CONCRETO, ALAS COM ESCONSIDADE DE 30°, INCLUINDO FÔRMAS E MATERIAIS. AF_07/2021</v>
          </cell>
          <cell r="C1851" t="str">
            <v>UN</v>
          </cell>
          <cell r="D1851" t="str">
            <v>ATRIBUÍDO SÃO PAULO</v>
          </cell>
          <cell r="E1851" t="str">
            <v>19.907,62</v>
          </cell>
        </row>
        <row r="1852">
          <cell r="A1852" t="str">
            <v>102763</v>
          </cell>
          <cell r="B1852" t="str">
            <v>BOCA PARA BUEIRO SIMPLES CELULAR 250 X 250 CM EM CONCRETO, ALAS COM ESCONSIDADE DE 30°, INCLUINDO FÔRMAS E MATERIAIS. AF_07/2021</v>
          </cell>
          <cell r="C1852" t="str">
            <v>UN</v>
          </cell>
          <cell r="D1852" t="str">
            <v>ATRIBUÍDO SÃO PAULO</v>
          </cell>
          <cell r="E1852" t="str">
            <v>27.711,65</v>
          </cell>
        </row>
        <row r="1853">
          <cell r="A1853" t="str">
            <v>102764</v>
          </cell>
          <cell r="B1853" t="str">
            <v>BOCA PARA BUEIRO SIMPLES CELULAR 300 X 300 CM EM CONCRETO, ALAS COM ESCONSIDADE DE 30°, INCLUINDO FÔRMAS E MATERIAIS. AF_07/2021</v>
          </cell>
          <cell r="C1853" t="str">
            <v>UN</v>
          </cell>
          <cell r="D1853" t="str">
            <v>ATRIBUÍDO SÃO PAULO</v>
          </cell>
          <cell r="E1853" t="str">
            <v>39.216,44</v>
          </cell>
        </row>
        <row r="1854">
          <cell r="A1854" t="str">
            <v>102765</v>
          </cell>
          <cell r="B1854" t="str">
            <v>BOCA PARA BUEIRO DUPLO CELULAR 150 X 150 CM EM CONCRETO, ALAS COM ESCONSIDADE DE 30°, INCLUINDO FÔRMAS E MATERIAIS. AF_07/2021</v>
          </cell>
          <cell r="C1854" t="str">
            <v>UN</v>
          </cell>
          <cell r="D1854" t="str">
            <v>ATRIBUÍDO SÃO PAULO</v>
          </cell>
          <cell r="E1854" t="str">
            <v>16.016,40</v>
          </cell>
        </row>
        <row r="1855">
          <cell r="A1855" t="str">
            <v>102766</v>
          </cell>
          <cell r="B1855" t="str">
            <v>BOCA PARA BUEIRO DUPLO CELULAR 200 X 200 CM EM CONCRETO, ALAS COM ESCONSIDADE DE 30°, INCLUINDO FÔRMAS E MATERIAIS. AF_07/2021</v>
          </cell>
          <cell r="C1855" t="str">
            <v>UN</v>
          </cell>
          <cell r="D1855" t="str">
            <v>ATRIBUÍDO SÃO PAULO</v>
          </cell>
          <cell r="E1855" t="str">
            <v>24.189,70</v>
          </cell>
        </row>
        <row r="1856">
          <cell r="A1856" t="str">
            <v>102767</v>
          </cell>
          <cell r="B1856" t="str">
            <v>BOCA PARA BUEIRO DUPLO CELULAR 250 X 250 CM EM CONCRETO, ALAS COM ESCONSIDADE DE 30°, INCLUINDO FÔRMAS E MATERIAIS. AF_07/2021</v>
          </cell>
          <cell r="C1856" t="str">
            <v>UN</v>
          </cell>
          <cell r="D1856" t="str">
            <v>ATRIBUÍDO SÃO PAULO</v>
          </cell>
          <cell r="E1856" t="str">
            <v>33.911,42</v>
          </cell>
        </row>
        <row r="1857">
          <cell r="A1857" t="str">
            <v>102768</v>
          </cell>
          <cell r="B1857" t="str">
            <v>BOCA PARA BUEIRO DUPLO CELULAR 300 X 300 CM EM CONCRETO, ALAS COM ESCONSIDADE DE 30°, INCLUINDO FÔRMAS E MATERIAIS. AF_07/2021</v>
          </cell>
          <cell r="C1857" t="str">
            <v>UN</v>
          </cell>
          <cell r="D1857" t="str">
            <v>ATRIBUÍDO SÃO PAULO</v>
          </cell>
          <cell r="E1857" t="str">
            <v>47.583,88</v>
          </cell>
        </row>
        <row r="1858">
          <cell r="A1858" t="str">
            <v>102769</v>
          </cell>
          <cell r="B1858" t="str">
            <v>BOCA PARA BUEIRO TRIPLO CELULAR 150 X 150 CM EM CONCRETO, ALAS COM ESCONSIDADE DE 30°, INCLUINDO FÔRMAS E MATERIAIS. AF_07/2021</v>
          </cell>
          <cell r="C1858" t="str">
            <v>UN</v>
          </cell>
          <cell r="D1858" t="str">
            <v>ATRIBUÍDO SÃO PAULO</v>
          </cell>
          <cell r="E1858" t="str">
            <v>18.544,84</v>
          </cell>
        </row>
        <row r="1859">
          <cell r="A1859" t="str">
            <v>102770</v>
          </cell>
          <cell r="B1859" t="str">
            <v>BOCA PARA BUEIRO TRIPLO CELULAR 200 X 200 CM EM CONCRETO, ALAS COM ESCONSIDADE DE 30°, INCLUINDO FÔRMAS E MATERIAIS. AF_07/2021</v>
          </cell>
          <cell r="C1859" t="str">
            <v>UN</v>
          </cell>
          <cell r="D1859" t="str">
            <v>ATRIBUÍDO SÃO PAULO</v>
          </cell>
          <cell r="E1859" t="str">
            <v>28.528,61</v>
          </cell>
        </row>
        <row r="1860">
          <cell r="A1860" t="str">
            <v>102771</v>
          </cell>
          <cell r="B1860" t="str">
            <v>BOCA PARA BUEIRO TRIPLO CELULAR 250 X 250 CM EM CONCRETO, ALAS COM ESCONSIDADE DE 30°, INCLUINDO FÔRMAS E MATERIAIS. AF_07/2021</v>
          </cell>
          <cell r="C1860" t="str">
            <v>UN</v>
          </cell>
          <cell r="D1860" t="str">
            <v>ATRIBUÍDO SÃO PAULO</v>
          </cell>
          <cell r="E1860" t="str">
            <v>39.975,60</v>
          </cell>
        </row>
        <row r="1861">
          <cell r="A1861" t="str">
            <v>102772</v>
          </cell>
          <cell r="B1861" t="str">
            <v>BOCA PARA BUEIRO TRIPLO CELULAR 300 X 300 CM EM CONCRETO, ALAS COM ESCONSIDADE DE 30°, INCLUINDO FÔRMAS E MATERIAIS. AF_07/2021</v>
          </cell>
          <cell r="C1861" t="str">
            <v>UN</v>
          </cell>
          <cell r="D1861" t="str">
            <v>ATRIBUÍDO SÃO PAULO</v>
          </cell>
          <cell r="E1861" t="str">
            <v>56.524,08</v>
          </cell>
        </row>
        <row r="1862">
          <cell r="A1862" t="str">
            <v>102773</v>
          </cell>
          <cell r="B1862" t="str">
            <v>BOCA PARA BUEIRO SIMPLES TUBULAR D = 40 CM EM GABIÃO, ALAS COM ESCONSIDADE DE 45°, INCLUINDO FÔRMAS E MATERIAIS. AF_07/2021</v>
          </cell>
          <cell r="C1862" t="str">
            <v>UN</v>
          </cell>
          <cell r="D1862" t="str">
            <v>ATRIBUÍDO SÃO PAULO</v>
          </cell>
          <cell r="E1862" t="str">
            <v>8.971,66</v>
          </cell>
        </row>
        <row r="1863">
          <cell r="A1863" t="str">
            <v>102774</v>
          </cell>
          <cell r="B1863" t="str">
            <v>BOCA PARA BUEIRO SIMPLES TUBULAR D = 60 CM EM GABIÃO, ALAS COM ESCONSIDADE DE 45°, INCLUINDO FÔRMAS E MATERIAIS. AF_07/2021</v>
          </cell>
          <cell r="C1863" t="str">
            <v>UN</v>
          </cell>
          <cell r="D1863" t="str">
            <v>ATRIBUÍDO SÃO PAULO</v>
          </cell>
          <cell r="E1863" t="str">
            <v>8.971,66</v>
          </cell>
        </row>
        <row r="1864">
          <cell r="A1864" t="str">
            <v>102775</v>
          </cell>
          <cell r="B1864" t="str">
            <v>BOCA PARA BUEIRO SIMPLES TUBULAR D = 80 CM EM GABIÃO, ALAS COM ESCONSIDADE DE 45°, INCLUINDO FÔRMAS E MATERIAIS. AF_07/2021</v>
          </cell>
          <cell r="C1864" t="str">
            <v>UN</v>
          </cell>
          <cell r="D1864" t="str">
            <v>ATRIBUÍDO SÃO PAULO</v>
          </cell>
          <cell r="E1864" t="str">
            <v>13.542,88</v>
          </cell>
        </row>
        <row r="1865">
          <cell r="A1865" t="str">
            <v>102776</v>
          </cell>
          <cell r="B1865" t="str">
            <v>BOCA PARA BUEIRO SIMPLES TUBULAR D = 100 CM EM GABIÃO, ALAS COM ESCONSIDADE DE 45°, INCLUINDO FÔRMAS E MATERIAIS. AF_07/2021</v>
          </cell>
          <cell r="C1865" t="str">
            <v>UN</v>
          </cell>
          <cell r="D1865" t="str">
            <v>ATRIBUÍDO SÃO PAULO</v>
          </cell>
          <cell r="E1865" t="str">
            <v>13.542,88</v>
          </cell>
        </row>
        <row r="1866">
          <cell r="A1866" t="str">
            <v>102777</v>
          </cell>
          <cell r="B1866" t="str">
            <v>BOCA PARA BUEIRO SIMPLES TUBULAR D = 120 CM EM GABIÃO, ALAS COM ESCONSIDADE DE 45°, INCLUINDO FÔRMAS E MATERIAIS. AF_07/2021</v>
          </cell>
          <cell r="C1866" t="str">
            <v>UN</v>
          </cell>
          <cell r="D1866" t="str">
            <v>ATRIBUÍDO SÃO PAULO</v>
          </cell>
          <cell r="E1866" t="str">
            <v>20.594,11</v>
          </cell>
        </row>
        <row r="1867">
          <cell r="A1867" t="str">
            <v>102778</v>
          </cell>
          <cell r="B1867" t="str">
            <v>BOCA PARA BUEIRO SIMPLES TUBULAR D = 150 CM EM GABIÃO, ALAS COM ESCONSIDADE DE 45°, INCLUINDO FÔRMAS E MATERIAIS. AF_07/2021</v>
          </cell>
          <cell r="C1867" t="str">
            <v>UN</v>
          </cell>
          <cell r="D1867" t="str">
            <v>ATRIBUÍDO SÃO PAULO</v>
          </cell>
          <cell r="E1867" t="str">
            <v>30.915,35</v>
          </cell>
        </row>
        <row r="1868">
          <cell r="A1868" t="str">
            <v>102779</v>
          </cell>
          <cell r="B1868" t="str">
            <v>BOCA PARA BUEIRO DUPLO TUBULAR D = 40 CM EM GABIÃO, ALAS COM ESCONSIDADE DE 45°, INCLUINDO FÔRMAS E MATERIAIS. AF_07/2021</v>
          </cell>
          <cell r="C1868" t="str">
            <v>UN</v>
          </cell>
          <cell r="D1868" t="str">
            <v>ATRIBUÍDO SÃO PAULO</v>
          </cell>
          <cell r="E1868" t="str">
            <v>8.971,66</v>
          </cell>
        </row>
        <row r="1869">
          <cell r="A1869" t="str">
            <v>102780</v>
          </cell>
          <cell r="B1869" t="str">
            <v>BOCA PARA BUEIRO DUPLO TUBULAR D = 60 CM EM GABIÃO, ALAS COM ESCONSIDADE DE 45°, INCLUINDO FÔRMAS E MATERIAIS. AF_07/2021</v>
          </cell>
          <cell r="C1869" t="str">
            <v>UN</v>
          </cell>
          <cell r="D1869" t="str">
            <v>ATRIBUÍDO SÃO PAULO</v>
          </cell>
          <cell r="E1869" t="str">
            <v>10.308,87</v>
          </cell>
        </row>
        <row r="1870">
          <cell r="A1870" t="str">
            <v>102781</v>
          </cell>
          <cell r="B1870" t="str">
            <v>BOCA PARA BUEIRO DUPLO TUBULAR D = 80 CM EM GABIÃO, ALAS COM ESCONSIDADE DE 45°, INCLUINDO FÔRMAS E MATERIAIS. AF_07/2021</v>
          </cell>
          <cell r="C1870" t="str">
            <v>UN</v>
          </cell>
          <cell r="D1870" t="str">
            <v>ATRIBUÍDO SÃO PAULO</v>
          </cell>
          <cell r="E1870" t="str">
            <v>15.451,49</v>
          </cell>
        </row>
        <row r="1871">
          <cell r="A1871" t="str">
            <v>102782</v>
          </cell>
          <cell r="B1871" t="str">
            <v>BOCA PARA BUEIRO DUPLO TUBULAR D = 100 CM EM GABIÃO, ALAS COM ESCONSIDADE DE 45°, INCLUINDO FÔRMAS E MATERIAIS. AF_07/2021</v>
          </cell>
          <cell r="C1871" t="str">
            <v>UN</v>
          </cell>
          <cell r="D1871" t="str">
            <v>ATRIBUÍDO SÃO PAULO</v>
          </cell>
          <cell r="E1871" t="str">
            <v>17.240,18</v>
          </cell>
        </row>
        <row r="1872">
          <cell r="A1872" t="str">
            <v>102783</v>
          </cell>
          <cell r="B1872" t="str">
            <v>BOCA PARA BUEIRO DUPLO TUBULAR D = 120 CM EM GABIÃO, ALAS COM ESCONSIDADE DE 45°, INCLUINDO FÔRMAS E MATERIAIS. AF_07/2021</v>
          </cell>
          <cell r="C1872" t="str">
            <v>UN</v>
          </cell>
          <cell r="D1872" t="str">
            <v>ATRIBUÍDO SÃO PAULO</v>
          </cell>
          <cell r="E1872" t="str">
            <v>22.954,21</v>
          </cell>
        </row>
        <row r="1873">
          <cell r="A1873" t="str">
            <v>102784</v>
          </cell>
          <cell r="B1873" t="str">
            <v>BOCA PARA BUEIRO DUPLO TUBULAR D = 150 CM EM GABIÃO, ALAS COM ESCONSIDADE DE 45°, INCLUINDO FÔRMAS E MATERIAIS. AF_07/2021</v>
          </cell>
          <cell r="C1873" t="str">
            <v>UN</v>
          </cell>
          <cell r="D1873" t="str">
            <v>ATRIBUÍDO SÃO PAULO</v>
          </cell>
          <cell r="E1873" t="str">
            <v>36.075,97</v>
          </cell>
        </row>
        <row r="1874">
          <cell r="A1874" t="str">
            <v>102785</v>
          </cell>
          <cell r="B1874" t="str">
            <v>BOCA PARA BUEIRO TRIPLO TUBULAR D = 40 CM EM GABIÃO, ALAS COM ESCONSIDADE DE 45°, INCLUINDO FÔRMAS E MATERIAIS. AF_07/2021</v>
          </cell>
          <cell r="C1874" t="str">
            <v>UN</v>
          </cell>
          <cell r="D1874" t="str">
            <v>ATRIBUÍDO SÃO PAULO</v>
          </cell>
          <cell r="E1874" t="str">
            <v>10.308,87</v>
          </cell>
        </row>
        <row r="1875">
          <cell r="A1875" t="str">
            <v>102786</v>
          </cell>
          <cell r="B1875" t="str">
            <v>BOCA PARA BUEIRO TRIPLO TUBULAR D = 60 CM EM GABIÃO, ALAS COM ESCONSIDADE DE 45°, INCLUINDO FÔRMAS E MATERIAIS. AF_07/2021</v>
          </cell>
          <cell r="C1875" t="str">
            <v>UN</v>
          </cell>
          <cell r="D1875" t="str">
            <v>ATRIBUÍDO SÃO PAULO</v>
          </cell>
          <cell r="E1875" t="str">
            <v>11.526,16</v>
          </cell>
        </row>
        <row r="1876">
          <cell r="A1876" t="str">
            <v>102787</v>
          </cell>
          <cell r="B1876" t="str">
            <v>BOCA PARA BUEIRO TRIPLO TUBULAR D = 80 CM EM GABIÃO, ALAS COM ESCONSIDADE DE 45°, INCLUINDO FÔRMAS E MATERIAIS. AF_07/2021</v>
          </cell>
          <cell r="C1876" t="str">
            <v>UN</v>
          </cell>
          <cell r="D1876" t="str">
            <v>ATRIBUÍDO SÃO PAULO</v>
          </cell>
          <cell r="E1876" t="str">
            <v>17.240,18</v>
          </cell>
        </row>
        <row r="1877">
          <cell r="A1877" t="str">
            <v>102788</v>
          </cell>
          <cell r="B1877" t="str">
            <v>BOCA PARA BUEIRO TRIPLO TUBULAR D = 100 CM EM GABIÃO, ALAS COM ESCONSIDADE DE 45°, INCLUINDO FÔRMAS E MATERIAIS. AF_07/2021</v>
          </cell>
          <cell r="C1877" t="str">
            <v>UN</v>
          </cell>
          <cell r="D1877" t="str">
            <v>ATRIBUÍDO SÃO PAULO</v>
          </cell>
          <cell r="E1877" t="str">
            <v>19.006,38</v>
          </cell>
        </row>
        <row r="1878">
          <cell r="A1878" t="str">
            <v>102789</v>
          </cell>
          <cell r="B1878" t="str">
            <v>BOCA PARA BUEIRO TRIPLO TUBULAR D = 120 CM EM GABIÃO, ALAS COM ESCONSIDADE DE 45°, INCLUINDO FÔRMAS E MATERIAIS. AF_07/2021</v>
          </cell>
          <cell r="C1878" t="str">
            <v>UN</v>
          </cell>
          <cell r="D1878" t="str">
            <v>ATRIBUÍDO SÃO PAULO</v>
          </cell>
          <cell r="E1878" t="str">
            <v>25.179,39</v>
          </cell>
        </row>
        <row r="1879">
          <cell r="A1879" t="str">
            <v>102790</v>
          </cell>
          <cell r="B1879" t="str">
            <v>BOCA PARA BUEIRO TRIPLO TUBULAR D = 150 CM EM GABIÃO, ALAS COM ESCONSIDADE DE 45°, INCLUINDO FÔRMAS E MATERIAIS. AF_07/2021</v>
          </cell>
          <cell r="C1879" t="str">
            <v>UN</v>
          </cell>
          <cell r="D1879" t="str">
            <v>ATRIBUÍDO SÃO PAULO</v>
          </cell>
          <cell r="E1879" t="str">
            <v>41.611,34</v>
          </cell>
        </row>
        <row r="1880">
          <cell r="A1880" t="str">
            <v>102791</v>
          </cell>
          <cell r="B1880" t="str">
            <v>BOCA PARA BUEIRO SIMPLES CELULAR 150 X 150 CM EM GABIÃO, ALAS COM ESCONSIDADE DE 45°, INCLUINDO FÔRMAS E MATERIAIS. AF_07/2021</v>
          </cell>
          <cell r="C1880" t="str">
            <v>UN</v>
          </cell>
          <cell r="D1880" t="str">
            <v>ATRIBUÍDO SÃO PAULO</v>
          </cell>
          <cell r="E1880" t="str">
            <v>33.269,73</v>
          </cell>
        </row>
        <row r="1881">
          <cell r="A1881" t="str">
            <v>102792</v>
          </cell>
          <cell r="B1881" t="str">
            <v>BOCA PARA BUEIRO SIMPLES CELULAR 200 X 200 CM EM GABIÃO, ALAS COM ESCONSIDADE DE 45°, INCLUINDO FÔRMAS E MATERIAIS. AF_07/2021</v>
          </cell>
          <cell r="C1881" t="str">
            <v>UN</v>
          </cell>
          <cell r="D1881" t="str">
            <v>ATRIBUÍDO SÃO PAULO</v>
          </cell>
          <cell r="E1881" t="str">
            <v>54.366,48</v>
          </cell>
        </row>
        <row r="1882">
          <cell r="A1882" t="str">
            <v>102793</v>
          </cell>
          <cell r="B1882" t="str">
            <v>BOCA PARA BUEIRO SIMPLES CELULAR 250 X 250 CM EM GABIÃO, ALAS COM ESCONSIDADE DE 45°, INCLUINDO FÔRMAS E MATERIAIS. AF_07/2021</v>
          </cell>
          <cell r="C1882" t="str">
            <v>UN</v>
          </cell>
          <cell r="D1882" t="str">
            <v>ATRIBUÍDO SÃO PAULO</v>
          </cell>
          <cell r="E1882" t="str">
            <v>73.341,58</v>
          </cell>
        </row>
        <row r="1883">
          <cell r="A1883" t="str">
            <v>102794</v>
          </cell>
          <cell r="B1883" t="str">
            <v>BOCA PARA BUEIRO SIMPLES CELULAR 300 X 300 CM EM GABIÃO, ALAS COM ESCONSIDADE DE 45°, INCLUINDO FÔRMAS E MATERIAIS. AF_07/2021</v>
          </cell>
          <cell r="C1883" t="str">
            <v>UN</v>
          </cell>
          <cell r="D1883" t="str">
            <v>ATRIBUÍDO SÃO PAULO</v>
          </cell>
          <cell r="E1883" t="str">
            <v>105.685,27</v>
          </cell>
        </row>
        <row r="1884">
          <cell r="A1884" t="str">
            <v>102795</v>
          </cell>
          <cell r="B1884" t="str">
            <v>BOCA PARA BUEIRO DUPLO CELULAR 150 X 150 CM EM GABIÃO, ALAS COM ESCONSIDADE DE 45°, INCLUINDO FÔRMAS E MATERIAIS. AF_07/2021</v>
          </cell>
          <cell r="C1884" t="str">
            <v>UN</v>
          </cell>
          <cell r="D1884" t="str">
            <v>ATRIBUÍDO SÃO PAULO</v>
          </cell>
          <cell r="E1884" t="str">
            <v>35.361,69</v>
          </cell>
        </row>
        <row r="1885">
          <cell r="A1885" t="str">
            <v>102796</v>
          </cell>
          <cell r="B1885" t="str">
            <v>BOCA PARA BUEIRO DUPLO CELULAR 200 X 200 CM EM GABIÃO, ALAS COM ESCONSIDADE DE 45°, INCLUINDO FÔRMAS E MATERIAIS. AF_07/2021</v>
          </cell>
          <cell r="C1885" t="str">
            <v>UN</v>
          </cell>
          <cell r="D1885" t="str">
            <v>ATRIBUÍDO SÃO PAULO</v>
          </cell>
          <cell r="E1885" t="str">
            <v>57.354,75</v>
          </cell>
        </row>
        <row r="1886">
          <cell r="A1886" t="str">
            <v>102797</v>
          </cell>
          <cell r="B1886" t="str">
            <v>BOCA PARA BUEIRO DUPLO CELULAR 250 X 250 CM EM GABIÃO, ALAS COM ESCONSIDADE DE 45°, INCLUINDO FÔRMAS E MATERIAIS. AF_07/2021</v>
          </cell>
          <cell r="C1886" t="str">
            <v>UN</v>
          </cell>
          <cell r="D1886" t="str">
            <v>ATRIBUÍDO SÃO PAULO</v>
          </cell>
          <cell r="E1886" t="str">
            <v>81.257,20</v>
          </cell>
        </row>
        <row r="1887">
          <cell r="A1887" t="str">
            <v>102798</v>
          </cell>
          <cell r="B1887" t="str">
            <v>BOCA PARA BUEIRO DUPLO CELULAR 300 X 300 CM EM GABIÃO, ALAS COM ESCONSIDADE DE 45°, INCLUINDO FÔRMAS E MATERIAIS. AF_07/2021</v>
          </cell>
          <cell r="C1887" t="str">
            <v>UN</v>
          </cell>
          <cell r="D1887" t="str">
            <v>ATRIBUÍDO SÃO PAULO</v>
          </cell>
          <cell r="E1887" t="str">
            <v>99.877,11</v>
          </cell>
        </row>
        <row r="1888">
          <cell r="A1888" t="str">
            <v>102799</v>
          </cell>
          <cell r="B1888" t="str">
            <v>BOCA PARA BUEIRO TRIPLO CELULAR 150 X 150 CM EM GABIÃO, ALAS COM ESCONSIDADE DE 45°, INCLUINDO FÔRMAS E MATERIAIS. AF_07/2021</v>
          </cell>
          <cell r="C1888" t="str">
            <v>UN</v>
          </cell>
          <cell r="D1888" t="str">
            <v>ATRIBUÍDO SÃO PAULO</v>
          </cell>
          <cell r="E1888" t="str">
            <v>36.123,56</v>
          </cell>
        </row>
        <row r="1889">
          <cell r="A1889" t="str">
            <v>102800</v>
          </cell>
          <cell r="B1889" t="str">
            <v>BOCA PARA BUEIRO TRIPLO CELULAR 200 X 200 CM EM GABIÃO, ALAS COM ESCONSIDADE DE 45°, INCLUINDO FÔRMAS E MATERIAIS. AF_07/2021</v>
          </cell>
          <cell r="C1889" t="str">
            <v>UN</v>
          </cell>
          <cell r="D1889" t="str">
            <v>ATRIBUÍDO SÃO PAULO</v>
          </cell>
          <cell r="E1889" t="str">
            <v>62.834,10</v>
          </cell>
        </row>
        <row r="1890">
          <cell r="A1890" t="str">
            <v>102801</v>
          </cell>
          <cell r="B1890" t="str">
            <v>BOCA PARA BUEIRO TRIPLO CELULAR 250 X 250 CM EM GABIÃO, ALAS COM ESCONSIDADE DE 45°, INCLUINDO FÔRMAS E MATERIAIS. AF_07/2021</v>
          </cell>
          <cell r="C1890" t="str">
            <v>UN</v>
          </cell>
          <cell r="D1890" t="str">
            <v>ATRIBUÍDO SÃO PAULO</v>
          </cell>
          <cell r="E1890" t="str">
            <v>87.983,82</v>
          </cell>
        </row>
        <row r="1891">
          <cell r="A1891" t="str">
            <v>102802</v>
          </cell>
          <cell r="B1891" t="str">
            <v>BOCA PARA BUEIRO TRIPLO CELULAR 300 X 300 CM EM GABIÃO, ALAS COM ESCONSIDADE DE 45°, INCLUINDO FÔRMAS E MATERIAIS. AF_07/2021</v>
          </cell>
          <cell r="C1891" t="str">
            <v>UN</v>
          </cell>
          <cell r="D1891" t="str">
            <v>ATRIBUÍDO SÃO PAULO</v>
          </cell>
          <cell r="E1891" t="str">
            <v>105.723,16</v>
          </cell>
        </row>
        <row r="1892">
          <cell r="A1892" t="str">
            <v>101570</v>
          </cell>
          <cell r="B1892" t="str">
            <v>ESCORAMENTO DE VALA, TIPO PONTALETEAMENTO, COM PROFUNDIDADE DE 0 A 1,5 M, LARGURA MENOR QUE 1,5 M. AF_08/2020</v>
          </cell>
          <cell r="C1892" t="str">
            <v>M2</v>
          </cell>
          <cell r="D1892" t="str">
            <v>ATRIBUÍDO SÃO PAULO</v>
          </cell>
          <cell r="E1892" t="str">
            <v>17,03</v>
          </cell>
        </row>
        <row r="1893">
          <cell r="A1893" t="str">
            <v>101571</v>
          </cell>
          <cell r="B1893" t="str">
            <v>ESCORAMENTO DE VALA, TIPO PONTALETEAMENTO, COM PROFUNDIDADE DE 0 A 1,5 M, LARGURA MAIOR OU IGUAL A 1,5 M E MENOR QUE 2,5 M. AF_08/2020</v>
          </cell>
          <cell r="C1893" t="str">
            <v>M2</v>
          </cell>
          <cell r="D1893" t="str">
            <v>ATRIBUÍDO SÃO PAULO</v>
          </cell>
          <cell r="E1893" t="str">
            <v>23,89</v>
          </cell>
        </row>
        <row r="1894">
          <cell r="A1894" t="str">
            <v>101572</v>
          </cell>
          <cell r="B1894" t="str">
            <v>ESCORAMENTO DE VALA, TIPO PONTALETEAMENTO, COM PROFUNDIDADE DE 1,5 A 3,0 M, LARGURA MENOR QUE 1,5 M. AF_08/2020</v>
          </cell>
          <cell r="C1894" t="str">
            <v>M2</v>
          </cell>
          <cell r="D1894" t="str">
            <v>ATRIBUÍDO SÃO PAULO</v>
          </cell>
          <cell r="E1894" t="str">
            <v>13,24</v>
          </cell>
        </row>
        <row r="1895">
          <cell r="A1895" t="str">
            <v>101573</v>
          </cell>
          <cell r="B1895" t="str">
            <v>ESCORAMENTO DE VALA, TIPO PONTALETEAMENTO, COM PROFUNDIDADE DE 1,5 A 3,0 M, LARGURA MAIOR OU IGUAL A 1,5 M E MENOR QUE 2,5 M. AF_08/2020</v>
          </cell>
          <cell r="C1895" t="str">
            <v>M2</v>
          </cell>
          <cell r="D1895" t="str">
            <v>ATRIBUÍDO SÃO PAULO</v>
          </cell>
          <cell r="E1895" t="str">
            <v>20,11</v>
          </cell>
        </row>
        <row r="1896">
          <cell r="A1896" t="str">
            <v>101574</v>
          </cell>
          <cell r="B1896" t="str">
            <v>ESCORAMENTO DE VALA, TIPO PONTALETEAMENTO, COM PROFUNDIDADE DE 3,0 A 4,5 M, LARGURA MENOR QUE 1,5 M. AF_08/2020</v>
          </cell>
          <cell r="C1896" t="str">
            <v>M2</v>
          </cell>
          <cell r="D1896" t="str">
            <v>ATRIBUÍDO SÃO PAULO</v>
          </cell>
          <cell r="E1896" t="str">
            <v>9,95</v>
          </cell>
        </row>
        <row r="1897">
          <cell r="A1897" t="str">
            <v>101575</v>
          </cell>
          <cell r="B1897" t="str">
            <v>ESCORAMENTO DE VALA, TIPO PONTALETEAMENTO, COM PROFUNDIDADE DE 3,0 A 4,5 M, LARGURA MAIOR OU IGUAL A 1,5 M E MENOR QUE 2,5 M. AF_08/2020</v>
          </cell>
          <cell r="C1897" t="str">
            <v>M2</v>
          </cell>
          <cell r="D1897" t="str">
            <v>ATRIBUÍDO SÃO PAULO</v>
          </cell>
          <cell r="E1897" t="str">
            <v>16,98</v>
          </cell>
        </row>
        <row r="1898">
          <cell r="A1898" t="str">
            <v>101576</v>
          </cell>
          <cell r="B1898" t="str">
            <v>ESCORAMENTO DE VALA, TIPO DESCONTÍNUO, COM PROFUNDIDADE DE 0 A 1,5 M, LARGURA MENOR QUE 1,5 M. AF_08/2020</v>
          </cell>
          <cell r="C1898" t="str">
            <v>M2</v>
          </cell>
          <cell r="D1898" t="str">
            <v>ATRIBUÍDO SÃO PAULO</v>
          </cell>
          <cell r="E1898" t="str">
            <v>27,91</v>
          </cell>
        </row>
        <row r="1899">
          <cell r="A1899" t="str">
            <v>101577</v>
          </cell>
          <cell r="B1899" t="str">
            <v>ESCORAMENTO DE VALA, TIPO DESCONTÍNUO, COM PROFUNDIDADE DE 0 A 1,5 M, LARGURA MAIOR OU IGUAL A 1,5 M E MENOR QUE 2,5 M. AF_08/2020</v>
          </cell>
          <cell r="C1899" t="str">
            <v>M2</v>
          </cell>
          <cell r="D1899" t="str">
            <v>ATRIBUÍDO SÃO PAULO</v>
          </cell>
          <cell r="E1899" t="str">
            <v>36,66</v>
          </cell>
        </row>
        <row r="1900">
          <cell r="A1900" t="str">
            <v>101578</v>
          </cell>
          <cell r="B1900" t="str">
            <v>ESCORAMENTO DE VALA, TIPO DESCONTÍNUO, COM PROFUNDIDADE DE 1,5 M A 3,0 M, LARGURA MENOR QUE 1,5 M. AF_08/2020</v>
          </cell>
          <cell r="C1900" t="str">
            <v>M2</v>
          </cell>
          <cell r="D1900" t="str">
            <v>ATRIBUÍDO SÃO PAULO</v>
          </cell>
          <cell r="E1900" t="str">
            <v>22,62</v>
          </cell>
        </row>
        <row r="1901">
          <cell r="A1901" t="str">
            <v>101579</v>
          </cell>
          <cell r="B1901" t="str">
            <v>ESCORAMENTO DE VALA, TIPO DESCONTÍNUO, COM PROFUNDIDADE DE 1,5 A 3,0 M, LARGURA MAIOR OU IGUAL A 1,5 M E MENOR QUE 2,5 M. AF_08/2020</v>
          </cell>
          <cell r="C1901" t="str">
            <v>M2</v>
          </cell>
          <cell r="D1901" t="str">
            <v>ATRIBUÍDO SÃO PAULO</v>
          </cell>
          <cell r="E1901" t="str">
            <v>31,37</v>
          </cell>
        </row>
        <row r="1902">
          <cell r="A1902" t="str">
            <v>101580</v>
          </cell>
          <cell r="B1902" t="str">
            <v>ESCORAMENTO DE VALA, TIPO DESCONTÍNUO, COM PROFUNDIDADE DE 3,0 A 4,5 M, LARGURA MENOR QUE 1,5 M. AF_08/2020</v>
          </cell>
          <cell r="C1902" t="str">
            <v>M2</v>
          </cell>
          <cell r="D1902" t="str">
            <v>ATRIBUÍDO SÃO PAULO</v>
          </cell>
          <cell r="E1902" t="str">
            <v>19,16</v>
          </cell>
        </row>
        <row r="1903">
          <cell r="A1903" t="str">
            <v>101581</v>
          </cell>
          <cell r="B1903" t="str">
            <v>ESCORAMENTO DE VALA, TIPO DESCONTÍNUO, COM PROFUNDIDADE DE 3,0 A 4,5 M, LARGURA MAIOR OU IGUAL A 1,5 E MENOR QUE 2,5 M. AF_08/2020</v>
          </cell>
          <cell r="C1903" t="str">
            <v>M2</v>
          </cell>
          <cell r="D1903" t="str">
            <v>ATRIBUÍDO SÃO PAULO</v>
          </cell>
          <cell r="E1903" t="str">
            <v>28,08</v>
          </cell>
        </row>
        <row r="1904">
          <cell r="A1904" t="str">
            <v>101582</v>
          </cell>
          <cell r="B1904" t="str">
            <v>ESCORAMENTO DE VALA, TIPO CONTÍNUO, COM PROFUNDIDADE DE 0 A 1,5 M, LARGURA MENOR QUE 1,5 M. AF_08/2020</v>
          </cell>
          <cell r="C1904" t="str">
            <v>M2</v>
          </cell>
          <cell r="D1904" t="str">
            <v>ATRIBUÍDO SÃO PAULO</v>
          </cell>
          <cell r="E1904" t="str">
            <v>45,28</v>
          </cell>
        </row>
        <row r="1905">
          <cell r="A1905" t="str">
            <v>101583</v>
          </cell>
          <cell r="B1905" t="str">
            <v>ESCORAMENTO DE VALA, TIPO CONTÍNUO, COM PROFUNDIDADE DE 0 A 1,5 M, LARGURA MAIOR OU IGUAL A 1,5 M E MENOR QUE 2,5 M. AF_08/2020</v>
          </cell>
          <cell r="C1905" t="str">
            <v>M2</v>
          </cell>
          <cell r="D1905" t="str">
            <v>ATRIBUÍDO SÃO PAULO</v>
          </cell>
          <cell r="E1905" t="str">
            <v>58,82</v>
          </cell>
        </row>
        <row r="1906">
          <cell r="A1906" t="str">
            <v>101584</v>
          </cell>
          <cell r="B1906" t="str">
            <v>ESCORAMENTO DE VALA, TIPO CONTÍNUO, COM PROFUNDIDADE DE 1,5 M A 3,0 M, LARGURA MENOR QUE 1,5 M. AF_08/2020</v>
          </cell>
          <cell r="C1906" t="str">
            <v>M2</v>
          </cell>
          <cell r="D1906" t="str">
            <v>ATRIBUÍDO SÃO PAULO</v>
          </cell>
          <cell r="E1906" t="str">
            <v>36,54</v>
          </cell>
        </row>
        <row r="1907">
          <cell r="A1907" t="str">
            <v>101585</v>
          </cell>
          <cell r="B1907" t="str">
            <v>ESCORAMENTO DE VALA, TIPO CONTÍNUO, COM PROFUNDIDADE DE 1,5 A 3,0 M, LARGURA MAIOR OU IGUAL A 1,5 M E MENOR QUE 2,5 M. AF_08/2020</v>
          </cell>
          <cell r="C1907" t="str">
            <v>M2</v>
          </cell>
          <cell r="D1907" t="str">
            <v>ATRIBUÍDO SÃO PAULO</v>
          </cell>
          <cell r="E1907" t="str">
            <v>50,08</v>
          </cell>
        </row>
        <row r="1908">
          <cell r="A1908" t="str">
            <v>101586</v>
          </cell>
          <cell r="B1908" t="str">
            <v>ESCORAMENTO DE VALA, TIPO CONTÍNUO, COM PROFUNDIDADE DE 3,0 A 4,5 M, LARGURA MENOR QUE 1,5 M. AF_08/2020</v>
          </cell>
          <cell r="C1908" t="str">
            <v>M2</v>
          </cell>
          <cell r="D1908" t="str">
            <v>ATRIBUÍDO SÃO PAULO</v>
          </cell>
          <cell r="E1908" t="str">
            <v>30,32</v>
          </cell>
        </row>
        <row r="1909">
          <cell r="A1909" t="str">
            <v>101587</v>
          </cell>
          <cell r="B1909" t="str">
            <v>ESCORAMENTO DE VALA, TIPO CONTÍNUO, COM PROFUNDIDADE DE 3,0 A 4,5 M, LARGURA MAIOR OU IGUAL A 1,5 E MENOR QUE 2,5 M. AF_08/2020</v>
          </cell>
          <cell r="C1909" t="str">
            <v>M2</v>
          </cell>
          <cell r="D1909" t="str">
            <v>ATRIBUÍDO SÃO PAULO</v>
          </cell>
          <cell r="E1909" t="str">
            <v>44,03</v>
          </cell>
        </row>
        <row r="1910">
          <cell r="A1910" t="str">
            <v>101588</v>
          </cell>
          <cell r="B1910" t="str">
            <v>ESCORAMENTO DE VALA, TIPO CONTÍNUO COM PERFIL METÁLICO "U", COM PROFUNDIDADE DE 0 A 1,5 M, LARGURA MENOR QUE 1,5 M. AF_08/2020</v>
          </cell>
          <cell r="C1910" t="str">
            <v>M2</v>
          </cell>
          <cell r="D1910" t="str">
            <v>ATRIBUÍDO SÃO PAULO</v>
          </cell>
          <cell r="E1910" t="str">
            <v>82,16</v>
          </cell>
        </row>
        <row r="1911">
          <cell r="A1911" t="str">
            <v>101589</v>
          </cell>
          <cell r="B1911" t="str">
            <v>ESCORAMENTO DE VALA,TIPO CONTÍNUO COM PERFIL METÁLICO "U", COM PROFUNDIDADE DE 0 A 1,5 M, LARGURA MAIOR OU IGUAL A 1,5 E MENOR QUE 2,5 M. AF_08/2020</v>
          </cell>
          <cell r="C1911" t="str">
            <v>M2</v>
          </cell>
          <cell r="D1911" t="str">
            <v>ATRIBUÍDO SÃO PAULO</v>
          </cell>
          <cell r="E1911" t="str">
            <v>120,50</v>
          </cell>
        </row>
        <row r="1912">
          <cell r="A1912" t="str">
            <v>101590</v>
          </cell>
          <cell r="B1912" t="str">
            <v>ESCORAMENTO DE VALA, TIPO CONTÍNUO COM PERFIL METÁLICO "U", COM PROFUNDIDADE DE 1,5 A 3,0 M, LARGURA MENOR QUE 1,5 M. AF_08/2020</v>
          </cell>
          <cell r="C1912" t="str">
            <v>M2</v>
          </cell>
          <cell r="D1912" t="str">
            <v>ATRIBUÍDO SÃO PAULO</v>
          </cell>
          <cell r="E1912" t="str">
            <v>61,84</v>
          </cell>
        </row>
        <row r="1913">
          <cell r="A1913" t="str">
            <v>101591</v>
          </cell>
          <cell r="B1913" t="str">
            <v>ESCORAMENTO DE VALA, TIPO CONTÍNUO COM PERFIL METÁLICO "U", COM PROFUNDIDADE DE 1,5 A 3,0 M, LARGURA MAIOR OU IGUAL 1,5 M E MENOR QUE 2,5 M. AF_08/2020</v>
          </cell>
          <cell r="C1913" t="str">
            <v>M2</v>
          </cell>
          <cell r="D1913" t="str">
            <v>ATRIBUÍDO SÃO PAULO</v>
          </cell>
          <cell r="E1913" t="str">
            <v>100,17</v>
          </cell>
        </row>
        <row r="1914">
          <cell r="A1914" t="str">
            <v>101592</v>
          </cell>
          <cell r="B1914" t="str">
            <v>ESCORAMENTO DE VALA, TIPO CONTÍNUO COM PERFIL METÁLICO "U", COM PROFUNDIDADE DE 3,0 A 4,5 M, LARGURA MENOR QUE 1,5 M. AF_08/2020</v>
          </cell>
          <cell r="C1914" t="str">
            <v>M2</v>
          </cell>
          <cell r="D1914" t="str">
            <v>ATRIBUÍDO SÃO PAULO</v>
          </cell>
          <cell r="E1914" t="str">
            <v>42,51</v>
          </cell>
        </row>
        <row r="1915">
          <cell r="A1915" t="str">
            <v>101593</v>
          </cell>
          <cell r="B1915" t="str">
            <v>ESCORAMENTO DE VALA, TIPO CONTÍNUO COM PERFIL METÁLICO "U", COM PROFUNDIDADE DE 3,0 A 4,5 M, LARGURA MAIOR OU IGUAL A 1,5 M E MENOR QUE 2,5 M. AF_08/2020</v>
          </cell>
          <cell r="C1915" t="str">
            <v>M2</v>
          </cell>
          <cell r="D1915" t="str">
            <v>ATRIBUÍDO SÃO PAULO</v>
          </cell>
          <cell r="E1915" t="str">
            <v>80,99</v>
          </cell>
        </row>
        <row r="1916">
          <cell r="A1916" t="str">
            <v>101600</v>
          </cell>
          <cell r="B1916" t="str">
            <v>ESCORAMENTO DE VALA, TIPO BLINDAGEM, COM PROFUNDIDADE DE 0 A 1,5 M, LARGURA MENOR QUE 1,5 M - EXECUÇÃO, NÃO INCLUI MATERIAL. AF_08/2020</v>
          </cell>
          <cell r="C1916" t="str">
            <v>M2</v>
          </cell>
          <cell r="D1916" t="str">
            <v>ATRIBUÍDO SÃO PAULO</v>
          </cell>
          <cell r="E1916" t="str">
            <v>15,68</v>
          </cell>
        </row>
        <row r="1917">
          <cell r="A1917" t="str">
            <v>101601</v>
          </cell>
          <cell r="B1917" t="str">
            <v>ESCORAMENTO DE VALA, TIPO BLINDAGEM COM PROFUNDIDADE DE 0 A 1,5 M, LARGURA MAIOR OU IGUAL A 1,5 M E MENOR QUE 2,5 M - EXECUÇÃO, NÃO INCLUI MATERIAL. AF_08/2020</v>
          </cell>
          <cell r="C1917" t="str">
            <v>M2</v>
          </cell>
          <cell r="D1917" t="str">
            <v>ATRIBUÍDO SÃO PAULO</v>
          </cell>
          <cell r="E1917" t="str">
            <v>23,21</v>
          </cell>
        </row>
        <row r="1918">
          <cell r="A1918" t="str">
            <v>101602</v>
          </cell>
          <cell r="B1918" t="str">
            <v>ESCORAMENTO DE VALA, TIPO BLINDAGEM, COM PROFUNDIDADE DE 1,5 A 3,0 M, LARGURA MENOR QUE 1,5 M - EXECUÇÃO, NÃO INCLUI MATERIAL. AF_08/2020</v>
          </cell>
          <cell r="C1918" t="str">
            <v>M2</v>
          </cell>
          <cell r="D1918" t="str">
            <v>ATRIBUÍDO SÃO PAULO</v>
          </cell>
          <cell r="E1918" t="str">
            <v>11,63</v>
          </cell>
        </row>
        <row r="1919">
          <cell r="A1919" t="str">
            <v>101603</v>
          </cell>
          <cell r="B1919" t="str">
            <v>ESCORAMENTO DE VALA, TIPO BLINDAGEM, COM PROFUNDIDADE DE 1,5 A 3,0 M, LARGURA MAIOR OU IGUAL A 1,5 M E MENOR QUE 2,5 M - EXECUÇÃO, NÃO INCLUI MATERIAL. AF_08/2020</v>
          </cell>
          <cell r="C1919" t="str">
            <v>M2</v>
          </cell>
          <cell r="D1919" t="str">
            <v>ATRIBUÍDO SÃO PAULO</v>
          </cell>
          <cell r="E1919" t="str">
            <v>19,16</v>
          </cell>
        </row>
        <row r="1920">
          <cell r="A1920" t="str">
            <v>101604</v>
          </cell>
          <cell r="B1920" t="str">
            <v>ESCORAMENTO DE VALA, TIPO BLINDAGEM, COM PROFUNDIDADE DE 3,0 A 4,5 M, LARGURA MENOR QUE 1,5 M - EXECUÇÃO, NÃO INCLUI MATERIAL. AF_08/2020</v>
          </cell>
          <cell r="C1920" t="str">
            <v>M2</v>
          </cell>
          <cell r="D1920" t="str">
            <v>ATRIBUÍDO SÃO PAULO</v>
          </cell>
          <cell r="E1920" t="str">
            <v>7,61</v>
          </cell>
        </row>
        <row r="1921">
          <cell r="A1921" t="str">
            <v>101605</v>
          </cell>
          <cell r="B1921" t="str">
            <v>ESCORAMENTO DE VALA, TIPO BLINDAGEM, COM PROFUNDIDADE DE 3,0 A 4,5 M, LARGURA MAIOR OU IGUAL A 1,5 M E MENOR QUE 2,5 M - EXECUÇÃO, NÃO INCLUI MATERIAL. AF_08/2020</v>
          </cell>
          <cell r="C1921" t="str">
            <v>M2</v>
          </cell>
          <cell r="D1921" t="str">
            <v>ATRIBUÍDO SÃO PAULO</v>
          </cell>
          <cell r="E1921" t="str">
            <v>15,13</v>
          </cell>
        </row>
        <row r="1922">
          <cell r="A1922" t="str">
            <v>90788</v>
          </cell>
          <cell r="B1922" t="str">
            <v>KIT DE PORTA-PRONTA DE MADEIRA EM ACABAMENTO MELAMÍNICO BRANCO, FOLHA LEVE OU MÉDIA, 60X210CM, EXCLUSIVE FECHADURA, FIXAÇÃO COM PREENCHIMENTO PARCIAL DE ESPUMA EXPANSIVA - FORNECIMENTO E INSTALAÇÃO. AF_12/2019</v>
          </cell>
          <cell r="C1922" t="str">
            <v>UN</v>
          </cell>
          <cell r="D1922" t="str">
            <v>COEFICIENTE DE REPRESENTATIVIDADE</v>
          </cell>
          <cell r="E1922" t="str">
            <v>822,43</v>
          </cell>
        </row>
        <row r="1923">
          <cell r="A1923" t="str">
            <v>90789</v>
          </cell>
          <cell r="B1923" t="str">
            <v>KIT DE PORTA-PRONTA DE MADEIRA EM ACABAMENTO MELAMÍNICO BRANCO, FOLHA LEVE OU MÉDIA, 70X210CM, EXCLUSIVE FECHADURA, FIXAÇÃO COM PREENCHIMENTO PARCIAL DE ESPUMA EXPANSIVA - FORNECIMENTO E INSTALAÇÃO. AF_12/2019</v>
          </cell>
          <cell r="C1923" t="str">
            <v>UN</v>
          </cell>
          <cell r="D1923" t="str">
            <v>COEFICIENTE DE REPRESENTATIVIDADE</v>
          </cell>
          <cell r="E1923" t="str">
            <v>823,84</v>
          </cell>
        </row>
        <row r="1924">
          <cell r="A1924" t="str">
            <v>90790</v>
          </cell>
          <cell r="B1924" t="str">
            <v>KIT DE PORTA-PRONTA DE MADEIRA EM ACABAMENTO MELAMÍNICO BRANCO, FOLHA LEVE OU MÉDIA, 80X210CM, EXCLUSIVE FECHADURA, FIXAÇÃO COM PREENCHIMENTO PARCIAL DE ESPUMA EXPANSIVA - FORNECIMENTO E INSTALAÇÃO. AF_12/2019</v>
          </cell>
          <cell r="C1924" t="str">
            <v>UN</v>
          </cell>
          <cell r="D1924" t="str">
            <v>COEFICIENTE DE REPRESENTATIVIDADE</v>
          </cell>
          <cell r="E1924" t="str">
            <v>849,42</v>
          </cell>
        </row>
        <row r="1925">
          <cell r="A1925" t="str">
            <v>90791</v>
          </cell>
          <cell r="B1925" t="str">
            <v>KIT DE PORTA-PRONTA DE MADEIRA EM ACABAMENTO MELAMÍNICO BRANCO, FOLHA PESADA OU SUPERPESADA, 80X210CM, FIXAÇÃO COM PREENCHIMENTO PARCIAL DE ESPUMA EXPANSIVA - FORNECIMENTO E INSTALAÇÃO. AF_12/2019</v>
          </cell>
          <cell r="C1925" t="str">
            <v>UN</v>
          </cell>
          <cell r="D1925" t="str">
            <v>COEFICIENTE DE REPRESENTATIVIDADE</v>
          </cell>
          <cell r="E1925" t="str">
            <v>994,40</v>
          </cell>
        </row>
        <row r="1926">
          <cell r="A1926" t="str">
            <v>90793</v>
          </cell>
          <cell r="B1926" t="str">
            <v>KIT DE PORTA-PRONTA DE MADEIRA EM ACABAMENTO MELAMÍNICO BRANCO, FOLHA PESADA OU SUPERPESADA, 90X210CM, FIXAÇÃO COM PREENCHIMENTO TOTAL DE ESPUMA EXPANSIVA - FORNECIMENTO E INSTALAÇÃO. AF_12/2019</v>
          </cell>
          <cell r="C1926" t="str">
            <v>UN</v>
          </cell>
          <cell r="D1926" t="str">
            <v>COEFICIENTE DE REPRESENTATIVIDADE</v>
          </cell>
          <cell r="E1926" t="str">
            <v>1.056,59</v>
          </cell>
        </row>
        <row r="1927">
          <cell r="A1927" t="str">
            <v>90794</v>
          </cell>
          <cell r="B1927" t="str">
            <v>KIT DE PORTA-PRONTA DE MADEIRA EM ACABAMENTO MELAMÍNICO BRANCO, FOLHA LEVE OU MÉDIA, E BATENTE METÁLICO, 60X210CM, FIXAÇÃO COM ARGAMASSA - FORNECIMENTO E INSTALAÇÃO. AF_12/2019</v>
          </cell>
          <cell r="C1927" t="str">
            <v>UN</v>
          </cell>
          <cell r="D1927" t="str">
            <v>COEFICIENTE DE REPRESENTATIVIDADE</v>
          </cell>
          <cell r="E1927" t="str">
            <v>700,79</v>
          </cell>
        </row>
        <row r="1928">
          <cell r="A1928" t="str">
            <v>90795</v>
          </cell>
          <cell r="B1928" t="str">
            <v>KIT DE PORTA-PRONTA DE MADEIRA EM ACABAMENTO MELAMÍNICO BRANCO, FOLHA LEVE OU MÉDIA, E BATENTE METÁLICO, 70X210CM, FIXAÇÃO COM ARGAMASSA - FORNECIMENTO E INSTALAÇÃO. AF_12/2019</v>
          </cell>
          <cell r="C1928" t="str">
            <v>UN</v>
          </cell>
          <cell r="D1928" t="str">
            <v>COEFICIENTE DE REPRESENTATIVIDADE</v>
          </cell>
          <cell r="E1928" t="str">
            <v>706,83</v>
          </cell>
        </row>
        <row r="1929">
          <cell r="A1929" t="str">
            <v>90796</v>
          </cell>
          <cell r="B1929" t="str">
            <v>KIT DE PORTA-PRONTA DE MADEIRA EM ACABAMENTO MELAMÍNICO BRANCO, FOLHA LEVE OU MÉDIA, E BATENTE METÁLICO, 80X210CM, FIXAÇÃO COM ARGAMASSA - FORNECIMENTO E INSTALAÇÃO. AF_12/2019</v>
          </cell>
          <cell r="C1929" t="str">
            <v>UN</v>
          </cell>
          <cell r="D1929" t="str">
            <v>COEFICIENTE DE REPRESENTATIVIDADE</v>
          </cell>
          <cell r="E1929" t="str">
            <v>712,85</v>
          </cell>
        </row>
        <row r="1930">
          <cell r="A1930" t="str">
            <v>90797</v>
          </cell>
          <cell r="B1930" t="str">
            <v>KIT DE PORTA-PRONTA DE MADEIRA EM ACABAMENTO MELAMÍNICO BRANCO, FOLHA LEVE OU MÉDIA, E BATENTE METÁLICO, 90X210CM, FIXAÇÃO COM ARGAMASSA - FORNECIMENTO E INSTALAÇÃO. AF_12/2019</v>
          </cell>
          <cell r="C1930" t="str">
            <v>UN</v>
          </cell>
          <cell r="D1930" t="str">
            <v>COEFICIENTE DE REPRESENTATIVIDADE</v>
          </cell>
          <cell r="E1930" t="str">
            <v>718,88</v>
          </cell>
        </row>
        <row r="1931">
          <cell r="A1931" t="str">
            <v>90798</v>
          </cell>
          <cell r="B1931" t="str">
            <v>KIT DE PORTA-PRONTA DE MADEIRA EM ACABAMENTO MELAMÍNICO BRANCO, FOLHA PESADA OU SUPERPESADA, E BATENTE METÁLICO, 80X210CM, FIXAÇÃO COM ARGAMASSA - FORNECIMENTO E INSTALAÇÃO. AF_12/2019</v>
          </cell>
          <cell r="C1931" t="str">
            <v>UN</v>
          </cell>
          <cell r="D1931" t="str">
            <v>COEFICIENTE DE REPRESENTATIVIDADE</v>
          </cell>
          <cell r="E1931" t="str">
            <v>1.047,15</v>
          </cell>
        </row>
        <row r="1932">
          <cell r="A1932" t="str">
            <v>90799</v>
          </cell>
          <cell r="B1932" t="str">
            <v>KIT DE PORTA-PRONTA DE MADEIRA EM ACABAMENTO MELAMÍNICO BRANCO, FOLHA PESADA OU SUPERPESADA, E BATENTE METÁLICO, 90X210CM, FIXAÇÃO COM ARGAMASSA - FORNECIMENTO E INSTALAÇÃO. AF_12/2019</v>
          </cell>
          <cell r="C1932" t="str">
            <v>UN</v>
          </cell>
          <cell r="D1932" t="str">
            <v>COEFICIENTE DE REPRESENTATIVIDADE</v>
          </cell>
          <cell r="E1932" t="str">
            <v>1.079,83</v>
          </cell>
        </row>
        <row r="1933">
          <cell r="A1933" t="str">
            <v>90801</v>
          </cell>
          <cell r="B1933" t="str">
            <v>BATENTE PARA PORTA DE MADEIRA, PADRÃO MÉDIO - FORNECIMENTO E MONTAGEM. AF_12/2019</v>
          </cell>
          <cell r="C1933" t="str">
            <v>UN</v>
          </cell>
          <cell r="D1933" t="str">
            <v>COEFICIENTE DE REPRESENTATIVIDADE</v>
          </cell>
          <cell r="E1933" t="str">
            <v>250,85</v>
          </cell>
        </row>
        <row r="1934">
          <cell r="A1934" t="str">
            <v>90806</v>
          </cell>
          <cell r="B1934" t="str">
            <v>BATENTE PARA PORTA DE MADEIRA, FIXAÇÃO COM ARGAMASSA, PADRÃO MÉDIO - FORNECIMENTO E INSTALAÇÃO. AF_12/2019</v>
          </cell>
          <cell r="C1934" t="str">
            <v>UN</v>
          </cell>
          <cell r="D1934" t="str">
            <v>COEFICIENTE DE REPRESENTATIVIDADE</v>
          </cell>
          <cell r="E1934" t="str">
            <v>331,77</v>
          </cell>
        </row>
        <row r="1935">
          <cell r="A1935" t="str">
            <v>90820</v>
          </cell>
          <cell r="B1935" t="str">
            <v>PORTA DE MADEIRA PARA PINTURA, SEMI-OCA (LEVE OU MÉDIA), 60X210CM, ESPESSURA DE 3,5CM, INCLUSO DOBRADIÇAS - FORNECIMENTO E INSTALAÇÃO. AF_12/2019</v>
          </cell>
          <cell r="C1935" t="str">
            <v>UN</v>
          </cell>
          <cell r="D1935" t="str">
            <v>COEFICIENTE DE REPRESENTATIVIDADE</v>
          </cell>
          <cell r="E1935" t="str">
            <v>321,36</v>
          </cell>
        </row>
        <row r="1936">
          <cell r="A1936" t="str">
            <v>90821</v>
          </cell>
          <cell r="B1936" t="str">
            <v>PORTA DE MADEIRA PARA PINTURA, SEMI-OCA (LEVE OU MÉDIA), 70X210CM, ESPESSURA DE 3,5CM, INCLUSO DOBRADIÇAS - FORNECIMENTO E INSTALAÇÃO. AF_12/2019</v>
          </cell>
          <cell r="C1936" t="str">
            <v>UN</v>
          </cell>
          <cell r="D1936" t="str">
            <v>COEFICIENTE DE REPRESENTATIVIDADE</v>
          </cell>
          <cell r="E1936" t="str">
            <v>327,04</v>
          </cell>
        </row>
        <row r="1937">
          <cell r="A1937" t="str">
            <v>90822</v>
          </cell>
          <cell r="B1937" t="str">
            <v>PORTA DE MADEIRA PARA PINTURA, SEMI-OCA (LEVE OU MÉDIA), 80X210CM, ESPESSURA DE 3,5CM, INCLUSO DOBRADIÇAS - FORNECIMENTO E INSTALAÇÃO. AF_12/2019</v>
          </cell>
          <cell r="C1937" t="str">
            <v>UN</v>
          </cell>
          <cell r="D1937" t="str">
            <v>COEFICIENTE DE REPRESENTATIVIDADE</v>
          </cell>
          <cell r="E1937" t="str">
            <v>349,75</v>
          </cell>
        </row>
        <row r="1938">
          <cell r="A1938" t="str">
            <v>90823</v>
          </cell>
          <cell r="B1938" t="str">
            <v>PORTA DE MADEIRA PARA PINTURA, SEMI-OCA (LEVE OU MÉDIA), 90X210CM, ESPESSURA DE 3,5CM, INCLUSO DOBRADIÇAS - FORNECIMENTO E INSTALAÇÃO. AF_12/2019</v>
          </cell>
          <cell r="C1938" t="str">
            <v>UN</v>
          </cell>
          <cell r="D1938" t="str">
            <v>COEFICIENTE DE REPRESENTATIVIDADE</v>
          </cell>
          <cell r="E1938" t="str">
            <v>428,37</v>
          </cell>
        </row>
        <row r="1939">
          <cell r="A1939" t="str">
            <v>90824</v>
          </cell>
          <cell r="B1939" t="str">
            <v>PORTA DE MADEIRA PARA PINTURA, SEMI-OCA (PESADA OU SUPERPESADA), 80X210CM, ESPESSURA DE 3,5CM, INCLUSO DOBRADIÇAS - FORNECIMENTO E INSTALAÇÃO. AF_12/2019</v>
          </cell>
          <cell r="C1939" t="str">
            <v>UN</v>
          </cell>
          <cell r="D1939" t="str">
            <v>COEFICIENTE DE REPRESENTATIVIDADE</v>
          </cell>
          <cell r="E1939" t="str">
            <v>608,77</v>
          </cell>
        </row>
        <row r="1940">
          <cell r="A1940" t="str">
            <v>90825</v>
          </cell>
          <cell r="B1940" t="str">
            <v>PORTA DE MADEIRA, MACIÇA (PESADA OU SUPERPESADA), 90X210CM, ESPESSURA DE 3,5CM, INCLUSO DOBRADIÇAS - FORNECIMENTO E INSTALAÇÃO. AF_12/2019</v>
          </cell>
          <cell r="C1940" t="str">
            <v>UN</v>
          </cell>
          <cell r="D1940" t="str">
            <v>COEFICIENTE DE REPRESENTATIVIDADE</v>
          </cell>
          <cell r="E1940" t="str">
            <v>676,96</v>
          </cell>
        </row>
        <row r="1941">
          <cell r="A1941" t="str">
            <v>90830</v>
          </cell>
          <cell r="B1941" t="str">
            <v>FECHADURA DE EMBUTIR COM CILINDRO, EXTERNA, COMPLETA, ACABAMENTO PADRÃO MÉDIO, INCLUSO EXECUÇÃO DE FURO - FORNECIMENTO E INSTALAÇÃO. AF_12/2019</v>
          </cell>
          <cell r="C1941" t="str">
            <v>UN</v>
          </cell>
          <cell r="D1941" t="str">
            <v>COEFICIENTE DE REPRESENTATIVIDADE</v>
          </cell>
          <cell r="E1941" t="str">
            <v>167,85</v>
          </cell>
        </row>
        <row r="1942">
          <cell r="A1942" t="str">
            <v>90831</v>
          </cell>
          <cell r="B1942" t="str">
            <v>FECHADURA DE EMBUTIR PARA PORTA DE BANHEIRO, COMPLETA, ACABAMENTO PADRÃO MÉDIO, INCLUSO EXECUÇÃO DE FURO - FORNECIMENTO E INSTALAÇÃO. AF_12/2019</v>
          </cell>
          <cell r="C1942" t="str">
            <v>UN</v>
          </cell>
          <cell r="D1942" t="str">
            <v>COEFICIENTE DE REPRESENTATIVIDADE</v>
          </cell>
          <cell r="E1942" t="str">
            <v>147,96</v>
          </cell>
        </row>
        <row r="1943">
          <cell r="A1943" t="str">
            <v>90841</v>
          </cell>
          <cell r="B1943" t="str">
            <v>KIT DE PORTA DE MADEIRA PARA PINTURA, SEMI-OCA (LEVE OU MÉDIA), PADRÃO MÉDIO, 60X210CM, ESPESSURA DE 3,5CM, ITENS INCLUSOS: DOBRADIÇAS, MONTAGEM E INSTALAÇÃO DO BATENTE, FECHADURA COM EXECUÇÃO DO FURO - FORNECIMENTO E INSTALAÇÃO. AF_12/2019</v>
          </cell>
          <cell r="C1943" t="str">
            <v>UN</v>
          </cell>
          <cell r="D1943" t="str">
            <v>COEFICIENTE DE REPRESENTATIVIDADE</v>
          </cell>
          <cell r="E1943" t="str">
            <v>890,27</v>
          </cell>
        </row>
        <row r="1944">
          <cell r="A1944" t="str">
            <v>90842</v>
          </cell>
          <cell r="B1944" t="str">
            <v>KIT DE PORTA DE MADEIRA PARA PINTURA, SEMI-OCA (LEVE OU MÉDIA), PADRÃO MÉDIO, 70X210CM, ESPESSURA DE 3,5CM, ITENS INCLUSOS: DOBRADIÇAS, MONTAGEM E INSTALAÇÃO DO BATENTE, FECHADURA COM EXECUÇÃO DO FURO - FORNECIMENTO E INSTALAÇÃO. AF_12/2019</v>
          </cell>
          <cell r="C1944" t="str">
            <v>UN</v>
          </cell>
          <cell r="D1944" t="str">
            <v>COEFICIENTE DE REPRESENTATIVIDADE</v>
          </cell>
          <cell r="E1944" t="str">
            <v>897,81</v>
          </cell>
        </row>
        <row r="1945">
          <cell r="A1945" t="str">
            <v>90843</v>
          </cell>
          <cell r="B1945" t="str">
            <v>KIT DE PORTA DE MADEIRA PARA PINTURA, SEMI-OCA (LEVE OU MÉDIA), PADRÃO MÉDIO, 80X210CM, ESPESSURA DE 3,5CM, ITENS INCLUSOS: DOBRADIÇAS, MONTAGEM E INSTALAÇÃO DO BATENTE, FECHADURA COM EXECUÇÃO DO FURO - FORNECIMENTO E INSTALAÇÃO. AF_12/2019</v>
          </cell>
          <cell r="C1945" t="str">
            <v>UN</v>
          </cell>
          <cell r="D1945" t="str">
            <v>COEFICIENTE DE REPRESENTATIVIDADE</v>
          </cell>
          <cell r="E1945" t="str">
            <v>942,27</v>
          </cell>
        </row>
        <row r="1946">
          <cell r="A1946" t="str">
            <v>90844</v>
          </cell>
          <cell r="B1946" t="str">
            <v>KIT DE PORTA DE MADEIRA PARA PINTURA, SEMI-OCA (LEVE OU MÉDIA), PADRÃO MÉDIO, 90X210CM, ESPESSURA DE 3,5CM, ITENS INCLUSOS: DOBRADIÇAS, MONTAGEM E INSTALAÇÃO DO BATENTE, FECHADURA COM EXECUÇÃO DO FURO - FORNECIMENTO E INSTALAÇÃO. AF_12/2019</v>
          </cell>
          <cell r="C1946" t="str">
            <v>UN</v>
          </cell>
          <cell r="D1946" t="str">
            <v>COEFICIENTE DE REPRESENTATIVIDADE</v>
          </cell>
          <cell r="E1946" t="str">
            <v>1.022,74</v>
          </cell>
        </row>
        <row r="1947">
          <cell r="A1947" t="str">
            <v>90845</v>
          </cell>
          <cell r="B1947" t="str">
            <v>KIT DE PORTA DE MADEIRA PARA PINTURA, SEMI-OCA (PESADA OU SUPERPESADA), PADRÃO MÉDIO, 80X210CM, ESPESSURA DE 3,5CM, ITENS INCLUSOS: DOBRADIÇAS, MONTAGEM E INSTALAÇÃO DO BATENTE, FECHADURA COM EXECUÇÃO DO FURO - FORNECIMENTO E INSTALAÇÃO. AF_12/2019</v>
          </cell>
          <cell r="C1947" t="str">
            <v>UN</v>
          </cell>
          <cell r="D1947" t="str">
            <v>COEFICIENTE DE REPRESENTATIVIDADE</v>
          </cell>
          <cell r="E1947" t="str">
            <v>1.201,29</v>
          </cell>
        </row>
        <row r="1948">
          <cell r="A1948" t="str">
            <v>90846</v>
          </cell>
          <cell r="B1948" t="str">
            <v>KIT DE PORTA DE MADEIRA PARA PINTURA, SEMI-OCA (PESADA OU SUPERPESADA), PADRÃO MÉDIO, 90X210CM, ESPESSURA DE 3,5CM, ITENS INCLUSOS: DOBRADIÇAS, MONTAGEM E INSTALAÇÃO DO BATENTE, FECHADURA COM EXECUÇÃO DO FURO - FORNECIMENTO E INSTALAÇÃO. AF_12/2019</v>
          </cell>
          <cell r="C1948" t="str">
            <v>UN</v>
          </cell>
          <cell r="D1948" t="str">
            <v>COEFICIENTE DE REPRESENTATIVIDADE</v>
          </cell>
          <cell r="E1948" t="str">
            <v>1.271,33</v>
          </cell>
        </row>
        <row r="1949">
          <cell r="A1949" t="str">
            <v>90847</v>
          </cell>
          <cell r="B1949" t="str">
            <v>KIT DE PORTA DE MADEIRA PARA PINTURA, SEMI-OCA (LEVE OU MÉDIA), PADRÃO MÉDIO, 60X210CM, ESPESSURA DE 3,5CM, ITENS INCLUSOS: DOBRADIÇAS, MONTAGEM E INSTALAÇÃO DO BATENTE, SEM FECHADURA - FORNECIMENTO E INSTALAÇÃO. AF_12/2019</v>
          </cell>
          <cell r="C1949" t="str">
            <v>UN</v>
          </cell>
          <cell r="D1949" t="str">
            <v>COEFICIENTE DE REPRESENTATIVIDADE</v>
          </cell>
          <cell r="E1949" t="str">
            <v>742,31</v>
          </cell>
        </row>
        <row r="1950">
          <cell r="A1950" t="str">
            <v>90848</v>
          </cell>
          <cell r="B1950" t="str">
            <v>KIT DE PORTA DE MADEIRA PARA PINTURA, SEMI-OCA (LEVE OU MÉDIA), PADRÃO MÉDIO, 70X210CM, ESPESSURA DE 3,5CM, ITENS INCLUSOS: DOBRADIÇAS, MONTAGEM E INSTALAÇÃO DO BATENTE, SEM FECHADURA - FORNECIMENTO E INSTALAÇÃO. AF_12/2019</v>
          </cell>
          <cell r="C1950" t="str">
            <v>UN</v>
          </cell>
          <cell r="D1950" t="str">
            <v>COEFICIENTE DE REPRESENTATIVIDADE</v>
          </cell>
          <cell r="E1950" t="str">
            <v>749,85</v>
          </cell>
        </row>
        <row r="1951">
          <cell r="A1951" t="str">
            <v>90849</v>
          </cell>
          <cell r="B1951" t="str">
            <v>KIT DE PORTA DE MADEIRA PARA PINTURA, SEMI-OCA (LEVE OU MÉDIA), PADRÃO MÉDIO, 80X210CM, ESPESSURA DE 3,5CM, ITENS INCLUSOS: DOBRADIÇAS, MONTAGEM E INSTALAÇÃO DO BATENTE, SEM FECHADURA - FORNECIMENTO E INSTALAÇÃO. AF_12/2019</v>
          </cell>
          <cell r="C1951" t="str">
            <v>UN</v>
          </cell>
          <cell r="D1951" t="str">
            <v>COEFICIENTE DE REPRESENTATIVIDADE</v>
          </cell>
          <cell r="E1951" t="str">
            <v>774,42</v>
          </cell>
        </row>
        <row r="1952">
          <cell r="A1952" t="str">
            <v>90850</v>
          </cell>
          <cell r="B1952" t="str">
            <v>KIT DE PORTA DE MADEIRA PARA PINTURA, SEMI-OCA (LEVE OU MÉDIA), PADRÃO MÉDIO, 90X210CM, ESPESSURA DE 3,5CM, ITENS INCLUSOS: DOBRADIÇAS, MONTAGEM E INSTALAÇÃO DO BATENTE, SEM FECHADURA - FORNECIMENTO E INSTALAÇÃO. AF_12/2019</v>
          </cell>
          <cell r="C1952" t="str">
            <v>UN</v>
          </cell>
          <cell r="D1952" t="str">
            <v>COEFICIENTE DE REPRESENTATIVIDADE</v>
          </cell>
          <cell r="E1952" t="str">
            <v>854,89</v>
          </cell>
        </row>
        <row r="1953">
          <cell r="A1953" t="str">
            <v>90851</v>
          </cell>
          <cell r="B1953" t="str">
            <v>KIT DE PORTA DE MADEIRA PARA PINTURA, SEMI-OCA (PESADA OU SUPERPESADA), PADRÃO MÉDIO, 80X210CM, ESPESSURA DE 3,5CM, ITENS INCLUSOS: DOBRADIÇAS, MONTAGEM E INSTALAÇÃO DO BATENTE, SEM FECHADURA - FORNECIMENTO E INSTALAÇÃO. AF_12/2019</v>
          </cell>
          <cell r="C1953" t="str">
            <v>UN</v>
          </cell>
          <cell r="D1953" t="str">
            <v>COEFICIENTE DE REPRESENTATIVIDADE</v>
          </cell>
          <cell r="E1953" t="str">
            <v>1.033,44</v>
          </cell>
        </row>
        <row r="1954">
          <cell r="A1954" t="str">
            <v>90852</v>
          </cell>
          <cell r="B1954" t="str">
            <v>KIT DE PORTA DE MADEIRA PARA PINTURA, SEMI-OCA (PESADA OU SUPERPESADA), PADRÃO MÉDIO, 90X210CM, ESPESSURA DE 3,5CM, ITENS INCLUSOS: DOBRADIÇAS, MONTAGEM E INSTALAÇÃO DO BATENTE, SEM FECHADURA - FORNECIMENTO E INSTALAÇÃO. AF_12/2019</v>
          </cell>
          <cell r="C1954" t="str">
            <v>UN</v>
          </cell>
          <cell r="D1954" t="str">
            <v>COEFICIENTE DE REPRESENTATIVIDADE</v>
          </cell>
          <cell r="E1954" t="str">
            <v>1.103,48</v>
          </cell>
        </row>
        <row r="1955">
          <cell r="A1955" t="str">
            <v>91009</v>
          </cell>
          <cell r="B1955" t="str">
            <v>PORTA DE MADEIRA PARA VERNIZ, SEMI-OCA (LEVE OU MÉDIA), 60X210CM, ESPESSURA DE 3,5CM, INCLUSO DOBRADIÇAS - FORNECIMENTO E INSTALAÇÃO. AF_12/2019</v>
          </cell>
          <cell r="C1955" t="str">
            <v>UN</v>
          </cell>
          <cell r="D1955" t="str">
            <v>COEFICIENTE DE REPRESENTATIVIDADE</v>
          </cell>
          <cell r="E1955" t="str">
            <v>332,55</v>
          </cell>
        </row>
        <row r="1956">
          <cell r="A1956" t="str">
            <v>91010</v>
          </cell>
          <cell r="B1956" t="str">
            <v>PORTA DE MADEIRA PARA VERNIZ, SEMI-OCA (LEVE OU MÉDIA), 70X210CM, ESPESSURA DE 3,5CM, INCLUSO DOBRADIÇAS - FORNECIMENTO E INSTALAÇÃO. AF_12/2019</v>
          </cell>
          <cell r="C1956" t="str">
            <v>UN</v>
          </cell>
          <cell r="D1956" t="str">
            <v>COEFICIENTE DE REPRESENTATIVIDADE</v>
          </cell>
          <cell r="E1956" t="str">
            <v>338,77</v>
          </cell>
        </row>
        <row r="1957">
          <cell r="A1957" t="str">
            <v>91011</v>
          </cell>
          <cell r="B1957" t="str">
            <v>PORTA DE MADEIRA PARA VERNIZ, SEMI-OCA (LEVE OU MÉDIA), 80X210CM, ESPESSURA DE 3,5CM, INCLUSO DOBRADIÇAS - FORNECIMENTO E INSTALAÇÃO. AF_12/2019</v>
          </cell>
          <cell r="C1957" t="str">
            <v>UN</v>
          </cell>
          <cell r="D1957" t="str">
            <v>COEFICIENTE DE REPRESENTATIVIDADE</v>
          </cell>
          <cell r="E1957" t="str">
            <v>395,21</v>
          </cell>
        </row>
        <row r="1958">
          <cell r="A1958" t="str">
            <v>91012</v>
          </cell>
          <cell r="B1958" t="str">
            <v>PORTA DE MADEIRA PARA VERNIZ, SEMI-OCA (LEVE OU MÉDIA), 90X210CM, ESPESSURA DE 3,5CM, INCLUSO DOBRADIÇAS - FORNECIMENTO E INSTALAÇÃO. AF_12/2019</v>
          </cell>
          <cell r="C1958" t="str">
            <v>UN</v>
          </cell>
          <cell r="D1958" t="str">
            <v>COEFICIENTE DE REPRESENTATIVIDADE</v>
          </cell>
          <cell r="E1958" t="str">
            <v>438,29</v>
          </cell>
        </row>
        <row r="1959">
          <cell r="A1959" t="str">
            <v>91013</v>
          </cell>
          <cell r="B1959" t="str">
            <v>KIT DE PORTA DE MADEIRA PARA VERNIZ, SEMI-OCA (LEVE OU MÉDIA), PADRÃO MÉDIO, 60X210CM, ESPESSURA DE 3,5CM, ITENS INCLUSOS: DOBRADIÇAS, MONTAGEM E INSTALAÇÃO DO BATENTE, SEM FECHADURA - FORNECIMENTO E INSTALAÇÃO. AF_12/2019</v>
          </cell>
          <cell r="C1959" t="str">
            <v>UN</v>
          </cell>
          <cell r="D1959" t="str">
            <v>COEFICIENTE DE REPRESENTATIVIDADE</v>
          </cell>
          <cell r="E1959" t="str">
            <v>753,50</v>
          </cell>
        </row>
        <row r="1960">
          <cell r="A1960" t="str">
            <v>91014</v>
          </cell>
          <cell r="B1960" t="str">
            <v>KIT DE PORTA DE MADEIRA PARA VERNIZ, SEMI-OCA (LEVE OU MÉDIA), PADRÃO MÉDIO, 70X210CM, ESPESSURA DE 3,5CM, ITENS INCLUSOS: DOBRADIÇAS, MONTAGEM E INSTALAÇÃO DO BATENTE, SEM FECHADURA - FORNECIMENTO E INSTALAÇÃO. AF_12/2019</v>
          </cell>
          <cell r="C1960" t="str">
            <v>UN</v>
          </cell>
          <cell r="D1960" t="str">
            <v>COEFICIENTE DE REPRESENTATIVIDADE</v>
          </cell>
          <cell r="E1960" t="str">
            <v>761,58</v>
          </cell>
        </row>
        <row r="1961">
          <cell r="A1961" t="str">
            <v>91015</v>
          </cell>
          <cell r="B1961" t="str">
            <v>KIT DE PORTA DE MADEIRA PARA VERNIZ, SEMI-OCA (LEVE OU MÉDIA), PADRÃO MÉDIO, 80X210CM, ESPESSURA DE 3,5CM, ITENS INCLUSOS: DOBRADIÇAS, MONTAGEM E INSTALAÇÃO DO BATENTE, SEM FECHADURA - FORNECIMENTO E INSTALAÇÃO. AF_12/2019</v>
          </cell>
          <cell r="C1961" t="str">
            <v>UN</v>
          </cell>
          <cell r="D1961" t="str">
            <v>COEFICIENTE DE REPRESENTATIVIDADE</v>
          </cell>
          <cell r="E1961" t="str">
            <v>819,88</v>
          </cell>
        </row>
        <row r="1962">
          <cell r="A1962" t="str">
            <v>91016</v>
          </cell>
          <cell r="B1962" t="str">
            <v>KIT DE PORTA DE MADEIRA PARA VERNIZ, SEMI-OCA (LEVE OU MÉDIA), PADRÃO MÉDIO, 90X210CM, ESPESSURA DE 3,5CM, ITENS INCLUSOS: DOBRADIÇAS, MONTAGEM E INSTALAÇÃO DO BATENTE, SEM FECHADURA - FORNECIMENTO E INSTALAÇÃO. AF_12/2019</v>
          </cell>
          <cell r="C1962" t="str">
            <v>UN</v>
          </cell>
          <cell r="D1962" t="str">
            <v>COEFICIENTE DE REPRESENTATIVIDADE</v>
          </cell>
          <cell r="E1962" t="str">
            <v>864,81</v>
          </cell>
        </row>
        <row r="1963">
          <cell r="A1963" t="str">
            <v>91287</v>
          </cell>
          <cell r="B1963" t="str">
            <v>BATENTE PARA PORTA DE MADEIRA, PADRÃO POPULAR - FORNECIMENTO E MONTAGEM. AF_12/2019</v>
          </cell>
          <cell r="C1963" t="str">
            <v>UN</v>
          </cell>
          <cell r="D1963" t="str">
            <v>COEFICIENTE DE REPRESENTATIVIDADE</v>
          </cell>
          <cell r="E1963" t="str">
            <v>186,45</v>
          </cell>
        </row>
        <row r="1964">
          <cell r="A1964" t="str">
            <v>91292</v>
          </cell>
          <cell r="B1964" t="str">
            <v>BATENTE PARA PORTA DE MADEIRA, FIXAÇÃO COM ARGAMASSA, PADRÃO POPULAR. FORNECIMENTO E INSTALAÇÃO. AF_12/2019</v>
          </cell>
          <cell r="C1964" t="str">
            <v>UN</v>
          </cell>
          <cell r="D1964" t="str">
            <v>COEFICIENTE DE REPRESENTATIVIDADE</v>
          </cell>
          <cell r="E1964" t="str">
            <v>267,37</v>
          </cell>
        </row>
        <row r="1965">
          <cell r="A1965" t="str">
            <v>91295</v>
          </cell>
          <cell r="B1965" t="str">
            <v>PORTA DE MADEIRA FRISADA, SEMI-OCA (LEVE OU MÉDIA), 60X210CM, ESPESSURA DE 3CM, INCLUSO DOBRADIÇAS - FORNECIMENTO E INSTALAÇÃO. AF_12/2019</v>
          </cell>
          <cell r="C1965" t="str">
            <v>UN</v>
          </cell>
          <cell r="D1965" t="str">
            <v>COEFICIENTE DE REPRESENTATIVIDADE</v>
          </cell>
          <cell r="E1965" t="str">
            <v>342,24</v>
          </cell>
        </row>
        <row r="1966">
          <cell r="A1966" t="str">
            <v>91296</v>
          </cell>
          <cell r="B1966" t="str">
            <v>PORTA DE MADEIRA FRISADA, SEMI-OCA (LEVE OU MÉDIA), 70X210CM, ESPESSURA DE 3CM, INCLUSO DOBRADIÇAS - FORNECIMENTO E INSTALAÇÃO. AF_12/2019</v>
          </cell>
          <cell r="C1966" t="str">
            <v>UN</v>
          </cell>
          <cell r="D1966" t="str">
            <v>COEFICIENTE DE REPRESENTATIVIDADE</v>
          </cell>
          <cell r="E1966" t="str">
            <v>365,85</v>
          </cell>
        </row>
        <row r="1967">
          <cell r="A1967" t="str">
            <v>91297</v>
          </cell>
          <cell r="B1967" t="str">
            <v>PORTA DE MADEIRA FRISADA, SEMI-OCA (LEVE OU MÉDIA), 80X210CM, ESPESSURA DE 3,5CM, INCLUSO DOBRADIÇAS - FORNECIMENTO E INSTALAÇÃO. AF_12/2019</v>
          </cell>
          <cell r="C1967" t="str">
            <v>UN</v>
          </cell>
          <cell r="D1967" t="str">
            <v>COEFICIENTE DE REPRESENTATIVIDADE</v>
          </cell>
          <cell r="E1967" t="str">
            <v>401,67</v>
          </cell>
        </row>
        <row r="1968">
          <cell r="A1968" t="str">
            <v>91298</v>
          </cell>
          <cell r="B1968" t="str">
            <v>PORTA DE MADEIRA TIPO VENEZIANA, 80X210CM, ESPESSURA DE 3CM, INCLUSO DOBRADIÇAS - FORNECIMENTO E INSTALAÇÃO. AF_12/2019</v>
          </cell>
          <cell r="C1968" t="str">
            <v>UN</v>
          </cell>
          <cell r="D1968" t="str">
            <v>ATRIBUÍDO SÃO PAULO</v>
          </cell>
          <cell r="E1968" t="str">
            <v>888,69</v>
          </cell>
        </row>
        <row r="1969">
          <cell r="A1969" t="str">
            <v>91299</v>
          </cell>
          <cell r="B1969" t="str">
            <v>PORTA DE MADEIRA, TIPO MEXICANA, MACIÇA (PESADA OU SUPERPESADA), 80X210CM, ESPESSURA DE 3,5CM, INCLUSO DOBRADIÇAS - FORNECIMENTO E INSTALAÇÃO. AF_12/2019</v>
          </cell>
          <cell r="C1969" t="str">
            <v>UN</v>
          </cell>
          <cell r="D1969" t="str">
            <v>ATRIBUÍDO SÃO PAULO</v>
          </cell>
          <cell r="E1969" t="str">
            <v>1.240,77</v>
          </cell>
        </row>
        <row r="1970">
          <cell r="A1970" t="str">
            <v>91304</v>
          </cell>
          <cell r="B1970" t="str">
            <v>FECHADURA DE EMBUTIR COM CILINDRO, EXTERNA, COMPLETA, ACABAMENTO PADRÃO POPULAR, INCLUSO EXECUÇÃO DE FURO - FORNECIMENTO E INSTALAÇÃO. AF_12/2019</v>
          </cell>
          <cell r="C1970" t="str">
            <v>UN</v>
          </cell>
          <cell r="D1970" t="str">
            <v>COEFICIENTE DE REPRESENTATIVIDADE</v>
          </cell>
          <cell r="E1970" t="str">
            <v>99,36</v>
          </cell>
        </row>
        <row r="1971">
          <cell r="A1971" t="str">
            <v>91305</v>
          </cell>
          <cell r="B1971" t="str">
            <v>FECHADURA DE EMBUTIR PARA PORTA DE BANHEIRO, COMPLETA, ACABAMENTO PADRÃO POPULAR, INCLUSO EXECUÇÃO DE FURO - FORNECIMENTO E INSTALAÇÃO. AF_12/2019</v>
          </cell>
          <cell r="C1971" t="str">
            <v>UN</v>
          </cell>
          <cell r="D1971" t="str">
            <v>COEFICIENTE DE REPRESENTATIVIDADE</v>
          </cell>
          <cell r="E1971" t="str">
            <v>100,84</v>
          </cell>
        </row>
        <row r="1972">
          <cell r="A1972" t="str">
            <v>91306</v>
          </cell>
          <cell r="B1972" t="str">
            <v>FECHADURA DE EMBUTIR PARA PORTAS INTERNAS, COMPLETA, ACABAMENTO PADRÃO MÉDIO, COM EXECUÇÃO DE FURO - FORNECIMENTO E INSTALAÇÃO. AF_12/2019</v>
          </cell>
          <cell r="C1972" t="str">
            <v>UN</v>
          </cell>
          <cell r="D1972" t="str">
            <v>COEFICIENTE DE REPRESENTATIVIDADE</v>
          </cell>
          <cell r="E1972" t="str">
            <v>147,96</v>
          </cell>
        </row>
        <row r="1973">
          <cell r="A1973" t="str">
            <v>91307</v>
          </cell>
          <cell r="B1973" t="str">
            <v>FECHADURA DE EMBUTIR PARA PORTAS INTERNAS, COMPLETA, ACABAMENTO PADRÃO POPULAR, COM EXECUÇÃO DE FURO - FORNECIMENTO E INSTALAÇÃO. AF_12/2019</v>
          </cell>
          <cell r="C1973" t="str">
            <v>UN</v>
          </cell>
          <cell r="D1973" t="str">
            <v>COEFICIENTE DE REPRESENTATIVIDADE</v>
          </cell>
          <cell r="E1973" t="str">
            <v>84,95</v>
          </cell>
        </row>
        <row r="1974">
          <cell r="A1974" t="str">
            <v>91312</v>
          </cell>
          <cell r="B1974" t="str">
            <v>KIT DE PORTA DE MADEIRA PARA PINTURA, SEMI-OCA (LEVE OU MÉDIA), PADRÃO POPULAR, 60X210CM, ESPESSURA DE 3,5CM, ITENS INCLUSOS: DOBRADIÇAS, MONTAGEM E INSTALAÇÃO DO BATENTE, FECHADURA COM EXECUÇÃO DO FURO - FORNECIMENTO E INSTALAÇÃO. AF_12/2019</v>
          </cell>
          <cell r="C1974" t="str">
            <v>UN</v>
          </cell>
          <cell r="D1974" t="str">
            <v>COEFICIENTE DE REPRESENTATIVIDADE</v>
          </cell>
          <cell r="E1974" t="str">
            <v>751,01</v>
          </cell>
        </row>
        <row r="1975">
          <cell r="A1975" t="str">
            <v>91313</v>
          </cell>
          <cell r="B1975" t="str">
            <v>KIT DE PORTA DE MADEIRA PARA PINTURA, SEMI-OCA (LEVE OU MÉDIA), PADRÃO POPULAR, 70X210CM, ESPESSURA DE 3,5CM, ITENS INCLUSOS: DOBRADIÇAS, MONTAGEM E INSTALAÇÃO DO BATENTE, FECHADURA COM EXECUÇÃO DO FURO - FORNECIMENTO E INSTALAÇÃO. AF_12/2019</v>
          </cell>
          <cell r="C1975" t="str">
            <v>UN</v>
          </cell>
          <cell r="D1975" t="str">
            <v>COEFICIENTE DE REPRESENTATIVIDADE</v>
          </cell>
          <cell r="E1975" t="str">
            <v>742,08</v>
          </cell>
        </row>
        <row r="1976">
          <cell r="A1976" t="str">
            <v>91314</v>
          </cell>
          <cell r="B1976" t="str">
            <v>KIT DE PORTA DE MADEIRA PARA PINTURA, SEMI-OCA (LEVE OU MÉDIA), PADRÃO POPULAR, 80X210CM, ESPESSURA DE 3,5CM, ITENS INCLUSOS: DOBRADIÇAS, MONTAGEM E INSTALAÇÃO DO BATENTE, FECHADURA COM EXECUÇÃO DO FURO - FORNECIMENTO E INSTALAÇÃO. AF_12/2019</v>
          </cell>
          <cell r="C1976" t="str">
            <v>UN</v>
          </cell>
          <cell r="D1976" t="str">
            <v>COEFICIENTE DE REPRESENTATIVIDADE</v>
          </cell>
          <cell r="E1976" t="str">
            <v>780,48</v>
          </cell>
        </row>
        <row r="1977">
          <cell r="A1977" t="str">
            <v>91315</v>
          </cell>
          <cell r="B1977" t="str">
            <v>KIT DE PORTA DE MADEIRA PARA PINTURA, SEMI-OCA (LEVE OU MÉDIA), PADRÃO POPULAR, 90X210CM, ESPESSURA DE 3,5CM, ITENS INCLUSOS: DOBRADIÇAS, MONTAGEM E INSTALAÇÃO DO BATENTE, FECHADURA COM EXECUÇÃO DO FURO - FORNECIMENTO E INSTALAÇÃO. AF_12/2019</v>
          </cell>
          <cell r="C1977" t="str">
            <v>UN</v>
          </cell>
          <cell r="D1977" t="str">
            <v>COEFICIENTE DE REPRESENTATIVIDADE</v>
          </cell>
          <cell r="E1977" t="str">
            <v>860,38</v>
          </cell>
        </row>
        <row r="1978">
          <cell r="A1978" t="str">
            <v>91316</v>
          </cell>
          <cell r="B1978" t="str">
            <v>KIT DE PORTA DE MADEIRA PARA PINTURA, SEMI-OCA (PESADA OU SUPERPESADA), PADRÃO POPULAR, 80X210CM, ESPESSURA DE 3,5CM, ITENS INCLUSOS: DOBRADIÇAS, MONTAGEM E INSTALAÇÃO DO BATENTE, FECHADURA COM EXECUÇÃO DO FURO - FORNECIMENTO E INSTALAÇÃO. AF_12/2019</v>
          </cell>
          <cell r="C1978" t="str">
            <v>UN</v>
          </cell>
          <cell r="D1978" t="str">
            <v>COEFICIENTE DE REPRESENTATIVIDADE</v>
          </cell>
          <cell r="E1978" t="str">
            <v>1.039,50</v>
          </cell>
        </row>
        <row r="1979">
          <cell r="A1979" t="str">
            <v>91317</v>
          </cell>
          <cell r="B1979" t="str">
            <v>KIT DE PORTA DE MADEIRA PARA PINTURA, SEMI-OCA (PESADA OU SUPERPESADA), PADRÃO POPULAR, 90X210CM, ESPESSURA DE 3,5CM, ITENS INCLUSOS: DOBRADIÇAS, MONTAGEM E INSTALAÇÃO DO BATENTE, FECHADURA COM EXECUÇÃO DO FURO - FORNECIMENTO E INSTALAÇÃO. AF_12/2019</v>
          </cell>
          <cell r="C1979" t="str">
            <v>UN</v>
          </cell>
          <cell r="D1979" t="str">
            <v>COEFICIENTE DE REPRESENTATIVIDADE</v>
          </cell>
          <cell r="E1979" t="str">
            <v>1.108,97</v>
          </cell>
        </row>
        <row r="1980">
          <cell r="A1980" t="str">
            <v>91318</v>
          </cell>
          <cell r="B1980" t="str">
            <v>KIT DE PORTA DE MADEIRA PARA PINTURA, SEMI-OCA (LEVE OU MÉDIA), PADRÃO POPULAR, 60X210CM, ESPESSURA DE 3,5CM, ITENS INCLUSOS: DOBRADIÇAS, MONTAGEM E INSTALAÇÃO DO BATENTE, SEM FECHADURA - FORNECIMENTO E INSTALAÇÃO. AF_12/2019</v>
          </cell>
          <cell r="C1980" t="str">
            <v>UN</v>
          </cell>
          <cell r="D1980" t="str">
            <v>COEFICIENTE DE REPRESENTATIVIDADE</v>
          </cell>
          <cell r="E1980" t="str">
            <v>650,17</v>
          </cell>
        </row>
        <row r="1981">
          <cell r="A1981" t="str">
            <v>91319</v>
          </cell>
          <cell r="B1981" t="str">
            <v>KIT DE PORTA DE MADEIRA PARA PINTURA, SEMI-OCA (LEVE OU MÉDIA), PADRÃO POPULAR, 70X210CM, ESPESSURA DE 3,5CM, ITENS INCLUSOS: DOBRADIÇAS, MONTAGEM E INSTALAÇÃO DO BATENTE, SEM FECHADURA - FORNECIMENTO E INSTALAÇÃO. AF_12/2019</v>
          </cell>
          <cell r="C1981" t="str">
            <v>UN</v>
          </cell>
          <cell r="D1981" t="str">
            <v>COEFICIENTE DE REPRESENTATIVIDADE</v>
          </cell>
          <cell r="E1981" t="str">
            <v>657,13</v>
          </cell>
        </row>
        <row r="1982">
          <cell r="A1982" t="str">
            <v>91320</v>
          </cell>
          <cell r="B1982" t="str">
            <v>KIT DE PORTA DE MADEIRA PARA PINTURA, SEMI-OCA (LEVE OU MÉDIA), PADRÃO POPULAR, 80X210CM, ESPESSURA DE 3,5CM, ITENS INCLUSOS: DOBRADIÇAS, MONTAGEM E INSTALAÇÃO DO BATENTE, SEM FECHADURA - FORNECIMENTO E INSTALAÇÃO. AF_12/2019</v>
          </cell>
          <cell r="C1982" t="str">
            <v>UN</v>
          </cell>
          <cell r="D1982" t="str">
            <v>COEFICIENTE DE REPRESENTATIVIDADE</v>
          </cell>
          <cell r="E1982" t="str">
            <v>681,12</v>
          </cell>
        </row>
        <row r="1983">
          <cell r="A1983" t="str">
            <v>91321</v>
          </cell>
          <cell r="B1983" t="str">
            <v>KIT DE PORTA DE MADEIRA PARA PINTURA, SEMI-OCA (LEVE OU MÉDIA), PADRÃO POPULAR, 90X210CM, ESPESSURA DE 3,5CM, ITENS INCLUSOS: DOBRADIÇAS, MONTAGEM E INSTALAÇÃO DO BATENTE, SEM FECHADURA - FORNECIMENTO E INSTALAÇÃO. AF_12/2019</v>
          </cell>
          <cell r="C1983" t="str">
            <v>UN</v>
          </cell>
          <cell r="D1983" t="str">
            <v>COEFICIENTE DE REPRESENTATIVIDADE</v>
          </cell>
          <cell r="E1983" t="str">
            <v>761,02</v>
          </cell>
        </row>
        <row r="1984">
          <cell r="A1984" t="str">
            <v>91322</v>
          </cell>
          <cell r="B1984" t="str">
            <v>KIT DE PORTA DE MADEIRA PARA PINTURA, SEMI-OCA (PESADA OU SUPERPESADA), PADRÃO POPULAR, 80X210CM, ESPESSURA DE 3,5CM, ITENS INCLUSOS: DOBRADIÇAS, MONTAGEM E INSTALAÇÃO DO BATENTE, SEM FECHADURA - FORNECIMENTO E INSTALAÇÃO. AF_12/2019</v>
          </cell>
          <cell r="C1984" t="str">
            <v>UN</v>
          </cell>
          <cell r="D1984" t="str">
            <v>COEFICIENTE DE REPRESENTATIVIDADE</v>
          </cell>
          <cell r="E1984" t="str">
            <v>940,14</v>
          </cell>
        </row>
        <row r="1985">
          <cell r="A1985" t="str">
            <v>91323</v>
          </cell>
          <cell r="B1985" t="str">
            <v>KIT DE PORTA DE MADEIRA PARA PINTURA, SEMI-OCA (PESADA OU SUPERPESADA), PADRÃO POPULAR, 90X210CM, ESPESSURA DE 3,5CM, ITENS INCLUSOS: DOBRADIÇAS, MONTAGEM E INSTALAÇÃO DO BATENTE, SEM FECHADURA - FORNECIMENTO E INSTALAÇÃO. AF_12/2019</v>
          </cell>
          <cell r="C1985" t="str">
            <v>UN</v>
          </cell>
          <cell r="D1985" t="str">
            <v>COEFICIENTE DE REPRESENTATIVIDADE</v>
          </cell>
          <cell r="E1985" t="str">
            <v>1.009,61</v>
          </cell>
        </row>
        <row r="1986">
          <cell r="A1986" t="str">
            <v>91324</v>
          </cell>
          <cell r="B1986" t="str">
            <v>KIT DE PORTA DE MADEIRA PARA VERNIZ, SEMI-OCA (LEVE OU MÉDIA), PADRÃO POPULAR, 60X210CM, ESPESSURA DE 3,5CM, ITENS INCLUSOS: DOBRADIÇAS, MONTAGEM E INSTALAÇÃO DO BATENTE, SEM FECHADURA - FORNECIMENTO E INSTALAÇÃO. AF_12/2019</v>
          </cell>
          <cell r="C1986" t="str">
            <v>UN</v>
          </cell>
          <cell r="D1986" t="str">
            <v>COEFICIENTE DE REPRESENTATIVIDADE</v>
          </cell>
          <cell r="E1986" t="str">
            <v>661,36</v>
          </cell>
        </row>
        <row r="1987">
          <cell r="A1987" t="str">
            <v>91325</v>
          </cell>
          <cell r="B1987" t="str">
            <v>KIT DE PORTA DE MADEIRA PARA VERNIZ, SEMI-OCA (LEVE OU MÉDIA), PADRÃO POPULAR, 70X210CM, ESPESSURA DE 3,5CM, ITENS INCLUSOS: DOBRADIÇAS, MONTAGEM E INSTALAÇÃO DO BATENTE, SEM FECHADURA - FORNECIMENTO E INSTALAÇÃO. AF_12/2019</v>
          </cell>
          <cell r="C1987" t="str">
            <v>UN</v>
          </cell>
          <cell r="D1987" t="str">
            <v>COEFICIENTE DE REPRESENTATIVIDADE</v>
          </cell>
          <cell r="E1987" t="str">
            <v>668,86</v>
          </cell>
        </row>
        <row r="1988">
          <cell r="A1988" t="str">
            <v>91326</v>
          </cell>
          <cell r="B1988" t="str">
            <v>KIT DE PORTA DE MADEIRA PARA VERNIZ, SEMI-OCA (LEVE OU MÉDIA), PADRÃO POPULAR, 80X210CM, ESPESSURA DE 3,5CM, ITENS INCLUSOS: DOBRADIÇAS, MONTAGEM E INSTALAÇÃO DO BATENTE, SEM FECHADURA - FORNECIMENTO E INSTALAÇÃO. AF_12/2019</v>
          </cell>
          <cell r="C1988" t="str">
            <v>UN</v>
          </cell>
          <cell r="D1988" t="str">
            <v>COEFICIENTE DE REPRESENTATIVIDADE</v>
          </cell>
          <cell r="E1988" t="str">
            <v>726,58</v>
          </cell>
        </row>
        <row r="1989">
          <cell r="A1989" t="str">
            <v>91327</v>
          </cell>
          <cell r="B1989" t="str">
            <v>KIT DE PORTA DE MADEIRA PARA VERNIZ, SEMI-OCA (LEVE OU MÉDIA), PADRÃO POPULAR, 90X210CM, ESPESSURA DE 3,5CM, ITENS INCLUSOS: DOBRADIÇAS, MONTAGEM E INSTALAÇÃO DO BATENTE, SEM FECHADURA - FORNECIMENTO E INSTALAÇÃO. AF_12/2019</v>
          </cell>
          <cell r="C1989" t="str">
            <v>UN</v>
          </cell>
          <cell r="D1989" t="str">
            <v>COEFICIENTE DE REPRESENTATIVIDADE</v>
          </cell>
          <cell r="E1989" t="str">
            <v>770,94</v>
          </cell>
        </row>
        <row r="1990">
          <cell r="A1990" t="str">
            <v>91328</v>
          </cell>
          <cell r="B1990" t="str">
            <v>KIT DE PORTA DE MADEIRA FRISADA, SEMI-OCA (LEVE OU MÉDIA), PADRÃO MÉDIO 60X210CM, ESPESSURA DE 3CM, ITENS INCLUSOS: DOBRADIÇAS, MONTAGEM E INSTALAÇÃO DO BATENTE, SEM FECHADURA - FORNECIMENTO E INSTALAÇÃO. AF_12/2019</v>
          </cell>
          <cell r="C1990" t="str">
            <v>UN</v>
          </cell>
          <cell r="D1990" t="str">
            <v>COEFICIENTE DE REPRESENTATIVIDADE</v>
          </cell>
          <cell r="E1990" t="str">
            <v>763,19</v>
          </cell>
        </row>
        <row r="1991">
          <cell r="A1991" t="str">
            <v>91329</v>
          </cell>
          <cell r="B1991" t="str">
            <v>KIT DE PORTA DE MADEIRA FRISADA, SEMI-OCA (LEVE OU MÉDIA), PADRÃO POPULAR, 60X210CM, ESPESSURA DE 3CM, ITENS INCLUSOS: DOBRADIÇAS, MONTAGEM E INSTALAÇÃO DO BATENTE, SEM FECHADURA - FORNECIMENTO E INSTALAÇÃO. AF_12/2019</v>
          </cell>
          <cell r="C1991" t="str">
            <v>UN</v>
          </cell>
          <cell r="D1991" t="str">
            <v>COEFICIENTE DE REPRESENTATIVIDADE</v>
          </cell>
          <cell r="E1991" t="str">
            <v>671,05</v>
          </cell>
        </row>
        <row r="1992">
          <cell r="A1992" t="str">
            <v>91330</v>
          </cell>
          <cell r="B1992" t="str">
            <v>KIT DE PORTA DE MADEIRA FRISADA, SEMI-OCA (LEVE OU MÉDIA), PADRÃO MÉDIO, 70X210CM, ESPESSURA DE 3CM, ITENS INCLUSOS: DOBRADIÇAS, MONTAGEM E INSTALAÇÃO DO BATENTE, SEM FECHADURA - FORNECIMENTO E INSTALAÇÃO. AF_12/2019</v>
          </cell>
          <cell r="C1992" t="str">
            <v>UN</v>
          </cell>
          <cell r="D1992" t="str">
            <v>COEFICIENTE DE REPRESENTATIVIDADE</v>
          </cell>
          <cell r="E1992" t="str">
            <v>788,66</v>
          </cell>
        </row>
        <row r="1993">
          <cell r="A1993" t="str">
            <v>91331</v>
          </cell>
          <cell r="B1993" t="str">
            <v>KIT DE PORTA DE MADEIRA FRISADA, SEMI-OCA (LEVE OU MÉDIA), PADRÃO POPULAR, 70X210CM, ESPESSURA DE 3CM, ITENS INCLUSOS: DOBRADIÇAS, MONTAGEM E INSTALAÇÃO DO BATENTE, SEM FECHADURA - FORNECIMENTO E INSTALAÇÃO. AF_12/2019</v>
          </cell>
          <cell r="C1993" t="str">
            <v>UN</v>
          </cell>
          <cell r="D1993" t="str">
            <v>COEFICIENTE DE REPRESENTATIVIDADE</v>
          </cell>
          <cell r="E1993" t="str">
            <v>695,94</v>
          </cell>
        </row>
        <row r="1994">
          <cell r="A1994" t="str">
            <v>91332</v>
          </cell>
          <cell r="B1994" t="str">
            <v>KIT DE PORTA DE MADEIRA FRISADA, SEMI-OCA (LEVE OU MÉDIA), PADRÃO MÉDIO, 80X210CM, ESPESSURA DE 3,5CM, ITENS INCLUSOS: DOBRADIÇAS, MONTAGEM E INSTALAÇÃO DO BATENTE, SEM FECHADURA - FORNECIMENTO E INSTALAÇÃO. AF_12/2019</v>
          </cell>
          <cell r="C1994" t="str">
            <v>UN</v>
          </cell>
          <cell r="D1994" t="str">
            <v>COEFICIENTE DE REPRESENTATIVIDADE</v>
          </cell>
          <cell r="E1994" t="str">
            <v>826,34</v>
          </cell>
        </row>
        <row r="1995">
          <cell r="A1995" t="str">
            <v>91333</v>
          </cell>
          <cell r="B1995" t="str">
            <v>KIT DE PORTA DE MADEIRA FRISADA, SEMI-OCA (LEVE OU MÉDIA), PADRÃO POPULAR, 80X210CM, ESPESSURA DE 3,5CM, ITENS INCLUSOS: DOBRADIÇAS, MONTAGEM E INSTALAÇÃO DO BATENTE, SEM FECHADURA - FORNECIMENTO E INSTALAÇÃO. AF_12/2019</v>
          </cell>
          <cell r="C1995" t="str">
            <v>UN</v>
          </cell>
          <cell r="D1995" t="str">
            <v>COEFICIENTE DE REPRESENTATIVIDADE</v>
          </cell>
          <cell r="E1995" t="str">
            <v>733,04</v>
          </cell>
        </row>
        <row r="1996">
          <cell r="A1996" t="str">
            <v>91334</v>
          </cell>
          <cell r="B1996" t="str">
            <v>KIT DE PORTA DE MADEIRA TIPO VENEZIANA, PADRÃO MÉDIO, 80X210CM, ESPESSURA DE 3CM, ITENS INCLUSOS: DOBRADIÇAS, MONTAGEM E INSTALAÇÃO DO BATENTE, SEM FECHADURA - FORNECIMENTO E INSTALAÇÃO. AF_12/2019</v>
          </cell>
          <cell r="C1996" t="str">
            <v>UN</v>
          </cell>
          <cell r="D1996" t="str">
            <v>ATRIBUÍDO SÃO PAULO</v>
          </cell>
          <cell r="E1996" t="str">
            <v>1.313,36</v>
          </cell>
        </row>
        <row r="1997">
          <cell r="A1997" t="str">
            <v>91335</v>
          </cell>
          <cell r="B1997" t="str">
            <v>KIT DE PORTA DE MADEIRA TIPO VENEZIANA, PADRÃO POPULAR, 80X210CM, ESPESSURA DE 3CM, ITENS INCLUSOS: DOBRADIÇAS, MONTAGEM E INSTALAÇÃO DO BATENTE, SEM FECHADURA - FORNECIMENTO E INSTALAÇÃO. AF_12/2019</v>
          </cell>
          <cell r="C1997" t="str">
            <v>UN</v>
          </cell>
          <cell r="D1997" t="str">
            <v>ATRIBUÍDO SÃO PAULO</v>
          </cell>
          <cell r="E1997" t="str">
            <v>1.220,06</v>
          </cell>
        </row>
        <row r="1998">
          <cell r="A1998" t="str">
            <v>91336</v>
          </cell>
          <cell r="B1998" t="str">
            <v>KIT DE PORTA DE MADEIRA TIPO MEXICANA, MACIÇA (PESADA OU SUPERPESADA), PADRÃO MÉDIO, 80X210CM, ESPESSURA DE 3CM, ITENS INCLUSOS: DOBRADIÇAS, MONTAGEM E INSTALAÇÃO DO BATENTE, SEM FECHADURA - FORNECIMENTO E INSTALAÇÃO. AF_12/2019</v>
          </cell>
          <cell r="C1998" t="str">
            <v>UN</v>
          </cell>
          <cell r="D1998" t="str">
            <v>ATRIBUÍDO SÃO PAULO</v>
          </cell>
          <cell r="E1998" t="str">
            <v>1.665,44</v>
          </cell>
        </row>
        <row r="1999">
          <cell r="A1999" t="str">
            <v>91337</v>
          </cell>
          <cell r="B1999" t="str">
            <v>KIT DE PORTA DE MADEIRA TIPO MEXICANA, MACIÇA (PESADA OU SUPERPESADA), PADRÃO POPULAR, 80X210CM, ESPESSURA DE 3CM, ITENS INCLUSOS: DOBRADIÇAS, MONTAGEM E INSTALAÇÃO DO BATENTE, SEM FECHADURA - FORNECIMENTO E INSTALAÇÃO. AF_12/2019</v>
          </cell>
          <cell r="C1999" t="str">
            <v>UN</v>
          </cell>
          <cell r="D1999" t="str">
            <v>ATRIBUÍDO SÃO PAULO</v>
          </cell>
          <cell r="E1999" t="str">
            <v>1.572,14</v>
          </cell>
        </row>
        <row r="2000">
          <cell r="A2000" t="str">
            <v>100659</v>
          </cell>
          <cell r="B2000" t="str">
            <v>ALIZAR DE 5X1,5CM PARA PORTA FIXADO COM PREGOS, PADRÃO MÉDIO - FORNECIMENTO E INSTALAÇÃO. AF_12/2019</v>
          </cell>
          <cell r="C2000" t="str">
            <v>M</v>
          </cell>
          <cell r="D2000" t="str">
            <v>COEFICIENTE DE REPRESENTATIVIDADE</v>
          </cell>
          <cell r="E2000" t="str">
            <v>9,29</v>
          </cell>
        </row>
        <row r="2001">
          <cell r="A2001" t="str">
            <v>100660</v>
          </cell>
          <cell r="B2001" t="str">
            <v>ALIZAR DE 5X1,5CM PARA PORTA FIXADO COM PREGOS, PADRÃO POPULAR - FORNECIMENTO E INSTALAÇÃO. AF_12/2019</v>
          </cell>
          <cell r="C2001" t="str">
            <v>M</v>
          </cell>
          <cell r="D2001" t="str">
            <v>COEFICIENTE DE REPRESENTATIVIDADE</v>
          </cell>
          <cell r="E2001" t="str">
            <v>6,40</v>
          </cell>
        </row>
        <row r="2002">
          <cell r="A2002" t="str">
            <v>100675</v>
          </cell>
          <cell r="B2002" t="str">
            <v>KIT DE PORTA-PRONTA DE MADEIRA EM ACABAMENTO MELAMÍNICO BRANCO, FOLHA LEVE OU MÉDIA, 90X210, EXCLUSIVE FECHADURA, FIXAÇÃO COM PREENCHIMENTO TOTAL DE ESPUMA EXPANSIVA - FORNECIMENTO E INSTALAÇÃO. AF_12/2019</v>
          </cell>
          <cell r="C2002" t="str">
            <v>UN</v>
          </cell>
          <cell r="D2002" t="str">
            <v>COEFICIENTE DE REPRESENTATIVIDADE</v>
          </cell>
          <cell r="E2002" t="str">
            <v>943,52</v>
          </cell>
        </row>
        <row r="2003">
          <cell r="A2003" t="str">
            <v>100676</v>
          </cell>
          <cell r="B2003" t="str">
            <v>BATENTE PARA PORTA COM BANDEIRA, FIXAÇÃO COM PARAFUSO E BUCHA. AF_12/2019</v>
          </cell>
          <cell r="C2003" t="str">
            <v>UN</v>
          </cell>
          <cell r="D2003" t="str">
            <v>COEFICIENTE DE REPRESENTATIVIDADE</v>
          </cell>
          <cell r="E2003" t="str">
            <v>158,64</v>
          </cell>
        </row>
        <row r="2004">
          <cell r="A2004" t="str">
            <v>100678</v>
          </cell>
          <cell r="B2004" t="str">
            <v>KIT DE PORTA DE MADEIRA PARA VERNIZ, SEMI-OCA (LEVE OU MÉDIA), PADRÃO MÉDIO, 60X210CM, ESPESSURA DE 3,5CM, ITENS INCLUSOS: DOBRADIÇAS, MONTAGEM E INSTALAÇÃO DE BATENTE, FECHADURA COM EXECUÇÃO DO FURO - FORNECIMENTO E INSTALAÇÃO. AF_12/2019</v>
          </cell>
          <cell r="C2004" t="str">
            <v>UN</v>
          </cell>
          <cell r="D2004" t="str">
            <v>COEFICIENTE DE REPRESENTATIVIDADE</v>
          </cell>
          <cell r="E2004" t="str">
            <v>901,46</v>
          </cell>
        </row>
        <row r="2005">
          <cell r="A2005" t="str">
            <v>100679</v>
          </cell>
          <cell r="B2005" t="str">
            <v>KIT DE PORTA DE MADEIRA PARA VERNIZ, SEMI-OCA (LEVE OU MÉDIA), PADRÃO POPULAR, 60X210CM, ESPESSURA DE 3,5CM, ITENS INCLUSOS: DOBRADIÇAS, MONTAGEM E INSTALAÇÃO DE BATENTE, FECHADURA COM EXECUÇÃO DO FURO - FORNECIMENTO E INSTALAÇÃO. AF_12/2019</v>
          </cell>
          <cell r="C2005" t="str">
            <v>UN</v>
          </cell>
          <cell r="D2005" t="str">
            <v>COEFICIENTE DE REPRESENTATIVIDADE</v>
          </cell>
          <cell r="E2005" t="str">
            <v>762,20</v>
          </cell>
        </row>
        <row r="2006">
          <cell r="A2006" t="str">
            <v>100680</v>
          </cell>
          <cell r="B2006" t="str">
            <v>KIT DE PORTA DE MADEIRA PARA VERNIZ, SEMI-OCA (LEVE OU MÉDIA), PADRÃO MÉDIO, 70X210CM, ESPESSURA DE 3,5CM, ITENS INCLUSOS: DOBRADIÇAS, MONTAGEM E INSTALAÇÃO DE BATENTE, FECHADURA COM EXECUÇÃO DO FURO - FORNECIMENTO E INSTALAÇÃO. AF_12/2019</v>
          </cell>
          <cell r="C2006" t="str">
            <v>UN</v>
          </cell>
          <cell r="D2006" t="str">
            <v>COEFICIENTE DE REPRESENTATIVIDADE</v>
          </cell>
          <cell r="E2006" t="str">
            <v>909,54</v>
          </cell>
        </row>
        <row r="2007">
          <cell r="A2007" t="str">
            <v>100681</v>
          </cell>
          <cell r="B2007" t="str">
            <v>KIT DE PORTA DE MADEIRA FRISADA, SEMI-OCA (LEVE OU MÉDIA), PADRÃO MÉDIO, 70X210CM, ESPESSURA DE 3CM, ITENS INCLUSOS: DOBRADIÇAS, MONTAGEM E INSTALAÇÃO DE BATENTE, FECHADURA COM EXECUÇÃO DO FURO - FORNECIMENTO E INSTALAÇÃO. AF_12/2019</v>
          </cell>
          <cell r="C2007" t="str">
            <v>UN</v>
          </cell>
          <cell r="D2007" t="str">
            <v>COEFICIENTE DE REPRESENTATIVIDADE</v>
          </cell>
          <cell r="E2007" t="str">
            <v>936,62</v>
          </cell>
        </row>
        <row r="2008">
          <cell r="A2008" t="str">
            <v>100682</v>
          </cell>
          <cell r="B2008" t="str">
            <v>KIT DE PORTA DE MADEIRA FRISADA, SEMI-OCA (LEVE OU MÉDIA), PADRÃO POPULAR, 70X210CM, ESPESSURA DE 3CM, ITENS INCLUSOS: DOBRADIÇAS, MONTAGEM E INSTALAÇÃO DE BATENTE, FECHADURA COM EXECUÇÃO DO FURO - FORNECIMENTO E INSTALAÇÃO. AF_12/2019</v>
          </cell>
          <cell r="C2008" t="str">
            <v>UN</v>
          </cell>
          <cell r="D2008" t="str">
            <v>COEFICIENTE DE REPRESENTATIVIDADE</v>
          </cell>
          <cell r="E2008" t="str">
            <v>780,89</v>
          </cell>
        </row>
        <row r="2009">
          <cell r="A2009" t="str">
            <v>100683</v>
          </cell>
          <cell r="B2009" t="str">
            <v>KIT DE PORTA DE MADEIRA PARA VERNIZ, SEMI-OCA (LEVE OU MÉDIA), PADRÃO MÉDIO, 80X210CM, ESPESSURA DE 3,5CM, ITENS INCLUSOS: DOBRADIÇAS, MONTAGEM E INSTALAÇÃO DE BATENTE, FECHADURA COM EXECUÇÃO DO FURO - FORNECIMENTO E INSTALAÇÃO. AF_12/2019</v>
          </cell>
          <cell r="C2009" t="str">
            <v>UN</v>
          </cell>
          <cell r="D2009" t="str">
            <v>COEFICIENTE DE REPRESENTATIVIDADE</v>
          </cell>
          <cell r="E2009" t="str">
            <v>987,73</v>
          </cell>
        </row>
        <row r="2010">
          <cell r="A2010" t="str">
            <v>100684</v>
          </cell>
          <cell r="B2010" t="str">
            <v>KIT DE PORTA DE MADEIRA PARA VERNIZ, SEMI-OCA (LEVE OU MÉDIA), PADRÃO POPULAR, 80X210CM, ESPESSURA DE 3,5CM, ITENS INCLUSOS: DOBRADIÇAS, MONTAGEM E INSTALAÇÃO DE BATENTE, FECHADURA COM EXECUÇÃO DO FURO - FORNECIMENTO E INSTALAÇÃO. AF_12/2019</v>
          </cell>
          <cell r="C2010" t="str">
            <v>UN</v>
          </cell>
          <cell r="D2010" t="str">
            <v>COEFICIENTE DE REPRESENTATIVIDADE</v>
          </cell>
          <cell r="E2010" t="str">
            <v>825,94</v>
          </cell>
        </row>
        <row r="2011">
          <cell r="A2011" t="str">
            <v>100685</v>
          </cell>
          <cell r="B2011" t="str">
            <v>KIT DE PORTA DE MADEIRA PARA VERNIZ, SEMI-OCA (LEVE OU MÉDIA), PADRÃO MÉDIO, 90X210CM, ESPESSURA DE 3,5CM, ITENS INCLUSOS: DOBRADIÇAS, MONTAGEM E INSTALAÇÃO DE BATENTE, FECHADURA COM EXECUÇÃO DO FURO - FORNECIMENTO E INSTALAÇÃO. AF_12/2019</v>
          </cell>
          <cell r="C2011" t="str">
            <v>UN</v>
          </cell>
          <cell r="D2011" t="str">
            <v>COEFICIENTE DE REPRESENTATIVIDADE</v>
          </cell>
          <cell r="E2011" t="str">
            <v>1.032,66</v>
          </cell>
        </row>
        <row r="2012">
          <cell r="A2012" t="str">
            <v>100686</v>
          </cell>
          <cell r="B2012" t="str">
            <v>KIT DE PORTA DE MADEIRA PARA VERNIZ, SEMI-OCA (LEVE OU MÉDIA), PADRÃO POPULAR, 90X210CM, ESPESSURA DE 3CM, ITENS INCLUSOS: DOBRADIÇAS, MONTAGEM E INSTALAÇÃO DE BATENTE, FECHADURA COM EXECUÇÃO DO FURO - FORNECIMENTO E INSTALAÇÃO. AF_12/2019</v>
          </cell>
          <cell r="C2012" t="str">
            <v>UN</v>
          </cell>
          <cell r="D2012" t="str">
            <v>COEFICIENTE DE REPRESENTATIVIDADE</v>
          </cell>
          <cell r="E2012" t="str">
            <v>870,30</v>
          </cell>
        </row>
        <row r="2013">
          <cell r="A2013" t="str">
            <v>100687</v>
          </cell>
          <cell r="B2013" t="str">
            <v>KIT DE PORTA DE MADEIRA FRISADA, SEMI-OCA (LEVE OU MÉDIA), PADRÃO MÉDIO, 60X210CM, ESPESSURA DE 3,5CM, ITENS INCLUSOS: DOBRADIÇAS, MONTAGEM E INSTALAÇÃO DE BATENTE, FECHADURA COM EXECUÇÃO DO FURO - FORNECIMENTO E INSTALAÇÃO. AF_12/2019</v>
          </cell>
          <cell r="C2013" t="str">
            <v>UN</v>
          </cell>
          <cell r="D2013" t="str">
            <v>COEFICIENTE DE REPRESENTATIVIDADE</v>
          </cell>
          <cell r="E2013" t="str">
            <v>911,15</v>
          </cell>
        </row>
        <row r="2014">
          <cell r="A2014" t="str">
            <v>100688</v>
          </cell>
          <cell r="B2014" t="str">
            <v>KIT DE PORTA DE MADEIRA FRISADA, SEMI-OCA (LEVE OU MÉDIA), PADRÃO POPULAR, 60X210CM, ESPESSURA DE 3CM, ITENS INCLUSOS: DOBRADIÇAS, MONTAGEM E INSTALAÇÃO DE BATENTE, FECHADURA COM EXECUÇÃO DO FURO - FORNECIMENTO E INSTALAÇÃO. AF_12/2019</v>
          </cell>
          <cell r="C2014" t="str">
            <v>UN</v>
          </cell>
          <cell r="D2014" t="str">
            <v>COEFICIENTE DE REPRESENTATIVIDADE</v>
          </cell>
          <cell r="E2014" t="str">
            <v>771,89</v>
          </cell>
        </row>
        <row r="2015">
          <cell r="A2015" t="str">
            <v>100689</v>
          </cell>
          <cell r="B2015" t="str">
            <v>KIT DE PORTA DE MADEIRA FRISADA, SEMI-OCA (LEVE OU MÉDIA), PADRÃO MÉDIO, 80X210CM, ESPESSURA DE 3,5CM, ITENS INCLUSOS: DOBRADIÇAS, MONTAGEM E INSTALAÇÃO DE BATENTE, FECHADURA COM EXECUÇÃO DO FURO - FORNECIMENTO E INSTALAÇÃO. AF_12/2019</v>
          </cell>
          <cell r="C2015" t="str">
            <v>UN</v>
          </cell>
          <cell r="D2015" t="str">
            <v>COEFICIENTE DE REPRESENTATIVIDADE</v>
          </cell>
          <cell r="E2015" t="str">
            <v>994,19</v>
          </cell>
        </row>
        <row r="2016">
          <cell r="A2016" t="str">
            <v>100690</v>
          </cell>
          <cell r="B2016" t="str">
            <v>KIT DE PORTA DE MADEIRA FRISADA, SEMI-OCA (LEVE OU MÉDIA), PADRÃO POPULAR, 80X210CM, ESPESSURA DE 3,5CM, ITENS INCLUSOS: DOBRADIÇAS, MONTAGEM E INSTALAÇÃO DE BATENTE, FECHADURA COM EXECUÇÃO DO FURO - FORNECIMENTO E INSTALAÇÃO. AF_12/2019</v>
          </cell>
          <cell r="C2016" t="str">
            <v>UN</v>
          </cell>
          <cell r="D2016" t="str">
            <v>COEFICIENTE DE REPRESENTATIVIDADE</v>
          </cell>
          <cell r="E2016" t="str">
            <v>832,40</v>
          </cell>
        </row>
        <row r="2017">
          <cell r="A2017" t="str">
            <v>100691</v>
          </cell>
          <cell r="B2017" t="str">
            <v>KIT DE PORTA DE MADEIRA TIPO VENEZIANA, 80X210CM (ESPESSURA DE 3CM), PADRÃO MÉDIO, ITENS INCLUSOS: DOBRADIÇAS, MONTAGEM E INSTALAÇÃO DE BATENTE, FECHADURA COM EXECUÇÃO DO FURO - FORNECIMENTO E INSTALAÇÃO. AF_12/2019</v>
          </cell>
          <cell r="C2017" t="str">
            <v>UN</v>
          </cell>
          <cell r="D2017" t="str">
            <v>ATRIBUÍDO SÃO PAULO</v>
          </cell>
          <cell r="E2017" t="str">
            <v>1.481,21</v>
          </cell>
        </row>
        <row r="2018">
          <cell r="A2018" t="str">
            <v>100692</v>
          </cell>
          <cell r="B2018" t="str">
            <v>KIT DE PORTA DE MADEIRA TIPO VENEZIANA, 80X210CM (ESPESSURA DE 3CM), PADRÃO POPULAR, ITENS INCLUSOS: DOBRADIÇAS, MONTAGEM E INSTALAÇÃO DE BATENTE, FECHADURA COM EXECUÇÃO DO FURO - FORNECIMENTO E INSTALAÇÃO. AF_12/2019</v>
          </cell>
          <cell r="C2018" t="str">
            <v>UN</v>
          </cell>
          <cell r="D2018" t="str">
            <v>ATRIBUÍDO SÃO PAULO</v>
          </cell>
          <cell r="E2018" t="str">
            <v>1.319,42</v>
          </cell>
        </row>
        <row r="2019">
          <cell r="A2019" t="str">
            <v>100693</v>
          </cell>
          <cell r="B2019" t="str">
            <v>KIT DE PORTA DE MADEIRA TIPO MEXICANA, MACIÇA (PESADA OU SUPERPESADA), PADRÃO MÉDIO, 80X210CM, ESPESSURA DE 3,5CM, ITENS INCLUSOS: DOBRADIÇAS, MONTAGEM E INSTALAÇÃO DE BATENTE, FECHADURA COM EXECUÇÃO DO FURO - FORNECIMENTO E INSTALAÇÃO. AF_12/2019</v>
          </cell>
          <cell r="C2019" t="str">
            <v>UN</v>
          </cell>
          <cell r="D2019" t="str">
            <v>ATRIBUÍDO SÃO PAULO</v>
          </cell>
          <cell r="E2019" t="str">
            <v>1.833,29</v>
          </cell>
        </row>
        <row r="2020">
          <cell r="A2020" t="str">
            <v>100694</v>
          </cell>
          <cell r="B2020" t="str">
            <v>KIT DE PORTA DE MADEIRA TIPO MEXICANA, MACIÇA (PESADA OU SUPERPESADA), PADRÃO POPULAR, 80X210CM, ESPESSURA DE 3,5CM, ITENS INCLUSOS: DOBRADIÇAS, MONTAGEM E INSTALAÇÃO DE BATENTE, FECHADURA COM EXECUÇÃO DO FURO - FORNECIMENTO E INSTALAÇÃO. AF_12/2019</v>
          </cell>
          <cell r="C2020" t="str">
            <v>UN</v>
          </cell>
          <cell r="D2020" t="str">
            <v>ATRIBUÍDO SÃO PAULO</v>
          </cell>
          <cell r="E2020" t="str">
            <v>1.671,50</v>
          </cell>
        </row>
        <row r="2021">
          <cell r="A2021" t="str">
            <v>100695</v>
          </cell>
          <cell r="B2021" t="str">
            <v>RECOLOCAÇÃO DE FOLHAS DE PORTA DE MADEIRA LEVE OU MÉDIA DE 60CM DE LARGURA, CONSIDERANDO REAPROVEITAMENTO DO MATERIAL. AF_12/2019</v>
          </cell>
          <cell r="C2021" t="str">
            <v>UN</v>
          </cell>
          <cell r="D2021" t="str">
            <v>COEFICIENTE DE REPRESENTATIVIDADE</v>
          </cell>
          <cell r="E2021" t="str">
            <v>48,92</v>
          </cell>
        </row>
        <row r="2022">
          <cell r="A2022" t="str">
            <v>100696</v>
          </cell>
          <cell r="B2022" t="str">
            <v>RECOLOCAÇÃO DE FOLHAS DE PORTA DE MADEIRA LEVE OU MÉDIA DE 70CM DE LARGURA, CONSIDERANDO REAPROVEITAMENTO DO MATERIAL. AF_12/2019</v>
          </cell>
          <cell r="C2022" t="str">
            <v>UN</v>
          </cell>
          <cell r="D2022" t="str">
            <v>COEFICIENTE DE REPRESENTATIVIDADE</v>
          </cell>
          <cell r="E2022" t="str">
            <v>54,31</v>
          </cell>
        </row>
        <row r="2023">
          <cell r="A2023" t="str">
            <v>100697</v>
          </cell>
          <cell r="B2023" t="str">
            <v>RECOLOCAÇÃO DE FOLHAS DE PORTA DE MADEIRA LEVE OU MÉDIA DE 80CM DE LARGURA, CONSIDERANDO REAPROVEITAMENTO DO MATERIAL. AF_12/2019</v>
          </cell>
          <cell r="C2023" t="str">
            <v>UN</v>
          </cell>
          <cell r="D2023" t="str">
            <v>COEFICIENTE DE REPRESENTATIVIDADE</v>
          </cell>
          <cell r="E2023" t="str">
            <v>59,74</v>
          </cell>
        </row>
        <row r="2024">
          <cell r="A2024" t="str">
            <v>100698</v>
          </cell>
          <cell r="B2024" t="str">
            <v>RECOLOCAÇÃO DE FOLHAS DE PORTA DE MADEIRA LEVE OU MÉDIA DE 90CM DE LARGURA, CONSIDERANDO REAPROVEITAMENTO DO MATERIAL. AF_12/2019</v>
          </cell>
          <cell r="C2024" t="str">
            <v>UN</v>
          </cell>
          <cell r="D2024" t="str">
            <v>COEFICIENTE DE REPRESENTATIVIDADE</v>
          </cell>
          <cell r="E2024" t="str">
            <v>65,14</v>
          </cell>
        </row>
        <row r="2025">
          <cell r="A2025" t="str">
            <v>100699</v>
          </cell>
          <cell r="B2025" t="str">
            <v>RECOLOCAÇÃO DE FOLHAS DE PORTA DE MADEIRA PESADA OU SUPERPESADA DE 80CM DE LARGURA, CONSIDERANDO REAPROVEITAMENTO DO MATERIAL. AF_12/2019</v>
          </cell>
          <cell r="C2025" t="str">
            <v>UN</v>
          </cell>
          <cell r="D2025" t="str">
            <v>COEFICIENTE DE REPRESENTATIVIDADE</v>
          </cell>
          <cell r="E2025" t="str">
            <v>77,28</v>
          </cell>
        </row>
        <row r="2026">
          <cell r="A2026" t="str">
            <v>100700</v>
          </cell>
          <cell r="B2026" t="str">
            <v>PORTA DE MADEIRA COMPENSADA LISA PARA PINTURA, 120X210X3,5CM, 2 FOLHAS, INCLUSO ADUELA 2A, ALIZAR 2A E DOBRADIÇAS. AF_12/2019</v>
          </cell>
          <cell r="C2026" t="str">
            <v>UN</v>
          </cell>
          <cell r="D2026" t="str">
            <v>COEFICIENTE DE REPRESENTATIVIDADE</v>
          </cell>
          <cell r="E2026" t="str">
            <v>777,59</v>
          </cell>
        </row>
        <row r="2027">
          <cell r="A2027" t="str">
            <v>100712</v>
          </cell>
          <cell r="B2027" t="str">
            <v>KIT DE PORTA DE MADEIRA PARA VERNIZ, SEMI-OCA (LEVE OU MÉDIA), PADRÃO POPULAR, 70X210CM, ESPESSURA DE 3,5CM, ITENS INCLUSOS: DOBRADIÇAS, MONTAGEM E INSTALAÇÃO DE BATENTE, FECHADURA COM EXECUÇÃO DO FURO - FORNECIMENTO E INSTALAÇÃO. AF_12/2019</v>
          </cell>
          <cell r="C2027" t="str">
            <v>UN</v>
          </cell>
          <cell r="D2027" t="str">
            <v>COEFICIENTE DE REPRESENTATIVIDADE</v>
          </cell>
          <cell r="E2027" t="str">
            <v>753,81</v>
          </cell>
        </row>
        <row r="2028">
          <cell r="A2028" t="str">
            <v>100665</v>
          </cell>
          <cell r="B2028" t="str">
            <v>JANELA DE MADEIRA - CEDRINHO/ANGELIM OU EQUIVALENTE DA REGIÃO - DE ABRIR COM 4 FOLHAS (2 VENEZIANAS E 2 GUILHOTINAS PARA VIDRO), COM BATENTE, ALIZAR E FERRAGENS. EXCLUSIVE VIDROS, ACABAMENTO E CONTRAMARCO. FORNECIMENTO E INSTALAÇÃO. AF_12/2019</v>
          </cell>
          <cell r="C2028" t="str">
            <v>M2</v>
          </cell>
          <cell r="D2028" t="str">
            <v>ATRIBUÍDO SÃO PAULO</v>
          </cell>
          <cell r="E2028" t="str">
            <v>1.184,21</v>
          </cell>
        </row>
        <row r="2029">
          <cell r="A2029" t="str">
            <v>100666</v>
          </cell>
          <cell r="B2029" t="str">
            <v>JANELA DE MADEIRA (PINUS/EUCALIPTO OU EQUIV.) DE ABRIR COM 4 FOLHAS (2 VENEZIANAS E 2 GUILHOTINAS PARA VIDRO), COM BATENTE, ALIZAR E FERRAGENS. EXCLUSIVE VIDROS, ACABAMENTO E CONTRAMARCO. FORNECIMENTO E INSTALAÇÃO. AF_12/2019</v>
          </cell>
          <cell r="C2029" t="str">
            <v>M2</v>
          </cell>
          <cell r="D2029" t="str">
            <v>ATRIBUÍDO SÃO PAULO</v>
          </cell>
          <cell r="E2029" t="str">
            <v>928,98</v>
          </cell>
        </row>
        <row r="2030">
          <cell r="A2030" t="str">
            <v>100667</v>
          </cell>
          <cell r="B2030" t="str">
            <v>JANELA DE MADEIRA (IMBUIA/CEDRO OU EQUIV.) DE ABRIR COM 4 FOLHAS (2 VENEZIANAS E 2 GUILHOTINAS PARA VIDRO), COM BATENTE, ALIZAR E FERRAGENS. EXCLUSIVE VIDROS, ACABAMENTO E CONTRAMARCO. FORNECIMENTO E INSTALAÇÃO. AF_12/2019</v>
          </cell>
          <cell r="C2030" t="str">
            <v>M2</v>
          </cell>
          <cell r="D2030" t="str">
            <v>ATRIBUÍDO SÃO PAULO</v>
          </cell>
          <cell r="E2030" t="str">
            <v>1.545,03</v>
          </cell>
        </row>
        <row r="2031">
          <cell r="A2031" t="str">
            <v>100668</v>
          </cell>
          <cell r="B2031" t="str">
            <v>JANELA DE MADEIRA (CEDRINHO/ANGELIM OU EQUIV.) TIPO MAXIM-AR, PARA VIDRO, COM BATENTE, ALIZAR E FERRAGENS. EXCLUSIVE VIDRO, ACABAMENTO E CONTRAMARCO. FORNECIMENTO E INSTALAÇÃO. AF_12/2019</v>
          </cell>
          <cell r="C2031" t="str">
            <v>M2</v>
          </cell>
          <cell r="D2031" t="str">
            <v>ATRIBUÍDO SÃO PAULO</v>
          </cell>
          <cell r="E2031" t="str">
            <v>1.839,52</v>
          </cell>
        </row>
        <row r="2032">
          <cell r="A2032" t="str">
            <v>100669</v>
          </cell>
          <cell r="B2032" t="str">
            <v>JANELA DE MADEIRA (PINUS/EUCALIPTO OU EQUIV.) TIPO BASCULANTE COM 2 FOLHAS PARA VIDRO, COM BATENTE, ALIZAR E FERRAGENS. EXCLUSIVE VIDROS, ACABAMENTO E CONTRAMARCO. FORNECIMENTO E INSTALAÇÃO. AF_12/2019</v>
          </cell>
          <cell r="C2032" t="str">
            <v>M2</v>
          </cell>
          <cell r="D2032" t="str">
            <v>ATRIBUÍDO SÃO PAULO</v>
          </cell>
          <cell r="E2032" t="str">
            <v>1.086,41</v>
          </cell>
        </row>
        <row r="2033">
          <cell r="A2033" t="str">
            <v>100670</v>
          </cell>
          <cell r="B2033" t="str">
            <v>JANELA DE MADEIRA (CEDRINHO/ANGELIM OU EQUIV.) DE CORRER COM 6 FOLHAS (2 VENEZ. FIXAS, 2 VENEZ. DE CORRER E 2 DE CORRER PARA VIDRO), COM BATENTE, ALIZAR E FERRAGENS. EXCLUSIVE VIDROS, ACABAMENTO E CONTRAMARCO. FORNECIMENTO E INSTALAÇÃO. AF_12/2019</v>
          </cell>
          <cell r="C2033" t="str">
            <v>M2</v>
          </cell>
          <cell r="D2033" t="str">
            <v>ATRIBUÍDO SÃO PAULO</v>
          </cell>
          <cell r="E2033" t="str">
            <v>1.480,62</v>
          </cell>
        </row>
        <row r="2034">
          <cell r="A2034" t="str">
            <v>100671</v>
          </cell>
          <cell r="B2034" t="str">
            <v>JANELA DE MADEIRA (IMBUIA/CEDRO OU EQUIV) DE CORRER COM 6 FOLHAS (2 VENEZIANAS FIXAS, 2 VENEZIANAS DE CORRER E 2 DE CORRER PARA VIDRO), COM BATENTE, ALIZAR E FERRAGENS. EXCLUSIVE VIDROS, ACABAMENTO E CONTRAMARCO. FORNECIMENTO E INSTALAÇÃO. AF_12/2019</v>
          </cell>
          <cell r="C2034" t="str">
            <v>M2</v>
          </cell>
          <cell r="D2034" t="str">
            <v>ATRIBUÍDO SÃO PAULO</v>
          </cell>
          <cell r="E2034" t="str">
            <v>1.847,37</v>
          </cell>
        </row>
        <row r="2035">
          <cell r="A2035" t="str">
            <v>100672</v>
          </cell>
          <cell r="B2035" t="str">
            <v>JANELA DE MADEIRA (PINUS/EUCALIPTO OU EQUIV.) DE CORRER COM 6 FOLHAS (2 VENEZ. FIXAS, 2 VENEZ. DE CORRER E 2 DE CORRER PARA VIDRO), COM BATENTE, ALIZAR E FERRAGENS. EXCLUSIVE VIDROS, ACABAMENTO E CONTRAMARCO. FORNECIMENTO EINSTALAÇÃO. AF_12/2019</v>
          </cell>
          <cell r="C2035" t="str">
            <v>M2</v>
          </cell>
          <cell r="D2035" t="str">
            <v>ATRIBUÍDO SÃO PAULO</v>
          </cell>
          <cell r="E2035" t="str">
            <v>1.178,19</v>
          </cell>
        </row>
        <row r="2036">
          <cell r="A2036" t="str">
            <v>100701</v>
          </cell>
          <cell r="B2036" t="str">
            <v>PORTA DE FERRO, DE ABRIR, TIPO GRADE COM CHAPA, COM GUARNIÇÕES. AF_12/2019</v>
          </cell>
          <cell r="C2036" t="str">
            <v>M2</v>
          </cell>
          <cell r="D2036" t="str">
            <v>COEFICIENTE DE REPRESENTATIVIDADE</v>
          </cell>
          <cell r="E2036" t="str">
            <v>411,01</v>
          </cell>
        </row>
        <row r="2037">
          <cell r="A2037" t="str">
            <v>94559</v>
          </cell>
          <cell r="B2037" t="str">
            <v>JANELA DE AÇO TIPO BASCULANTE PARA VIDROS, COM BATENTE, FERRAGENS E PINTURA ANTICORROSIVA. EXCLUSIVE VIDROS, ACABAMENTO, ALIZAR E CONTRAMARCO. FORNECIMENTO E INSTALAÇÃO. AF_12/2019</v>
          </cell>
          <cell r="C2037" t="str">
            <v>M2</v>
          </cell>
          <cell r="D2037" t="str">
            <v>ATRIBUÍDO SÃO PAULO</v>
          </cell>
          <cell r="E2037" t="str">
            <v>629,95</v>
          </cell>
        </row>
        <row r="2038">
          <cell r="A2038" t="str">
            <v>94562</v>
          </cell>
          <cell r="B2038" t="str">
            <v>JANELA DE AÇO DE CORRER COM 4 FOLHAS PARA VIDRO, COM BATENTE, FERRAGENS E PINTURA ANTICORROSIVA. EXCLUSIVE VIDROS, ALIZAR E CONTRAMARCO. FORNECIMENTO E INSTALAÇÃO. AF_12/2019</v>
          </cell>
          <cell r="C2038" t="str">
            <v>M2</v>
          </cell>
          <cell r="D2038" t="str">
            <v>ATRIBUÍDO SÃO PAULO</v>
          </cell>
          <cell r="E2038" t="str">
            <v>595,13</v>
          </cell>
        </row>
        <row r="2039">
          <cell r="A2039" t="str">
            <v>94587</v>
          </cell>
          <cell r="B2039" t="str">
            <v>CONTRAMARCO DE AÇO, FIXAÇÃO COM ARGAMASSA - FORNECIMENTO E INSTALAÇÃO. AF_12/2019</v>
          </cell>
          <cell r="C2039" t="str">
            <v>M</v>
          </cell>
          <cell r="D2039" t="str">
            <v>ATRIBUÍDO SÃO PAULO</v>
          </cell>
          <cell r="E2039" t="str">
            <v>58,09</v>
          </cell>
        </row>
        <row r="2040">
          <cell r="A2040" t="str">
            <v>94588</v>
          </cell>
          <cell r="B2040" t="str">
            <v>CONTRAMARCO DE AÇO, FIXAÇÃO COM PARAFUSO - FORNECIMENTO E INSTALAÇÃO. AF_12/2019</v>
          </cell>
          <cell r="C2040" t="str">
            <v>M</v>
          </cell>
          <cell r="D2040" t="str">
            <v>ATRIBUÍDO SÃO PAULO</v>
          </cell>
          <cell r="E2040" t="str">
            <v>54,98</v>
          </cell>
        </row>
        <row r="2041">
          <cell r="A2041" t="str">
            <v>99837</v>
          </cell>
          <cell r="B2041" t="str">
            <v>GUARDA-CORPO DE AÇO GALVANIZADO DE 1,10M, MONTANTES TUBULARES DE 1.1/4 ESPAÇADOS DE 1,20M, TRAVESSA SUPERIOR DE 1.1/2, GRADIL FORMADO POR TUBOS HORIZONTAIS DE 1 E VERTICAIS DE 3/4, FIXADO COM CHUMBADOR MECÂNICO. AF_04/2019_PS</v>
          </cell>
          <cell r="C2041" t="str">
            <v>M</v>
          </cell>
          <cell r="D2041" t="str">
            <v>ATRIBUÍDO SÃO PAULO</v>
          </cell>
          <cell r="E2041" t="str">
            <v>523,64</v>
          </cell>
        </row>
        <row r="2042">
          <cell r="A2042" t="str">
            <v>99839</v>
          </cell>
          <cell r="B2042" t="str">
            <v>GUARDA-CORPO DE AÇO GALVANIZADO DE 1,10M DE ALTURA, MONTANTES TUBULARES DE 1.1/2  ESPAÇADOS DE 1,20M, TRAVESSA SUPERIOR DE 2 , GRADIL FORMADO POR BARRAS CHATAS EM FERRO DE 32X4,8MM, FIXADO COM CHUMBADOR MECÂNICO. AF_04/2019_PS</v>
          </cell>
          <cell r="C2042" t="str">
            <v>M</v>
          </cell>
          <cell r="D2042" t="str">
            <v>ATRIBUÍDO SÃO PAULO</v>
          </cell>
          <cell r="E2042" t="str">
            <v>440,81</v>
          </cell>
        </row>
        <row r="2043">
          <cell r="A2043" t="str">
            <v>99841</v>
          </cell>
          <cell r="B2043" t="str">
            <v>GUARDA-CORPO PANORÂMICO COM PERFIS DE ALUMÍNIO E VIDRO LAMINADO 8 MM, FIXADO COM CHUMBADOR MECÂNICO. AF_04/2019_PS</v>
          </cell>
          <cell r="C2043" t="str">
            <v>M</v>
          </cell>
          <cell r="D2043" t="str">
            <v>ATRIBUÍDO SÃO PAULO</v>
          </cell>
          <cell r="E2043" t="str">
            <v>1.115,79</v>
          </cell>
        </row>
        <row r="2044">
          <cell r="A2044" t="str">
            <v>99855</v>
          </cell>
          <cell r="B2044" t="str">
            <v>CORRIMÃO SIMPLES, DIÂMETRO EXTERNO = 1 1/2, EM AÇO GALVANIZADO. AF_04/2019_PS</v>
          </cell>
          <cell r="C2044" t="str">
            <v>M</v>
          </cell>
          <cell r="D2044" t="str">
            <v>ATRIBUÍDO SÃO PAULO</v>
          </cell>
          <cell r="E2044" t="str">
            <v>100,45</v>
          </cell>
        </row>
        <row r="2045">
          <cell r="A2045" t="str">
            <v>99857</v>
          </cell>
          <cell r="B2045" t="str">
            <v>CORRIMÃO SIMPLES, DIÂMETRO EXTERNO = 1 1/2, EM ALUMÍNIO. AF_04/2019_PS</v>
          </cell>
          <cell r="C2045" t="str">
            <v>M</v>
          </cell>
          <cell r="D2045" t="str">
            <v>ATRIBUÍDO SÃO PAULO</v>
          </cell>
          <cell r="E2045" t="str">
            <v>79,95</v>
          </cell>
        </row>
        <row r="2046">
          <cell r="A2046" t="str">
            <v>99861</v>
          </cell>
          <cell r="B2046" t="str">
            <v>GRADIL EM FERRO FIXADO EM VÃOS DE JANELAS, FORMADO POR BARRAS CHATAS DE 25X4,8 MM. AF_04/2019</v>
          </cell>
          <cell r="C2046" t="str">
            <v>M2</v>
          </cell>
          <cell r="D2046" t="str">
            <v>ATRIBUÍDO SÃO PAULO</v>
          </cell>
          <cell r="E2046" t="str">
            <v>544,54</v>
          </cell>
        </row>
        <row r="2047">
          <cell r="A2047" t="str">
            <v>99862</v>
          </cell>
          <cell r="B2047" t="str">
            <v>GRADIL EM ALUMÍNIO FIXADO EM VÃOS DE JANELAS, FORMADO POR TUBOS DE 3/4". AF_04/2019</v>
          </cell>
          <cell r="C2047" t="str">
            <v>M2</v>
          </cell>
          <cell r="D2047" t="str">
            <v>ATRIBUÍDO SÃO PAULO</v>
          </cell>
          <cell r="E2047" t="str">
            <v>497,05</v>
          </cell>
        </row>
        <row r="2048">
          <cell r="A2048" t="str">
            <v>90838</v>
          </cell>
          <cell r="B2048" t="str">
            <v>PORTA CORTA-FOGO 90X210X4CM - FORNECIMENTO E INSTALAÇÃO. AF_12/2019</v>
          </cell>
          <cell r="C2048" t="str">
            <v>UN</v>
          </cell>
          <cell r="D2048" t="str">
            <v>COEFICIENTE DE REPRESENTATIVIDADE</v>
          </cell>
          <cell r="E2048" t="str">
            <v>1.054,25</v>
          </cell>
        </row>
        <row r="2049">
          <cell r="A2049" t="str">
            <v>91338</v>
          </cell>
          <cell r="B2049" t="str">
            <v>PORTA DE ALUMÍNIO DE ABRIR COM LAMBRI, COM GUARNIÇÃO, FIXAÇÃO COM PARAFUSOS - FORNECIMENTO E INSTALAÇÃO. AF_12/2019</v>
          </cell>
          <cell r="C2049" t="str">
            <v>M2</v>
          </cell>
          <cell r="D2049" t="str">
            <v>COEFICIENTE DE REPRESENTATIVIDADE</v>
          </cell>
          <cell r="E2049" t="str">
            <v>764,33</v>
          </cell>
        </row>
        <row r="2050">
          <cell r="A2050" t="str">
            <v>91341</v>
          </cell>
          <cell r="B2050" t="str">
            <v>PORTA EM ALUMÍNIO DE ABRIR TIPO VENEZIANA COM GUARNIÇÃO, FIXAÇÃO COM PARAFUSOS - FORNECIMENTO E INSTALAÇÃO. AF_12/2019</v>
          </cell>
          <cell r="C2050" t="str">
            <v>M2</v>
          </cell>
          <cell r="D2050" t="str">
            <v>COEFICIENTE DE REPRESENTATIVIDADE</v>
          </cell>
          <cell r="E2050" t="str">
            <v>606,61</v>
          </cell>
        </row>
        <row r="2051">
          <cell r="A2051" t="str">
            <v>94805</v>
          </cell>
          <cell r="B2051" t="str">
            <v>PORTA DE ALUMÍNIO DE ABRIR PARA VIDRO SEM GUARNIÇÃO, 87X210CM, FIXAÇÃO COM PARAFUSOS, INCLUSIVE VIDROS - FORNECIMENTO E INSTALAÇÃO. AF_12/2019</v>
          </cell>
          <cell r="C2051" t="str">
            <v>UN</v>
          </cell>
          <cell r="D2051" t="str">
            <v>COEFICIENTE DE REPRESENTATIVIDADE</v>
          </cell>
          <cell r="E2051" t="str">
            <v>747,97</v>
          </cell>
        </row>
        <row r="2052">
          <cell r="A2052" t="str">
            <v>94806</v>
          </cell>
          <cell r="B2052" t="str">
            <v>PORTA EM AÇO DE ABRIR PARA VIDRO SEM GUARNIÇÃO, 87X210CM, FIXAÇÃO COM PARAFUSOS, EXCLUSIVE VIDROS - FORNECIMENTO E INSTALAÇÃO. AF_12/2019</v>
          </cell>
          <cell r="C2052" t="str">
            <v>UN</v>
          </cell>
          <cell r="D2052" t="str">
            <v>COEFICIENTE DE REPRESENTATIVIDADE</v>
          </cell>
          <cell r="E2052" t="str">
            <v>534,78</v>
          </cell>
        </row>
        <row r="2053">
          <cell r="A2053" t="str">
            <v>94807</v>
          </cell>
          <cell r="B2053" t="str">
            <v>PORTA EM AÇO DE ABRIR TIPO VENEZIANA SEM GUARNIÇÃO, 87X210CM, FIXAÇÃO COM PARAFUSOS - FORNECIMENTO E INSTALAÇÃO. AF_12/2019</v>
          </cell>
          <cell r="C2053" t="str">
            <v>UN</v>
          </cell>
          <cell r="D2053" t="str">
            <v>COEFICIENTE DE REPRESENTATIVIDADE</v>
          </cell>
          <cell r="E2053" t="str">
            <v>493,13</v>
          </cell>
        </row>
        <row r="2054">
          <cell r="A2054" t="str">
            <v>100702</v>
          </cell>
          <cell r="B2054" t="str">
            <v>PORTA DE CORRER DE ALUMÍNIO, COM DUAS FOLHAS PARA VIDRO, INCLUSO VIDRO LISO INCOLOR, FECHADURA E PUXADOR, SEM ALIZAR. AF_12/2019</v>
          </cell>
          <cell r="C2054" t="str">
            <v>M2</v>
          </cell>
          <cell r="D2054" t="str">
            <v>COEFICIENTE DE REPRESENTATIVIDADE</v>
          </cell>
          <cell r="E2054" t="str">
            <v>406,37</v>
          </cell>
        </row>
        <row r="2055">
          <cell r="A2055" t="str">
            <v>102188</v>
          </cell>
          <cell r="B2055" t="str">
            <v>MOLA HIDRAULICA DE PISO PARA PORTA DE VIDRO TEMPERADO. AF_01/2021</v>
          </cell>
          <cell r="C2055" t="str">
            <v>UN</v>
          </cell>
          <cell r="D2055" t="str">
            <v>COEFICIENTE DE REPRESENTATIVIDADE</v>
          </cell>
          <cell r="E2055" t="str">
            <v>932,45</v>
          </cell>
        </row>
        <row r="2056">
          <cell r="A2056" t="str">
            <v>102189</v>
          </cell>
          <cell r="B2056" t="str">
            <v>JOGO DE FERRAGENS CROMADAS PARA PORTA DE VIDRO TEMPERADO, UMA FOLHA COMPOSTO DE DOBRADICAS SUPERIOR E INFERIOR, TRINCO, FECHADURA, CONTRA FECHADURA COM CAPUCHINHO SEM MOLA E PUXADOR. AF_01/2021</v>
          </cell>
          <cell r="C2056" t="str">
            <v>UN</v>
          </cell>
          <cell r="D2056" t="str">
            <v>COEFICIENTE DE REPRESENTATIVIDADE</v>
          </cell>
          <cell r="E2056" t="str">
            <v>231,40</v>
          </cell>
        </row>
        <row r="2057">
          <cell r="A2057" t="str">
            <v>100703</v>
          </cell>
          <cell r="B2057" t="str">
            <v>PUXADOR CENTRAL PARA ESQUADRIA DE MADEIRA. AF_12/2019</v>
          </cell>
          <cell r="C2057" t="str">
            <v>UN</v>
          </cell>
          <cell r="D2057" t="str">
            <v>COEFICIENTE DE REPRESENTATIVIDADE</v>
          </cell>
          <cell r="E2057" t="str">
            <v>30,26</v>
          </cell>
        </row>
        <row r="2058">
          <cell r="A2058" t="str">
            <v>100704</v>
          </cell>
          <cell r="B2058" t="str">
            <v>PORTA CADEADO ZINCADO OXIDADO PRETO COM CADEADO DE AÇO INOX, LARGURA DE *50* MM. AF_12/2019</v>
          </cell>
          <cell r="C2058" t="str">
            <v>UN</v>
          </cell>
          <cell r="D2058" t="str">
            <v>COEFICIENTE DE REPRESENTATIVIDADE</v>
          </cell>
          <cell r="E2058" t="str">
            <v>65,40</v>
          </cell>
        </row>
        <row r="2059">
          <cell r="A2059" t="str">
            <v>100705</v>
          </cell>
          <cell r="B2059" t="str">
            <v>TARJETA TIPO LIVRE/OCUPADO PARA PORTA DE BANHEIRO. AF_12/2019</v>
          </cell>
          <cell r="C2059" t="str">
            <v>UN</v>
          </cell>
          <cell r="D2059" t="str">
            <v>COEFICIENTE DE REPRESENTATIVIDADE</v>
          </cell>
          <cell r="E2059" t="str">
            <v>73,14</v>
          </cell>
        </row>
        <row r="2060">
          <cell r="A2060" t="str">
            <v>100706</v>
          </cell>
          <cell r="B2060" t="str">
            <v>CREMONA EM LATÃO CROMADO OU POLIDO, COMPLETA. AF_12/2019</v>
          </cell>
          <cell r="C2060" t="str">
            <v>UN</v>
          </cell>
          <cell r="D2060" t="str">
            <v>COEFICIENTE DE REPRESENTATIVIDADE</v>
          </cell>
          <cell r="E2060" t="str">
            <v>62,59</v>
          </cell>
        </row>
        <row r="2061">
          <cell r="A2061" t="str">
            <v>100707</v>
          </cell>
          <cell r="B2061" t="str">
            <v>FECHO DE EMBUTIR TIPO UNHA 22CM. AF_12/2019</v>
          </cell>
          <cell r="C2061" t="str">
            <v>UN</v>
          </cell>
          <cell r="D2061" t="str">
            <v>COEFICIENTE DE REPRESENTATIVIDADE</v>
          </cell>
          <cell r="E2061" t="str">
            <v>138,29</v>
          </cell>
        </row>
        <row r="2062">
          <cell r="A2062" t="str">
            <v>100708</v>
          </cell>
          <cell r="B2062" t="str">
            <v>FECHO DE EMBUTIR TIPO UNHA 40CM. AF_12/2019</v>
          </cell>
          <cell r="C2062" t="str">
            <v>UN</v>
          </cell>
          <cell r="D2062" t="str">
            <v>COEFICIENTE DE REPRESENTATIVIDADE</v>
          </cell>
          <cell r="E2062" t="str">
            <v>174,32</v>
          </cell>
        </row>
        <row r="2063">
          <cell r="A2063" t="str">
            <v>100709</v>
          </cell>
          <cell r="B2063" t="str">
            <v>DOBRADIÇA EM AÇO/FERRO, 3" X 21/2", E=1,9 A 2MM, SEN ANEL, CROMADO OU ZINCADO, TAMPA BOLA, COM PARAFUSOS. AF_12/2019</v>
          </cell>
          <cell r="C2063" t="str">
            <v>UN</v>
          </cell>
          <cell r="D2063" t="str">
            <v>COEFICIENTE DE REPRESENTATIVIDADE</v>
          </cell>
          <cell r="E2063" t="str">
            <v>41,47</v>
          </cell>
        </row>
        <row r="2064">
          <cell r="A2064" t="str">
            <v>100710</v>
          </cell>
          <cell r="B2064" t="str">
            <v>DOBRADIÇA TIPO VAI E VEM EM LATÃO POLIDO 3". AF_12/2019</v>
          </cell>
          <cell r="C2064" t="str">
            <v>UN</v>
          </cell>
          <cell r="D2064" t="str">
            <v>COEFICIENTE DE REPRESENTATIVIDADE</v>
          </cell>
          <cell r="E2064" t="str">
            <v>113,34</v>
          </cell>
        </row>
        <row r="2065">
          <cell r="A2065" t="str">
            <v>102151</v>
          </cell>
          <cell r="B2065" t="str">
            <v>INSTALAÇÃO DE VIDRO LISO INCOLOR, E = 3 MM, EM ESQUADRIA DE MADEIRA, FIXADO COM BAGUETE. AF_01/2021</v>
          </cell>
          <cell r="C2065" t="str">
            <v>M2</v>
          </cell>
          <cell r="D2065" t="str">
            <v>ATRIBUÍDO SÃO PAULO</v>
          </cell>
          <cell r="E2065" t="str">
            <v>182,83</v>
          </cell>
        </row>
        <row r="2066">
          <cell r="A2066" t="str">
            <v>102152</v>
          </cell>
          <cell r="B2066" t="str">
            <v>INSTALAÇÃO DE VIDRO LISO, E = 4 MM, EM ESQUADRIA DE MADEIRA, FIXADO COM BAGUETE. AF_01/2021</v>
          </cell>
          <cell r="C2066" t="str">
            <v>M2</v>
          </cell>
          <cell r="D2066" t="str">
            <v>ATRIBUÍDO SÃO PAULO</v>
          </cell>
          <cell r="E2066" t="str">
            <v>202,83</v>
          </cell>
        </row>
        <row r="2067">
          <cell r="A2067" t="str">
            <v>102153</v>
          </cell>
          <cell r="B2067" t="str">
            <v>INSTALAÇÃO DE VIDRO LISO FUME, E = 4 MM, EM ESQUADRIA DE MADEIRA, FIXADO COM BAGUETE. AF_01/2021</v>
          </cell>
          <cell r="C2067" t="str">
            <v>M2</v>
          </cell>
          <cell r="D2067" t="str">
            <v>ATRIBUÍDO SÃO PAULO</v>
          </cell>
          <cell r="E2067" t="str">
            <v>256,16</v>
          </cell>
        </row>
        <row r="2068">
          <cell r="A2068" t="str">
            <v>102154</v>
          </cell>
          <cell r="B2068" t="str">
            <v>INSTALAÇÃO DE VIDRO LISO INCOLOR, E = 5 MM, EM ESQUADRIA DE MADEIRA, FIXADO COM BAGUETE. AF_01/2021</v>
          </cell>
          <cell r="C2068" t="str">
            <v>M2</v>
          </cell>
          <cell r="D2068" t="str">
            <v>ATRIBUÍDO SÃO PAULO</v>
          </cell>
          <cell r="E2068" t="str">
            <v>221,22</v>
          </cell>
        </row>
        <row r="2069">
          <cell r="A2069" t="str">
            <v>102155</v>
          </cell>
          <cell r="B2069" t="str">
            <v>INSTALAÇÃO DE VIDRO LISO FUME, E = 5 MM, EM ESQUADRIA DE MADEIRA, FIXADO COM BAGUETE. AF_01/2021</v>
          </cell>
          <cell r="C2069" t="str">
            <v>M2</v>
          </cell>
          <cell r="D2069" t="str">
            <v>ATRIBUÍDO SÃO PAULO</v>
          </cell>
          <cell r="E2069" t="str">
            <v>264,85</v>
          </cell>
        </row>
        <row r="2070">
          <cell r="A2070" t="str">
            <v>102156</v>
          </cell>
          <cell r="B2070" t="str">
            <v>INSTALAÇÃO DE VIDRO LISO INCOLOR, E = 6 MM, EM ESQUADRIA DE MADEIRA, FIXADO COM BAGUETE. AF_01/2021</v>
          </cell>
          <cell r="C2070" t="str">
            <v>M2</v>
          </cell>
          <cell r="D2070" t="str">
            <v>ATRIBUÍDO SÃO PAULO</v>
          </cell>
          <cell r="E2070" t="str">
            <v>253,24</v>
          </cell>
        </row>
        <row r="2071">
          <cell r="A2071" t="str">
            <v>102157</v>
          </cell>
          <cell r="B2071" t="str">
            <v>INSTALAÇÃO DE VIDRO LISO FUME, E = 6 MM, EM ESQUADRIA DE MADEIRA, FIXADO COM BAGUETE. AF_01/2021</v>
          </cell>
          <cell r="C2071" t="str">
            <v>M2</v>
          </cell>
          <cell r="D2071" t="str">
            <v>ATRIBUÍDO SÃO PAULO</v>
          </cell>
          <cell r="E2071" t="str">
            <v>346,58</v>
          </cell>
        </row>
        <row r="2072">
          <cell r="A2072" t="str">
            <v>102158</v>
          </cell>
          <cell r="B2072" t="str">
            <v>INSTALAÇÃO DE VIDRO LISO INCOLOR, E = 8 MM, EM ESQUADRIA DE MADEIRA, FIXADO COM BAGUETE. AF_01/2021</v>
          </cell>
          <cell r="C2072" t="str">
            <v>M2</v>
          </cell>
          <cell r="D2072" t="str">
            <v>ATRIBUÍDO SÃO PAULO</v>
          </cell>
          <cell r="E2072" t="str">
            <v>350,39</v>
          </cell>
        </row>
        <row r="2073">
          <cell r="A2073" t="str">
            <v>102159</v>
          </cell>
          <cell r="B2073" t="str">
            <v>INSTALAÇÃO DE VIDRO LISO INCOLOR, E = 10 MM, EM ESQUADRIA DE MADEIRA, FIXADO COM BAGUETE. AF_01/2021</v>
          </cell>
          <cell r="C2073" t="str">
            <v>M2</v>
          </cell>
          <cell r="D2073" t="str">
            <v>ATRIBUÍDO SÃO PAULO</v>
          </cell>
          <cell r="E2073" t="str">
            <v>417,24</v>
          </cell>
        </row>
        <row r="2074">
          <cell r="A2074" t="str">
            <v>102160</v>
          </cell>
          <cell r="B2074" t="str">
            <v>INSTALAÇÃO DE VIDRO IMPRESSO, E = 4 MM, EM ESQUADRIA DE MADEIRA, FIXADO COM BAGUETE. AF_01/2021</v>
          </cell>
          <cell r="C2074" t="str">
            <v>M2</v>
          </cell>
          <cell r="D2074" t="str">
            <v>ATRIBUÍDO SÃO PAULO</v>
          </cell>
          <cell r="E2074" t="str">
            <v>176,16</v>
          </cell>
        </row>
        <row r="2075">
          <cell r="A2075" t="str">
            <v>102161</v>
          </cell>
          <cell r="B2075" t="str">
            <v>INSTALAÇÃO DE VIDRO LISO INCOLOR, E = 3 MM, EM ESQUADRIA DE ALUMÍNIO OU PVC, FIXADO COM BAGUETE. AF_01/2021_PS</v>
          </cell>
          <cell r="C2075" t="str">
            <v>M2</v>
          </cell>
          <cell r="D2075" t="str">
            <v>ATRIBUÍDO SÃO PAULO</v>
          </cell>
          <cell r="E2075" t="str">
            <v>280,90</v>
          </cell>
        </row>
        <row r="2076">
          <cell r="A2076" t="str">
            <v>102162</v>
          </cell>
          <cell r="B2076" t="str">
            <v>INSTALAÇÃO DE VIDRO LISO INCOLOR, E = 4 MM, EM ESQUADRIA DE ALUMÍNIO OU PVC, FIXADO COM BAGUETE. AF_01/2021_PS</v>
          </cell>
          <cell r="C2076" t="str">
            <v>M2</v>
          </cell>
          <cell r="D2076" t="str">
            <v>ATRIBUÍDO SÃO PAULO</v>
          </cell>
          <cell r="E2076" t="str">
            <v>300,90</v>
          </cell>
        </row>
        <row r="2077">
          <cell r="A2077" t="str">
            <v>102163</v>
          </cell>
          <cell r="B2077" t="str">
            <v>INSTALAÇÃO DE VIDRO LISO FUME, E = 4 MM, EM ESQUADRIA DE ALUMÍNIO OU PVC, FIXADO COM BAGUETE. AF_01/2021_PS</v>
          </cell>
          <cell r="C2077" t="str">
            <v>M2</v>
          </cell>
          <cell r="D2077" t="str">
            <v>ATRIBUÍDO SÃO PAULO</v>
          </cell>
          <cell r="E2077" t="str">
            <v>354,23</v>
          </cell>
        </row>
        <row r="2078">
          <cell r="A2078" t="str">
            <v>102164</v>
          </cell>
          <cell r="B2078" t="str">
            <v>INSTALAÇÃO DE VIDRO LISO INCOLOR, E = 5 MM, EM ESQUADRIA DE ALUMÍNIO OU PVC, FIXADO COM BAGUETE. AF_01/2021_PS</v>
          </cell>
          <cell r="C2078" t="str">
            <v>M2</v>
          </cell>
          <cell r="D2078" t="str">
            <v>ATRIBUÍDO SÃO PAULO</v>
          </cell>
          <cell r="E2078" t="str">
            <v>301,27</v>
          </cell>
        </row>
        <row r="2079">
          <cell r="A2079" t="str">
            <v>102165</v>
          </cell>
          <cell r="B2079" t="str">
            <v>INSTALAÇÃO DE VIDRO LISO FUME, E = 5 MM, EM ESQUADRIA DE ALUMÍNIO OU PVC, FIXADO COM BAGUETE. AF_01/2021_PS</v>
          </cell>
          <cell r="C2079" t="str">
            <v>M2</v>
          </cell>
          <cell r="D2079" t="str">
            <v>ATRIBUÍDO SÃO PAULO</v>
          </cell>
          <cell r="E2079" t="str">
            <v>344,90</v>
          </cell>
        </row>
        <row r="2080">
          <cell r="A2080" t="str">
            <v>102166</v>
          </cell>
          <cell r="B2080" t="str">
            <v>INSTALAÇÃO DE VIDRO LISO INCOLOR, E = 6 MM, EM ESQUADRIA DE ALUMÍNIO OU PVC, FIXADO COM BAGUETE. AF_01/2021_PS</v>
          </cell>
          <cell r="C2080" t="str">
            <v>M2</v>
          </cell>
          <cell r="D2080" t="str">
            <v>ATRIBUÍDO SÃO PAULO</v>
          </cell>
          <cell r="E2080" t="str">
            <v>315,21</v>
          </cell>
        </row>
        <row r="2081">
          <cell r="A2081" t="str">
            <v>102167</v>
          </cell>
          <cell r="B2081" t="str">
            <v>INSTALAÇÃO DE VIDRO LISO FUME, E = 6 MM, EM ESQUADRIA DE ALUMÍNIO OU PVC, FIXADO COM BAGUETE. AF_01/2021_PS</v>
          </cell>
          <cell r="C2081" t="str">
            <v>M2</v>
          </cell>
          <cell r="D2081" t="str">
            <v>ATRIBUÍDO SÃO PAULO</v>
          </cell>
          <cell r="E2081" t="str">
            <v>408,55</v>
          </cell>
        </row>
        <row r="2082">
          <cell r="A2082" t="str">
            <v>102168</v>
          </cell>
          <cell r="B2082" t="str">
            <v>INSTALAÇÃO DE VIDRO LISO INCOLOR, E = 8 MM, EM ESQUADRIA DE ALUMÍNIO OU PVC, FIXADO COM BAGUETE. AF_01/2021_PS</v>
          </cell>
          <cell r="C2082" t="str">
            <v>M2</v>
          </cell>
          <cell r="D2082" t="str">
            <v>ATRIBUÍDO SÃO PAULO</v>
          </cell>
          <cell r="E2082" t="str">
            <v>396,31</v>
          </cell>
        </row>
        <row r="2083">
          <cell r="A2083" t="str">
            <v>102169</v>
          </cell>
          <cell r="B2083" t="str">
            <v>INSTALAÇÃO DE VIDRO LISO INCOLOR, E = 10 MM, EM ESQUADRIA DE ALUMÍNIO OU PVC, FIXADO COM BAGUETE. AF_01/2021_PS</v>
          </cell>
          <cell r="C2083" t="str">
            <v>M2</v>
          </cell>
          <cell r="D2083" t="str">
            <v>ATRIBUÍDO SÃO PAULO</v>
          </cell>
          <cell r="E2083" t="str">
            <v>457,24</v>
          </cell>
        </row>
        <row r="2084">
          <cell r="A2084" t="str">
            <v>102170</v>
          </cell>
          <cell r="B2084" t="str">
            <v>INSTALAÇÃO DE VIDRO IMPRESSO, E = 4 MM, EM ESQUADRIA DE ALUMÍNIO OU PVC, FIXADO COM BAGUETE. AF_01/2021_PS</v>
          </cell>
          <cell r="C2084" t="str">
            <v>M2</v>
          </cell>
          <cell r="D2084" t="str">
            <v>ATRIBUÍDO SÃO PAULO</v>
          </cell>
          <cell r="E2084" t="str">
            <v>274,23</v>
          </cell>
        </row>
        <row r="2085">
          <cell r="A2085" t="str">
            <v>102171</v>
          </cell>
          <cell r="B2085" t="str">
            <v>INSTALAÇÃO DE VIDRO ARAMADO, E = 6 MM, EM ESQUADRIA DE ALUMÍNIO OU PVC, FIXADO COM BAGUETE. AF_01/2021_PS</v>
          </cell>
          <cell r="C2085" t="str">
            <v>M2</v>
          </cell>
          <cell r="D2085" t="str">
            <v>ATRIBUÍDO SÃO PAULO</v>
          </cell>
          <cell r="E2085" t="str">
            <v>514,61</v>
          </cell>
        </row>
        <row r="2086">
          <cell r="A2086" t="str">
            <v>102172</v>
          </cell>
          <cell r="B2086" t="str">
            <v>INSTALAÇÃO DE VIDRO ARAMADO, E = 7 MM, EM ESQUADRIA DE ALUMÍNIO OU PVC, FIXADO COM BAGUETE. AF_01/2021_PS</v>
          </cell>
          <cell r="C2086" t="str">
            <v>M2</v>
          </cell>
          <cell r="D2086" t="str">
            <v>ATRIBUÍDO SÃO PAULO</v>
          </cell>
          <cell r="E2086" t="str">
            <v>501,88</v>
          </cell>
        </row>
        <row r="2087">
          <cell r="A2087" t="str">
            <v>102176</v>
          </cell>
          <cell r="B2087" t="str">
            <v>INSTALAÇÃO DE VIDRO LAMINADO, E = 8 MM (4+4), ENCAIXADO EM PERFIL U. AF_01/2021_PS</v>
          </cell>
          <cell r="C2087" t="str">
            <v>M2</v>
          </cell>
          <cell r="D2087" t="str">
            <v>ATRIBUÍDO SÃO PAULO</v>
          </cell>
          <cell r="E2087" t="str">
            <v>915,27</v>
          </cell>
        </row>
        <row r="2088">
          <cell r="A2088" t="str">
            <v>102177</v>
          </cell>
          <cell r="B2088" t="str">
            <v>INSTALAÇÃO DE VIDRO LAMINADO, E = 12 MM (4+4+4), ENCAIXADO EM PERFIL U. AF_01/2021_PS</v>
          </cell>
          <cell r="C2088" t="str">
            <v>M2</v>
          </cell>
          <cell r="D2088" t="str">
            <v>ATRIBUÍDO SÃO PAULO</v>
          </cell>
          <cell r="E2088" t="str">
            <v>1.865,53</v>
          </cell>
        </row>
        <row r="2089">
          <cell r="A2089" t="str">
            <v>102178</v>
          </cell>
          <cell r="B2089" t="str">
            <v>INSTALAÇÃO DE VIDRO LAMINADO, E = 15 MM (5+5+5), ENCAIXADO EM PERFIL U. AF_01/2021_PS</v>
          </cell>
          <cell r="C2089" t="str">
            <v>M2</v>
          </cell>
          <cell r="D2089" t="str">
            <v>ATRIBUÍDO SÃO PAULO</v>
          </cell>
          <cell r="E2089" t="str">
            <v>2.145,80</v>
          </cell>
        </row>
        <row r="2090">
          <cell r="A2090" t="str">
            <v>102179</v>
          </cell>
          <cell r="B2090" t="str">
            <v>INSTALAÇÃO DE VIDRO TEMPERADO, E = 6 MM, ENCAIXADO EM PERFIL U. AF_01/2021_PS</v>
          </cell>
          <cell r="C2090" t="str">
            <v>M2</v>
          </cell>
          <cell r="D2090" t="str">
            <v>ATRIBUÍDO SÃO PAULO</v>
          </cell>
          <cell r="E2090" t="str">
            <v>372,71</v>
          </cell>
        </row>
        <row r="2091">
          <cell r="A2091" t="str">
            <v>102180</v>
          </cell>
          <cell r="B2091" t="str">
            <v>INSTALAÇÃO DE VIDRO TEMPERADO, E = 8 MM, ENCAIXADO EM PERFIL U. AF_01/2021_PS</v>
          </cell>
          <cell r="C2091" t="str">
            <v>M2</v>
          </cell>
          <cell r="D2091" t="str">
            <v>ATRIBUÍDO SÃO PAULO</v>
          </cell>
          <cell r="E2091" t="str">
            <v>440,48</v>
          </cell>
        </row>
        <row r="2092">
          <cell r="A2092" t="str">
            <v>102181</v>
          </cell>
          <cell r="B2092" t="str">
            <v>INSTALAÇÃO DE VIDRO TEMPERADO, E = 10 MM, ENCAIXADO EM PERFIL U. AF_01/2021_PS</v>
          </cell>
          <cell r="C2092" t="str">
            <v>M2</v>
          </cell>
          <cell r="D2092" t="str">
            <v>ATRIBUÍDO SÃO PAULO</v>
          </cell>
          <cell r="E2092" t="str">
            <v>531,29</v>
          </cell>
        </row>
        <row r="2093">
          <cell r="A2093" t="str">
            <v>102182</v>
          </cell>
          <cell r="B2093" t="str">
            <v>PORTA PIVOTANTE DE VIDRO TEMPERADO, 90X210 CM, ESPESSURA 10 MM, INCLUSIVE ACESSÓRIOS. AF_01/2021</v>
          </cell>
          <cell r="C2093" t="str">
            <v>UN</v>
          </cell>
          <cell r="D2093" t="str">
            <v>COEFICIENTE DE REPRESENTATIVIDADE</v>
          </cell>
          <cell r="E2093" t="str">
            <v>1.116,17</v>
          </cell>
        </row>
        <row r="2094">
          <cell r="A2094" t="str">
            <v>102183</v>
          </cell>
          <cell r="B2094" t="str">
            <v>PORTA PIVOTANTE DE VIDRO TEMPERADO, 2 FOLHAS DE 90X210 CM, ESPESSURA DE 10MM, INCLUSIVE ACESSÓRIOS. AF_01/2021</v>
          </cell>
          <cell r="C2094" t="str">
            <v>UN</v>
          </cell>
          <cell r="D2094" t="str">
            <v>COEFICIENTE DE REPRESENTATIVIDADE</v>
          </cell>
          <cell r="E2094" t="str">
            <v>2.241,38</v>
          </cell>
        </row>
        <row r="2095">
          <cell r="A2095" t="str">
            <v>102184</v>
          </cell>
          <cell r="B2095" t="str">
            <v>PORTA DE ABRIR COM MOLA HIDRÁULICA, EM VIDRO TEMPERADO, 90X210 CM, ESPESSURA 10 MM, INCLUSIVE ACESSÓRIOS. AF_01/2021</v>
          </cell>
          <cell r="C2095" t="str">
            <v>UN</v>
          </cell>
          <cell r="D2095" t="str">
            <v>COEFICIENTE DE REPRESENTATIVIDADE</v>
          </cell>
          <cell r="E2095" t="str">
            <v>2.031,81</v>
          </cell>
        </row>
        <row r="2096">
          <cell r="A2096" t="str">
            <v>102185</v>
          </cell>
          <cell r="B2096" t="str">
            <v>PORTA DE ABRIR COM MOLA HIDRÁULICA, EM VIDRO TEMPERADO, 2 FOLHAS DE 90X210 CM, ESPESSURA DD 10MM, INCLUSIVE ACESSÓRIOS. AF_01/2021</v>
          </cell>
          <cell r="C2096" t="str">
            <v>UN</v>
          </cell>
          <cell r="D2096" t="str">
            <v>COEFICIENTE DE REPRESENTATIVIDADE</v>
          </cell>
          <cell r="E2096" t="str">
            <v>4.072,41</v>
          </cell>
        </row>
        <row r="2097">
          <cell r="A2097" t="str">
            <v>102190</v>
          </cell>
          <cell r="B2097" t="str">
            <v>REMOÇÃO DE VIDRO LISO COMUM DE ESQUADRIA COM BAGUETE DE MADEIRA. AF_01/2021</v>
          </cell>
          <cell r="C2097" t="str">
            <v>M2</v>
          </cell>
          <cell r="D2097" t="str">
            <v>COEFICIENTE DE REPRESENTATIVIDADE</v>
          </cell>
          <cell r="E2097" t="str">
            <v>13,89</v>
          </cell>
        </row>
        <row r="2098">
          <cell r="A2098" t="str">
            <v>102191</v>
          </cell>
          <cell r="B2098" t="str">
            <v>REMOÇÃO DE VIDRO LISO COMUM DE ESQUADRIA COM BAGUETE DE ALUMÍNIO OU PVC. AF_01/2021</v>
          </cell>
          <cell r="C2098" t="str">
            <v>M2</v>
          </cell>
          <cell r="D2098" t="str">
            <v>COEFICIENTE DE REPRESENTATIVIDADE</v>
          </cell>
          <cell r="E2098" t="str">
            <v>16,87</v>
          </cell>
        </row>
        <row r="2099">
          <cell r="A2099" t="str">
            <v>102192</v>
          </cell>
          <cell r="B2099" t="str">
            <v>REMOÇÃO DE VIDRO TEMPERADO FIXADO EM PERFIL U. AF_01/2021</v>
          </cell>
          <cell r="C2099" t="str">
            <v>M2</v>
          </cell>
          <cell r="D2099" t="str">
            <v>COEFICIENTE DE REPRESENTATIVIDADE</v>
          </cell>
          <cell r="E2099" t="str">
            <v>12,04</v>
          </cell>
        </row>
        <row r="2100">
          <cell r="A2100" t="str">
            <v>94569</v>
          </cell>
          <cell r="B2100" t="str">
            <v>JANELA DE ALUMÍNIO TIPO MAXIM-AR, COM VIDROS, BATENTE E FERRAGENS. EXCLUSIVE ALIZAR, ACABAMENTO E CONTRAMARCO. FORNECIMENTO E INSTALAÇÃO. AF_12/2019</v>
          </cell>
          <cell r="C2100" t="str">
            <v>M2</v>
          </cell>
          <cell r="D2100" t="str">
            <v>ATRIBUÍDO SÃO PAULO</v>
          </cell>
          <cell r="E2100" t="str">
            <v>673,55</v>
          </cell>
        </row>
        <row r="2101">
          <cell r="A2101" t="str">
            <v>94570</v>
          </cell>
          <cell r="B2101" t="str">
            <v>JANELA DE ALUMÍNIO DE CORRER COM 2 FOLHAS PARA VIDROS, COM VIDROS, BATENTE, ACABAMENTO COM ACETATO OU BRILHANTE E FERRAGENS. EXCLUSIVE ALIZAR E CONTRAMARCO. FORNECIMENTO E INSTALAÇÃO. AF_12/2019</v>
          </cell>
          <cell r="C2101" t="str">
            <v>M2</v>
          </cell>
          <cell r="D2101" t="str">
            <v>ATRIBUÍDO SÃO PAULO</v>
          </cell>
          <cell r="E2101" t="str">
            <v>350,72</v>
          </cell>
        </row>
        <row r="2102">
          <cell r="A2102" t="str">
            <v>94572</v>
          </cell>
          <cell r="B2102" t="str">
            <v>JANELA DE ALUMÍNIO DE CORRER COM 3 FOLHAS (2 VENEZIANAS E 1 PARA VIDRO), COM VIDROS, BATENTE E FERRAGENS. EXCLUSIVE ACABAMENTO, ALIZAR E CONTRAMARCO. FORNECIMENTO E INSTALAÇÃO. AF_12/2019</v>
          </cell>
          <cell r="C2102" t="str">
            <v>M2</v>
          </cell>
          <cell r="D2102" t="str">
            <v>ATRIBUÍDO SÃO PAULO</v>
          </cell>
          <cell r="E2102" t="str">
            <v>496,62</v>
          </cell>
        </row>
        <row r="2103">
          <cell r="A2103" t="str">
            <v>94573</v>
          </cell>
          <cell r="B2103" t="str">
            <v>JANELA DE ALUMÍNIO DE CORRER COM 4 FOLHAS PARA VIDROS, COM VIDROS, BATENTE, ACABAMENTO COM ACETATO OU BRILHANTE E FERRAGENS. EXCLUSIVE ALIZAR E CONTRAMARCO. FORNECIMENTO E INSTALAÇÃO. AF_12/2019</v>
          </cell>
          <cell r="C2103" t="str">
            <v>M2</v>
          </cell>
          <cell r="D2103" t="str">
            <v>ATRIBUÍDO SÃO PAULO</v>
          </cell>
          <cell r="E2103" t="str">
            <v>402,11</v>
          </cell>
        </row>
        <row r="2104">
          <cell r="A2104" t="str">
            <v>94580</v>
          </cell>
          <cell r="B2104" t="str">
            <v>JANELA DE ALUMÍNIO DE CORRER COM 6 FOLHAS (2 VENEZIANAS FIXAS, 2 VENEZIANAS DE CORRER E 2 PARA VIDRO), COM VIDROS, BATENTE, ACABAMENTO COM ACETATO OU BRILHANTE E FERRAGENS. EXCLUSIVE ALIZAR E CONTRAMARCO. FORNECIMENTO E INSTALAÇÃO. AF_12/2019</v>
          </cell>
          <cell r="C2104" t="str">
            <v>M2</v>
          </cell>
          <cell r="D2104" t="str">
            <v>COEFICIENTE DE REPRESENTATIVIDADE</v>
          </cell>
          <cell r="E2104" t="str">
            <v>550,34</v>
          </cell>
        </row>
        <row r="2105">
          <cell r="A2105" t="str">
            <v>94589</v>
          </cell>
          <cell r="B2105" t="str">
            <v>CONTRAMARCO DE ALUMÍNIO, FIXAÇÃO COM ARGAMASSA - FORNECIMENTO E INSTALAÇÃO. AF_12/2019</v>
          </cell>
          <cell r="C2105" t="str">
            <v>M</v>
          </cell>
          <cell r="D2105" t="str">
            <v>COEFICIENTE DE REPRESENTATIVIDADE</v>
          </cell>
          <cell r="E2105" t="str">
            <v>19,16</v>
          </cell>
        </row>
        <row r="2106">
          <cell r="A2106" t="str">
            <v>94590</v>
          </cell>
          <cell r="B2106" t="str">
            <v>CONTRAMARCO DE ALUMÍNIO, FIXAÇÃO COM PARAFUSO - FORNECIMENTO E INSTALAÇÃO. AF_12/2019</v>
          </cell>
          <cell r="C2106" t="str">
            <v>M</v>
          </cell>
          <cell r="D2106" t="str">
            <v>COEFICIENTE DE REPRESENTATIVIDADE</v>
          </cell>
          <cell r="E2106" t="str">
            <v>19,58</v>
          </cell>
        </row>
        <row r="2107">
          <cell r="A2107" t="str">
            <v>100674</v>
          </cell>
          <cell r="B2107" t="str">
            <v>JANELA FIXA DE ALUMÍNIO PARA VIDRO, COM VIDRO, BATENTE E FERRAGENS. EXCLUSIVE ACABAMENTO, ALIZAR E CONTRAMARCO. FORNECIMENTO E INSTALAÇÃO. AF_12/2019</v>
          </cell>
          <cell r="C2107" t="str">
            <v>M2</v>
          </cell>
          <cell r="D2107" t="str">
            <v>ATRIBUÍDO SÃO PAULO</v>
          </cell>
          <cell r="E2107" t="str">
            <v>721,67</v>
          </cell>
        </row>
        <row r="2108">
          <cell r="A2108" t="str">
            <v>101096</v>
          </cell>
          <cell r="B2108" t="str">
            <v>TUBULÃO A CÉU ABERTO, DIÂMETRO DO FUSTE DE 70CM, ESCAVAÇÃO MANUAL, SEM ALARGAMENTO DE BASE, CONCRETO FEITO EM OBRA E LANÇADO COM JERICA. AF_05/2020_PA</v>
          </cell>
          <cell r="C2108" t="str">
            <v>M3</v>
          </cell>
          <cell r="D2108" t="str">
            <v>ATRIBUÍDO SÃO PAULO</v>
          </cell>
          <cell r="E2108" t="str">
            <v>1.328,23</v>
          </cell>
        </row>
        <row r="2109">
          <cell r="A2109" t="str">
            <v>101097</v>
          </cell>
          <cell r="B2109" t="str">
            <v>TUBULÃO A CÉU ABERTO, DIÂMETRO DO FUSTE DE 80CM, ESCAVAÇÃO MANUAL, SEM ALARGAMENTO DE BASE, CONCRETO FEITO EM OBRA E LANÇADO COM JERICA. AF_05/2020_PA</v>
          </cell>
          <cell r="C2109" t="str">
            <v>M3</v>
          </cell>
          <cell r="D2109" t="str">
            <v>ATRIBUÍDO SÃO PAULO</v>
          </cell>
          <cell r="E2109" t="str">
            <v>1.273,45</v>
          </cell>
        </row>
        <row r="2110">
          <cell r="A2110" t="str">
            <v>101098</v>
          </cell>
          <cell r="B2110" t="str">
            <v>TUBULÃO A CÉU ABERTO, DIÂMETRO DO FUSTE DE 100CM, ESCAVAÇÃO MANUAL, SEM ALARGAMENTO DE BASE, CONCRETO FEITO EM OBRA E LANÇADO COM JERICA. AF_05/2020_PA</v>
          </cell>
          <cell r="C2110" t="str">
            <v>M3</v>
          </cell>
          <cell r="D2110" t="str">
            <v>ATRIBUÍDO SÃO PAULO</v>
          </cell>
          <cell r="E2110" t="str">
            <v>1.205,74</v>
          </cell>
        </row>
        <row r="2111">
          <cell r="A2111" t="str">
            <v>101099</v>
          </cell>
          <cell r="B2111" t="str">
            <v>TUBULÃO A CÉU ABERTO, DIÂMETRO DO FUSTE DE 120CM, ESCAVAÇÃO MANUAL, SEM ALARGAMENTO DE BASE, CONCRETO FEITO EM OBRA E LANÇADO COM JERICA. AF_05/2020_PA</v>
          </cell>
          <cell r="C2111" t="str">
            <v>M3</v>
          </cell>
          <cell r="D2111" t="str">
            <v>ATRIBUÍDO SÃO PAULO</v>
          </cell>
          <cell r="E2111" t="str">
            <v>1.119,51</v>
          </cell>
        </row>
        <row r="2112">
          <cell r="A2112" t="str">
            <v>101100</v>
          </cell>
          <cell r="B2112" t="str">
            <v>TUBULÃO A CÉU ABERTO, DIÂMETRO DO FUSTE DE 70CM, ESCAVAÇÃO MECÂNICA, SEM ALARGAMENTO DE BASE, CONCRETO FEITO EM OBRA E LANÇADO COM JERICA. AF_05/2020_PA</v>
          </cell>
          <cell r="C2112" t="str">
            <v>M3</v>
          </cell>
          <cell r="D2112" t="str">
            <v>ATRIBUÍDO SÃO PAULO</v>
          </cell>
          <cell r="E2112" t="str">
            <v>1.106,96</v>
          </cell>
        </row>
        <row r="2113">
          <cell r="A2113" t="str">
            <v>101101</v>
          </cell>
          <cell r="B2113" t="str">
            <v>TUBULÃO A CÉU ABERTO, DIÂMETRO DO FUSTE DE 80CM, ESCAVAÇÃO MECÂNICA, SEM ALARGAMENTO DE BASE, CONCRETO FEITO EM OBRA E LANÇADO COM JERICA (EXCLUSIVE MOBILIZAÇÃO E DESMOBILIZAÇÃO). AF_05/2020_PA</v>
          </cell>
          <cell r="C2113" t="str">
            <v>M3</v>
          </cell>
          <cell r="D2113" t="str">
            <v>ATRIBUÍDO SÃO PAULO</v>
          </cell>
          <cell r="E2113" t="str">
            <v>1.083,80</v>
          </cell>
        </row>
        <row r="2114">
          <cell r="A2114" t="str">
            <v>101102</v>
          </cell>
          <cell r="B2114" t="str">
            <v>TUBULÃO A CÉU ABERTO, DIÂMETRO DO FUSTE DE 100CM, ESCAVAÇÃO MECÂNICA, SEM ALARGAMENTO DE BASE, CONCRETO FEITO EM OBRA E LANÇADO COM JERICA (EXCLUSIVE MOBILIZAÇÃO E DESMOBILIZAÇÃO). AF_05/2020_PA</v>
          </cell>
          <cell r="C2114" t="str">
            <v>M3</v>
          </cell>
          <cell r="D2114" t="str">
            <v>ATRIBUÍDO SÃO PAULO</v>
          </cell>
          <cell r="E2114" t="str">
            <v>1.059,93</v>
          </cell>
        </row>
        <row r="2115">
          <cell r="A2115" t="str">
            <v>101103</v>
          </cell>
          <cell r="B2115" t="str">
            <v>TUBULÃO A CÉU ABERTO, DIÂMETRO DO FUSTE DE 120CM, ESCAVAÇÃO MECÂNICA, SEM ALARGAMENTO DE BASE, CONCRETO FEITO EM OBRA E LANÇADO COM JERICA (EXCLUSIVE MOBILIZAÇÃO E DESMOBILIZAÇÃO). AF_05/2020_PA</v>
          </cell>
          <cell r="C2115" t="str">
            <v>M3</v>
          </cell>
          <cell r="D2115" t="str">
            <v>ATRIBUÍDO SÃO PAULO</v>
          </cell>
          <cell r="E2115" t="str">
            <v>1.002,19</v>
          </cell>
        </row>
        <row r="2116">
          <cell r="A2116" t="str">
            <v>101104</v>
          </cell>
          <cell r="B2116" t="str">
            <v>TUBULÃO A CÉU ABERTO, DIÂMETRO DO FUSTE DE 70CM, ESCAVAÇÃO MANUAL, SEM ALARGAMENTO DE BASE, CONCRETO USINADO E LANÇADO COM BOMBA OU DIRETAMENTE DO CAMINHÃO (EXCLUSIVE BOMBEAMENTO). AF_05/2020_PA</v>
          </cell>
          <cell r="C2116" t="str">
            <v>M3</v>
          </cell>
          <cell r="D2116" t="str">
            <v>ATRIBUÍDO SÃO PAULO</v>
          </cell>
          <cell r="E2116" t="str">
            <v>1.162,99</v>
          </cell>
        </row>
        <row r="2117">
          <cell r="A2117" t="str">
            <v>101105</v>
          </cell>
          <cell r="B2117" t="str">
            <v>TUBULÃO A CÉU ABERTO, DIÂMETRO DO FUSTE DE 80CM, ESCAVAÇÃO MANUAL, SEM ALARGAMENTO DE BASE, CONCRETO USINADO E LANÇADO COM BOMBA OU DIRETAMENTE DO CAMINHÃO (EXCLUSIVE BOMBEAMENTO). AF_05/2020_PA</v>
          </cell>
          <cell r="C2117" t="str">
            <v>M3</v>
          </cell>
          <cell r="D2117" t="str">
            <v>ATRIBUÍDO SÃO PAULO</v>
          </cell>
          <cell r="E2117" t="str">
            <v>1.111,08</v>
          </cell>
        </row>
        <row r="2118">
          <cell r="A2118" t="str">
            <v>101106</v>
          </cell>
          <cell r="B2118" t="str">
            <v>TUBULÃO A CÉU ABERTO, DIÂMETRO DO FUSTE DE 100CM, ESCAVAÇÃO MANUAL, SEM ALARGAMENTO DE BASE, CONCRETO USINADO E LANÇADO COM BOMBA OU DIRETAMENTE DO CAMINHÃO (EXCLUSIVE BOMBEAMENTO). AF_05/2020_PA</v>
          </cell>
          <cell r="C2118" t="str">
            <v>M3</v>
          </cell>
          <cell r="D2118" t="str">
            <v>ATRIBUÍDO SÃO PAULO</v>
          </cell>
          <cell r="E2118" t="str">
            <v>1.048,04</v>
          </cell>
        </row>
        <row r="2119">
          <cell r="A2119" t="str">
            <v>101107</v>
          </cell>
          <cell r="B2119" t="str">
            <v>TUBULÃO A CÉU ABERTO, DIÂMETRO DO FUSTE DE 120CM, ESCAVAÇÃO MANUAL, SEM ALARGAMENTO DE BASE, CONCRETO USINADO E LANÇADO COM BOMBA OU DIRETAMENTE DO CAMINHÃO (EXCLUSIVE BOMBEAMENTO). AF_05/2020_PA</v>
          </cell>
          <cell r="C2119" t="str">
            <v>M3</v>
          </cell>
          <cell r="D2119" t="str">
            <v>ATRIBUÍDO SÃO PAULO</v>
          </cell>
          <cell r="E2119" t="str">
            <v>967,56</v>
          </cell>
        </row>
        <row r="2120">
          <cell r="A2120" t="str">
            <v>101108</v>
          </cell>
          <cell r="B2120" t="str">
            <v>TUBULÃO A CÉU ABERTO, DIÂMETRO DO FUSTE DE 70CM, ESCAVAÇÃO MECÂNICA, SEM ALARGAMENTO DE BASE, CONCRETO USINADO E LANÇADO COM BOMBA OU DIRETAMENTE DO CAMINHÃO (EXCLUSIVE BOMBEAMENTO, MOBILIZAÇÃO E DESMOBILIZAÇÃO). AF_05/2020_PA</v>
          </cell>
          <cell r="C2120" t="str">
            <v>M3</v>
          </cell>
          <cell r="D2120" t="str">
            <v>ATRIBUÍDO SÃO PAULO</v>
          </cell>
          <cell r="E2120" t="str">
            <v>937,27</v>
          </cell>
        </row>
        <row r="2121">
          <cell r="A2121" t="str">
            <v>101109</v>
          </cell>
          <cell r="B2121" t="str">
            <v>TUBULÃO A CÉU ABERTO, DIÂMETRO DO FUSTE DE 80CM, ESCAVAÇÃO MECÂNICA, SEM ALARGAMENTO DE BASE, CONCRETO USINADO E LANÇADO COM BOMBA OU DIRETAMENTE DO CAMINHÃO (EXCLUSIVE BOMBEAMENTO, MOBILIZAÇÃO E DESMOBILIZAÇÃO). AF_05/2020_PA</v>
          </cell>
          <cell r="C2121" t="str">
            <v>M3</v>
          </cell>
          <cell r="D2121" t="str">
            <v>ATRIBUÍDO SÃO PAULO</v>
          </cell>
          <cell r="E2121" t="str">
            <v>917,21</v>
          </cell>
        </row>
        <row r="2122">
          <cell r="A2122" t="str">
            <v>101110</v>
          </cell>
          <cell r="B2122" t="str">
            <v>TUBULÃO A CÉU ABERTO, DIÂMETRO DO FUSTE DE 100CM, ESCAVAÇÃO MECÂNICA, SEM ALARGAMENTO DE BASE, CONCRETO USINADO E LANÇADO COM BOMBA OU DIRETAMENTE DO CAMINHÃO (EXCLUSIVE BOMBEAMENTO, MOBILIZAÇÃO E DESMOBILIZAÇÃO). AF_05/2020_PA</v>
          </cell>
          <cell r="C2122" t="str">
            <v>M3</v>
          </cell>
          <cell r="D2122" t="str">
            <v>ATRIBUÍDO SÃO PAULO</v>
          </cell>
          <cell r="E2122" t="str">
            <v>898,52</v>
          </cell>
        </row>
        <row r="2123">
          <cell r="A2123" t="str">
            <v>101111</v>
          </cell>
          <cell r="B2123" t="str">
            <v>TUBULÃO A CÉU ABERTO, DIÂMETRO DO FUSTE DE 120CM, ESCAVAÇÃO MECÂNICA, SEM ALARGAMENTO DE BASE, CONCRETO USINADO E LANÇADO COM BOMBA OU DIRETAMENTE DO CAMINHÃO (EXCLUSIVE BOMBEAMENTO, MOBILIZAÇÃO E DESMOBILIZAÇÃO). AF_05/2020_PA</v>
          </cell>
          <cell r="C2123" t="str">
            <v>M3</v>
          </cell>
          <cell r="D2123" t="str">
            <v>ATRIBUÍDO SÃO PAULO</v>
          </cell>
          <cell r="E2123" t="str">
            <v>847,04</v>
          </cell>
        </row>
        <row r="2124">
          <cell r="A2124" t="str">
            <v>101112</v>
          </cell>
          <cell r="B2124" t="str">
            <v>ALARGAMENTO DE BASE DE TUBULÃO A CÉU ABERTO, ESCAVAÇÃO MANUAL, CONCRETO FEITO EM OBRA E LANÇADO COM JERICA. AF_05/2020</v>
          </cell>
          <cell r="C2124" t="str">
            <v>M3</v>
          </cell>
          <cell r="D2124" t="str">
            <v>ATRIBUÍDO SÃO PAULO</v>
          </cell>
          <cell r="E2124" t="str">
            <v>1.018,98</v>
          </cell>
        </row>
        <row r="2125">
          <cell r="A2125" t="str">
            <v>101113</v>
          </cell>
          <cell r="B2125" t="str">
            <v>ALARGAMENTO DE BASE DE TUBULÃO A CÉU ABERTO, ESCAVAÇÃO MANUAL, CONCRETO USINADO E LANÇADO COM BOMBA OU DIRETAMENTE DO CAMINHÃO (EXCLUSIVE BOMBEAMENTO). AF_05/2020</v>
          </cell>
          <cell r="C2125" t="str">
            <v>M3</v>
          </cell>
          <cell r="D2125" t="str">
            <v>ATRIBUÍDO SÃO PAULO</v>
          </cell>
          <cell r="E2125" t="str">
            <v>854,68</v>
          </cell>
        </row>
        <row r="2126">
          <cell r="A2126" t="str">
            <v>95601</v>
          </cell>
          <cell r="B2126" t="str">
            <v>ARRASAMENTO MECANICO DE ESTACA DE CONCRETO ARMADO, DIAMETROS DE ATÉ 40 CM. AF_05/2021</v>
          </cell>
          <cell r="C2126" t="str">
            <v>UN</v>
          </cell>
          <cell r="D2126" t="str">
            <v>ATRIBUÍDO SÃO PAULO</v>
          </cell>
          <cell r="E2126" t="str">
            <v>14,72</v>
          </cell>
        </row>
        <row r="2127">
          <cell r="A2127" t="str">
            <v>95602</v>
          </cell>
          <cell r="B2127" t="str">
            <v>ARRASAMENTO MECANICO DE ESTACA DE CONCRETO ARMADO, DIAMETROS DE 41 CM A 60 CM. AF_05/2021</v>
          </cell>
          <cell r="C2127" t="str">
            <v>UN</v>
          </cell>
          <cell r="D2127" t="str">
            <v>ATRIBUÍDO SÃO PAULO</v>
          </cell>
          <cell r="E2127" t="str">
            <v>23,56</v>
          </cell>
        </row>
        <row r="2128">
          <cell r="A2128" t="str">
            <v>95603</v>
          </cell>
          <cell r="B2128" t="str">
            <v>ARRASAMENTO MECANICO DE ESTACA DE CONCRETO ARMADO, DIAMETROS DE 61 CM A 80 CM. AF_05/2021</v>
          </cell>
          <cell r="C2128" t="str">
            <v>UN</v>
          </cell>
          <cell r="D2128" t="str">
            <v>ATRIBUÍDO SÃO PAULO</v>
          </cell>
          <cell r="E2128" t="str">
            <v>40,20</v>
          </cell>
        </row>
        <row r="2129">
          <cell r="A2129" t="str">
            <v>95604</v>
          </cell>
          <cell r="B2129" t="str">
            <v>ARRASAMENTO MECANICO DE ESTACA DE CONCRETO ARMADO, DIAMETROS DE 81 CM A 100 CM. AF_05/2021</v>
          </cell>
          <cell r="C2129" t="str">
            <v>UN</v>
          </cell>
          <cell r="D2129" t="str">
            <v>ATRIBUÍDO SÃO PAULO</v>
          </cell>
          <cell r="E2129" t="str">
            <v>62,38</v>
          </cell>
        </row>
        <row r="2130">
          <cell r="A2130" t="str">
            <v>95605</v>
          </cell>
          <cell r="B2130" t="str">
            <v>ARRASAMENTO MECANICO DE ESTACA DE CONCRETO ARMADO, DIAMETROS DE 101 CM A 150 CM. AF_05/2021</v>
          </cell>
          <cell r="C2130" t="str">
            <v>UN</v>
          </cell>
          <cell r="D2130" t="str">
            <v>ATRIBUÍDO SÃO PAULO</v>
          </cell>
          <cell r="E2130" t="str">
            <v>114,57</v>
          </cell>
        </row>
        <row r="2131">
          <cell r="A2131" t="str">
            <v>95607</v>
          </cell>
          <cell r="B2131" t="str">
            <v>ARRASAMENTO DE ESTACA METÁLICA, PERFIL LAMINADO TIPO  I  FAMÍLIA 250. AF_05/2021</v>
          </cell>
          <cell r="C2131" t="str">
            <v>UN</v>
          </cell>
          <cell r="D2131" t="str">
            <v>ATRIBUÍDO SÃO PAULO</v>
          </cell>
          <cell r="E2131" t="str">
            <v>17,91</v>
          </cell>
        </row>
        <row r="2132">
          <cell r="A2132" t="str">
            <v>95608</v>
          </cell>
          <cell r="B2132" t="str">
            <v>ARRASAMENTO MECÂNICO DE ESTACA METÁLICA, PERFIL LAMINADO TIPO  H - FAMÍLIA 250. AF_05/2021</v>
          </cell>
          <cell r="C2132" t="str">
            <v>UN</v>
          </cell>
          <cell r="D2132" t="str">
            <v>ATRIBUÍDO SÃO PAULO</v>
          </cell>
          <cell r="E2132" t="str">
            <v>25,98</v>
          </cell>
        </row>
        <row r="2133">
          <cell r="A2133" t="str">
            <v>95609</v>
          </cell>
          <cell r="B2133" t="str">
            <v>ARRASAMENTO MECÂNICO DE ESTACA METÁLICA, PERFIL LAMINADO TIPO  H - FAMÍLIA 310. AF_05/2021</v>
          </cell>
          <cell r="C2133" t="str">
            <v>UN</v>
          </cell>
          <cell r="D2133" t="str">
            <v>ATRIBUÍDO SÃO PAULO</v>
          </cell>
          <cell r="E2133" t="str">
            <v>32,96</v>
          </cell>
        </row>
        <row r="2134">
          <cell r="A2134" t="str">
            <v>100651</v>
          </cell>
          <cell r="B2134" t="str">
            <v>ESTACA HÉLICE CONTÍNUA, DIÂMETRO DE 30 CM, INCLUSO CONCRETO FCK=30MPA E ARMADURA MÍNIMA (EXCLUSIVE BOMBEAMENTO, MOBILIZAÇÃO E DESMOBILIZAÇÃO). AF_12/2019_PA</v>
          </cell>
          <cell r="C2134" t="str">
            <v>M</v>
          </cell>
          <cell r="D2134" t="str">
            <v>ATRIBUÍDO SÃO PAULO</v>
          </cell>
          <cell r="E2134" t="str">
            <v>135,97</v>
          </cell>
        </row>
        <row r="2135">
          <cell r="A2135" t="str">
            <v>100652</v>
          </cell>
          <cell r="B2135" t="str">
            <v>ESTACA HÉLICE CONTÍNUA , DIÂMETRO DE 50 CM, INCLUSO CONCRETO FCK=30MPA E ARMADURA MÍNIMA (EXCLUSIVE BOMBEAMENTO, MOBILIZAÇÃO E DESMOBILIZAÇÃO). AF_12/2019_PA</v>
          </cell>
          <cell r="C2135" t="str">
            <v>M</v>
          </cell>
          <cell r="D2135" t="str">
            <v>ATRIBUÍDO SÃO PAULO</v>
          </cell>
          <cell r="E2135" t="str">
            <v>260,51</v>
          </cell>
        </row>
        <row r="2136">
          <cell r="A2136" t="str">
            <v>100653</v>
          </cell>
          <cell r="B2136" t="str">
            <v>ESTACA HÉLICE CONTÍNUA, DIÂMETRO DE 70 CM, INCLUSO CONCRETO FCK=30MPA E ARMADURA MÍNIMA (EXCLUSIVE BOMBEAMENTO, MOBILIZAÇÃO E DESMOBILIZAÇÃO). AF_12/2019_PA</v>
          </cell>
          <cell r="C2136" t="str">
            <v>M</v>
          </cell>
          <cell r="D2136" t="str">
            <v>ATRIBUÍDO SÃO PAULO</v>
          </cell>
          <cell r="E2136" t="str">
            <v>434,43</v>
          </cell>
        </row>
        <row r="2137">
          <cell r="A2137" t="str">
            <v>100654</v>
          </cell>
          <cell r="B2137" t="str">
            <v>ESTACA HÉLICE CONTÍNUA, DIÂMETRO DE 80 CM, INCLUSO CONCRETO FCK=30MPA E ARMADURA MÍNIMA (EXCLUSIVE BOMBEAMENTO, MOBILIZAÇÃO E DESMOBILIZAÇÃO). AF_12/2019_PA</v>
          </cell>
          <cell r="C2137" t="str">
            <v>M</v>
          </cell>
          <cell r="D2137" t="str">
            <v>ATRIBUÍDO SÃO PAULO</v>
          </cell>
          <cell r="E2137" t="str">
            <v>587,37</v>
          </cell>
        </row>
        <row r="2138">
          <cell r="A2138" t="str">
            <v>100655</v>
          </cell>
          <cell r="B2138" t="str">
            <v>ESTACA HÉLICE CONTÍNUA, DIÂMETRO DE 90 CM, INCLUSO CONCRETO FCK=30MPA E ARMADURA MÍNIMA (EXCLUSIVE BOMBEAMENTO, MOBILIZAÇÃO E DESMOBILIZAÇÃO). AF_12/2019_PA</v>
          </cell>
          <cell r="C2138" t="str">
            <v>M</v>
          </cell>
          <cell r="D2138" t="str">
            <v>ATRIBUÍDO SÃO PAULO</v>
          </cell>
          <cell r="E2138" t="str">
            <v>682,14</v>
          </cell>
        </row>
        <row r="2139">
          <cell r="A2139" t="str">
            <v>100656</v>
          </cell>
          <cell r="B2139" t="str">
            <v>ESTACA PRÉ-MOLDADA DE CONCRETO, SEÇÃO QUADRADA, CAPACIDADE DE 25 TONELADAS, INCLUSO EMENDA (EXCLUSIVE MOBILIZAÇÃO E DESMOBILIZAÇÃO). AF_12/2019</v>
          </cell>
          <cell r="C2139" t="str">
            <v>M</v>
          </cell>
          <cell r="D2139" t="str">
            <v>ATRIBUÍDO SÃO PAULO</v>
          </cell>
          <cell r="E2139" t="str">
            <v>114,92</v>
          </cell>
        </row>
        <row r="2140">
          <cell r="A2140" t="str">
            <v>100657</v>
          </cell>
          <cell r="B2140" t="str">
            <v>ESTACA PRÉ-MOLDADA DE CONCRETO SEÇÃO QUADRADA, CAPACIDADE DE 50 TONELADAS, INCLUSO EMENDA (EXCLUSIVE MOBILIZAÇÃO E DESMOBILIZAÇÃO). AF_12/2019</v>
          </cell>
          <cell r="C2140" t="str">
            <v>M</v>
          </cell>
          <cell r="D2140" t="str">
            <v>ATRIBUÍDO SÃO PAULO</v>
          </cell>
          <cell r="E2140" t="str">
            <v>149,14</v>
          </cell>
        </row>
        <row r="2141">
          <cell r="A2141" t="str">
            <v>100658</v>
          </cell>
          <cell r="B2141" t="str">
            <v>ESTACA PRÉ-MOLDADA DE CONCRETO CENTRIFUGADO, SEÇÃO CIRCULAR, CAPACIDADE DE 100 TONELADAS, INCLUSO EMENDA (EXCLUSIVE MOBILIZAÇÃO E DESMOBILIZAÇÃO). AF_12/2019</v>
          </cell>
          <cell r="C2141" t="str">
            <v>M</v>
          </cell>
          <cell r="D2141" t="str">
            <v>ATRIBUÍDO SÃO PAULO</v>
          </cell>
          <cell r="E2141" t="str">
            <v>347,77</v>
          </cell>
        </row>
        <row r="2142">
          <cell r="A2142" t="str">
            <v>100889</v>
          </cell>
          <cell r="B2142" t="str">
            <v>ESTACA METÁLICA PARA FUNDAÇÃO, UTILIZANDO PERFIL LAMINADO HP250X62 (EXCLUSIVE MOBILIZAÇÃO E DESMOBILIZAÇÃO). AF_01/2020</v>
          </cell>
          <cell r="C2142" t="str">
            <v>KG</v>
          </cell>
          <cell r="D2142" t="str">
            <v>ATRIBUÍDO SÃO PAULO</v>
          </cell>
          <cell r="E2142" t="str">
            <v>12,88</v>
          </cell>
        </row>
        <row r="2143">
          <cell r="A2143" t="str">
            <v>100890</v>
          </cell>
          <cell r="B2143" t="str">
            <v>ESTACA METÁLICA PARA FUNDAÇÃO, UTILIZANDO PERFIL LAMINADO HP310X79 (EXCLUSIVE MOBILIZAÇÃO E DESMOBILIZAÇÃO). AF_01/2020</v>
          </cell>
          <cell r="C2143" t="str">
            <v>KG</v>
          </cell>
          <cell r="D2143" t="str">
            <v>ATRIBUÍDO SÃO PAULO</v>
          </cell>
          <cell r="E2143" t="str">
            <v>12,71</v>
          </cell>
        </row>
        <row r="2144">
          <cell r="A2144" t="str">
            <v>100892</v>
          </cell>
          <cell r="B2144" t="str">
            <v>ESTACA METÁLICA PARA CONTENÇÃO, UTILIZANDO PERFIL LAMINADO W250X32,7 (EXCLUSIVE MOBILIZAÇÃO E DESMOBILIZAÇÃO). AF_01/2020</v>
          </cell>
          <cell r="C2144" t="str">
            <v>KG</v>
          </cell>
          <cell r="D2144" t="str">
            <v>ATRIBUÍDO SÃO PAULO</v>
          </cell>
          <cell r="E2144" t="str">
            <v>12,28</v>
          </cell>
        </row>
        <row r="2145">
          <cell r="A2145" t="str">
            <v>100893</v>
          </cell>
          <cell r="B2145" t="str">
            <v>ESTACA METÁLICA PARA CONTENÇÃO, UTILIZANDO PERFIL LAMINADO W250X38,5 (EXCLUSIVE MOBILIZAÇÃO E DESMOBILIZAÇÃO). AF_01/2020</v>
          </cell>
          <cell r="C2145" t="str">
            <v>KG</v>
          </cell>
          <cell r="D2145" t="str">
            <v>ATRIBUÍDO SÃO PAULO</v>
          </cell>
          <cell r="E2145" t="str">
            <v>12,12</v>
          </cell>
        </row>
        <row r="2146">
          <cell r="A2146" t="str">
            <v>100894</v>
          </cell>
          <cell r="B2146" t="str">
            <v>ESTACA METÁLICA PARA CONTENÇÃO, UTILIZANDO PERFIL LAMINADO W250X44,8 (EXCLUSIVE MOBILIZAÇÃO E DESMOBILIZAÇÃO). AF_01/2020</v>
          </cell>
          <cell r="C2146" t="str">
            <v>KG</v>
          </cell>
          <cell r="D2146" t="str">
            <v>ATRIBUÍDO SÃO PAULO</v>
          </cell>
          <cell r="E2146" t="str">
            <v>12,01</v>
          </cell>
        </row>
        <row r="2147">
          <cell r="A2147" t="str">
            <v>100896</v>
          </cell>
          <cell r="B2147" t="str">
            <v>ESTACA ESCAVADA MECANICAMENTE, SEM FLUIDO ESTABILIZANTE, COM 25CM DE DIÂMETRO, CONCRETO LANÇADO POR CAMINHÃO BETONEIRA (EXCLUSIVE MOBILIZAÇÃO E DESMOBILIZAÇÃO). AF_01/2020_PA</v>
          </cell>
          <cell r="C2147" t="str">
            <v>M</v>
          </cell>
          <cell r="D2147" t="str">
            <v>ATRIBUÍDO SÃO PAULO</v>
          </cell>
          <cell r="E2147" t="str">
            <v>60,86</v>
          </cell>
        </row>
        <row r="2148">
          <cell r="A2148" t="str">
            <v>100897</v>
          </cell>
          <cell r="B2148" t="str">
            <v>ESTACA ESCAVADA MECANICAMENTE, SEM FLUIDO ESTABILIZANTE, COM 40CM DE DIÂMETRO, CONCRETO LANÇADO POR CAMINHÃO BETONEIRA (EXCLUSIVE MOBILIZAÇÃO E DESMOBILIZAÇÃO). AF_01/2020_PA</v>
          </cell>
          <cell r="C2148" t="str">
            <v>M</v>
          </cell>
          <cell r="D2148" t="str">
            <v>ATRIBUÍDO SÃO PAULO</v>
          </cell>
          <cell r="E2148" t="str">
            <v>118,86</v>
          </cell>
        </row>
        <row r="2149">
          <cell r="A2149" t="str">
            <v>100898</v>
          </cell>
          <cell r="B2149" t="str">
            <v>ESTACA ESCAVADA MECANICAMENTE, SEM FLUIDO ESTABILIZANTE, COM 60CM DE DIÂMETRO, CONCRETO LANÇADO POR CAMINHÃO BETONEIRA (EXCLUSIVE MOBILIZAÇÃO E DESMOBILIZAÇÃO). AF_01/2020_PA</v>
          </cell>
          <cell r="C2149" t="str">
            <v>M</v>
          </cell>
          <cell r="D2149" t="str">
            <v>ATRIBUÍDO SÃO PAULO</v>
          </cell>
          <cell r="E2149" t="str">
            <v>229,51</v>
          </cell>
        </row>
        <row r="2150">
          <cell r="A2150" t="str">
            <v>100899</v>
          </cell>
          <cell r="B2150" t="str">
            <v>ESTACA ESCAVADA MECANICAMENTE, SEM FLUIDO ESTABILIZANTE, COM 25CM DE DIÂMETRO, CONCRETO LANÇADO MANUALMENTE (EXCLUSIVE MOBILIZAÇÃO E DESMOBILIZAÇÃO). AF_01/2020_PA</v>
          </cell>
          <cell r="C2150" t="str">
            <v>M</v>
          </cell>
          <cell r="D2150" t="str">
            <v>ATRIBUÍDO SÃO PAULO</v>
          </cell>
          <cell r="E2150" t="str">
            <v>80,33</v>
          </cell>
        </row>
        <row r="2151">
          <cell r="A2151" t="str">
            <v>100900</v>
          </cell>
          <cell r="B2151" t="str">
            <v>ESTACA ESCAVADA MECANICAMENTE, SEM FLUIDO ESTABILIZANTE, COM 60CM DE DIÂMETRO, CONCRETO LANÇADO POR BOMBA LANÇA (EXCLUSIVE BOMBEAMENTO, MOBILIZAÇÃO E DESMOBILIZAÇÃO). AF_01/2020_PA</v>
          </cell>
          <cell r="C2151" t="str">
            <v>M</v>
          </cell>
          <cell r="D2151" t="str">
            <v>ATRIBUÍDO SÃO PAULO</v>
          </cell>
          <cell r="E2151" t="str">
            <v>262,68</v>
          </cell>
        </row>
        <row r="2152">
          <cell r="A2152" t="str">
            <v>101173</v>
          </cell>
          <cell r="B2152" t="str">
            <v>ESTACA BROCA DE CONCRETO, DIÂMETRO DE 20CM, ESCAVAÇÃO MANUAL COM TRADO CONCHA, COM ARMADURA DE ARRANQUE. AF_05/2020</v>
          </cell>
          <cell r="C2152" t="str">
            <v>M</v>
          </cell>
          <cell r="D2152" t="str">
            <v>COEFICIENTE DE REPRESENTATIVIDADE</v>
          </cell>
          <cell r="E2152" t="str">
            <v>61,77</v>
          </cell>
        </row>
        <row r="2153">
          <cell r="A2153" t="str">
            <v>101174</v>
          </cell>
          <cell r="B2153" t="str">
            <v>ESTACA BROCA DE CONCRETO, DIÂMETRO DE 25CM, ESCAVAÇÃO MANUAL COM TRADO CONCHA, COM ARMADURA DE ARRANQUE. AF_05/2020</v>
          </cell>
          <cell r="C2153" t="str">
            <v>M</v>
          </cell>
          <cell r="D2153" t="str">
            <v>COEFICIENTE DE REPRESENTATIVIDADE</v>
          </cell>
          <cell r="E2153" t="str">
            <v>85,53</v>
          </cell>
        </row>
        <row r="2154">
          <cell r="A2154" t="str">
            <v>101175</v>
          </cell>
          <cell r="B2154" t="str">
            <v>ESTACA BROCA DE CONCRETO, DIÂMETRO DE 30CM, ESCAVAÇÃO MANUAL COM TRADO CONCHA, COM ARMADURA DE ARRANQUE. AF_05/2020</v>
          </cell>
          <cell r="C2154" t="str">
            <v>M</v>
          </cell>
          <cell r="D2154" t="str">
            <v>COEFICIENTE DE REPRESENTATIVIDADE</v>
          </cell>
          <cell r="E2154" t="str">
            <v>117,08</v>
          </cell>
        </row>
        <row r="2155">
          <cell r="A2155" t="str">
            <v>101176</v>
          </cell>
          <cell r="B2155" t="str">
            <v>ESTACA BROCA DE CONCRETO, DIÂMETRO DE 30CM, ESCAVAÇÃO MANUAL COM TRADO CONCHA, INTEIRAMENTE ARMADA. AF_05/2020_PA</v>
          </cell>
          <cell r="C2155" t="str">
            <v>M</v>
          </cell>
          <cell r="D2155" t="str">
            <v>ATRIBUÍDO SÃO PAULO</v>
          </cell>
          <cell r="E2155" t="str">
            <v>145,96</v>
          </cell>
        </row>
        <row r="2156">
          <cell r="A2156" t="str">
            <v>102521</v>
          </cell>
          <cell r="B2156" t="str">
            <v>ARRASAMENTO MECÂNICO DE ESTACA BARRETE DE CONCRETO ARMADO, SEÇÃO DE 0,40 X 2,50 M. AF_05/2021</v>
          </cell>
          <cell r="C2156" t="str">
            <v>UN</v>
          </cell>
          <cell r="D2156" t="str">
            <v>ATRIBUÍDO SÃO PAULO</v>
          </cell>
          <cell r="E2156" t="str">
            <v>94,50</v>
          </cell>
        </row>
        <row r="2157">
          <cell r="A2157" t="str">
            <v>102522</v>
          </cell>
          <cell r="B2157" t="str">
            <v>ARRASAMENTO MECÂNICO DE ESTACA BARRETE DE CONCRETO ARMADO, SEÇÃO DE 0,60 X 2,50 M. AF_05/2021</v>
          </cell>
          <cell r="C2157" t="str">
            <v>UN</v>
          </cell>
          <cell r="D2157" t="str">
            <v>ATRIBUÍDO SÃO PAULO</v>
          </cell>
          <cell r="E2157" t="str">
            <v>138,65</v>
          </cell>
        </row>
        <row r="2158">
          <cell r="A2158" t="str">
            <v>102523</v>
          </cell>
          <cell r="B2158" t="str">
            <v>ARRASAMENTO MECÂNICO DE ESTACA BARRETE DE CONCRETO ARMADO, SEÇÃO DE 0,80 X 2,50 M. AF_05/2021</v>
          </cell>
          <cell r="C2158" t="str">
            <v>UN</v>
          </cell>
          <cell r="D2158" t="str">
            <v>ATRIBUÍDO SÃO PAULO</v>
          </cell>
          <cell r="E2158" t="str">
            <v>182,79</v>
          </cell>
        </row>
        <row r="2159">
          <cell r="A2159" t="str">
            <v>95240</v>
          </cell>
          <cell r="B2159" t="str">
            <v>LASTRO DE CONCRETO MAGRO, APLICADO EM PISOS, LAJES SOBRE SOLO OU RADIERS, ESPESSURA DE 3 CM. AF_07/2016</v>
          </cell>
          <cell r="C2159" t="str">
            <v>M2</v>
          </cell>
          <cell r="D2159" t="str">
            <v>COEFICIENTE DE REPRESENTATIVIDADE</v>
          </cell>
          <cell r="E2159" t="str">
            <v>20,94</v>
          </cell>
        </row>
        <row r="2160">
          <cell r="A2160" t="str">
            <v>95241</v>
          </cell>
          <cell r="B2160" t="str">
            <v>LASTRO DE CONCRETO MAGRO, APLICADO EM PISOS, LAJES SOBRE SOLO OU RADIERS, ESPESSURA DE 5 CM. AF_07/2016</v>
          </cell>
          <cell r="C2160" t="str">
            <v>M2</v>
          </cell>
          <cell r="D2160" t="str">
            <v>COEFICIENTE DE REPRESENTATIVIDADE</v>
          </cell>
          <cell r="E2160" t="str">
            <v>34,91</v>
          </cell>
        </row>
        <row r="2161">
          <cell r="A2161" t="str">
            <v>96616</v>
          </cell>
          <cell r="B2161" t="str">
            <v>LASTRO DE CONCRETO MAGRO, APLICADO EM BLOCOS DE COROAMENTO OU SAPATAS. AF_08/2017</v>
          </cell>
          <cell r="C2161" t="str">
            <v>M3</v>
          </cell>
          <cell r="D2161" t="str">
            <v>COEFICIENTE DE REPRESENTATIVIDADE</v>
          </cell>
          <cell r="E2161" t="str">
            <v>719,03</v>
          </cell>
        </row>
        <row r="2162">
          <cell r="A2162" t="str">
            <v>96617</v>
          </cell>
          <cell r="B2162" t="str">
            <v>LASTRO DE CONCRETO MAGRO, APLICADO EM BLOCOS DE COROAMENTO OU SAPATAS, ESPESSURA DE 3 CM. AF_08/2017</v>
          </cell>
          <cell r="C2162" t="str">
            <v>M2</v>
          </cell>
          <cell r="D2162" t="str">
            <v>COEFICIENTE DE REPRESENTATIVIDADE</v>
          </cell>
          <cell r="E2162" t="str">
            <v>21,55</v>
          </cell>
        </row>
        <row r="2163">
          <cell r="A2163" t="str">
            <v>96619</v>
          </cell>
          <cell r="B2163" t="str">
            <v>LASTRO DE CONCRETO MAGRO, APLICADO EM BLOCOS DE COROAMENTO OU SAPATAS, ESPESSURA DE 5 CM. AF_08/2017</v>
          </cell>
          <cell r="C2163" t="str">
            <v>M2</v>
          </cell>
          <cell r="D2163" t="str">
            <v>COEFICIENTE DE REPRESENTATIVIDADE</v>
          </cell>
          <cell r="E2163" t="str">
            <v>35,93</v>
          </cell>
        </row>
        <row r="2164">
          <cell r="A2164" t="str">
            <v>96620</v>
          </cell>
          <cell r="B2164" t="str">
            <v>LASTRO DE CONCRETO MAGRO, APLICADO EM PISOS, LAJES SOBRE SOLO OU RADIERS. AF_08/2017</v>
          </cell>
          <cell r="C2164" t="str">
            <v>M3</v>
          </cell>
          <cell r="D2164" t="str">
            <v>COEFICIENTE DE REPRESENTATIVIDADE</v>
          </cell>
          <cell r="E2164" t="str">
            <v>698,56</v>
          </cell>
        </row>
        <row r="2165">
          <cell r="A2165" t="str">
            <v>96621</v>
          </cell>
          <cell r="B2165" t="str">
            <v>LASTRO COM MATERIAL GRANULAR, APLICAÇÃO EM BLOCOS DE COROAMENTO, ESPESSURA DE *5 CM*. AF_08/2017</v>
          </cell>
          <cell r="C2165" t="str">
            <v>M3</v>
          </cell>
          <cell r="D2165" t="str">
            <v>ATRIBUÍDO SÃO PAULO</v>
          </cell>
          <cell r="E2165" t="str">
            <v>359,35</v>
          </cell>
        </row>
        <row r="2166">
          <cell r="A2166" t="str">
            <v>96622</v>
          </cell>
          <cell r="B2166" t="str">
            <v>LASTRO COM MATERIAL GRANULAR, APLICADO EM PISOS OU LAJES SOBRE SOLO, ESPESSURA DE *5 CM*. AF_08/2017</v>
          </cell>
          <cell r="C2166" t="str">
            <v>M3</v>
          </cell>
          <cell r="D2166" t="str">
            <v>ATRIBUÍDO SÃO PAULO</v>
          </cell>
          <cell r="E2166" t="str">
            <v>299,08</v>
          </cell>
        </row>
        <row r="2167">
          <cell r="A2167" t="str">
            <v>96623</v>
          </cell>
          <cell r="B2167" t="str">
            <v>LASTRO COM MATERIAL GRANULAR, APLICADO EM BLOCOS DE COROAMENTO, ESPESSURA DE *10 CM*. AF_08/2017</v>
          </cell>
          <cell r="C2167" t="str">
            <v>M3</v>
          </cell>
          <cell r="D2167" t="str">
            <v>ATRIBUÍDO SÃO PAULO</v>
          </cell>
          <cell r="E2167" t="str">
            <v>345,34</v>
          </cell>
        </row>
        <row r="2168">
          <cell r="A2168" t="str">
            <v>96624</v>
          </cell>
          <cell r="B2168" t="str">
            <v>LASTRO COM MATERIAL GRANULAR (PEDRA BRITADA N.2), APLICADO EM PISOS OU LAJES SOBRE SOLO, ESPESSURA DE *10 CM*. AF_08/2017</v>
          </cell>
          <cell r="C2168" t="str">
            <v>M3</v>
          </cell>
          <cell r="D2168" t="str">
            <v>ATRIBUÍDO SÃO PAULO</v>
          </cell>
          <cell r="E2168" t="str">
            <v>294,14</v>
          </cell>
        </row>
        <row r="2169">
          <cell r="A2169" t="str">
            <v>97082</v>
          </cell>
          <cell r="B2169" t="str">
            <v>ESCAVAÇÃO MANUAL DE VIGA DE BORDA PARA RADIER. AF_09/2021</v>
          </cell>
          <cell r="C2169" t="str">
            <v>M3</v>
          </cell>
          <cell r="D2169" t="str">
            <v>COLETADO</v>
          </cell>
          <cell r="E2169" t="str">
            <v>49,97</v>
          </cell>
        </row>
        <row r="2170">
          <cell r="A2170" t="str">
            <v>97083</v>
          </cell>
          <cell r="B2170" t="str">
            <v>COMPACTAÇÃO MECÂNICA DE SOLO PARA EXECUÇÃO DE RADIER, PISO DE CONCRETO OU LAJE SOBRE SOLO, COM COMPACTADOR DE SOLOS A PERCUSSÃO. AF_09/2021</v>
          </cell>
          <cell r="C2170" t="str">
            <v>M2</v>
          </cell>
          <cell r="D2170" t="str">
            <v>ATRIBUÍDO SÃO PAULO</v>
          </cell>
          <cell r="E2170" t="str">
            <v>2,69</v>
          </cell>
        </row>
        <row r="2171">
          <cell r="A2171" t="str">
            <v>97084</v>
          </cell>
          <cell r="B2171" t="str">
            <v>COMPACTAÇÃO MECÂNICA DE SOLO PARA EXECUÇÃO DE RADIER, PISO DE CONCRETO OU LAJE SOBRE SOLO, COM COMPACTADOR DE SOLOS TIPO PLACA VIBRATÓRIA. AF_09/2021</v>
          </cell>
          <cell r="C2171" t="str">
            <v>M2</v>
          </cell>
          <cell r="D2171" t="str">
            <v>ATRIBUÍDO SÃO PAULO</v>
          </cell>
          <cell r="E2171" t="str">
            <v>0,55</v>
          </cell>
        </row>
        <row r="2172">
          <cell r="A2172" t="str">
            <v>97086</v>
          </cell>
          <cell r="B2172" t="str">
            <v>FABRICAÇÃO, MONTAGEM E DESMONTAGEM DE FORMA PARA RADIER, PISO DE CONCRETO OU LAJE SOBRE SOLO, EM MADEIRA SERRADA, 4 UTILIZAÇÕES. AF_09/2021</v>
          </cell>
          <cell r="C2172" t="str">
            <v>M2</v>
          </cell>
          <cell r="D2172" t="str">
            <v>COEFICIENTE DE REPRESENTATIVIDADE</v>
          </cell>
          <cell r="E2172" t="str">
            <v>97,09</v>
          </cell>
        </row>
        <row r="2173">
          <cell r="A2173" t="str">
            <v>97087</v>
          </cell>
          <cell r="B2173" t="str">
            <v>CAMADA SEPARADORA PARA EXECUÇÃO DE RADIER, PISO DE CONCRETO OU LAJE SOBRE SOLO, EM LONA PLÁSTICA. AF_09/2021</v>
          </cell>
          <cell r="C2173" t="str">
            <v>M2</v>
          </cell>
          <cell r="D2173" t="str">
            <v>COEFICIENTE DE REPRESENTATIVIDADE</v>
          </cell>
          <cell r="E2173" t="str">
            <v>3,62</v>
          </cell>
        </row>
        <row r="2174">
          <cell r="A2174" t="str">
            <v>97088</v>
          </cell>
          <cell r="B2174" t="str">
            <v>ARMAÇÃO PARA EXECUÇÃO DE RADIER, PISO DE CONCRETO OU LAJE SOBRE SOLO, COM USO DE TELA Q-92. AF_09/2021</v>
          </cell>
          <cell r="C2174" t="str">
            <v>KG</v>
          </cell>
          <cell r="D2174" t="str">
            <v>COEFICIENTE DE REPRESENTATIVIDADE</v>
          </cell>
          <cell r="E2174" t="str">
            <v>23,40</v>
          </cell>
        </row>
        <row r="2175">
          <cell r="A2175" t="str">
            <v>97089</v>
          </cell>
          <cell r="B2175" t="str">
            <v>ARMAÇÃO PARA EXECUÇÃO DE RADIER, PISO DE CONCRETO OU LAJE SOBRE SOLO, COM USO DE TELA Q-113. AF_09/2021</v>
          </cell>
          <cell r="C2175" t="str">
            <v>KG</v>
          </cell>
          <cell r="D2175" t="str">
            <v>COEFICIENTE DE REPRESENTATIVIDADE</v>
          </cell>
          <cell r="E2175" t="str">
            <v>21,42</v>
          </cell>
        </row>
        <row r="2176">
          <cell r="A2176" t="str">
            <v>97090</v>
          </cell>
          <cell r="B2176" t="str">
            <v>ARMAÇÃO PARA EXECUÇÃO DE RADIER, PISO DE CONCRETO OU LAJE SOBRE SOLO, COM USO DE TELA Q-138. AF_09/2021</v>
          </cell>
          <cell r="C2176" t="str">
            <v>KG</v>
          </cell>
          <cell r="D2176" t="str">
            <v>COEFICIENTE DE REPRESENTATIVIDADE</v>
          </cell>
          <cell r="E2176" t="str">
            <v>21,09</v>
          </cell>
        </row>
        <row r="2177">
          <cell r="A2177" t="str">
            <v>97091</v>
          </cell>
          <cell r="B2177" t="str">
            <v>ARMAÇÃO PARA EXECUÇÃO DE RADIER, PISO DE CONCRETO OU LAJE SOBRE SOLO, COM USO DE TELA Q-159. AF_09/2021</v>
          </cell>
          <cell r="C2177" t="str">
            <v>KG</v>
          </cell>
          <cell r="D2177" t="str">
            <v>COEFICIENTE DE REPRESENTATIVIDADE</v>
          </cell>
          <cell r="E2177" t="str">
            <v>20,48</v>
          </cell>
        </row>
        <row r="2178">
          <cell r="A2178" t="str">
            <v>97092</v>
          </cell>
          <cell r="B2178" t="str">
            <v>ARMAÇÃO PARA EXECUÇÃO DE RADIER, PISO DE CONCRETO OU LAJE SOBRE SOLO, COM USO DE TELA Q-196. AF_09/2021</v>
          </cell>
          <cell r="C2178" t="str">
            <v>KG</v>
          </cell>
          <cell r="D2178" t="str">
            <v>COEFICIENTE DE REPRESENTATIVIDADE</v>
          </cell>
          <cell r="E2178" t="str">
            <v>19,86</v>
          </cell>
        </row>
        <row r="2179">
          <cell r="A2179" t="str">
            <v>97093</v>
          </cell>
          <cell r="B2179" t="str">
            <v>ARMAÇÃO PARA EXECUÇÃO DE RADIER, PISO DE CONCRETO OU LAJE SOBRE SOLO, COM USO DE TELA Q-283. AF_09/2021</v>
          </cell>
          <cell r="C2179" t="str">
            <v>KG</v>
          </cell>
          <cell r="D2179" t="str">
            <v>COEFICIENTE DE REPRESENTATIVIDADE</v>
          </cell>
          <cell r="E2179" t="str">
            <v>18,68</v>
          </cell>
        </row>
        <row r="2180">
          <cell r="A2180" t="str">
            <v>97096</v>
          </cell>
          <cell r="B2180" t="str">
            <v>CONCRETAGEM DE RADIER, PISO DE CONCRETO OU LAJE SOBRE SOLO, FCK 30 MPA - LANÇAMENTO, ADENSAMENTO E ACABAMENTO. AF_09/2021</v>
          </cell>
          <cell r="C2180" t="str">
            <v>M3</v>
          </cell>
          <cell r="D2180" t="str">
            <v>COEFICIENTE DE REPRESENTATIVIDADE</v>
          </cell>
          <cell r="E2180" t="str">
            <v>606,34</v>
          </cell>
        </row>
        <row r="2181">
          <cell r="A2181" t="str">
            <v>97097</v>
          </cell>
          <cell r="B2181" t="str">
            <v>ACABAMENTO POLIDO PARA PISO DE CONCRETO ARMADO OU LAJE SOBRE SOLO DE ALTA RESISTÊNCIA. AF_09/2021</v>
          </cell>
          <cell r="C2181" t="str">
            <v>M2</v>
          </cell>
          <cell r="D2181" t="str">
            <v>ATRIBUÍDO SÃO PAULO</v>
          </cell>
          <cell r="E2181" t="str">
            <v>56,17</v>
          </cell>
        </row>
        <row r="2182">
          <cell r="A2182" t="str">
            <v>97101</v>
          </cell>
          <cell r="B2182" t="str">
            <v>EXECUÇÃO DE RADIER, ESPESSURA DE 10 CM, FCK = 30 MPA, COM USO DE FORMAS EM MADEIRA SERRADA. AF_09/2021</v>
          </cell>
          <cell r="C2182" t="str">
            <v>M2</v>
          </cell>
          <cell r="D2182" t="str">
            <v>ATRIBUÍDO SÃO PAULO</v>
          </cell>
          <cell r="E2182" t="str">
            <v>205,04</v>
          </cell>
        </row>
        <row r="2183">
          <cell r="A2183" t="str">
            <v>97102</v>
          </cell>
          <cell r="B2183" t="str">
            <v>EXECUÇÃO DE RADIER, ESPESSURA DE 15 CM, FCK = 30 MPA, COM USO DE FORMAS EM MADEIRA SERRADA. AF_09/2021</v>
          </cell>
          <cell r="C2183" t="str">
            <v>M2</v>
          </cell>
          <cell r="D2183" t="str">
            <v>ATRIBUÍDO SÃO PAULO</v>
          </cell>
          <cell r="E2183" t="str">
            <v>252,98</v>
          </cell>
        </row>
        <row r="2184">
          <cell r="A2184" t="str">
            <v>97103</v>
          </cell>
          <cell r="B2184" t="str">
            <v>EXECUÇÃO DE RADIER, ESPESSURA DE 20 CM, FCK = 30 MPA, COM USO DE FORMAS EM MADEIRA SERRADA. AF_09/2021</v>
          </cell>
          <cell r="C2184" t="str">
            <v>M2</v>
          </cell>
          <cell r="D2184" t="str">
            <v>ATRIBUÍDO SÃO PAULO</v>
          </cell>
          <cell r="E2184" t="str">
            <v>295,66</v>
          </cell>
        </row>
        <row r="2185">
          <cell r="A2185" t="str">
            <v>100322</v>
          </cell>
          <cell r="B2185" t="str">
            <v>LASTRO COM MATERIAL GRANULAR (PEDRA BRITADA N.3), APLICADO EM PISOS OU LAJES SOBRE SOLO, ESPESSURA DE *10 CM*. AF_07/2019</v>
          </cell>
          <cell r="C2185" t="str">
            <v>M3</v>
          </cell>
          <cell r="D2185" t="str">
            <v>ATRIBUÍDO SÃO PAULO</v>
          </cell>
          <cell r="E2185" t="str">
            <v>278,11</v>
          </cell>
        </row>
        <row r="2186">
          <cell r="A2186" t="str">
            <v>100323</v>
          </cell>
          <cell r="B2186" t="str">
            <v>LASTRO COM MATERIAL GRANULAR (AREIA MÉDIA), APLICADO EM PISOS OU LAJES SOBRE SOLO, ESPESSURA DE *10 CM*. AF_07/2019</v>
          </cell>
          <cell r="C2186" t="str">
            <v>M3</v>
          </cell>
          <cell r="D2186" t="str">
            <v>ATRIBUÍDO SÃO PAULO</v>
          </cell>
          <cell r="E2186" t="str">
            <v>130,29</v>
          </cell>
        </row>
        <row r="2187">
          <cell r="A2187" t="str">
            <v>100324</v>
          </cell>
          <cell r="B2187" t="str">
            <v>LASTRO COM MATERIAL GRANULAR (PEDRA BRITADA N.1 E PEDRA BRITADA N.2), APLICADO EM PISOS OU LAJES SOBRE SOLO, ESPESSURA DE *10 CM*. AF_07/2019</v>
          </cell>
          <cell r="C2187" t="str">
            <v>M3</v>
          </cell>
          <cell r="D2187" t="str">
            <v>ATRIBUÍDO SÃO PAULO</v>
          </cell>
          <cell r="E2187" t="str">
            <v>293,44</v>
          </cell>
        </row>
        <row r="2188">
          <cell r="A2188" t="str">
            <v>103072</v>
          </cell>
          <cell r="B2188" t="str">
            <v>EXECUÇÃO DE RADIER, ESPESSURA DE 25 CM, FCK = 30 MPA, COM USO DE FORMAS EM MADEIRA SERRADA. AF_09/2021</v>
          </cell>
          <cell r="C2188" t="str">
            <v>M2</v>
          </cell>
          <cell r="D2188" t="str">
            <v>ATRIBUÍDO SÃO PAULO</v>
          </cell>
          <cell r="E2188" t="str">
            <v>348,23</v>
          </cell>
        </row>
        <row r="2189">
          <cell r="A2189" t="str">
            <v>103073</v>
          </cell>
          <cell r="B2189" t="str">
            <v>EXECUÇÃO DE RADIER, ESPESSURA DE 30 CM, FCK = 30 MPA, COM USO DE FORMAS EM MADEIRA SERRADA. AF_09/2021</v>
          </cell>
          <cell r="C2189" t="str">
            <v>M2</v>
          </cell>
          <cell r="D2189" t="str">
            <v>ATRIBUÍDO SÃO PAULO</v>
          </cell>
          <cell r="E2189" t="str">
            <v>424,34</v>
          </cell>
        </row>
        <row r="2190">
          <cell r="A2190" t="str">
            <v>103074</v>
          </cell>
          <cell r="B2190" t="str">
            <v>EXECUÇÃO DE PISO DE CONCRETO, SEM ACABAMENTO SUPERFICIAL, ESPESSURA DE 15 CM, FCK = 30 MPA, COM USO DE FORMAS EM MADEIRA SERRADA. AF_09/2021</v>
          </cell>
          <cell r="C2190" t="str">
            <v>M2</v>
          </cell>
          <cell r="D2190" t="str">
            <v>ATRIBUÍDO SÃO PAULO</v>
          </cell>
          <cell r="E2190" t="str">
            <v>198,13</v>
          </cell>
        </row>
        <row r="2191">
          <cell r="A2191" t="str">
            <v>103075</v>
          </cell>
          <cell r="B2191" t="str">
            <v>EXECUÇÃO DE PISO DE CONCRETO, COM ACABAMENTO SUPERFICIAL, ESPESSURA DE 15 CM, FCK = 30 MPA, COM USO DE FORMAS EM MADEIRA SERRADA. AF_09/2021</v>
          </cell>
          <cell r="C2191" t="str">
            <v>M2</v>
          </cell>
          <cell r="D2191" t="str">
            <v>ATRIBUÍDO SÃO PAULO</v>
          </cell>
          <cell r="E2191" t="str">
            <v>254,30</v>
          </cell>
        </row>
        <row r="2192">
          <cell r="A2192" t="str">
            <v>103076</v>
          </cell>
          <cell r="B2192" t="str">
            <v>EXECUÇÃO DE LAJE SOBRE SOLO, ESPESSURA DE 10 CM, FCK = 30 MPA, COM USO DE FORMAS EM MADEIRA SERRADA. AF_09/2021</v>
          </cell>
          <cell r="C2192" t="str">
            <v>M2</v>
          </cell>
          <cell r="D2192" t="str">
            <v>ATRIBUÍDO SÃO PAULO</v>
          </cell>
          <cell r="E2192" t="str">
            <v>181,22</v>
          </cell>
        </row>
        <row r="2193">
          <cell r="A2193" t="str">
            <v>103077</v>
          </cell>
          <cell r="B2193" t="str">
            <v>EXECUÇÃO DE LAJE SOBRE SOLO, ESPESSURA DE 15 CM, FCK = 30 MPA, COM USO DE FORMAS EM MADEIRA SERRADA. AF_09/2021</v>
          </cell>
          <cell r="C2193" t="str">
            <v>M2</v>
          </cell>
          <cell r="D2193" t="str">
            <v>ATRIBUÍDO SÃO PAULO</v>
          </cell>
          <cell r="E2193" t="str">
            <v>229,16</v>
          </cell>
        </row>
        <row r="2194">
          <cell r="A2194" t="str">
            <v>103078</v>
          </cell>
          <cell r="B2194" t="str">
            <v>EXECUÇÃO DE LAJE SOBRE SOLO, ESPESSURA DE 20 CM, FCK = 30 MPA, COM USO DE FORMAS EM MADEIRA SERRADA. AF_09/2021</v>
          </cell>
          <cell r="C2194" t="str">
            <v>M2</v>
          </cell>
          <cell r="D2194" t="str">
            <v>ATRIBUÍDO SÃO PAULO</v>
          </cell>
          <cell r="E2194" t="str">
            <v>271,84</v>
          </cell>
        </row>
        <row r="2195">
          <cell r="A2195" t="str">
            <v>103079</v>
          </cell>
          <cell r="B2195" t="str">
            <v>EXECUÇÃO DE LAJE SOBRE SOLO, ESPESSURA DE 25 CM, FCK = 30 MPA, COM USO DE FORMAS EM MADEIRA SERRADA. AF_09/2021</v>
          </cell>
          <cell r="C2195" t="str">
            <v>M2</v>
          </cell>
          <cell r="D2195" t="str">
            <v>ATRIBUÍDO SÃO PAULO</v>
          </cell>
          <cell r="E2195" t="str">
            <v>324,41</v>
          </cell>
        </row>
        <row r="2196">
          <cell r="A2196" t="str">
            <v>103080</v>
          </cell>
          <cell r="B2196" t="str">
            <v>EXECUÇÃO DE LAJE SOBRE SOLO, ESPESSURA DE 30 CM, FCK = 30 MPA, COM USO DE FORMAS EM MADEIRA SERRADA. AF_09/2021</v>
          </cell>
          <cell r="C2196" t="str">
            <v>M2</v>
          </cell>
          <cell r="D2196" t="str">
            <v>ATRIBUÍDO SÃO PAULO</v>
          </cell>
          <cell r="E2196" t="str">
            <v>400,52</v>
          </cell>
        </row>
        <row r="2197">
          <cell r="A2197" t="str">
            <v>92263</v>
          </cell>
          <cell r="B2197" t="str">
            <v>FABRICAÇÃO DE FÔRMA PARA PILARES E ESTRUTURAS SIMILARES, EM CHAPA DE MADEIRA COMPENSADA RESINADA, E = 17 MM. AF_09/2020</v>
          </cell>
          <cell r="C2197" t="str">
            <v>M2</v>
          </cell>
          <cell r="D2197" t="str">
            <v>COEFICIENTE DE REPRESENTATIVIDADE</v>
          </cell>
          <cell r="E2197" t="str">
            <v>186,69</v>
          </cell>
        </row>
        <row r="2198">
          <cell r="A2198" t="str">
            <v>92264</v>
          </cell>
          <cell r="B2198" t="str">
            <v>FABRICAÇÃO DE FÔRMA PARA PILARES E ESTRUTURAS SIMILARES, EM CHAPA DE MADEIRA COMPENSADA PLASTIFICADA, E = 18 MM. AF_09/2020</v>
          </cell>
          <cell r="C2198" t="str">
            <v>M2</v>
          </cell>
          <cell r="D2198" t="str">
            <v>COEFICIENTE DE REPRESENTATIVIDADE</v>
          </cell>
          <cell r="E2198" t="str">
            <v>247,76</v>
          </cell>
        </row>
        <row r="2199">
          <cell r="A2199" t="str">
            <v>92265</v>
          </cell>
          <cell r="B2199" t="str">
            <v>FABRICAÇÃO DE FÔRMA PARA VIGAS, EM CHAPA DE MADEIRA COMPENSADA RESINADA, E = 17 MM. AF_09/2020</v>
          </cell>
          <cell r="C2199" t="str">
            <v>M2</v>
          </cell>
          <cell r="D2199" t="str">
            <v>COEFICIENTE DE REPRESENTATIVIDADE</v>
          </cell>
          <cell r="E2199" t="str">
            <v>135,43</v>
          </cell>
        </row>
        <row r="2200">
          <cell r="A2200" t="str">
            <v>92266</v>
          </cell>
          <cell r="B2200" t="str">
            <v>FABRICAÇÃO DE FÔRMA PARA VIGAS, EM CHAPA DE MADEIRA COMPENSADA PLASTIFICADA, E = 18 MM. AF_09/2020</v>
          </cell>
          <cell r="C2200" t="str">
            <v>M2</v>
          </cell>
          <cell r="D2200" t="str">
            <v>COEFICIENTE DE REPRESENTATIVIDADE</v>
          </cell>
          <cell r="E2200" t="str">
            <v>187,81</v>
          </cell>
        </row>
        <row r="2201">
          <cell r="A2201" t="str">
            <v>92267</v>
          </cell>
          <cell r="B2201" t="str">
            <v>FABRICAÇÃO DE FÔRMA PARA LAJES, EM CHAPA DE MADEIRA COMPENSADA RESINADA, E = 17 MM. AF_09/2020</v>
          </cell>
          <cell r="C2201" t="str">
            <v>M2</v>
          </cell>
          <cell r="D2201" t="str">
            <v>COEFICIENTE DE REPRESENTATIVIDADE</v>
          </cell>
          <cell r="E2201" t="str">
            <v>70,02</v>
          </cell>
        </row>
        <row r="2202">
          <cell r="A2202" t="str">
            <v>92268</v>
          </cell>
          <cell r="B2202" t="str">
            <v>FABRICAÇÃO DE FÔRMA PARA LAJES, EM CHAPA DE MADEIRA COMPENSADA PLASTIFICADA, E = 18 MM. AF_09/2020</v>
          </cell>
          <cell r="C2202" t="str">
            <v>M2</v>
          </cell>
          <cell r="D2202" t="str">
            <v>COEFICIENTE DE REPRESENTATIVIDADE</v>
          </cell>
          <cell r="E2202" t="str">
            <v>118,02</v>
          </cell>
        </row>
        <row r="2203">
          <cell r="A2203" t="str">
            <v>92269</v>
          </cell>
          <cell r="B2203" t="str">
            <v>FABRICAÇÃO DE FÔRMA PARA PILARES E ESTRUTURAS SIMILARES, EM MADEIRA SERRADA, E=25 MM. AF_09/2020</v>
          </cell>
          <cell r="C2203" t="str">
            <v>M2</v>
          </cell>
          <cell r="D2203" t="str">
            <v>COEFICIENTE DE REPRESENTATIVIDADE</v>
          </cell>
          <cell r="E2203" t="str">
            <v>151,03</v>
          </cell>
        </row>
        <row r="2204">
          <cell r="A2204" t="str">
            <v>92270</v>
          </cell>
          <cell r="B2204" t="str">
            <v>FABRICAÇÃO DE FÔRMA PARA VIGAS, COM MADEIRA SERRADA, E = 25 MM. AF_09/2020</v>
          </cell>
          <cell r="C2204" t="str">
            <v>M2</v>
          </cell>
          <cell r="D2204" t="str">
            <v>COEFICIENTE DE REPRESENTATIVIDADE</v>
          </cell>
          <cell r="E2204" t="str">
            <v>108,78</v>
          </cell>
        </row>
        <row r="2205">
          <cell r="A2205" t="str">
            <v>92271</v>
          </cell>
          <cell r="B2205" t="str">
            <v>FABRICAÇÃO DE FÔRMA PARA LAJES, EM MADEIRA SERRADA, E=25 MM. AF_09/2020</v>
          </cell>
          <cell r="C2205" t="str">
            <v>M2</v>
          </cell>
          <cell r="D2205" t="str">
            <v>COEFICIENTE DE REPRESENTATIVIDADE</v>
          </cell>
          <cell r="E2205" t="str">
            <v>56,04</v>
          </cell>
        </row>
        <row r="2206">
          <cell r="A2206" t="str">
            <v>92272</v>
          </cell>
          <cell r="B2206" t="str">
            <v>FABRICAÇÃO DE ESCORAS DE VIGA DO TIPO GARFO, EM MADEIRA. AF_09/2020</v>
          </cell>
          <cell r="C2206" t="str">
            <v>M</v>
          </cell>
          <cell r="D2206" t="str">
            <v>COEFICIENTE DE REPRESENTATIVIDADE</v>
          </cell>
          <cell r="E2206" t="str">
            <v>44,54</v>
          </cell>
        </row>
        <row r="2207">
          <cell r="A2207" t="str">
            <v>92273</v>
          </cell>
          <cell r="B2207" t="str">
            <v>FABRICAÇÃO DE ESCORAS DO TIPO PONTALETE, EM MADEIRA, PARA PÉ-DIREITO SIMPLES. AF_09/2020</v>
          </cell>
          <cell r="C2207" t="str">
            <v>M</v>
          </cell>
          <cell r="D2207" t="str">
            <v>COEFICIENTE DE REPRESENTATIVIDADE</v>
          </cell>
          <cell r="E2207" t="str">
            <v>17,17</v>
          </cell>
        </row>
        <row r="2208">
          <cell r="A2208" t="str">
            <v>92409</v>
          </cell>
          <cell r="B2208" t="str">
            <v>MONTAGEM E DESMONTAGEM DE FÔRMA DE PILARES RETANGULARES E ESTRUTURAS SIMILARES, PÉ-DIREITO SIMPLES, EM MADEIRA SERRADA, 1 UTILIZAÇÃO. AF_09/2020</v>
          </cell>
          <cell r="C2208" t="str">
            <v>M2</v>
          </cell>
          <cell r="D2208" t="str">
            <v>COEFICIENTE DE REPRESENTATIVIDADE</v>
          </cell>
          <cell r="E2208" t="str">
            <v>229,37</v>
          </cell>
        </row>
        <row r="2209">
          <cell r="A2209" t="str">
            <v>92411</v>
          </cell>
          <cell r="B2209" t="str">
            <v>MONTAGEM E DESMONTAGEM DE FÔRMA DE PILARES RETANGULARES E ESTRUTURAS SIMILARES, PÉ-DIREITO SIMPLES, EM MADEIRA SERRADA, 2 UTILIZAÇÕES. AF_09/2020</v>
          </cell>
          <cell r="C2209" t="str">
            <v>M2</v>
          </cell>
          <cell r="D2209" t="str">
            <v>COEFICIENTE DE REPRESENTATIVIDADE</v>
          </cell>
          <cell r="E2209" t="str">
            <v>146,61</v>
          </cell>
        </row>
        <row r="2210">
          <cell r="A2210" t="str">
            <v>92413</v>
          </cell>
          <cell r="B2210" t="str">
            <v>MONTAGEM E DESMONTAGEM DE FÔRMA DE PILARES RETANGULARES E ESTRUTURAS SIMILARES, PÉ-DIREITO SIMPLES, EM MADEIRA SERRADA, 4 UTILIZAÇÕES. AF_09/2020</v>
          </cell>
          <cell r="C2210" t="str">
            <v>M2</v>
          </cell>
          <cell r="D2210" t="str">
            <v>COEFICIENTE DE REPRESENTATIVIDADE</v>
          </cell>
          <cell r="E2210" t="str">
            <v>92,92</v>
          </cell>
        </row>
        <row r="2211">
          <cell r="A2211" t="str">
            <v>92415</v>
          </cell>
          <cell r="B2211" t="str">
            <v>MONTAGEM E DESMONTAGEM DE FÔRMA DE PILARES RETANGULARES E ESTRUTURAS SIMILARES, PÉ-DIREITO SIMPLES, EM CHAPA DE MADEIRA COMPENSADA RESINADA, 2 UTILIZAÇÕES. AF_09/2020</v>
          </cell>
          <cell r="C2211" t="str">
            <v>M2</v>
          </cell>
          <cell r="D2211" t="str">
            <v>COEFICIENTE DE REPRESENTATIVIDADE</v>
          </cell>
          <cell r="E2211" t="str">
            <v>140,54</v>
          </cell>
        </row>
        <row r="2212">
          <cell r="A2212" t="str">
            <v>92417</v>
          </cell>
          <cell r="B2212" t="str">
            <v>MONTAGEM E DESMONTAGEM DE FÔRMA DE PILARES RETANGULARES E ESTRUTURAS SIMILARES, PÉ-DIREITO DUPLO, EM CHAPA DE MADEIRA COMPENSADA RESINADA, 2 UTILIZAÇÕES. AF_09/2020</v>
          </cell>
          <cell r="C2212" t="str">
            <v>M2</v>
          </cell>
          <cell r="D2212" t="str">
            <v>COEFICIENTE DE REPRESENTATIVIDADE</v>
          </cell>
          <cell r="E2212" t="str">
            <v>158,47</v>
          </cell>
        </row>
        <row r="2213">
          <cell r="A2213" t="str">
            <v>92419</v>
          </cell>
          <cell r="B2213" t="str">
            <v>MONTAGEM E DESMONTAGEM DE FÔRMA DE PILARES RETANGULARES E ESTRUTURAS SIMILARES, PÉ-DIREITO SIMPLES, EM CHAPA DE MADEIRA COMPENSADA RESINADA, 4 UTILIZAÇÕES. AF_09/2020</v>
          </cell>
          <cell r="C2213" t="str">
            <v>M2</v>
          </cell>
          <cell r="D2213" t="str">
            <v>COEFICIENTE DE REPRESENTATIVIDADE</v>
          </cell>
          <cell r="E2213" t="str">
            <v>85,25</v>
          </cell>
        </row>
        <row r="2214">
          <cell r="A2214" t="str">
            <v>92421</v>
          </cell>
          <cell r="B2214" t="str">
            <v>MONTAGEM E DESMONTAGEM DE FÔRMA DE PILARES RETANGULARES E ESTRUTURAS SIMILARES, PÉ-DIREITO DUPLO, EM CHAPA DE MADEIRA COMPENSADA RESINADA, 4 UTILIZAÇÕES. AF_09/2020</v>
          </cell>
          <cell r="C2214" t="str">
            <v>M2</v>
          </cell>
          <cell r="D2214" t="str">
            <v>COEFICIENTE DE REPRESENTATIVIDADE</v>
          </cell>
          <cell r="E2214" t="str">
            <v>98,99</v>
          </cell>
        </row>
        <row r="2215">
          <cell r="A2215" t="str">
            <v>92423</v>
          </cell>
          <cell r="B2215" t="str">
            <v>MONTAGEM E DESMONTAGEM DE FÔRMA DE PILARES RETANGULARES E ESTRUTURAS SIMILARES, PÉ-DIREITO SIMPLES, EM CHAPA DE MADEIRA COMPENSADA RESINADA, 6 UTILIZAÇÕES. AF_09/2020</v>
          </cell>
          <cell r="C2215" t="str">
            <v>M2</v>
          </cell>
          <cell r="D2215" t="str">
            <v>COEFICIENTE DE REPRESENTATIVIDADE</v>
          </cell>
          <cell r="E2215" t="str">
            <v>68,43</v>
          </cell>
        </row>
        <row r="2216">
          <cell r="A2216" t="str">
            <v>92425</v>
          </cell>
          <cell r="B2216" t="str">
            <v>MONTAGEM E DESMONTAGEM DE FÔRMA DE PILARES RETANGULARES E ESTRUTURAS SIMILARES, PÉ-DIREITO DUPLO, EM CHAPA DE MADEIRA COMPENSADA RESINADA, 6 UTILIZAÇÕES. AF_09/2020</v>
          </cell>
          <cell r="C2216" t="str">
            <v>M2</v>
          </cell>
          <cell r="D2216" t="str">
            <v>COEFICIENTE DE REPRESENTATIVIDADE</v>
          </cell>
          <cell r="E2216" t="str">
            <v>80,39</v>
          </cell>
        </row>
        <row r="2217">
          <cell r="A2217" t="str">
            <v>92427</v>
          </cell>
          <cell r="B2217" t="str">
            <v>MONTAGEM E DESMONTAGEM DE FÔRMA DE PILARES RETANGULARES E ESTRUTURAS SIMILARES, PÉ-DIREITO SIMPLES, EM CHAPA DE MADEIRA COMPENSADA RESINADA, 8 UTILIZAÇÕES. AF_09/2020</v>
          </cell>
          <cell r="C2217" t="str">
            <v>M2</v>
          </cell>
          <cell r="D2217" t="str">
            <v>COEFICIENTE DE REPRESENTATIVIDADE</v>
          </cell>
          <cell r="E2217" t="str">
            <v>59,93</v>
          </cell>
        </row>
        <row r="2218">
          <cell r="A2218" t="str">
            <v>92429</v>
          </cell>
          <cell r="B2218" t="str">
            <v>MONTAGEM E DESMONTAGEM DE FÔRMA DE PILARES RETANGULARES E ESTRUTURAS SIMILARES, PÉ-DIREITO DUPLO, EM CHAPA DE MADEIRA COMPENSADA RESINADA, 8 UTILIZAÇÕES. AF_09/2020</v>
          </cell>
          <cell r="C2218" t="str">
            <v>M2</v>
          </cell>
          <cell r="D2218" t="str">
            <v>COEFICIENTE DE REPRESENTATIVIDADE</v>
          </cell>
          <cell r="E2218" t="str">
            <v>71,01</v>
          </cell>
        </row>
        <row r="2219">
          <cell r="A2219" t="str">
            <v>92431</v>
          </cell>
          <cell r="B2219" t="str">
            <v>MONTAGEM E DESMONTAGEM DE FÔRMA DE PILARES RETANGULARES E ESTRUTURAS SIMILARES, PÉ-DIREITO SIMPLES, EM CHAPA DE MADEIRA COMPENSADA PLASTIFICADA, 10 UTILIZAÇÕES. AF_09/2020</v>
          </cell>
          <cell r="C2219" t="str">
            <v>M2</v>
          </cell>
          <cell r="D2219" t="str">
            <v>COEFICIENTE DE REPRESENTATIVIDADE</v>
          </cell>
          <cell r="E2219" t="str">
            <v>57,04</v>
          </cell>
        </row>
        <row r="2220">
          <cell r="A2220" t="str">
            <v>92433</v>
          </cell>
          <cell r="B2220" t="str">
            <v>MONTAGEM E DESMONTAGEM DE FÔRMA DE PILARES RETANGULARES E ESTRUTURAS SIMILARES, PÉ-DIREITO DUPLO, EM CHAPA DE MADEIRA COMPENSADA PLASTIFICADA, 10 UTILIZAÇÕES. AF_09/2020</v>
          </cell>
          <cell r="C2220" t="str">
            <v>M2</v>
          </cell>
          <cell r="D2220" t="str">
            <v>COEFICIENTE DE REPRESENTATIVIDADE</v>
          </cell>
          <cell r="E2220" t="str">
            <v>67,56</v>
          </cell>
        </row>
        <row r="2221">
          <cell r="A2221" t="str">
            <v>92435</v>
          </cell>
          <cell r="B2221" t="str">
            <v>MONTAGEM E DESMONTAGEM DE FÔRMA DE PILARES RETANGULARES E ESTRUTURAS SIMILARES, PÉ-DIREITO SIMPLES, EM CHAPA DE MADEIRA COMPENSADA PLASTIFICADA, 12 UTILIZAÇÕES. AF_09/2020</v>
          </cell>
          <cell r="C2221" t="str">
            <v>M2</v>
          </cell>
          <cell r="D2221" t="str">
            <v>COEFICIENTE DE REPRESENTATIVIDADE</v>
          </cell>
          <cell r="E2221" t="str">
            <v>53,75</v>
          </cell>
        </row>
        <row r="2222">
          <cell r="A2222" t="str">
            <v>92437</v>
          </cell>
          <cell r="B2222" t="str">
            <v>MONTAGEM E DESMONTAGEM DE FÔRMA DE PILARES RETANGULARES E ESTRUTURAS SIMILARES, PÉ-DIREITO DUPLO, EM CHAPA DE MADEIRA COMPENSADA PLASTIFICADA, 12 UTILIZAÇÕES. AF_09/2020</v>
          </cell>
          <cell r="C2222" t="str">
            <v>M2</v>
          </cell>
          <cell r="D2222" t="str">
            <v>COEFICIENTE DE REPRESENTATIVIDADE</v>
          </cell>
          <cell r="E2222" t="str">
            <v>63,92</v>
          </cell>
        </row>
        <row r="2223">
          <cell r="A2223" t="str">
            <v>92439</v>
          </cell>
          <cell r="B2223" t="str">
            <v>MONTAGEM E DESMONTAGEM DE FÔRMA DE PILARES RETANGULARES E ESTRUTURAS SIMILARES, PÉ-DIREITO SIMPLES, EM CHAPA DE MADEIRA COMPENSADA PLASTIFICADA, 14 UTILIZAÇÕES. AF_09/2020</v>
          </cell>
          <cell r="C2223" t="str">
            <v>M2</v>
          </cell>
          <cell r="D2223" t="str">
            <v>COEFICIENTE DE REPRESENTATIVIDADE</v>
          </cell>
          <cell r="E2223" t="str">
            <v>51,38</v>
          </cell>
        </row>
        <row r="2224">
          <cell r="A2224" t="str">
            <v>92441</v>
          </cell>
          <cell r="B2224" t="str">
            <v>MONTAGEM E DESMONTAGEM DE FÔRMA DE PILARES RETANGULARES E ESTRUTURAS SIMILARES, PÉ-DIREITO DUPLO, EM CHAPA DE MADEIRA COMPENSADA PLASTIFICADA, 14 UTILIZAÇÕES. AF_09/2020</v>
          </cell>
          <cell r="C2224" t="str">
            <v>M2</v>
          </cell>
          <cell r="D2224" t="str">
            <v>COEFICIENTE DE REPRESENTATIVIDADE</v>
          </cell>
          <cell r="E2224" t="str">
            <v>61,29</v>
          </cell>
        </row>
        <row r="2225">
          <cell r="A2225" t="str">
            <v>92443</v>
          </cell>
          <cell r="B2225" t="str">
            <v>MONTAGEM E DESMONTAGEM DE FÔRMA DE PILARES RETANGULARES E ESTRUTURAS SIMILARES, PÉ-DIREITO SIMPLES, EM CHAPA DE MADEIRA COMPENSADA PLASTIFICADA, 18 UTILIZAÇÕES. AF_09/2020</v>
          </cell>
          <cell r="C2225" t="str">
            <v>M2</v>
          </cell>
          <cell r="D2225" t="str">
            <v>COEFICIENTE DE REPRESENTATIVIDADE</v>
          </cell>
          <cell r="E2225" t="str">
            <v>46,13</v>
          </cell>
        </row>
        <row r="2226">
          <cell r="A2226" t="str">
            <v>92445</v>
          </cell>
          <cell r="B2226" t="str">
            <v>MONTAGEM E DESMONTAGEM DE FÔRMA DE PILARES RETANGULARES E ESTRUTURAS SIMILARES, PÉ-DIREITO DUPLO, EM CHAPA DE MADEIRA COMPENSADA PLASTIFICADA, 18 UTILIZAÇÕES. AF_09/2020</v>
          </cell>
          <cell r="C2226" t="str">
            <v>M2</v>
          </cell>
          <cell r="D2226" t="str">
            <v>COEFICIENTE DE REPRESENTATIVIDADE</v>
          </cell>
          <cell r="E2226" t="str">
            <v>55,69</v>
          </cell>
        </row>
        <row r="2227">
          <cell r="A2227" t="str">
            <v>92446</v>
          </cell>
          <cell r="B2227" t="str">
            <v>MONTAGEM E DESMONTAGEM DE FÔRMA DE VIGA, ESCORAMENTO COM PONTALETE DE MADEIRA, PÉ-DIREITO SIMPLES, EM MADEIRA SERRADA, 1 UTILIZAÇÃO. AF_09/2020</v>
          </cell>
          <cell r="C2227" t="str">
            <v>M2</v>
          </cell>
          <cell r="D2227" t="str">
            <v>COEFICIENTE DE REPRESENTATIVIDADE</v>
          </cell>
          <cell r="E2227" t="str">
            <v>211,78</v>
          </cell>
        </row>
        <row r="2228">
          <cell r="A2228" t="str">
            <v>92447</v>
          </cell>
          <cell r="B2228" t="str">
            <v>MONTAGEM E DESMONTAGEM DE FÔRMA DE VIGA, ESCORAMENTO COM PONTALETE DE MADEIRA, PÉ-DIREITO SIMPLES, EM MADEIRA SERRADA, 2 UTILIZAÇÕES. AF_09/2020</v>
          </cell>
          <cell r="C2228" t="str">
            <v>M2</v>
          </cell>
          <cell r="D2228" t="str">
            <v>COEFICIENTE DE REPRESENTATIVIDADE</v>
          </cell>
          <cell r="E2228" t="str">
            <v>151,88</v>
          </cell>
        </row>
        <row r="2229">
          <cell r="A2229" t="str">
            <v>92448</v>
          </cell>
          <cell r="B2229" t="str">
            <v>MONTAGEM E DESMONTAGEM DE FÔRMA DE VIGA, ESCORAMENTO COM PONTALETE DE MADEIRA, PÉ-DIREITO SIMPLES, EM MADEIRA SERRADA, 4 UTILIZAÇÕES. AF_09/2020</v>
          </cell>
          <cell r="C2229" t="str">
            <v>M2</v>
          </cell>
          <cell r="D2229" t="str">
            <v>COEFICIENTE DE REPRESENTATIVIDADE</v>
          </cell>
          <cell r="E2229" t="str">
            <v>124,43</v>
          </cell>
        </row>
        <row r="2230">
          <cell r="A2230" t="str">
            <v>92449</v>
          </cell>
          <cell r="B2230" t="str">
            <v>MONTAGEM E DESMONTAGEM DE FÔRMA DE VIGA, ESCORAMENTO COM GARFO DE MADEIRA, PÉ-DIREITO DUPLO, EM CHAPA DE MADEIRA RESINADA, 2 UTILIZAÇÕES. AF_09/2020</v>
          </cell>
          <cell r="C2230" t="str">
            <v>M2</v>
          </cell>
          <cell r="D2230" t="str">
            <v>COEFICIENTE DE REPRESENTATIVIDADE</v>
          </cell>
          <cell r="E2230" t="str">
            <v>294,88</v>
          </cell>
        </row>
        <row r="2231">
          <cell r="A2231" t="str">
            <v>92450</v>
          </cell>
          <cell r="B2231" t="str">
            <v>MONTAGEM E DESMONTAGEM DE FÔRMA DE VIGA, ESCORAMENTO METÁLICO, PÉ-DIREITO DUPLO, EM CHAPA DE MADEIRA RESINADA, 2 UTILIZAÇÕES. AF_09/2020</v>
          </cell>
          <cell r="C2231" t="str">
            <v>M2</v>
          </cell>
          <cell r="D2231" t="str">
            <v>COEFICIENTE DE REPRESENTATIVIDADE</v>
          </cell>
          <cell r="E2231" t="str">
            <v>275,92</v>
          </cell>
        </row>
        <row r="2232">
          <cell r="A2232" t="str">
            <v>92451</v>
          </cell>
          <cell r="B2232" t="str">
            <v>MONTAGEM E DESMONTAGEM DE FÔRMA DE VIGA, ESCORAMENTO COM GARFO DE MADEIRA, PÉ-DIREITO SIMPLES, EM CHAPA DE MADEIRA RESINADA, 2 UTILIZAÇÕES. AF_09/2020</v>
          </cell>
          <cell r="C2232" t="str">
            <v>M2</v>
          </cell>
          <cell r="D2232" t="str">
            <v>COEFICIENTE DE REPRESENTATIVIDADE</v>
          </cell>
          <cell r="E2232" t="str">
            <v>198,57</v>
          </cell>
        </row>
        <row r="2233">
          <cell r="A2233" t="str">
            <v>92452</v>
          </cell>
          <cell r="B2233" t="str">
            <v>MONTAGEM E DESMONTAGEM DE FÔRMA DE VIGA, ESCORAMENTO METÁLICO, PÉ-DIREITO SIMPLES, EM CHAPA DE MADEIRA RESINADA, 2 UTILIZAÇÕES. AF_09/2020</v>
          </cell>
          <cell r="C2233" t="str">
            <v>M2</v>
          </cell>
          <cell r="D2233" t="str">
            <v>COEFICIENTE DE REPRESENTATIVIDADE</v>
          </cell>
          <cell r="E2233" t="str">
            <v>172,86</v>
          </cell>
        </row>
        <row r="2234">
          <cell r="A2234" t="str">
            <v>92453</v>
          </cell>
          <cell r="B2234" t="str">
            <v>MONTAGEM E DESMONTAGEM DE FÔRMA DE VIGA, ESCORAMENTO COM GARFO DE MADEIRA, PÉ-DIREITO DUPLO, EM CHAPA DE MADEIRA RESINADA, 4 UTILIZAÇÕES. AF_09/2020</v>
          </cell>
          <cell r="C2234" t="str">
            <v>M2</v>
          </cell>
          <cell r="D2234" t="str">
            <v>COEFICIENTE DE REPRESENTATIVIDADE</v>
          </cell>
          <cell r="E2234" t="str">
            <v>253,91</v>
          </cell>
        </row>
        <row r="2235">
          <cell r="A2235" t="str">
            <v>92454</v>
          </cell>
          <cell r="B2235" t="str">
            <v>MONTAGEM E DESMONTAGEM DE FÔRMA DE VIGA, ESCORAMENTO METÁLICO, PÉ-DIREITO DUPLO, EM CHAPA DE MADEIRA RESINADA, 4 UTILIZAÇÕES. AF_09/2020</v>
          </cell>
          <cell r="C2235" t="str">
            <v>M2</v>
          </cell>
          <cell r="D2235" t="str">
            <v>COEFICIENTE DE REPRESENTATIVIDADE</v>
          </cell>
          <cell r="E2235" t="str">
            <v>243,52</v>
          </cell>
        </row>
        <row r="2236">
          <cell r="A2236" t="str">
            <v>92455</v>
          </cell>
          <cell r="B2236" t="str">
            <v>MONTAGEM E DESMONTAGEM DE FÔRMA DE VIGA, ESCORAMENTO COM GARFO DE MADEIRA, PÉ-DIREITO SIMPLES, EM CHAPA DE MADEIRA RESINADA, 4 UTILIZAÇÕES. AF_09/2020</v>
          </cell>
          <cell r="C2236" t="str">
            <v>M2</v>
          </cell>
          <cell r="D2236" t="str">
            <v>COEFICIENTE DE REPRESENTATIVIDADE</v>
          </cell>
          <cell r="E2236" t="str">
            <v>163,12</v>
          </cell>
        </row>
        <row r="2237">
          <cell r="A2237" t="str">
            <v>92456</v>
          </cell>
          <cell r="B2237" t="str">
            <v>MONTAGEM E DESMONTAGEM DE FÔRMA DE VIGA, ESCORAMENTO METÁLICO, PÉ-DIREITO SIMPLES, EM CHAPA DE MADEIRA RESINADA, 4 UTILIZAÇÕES. AF_09/2020</v>
          </cell>
          <cell r="C2237" t="str">
            <v>M2</v>
          </cell>
          <cell r="D2237" t="str">
            <v>COEFICIENTE DE REPRESENTATIVIDADE</v>
          </cell>
          <cell r="E2237" t="str">
            <v>139,40</v>
          </cell>
        </row>
        <row r="2238">
          <cell r="A2238" t="str">
            <v>92457</v>
          </cell>
          <cell r="B2238" t="str">
            <v>MONTAGEM E DESMONTAGEM DE FÔRMA DE VIGA, ESCORAMENTO COM GARFO DE MADEIRA, PÉ-DIREITO DUPLO, EM CHAPA DE MADEIRA RESINADA, 6 UTILIZAÇÕES. AF_09/2020</v>
          </cell>
          <cell r="C2238" t="str">
            <v>M2</v>
          </cell>
          <cell r="D2238" t="str">
            <v>COEFICIENTE DE REPRESENTATIVIDADE</v>
          </cell>
          <cell r="E2238" t="str">
            <v>219,35</v>
          </cell>
        </row>
        <row r="2239">
          <cell r="A2239" t="str">
            <v>92458</v>
          </cell>
          <cell r="B2239" t="str">
            <v>MONTAGEM E DESMONTAGEM DE FÔRMA DE VIGA, ESCORAMENTO METÁLICO, PÉ-DIREITO DUPLO, EM CHAPA DE MADEIRA RESINADA, 6 UTILIZAÇÕES. AF_12/2015</v>
          </cell>
          <cell r="C2239" t="str">
            <v>M2</v>
          </cell>
          <cell r="D2239" t="str">
            <v>COEFICIENTE DE REPRESENTATIVIDADE</v>
          </cell>
          <cell r="E2239" t="str">
            <v>223,59</v>
          </cell>
        </row>
        <row r="2240">
          <cell r="A2240" t="str">
            <v>92459</v>
          </cell>
          <cell r="B2240" t="str">
            <v>MONTAGEM E DESMONTAGEM DE FÔRMA DE VIGA, ESCORAMENTO COM GARFO DE MADEIRA, PÉ-DIREITO SIMPLES, EM CHAPA DE MADEIRA RESINADA, 6 UTILIZAÇÕES. AF_09/2020</v>
          </cell>
          <cell r="C2240" t="str">
            <v>M2</v>
          </cell>
          <cell r="D2240" t="str">
            <v>COEFICIENTE DE REPRESENTATIVIDADE</v>
          </cell>
          <cell r="E2240" t="str">
            <v>137,43</v>
          </cell>
        </row>
        <row r="2241">
          <cell r="A2241" t="str">
            <v>92460</v>
          </cell>
          <cell r="B2241" t="str">
            <v>MONTAGEM E DESMONTAGEM DE FÔRMA DE VIGA, ESCORAMENTO METÁLICO, PÉ-DIREITO SIMPLES, EM CHAPA DE MADEIRA RESINADA, 6 UTILIZAÇÕES. AF_09/2020</v>
          </cell>
          <cell r="C2241" t="str">
            <v>M2</v>
          </cell>
          <cell r="D2241" t="str">
            <v>COEFICIENTE DE REPRESENTATIVIDADE</v>
          </cell>
          <cell r="E2241" t="str">
            <v>114,63</v>
          </cell>
        </row>
        <row r="2242">
          <cell r="A2242" t="str">
            <v>92461</v>
          </cell>
          <cell r="B2242" t="str">
            <v>MONTAGEM E DESMONTAGEM DE FÔRMA DE VIGA, ESCORAMENTO COM GARFO DE MADEIRA, PÉ-DIREITO DUPLO, EM CHAPA DE MADEIRA RESINADA, 8 UTILIZAÇÕES. AF_09/2020</v>
          </cell>
          <cell r="C2242" t="str">
            <v>M2</v>
          </cell>
          <cell r="D2242" t="str">
            <v>COEFICIENTE DE REPRESENTATIVIDADE</v>
          </cell>
          <cell r="E2242" t="str">
            <v>202,32</v>
          </cell>
        </row>
        <row r="2243">
          <cell r="A2243" t="str">
            <v>92462</v>
          </cell>
          <cell r="B2243" t="str">
            <v>MONTAGEM E DESMONTAGEM DE FÔRMA DE VIGA, ESCORAMENTO METÁLICO, PÉ-DIREITO DUPLO, EM CHAPA DE MADEIRA RESINADA, 8 UTILIZAÇÕES. AF_09/2020</v>
          </cell>
          <cell r="C2243" t="str">
            <v>M2</v>
          </cell>
          <cell r="D2243" t="str">
            <v>COEFICIENTE DE REPRESENTATIVIDADE</v>
          </cell>
          <cell r="E2243" t="str">
            <v>211,56</v>
          </cell>
        </row>
        <row r="2244">
          <cell r="A2244" t="str">
            <v>92463</v>
          </cell>
          <cell r="B2244" t="str">
            <v>MONTAGEM E DESMONTAGEM DE FÔRMA DE VIGA, ESCORAMENTO COM GARFO DE MADEIRA, PÉ-DIREITO SIMPLES, EM CHAPA DE MADEIRA RESINADA, 8 UTILIZAÇÕES. AF_09/2020</v>
          </cell>
          <cell r="C2244" t="str">
            <v>M2</v>
          </cell>
          <cell r="D2244" t="str">
            <v>COEFICIENTE DE REPRESENTATIVIDADE</v>
          </cell>
          <cell r="E2244" t="str">
            <v>124,30</v>
          </cell>
        </row>
        <row r="2245">
          <cell r="A2245" t="str">
            <v>92464</v>
          </cell>
          <cell r="B2245" t="str">
            <v>MONTAGEM E DESMONTAGEM DE FÔRMA DE VIGA, ESCORAMENTO METÁLICO, PÉ-DIREITO SIMPLES, EM CHAPA DE MADEIRA RESINADA, 8 UTILIZAÇÕES. AF_09/2020</v>
          </cell>
          <cell r="C2245" t="str">
            <v>M2</v>
          </cell>
          <cell r="D2245" t="str">
            <v>COEFICIENTE DE REPRESENTATIVIDADE</v>
          </cell>
          <cell r="E2245" t="str">
            <v>107,12</v>
          </cell>
        </row>
        <row r="2246">
          <cell r="A2246" t="str">
            <v>92465</v>
          </cell>
          <cell r="B2246" t="str">
            <v>MONTAGEM E DESMONTAGEM DE FÔRMA DE VIGA, ESCORAMENTO COM GARFO DE MADEIRA, PÉ-DIREITO DUPLO, EM CHAPA DE MADEIRA PLASTIFICADA, 10 UTILIZAÇÕES. AF_09/2020</v>
          </cell>
          <cell r="C2246" t="str">
            <v>M2</v>
          </cell>
          <cell r="D2246" t="str">
            <v>COEFICIENTE DE REPRESENTATIVIDADE</v>
          </cell>
          <cell r="E2246" t="str">
            <v>159,25</v>
          </cell>
        </row>
        <row r="2247">
          <cell r="A2247" t="str">
            <v>92466</v>
          </cell>
          <cell r="B2247" t="str">
            <v>MONTAGEM E DESMONTAGEM DE FÔRMA DE VIGA, ESCORAMENTO METÁLICO, PÉ-DIREITO DUPLO, EM CHAPA DE MADEIRA PLASTIFICADA, 10 UTILIZAÇÕES. AF_09/2020</v>
          </cell>
          <cell r="C2247" t="str">
            <v>M2</v>
          </cell>
          <cell r="D2247" t="str">
            <v>COEFICIENTE DE REPRESENTATIVIDADE</v>
          </cell>
          <cell r="E2247" t="str">
            <v>207,06</v>
          </cell>
        </row>
        <row r="2248">
          <cell r="A2248" t="str">
            <v>92467</v>
          </cell>
          <cell r="B2248" t="str">
            <v>MONTAGEM E DESMONTAGEM DE FÔRMA DE VIGA, ESCORAMENTO COM GARFO DE MADEIRA, PÉ-DIREITO SIMPLES, EM CHAPA DE MADEIRA PLASTIFICADA, 10 UTILIZAÇÕES. AF_09/2020</v>
          </cell>
          <cell r="C2248" t="str">
            <v>M2</v>
          </cell>
          <cell r="D2248" t="str">
            <v>COEFICIENTE DE REPRESENTATIVIDADE</v>
          </cell>
          <cell r="E2248" t="str">
            <v>101,85</v>
          </cell>
        </row>
        <row r="2249">
          <cell r="A2249" t="str">
            <v>92468</v>
          </cell>
          <cell r="B2249" t="str">
            <v>MONTAGEM E DESMONTAGEM DE FÔRMA DE VIGA, ESCORAMENTO METÁLICO, PÉ-DIREITO SIMPLES, EM CHAPA DE MADEIRA PLASTIFICADA, 10 UTILIZAÇÕES. AF_09/2020</v>
          </cell>
          <cell r="C2249" t="str">
            <v>M2</v>
          </cell>
          <cell r="D2249" t="str">
            <v>COEFICIENTE DE REPRESENTATIVIDADE</v>
          </cell>
          <cell r="E2249" t="str">
            <v>102,57</v>
          </cell>
        </row>
        <row r="2250">
          <cell r="A2250" t="str">
            <v>92469</v>
          </cell>
          <cell r="B2250" t="str">
            <v>MONTAGEM E DESMONTAGEM DE FÔRMA DE VIGA, ESCORAMENTO COM GARFO DE MADEIRA, PÉ-DIREITO DUPLO, EM CHAPA DE MADEIRA PLASTIFICADA, 12 UTILIZAÇÕES. AF_09/2020</v>
          </cell>
          <cell r="C2250" t="str">
            <v>M2</v>
          </cell>
          <cell r="D2250" t="str">
            <v>COEFICIENTE DE REPRESENTATIVIDADE</v>
          </cell>
          <cell r="E2250" t="str">
            <v>144,25</v>
          </cell>
        </row>
        <row r="2251">
          <cell r="A2251" t="str">
            <v>92470</v>
          </cell>
          <cell r="B2251" t="str">
            <v>MONTAGEM E DESMONTAGEM DE FÔRMA DE VIGA, ESCORAMENTO METÁLICO, PÉ-DIREITO DUPLO, EM CHAPA DE MADEIRA PLASTIFICADA, 12 UTILIZAÇÕES. AF_09/2020</v>
          </cell>
          <cell r="C2251" t="str">
            <v>M2</v>
          </cell>
          <cell r="D2251" t="str">
            <v>COEFICIENTE DE REPRESENTATIVIDADE</v>
          </cell>
          <cell r="E2251" t="str">
            <v>200,67</v>
          </cell>
        </row>
        <row r="2252">
          <cell r="A2252" t="str">
            <v>92471</v>
          </cell>
          <cell r="B2252" t="str">
            <v>MONTAGEM E DESMONTAGEM DE FÔRMA DE VIGA, ESCORAMENTO COM GARFO DE MADEIRA, PÉ-DIREITO SIMPLES, EM CHAPA DE MADEIRA PLASTIFICADA, 12 UTILIZAÇÕES. AF_09/2020</v>
          </cell>
          <cell r="C2252" t="str">
            <v>M2</v>
          </cell>
          <cell r="D2252" t="str">
            <v>COEFICIENTE DE REPRESENTATIVIDADE</v>
          </cell>
          <cell r="E2252" t="str">
            <v>92,36</v>
          </cell>
        </row>
        <row r="2253">
          <cell r="A2253" t="str">
            <v>92472</v>
          </cell>
          <cell r="B2253" t="str">
            <v>MONTAGEM E DESMONTAGEM DE FÔRMA DE VIGA, ESCORAMENTO METÁLICO, PÉ-DIREITO SIMPLES, EM CHAPA DE MADEIRA PLASTIFICADA, 12 UTILIZAÇÕES. AF_09/2020</v>
          </cell>
          <cell r="C2253" t="str">
            <v>M2</v>
          </cell>
          <cell r="D2253" t="str">
            <v>COEFICIENTE DE REPRESENTATIVIDADE</v>
          </cell>
          <cell r="E2253" t="str">
            <v>96,75</v>
          </cell>
        </row>
        <row r="2254">
          <cell r="A2254" t="str">
            <v>92473</v>
          </cell>
          <cell r="B2254" t="str">
            <v>MONTAGEM E DESMONTAGEM DE FÔRMA DE VIGA, ESCORAMENTO COM GARFO DE MADEIRA, PÉ-DIREITO DUPLO, EM CHAPA DE MADEIRA PLASTIFICADA, 14 UTILIZAÇÕES. AF_09/2020</v>
          </cell>
          <cell r="C2254" t="str">
            <v>M2</v>
          </cell>
          <cell r="D2254" t="str">
            <v>COEFICIENTE DE REPRESENTATIVIDADE</v>
          </cell>
          <cell r="E2254" t="str">
            <v>132,28</v>
          </cell>
        </row>
        <row r="2255">
          <cell r="A2255" t="str">
            <v>92474</v>
          </cell>
          <cell r="B2255" t="str">
            <v>MONTAGEM E DESMONTAGEM DE FÔRMA DE VIGA, ESCORAMENTO METÁLICO, PÉ-DIREITO DUPLO, EM CHAPA DE MADEIRA PLASTIFICADA, 14 UTILIZAÇÕES. AF_09/2020</v>
          </cell>
          <cell r="C2255" t="str">
            <v>M2</v>
          </cell>
          <cell r="D2255" t="str">
            <v>COEFICIENTE DE REPRESENTATIVIDADE</v>
          </cell>
          <cell r="E2255" t="str">
            <v>195,27</v>
          </cell>
        </row>
        <row r="2256">
          <cell r="A2256" t="str">
            <v>92475</v>
          </cell>
          <cell r="B2256" t="str">
            <v>MONTAGEM E DESMONTAGEM DE FÔRMA DE VIGA, ESCORAMENTO COM GARFO DE MADEIRA, PÉ-DIREITO SIMPLES, EM CHAPA DE MADEIRA PLASTIFICADA, 14 UTILIZAÇÕES. AF_09/2020</v>
          </cell>
          <cell r="C2256" t="str">
            <v>M2</v>
          </cell>
          <cell r="D2256" t="str">
            <v>COEFICIENTE DE REPRESENTATIVIDADE</v>
          </cell>
          <cell r="E2256" t="str">
            <v>84,77</v>
          </cell>
        </row>
        <row r="2257">
          <cell r="A2257" t="str">
            <v>92476</v>
          </cell>
          <cell r="B2257" t="str">
            <v>MONTAGEM E DESMONTAGEM DE FÔRMA DE VIGA, ESCORAMENTO METÁLICO, PÉ-DIREITO SIMPLES, EM CHAPA DE MADEIRA PLASTIFICADA, 14 UTILIZAÇÕES. AF_09/2020</v>
          </cell>
          <cell r="C2257" t="str">
            <v>M2</v>
          </cell>
          <cell r="D2257" t="str">
            <v>COEFICIENTE DE REPRESENTATIVIDADE</v>
          </cell>
          <cell r="E2257" t="str">
            <v>91,90</v>
          </cell>
        </row>
        <row r="2258">
          <cell r="A2258" t="str">
            <v>92477</v>
          </cell>
          <cell r="B2258" t="str">
            <v>MONTAGEM E DESMONTAGEM DE FÔRMA DE VIGA, ESCORAMENTO COM GARFO DE MADEIRA, PÉ-DIREITO DUPLO, EM CHAPA DE MADEIRA PLASTIFICADA, 18 UTILIZAÇÕES. AF_09/2020</v>
          </cell>
          <cell r="C2258" t="str">
            <v>M2</v>
          </cell>
          <cell r="D2258" t="str">
            <v>COEFICIENTE DE REPRESENTATIVIDADE</v>
          </cell>
          <cell r="E2258" t="str">
            <v>106,21</v>
          </cell>
        </row>
        <row r="2259">
          <cell r="A2259" t="str">
            <v>92478</v>
          </cell>
          <cell r="B2259" t="str">
            <v>MONTAGEM E DESMONTAGEM DE FÔRMA DE VIGA, ESCORAMENTO METÁLICO, PÉ-DIREITO DUPLO, EM CHAPA DE MADEIRA PLASTIFICADA, 18 UTILIZAÇÕES. AF_09/2020</v>
          </cell>
          <cell r="C2259" t="str">
            <v>M2</v>
          </cell>
          <cell r="D2259" t="str">
            <v>COEFICIENTE DE REPRESENTATIVIDADE</v>
          </cell>
          <cell r="E2259" t="str">
            <v>184,33</v>
          </cell>
        </row>
        <row r="2260">
          <cell r="A2260" t="str">
            <v>92479</v>
          </cell>
          <cell r="B2260" t="str">
            <v>MONTAGEM E DESMONTAGEM DE FÔRMA DE VIGA, ESCORAMENTO COM GARFO DE MADEIRA, PÉ-DIREITO SIMPLES, EM CHAPA DE MADEIRA PLASTIFICADA, 18 UTILIZAÇÕES. AF_09/2020</v>
          </cell>
          <cell r="C2260" t="str">
            <v>M2</v>
          </cell>
          <cell r="D2260" t="str">
            <v>COEFICIENTE DE REPRESENTATIVIDADE</v>
          </cell>
          <cell r="E2260" t="str">
            <v>68,25</v>
          </cell>
        </row>
        <row r="2261">
          <cell r="A2261" t="str">
            <v>92480</v>
          </cell>
          <cell r="B2261" t="str">
            <v>MONTAGEM E DESMONTAGEM DE FÔRMA DE VIGA, ESCORAMENTO METÁLICO, PÉ-DIREITO SIMPLES, EM CHAPA DE MADEIRA PLASTIFICADA, 18 UTILIZAÇÕES. AF_09/2020</v>
          </cell>
          <cell r="C2261" t="str">
            <v>M2</v>
          </cell>
          <cell r="D2261" t="str">
            <v>COEFICIENTE DE REPRESENTATIVIDADE</v>
          </cell>
          <cell r="E2261" t="str">
            <v>81,92</v>
          </cell>
        </row>
        <row r="2262">
          <cell r="A2262" t="str">
            <v>92482</v>
          </cell>
          <cell r="B2262" t="str">
            <v>MONTAGEM E DESMONTAGEM DE FÔRMA DE LAJE MACIÇA, PÉ-DIREITO SIMPLES, EM MADEIRA SERRADA, 1 UTILIZAÇÃO. AF_09/2020</v>
          </cell>
          <cell r="C2262" t="str">
            <v>M2</v>
          </cell>
          <cell r="D2262" t="str">
            <v>COEFICIENTE DE REPRESENTATIVIDADE</v>
          </cell>
          <cell r="E2262" t="str">
            <v>218,38</v>
          </cell>
        </row>
        <row r="2263">
          <cell r="A2263" t="str">
            <v>92484</v>
          </cell>
          <cell r="B2263" t="str">
            <v>MONTAGEM E DESMONTAGEM DE FÔRMA DE LAJE MACIÇA, PÉ-DIREITO SIMPLES, EM MADEIRA SERRADA, 2 UTILIZAÇÕES. AF_09/2020</v>
          </cell>
          <cell r="C2263" t="str">
            <v>M2</v>
          </cell>
          <cell r="D2263" t="str">
            <v>COEFICIENTE DE REPRESENTATIVIDADE</v>
          </cell>
          <cell r="E2263" t="str">
            <v>158,33</v>
          </cell>
        </row>
        <row r="2264">
          <cell r="A2264" t="str">
            <v>92486</v>
          </cell>
          <cell r="B2264" t="str">
            <v>MONTAGEM E DESMONTAGEM DE FÔRMA DE LAJE MACIÇA, PÉ-DIREITO SIMPLES, EM MADEIRA SERRADA, 4 UTILIZAÇÕES. AF_09/2020</v>
          </cell>
          <cell r="C2264" t="str">
            <v>M2</v>
          </cell>
          <cell r="D2264" t="str">
            <v>COEFICIENTE DE REPRESENTATIVIDADE</v>
          </cell>
          <cell r="E2264" t="str">
            <v>118,37</v>
          </cell>
        </row>
        <row r="2265">
          <cell r="A2265" t="str">
            <v>92488</v>
          </cell>
          <cell r="B2265" t="str">
            <v>MONTAGEM E DESMONTAGEM DE FÔRMA DE LAJE NERVURADA COM CUBETA E ASSOALHO, PÉ-DIREITO DUPLO, EM CHAPA DE MADEIRA COMPENSADA RESINADA, 8 UTILIZAÇÕES. AF_09/2020</v>
          </cell>
          <cell r="C2265" t="str">
            <v>M2</v>
          </cell>
          <cell r="D2265" t="str">
            <v>ATRIBUÍDO SÃO PAULO</v>
          </cell>
          <cell r="E2265" t="str">
            <v>98,60</v>
          </cell>
        </row>
        <row r="2266">
          <cell r="A2266" t="str">
            <v>92490</v>
          </cell>
          <cell r="B2266" t="str">
            <v>MONTAGEM E DESMONTAGEM DE FÔRMA DE LAJE NERVURADA COM CUBETA E ASSOALHO, PÉ-DIREITO SIMPLES, EM CHAPA DE MADEIRA COMPENSADA RESINADA, 8 UTILIZAÇÕES. AF_09/2020</v>
          </cell>
          <cell r="C2266" t="str">
            <v>M2</v>
          </cell>
          <cell r="D2266" t="str">
            <v>ATRIBUÍDO SÃO PAULO</v>
          </cell>
          <cell r="E2266" t="str">
            <v>69,34</v>
          </cell>
        </row>
        <row r="2267">
          <cell r="A2267" t="str">
            <v>92492</v>
          </cell>
          <cell r="B2267" t="str">
            <v>MONTAGEM E DESMONTAGEM DE FÔRMA DE LAJE NERVURADA COM CUBETA E ASSOALHO, PÉ-DIREITO DUPLO, EM CHAPA DE MADEIRA COMPENSADA RESINADA, 10 UTILIZAÇÕES. AF_09/2020</v>
          </cell>
          <cell r="C2267" t="str">
            <v>M2</v>
          </cell>
          <cell r="D2267" t="str">
            <v>ATRIBUÍDO SÃO PAULO</v>
          </cell>
          <cell r="E2267" t="str">
            <v>93,19</v>
          </cell>
        </row>
        <row r="2268">
          <cell r="A2268" t="str">
            <v>92494</v>
          </cell>
          <cell r="B2268" t="str">
            <v>MONTAGEM E DESMONTAGEM DE FÔRMA DE LAJE NERVURADA COM CUBETA E ASSOALHO, PÉ-DIREITO SIMPLES, EM CHAPA DE MADEIRA COMPENSADA RESINADA, 10 UTILIZAÇÕES. AF_09/2020</v>
          </cell>
          <cell r="C2268" t="str">
            <v>M2</v>
          </cell>
          <cell r="D2268" t="str">
            <v>ATRIBUÍDO SÃO PAULO</v>
          </cell>
          <cell r="E2268" t="str">
            <v>64,77</v>
          </cell>
        </row>
        <row r="2269">
          <cell r="A2269" t="str">
            <v>92496</v>
          </cell>
          <cell r="B2269" t="str">
            <v>MONTAGEM E DESMONTAGEM DE FÔRMA DE LAJE NERVURADA COM CUBETA E ASSOALHO, PÉ-DIREITO DUPLO, EM CHAPA DE MADEIRA COMPENSADA RESINADA, 12 UTILIZAÇÕES. AF_09/2020</v>
          </cell>
          <cell r="C2269" t="str">
            <v>M2</v>
          </cell>
          <cell r="D2269" t="str">
            <v>ATRIBUÍDO SÃO PAULO</v>
          </cell>
          <cell r="E2269" t="str">
            <v>88,81</v>
          </cell>
        </row>
        <row r="2270">
          <cell r="A2270" t="str">
            <v>92498</v>
          </cell>
          <cell r="B2270" t="str">
            <v>MONTAGEM E DESMONTAGEM DE FÔRMA DE LAJE NERVURADA COM CUBETA E ASSOALHO, PÉ-DIREITO SIMPLES, EM CHAPA DE MADEIRA COMPENSADA RESINADA, 12 UTILIZAÇÕES. AF_09/2020</v>
          </cell>
          <cell r="C2270" t="str">
            <v>M2</v>
          </cell>
          <cell r="D2270" t="str">
            <v>ATRIBUÍDO SÃO PAULO</v>
          </cell>
          <cell r="E2270" t="str">
            <v>61,12</v>
          </cell>
        </row>
        <row r="2271">
          <cell r="A2271" t="str">
            <v>92500</v>
          </cell>
          <cell r="B2271" t="str">
            <v>MONTAGEM E DESMONTAGEM DE FÔRMA DE LAJE NERVURADA COM CUBETA E ASSOALHO, PÉ-DIREITO DUPLO, EM CHAPA DE MADEIRA COMPENSADA RESINADA, 14 UTILIZAÇÕES. AF_09/2020</v>
          </cell>
          <cell r="C2271" t="str">
            <v>M2</v>
          </cell>
          <cell r="D2271" t="str">
            <v>ATRIBUÍDO SÃO PAULO</v>
          </cell>
          <cell r="E2271" t="str">
            <v>85,57</v>
          </cell>
        </row>
        <row r="2272">
          <cell r="A2272" t="str">
            <v>92502</v>
          </cell>
          <cell r="B2272" t="str">
            <v>MONTAGEM E DESMONTAGEM DE FÔRMA DE LAJE NERVURADA COM CUBETA E ASSOALHO, PÉ-DIREITO SIMPLES, EM CHAPA DE MADEIRA COMPENSADA RESINADA, 14 UTILIZAÇÕES. AF_09/2020</v>
          </cell>
          <cell r="C2272" t="str">
            <v>M2</v>
          </cell>
          <cell r="D2272" t="str">
            <v>ATRIBUÍDO SÃO PAULO</v>
          </cell>
          <cell r="E2272" t="str">
            <v>58,59</v>
          </cell>
        </row>
        <row r="2273">
          <cell r="A2273" t="str">
            <v>92504</v>
          </cell>
          <cell r="B2273" t="str">
            <v>MONTAGEM E DESMONTAGEM DE FÔRMA DE LAJE NERVURADA COM CUBETA E ASSOALHO, PÉ-DIREITO DUPLO, EM CHAPA DE MADEIRA COMPENSADA RESINADA, 18 UTILIZAÇÕES. AF_09/2020</v>
          </cell>
          <cell r="C2273" t="str">
            <v>M2</v>
          </cell>
          <cell r="D2273" t="str">
            <v>ATRIBUÍDO SÃO PAULO</v>
          </cell>
          <cell r="E2273" t="str">
            <v>79,53</v>
          </cell>
        </row>
        <row r="2274">
          <cell r="A2274" t="str">
            <v>92506</v>
          </cell>
          <cell r="B2274" t="str">
            <v>MONTAGEM E DESMONTAGEM DE FÔRMA DE LAJE NERVURADA COM CUBETA E ASSOALHO, PÉ-DIREITO SIMPLES, EM CHAPA DE MADEIRA COMPENSADA RESINADA, 18 UTILIZAÇÕES. AF_09/2020</v>
          </cell>
          <cell r="C2274" t="str">
            <v>M2</v>
          </cell>
          <cell r="D2274" t="str">
            <v>ATRIBUÍDO SÃO PAULO</v>
          </cell>
          <cell r="E2274" t="str">
            <v>53,79</v>
          </cell>
        </row>
        <row r="2275">
          <cell r="A2275" t="str">
            <v>92508</v>
          </cell>
          <cell r="B2275" t="str">
            <v>MONTAGEM E DESMONTAGEM DE FÔRMA DE LAJE MACIÇA, PÉ-DIREITO DUPLO, EM CHAPA DE MADEIRA COMPENSADA RESINADA, 2 UTILIZAÇÕES. AF_09/2020</v>
          </cell>
          <cell r="C2275" t="str">
            <v>M2</v>
          </cell>
          <cell r="D2275" t="str">
            <v>ATRIBUÍDO SÃO PAULO</v>
          </cell>
          <cell r="E2275" t="str">
            <v>107,36</v>
          </cell>
        </row>
        <row r="2276">
          <cell r="A2276" t="str">
            <v>92510</v>
          </cell>
          <cell r="B2276" t="str">
            <v>MONTAGEM E DESMONTAGEM DE FÔRMA DE LAJE MACIÇA, PÉ-DIREITO SIMPLES, EM CHAPA DE MADEIRA COMPENSADA RESINADA, 2 UTILIZAÇÕES. AF_09/2020</v>
          </cell>
          <cell r="C2276" t="str">
            <v>M2</v>
          </cell>
          <cell r="D2276" t="str">
            <v>ATRIBUÍDO SÃO PAULO</v>
          </cell>
          <cell r="E2276" t="str">
            <v>76,61</v>
          </cell>
        </row>
        <row r="2277">
          <cell r="A2277" t="str">
            <v>92512</v>
          </cell>
          <cell r="B2277" t="str">
            <v>MONTAGEM E DESMONTAGEM DE FÔRMA DE LAJE MACIÇA, PÉ-DIREITO DUPLO, EM CHAPA DE MADEIRA COMPENSADA RESINADA, 4 UTILIZAÇÕES. AF_09/2020</v>
          </cell>
          <cell r="C2277" t="str">
            <v>M2</v>
          </cell>
          <cell r="D2277" t="str">
            <v>ATRIBUÍDO SÃO PAULO</v>
          </cell>
          <cell r="E2277" t="str">
            <v>88,62</v>
          </cell>
        </row>
        <row r="2278">
          <cell r="A2278" t="str">
            <v>92514</v>
          </cell>
          <cell r="B2278" t="str">
            <v>MONTAGEM E DESMONTAGEM DE FÔRMA DE LAJE MACIÇA, PÉ-DIREITO SIMPLES, EM CHAPA DE MADEIRA COMPENSADA RESINADA, 4 UTILIZAÇÕES. AF_09/2020</v>
          </cell>
          <cell r="C2278" t="str">
            <v>M2</v>
          </cell>
          <cell r="D2278" t="str">
            <v>ATRIBUÍDO SÃO PAULO</v>
          </cell>
          <cell r="E2278" t="str">
            <v>58,79</v>
          </cell>
        </row>
        <row r="2279">
          <cell r="A2279" t="str">
            <v>92515</v>
          </cell>
          <cell r="B2279" t="str">
            <v>MONTAGEM E DESMONTAGEM DE FÔRMA DE LAJE MACIÇA, PÉ-DIREITO DUPLO, EM CHAPA DE MADEIRA COMPENSADA RESINADA, 6 UTILIZAÇÕES. AF_09/2020</v>
          </cell>
          <cell r="C2279" t="str">
            <v>M2</v>
          </cell>
          <cell r="D2279" t="str">
            <v>ATRIBUÍDO SÃO PAULO</v>
          </cell>
          <cell r="E2279" t="str">
            <v>79,86</v>
          </cell>
        </row>
        <row r="2280">
          <cell r="A2280" t="str">
            <v>92518</v>
          </cell>
          <cell r="B2280" t="str">
            <v>MONTAGEM E DESMONTAGEM DE FÔRMA DE LAJE MACIÇA, PÉ-DIREITO SIMPLES, EM CHAPA DE MADEIRA COMPENSADA RESINADA, 6 UTILIZAÇÕES. AF_09/2020</v>
          </cell>
          <cell r="C2280" t="str">
            <v>M2</v>
          </cell>
          <cell r="D2280" t="str">
            <v>ATRIBUÍDO SÃO PAULO</v>
          </cell>
          <cell r="E2280" t="str">
            <v>50,90</v>
          </cell>
        </row>
        <row r="2281">
          <cell r="A2281" t="str">
            <v>92520</v>
          </cell>
          <cell r="B2281" t="str">
            <v>MONTAGEM E DESMONTAGEM DE FÔRMA DE LAJE MACIÇA, PÉ-DIREITO DUPLO, EM CHAPA DE MADEIRA COMPENSADA RESINADA, 8 UTILIZAÇÕES. AF_09/2020</v>
          </cell>
          <cell r="C2281" t="str">
            <v>M2</v>
          </cell>
          <cell r="D2281" t="str">
            <v>ATRIBUÍDO SÃO PAULO</v>
          </cell>
          <cell r="E2281" t="str">
            <v>74,47</v>
          </cell>
        </row>
        <row r="2282">
          <cell r="A2282" t="str">
            <v>92522</v>
          </cell>
          <cell r="B2282" t="str">
            <v>MONTAGEM E DESMONTAGEM DE FÔRMA DE LAJE MACIÇA, PÉ-DIREITO SIMPLES, EM CHAPA DE MADEIRA COMPENSADA RESINADA, 8 UTILIZAÇÕES. AF_09/2020</v>
          </cell>
          <cell r="C2282" t="str">
            <v>M2</v>
          </cell>
          <cell r="D2282" t="str">
            <v>ATRIBUÍDO SÃO PAULO</v>
          </cell>
          <cell r="E2282" t="str">
            <v>46,31</v>
          </cell>
        </row>
        <row r="2283">
          <cell r="A2283" t="str">
            <v>92524</v>
          </cell>
          <cell r="B2283" t="str">
            <v>MONTAGEM E DESMONTAGEM DE FÔRMA DE LAJE MACIÇA, PÉ-DIREITO DUPLO, EM CHAPA DE MADEIRA COMPENSADA PLASTIFICADA, 10 UTILIZAÇÕES. AF_09/2020</v>
          </cell>
          <cell r="C2283" t="str">
            <v>M2</v>
          </cell>
          <cell r="D2283" t="str">
            <v>ATRIBUÍDO SÃO PAULO</v>
          </cell>
          <cell r="E2283" t="str">
            <v>75,06</v>
          </cell>
        </row>
        <row r="2284">
          <cell r="A2284" t="str">
            <v>92526</v>
          </cell>
          <cell r="B2284" t="str">
            <v>MONTAGEM E DESMONTAGEM DE FÔRMA DE LAJE MACIÇA, PÉ-DIREITO SIMPLES, EM CHAPA DE MADEIRA COMPENSADA PLASTIFICADA, 10 UTILIZAÇÕES. AF_09/2020</v>
          </cell>
          <cell r="C2284" t="str">
            <v>M2</v>
          </cell>
          <cell r="D2284" t="str">
            <v>ATRIBUÍDO SÃO PAULO</v>
          </cell>
          <cell r="E2284" t="str">
            <v>47,64</v>
          </cell>
        </row>
        <row r="2285">
          <cell r="A2285" t="str">
            <v>92528</v>
          </cell>
          <cell r="B2285" t="str">
            <v>MONTAGEM E DESMONTAGEM DE FÔRMA DE LAJE MACIÇA, PÉ-DIREITO DUPLO, EM CHAPA DE MADEIRA COMPENSADA PLASTIFICADA, 12 UTILIZAÇÕES. AF_09/2020</v>
          </cell>
          <cell r="C2285" t="str">
            <v>M2</v>
          </cell>
          <cell r="D2285" t="str">
            <v>ATRIBUÍDO SÃO PAULO</v>
          </cell>
          <cell r="E2285" t="str">
            <v>71,77</v>
          </cell>
        </row>
        <row r="2286">
          <cell r="A2286" t="str">
            <v>92530</v>
          </cell>
          <cell r="B2286" t="str">
            <v>MONTAGEM E DESMONTAGEM DE FÔRMA DE LAJE MACIÇA, PÉ-DIREITO SIMPLES, EM CHAPA DE MADEIRA COMPENSADA PLASTIFICADA, 12 UTILIZAÇÕES. AF_09/2020</v>
          </cell>
          <cell r="C2286" t="str">
            <v>M2</v>
          </cell>
          <cell r="D2286" t="str">
            <v>ATRIBUÍDO SÃO PAULO</v>
          </cell>
          <cell r="E2286" t="str">
            <v>45,04</v>
          </cell>
        </row>
        <row r="2287">
          <cell r="A2287" t="str">
            <v>92532</v>
          </cell>
          <cell r="B2287" t="str">
            <v>MONTAGEM E DESMONTAGEM DE FÔRMA DE LAJE MACIÇA, PÉ-DIREITO DUPLO, EM CHAPA DE MADEIRA COMPENSADA PLASTIFICADA, 14 UTILIZAÇÕES. AF_09/2020</v>
          </cell>
          <cell r="C2287" t="str">
            <v>M2</v>
          </cell>
          <cell r="D2287" t="str">
            <v>ATRIBUÍDO SÃO PAULO</v>
          </cell>
          <cell r="E2287" t="str">
            <v>69,00</v>
          </cell>
        </row>
        <row r="2288">
          <cell r="A2288" t="str">
            <v>92534</v>
          </cell>
          <cell r="B2288" t="str">
            <v>MONTAGEM E DESMONTAGEM DE FÔRMA DE LAJE MACIÇA, PÉ-DIREITO SIMPLES, EM CHAPA DE MADEIRA COMPENSADA PLASTIFICADA, 14 UTILIZAÇÕES. AF_09/2020</v>
          </cell>
          <cell r="C2288" t="str">
            <v>M2</v>
          </cell>
          <cell r="D2288" t="str">
            <v>ATRIBUÍDO SÃO PAULO</v>
          </cell>
          <cell r="E2288" t="str">
            <v>42,90</v>
          </cell>
        </row>
        <row r="2289">
          <cell r="A2289" t="str">
            <v>92536</v>
          </cell>
          <cell r="B2289" t="str">
            <v>MONTAGEM E DESMONTAGEM DE FÔRMA DE LAJE MACIÇA, PÉ-DIREITO DUPLO, EM CHAPA DE MADEIRA COMPENSADA PLASTIFICADA, 18 UTILIZAÇÕES. AF_09/2020</v>
          </cell>
          <cell r="C2289" t="str">
            <v>M2</v>
          </cell>
          <cell r="D2289" t="str">
            <v>ATRIBUÍDO SÃO PAULO</v>
          </cell>
          <cell r="E2289" t="str">
            <v>63,50</v>
          </cell>
        </row>
        <row r="2290">
          <cell r="A2290" t="str">
            <v>92538</v>
          </cell>
          <cell r="B2290" t="str">
            <v>MONTAGEM E DESMONTAGEM DE FÔRMA DE LAJE MACIÇA, PÉ-DIREITO SIMPLES, EM CHAPA DE MADEIRA COMPENSADA PLASTIFICADA, 18 UTILIZAÇÕES. AF_09/2020</v>
          </cell>
          <cell r="C2290" t="str">
            <v>M2</v>
          </cell>
          <cell r="D2290" t="str">
            <v>ATRIBUÍDO SÃO PAULO</v>
          </cell>
          <cell r="E2290" t="str">
            <v>38,50</v>
          </cell>
        </row>
        <row r="2291">
          <cell r="A2291" t="str">
            <v>96252</v>
          </cell>
          <cell r="B2291" t="str">
            <v>FABRICAÇÃO DE FÔRMA PARA PILARES CIRCULARES, EM CHAPA DE MADEIRA COMPENSADA RESINADA. AF_06/2017</v>
          </cell>
          <cell r="C2291" t="str">
            <v>M2</v>
          </cell>
          <cell r="D2291" t="str">
            <v>COEFICIENTE DE REPRESENTATIVIDADE</v>
          </cell>
          <cell r="E2291" t="str">
            <v>249,01</v>
          </cell>
        </row>
        <row r="2292">
          <cell r="A2292" t="str">
            <v>96257</v>
          </cell>
          <cell r="B2292" t="str">
            <v>MONTAGEM E DESMONTAGEM DE FÔRMA DE PILARES CIRCULARES, COM ÁREA MÉDIA DAS SEÇÕES MENOR OU IGUAL A 0,28 M², PÉ-DIREITO SIMPLES, EM MADEIRA, 2 UTILIZAÇÕES. AF_06/2017</v>
          </cell>
          <cell r="C2292" t="str">
            <v>M2</v>
          </cell>
          <cell r="D2292" t="str">
            <v>COEFICIENTE DE REPRESENTATIVIDADE</v>
          </cell>
          <cell r="E2292" t="str">
            <v>190,38</v>
          </cell>
        </row>
        <row r="2293">
          <cell r="A2293" t="str">
            <v>96258</v>
          </cell>
          <cell r="B2293" t="str">
            <v>MONTAGEM E DESMONTAGEM DE FÔRMA DE PILARES CIRCULARES, COM ÁREA MÉDIA DAS SEÇÕES MAIOR QUE 0,28 M², PÉ-DIREITO SIMPLES, EM MADEIRA, 2 UTILIZAÇÕES. AF_06/2017</v>
          </cell>
          <cell r="C2293" t="str">
            <v>M2</v>
          </cell>
          <cell r="D2293" t="str">
            <v>COEFICIENTE DE REPRESENTATIVIDADE</v>
          </cell>
          <cell r="E2293" t="str">
            <v>179,73</v>
          </cell>
        </row>
        <row r="2294">
          <cell r="A2294" t="str">
            <v>96259</v>
          </cell>
          <cell r="B2294" t="str">
            <v>MONTAGEM E DESMONTAGEM DE FÔRMA DE PILARES CIRCULARES, COM ÁREA MÉDIA DAS SEÇÕES MENOR OU IGUAL A 0,28 M², PÉ-DIREITO DUPLO, EM MADEIRA, 2 UTILIZAÇÕES. AF_06/2017</v>
          </cell>
          <cell r="C2294" t="str">
            <v>M2</v>
          </cell>
          <cell r="D2294" t="str">
            <v>COEFICIENTE DE REPRESENTATIVIDADE</v>
          </cell>
          <cell r="E2294" t="str">
            <v>208,37</v>
          </cell>
        </row>
        <row r="2295">
          <cell r="A2295" t="str">
            <v>96529</v>
          </cell>
          <cell r="B2295" t="str">
            <v>FABRICAÇÃO, MONTAGEM E DESMONTAGEM DE FÔRMA PARA SAPATA, EM MADEIRA SERRADA, E=25 MM, 1 UTILIZAÇÃO. AF_06/2017</v>
          </cell>
          <cell r="C2295" t="str">
            <v>M2</v>
          </cell>
          <cell r="D2295" t="str">
            <v>COEFICIENTE DE REPRESENTATIVIDADE</v>
          </cell>
          <cell r="E2295" t="str">
            <v>264,67</v>
          </cell>
        </row>
        <row r="2296">
          <cell r="A2296" t="str">
            <v>96530</v>
          </cell>
          <cell r="B2296" t="str">
            <v>FABRICAÇÃO, MONTAGEM E DESMONTAGEM DE FÔRMA PARA VIGA BALDRAME, EM MADEIRA SERRADA, E=25 MM, 1 UTILIZAÇÃO. AF_06/2017</v>
          </cell>
          <cell r="C2296" t="str">
            <v>M2</v>
          </cell>
          <cell r="D2296" t="str">
            <v>COEFICIENTE DE REPRESENTATIVIDADE</v>
          </cell>
          <cell r="E2296" t="str">
            <v>133,82</v>
          </cell>
        </row>
        <row r="2297">
          <cell r="A2297" t="str">
            <v>96531</v>
          </cell>
          <cell r="B2297" t="str">
            <v>FABRICAÇÃO, MONTAGEM E DESMONTAGEM DE FÔRMA PARA BLOCO DE COROAMENTO, EM MADEIRA SERRADA, E=25 MM, 2 UTILIZAÇÕES. AF_06/2017</v>
          </cell>
          <cell r="C2297" t="str">
            <v>M2</v>
          </cell>
          <cell r="D2297" t="str">
            <v>COEFICIENTE DE REPRESENTATIVIDADE</v>
          </cell>
          <cell r="E2297" t="str">
            <v>95,98</v>
          </cell>
        </row>
        <row r="2298">
          <cell r="A2298" t="str">
            <v>96532</v>
          </cell>
          <cell r="B2298" t="str">
            <v>FABRICAÇÃO, MONTAGEM E DESMONTAGEM DE FÔRMA PARA SAPATA, EM MADEIRA SERRADA, E=25 MM, 2 UTILIZAÇÕES. AF_06/2017</v>
          </cell>
          <cell r="C2298" t="str">
            <v>M2</v>
          </cell>
          <cell r="D2298" t="str">
            <v>COEFICIENTE DE REPRESENTATIVIDADE</v>
          </cell>
          <cell r="E2298" t="str">
            <v>168,32</v>
          </cell>
        </row>
        <row r="2299">
          <cell r="A2299" t="str">
            <v>96533</v>
          </cell>
          <cell r="B2299" t="str">
            <v>FABRICAÇÃO, MONTAGEM E DESMONTAGEM DE FÔRMA PARA VIGA BALDRAME, EM MADEIRA SERRADA, E=25 MM, 2 UTILIZAÇÕES. AF_06/2017</v>
          </cell>
          <cell r="C2299" t="str">
            <v>M2</v>
          </cell>
          <cell r="D2299" t="str">
            <v>COEFICIENTE DE REPRESENTATIVIDADE</v>
          </cell>
          <cell r="E2299" t="str">
            <v>83,90</v>
          </cell>
        </row>
        <row r="2300">
          <cell r="A2300" t="str">
            <v>96534</v>
          </cell>
          <cell r="B2300" t="str">
            <v>FABRICAÇÃO, MONTAGEM E DESMONTAGEM DE FÔRMA PARA BLOCO DE COROAMENTO, EM MADEIRA SERRADA, E=25 MM, 4 UTILIZAÇÕES. AF_06/2017</v>
          </cell>
          <cell r="C2300" t="str">
            <v>M2</v>
          </cell>
          <cell r="D2300" t="str">
            <v>COEFICIENTE DE REPRESENTATIVIDADE</v>
          </cell>
          <cell r="E2300" t="str">
            <v>67,98</v>
          </cell>
        </row>
        <row r="2301">
          <cell r="A2301" t="str">
            <v>96535</v>
          </cell>
          <cell r="B2301" t="str">
            <v>FABRICAÇÃO, MONTAGEM E DESMONTAGEM DE FÔRMA PARA SAPATA, EM MADEIRA SERRADA, E=25 MM, 4 UTILIZAÇÕES. AF_06/2017</v>
          </cell>
          <cell r="C2301" t="str">
            <v>M2</v>
          </cell>
          <cell r="D2301" t="str">
            <v>COEFICIENTE DE REPRESENTATIVIDADE</v>
          </cell>
          <cell r="E2301" t="str">
            <v>118,16</v>
          </cell>
        </row>
        <row r="2302">
          <cell r="A2302" t="str">
            <v>96536</v>
          </cell>
          <cell r="B2302" t="str">
            <v>FABRICAÇÃO, MONTAGEM E DESMONTAGEM DE FÔRMA PARA VIGA BALDRAME, EM MADEIRA SERRADA, E=25 MM, 4 UTILIZAÇÕES. AF_06/2017</v>
          </cell>
          <cell r="C2302" t="str">
            <v>M2</v>
          </cell>
          <cell r="D2302" t="str">
            <v>COEFICIENTE DE REPRESENTATIVIDADE</v>
          </cell>
          <cell r="E2302" t="str">
            <v>57,93</v>
          </cell>
        </row>
        <row r="2303">
          <cell r="A2303" t="str">
            <v>96537</v>
          </cell>
          <cell r="B2303" t="str">
            <v>FABRICAÇÃO, MONTAGEM E DESMONTAGEM DE FÔRMA PARA BLOCO DE COROAMENTO, EM CHAPA DE MADEIRA COMPENSADA RESINADA, E=17 MM, 2 UTILIZAÇÕES. AF_06/2017</v>
          </cell>
          <cell r="C2303" t="str">
            <v>M2</v>
          </cell>
          <cell r="D2303" t="str">
            <v>COEFICIENTE DE REPRESENTATIVIDADE</v>
          </cell>
          <cell r="E2303" t="str">
            <v>177,98</v>
          </cell>
        </row>
        <row r="2304">
          <cell r="A2304" t="str">
            <v>96538</v>
          </cell>
          <cell r="B2304" t="str">
            <v>FABRICAÇÃO, MONTAGEM E DESMONTAGEM DE FÔRMA PARA SAPATA, EM CHAPA DE MADEIRA COMPENSADA RESINADA, E=17 MM, 2 UTILIZAÇÕES. AF_06/2017</v>
          </cell>
          <cell r="C2304" t="str">
            <v>M2</v>
          </cell>
          <cell r="D2304" t="str">
            <v>COEFICIENTE DE REPRESENTATIVIDADE</v>
          </cell>
          <cell r="E2304" t="str">
            <v>265,68</v>
          </cell>
        </row>
        <row r="2305">
          <cell r="A2305" t="str">
            <v>96539</v>
          </cell>
          <cell r="B2305" t="str">
            <v>FABRICAÇÃO, MONTAGEM E DESMONTAGEM DE FÔRMA PARA VIGA BALDRAME, EM CHAPA DE MADEIRA COMPENSADA RESINADA, E=17 MM, 2 UTILIZAÇÕES. AF_06/2017</v>
          </cell>
          <cell r="C2305" t="str">
            <v>M2</v>
          </cell>
          <cell r="D2305" t="str">
            <v>COEFICIENTE DE REPRESENTATIVIDADE</v>
          </cell>
          <cell r="E2305" t="str">
            <v>125,78</v>
          </cell>
        </row>
        <row r="2306">
          <cell r="A2306" t="str">
            <v>96540</v>
          </cell>
          <cell r="B2306" t="str">
            <v>FABRICAÇÃO, MONTAGEM E DESMONTAGEM DE FÔRMA PARA BLOCO DE COROAMENTO, EM CHAPA DE MADEIRA COMPENSADA RESINADA, E=17 MM, 4 UTILIZAÇÕES. AF_06/2017</v>
          </cell>
          <cell r="C2306" t="str">
            <v>M2</v>
          </cell>
          <cell r="D2306" t="str">
            <v>COEFICIENTE DE REPRESENTATIVIDADE</v>
          </cell>
          <cell r="E2306" t="str">
            <v>119,46</v>
          </cell>
        </row>
        <row r="2307">
          <cell r="A2307" t="str">
            <v>96541</v>
          </cell>
          <cell r="B2307" t="str">
            <v>FABRICAÇÃO, MONTAGEM E DESMONTAGEM DE FÔRMA PARA SAPATA, EM CHAPA DE MADEIRA COMPENSADA RESINADA, E=17 MM, 4 UTILIZAÇÕES. AF_06/2017</v>
          </cell>
          <cell r="C2307" t="str">
            <v>M2</v>
          </cell>
          <cell r="D2307" t="str">
            <v>COEFICIENTE DE REPRESENTATIVIDADE</v>
          </cell>
          <cell r="E2307" t="str">
            <v>178,76</v>
          </cell>
        </row>
        <row r="2308">
          <cell r="A2308" t="str">
            <v>96542</v>
          </cell>
          <cell r="B2308" t="str">
            <v>FABRICAÇÃO, MONTAGEM E DESMONTAGEM DE FÔRMA PARA VIGA BALDRAME, EM CHAPA DE MADEIRA COMPENSADA RESINADA, E=17 MM, 4 UTILIZAÇÕES. AF_06/2017</v>
          </cell>
          <cell r="C2308" t="str">
            <v>M2</v>
          </cell>
          <cell r="D2308" t="str">
            <v>COEFICIENTE DE REPRESENTATIVIDADE</v>
          </cell>
          <cell r="E2308" t="str">
            <v>88,02</v>
          </cell>
        </row>
        <row r="2309">
          <cell r="A2309" t="str">
            <v>96543</v>
          </cell>
          <cell r="B2309" t="str">
            <v>ARMAÇÃO DE BLOCO, VIGA BALDRAME E SAPATA UTILIZANDO AÇO CA-60 DE 5 MM - MONTAGEM. AF_06/2017</v>
          </cell>
          <cell r="C2309" t="str">
            <v>KG</v>
          </cell>
          <cell r="D2309" t="str">
            <v>ATRIBUÍDO SÃO PAULO</v>
          </cell>
          <cell r="E2309" t="str">
            <v>16,97</v>
          </cell>
        </row>
        <row r="2310">
          <cell r="A2310" t="str">
            <v>97747</v>
          </cell>
          <cell r="B2310" t="str">
            <v>MONTAGEM E DESMONTAGEM DE FÔRMA DE PILARES CIRCULARES, COM ÁREA MÉDIA DAS SEÇÕES MAIOR QUE 0,28 M², PÉ-DIREITO DUPLO, EM MADEIRA, 2 UTILIZAÇÕES.  AF_06/2017</v>
          </cell>
          <cell r="C2310" t="str">
            <v>M2</v>
          </cell>
          <cell r="D2310" t="str">
            <v>COEFICIENTE DE REPRESENTATIVIDADE</v>
          </cell>
          <cell r="E2310" t="str">
            <v>195,47</v>
          </cell>
        </row>
        <row r="2311">
          <cell r="A2311" t="str">
            <v>101791</v>
          </cell>
          <cell r="B2311" t="str">
            <v>FABRICAÇÃO DE ESCORAS DO TIPO PONTALETE, EM MADEIRA, PARA PÉ-DIREITO DUPLO. AF_09/2020</v>
          </cell>
          <cell r="C2311" t="str">
            <v>M</v>
          </cell>
          <cell r="D2311" t="str">
            <v>COEFICIENTE DE REPRESENTATIVIDADE</v>
          </cell>
          <cell r="E2311" t="str">
            <v>31,59</v>
          </cell>
        </row>
        <row r="2312">
          <cell r="A2312" t="str">
            <v>101792</v>
          </cell>
          <cell r="B2312" t="str">
            <v>ESCORAMENTO DE FÔRMAS DE LAJE EM MADEIRA NÃO APARELHADA, PÉ-DIREITO SIMPLES, INCLUSO TRAVAMENTO, 4 UTILIZAÇÕES. AF_09/2020</v>
          </cell>
          <cell r="C2312" t="str">
            <v>M3</v>
          </cell>
          <cell r="D2312" t="str">
            <v>COEFICIENTE DE REPRESENTATIVIDADE</v>
          </cell>
          <cell r="E2312" t="str">
            <v>15,33</v>
          </cell>
        </row>
        <row r="2313">
          <cell r="A2313" t="str">
            <v>101793</v>
          </cell>
          <cell r="B2313" t="str">
            <v>ESCORAMENTO DE FÔRMAS DE LAJE EM MADEIRA NÃO APARELHADA, PÉ-DIREITO DUPLO, INCLUSO TRAVAMENTO, 4 UTILIZAÇÕES. AF_09/2020</v>
          </cell>
          <cell r="C2313" t="str">
            <v>M3</v>
          </cell>
          <cell r="D2313" t="str">
            <v>COEFICIENTE DE REPRESENTATIVIDADE</v>
          </cell>
          <cell r="E2313" t="str">
            <v>25,66</v>
          </cell>
        </row>
        <row r="2314">
          <cell r="A2314" t="str">
            <v>101969</v>
          </cell>
          <cell r="B2314" t="str">
            <v>FABRICAÇÃO DE FÔRMA PARA ESCADAS, COM 2 LANCES EM "U" E LAJE PLANA, EM CHAPA DE MADEIRA COMPENSADA PLASTIFICADA, E=18 MM. AF_11/2020</v>
          </cell>
          <cell r="C2314" t="str">
            <v>M2</v>
          </cell>
          <cell r="D2314" t="str">
            <v>COEFICIENTE DE REPRESENTATIVIDADE</v>
          </cell>
          <cell r="E2314" t="str">
            <v>231,65</v>
          </cell>
        </row>
        <row r="2315">
          <cell r="A2315" t="str">
            <v>101971</v>
          </cell>
          <cell r="B2315" t="str">
            <v>FABRICAÇÃO DE FÔRMA PARA ESCADAS, COM 2 LANCES EM "U" E LAJE PLANA, EM CHAPA DE MADEIRA COMPENSADA RESINADA, E= 17 MM. AF_11/2020</v>
          </cell>
          <cell r="C2315" t="str">
            <v>M2</v>
          </cell>
          <cell r="D2315" t="str">
            <v>COEFICIENTE DE REPRESENTATIVIDADE</v>
          </cell>
          <cell r="E2315" t="str">
            <v>176,89</v>
          </cell>
        </row>
        <row r="2316">
          <cell r="A2316" t="str">
            <v>101973</v>
          </cell>
          <cell r="B2316" t="str">
            <v>FABRICAÇÃO DE FÔRMA PARA ESCADAS, COM 2 LANCES EM "U" E LAJE PLANA, EM MADEIRA SERRADA, E=25 MM. AF_11/2020</v>
          </cell>
          <cell r="C2316" t="str">
            <v>M2</v>
          </cell>
          <cell r="D2316" t="str">
            <v>COEFICIENTE DE REPRESENTATIVIDADE</v>
          </cell>
          <cell r="E2316" t="str">
            <v>132,68</v>
          </cell>
        </row>
        <row r="2317">
          <cell r="A2317" t="str">
            <v>101974</v>
          </cell>
          <cell r="B2317" t="str">
            <v>MONTAGEM E DESMONTAGEM DE FÔRMA PARA ESCADAS, COM 2 LANCES EM "U" E LAJE PLANA, EM MADEIRA SERRADA, 1 UTILIZAÇÃO. AF_11/2020</v>
          </cell>
          <cell r="C2317" t="str">
            <v>M2</v>
          </cell>
          <cell r="D2317" t="str">
            <v>COEFICIENTE DE REPRESENTATIVIDADE</v>
          </cell>
          <cell r="E2317" t="str">
            <v>368,72</v>
          </cell>
        </row>
        <row r="2318">
          <cell r="A2318" t="str">
            <v>101975</v>
          </cell>
          <cell r="B2318" t="str">
            <v>MONTAGEM E DESMONTAGEM DE FÔRMA PARA ESCADAS, COM 2 LANCES EM "U"  E LAJE PLANA, EM MADEIRA SERRADA, 2 UTILIZAÇÕES. AF_11/2020</v>
          </cell>
          <cell r="C2318" t="str">
            <v>M2</v>
          </cell>
          <cell r="D2318" t="str">
            <v>COEFICIENTE DE REPRESENTATIVIDADE</v>
          </cell>
          <cell r="E2318" t="str">
            <v>312,93</v>
          </cell>
        </row>
        <row r="2319">
          <cell r="A2319" t="str">
            <v>101977</v>
          </cell>
          <cell r="B2319" t="str">
            <v>MONTAGEM E DESMONTAGEM DE FÔRMA PARA ESCADAS, COM 2 LANCES EM "U" E LAJE PLANA, EM CHAPA DE MADEIRA COMPENSADA RESINADA, 2 UTILIZAÇÕES. AF_11/2020</v>
          </cell>
          <cell r="C2319" t="str">
            <v>M2</v>
          </cell>
          <cell r="D2319" t="str">
            <v>COEFICIENTE DE REPRESENTATIVIDADE</v>
          </cell>
          <cell r="E2319" t="str">
            <v>297,11</v>
          </cell>
        </row>
        <row r="2320">
          <cell r="A2320" t="str">
            <v>101980</v>
          </cell>
          <cell r="B2320" t="str">
            <v>MONTAGEM E DESMONTAGEM DE FÔRMA PARA ESCADAS, COM 2 LANCES EM "U" E LAJE PLANA, EM CHAPA DE MADEIRA COMPENSADA RESINADA, 4 UTILIZAÇÕES. AF_11/2020</v>
          </cell>
          <cell r="C2320" t="str">
            <v>M2</v>
          </cell>
          <cell r="D2320" t="str">
            <v>COEFICIENTE DE REPRESENTATIVIDADE</v>
          </cell>
          <cell r="E2320" t="str">
            <v>279,86</v>
          </cell>
        </row>
        <row r="2321">
          <cell r="A2321" t="str">
            <v>101981</v>
          </cell>
          <cell r="B2321" t="str">
            <v>MONTAGEM E DESMONTAGEM DE FÔRMA PARA ESCADAS, COM 2 LANCES EM "U" E LAJE PLANA, EM CHAPA DE MADEIRA COMPENSADA PLASTIFICADA, 6 UTILIZAÇÕES. AF_11/2020</v>
          </cell>
          <cell r="C2321" t="str">
            <v>M2</v>
          </cell>
          <cell r="D2321" t="str">
            <v>COEFICIENTE DE REPRESENTATIVIDADE</v>
          </cell>
          <cell r="E2321" t="str">
            <v>241,76</v>
          </cell>
        </row>
        <row r="2322">
          <cell r="A2322" t="str">
            <v>101982</v>
          </cell>
          <cell r="B2322" t="str">
            <v>MONTAGEM E DESMONTAGEM DE FÔRMA PARA ESCADAS, COM 2 LANCES EM "U" E LAJE PLANA, EM CHAPA DE MADEIRA COMPENSADA PLASTIFICADA, 8 UTILIZAÇÕES. AF_11/2020</v>
          </cell>
          <cell r="C2322" t="str">
            <v>M2</v>
          </cell>
          <cell r="D2322" t="str">
            <v>COEFICIENTE DE REPRESENTATIVIDADE</v>
          </cell>
          <cell r="E2322" t="str">
            <v>212,00</v>
          </cell>
        </row>
        <row r="2323">
          <cell r="A2323" t="str">
            <v>101983</v>
          </cell>
          <cell r="B2323" t="str">
            <v>MONTAGEM E DESMONTAGEM DE FÔRMA PARA ESCADAS, COM 2 LANCES EM "U" E LAJE PLANA, EM CHAPA DE MADEIRA COMPENSADA PLASTIFICADA, 10 UTILIZAÇÕES. AF_11/2020</v>
          </cell>
          <cell r="C2323" t="str">
            <v>M2</v>
          </cell>
          <cell r="D2323" t="str">
            <v>COEFICIENTE DE REPRESENTATIVIDADE</v>
          </cell>
          <cell r="E2323" t="str">
            <v>193,21</v>
          </cell>
        </row>
        <row r="2324">
          <cell r="A2324" t="str">
            <v>101985</v>
          </cell>
          <cell r="B2324" t="str">
            <v>FABRICAÇÃO DE FÔRMA PARA ESCADAS, COM 2 LANCES EM "U" E LAJE CASCATA, EM CHAPA DE MADEIRA COMPENSADA PLASTIFICADA, E=18 MM. AF_11/2020</v>
          </cell>
          <cell r="C2324" t="str">
            <v>M2</v>
          </cell>
          <cell r="D2324" t="str">
            <v>COEFICIENTE DE REPRESENTATIVIDADE</v>
          </cell>
          <cell r="E2324" t="str">
            <v>241,79</v>
          </cell>
        </row>
        <row r="2325">
          <cell r="A2325" t="str">
            <v>101986</v>
          </cell>
          <cell r="B2325" t="str">
            <v>FABRICAÇÃO DE FÔRMA PARA ESCADAS, COM 2 LANCES EM "U" E LAJE CASCATA, EM CHAPA DE MADEIRA COMPENSADA RESINADA, E= 17 MM. AF_11/2020</v>
          </cell>
          <cell r="C2325" t="str">
            <v>M2</v>
          </cell>
          <cell r="D2325" t="str">
            <v>COEFICIENTE DE REPRESENTATIVIDADE</v>
          </cell>
          <cell r="E2325" t="str">
            <v>172,17</v>
          </cell>
        </row>
        <row r="2326">
          <cell r="A2326" t="str">
            <v>101987</v>
          </cell>
          <cell r="B2326" t="str">
            <v>FABRICAÇÃO DE FÔRMA PARA ESCADAS, COM 2 LANCES EM "U" E LAJE CASCATA, EM MADEIRA SERRADA, E=25 MM. AF_11/2020</v>
          </cell>
          <cell r="C2326" t="str">
            <v>M2</v>
          </cell>
          <cell r="D2326" t="str">
            <v>COEFICIENTE DE REPRESENTATIVIDADE</v>
          </cell>
          <cell r="E2326" t="str">
            <v>147,40</v>
          </cell>
        </row>
        <row r="2327">
          <cell r="A2327" t="str">
            <v>101988</v>
          </cell>
          <cell r="B2327" t="str">
            <v>FABRICAÇÃO DE FÔRMA PARA ESCADAS, COM 2 LANCES EM "L" E LAJE PLANA, EM CHAPA DE MADEIRA COMPENSADA PLASTIFICADA, E=18 MM. AF_11/2020</v>
          </cell>
          <cell r="C2327" t="str">
            <v>M2</v>
          </cell>
          <cell r="D2327" t="str">
            <v>COEFICIENTE DE REPRESENTATIVIDADE</v>
          </cell>
          <cell r="E2327" t="str">
            <v>238,26</v>
          </cell>
        </row>
        <row r="2328">
          <cell r="A2328" t="str">
            <v>101989</v>
          </cell>
          <cell r="B2328" t="str">
            <v>FABRICAÇÃO DE FÔRMA PARA ESCADAS, COM 2 LANCES EM "L" E LAJE PLANA, EM CHAPA DE MADEIRA COMPENSADA RESINADA, E= 17 MM. AF_11/2020</v>
          </cell>
          <cell r="C2328" t="str">
            <v>M2</v>
          </cell>
          <cell r="D2328" t="str">
            <v>COEFICIENTE DE REPRESENTATIVIDADE</v>
          </cell>
          <cell r="E2328" t="str">
            <v>184,19</v>
          </cell>
        </row>
        <row r="2329">
          <cell r="A2329" t="str">
            <v>101990</v>
          </cell>
          <cell r="B2329" t="str">
            <v>FABRICAÇÃO DE FÔRMA PARA ESCADAS, COM 2 LANCES EM "L" E LAJE PLANA, EM MADEIRA SERRADA, E=25 MM. AF_11/2020</v>
          </cell>
          <cell r="C2329" t="str">
            <v>M2</v>
          </cell>
          <cell r="D2329" t="str">
            <v>COEFICIENTE DE REPRESENTATIVIDADE</v>
          </cell>
          <cell r="E2329" t="str">
            <v>142,42</v>
          </cell>
        </row>
        <row r="2330">
          <cell r="A2330" t="str">
            <v>101991</v>
          </cell>
          <cell r="B2330" t="str">
            <v>FABRICAÇÃO DE FÔRMA PARA ESCADAS, COM 2 LANCES EM "L" E LAJE CASCATA, EM CHAPA DE MADEIRA COMPENSADA PLASTIFICADA, E=18 MM. AF_11/2020</v>
          </cell>
          <cell r="C2330" t="str">
            <v>M2</v>
          </cell>
          <cell r="D2330" t="str">
            <v>COEFICIENTE DE REPRESENTATIVIDADE</v>
          </cell>
          <cell r="E2330" t="str">
            <v>239,57</v>
          </cell>
        </row>
        <row r="2331">
          <cell r="A2331" t="str">
            <v>101992</v>
          </cell>
          <cell r="B2331" t="str">
            <v>FABRICAÇÃO DE FÔRMA PARA ESCADAS, COM 2 LANCES EM "L" E LAJE CASCATA, EM CHAPA DE MADEIRA COMPENSADA RESINADA, E= 17 MM. AF_11/2020</v>
          </cell>
          <cell r="C2331" t="str">
            <v>M2</v>
          </cell>
          <cell r="D2331" t="str">
            <v>COEFICIENTE DE REPRESENTATIVIDADE</v>
          </cell>
          <cell r="E2331" t="str">
            <v>173,01</v>
          </cell>
        </row>
        <row r="2332">
          <cell r="A2332" t="str">
            <v>101993</v>
          </cell>
          <cell r="B2332" t="str">
            <v>FABRICAÇÃO DE FÔRMA PARA ESCADAS, COM 2 LANCES EM "L" E LAJE CASCATA, EM MADEIRA SERRADA, E=25 MM. AF_11/2020</v>
          </cell>
          <cell r="C2332" t="str">
            <v>M2</v>
          </cell>
          <cell r="D2332" t="str">
            <v>COEFICIENTE DE REPRESENTATIVIDADE</v>
          </cell>
          <cell r="E2332" t="str">
            <v>170,14</v>
          </cell>
        </row>
        <row r="2333">
          <cell r="A2333" t="str">
            <v>101994</v>
          </cell>
          <cell r="B2333" t="str">
            <v>FABRICAÇÃO DE FÔRMA PARA ESCADAS, COM 1 LANCE E LAJE PLANA, EM CHAPA DE MADEIRA COMPENSADA PLASTIFICADA, E=18 MM. AF_11/2020</v>
          </cell>
          <cell r="C2333" t="str">
            <v>M2</v>
          </cell>
          <cell r="D2333" t="str">
            <v>COEFICIENTE DE REPRESENTATIVIDADE</v>
          </cell>
          <cell r="E2333" t="str">
            <v>255,16</v>
          </cell>
        </row>
        <row r="2334">
          <cell r="A2334" t="str">
            <v>101995</v>
          </cell>
          <cell r="B2334" t="str">
            <v>FABRICAÇÃO DE FÔRMA PARA ESCADAS, COM 1 LANCE E LAJE PLANA, EM CHAPA DE MADEIRA COMPENSADA RESINADA, E= 17 MM. AF_11/2020</v>
          </cell>
          <cell r="C2334" t="str">
            <v>M2</v>
          </cell>
          <cell r="D2334" t="str">
            <v>COEFICIENTE DE REPRESENTATIVIDADE</v>
          </cell>
          <cell r="E2334" t="str">
            <v>194,46</v>
          </cell>
        </row>
        <row r="2335">
          <cell r="A2335" t="str">
            <v>101996</v>
          </cell>
          <cell r="B2335" t="str">
            <v>FABRICAÇÃO DE FÔRMA PARA ESCADAS, COM 1 LANCE E LAJE PLANA, EM MADEIRA SERRADA, E=25 MM. AF_11/2020</v>
          </cell>
          <cell r="C2335" t="str">
            <v>M2</v>
          </cell>
          <cell r="D2335" t="str">
            <v>COEFICIENTE DE REPRESENTATIVIDADE</v>
          </cell>
          <cell r="E2335" t="str">
            <v>151,54</v>
          </cell>
        </row>
        <row r="2336">
          <cell r="A2336" t="str">
            <v>101997</v>
          </cell>
          <cell r="B2336" t="str">
            <v>FABRICAÇÃO DE FÔRMA PARA ESCADAS, COM 1 LANCE E LAJE CASCATA, EM CHAPA DE MADEIRA COMPENSADA PLASTIFICADA, E=18 MM. AF_11/2020</v>
          </cell>
          <cell r="C2336" t="str">
            <v>M2</v>
          </cell>
          <cell r="D2336" t="str">
            <v>COEFICIENTE DE REPRESENTATIVIDADE</v>
          </cell>
          <cell r="E2336" t="str">
            <v>239,54</v>
          </cell>
        </row>
        <row r="2337">
          <cell r="A2337" t="str">
            <v>101998</v>
          </cell>
          <cell r="B2337" t="str">
            <v>FABRICAÇÃO DE FÔRMA PARA ESCADAS, COM 1 LANCE E LAJE CASCATA, EM CHAPA DE MADEIRA COMPENSADA RESINADA, E= 17 MM. AF_11/2020</v>
          </cell>
          <cell r="C2337" t="str">
            <v>M2</v>
          </cell>
          <cell r="D2337" t="str">
            <v>COEFICIENTE DE REPRESENTATIVIDADE</v>
          </cell>
          <cell r="E2337" t="str">
            <v>171,48</v>
          </cell>
        </row>
        <row r="2338">
          <cell r="A2338" t="str">
            <v>101999</v>
          </cell>
          <cell r="B2338" t="str">
            <v>FABRICAÇÃO DE FÔRMA PARA ESCADAS, COM 1 LANCE E LAJE CASCATA, EM MADEIRA SERRADA, E=25 MM. AF_11/2020</v>
          </cell>
          <cell r="C2338" t="str">
            <v>M2</v>
          </cell>
          <cell r="D2338" t="str">
            <v>COEFICIENTE DE REPRESENTATIVIDADE</v>
          </cell>
          <cell r="E2338" t="str">
            <v>180,91</v>
          </cell>
        </row>
        <row r="2339">
          <cell r="A2339" t="str">
            <v>102000</v>
          </cell>
          <cell r="B2339" t="str">
            <v>MONTAGEM E DESMONTAGEM DE FÔRMA PARA ESCADAS, COM 2 LANCES EM "U" E LAJE CASCATA, EM MADEIRA SERRADA, 1 UTILIZAÇÃO. AF_11/2020</v>
          </cell>
          <cell r="C2339" t="str">
            <v>M2</v>
          </cell>
          <cell r="D2339" t="str">
            <v>COEFICIENTE DE REPRESENTATIVIDADE</v>
          </cell>
          <cell r="E2339" t="str">
            <v>352,11</v>
          </cell>
        </row>
        <row r="2340">
          <cell r="A2340" t="str">
            <v>102001</v>
          </cell>
          <cell r="B2340" t="str">
            <v>MONTAGEM E DESMONTAGEM DE FÔRMA PARA ESCADAS, COM 2 LANCES EM "U" E LAJE CASCATA, EM MADEIRA SERRADA, 2 UTILIZAÇÕES. AF_11/2020</v>
          </cell>
          <cell r="C2340" t="str">
            <v>M2</v>
          </cell>
          <cell r="D2340" t="str">
            <v>COEFICIENTE DE REPRESENTATIVIDADE</v>
          </cell>
          <cell r="E2340" t="str">
            <v>300,70</v>
          </cell>
        </row>
        <row r="2341">
          <cell r="A2341" t="str">
            <v>102002</v>
          </cell>
          <cell r="B2341" t="str">
            <v>MONTAGEM E DESMONTAGEM DE FÔRMA PARA ESCADAS, COM 2 LANCES EM "U" E LAJE CASCATA, EM CHAPA DE MADEIRA COMPENSADA RESINADA, 2 UTILIZAÇÕES. AF_11/2020</v>
          </cell>
          <cell r="C2341" t="str">
            <v>M2</v>
          </cell>
          <cell r="D2341" t="str">
            <v>COEFICIENTE DE REPRESENTATIVIDADE</v>
          </cell>
          <cell r="E2341" t="str">
            <v>288,50</v>
          </cell>
        </row>
        <row r="2342">
          <cell r="A2342" t="str">
            <v>102003</v>
          </cell>
          <cell r="B2342" t="str">
            <v>MONTAGEM E DESMONTAGEM DE FÔRMA PARA ESCADAS, COM 2 LANCES EM "U" E LAJE CASCATA, EM CHAPA DE MADEIRA COMPENSADA RESINADA, 4 UTILIZAÇÕES. AF_11/2020</v>
          </cell>
          <cell r="C2342" t="str">
            <v>M2</v>
          </cell>
          <cell r="D2342" t="str">
            <v>COEFICIENTE DE REPRESENTATIVIDADE</v>
          </cell>
          <cell r="E2342" t="str">
            <v>271,28</v>
          </cell>
        </row>
        <row r="2343">
          <cell r="A2343" t="str">
            <v>102004</v>
          </cell>
          <cell r="B2343" t="str">
            <v>MONTAGEM E DESMONTAGEM DE FÔRMA PARA ESCADAS, COM 2 LANCES EM "U" E LAJE CASCATA, EM CHAPA DE MADEIRA COMPENSADA PLASTIFICADA, 6 UTILIZAÇÕES. AF_11/2020</v>
          </cell>
          <cell r="C2343" t="str">
            <v>M2</v>
          </cell>
          <cell r="D2343" t="str">
            <v>COEFICIENTE DE REPRESENTATIVIDADE</v>
          </cell>
          <cell r="E2343" t="str">
            <v>241,06</v>
          </cell>
        </row>
        <row r="2344">
          <cell r="A2344" t="str">
            <v>102005</v>
          </cell>
          <cell r="B2344" t="str">
            <v>MONTAGEM E DESMONTAGEM DE FÔRMA PARA ESCADAS, COM 2 LANCES EM "U" E LAJE CASCATA, EM CHAPA DE MADEIRA COMPENSADA PLASTIFICADA, 8 UTILIZAÇÕES. AF_11/2020</v>
          </cell>
          <cell r="C2344" t="str">
            <v>M2</v>
          </cell>
          <cell r="D2344" t="str">
            <v>COEFICIENTE DE REPRESENTATIVIDADE</v>
          </cell>
          <cell r="E2344" t="str">
            <v>210,19</v>
          </cell>
        </row>
        <row r="2345">
          <cell r="A2345" t="str">
            <v>102006</v>
          </cell>
          <cell r="B2345" t="str">
            <v>MONTAGEM E DESMONTAGEM DE FÔRMA PARA ESCADAS, COM 2 LANCES EM "U" E LAJE CASCATA, EM CHAPA DE MADEIRA COMPENSADA PLASTIFICADA, 10 UTILIZAÇÕES. AF_11/2020</v>
          </cell>
          <cell r="C2345" t="str">
            <v>M2</v>
          </cell>
          <cell r="D2345" t="str">
            <v>COEFICIENTE DE REPRESENTATIVIDADE</v>
          </cell>
          <cell r="E2345" t="str">
            <v>190,69</v>
          </cell>
        </row>
        <row r="2346">
          <cell r="A2346" t="str">
            <v>102007</v>
          </cell>
          <cell r="B2346" t="str">
            <v>MONTAGEM E DESMONTAGEM DE FÔRMA PARA ESCADAS, COM 2 LANCES EM "L" E LAJE PLANA, EM MADEIRA SERRADA, 1 UTILIZAÇÃO. AF_11/2020</v>
          </cell>
          <cell r="C2346" t="str">
            <v>M2</v>
          </cell>
          <cell r="D2346" t="str">
            <v>COEFICIENTE DE REPRESENTATIVIDADE</v>
          </cell>
          <cell r="E2346" t="str">
            <v>358,77</v>
          </cell>
        </row>
        <row r="2347">
          <cell r="A2347" t="str">
            <v>102008</v>
          </cell>
          <cell r="B2347" t="str">
            <v>MONTAGEM E DESMONTAGEM DE FÔRMA PARA ESCADAS, COM 2 LANCES EM "L" E LAJE PLANA, EM MADEIRA SERRADA, 2 UTILIZAÇÕES. AF_11/2020</v>
          </cell>
          <cell r="C2347" t="str">
            <v>M2</v>
          </cell>
          <cell r="D2347" t="str">
            <v>COEFICIENTE DE REPRESENTATIVIDADE</v>
          </cell>
          <cell r="E2347" t="str">
            <v>299,58</v>
          </cell>
        </row>
        <row r="2348">
          <cell r="A2348" t="str">
            <v>102009</v>
          </cell>
          <cell r="B2348" t="str">
            <v>MONTAGEM E DESMONTAGEM DE FÔRMA PARA ESCADAS, COM 2 LANCES EM "L" E LAJE PLANA, EM CHAPA DE MADEIRA COMPENSADA RESINADA, 2 UTILIZAÇÕES. AF_11/2020</v>
          </cell>
          <cell r="C2348" t="str">
            <v>M2</v>
          </cell>
          <cell r="D2348" t="str">
            <v>COEFICIENTE DE REPRESENTATIVIDADE</v>
          </cell>
          <cell r="E2348" t="str">
            <v>297,86</v>
          </cell>
        </row>
        <row r="2349">
          <cell r="A2349" t="str">
            <v>102010</v>
          </cell>
          <cell r="B2349" t="str">
            <v>MONTAGEM E DESMONTAGEM DE FÔRMA PARA ESCADAS, COM 2 LANCES EM "L" E LAJE PLANA, EM CHAPA DE MADEIRA COMPENSADA RESINADA, 4 UTILIZAÇÕES. AF_11/2020</v>
          </cell>
          <cell r="C2349" t="str">
            <v>M2</v>
          </cell>
          <cell r="D2349" t="str">
            <v>COEFICIENTE DE REPRESENTATIVIDADE</v>
          </cell>
          <cell r="E2349" t="str">
            <v>277,63</v>
          </cell>
        </row>
        <row r="2350">
          <cell r="A2350" t="str">
            <v>102011</v>
          </cell>
          <cell r="B2350" t="str">
            <v>MONTAGEM E DESMONTAGEM DE FÔRMA PARA ESCADAS, COM 2 LANCES EM "L" E LAJE PLANA, EM CHAPA DE MADEIRA COMPENSADA PLASTIFICADA, 6 UTILIZAÇÕES. AF_11/2020</v>
          </cell>
          <cell r="C2350" t="str">
            <v>M2</v>
          </cell>
          <cell r="D2350" t="str">
            <v>COEFICIENTE DE REPRESENTATIVIDADE</v>
          </cell>
          <cell r="E2350" t="str">
            <v>237,43</v>
          </cell>
        </row>
        <row r="2351">
          <cell r="A2351" t="str">
            <v>102012</v>
          </cell>
          <cell r="B2351" t="str">
            <v>MONTAGEM E DESMONTAGEM DE FÔRMA PARA ESCADAS, COM 2 LANCES EM "L" E LAJE PLANA, EM CHAPA DE MADEIRA COMPENSADA PLASTIFICADA, 8 UTILIZAÇÕES. AF_11/2020</v>
          </cell>
          <cell r="C2351" t="str">
            <v>M2</v>
          </cell>
          <cell r="D2351" t="str">
            <v>COEFICIENTE DE REPRESENTATIVIDADE</v>
          </cell>
          <cell r="E2351" t="str">
            <v>206,94</v>
          </cell>
        </row>
        <row r="2352">
          <cell r="A2352" t="str">
            <v>102013</v>
          </cell>
          <cell r="B2352" t="str">
            <v>MONTAGEM E DESMONTAGEM DE FÔRMA PARA ESCADAS, COM 2 LANCES EM "L" E LAJE PLANA, EM CHAPA DE MADEIRA COMPENSADA PLASTIFICADA, 10 UTILIZAÇÕES. AF_11/2020</v>
          </cell>
          <cell r="C2352" t="str">
            <v>M2</v>
          </cell>
          <cell r="D2352" t="str">
            <v>COEFICIENTE DE REPRESENTATIVIDADE</v>
          </cell>
          <cell r="E2352" t="str">
            <v>190,07</v>
          </cell>
        </row>
        <row r="2353">
          <cell r="A2353" t="str">
            <v>102014</v>
          </cell>
          <cell r="B2353" t="str">
            <v>MONTAGEM E DESMONTAGEM DE FÔRMA PARA ESCADAS, COM 2 LANCES EM "L" E LAJE CASCATA, EM MADEIRA SERRADA, 1 UTILIZAÇÃO. AF_11/2020</v>
          </cell>
          <cell r="C2353" t="str">
            <v>M2</v>
          </cell>
          <cell r="D2353" t="str">
            <v>COEFICIENTE DE REPRESENTATIVIDADE</v>
          </cell>
          <cell r="E2353" t="str">
            <v>374,16</v>
          </cell>
        </row>
        <row r="2354">
          <cell r="A2354" t="str">
            <v>102015</v>
          </cell>
          <cell r="B2354" t="str">
            <v>MONTAGEM E DESMONTAGEM DE FÔRMA PARA ESCADAS, COM 2 LANCES EM "L" E LAJE CASCATA, EM MADEIRA SERRADA, 2 UTILIZAÇÕES. AF_11/2020</v>
          </cell>
          <cell r="C2354" t="str">
            <v>M2</v>
          </cell>
          <cell r="D2354" t="str">
            <v>COEFICIENTE DE REPRESENTATIVIDADE</v>
          </cell>
          <cell r="E2354" t="str">
            <v>312,85</v>
          </cell>
        </row>
        <row r="2355">
          <cell r="A2355" t="str">
            <v>102016</v>
          </cell>
          <cell r="B2355" t="str">
            <v>MONTAGEM E DESMONTAGEM DE FÔRMA PARA ESCADAS, COM 2 LANCES EM "L" E LAJE CASCATA, EM CHAPA DE MADEIRA COMPENSADA RESINADA, 2 UTILIZAÇÕES. AF_11/2020</v>
          </cell>
          <cell r="C2355" t="str">
            <v>M2</v>
          </cell>
          <cell r="D2355" t="str">
            <v>COEFICIENTE DE REPRESENTATIVIDADE</v>
          </cell>
          <cell r="E2355" t="str">
            <v>284,69</v>
          </cell>
        </row>
        <row r="2356">
          <cell r="A2356" t="str">
            <v>102017</v>
          </cell>
          <cell r="B2356" t="str">
            <v>MONTAGEM E DESMONTAGEM DE FÔRMA PARA ESCADAS, COM 2 LANCES EM "L" E LAJE CASCATA, EM CHAPA DE MADEIRA COMPENSADA RESINADA, 4 UTILIZAÇÕES. AF_11/2020</v>
          </cell>
          <cell r="C2356" t="str">
            <v>M2</v>
          </cell>
          <cell r="D2356" t="str">
            <v>COEFICIENTE DE REPRESENTATIVIDADE</v>
          </cell>
          <cell r="E2356" t="str">
            <v>265,16</v>
          </cell>
        </row>
        <row r="2357">
          <cell r="A2357" t="str">
            <v>102036</v>
          </cell>
          <cell r="B2357" t="str">
            <v>MONTAGEM E DESMONTAGEM DE FÔRMA PARA ESCADAS, COM 2 LANCES EM "L" E LAJE CASCATA, EM CHAPA DE MADEIRA COMPENSADA PLASTIFICADA, 6 UTILIZAÇÕES. AF_11/2020</v>
          </cell>
          <cell r="C2357" t="str">
            <v>M2</v>
          </cell>
          <cell r="D2357" t="str">
            <v>COEFICIENTE DE REPRESENTATIVIDADE</v>
          </cell>
          <cell r="E2357" t="str">
            <v>233,26</v>
          </cell>
        </row>
        <row r="2358">
          <cell r="A2358" t="str">
            <v>102037</v>
          </cell>
          <cell r="B2358" t="str">
            <v>MONTAGEM E DESMONTAGEM DE FÔRMA PARA ESCADAS, COM 2 LANCES EM "L" E LAJE CASCATA, EM CHAPA DE MADEIRA COMPENSADA PLASTIFICADA, 8 UTILIZAÇÕES. AF_11/2020</v>
          </cell>
          <cell r="C2358" t="str">
            <v>M2</v>
          </cell>
          <cell r="D2358" t="str">
            <v>COEFICIENTE DE REPRESENTATIVIDADE</v>
          </cell>
          <cell r="E2358" t="str">
            <v>202,63</v>
          </cell>
        </row>
        <row r="2359">
          <cell r="A2359" t="str">
            <v>102038</v>
          </cell>
          <cell r="B2359" t="str">
            <v>MONTAGEM E DESMONTAGEM DE FÔRMA PARA ESCADAS, COM 2 LANCES EM "L" E LAJE CASCATA, EM CHAPA DE MADEIRA COMPENSADA PLASTIFICADA, 10 UTILIZAÇÕES. AF_11/2020</v>
          </cell>
          <cell r="C2359" t="str">
            <v>M2</v>
          </cell>
          <cell r="D2359" t="str">
            <v>COEFICIENTE DE REPRESENTATIVIDADE</v>
          </cell>
          <cell r="E2359" t="str">
            <v>185,69</v>
          </cell>
        </row>
        <row r="2360">
          <cell r="A2360" t="str">
            <v>102039</v>
          </cell>
          <cell r="B2360" t="str">
            <v>MONTAGEM E DESMONTAGEM DE FÔRMA PARA ESCADAS, COM 1 LANCE E LAJE PLANA, EM MADEIRA SERRADA, 1 UTILIZAÇÃO. AF_11/2020</v>
          </cell>
          <cell r="C2360" t="str">
            <v>M2</v>
          </cell>
          <cell r="D2360" t="str">
            <v>COEFICIENTE DE REPRESENTATIVIDADE</v>
          </cell>
          <cell r="E2360" t="str">
            <v>370,31</v>
          </cell>
        </row>
        <row r="2361">
          <cell r="A2361" t="str">
            <v>102040</v>
          </cell>
          <cell r="B2361" t="str">
            <v>MONTAGEM E DESMONTAGEM DE FÔRMA PARA ESCADAS, COM 1 LANCE E LAJE PLANA, EM MADEIRA SERRADA, 2 UTILIZAÇÕES. AF_11/2020</v>
          </cell>
          <cell r="C2361" t="str">
            <v>M2</v>
          </cell>
          <cell r="D2361" t="str">
            <v>COEFICIENTE DE REPRESENTATIVIDADE</v>
          </cell>
          <cell r="E2361" t="str">
            <v>308,43</v>
          </cell>
        </row>
        <row r="2362">
          <cell r="A2362" t="str">
            <v>102041</v>
          </cell>
          <cell r="B2362" t="str">
            <v>MONTAGEM E DESMONTAGEM DE FÔRMA PARA ESCADAS, COM 1 LANCE E LAJE PLANA, EM CHAPA DE MADEIRA COMPENSADA RESINADA, 2 UTILIZAÇÕES. AF_11/2020</v>
          </cell>
          <cell r="C2362" t="str">
            <v>M2</v>
          </cell>
          <cell r="D2362" t="str">
            <v>COEFICIENTE DE REPRESENTATIVIDADE</v>
          </cell>
          <cell r="E2362" t="str">
            <v>301,01</v>
          </cell>
        </row>
        <row r="2363">
          <cell r="A2363" t="str">
            <v>102042</v>
          </cell>
          <cell r="B2363" t="str">
            <v>MONTAGEM E DESMONTAGEM DE FÔRMA PARA ESCADAS, COM 1 LANCE E LAJE PLANA, EM CHAPA DE MADEIRA COMPENSADA RESINADA, 4 UTILIZAÇÕES. AF_11/2020</v>
          </cell>
          <cell r="C2363" t="str">
            <v>M2</v>
          </cell>
          <cell r="D2363" t="str">
            <v>COEFICIENTE DE REPRESENTATIVIDADE</v>
          </cell>
          <cell r="E2363" t="str">
            <v>277,61</v>
          </cell>
        </row>
        <row r="2364">
          <cell r="A2364" t="str">
            <v>102043</v>
          </cell>
          <cell r="B2364" t="str">
            <v>MONTAGEM E DESMONTAGEM DE FÔRMA PARA ESCADAS, COM 1 LANCE E LAJE PLANA, EM CHAPA DE MADEIRA COMPENSADA PLASTIFICADA, 6 UTILIZAÇÕES. AF_11/2020</v>
          </cell>
          <cell r="C2364" t="str">
            <v>M2</v>
          </cell>
          <cell r="D2364" t="str">
            <v>COEFICIENTE DE REPRESENTATIVIDADE</v>
          </cell>
          <cell r="E2364" t="str">
            <v>238,33</v>
          </cell>
        </row>
        <row r="2365">
          <cell r="A2365" t="str">
            <v>102044</v>
          </cell>
          <cell r="B2365" t="str">
            <v>MONTAGEM E DESMONTAGEM DE FÔRMA PARA ESCADAS, COM 1 LANCE E LAJE PLANA, EM CHAPA DE MADEIRA COMPENSADA PLASTIFICADA, 8 UTILIZAÇÕES. AF_11/2020</v>
          </cell>
          <cell r="C2365" t="str">
            <v>M2</v>
          </cell>
          <cell r="D2365" t="str">
            <v>COEFICIENTE DE REPRESENTATIVIDADE</v>
          </cell>
          <cell r="E2365" t="str">
            <v>208,53</v>
          </cell>
        </row>
        <row r="2366">
          <cell r="A2366" t="str">
            <v>102045</v>
          </cell>
          <cell r="B2366" t="str">
            <v>MONTAGEM E DESMONTAGEM DE FÔRMA PARA ESCADAS, COM 1 LANCE E LAJE PLANA, EM CHAPA DE MADEIRA COMPENSADA PLASTIFICADA, 10 UTILIZAÇÕES. AF_11/2020</v>
          </cell>
          <cell r="C2366" t="str">
            <v>M2</v>
          </cell>
          <cell r="D2366" t="str">
            <v>COEFICIENTE DE REPRESENTATIVIDADE</v>
          </cell>
          <cell r="E2366" t="str">
            <v>190,65</v>
          </cell>
        </row>
        <row r="2367">
          <cell r="A2367" t="str">
            <v>102046</v>
          </cell>
          <cell r="B2367" t="str">
            <v>MONTAGEM E DESMONTAGEM DE FÔRMA PARA ESCADAS, COM 1 LANCE E LAJE CASCATA, EM MADEIRA SERRADA, 1 UTILIZAÇÃO. AF_11/2020</v>
          </cell>
          <cell r="C2367" t="str">
            <v>M2</v>
          </cell>
          <cell r="D2367" t="str">
            <v>COEFICIENTE DE REPRESENTATIVIDADE</v>
          </cell>
          <cell r="E2367" t="str">
            <v>373,98</v>
          </cell>
        </row>
        <row r="2368">
          <cell r="A2368" t="str">
            <v>102047</v>
          </cell>
          <cell r="B2368" t="str">
            <v>MONTAGEM E DESMONTAGEM DE FÔRMA PARA ESCADAS, COM 1 LANCE E LAJE CASCATA, EM MADEIRA SERRADA, 2 UTILIZAÇÕES. AF_11/2020</v>
          </cell>
          <cell r="C2368" t="str">
            <v>M2</v>
          </cell>
          <cell r="D2368" t="str">
            <v>COEFICIENTE DE REPRESENTATIVIDADE</v>
          </cell>
          <cell r="E2368" t="str">
            <v>317,48</v>
          </cell>
        </row>
        <row r="2369">
          <cell r="A2369" t="str">
            <v>102048</v>
          </cell>
          <cell r="B2369" t="str">
            <v>MONTAGEM E DESMONTAGEM DE FÔRMA PARA ESCADAS, COM 1 LANCE E LAJE CASCATA, EM CHAPA DE MADEIRA COMPENSADA RESINADA, 2 UTILIZAÇÕES. AF_11/2020</v>
          </cell>
          <cell r="C2369" t="str">
            <v>M2</v>
          </cell>
          <cell r="D2369" t="str">
            <v>COEFICIENTE DE REPRESENTATIVIDADE</v>
          </cell>
          <cell r="E2369" t="str">
            <v>277,30</v>
          </cell>
        </row>
        <row r="2370">
          <cell r="A2370" t="str">
            <v>102049</v>
          </cell>
          <cell r="B2370" t="str">
            <v>MONTAGEM E DESMONTAGEM DE FÔRMA PARA ESCADAS, COM 1 LANCE E LAJE CASCATA, EM CHAPA DE MADEIRA COMPENSADA RESINADA, 4 UTILIZAÇÕES. AF_11/2020</v>
          </cell>
          <cell r="C2370" t="str">
            <v>M2</v>
          </cell>
          <cell r="D2370" t="str">
            <v>COEFICIENTE DE REPRESENTATIVIDADE</v>
          </cell>
          <cell r="E2370" t="str">
            <v>254,09</v>
          </cell>
        </row>
        <row r="2371">
          <cell r="A2371" t="str">
            <v>102050</v>
          </cell>
          <cell r="B2371" t="str">
            <v>MONTAGEM E DESMONTAGEM DE FÔRMA PARA ESCADAS, COM 1 LANCE E LAJE CASCATA, EM CHAPA DE MADEIRA COMPENSADA PLASTIFICADA, 6 UTILIZAÇÕES. AF_11/2020</v>
          </cell>
          <cell r="C2371" t="str">
            <v>M2</v>
          </cell>
          <cell r="D2371" t="str">
            <v>COEFICIENTE DE REPRESENTATIVIDADE</v>
          </cell>
          <cell r="E2371" t="str">
            <v>224,60</v>
          </cell>
        </row>
        <row r="2372">
          <cell r="A2372" t="str">
            <v>102051</v>
          </cell>
          <cell r="B2372" t="str">
            <v>MONTAGEM E DESMONTAGEM DE FÔRMA PARA ESCADAS, COM 1 LANCE E LAJE CASCATA, EM CHAPA DE MADEIRA COMPENSADA PLASTIFICADA, 8 UTILIZAÇÕES. AF_11/2020</v>
          </cell>
          <cell r="C2372" t="str">
            <v>M2</v>
          </cell>
          <cell r="D2372" t="str">
            <v>COEFICIENTE DE REPRESENTATIVIDADE</v>
          </cell>
          <cell r="E2372" t="str">
            <v>193,97</v>
          </cell>
        </row>
        <row r="2373">
          <cell r="A2373" t="str">
            <v>102052</v>
          </cell>
          <cell r="B2373" t="str">
            <v>MONTAGEM E DESMONTAGEM DE FÔRMA PARA ESCADAS, COM 1 LANCE E LAJE CASCATA, EM CHAPA DE MADEIRA COMPENSADA PLASTIFICADA, 10 UTILIZAÇÕES. AF_11/2020</v>
          </cell>
          <cell r="C2373" t="str">
            <v>M2</v>
          </cell>
          <cell r="D2373" t="str">
            <v>COEFICIENTE DE REPRESENTATIVIDADE</v>
          </cell>
          <cell r="E2373" t="str">
            <v>177,03</v>
          </cell>
        </row>
        <row r="2374">
          <cell r="A2374" t="str">
            <v>102059</v>
          </cell>
          <cell r="B2374" t="str">
            <v>MONTAGEM E DESMONTAGEM DE FÔRMA PARA ESCADA DUPLA COM 2 LANCES EM "X" E LAJE PLANA, EM MADEIRA SERRADA, 1 UTILIZAÇÃO. AF_11/2020</v>
          </cell>
          <cell r="C2374" t="str">
            <v>M2</v>
          </cell>
          <cell r="D2374" t="str">
            <v>COEFICIENTE DE REPRESENTATIVIDADE</v>
          </cell>
          <cell r="E2374" t="str">
            <v>348,58</v>
          </cell>
        </row>
        <row r="2375">
          <cell r="A2375" t="str">
            <v>102060</v>
          </cell>
          <cell r="B2375" t="str">
            <v>MONTAGEM E DESMONTAGEM DE FÔRMA PARA ESCADA DUPLA COM 2 LANCES EM "X" E LAJE PLANA, EM MADEIRA SERRADA, 2 UTILIZAÇÕES. AF_11/2020</v>
          </cell>
          <cell r="C2375" t="str">
            <v>M2</v>
          </cell>
          <cell r="D2375" t="str">
            <v>COEFICIENTE DE REPRESENTATIVIDADE</v>
          </cell>
          <cell r="E2375" t="str">
            <v>292,82</v>
          </cell>
        </row>
        <row r="2376">
          <cell r="A2376" t="str">
            <v>102061</v>
          </cell>
          <cell r="B2376" t="str">
            <v>MONTAGEM E DESMONTAGEM DE FÔRMA PARA ESCADA DUPLA COM 2 LANCES EM "X" E LAJE PLANA, EM CHAPA DE MADEIRA COMPENSADA RESINADA, 2 UTILIZAÇÕES. AF_11/2020</v>
          </cell>
          <cell r="C2376" t="str">
            <v>M2</v>
          </cell>
          <cell r="D2376" t="str">
            <v>COEFICIENTE DE REPRESENTATIVIDADE</v>
          </cell>
          <cell r="E2376" t="str">
            <v>282,57</v>
          </cell>
        </row>
        <row r="2377">
          <cell r="A2377" t="str">
            <v>102062</v>
          </cell>
          <cell r="B2377" t="str">
            <v>MONTAGEM E DESMONTAGEM DE FÔRMA PARA ESCADA DUPLA COM 2 LANCES EM "X" E LAJE PLANA, EM CHAPA DE MADEIRA COMPENSADA RESINADA, 4 UTILIZAÇÕES. AF_11/2020</v>
          </cell>
          <cell r="C2377" t="str">
            <v>M2</v>
          </cell>
          <cell r="D2377" t="str">
            <v>COEFICIENTE DE REPRESENTATIVIDADE</v>
          </cell>
          <cell r="E2377" t="str">
            <v>266,45</v>
          </cell>
        </row>
        <row r="2378">
          <cell r="A2378" t="str">
            <v>102063</v>
          </cell>
          <cell r="B2378" t="str">
            <v>MONTAGEM E DESMONTAGEM DE FÔRMA PARA ESCADA DUPLA COM 2 LANCES EM "X" E LAJE PLANA, EM CHAPA DE MADEIRA COMPENSADA PLASTIFICADA, 6 UTILIZAÇÕES. AF_11/2020</v>
          </cell>
          <cell r="C2378" t="str">
            <v>M2</v>
          </cell>
          <cell r="D2378" t="str">
            <v>COEFICIENTE DE REPRESENTATIVIDADE</v>
          </cell>
          <cell r="E2378" t="str">
            <v>228,13</v>
          </cell>
        </row>
        <row r="2379">
          <cell r="A2379" t="str">
            <v>102064</v>
          </cell>
          <cell r="B2379" t="str">
            <v>MONTAGEM E DESMONTAGEM DE FÔRMA PARA ESCADA DUPLA COM 2 LANCES EM "X" E LAJE PLANA, EM CHAPA DE MADEIRA COMPENSADA PLASTIFICADA, 8 UTILIZAÇÕES. AF_11/2020</v>
          </cell>
          <cell r="C2379" t="str">
            <v>M2</v>
          </cell>
          <cell r="D2379" t="str">
            <v>COEFICIENTE DE REPRESENTATIVIDADE</v>
          </cell>
          <cell r="E2379" t="str">
            <v>197,72</v>
          </cell>
        </row>
        <row r="2380">
          <cell r="A2380" t="str">
            <v>102065</v>
          </cell>
          <cell r="B2380" t="str">
            <v>MONTAGEM E DESMONTAGEM DE FÔRMA PARA ESCADA DUPLA COM 2 LANCES EM "X" E LAJE PLANA, EM CHAPA DE MADEIRA COMPENSADA PLASTIFICADA, 10 UTILIZAÇÕES. AF_11/2020</v>
          </cell>
          <cell r="C2380" t="str">
            <v>M2</v>
          </cell>
          <cell r="D2380" t="str">
            <v>COEFICIENTE DE REPRESENTATIVIDADE</v>
          </cell>
          <cell r="E2380" t="str">
            <v>180,93</v>
          </cell>
        </row>
        <row r="2381">
          <cell r="A2381" t="str">
            <v>102066</v>
          </cell>
          <cell r="B2381" t="str">
            <v>MONTAGEM E DESMONTAGEM DE FÔRMA PARA ESCADA DUPLA COM 2 LANCES EM "X" E LAJE CASCATA, EM MADEIRA SERRADA, 1 UTILIZAÇÃO. AF_11/2020</v>
          </cell>
          <cell r="C2381" t="str">
            <v>M2</v>
          </cell>
          <cell r="D2381" t="str">
            <v>COEFICIENTE DE REPRESENTATIVIDADE</v>
          </cell>
          <cell r="E2381" t="str">
            <v>342,07</v>
          </cell>
        </row>
        <row r="2382">
          <cell r="A2382" t="str">
            <v>102067</v>
          </cell>
          <cell r="B2382" t="str">
            <v>MONTAGEM E DESMONTAGEM DE FÔRMA PARA ESCADA DUPLA COM 2 LANCES EM "X" E LAJE CASCATA, EM MADEIRA SERRADA, 2 UTILIZAÇÕES. AF_11/2020</v>
          </cell>
          <cell r="C2382" t="str">
            <v>M2</v>
          </cell>
          <cell r="D2382" t="str">
            <v>COEFICIENTE DE REPRESENTATIVIDADE</v>
          </cell>
          <cell r="E2382" t="str">
            <v>291,10</v>
          </cell>
        </row>
        <row r="2383">
          <cell r="A2383" t="str">
            <v>102068</v>
          </cell>
          <cell r="B2383" t="str">
            <v>MONTAGEM E DESMONTAGEM DE FÔRMA PARA ESCADA DUPLA COM 2 LANCES EM "X" E LAJE CASCATA, EM CHAPA DE MADEIRA COMPENSADA RESINADA, 2 UTILIZAÇÕES. AF_11/2020</v>
          </cell>
          <cell r="C2383" t="str">
            <v>M2</v>
          </cell>
          <cell r="D2383" t="str">
            <v>COEFICIENTE DE REPRESENTATIVIDADE</v>
          </cell>
          <cell r="E2383" t="str">
            <v>258,27</v>
          </cell>
        </row>
        <row r="2384">
          <cell r="A2384" t="str">
            <v>102069</v>
          </cell>
          <cell r="B2384" t="str">
            <v>MONTAGEM E DESMONTAGEM DE FÔRMA PARA ESCADA DUPLA COM 2 LANCES EM "X" E LAJE CASCATA, EM CHAPA DE MADEIRA COMPENSADA RESINADA, 4 UTILIZAÇÕES. AF_11/2020</v>
          </cell>
          <cell r="C2384" t="str">
            <v>M2</v>
          </cell>
          <cell r="D2384" t="str">
            <v>COEFICIENTE DE REPRESENTATIVIDADE</v>
          </cell>
          <cell r="E2384" t="str">
            <v>242,91</v>
          </cell>
        </row>
        <row r="2385">
          <cell r="A2385" t="str">
            <v>102070</v>
          </cell>
          <cell r="B2385" t="str">
            <v>MONTAGEM E DESMONTAGEM DE FÔRMA PARA ESCADA DUPLA COM 2 LANCES EM "X" E LAJE CASCATA, EM CHAPA DE MADEIRA COMPENSADA PLASTIFICADA, 6 UTILIZAÇÕES. AF_11/2020</v>
          </cell>
          <cell r="C2385" t="str">
            <v>M2</v>
          </cell>
          <cell r="D2385" t="str">
            <v>COEFICIENTE DE REPRESENTATIVIDADE</v>
          </cell>
          <cell r="E2385" t="str">
            <v>214,47</v>
          </cell>
        </row>
        <row r="2386">
          <cell r="A2386" t="str">
            <v>102071</v>
          </cell>
          <cell r="B2386" t="str">
            <v>MONTAGEM E DESMONTAGEM DE FÔRMA PARA ESCADA DUPLA COM 2 LANCES EM "X" E LAJE CASCATA, EM CHAPA DE MADEIRA COMPENSADA PLASTIFICADA, 8 UTILIZAÇÕES. AF_11/2020</v>
          </cell>
          <cell r="C2386" t="str">
            <v>M2</v>
          </cell>
          <cell r="D2386" t="str">
            <v>COEFICIENTE DE REPRESENTATIVIDADE</v>
          </cell>
          <cell r="E2386" t="str">
            <v>185,80</v>
          </cell>
        </row>
        <row r="2387">
          <cell r="A2387" t="str">
            <v>102072</v>
          </cell>
          <cell r="B2387" t="str">
            <v>MONTAGEM E DESMONTAGEM DE FÔRMA PARA ESCADA DUPLA COM 2 LANCES EM "X" E LAJE CASCATA, EM CHAPA DE MADEIRA COMPENSADA PLASTIFICADA, 10 UTILIZAÇÕES. AF_11/2020</v>
          </cell>
          <cell r="C2387" t="str">
            <v>M2</v>
          </cell>
          <cell r="D2387" t="str">
            <v>COEFICIENTE DE REPRESENTATIVIDADE</v>
          </cell>
          <cell r="E2387" t="str">
            <v>175,92</v>
          </cell>
        </row>
        <row r="2388">
          <cell r="A2388" t="str">
            <v>102073</v>
          </cell>
          <cell r="B2388" t="str">
            <v>ESCADA EM CONCRETO ARMADO MOLDADO IN LOCO, FCK 25 MPA, COM 1 LANCE E LAJE PLANA, FÔRMA EM CHAPA DE MADEIRA COMPENSADA RESINADA. AF_11/2020_PA</v>
          </cell>
          <cell r="C2388" t="str">
            <v>M3</v>
          </cell>
          <cell r="D2388" t="str">
            <v>ATRIBUÍDO SÃO PAULO</v>
          </cell>
          <cell r="E2388" t="str">
            <v>3.644,84</v>
          </cell>
        </row>
        <row r="2389">
          <cell r="A2389" t="str">
            <v>102074</v>
          </cell>
          <cell r="B2389" t="str">
            <v>ESCADA EM CONCRETO ARMADO MOLDADO IN LOCO, FCK 25 MPA, COM 2 LANCES EM  U  E LAJE PLANA, FÔRMA EM CHAPA DE MADEIRA COMPENSADA RESINADA. AF_11/2020_PA</v>
          </cell>
          <cell r="C2389" t="str">
            <v>M3</v>
          </cell>
          <cell r="D2389" t="str">
            <v>ATRIBUÍDO SÃO PAULO</v>
          </cell>
          <cell r="E2389" t="str">
            <v>4.373,36</v>
          </cell>
        </row>
        <row r="2390">
          <cell r="A2390" t="str">
            <v>102075</v>
          </cell>
          <cell r="B2390" t="str">
            <v>ESCADA EM CONCRETO ARMADO MOLDADO IN LOCO, FCK 25 MPA, COM 2 LANCES EM  L  E LAJE PLANA, FÔRMA EM CHAPA DE MADEIRA COMPENSADA RESINADA. AF_11/2020_PA</v>
          </cell>
          <cell r="C2390" t="str">
            <v>M3</v>
          </cell>
          <cell r="D2390" t="str">
            <v>ATRIBUÍDO SÃO PAULO</v>
          </cell>
          <cell r="E2390" t="str">
            <v>4.545,07</v>
          </cell>
        </row>
        <row r="2391">
          <cell r="A2391" t="str">
            <v>102076</v>
          </cell>
          <cell r="B2391" t="str">
            <v>ESCADA EM CONCRETO ARMADO MOLDADO IN LOCO, FCK 25 MPA, COM 2 LANCES EM  X  E LAJE PLANA, FÔRMA EM CHAPA DE MADEIRA COMPENSADA RESINADA. AF_11/2020_PA</v>
          </cell>
          <cell r="C2391" t="str">
            <v>M3</v>
          </cell>
          <cell r="D2391" t="str">
            <v>ATRIBUÍDO SÃO PAULO</v>
          </cell>
          <cell r="E2391" t="str">
            <v>4.708,24</v>
          </cell>
        </row>
        <row r="2392">
          <cell r="A2392" t="str">
            <v>102077</v>
          </cell>
          <cell r="B2392" t="str">
            <v>ESCADA EM CONCRETO ARMADO MOLDADO IN LOCO, FCK 25 MPA, COM 1 LANCE E LAJE CASCATA, FÔRMA EM CHAPA DE MADEIRA COMPENSADA RESINADA. AF_11/2020_PA</v>
          </cell>
          <cell r="C2392" t="str">
            <v>M3</v>
          </cell>
          <cell r="D2392" t="str">
            <v>ATRIBUÍDO SÃO PAULO</v>
          </cell>
          <cell r="E2392" t="str">
            <v>5.039,76</v>
          </cell>
        </row>
        <row r="2393">
          <cell r="A2393" t="str">
            <v>102078</v>
          </cell>
          <cell r="B2393" t="str">
            <v>ESCADA EM CONCRETO ARMADO MOLDADO IN LOCO, FCK 25 MPA, COM 2 LANCES EM  U  E LAJE CASCATA, FÔRMA EM CHAPA DE MADEIRA COMPENSADA RESINADA. AF_11/2020_PA</v>
          </cell>
          <cell r="C2393" t="str">
            <v>M3</v>
          </cell>
          <cell r="D2393" t="str">
            <v>ATRIBUÍDO SÃO PAULO</v>
          </cell>
          <cell r="E2393" t="str">
            <v>5.187,58</v>
          </cell>
        </row>
        <row r="2394">
          <cell r="A2394" t="str">
            <v>102079</v>
          </cell>
          <cell r="B2394" t="str">
            <v>ESCADA EM CONCRETO ARMADO MOLDADO IN LOCO, FCK 25 MPA, COM 2 LANCES EM  L  E LAJE CASCATA, FÔRMA EM CHAPA DE MADEIRA COMPENSADA RESINADA. AF_11/2020_PA</v>
          </cell>
          <cell r="C2394" t="str">
            <v>M3</v>
          </cell>
          <cell r="D2394" t="str">
            <v>ATRIBUÍDO SÃO PAULO</v>
          </cell>
          <cell r="E2394" t="str">
            <v>4.954,58</v>
          </cell>
        </row>
        <row r="2395">
          <cell r="A2395" t="str">
            <v>102080</v>
          </cell>
          <cell r="B2395" t="str">
            <v>ESCADA EM CONCRETO ARMADO MOLDADO IN LOCO, FCK 25 MPA, COM 2 LANCES EM  X  E LAJE CASCATA, FÔRMA EM CHAPA DE MADEIRA COMPENSADA RESINADA. AF_11/2020_PA</v>
          </cell>
          <cell r="C2395" t="str">
            <v>M3</v>
          </cell>
          <cell r="D2395" t="str">
            <v>ATRIBUÍDO SÃO PAULO</v>
          </cell>
          <cell r="E2395" t="str">
            <v>4.370,47</v>
          </cell>
        </row>
        <row r="2396">
          <cell r="A2396" t="str">
            <v>102086</v>
          </cell>
          <cell r="B2396" t="str">
            <v>FABRICAÇÃO DE FÔRMA PARA ESCADA DUPLA COM 2 LANCES EM "X" E LAJE PLANA, EM CHAPA DE MADEIRA COMPENSADA PLASTIFICADA, E=18 MM. AF_11/2020</v>
          </cell>
          <cell r="C2396" t="str">
            <v>M2</v>
          </cell>
          <cell r="D2396" t="str">
            <v>COEFICIENTE DE REPRESENTATIVIDADE</v>
          </cell>
          <cell r="E2396" t="str">
            <v>243,90</v>
          </cell>
        </row>
        <row r="2397">
          <cell r="A2397" t="str">
            <v>102087</v>
          </cell>
          <cell r="B2397" t="str">
            <v>FABRICAÇÃO DE FÔRMA PARA ESCADA DUPLA COM 2 LANCES EM "X" E LAJE PLANA, EM CHAPA DE MADEIRA COMPENSADA RESINADA, E= 17 MM. AF_11/2020</v>
          </cell>
          <cell r="C2397" t="str">
            <v>M2</v>
          </cell>
          <cell r="D2397" t="str">
            <v>COEFICIENTE DE REPRESENTATIVIDADE</v>
          </cell>
          <cell r="E2397" t="str">
            <v>187,13</v>
          </cell>
        </row>
        <row r="2398">
          <cell r="A2398" t="str">
            <v>102088</v>
          </cell>
          <cell r="B2398" t="str">
            <v>FABRICAÇÃO DE FÔRMA PARA ESCADA DUPLA COM 2 LANCES EM X E LAJE PLANA, EM MADEIRA SERRADA, E=25 MM. AF_11/2020</v>
          </cell>
          <cell r="C2398" t="str">
            <v>M2</v>
          </cell>
          <cell r="D2398" t="str">
            <v>COEFICIENTE DE REPRESENTATIVIDADE</v>
          </cell>
          <cell r="E2398" t="str">
            <v>142,60</v>
          </cell>
        </row>
        <row r="2399">
          <cell r="A2399" t="str">
            <v>102089</v>
          </cell>
          <cell r="B2399" t="str">
            <v>FABRICAÇÃO DE FÔRMA PARA ESCADA DUPLA COM 2 LANCES EM "X" E LAJE CASCATA, EM CHAPA DE MADEIRA COMPENSADA PLASTIFICADA, E=18 MM. AF_11/2020</v>
          </cell>
          <cell r="C2399" t="str">
            <v>M2</v>
          </cell>
          <cell r="D2399" t="str">
            <v>COEFICIENTE DE REPRESENTATIVIDADE</v>
          </cell>
          <cell r="E2399" t="str">
            <v>228,09</v>
          </cell>
        </row>
        <row r="2400">
          <cell r="A2400" t="str">
            <v>102090</v>
          </cell>
          <cell r="B2400" t="str">
            <v>FABRICAÇÃO DE FÔRMA PARA ESCADA DUPLA COM 2 LANCES EM "X" E LAJE CASCATA, EM CHAPA DE MADEIRA COMPENSADA RESINADA, E= 17 MM. AF_11/2020</v>
          </cell>
          <cell r="C2400" t="str">
            <v>M2</v>
          </cell>
          <cell r="D2400" t="str">
            <v>COEFICIENTE DE REPRESENTATIVIDADE</v>
          </cell>
          <cell r="E2400" t="str">
            <v>163,69</v>
          </cell>
        </row>
        <row r="2401">
          <cell r="A2401" t="str">
            <v>102091</v>
          </cell>
          <cell r="B2401" t="str">
            <v>FABRICAÇÃO DE FÔRMA PARA ESCADA DUPLA COM 2 LANCES EM X E LAJE CASCATA, EM MADEIRA SERRADA, E=25 MM. AF_11/2020</v>
          </cell>
          <cell r="C2401" t="str">
            <v>M2</v>
          </cell>
          <cell r="D2401" t="str">
            <v>COEFICIENTE DE REPRESENTATIVIDADE</v>
          </cell>
          <cell r="E2401" t="str">
            <v>156,32</v>
          </cell>
        </row>
        <row r="2402">
          <cell r="A2402" t="str">
            <v>103760</v>
          </cell>
          <cell r="B2402" t="str">
            <v>MONTAGEM E DESMONTAGEM DE FÔRMA DE LAJE MACIÇA, PÉ-DIREITO SIMPLES, EM CHAPA DE MADEIRA COMPENSADA RESINADA E CIMBRAMENTO DE MADEIRA, 2 UTILIZAÇÕES. AF_03/2022</v>
          </cell>
          <cell r="C2402" t="str">
            <v>M2</v>
          </cell>
          <cell r="D2402" t="str">
            <v>COEFICIENTE DE REPRESENTATIVIDADE</v>
          </cell>
          <cell r="E2402" t="str">
            <v>102,88</v>
          </cell>
        </row>
        <row r="2403">
          <cell r="A2403" t="str">
            <v>103761</v>
          </cell>
          <cell r="B2403" t="str">
            <v>MONTAGEM E DESMONTAGEM DE FÔRMA DE LAJE MACIÇA, PÉ-DIREITO SIMPLES, EM CHAPA DE MADEIRA COMPENSADA RESINADA E CIMBRAMENTO DE MADEIRA, 4 UTILIZAÇÕES. AF_03/2022</v>
          </cell>
          <cell r="C2403" t="str">
            <v>M2</v>
          </cell>
          <cell r="D2403" t="str">
            <v>COEFICIENTE DE REPRESENTATIVIDADE</v>
          </cell>
          <cell r="E2403" t="str">
            <v>72,44</v>
          </cell>
        </row>
        <row r="2404">
          <cell r="A2404" t="str">
            <v>103762</v>
          </cell>
          <cell r="B2404" t="str">
            <v>MONTAGEM E DESMONTAGEM DE FÔRMA DE LAJE MACIÇA, PÉ-DIREITO SIMPLES, EM CHAPA DE MADEIRA COMPENSADA RESINADA E CIMBRAMENTO DE MADEIRA, 6 UTILIZAÇÕES. AF_03/2022</v>
          </cell>
          <cell r="C2404" t="str">
            <v>M2</v>
          </cell>
          <cell r="D2404" t="str">
            <v>COEFICIENTE DE REPRESENTATIVIDADE</v>
          </cell>
          <cell r="E2404" t="str">
            <v>60,95</v>
          </cell>
        </row>
        <row r="2405">
          <cell r="A2405" t="str">
            <v>103763</v>
          </cell>
          <cell r="B2405" t="str">
            <v>MONTAGEM E DESMONTAGEM DE FÔRMA DE LAJE MACIÇA, PÉ-DIREITO SIMPLES, EM CHAPA DE MADEIRA COMPENSADA RESINADA E CIMBRAMENTO DE MADEIRA, 8 UTILIZAÇÕES. AF_03/2022</v>
          </cell>
          <cell r="C2405" t="str">
            <v>M2</v>
          </cell>
          <cell r="D2405" t="str">
            <v>COEFICIENTE DE REPRESENTATIVIDADE</v>
          </cell>
          <cell r="E2405" t="str">
            <v>53,82</v>
          </cell>
        </row>
        <row r="2406">
          <cell r="A2406" t="str">
            <v>89996</v>
          </cell>
          <cell r="B2406" t="str">
            <v>ARMAÇÃO VERTICAL DE ALVENARIA ESTRUTURAL; DIÂMETRO DE 10,0 MM. AF_09/2021</v>
          </cell>
          <cell r="C2406" t="str">
            <v>KG</v>
          </cell>
          <cell r="D2406" t="str">
            <v>COEFICIENTE DE REPRESENTATIVIDADE</v>
          </cell>
          <cell r="E2406" t="str">
            <v>11,22</v>
          </cell>
        </row>
        <row r="2407">
          <cell r="A2407" t="str">
            <v>89997</v>
          </cell>
          <cell r="B2407" t="str">
            <v>ARMAÇÃO VERTICAL DE ALVENARIA ESTRUTURAL; DIÂMETRO DE 12,5 MM. AF_09/2021</v>
          </cell>
          <cell r="C2407" t="str">
            <v>KG</v>
          </cell>
          <cell r="D2407" t="str">
            <v>COEFICIENTE DE REPRESENTATIVIDADE</v>
          </cell>
          <cell r="E2407" t="str">
            <v>9,26</v>
          </cell>
        </row>
        <row r="2408">
          <cell r="A2408" t="str">
            <v>89998</v>
          </cell>
          <cell r="B2408" t="str">
            <v>ARMAÇÃO DE CINTA DE ALVENARIA ESTRUTURAL; DIÂMETRO DE 10,0 MM. AF_09/2021</v>
          </cell>
          <cell r="C2408" t="str">
            <v>KG</v>
          </cell>
          <cell r="D2408" t="str">
            <v>COEFICIENTE DE REPRESENTATIVIDADE</v>
          </cell>
          <cell r="E2408" t="str">
            <v>10,80</v>
          </cell>
        </row>
        <row r="2409">
          <cell r="A2409" t="str">
            <v>89999</v>
          </cell>
          <cell r="B2409" t="str">
            <v>ARMAÇÃO DE VERGA E CONTRAVERGA DE ALVENARIA ESTRUTURAL; DIÂMETRO DE 8,0 MM. AF_09/2021</v>
          </cell>
          <cell r="C2409" t="str">
            <v>KG</v>
          </cell>
          <cell r="D2409" t="str">
            <v>COEFICIENTE DE REPRESENTATIVIDADE</v>
          </cell>
          <cell r="E2409" t="str">
            <v>15,66</v>
          </cell>
        </row>
        <row r="2410">
          <cell r="A2410" t="str">
            <v>90000</v>
          </cell>
          <cell r="B2410" t="str">
            <v>ARMAÇÃO DE VERGA E CONTRAVERGA DE ALVENARIA ESTRUTURAL; DIÂMETRO DE 10,0 MM. AF_09/2021</v>
          </cell>
          <cell r="C2410" t="str">
            <v>KG</v>
          </cell>
          <cell r="D2410" t="str">
            <v>COEFICIENTE DE REPRESENTATIVIDADE</v>
          </cell>
          <cell r="E2410" t="str">
            <v>12,97</v>
          </cell>
        </row>
        <row r="2411">
          <cell r="A2411" t="str">
            <v>91593</v>
          </cell>
          <cell r="B2411" t="str">
            <v>ARMAÇÃO DO SISTEMA DE PAREDES DE CONCRETO, EXECUTADA EM PAREDES DE EDIFICAÇÕES DE MÚLTIPLOS PAVIMENTOS, TELA Q-138. AF_06/2019</v>
          </cell>
          <cell r="C2411" t="str">
            <v>KG</v>
          </cell>
          <cell r="D2411" t="str">
            <v>ATRIBUÍDO SÃO PAULO</v>
          </cell>
          <cell r="E2411" t="str">
            <v>14,69</v>
          </cell>
        </row>
        <row r="2412">
          <cell r="A2412" t="str">
            <v>91594</v>
          </cell>
          <cell r="B2412" t="str">
            <v>ARMAÇÃO DO SISTEMA DE PAREDES DE CONCRETO, EXECUTADA EM PAREDES DE EDIFICAÇÕES TÉRREAS OU DE MÚLTIPLOS PAVIMENTOS, TELA Q-92. AF_06/2019</v>
          </cell>
          <cell r="C2412" t="str">
            <v>KG</v>
          </cell>
          <cell r="D2412" t="str">
            <v>ATRIBUÍDO SÃO PAULO</v>
          </cell>
          <cell r="E2412" t="str">
            <v>15,05</v>
          </cell>
        </row>
        <row r="2413">
          <cell r="A2413" t="str">
            <v>91595</v>
          </cell>
          <cell r="B2413" t="str">
            <v>ARMAÇÃO DO SISTEMA DE PAREDES DE CONCRETO, EXECUTADA EM PAREDES DE EDIFICAÇÕES TÉRREAS, TELA Q-61. AF_06/2019</v>
          </cell>
          <cell r="C2413" t="str">
            <v>KG</v>
          </cell>
          <cell r="D2413" t="str">
            <v>ATRIBUÍDO SÃO PAULO</v>
          </cell>
          <cell r="E2413" t="str">
            <v>15,58</v>
          </cell>
        </row>
        <row r="2414">
          <cell r="A2414" t="str">
            <v>91596</v>
          </cell>
          <cell r="B2414" t="str">
            <v>ARMAÇÃO DO SISTEMA DE PAREDES DE CONCRETO, EXECUTADA COMO ARMADURA POSITIVA DE LAJES, TELA Q-138. AF_06/2019</v>
          </cell>
          <cell r="C2414" t="str">
            <v>KG</v>
          </cell>
          <cell r="D2414" t="str">
            <v>ATRIBUÍDO SÃO PAULO</v>
          </cell>
          <cell r="E2414" t="str">
            <v>14,95</v>
          </cell>
        </row>
        <row r="2415">
          <cell r="A2415" t="str">
            <v>91597</v>
          </cell>
          <cell r="B2415" t="str">
            <v>ARMAÇÃO DO SISTEMA DE PAREDES DE CONCRETO, EXECUTADA COMO ARMADURA NEGATIVA DE LAJES, TELA T-196. AF_06/2019</v>
          </cell>
          <cell r="C2415" t="str">
            <v>KG</v>
          </cell>
          <cell r="D2415" t="str">
            <v>ATRIBUÍDO SÃO PAULO</v>
          </cell>
          <cell r="E2415" t="str">
            <v>10,43</v>
          </cell>
        </row>
        <row r="2416">
          <cell r="A2416" t="str">
            <v>91598</v>
          </cell>
          <cell r="B2416" t="str">
            <v>ARMAÇÃO DO SISTEMA DE PAREDES DE CONCRETO, EXECUTADA COMO ARMADURA POSITIVA DE LAJES, TELA Q-113. AF_06/2019</v>
          </cell>
          <cell r="C2416" t="str">
            <v>KG</v>
          </cell>
          <cell r="D2416" t="str">
            <v>ATRIBUÍDO SÃO PAULO</v>
          </cell>
          <cell r="E2416" t="str">
            <v>14,53</v>
          </cell>
        </row>
        <row r="2417">
          <cell r="A2417" t="str">
            <v>91599</v>
          </cell>
          <cell r="B2417" t="str">
            <v>ARMAÇÃO DO SISTEMA DE PAREDES DE CONCRETO, EXECUTADA COMO ARMADURA NEGATIVA DE LAJES, TELA L-159. AF_06/2019</v>
          </cell>
          <cell r="C2417" t="str">
            <v>KG</v>
          </cell>
          <cell r="D2417" t="str">
            <v>ATRIBUÍDO SÃO PAULO</v>
          </cell>
          <cell r="E2417" t="str">
            <v>10,77</v>
          </cell>
        </row>
        <row r="2418">
          <cell r="A2418" t="str">
            <v>91600</v>
          </cell>
          <cell r="B2418" t="str">
            <v>ARMAÇÃO DO SISTEMA DE PAREDES DE CONCRETO, EXECUTADA EM PLATIBANDAS, TELA Q-92. AF_06/2019</v>
          </cell>
          <cell r="C2418" t="str">
            <v>KG</v>
          </cell>
          <cell r="D2418" t="str">
            <v>ATRIBUÍDO SÃO PAULO</v>
          </cell>
          <cell r="E2418" t="str">
            <v>17,06</v>
          </cell>
        </row>
        <row r="2419">
          <cell r="A2419" t="str">
            <v>91601</v>
          </cell>
          <cell r="B2419" t="str">
            <v>ARMAÇÃO DO SISTEMA DE PAREDES DE CONCRETO, EXECUTADA COMO REFORÇO, VERGALHÃO DE 6,3 MM DE DIÂMETRO. AF_06/2019</v>
          </cell>
          <cell r="C2419" t="str">
            <v>KG</v>
          </cell>
          <cell r="D2419" t="str">
            <v>COEFICIENTE DE REPRESENTATIVIDADE</v>
          </cell>
          <cell r="E2419" t="str">
            <v>13,08</v>
          </cell>
        </row>
        <row r="2420">
          <cell r="A2420" t="str">
            <v>91602</v>
          </cell>
          <cell r="B2420" t="str">
            <v>ARMAÇÃO DO SISTEMA DE PAREDES DE CONCRETO, EXECUTADA COMO REFORÇO, VERGALHÃO DE 8,0 MM DE DIÂMETRO. AF_06/2019</v>
          </cell>
          <cell r="C2420" t="str">
            <v>KG</v>
          </cell>
          <cell r="D2420" t="str">
            <v>COEFICIENTE DE REPRESENTATIVIDADE</v>
          </cell>
          <cell r="E2420" t="str">
            <v>12,32</v>
          </cell>
        </row>
        <row r="2421">
          <cell r="A2421" t="str">
            <v>91603</v>
          </cell>
          <cell r="B2421" t="str">
            <v>ARMAÇÃO DO SISTEMA DE PAREDES DE CONCRETO, EXECUTADA COMO REFORÇO, VERGALHÃO DE 10,0 MM DE DIÂMETRO. AF_06/2019</v>
          </cell>
          <cell r="C2421" t="str">
            <v>KG</v>
          </cell>
          <cell r="D2421" t="str">
            <v>COEFICIENTE DE REPRESENTATIVIDADE</v>
          </cell>
          <cell r="E2421" t="str">
            <v>11,63</v>
          </cell>
        </row>
        <row r="2422">
          <cell r="A2422" t="str">
            <v>92759</v>
          </cell>
          <cell r="B2422" t="str">
            <v>ARMAÇÃO DE PILAR OU VIGA DE ESTRUTURA CONVENCIONAL DE CONCRETO ARMADO UTILIZANDO AÇO CA-60 DE 5,0 MM - MONTAGEM. AF_06/2022</v>
          </cell>
          <cell r="C2422" t="str">
            <v>KG</v>
          </cell>
          <cell r="D2422" t="str">
            <v>ATRIBUÍDO SÃO PAULO</v>
          </cell>
          <cell r="E2422" t="str">
            <v>14,12</v>
          </cell>
        </row>
        <row r="2423">
          <cell r="A2423" t="str">
            <v>92760</v>
          </cell>
          <cell r="B2423" t="str">
            <v>ARMAÇÃO DE PILAR OU VIGA DE ESTRUTURA CONVENCIONAL DE CONCRETO ARMADO UTILIZANDO AÇO CA-50 DE 6,3 MM - MONTAGEM. AF_06/2022</v>
          </cell>
          <cell r="C2423" t="str">
            <v>KG</v>
          </cell>
          <cell r="D2423" t="str">
            <v>ATRIBUÍDO SÃO PAULO</v>
          </cell>
          <cell r="E2423" t="str">
            <v>13,79</v>
          </cell>
        </row>
        <row r="2424">
          <cell r="A2424" t="str">
            <v>92761</v>
          </cell>
          <cell r="B2424" t="str">
            <v>ARMAÇÃO DE PILAR OU VIGA DE ESTRUTURA CONVENCIONAL DE CONCRETO ARMADO UTILIZANDO AÇO CA-50 DE 8,0 MM - MONTAGEM. AF_06/2022</v>
          </cell>
          <cell r="C2424" t="str">
            <v>KG</v>
          </cell>
          <cell r="D2424" t="str">
            <v>ATRIBUÍDO SÃO PAULO</v>
          </cell>
          <cell r="E2424" t="str">
            <v>13,28</v>
          </cell>
        </row>
        <row r="2425">
          <cell r="A2425" t="str">
            <v>92762</v>
          </cell>
          <cell r="B2425" t="str">
            <v>ARMAÇÃO DE PILAR OU VIGA DE ESTRUTURA CONVENCIONAL DE CONCRETO ARMADO UTILIZANDO AÇO CA-50 DE 10,0 MM - MONTAGEM. AF_06/2022</v>
          </cell>
          <cell r="C2425" t="str">
            <v>KG</v>
          </cell>
          <cell r="D2425" t="str">
            <v>ATRIBUÍDO SÃO PAULO</v>
          </cell>
          <cell r="E2425" t="str">
            <v>12,01</v>
          </cell>
        </row>
        <row r="2426">
          <cell r="A2426" t="str">
            <v>92763</v>
          </cell>
          <cell r="B2426" t="str">
            <v>ARMAÇÃO DE PILAR OU VIGA DE ESTRUTURA CONVENCIONAL DE CONCRETO ARMADO UTILIZANDO AÇO CA-50 DE 12,5 MM - MONTAGEM. AF_06/2022</v>
          </cell>
          <cell r="C2426" t="str">
            <v>KG</v>
          </cell>
          <cell r="D2426" t="str">
            <v>ATRIBUÍDO SÃO PAULO</v>
          </cell>
          <cell r="E2426" t="str">
            <v>10,20</v>
          </cell>
        </row>
        <row r="2427">
          <cell r="A2427" t="str">
            <v>92764</v>
          </cell>
          <cell r="B2427" t="str">
            <v>ARMAÇÃO DE PILAR OU VIGA DE ESTRUTURA CONVENCIONAL DE CONCRETO ARMADO UTILIZANDO AÇO CA-50 DE 16,0 MM - MONTAGEM. AF_06/2022</v>
          </cell>
          <cell r="C2427" t="str">
            <v>KG</v>
          </cell>
          <cell r="D2427" t="str">
            <v>ATRIBUÍDO SÃO PAULO</v>
          </cell>
          <cell r="E2427" t="str">
            <v>9,94</v>
          </cell>
        </row>
        <row r="2428">
          <cell r="A2428" t="str">
            <v>92765</v>
          </cell>
          <cell r="B2428" t="str">
            <v>ARMAÇÃO DE PILAR OU VIGA DE ESTRUTURA CONVENCIONAL DE CONCRETO ARMADO UTILIZANDO AÇO CA-50 DE 20,0 MM - MONTAGEM. AF_06/2022</v>
          </cell>
          <cell r="C2428" t="str">
            <v>KG</v>
          </cell>
          <cell r="D2428" t="str">
            <v>ATRIBUÍDO SÃO PAULO</v>
          </cell>
          <cell r="E2428" t="str">
            <v>11,42</v>
          </cell>
        </row>
        <row r="2429">
          <cell r="A2429" t="str">
            <v>92766</v>
          </cell>
          <cell r="B2429" t="str">
            <v>ARMAÇÃO DE PILAR OU VIGA DE ESTRUTURA CONVENCIONAL DE CONCRETO ARMADO UTILIZANDO AÇO CA-50 DE 25,0 MM - MONTAGEM. AF_06/2022</v>
          </cell>
          <cell r="C2429" t="str">
            <v>KG</v>
          </cell>
          <cell r="D2429" t="str">
            <v>ATRIBUÍDO SÃO PAULO</v>
          </cell>
          <cell r="E2429" t="str">
            <v>11,33</v>
          </cell>
        </row>
        <row r="2430">
          <cell r="A2430" t="str">
            <v>92767</v>
          </cell>
          <cell r="B2430" t="str">
            <v>ARMAÇÃO DE LAJE DE ESTRUTURA CONVENCIONAL DE CONCRETO ARMADO UTILIZANDO AÇO CA-60 DE 4,2 MM - MONTAGEM. AF_06/2022</v>
          </cell>
          <cell r="C2430" t="str">
            <v>KG</v>
          </cell>
          <cell r="D2430" t="str">
            <v>ATRIBUÍDO SÃO PAULO</v>
          </cell>
          <cell r="E2430" t="str">
            <v>15,29</v>
          </cell>
        </row>
        <row r="2431">
          <cell r="A2431" t="str">
            <v>92768</v>
          </cell>
          <cell r="B2431" t="str">
            <v>ARMAÇÃO DE LAJE DE ESTRUTURA CONVENCIONAL DE CONCRETO ARMADO UTILIZANDO AÇO CA-60 DE 5,0 MM - MONTAGEM. AF_06/2022</v>
          </cell>
          <cell r="C2431" t="str">
            <v>KG</v>
          </cell>
          <cell r="D2431" t="str">
            <v>ATRIBUÍDO SÃO PAULO</v>
          </cell>
          <cell r="E2431" t="str">
            <v>13,76</v>
          </cell>
        </row>
        <row r="2432">
          <cell r="A2432" t="str">
            <v>92769</v>
          </cell>
          <cell r="B2432" t="str">
            <v>ARMAÇÃO DE LAJE DE ESTRUTURA CONVENCIONAL DE CONCRETO ARMADO UTILIZANDO AÇO CA-50 DE 6,3 MM - MONTAGEM. AF_06/2022</v>
          </cell>
          <cell r="C2432" t="str">
            <v>KG</v>
          </cell>
          <cell r="D2432" t="str">
            <v>ATRIBUÍDO SÃO PAULO</v>
          </cell>
          <cell r="E2432" t="str">
            <v>13,39</v>
          </cell>
        </row>
        <row r="2433">
          <cell r="A2433" t="str">
            <v>92770</v>
          </cell>
          <cell r="B2433" t="str">
            <v>ARMAÇÃO DE LAJE DE ESTRUTURA CONVENCIONAL DE CONCRETO ARMADO UTILIZANDO AÇO CA-50 DE 8,0 MM - MONTAGEM. AF_06/2022</v>
          </cell>
          <cell r="C2433" t="str">
            <v>KG</v>
          </cell>
          <cell r="D2433" t="str">
            <v>ATRIBUÍDO SÃO PAULO</v>
          </cell>
          <cell r="E2433" t="str">
            <v>12,89</v>
          </cell>
        </row>
        <row r="2434">
          <cell r="A2434" t="str">
            <v>92771</v>
          </cell>
          <cell r="B2434" t="str">
            <v>ARMAÇÃO DE LAJE DE ESTRUTURA CONVENCIONAL DE CONCRETO ARMADO UTILIZANDO AÇO CA-50 DE 10,0 MM - MONTAGEM. AF_06/2022</v>
          </cell>
          <cell r="C2434" t="str">
            <v>KG</v>
          </cell>
          <cell r="D2434" t="str">
            <v>ATRIBUÍDO SÃO PAULO</v>
          </cell>
          <cell r="E2434" t="str">
            <v>11,65</v>
          </cell>
        </row>
        <row r="2435">
          <cell r="A2435" t="str">
            <v>92772</v>
          </cell>
          <cell r="B2435" t="str">
            <v>ARMAÇÃO DE LAJE DE ESTRUTURA CONVENCIONAL DE CONCRETO ARMADO UTILIZANDO AÇO CA-50 DE 12,5 MM - MONTAGEM. AF_06/2022</v>
          </cell>
          <cell r="C2435" t="str">
            <v>KG</v>
          </cell>
          <cell r="D2435" t="str">
            <v>ATRIBUÍDO SÃO PAULO</v>
          </cell>
          <cell r="E2435" t="str">
            <v>9,86</v>
          </cell>
        </row>
        <row r="2436">
          <cell r="A2436" t="str">
            <v>92773</v>
          </cell>
          <cell r="B2436" t="str">
            <v>ARMAÇÃO DE LAJE DE ESTRUTURA CONVENCIONAL DE CONCRETO ARMADO UTILIZANDO AÇO CA-50 DE 16,0 MM - MONTAGEM. AF_06/2022</v>
          </cell>
          <cell r="C2436" t="str">
            <v>KG</v>
          </cell>
          <cell r="D2436" t="str">
            <v>COEFICIENTE DE REPRESENTATIVIDADE</v>
          </cell>
          <cell r="E2436" t="str">
            <v>9,73</v>
          </cell>
        </row>
        <row r="2437">
          <cell r="A2437" t="str">
            <v>92774</v>
          </cell>
          <cell r="B2437" t="str">
            <v>ARMAÇÃO DE LAJE DE ESTRUTURA CONVENCIONAL DE CONCRETO ARMADO UTILIZANDO AÇO CA-50 DE 20,0 MM - MONTAGEM. AF_06/2022</v>
          </cell>
          <cell r="C2437" t="str">
            <v>KG</v>
          </cell>
          <cell r="D2437" t="str">
            <v>COEFICIENTE DE REPRESENTATIVIDADE</v>
          </cell>
          <cell r="E2437" t="str">
            <v>11,30</v>
          </cell>
        </row>
        <row r="2438">
          <cell r="A2438" t="str">
            <v>92798</v>
          </cell>
          <cell r="B2438" t="str">
            <v>CORTE E DOBRA DE AÇO CA-50, DIÂMETRO DE 25,0 MM. AF_06/2022</v>
          </cell>
          <cell r="C2438" t="str">
            <v>KG</v>
          </cell>
          <cell r="D2438" t="str">
            <v>COEFICIENTE DE REPRESENTATIVIDADE</v>
          </cell>
          <cell r="E2438" t="str">
            <v>10,49</v>
          </cell>
        </row>
        <row r="2439">
          <cell r="A2439" t="str">
            <v>92799</v>
          </cell>
          <cell r="B2439" t="str">
            <v>CORTE E DOBRA DE AÇO CA-60, DIÂMETRO DE 4,2 MM. AF_06/2022</v>
          </cell>
          <cell r="C2439" t="str">
            <v>KG</v>
          </cell>
          <cell r="D2439" t="str">
            <v>COEFICIENTE DE REPRESENTATIVIDADE</v>
          </cell>
          <cell r="E2439" t="str">
            <v>11,57</v>
          </cell>
        </row>
        <row r="2440">
          <cell r="A2440" t="str">
            <v>92800</v>
          </cell>
          <cell r="B2440" t="str">
            <v>CORTE E DOBRA DE AÇO CA-60, DIÂMETRO DE 5,0 MM. AF_06/2022</v>
          </cell>
          <cell r="C2440" t="str">
            <v>KG</v>
          </cell>
          <cell r="D2440" t="str">
            <v>COEFICIENTE DE REPRESENTATIVIDADE</v>
          </cell>
          <cell r="E2440" t="str">
            <v>10,72</v>
          </cell>
        </row>
        <row r="2441">
          <cell r="A2441" t="str">
            <v>92801</v>
          </cell>
          <cell r="B2441" t="str">
            <v>CORTE E DOBRA DE AÇO CA-50, DIÂMETRO DE 6,3 MM. AF_06/2022</v>
          </cell>
          <cell r="C2441" t="str">
            <v>KG</v>
          </cell>
          <cell r="D2441" t="str">
            <v>COEFICIENTE DE REPRESENTATIVIDADE</v>
          </cell>
          <cell r="E2441" t="str">
            <v>11,11</v>
          </cell>
        </row>
        <row r="2442">
          <cell r="A2442" t="str">
            <v>92802</v>
          </cell>
          <cell r="B2442" t="str">
            <v>CORTE E DOBRA DE AÇO CA-50, DIÂMETRO DE 8,0 MM. AF_06/2022</v>
          </cell>
          <cell r="C2442" t="str">
            <v>KG</v>
          </cell>
          <cell r="D2442" t="str">
            <v>COEFICIENTE DE REPRESENTATIVIDADE</v>
          </cell>
          <cell r="E2442" t="str">
            <v>11,21</v>
          </cell>
        </row>
        <row r="2443">
          <cell r="A2443" t="str">
            <v>92803</v>
          </cell>
          <cell r="B2443" t="str">
            <v>CORTE E DOBRA DE AÇO CA-50, DIÂMETRO DE 10,0 MM. AF_06/2022</v>
          </cell>
          <cell r="C2443" t="str">
            <v>KG</v>
          </cell>
          <cell r="D2443" t="str">
            <v>COEFICIENTE DE REPRESENTATIVIDADE</v>
          </cell>
          <cell r="E2443" t="str">
            <v>10,41</v>
          </cell>
        </row>
        <row r="2444">
          <cell r="A2444" t="str">
            <v>92804</v>
          </cell>
          <cell r="B2444" t="str">
            <v>CORTE E DOBRA DE AÇO CA-50, DIÂMETRO DE 12,5 MM. AF_06/2022</v>
          </cell>
          <cell r="C2444" t="str">
            <v>KG</v>
          </cell>
          <cell r="D2444" t="str">
            <v>COEFICIENTE DE REPRESENTATIVIDADE</v>
          </cell>
          <cell r="E2444" t="str">
            <v>8,95</v>
          </cell>
        </row>
        <row r="2445">
          <cell r="A2445" t="str">
            <v>92805</v>
          </cell>
          <cell r="B2445" t="str">
            <v>CORTE E DOBRA DE AÇO CA-50, DIÂMETRO DE 16,0 MM. AF_06/2022</v>
          </cell>
          <cell r="C2445" t="str">
            <v>KG</v>
          </cell>
          <cell r="D2445" t="str">
            <v>COEFICIENTE DE REPRESENTATIVIDADE</v>
          </cell>
          <cell r="E2445" t="str">
            <v>8,89</v>
          </cell>
        </row>
        <row r="2446">
          <cell r="A2446" t="str">
            <v>92806</v>
          </cell>
          <cell r="B2446" t="str">
            <v>CORTE E DOBRA DE AÇO CA-50, DIÂMETRO DE 20,0 MM. AF_06/2022</v>
          </cell>
          <cell r="C2446" t="str">
            <v>KG</v>
          </cell>
          <cell r="D2446" t="str">
            <v>COEFICIENTE DE REPRESENTATIVIDADE</v>
          </cell>
          <cell r="E2446" t="str">
            <v>10,49</v>
          </cell>
        </row>
        <row r="2447">
          <cell r="A2447" t="str">
            <v>92875</v>
          </cell>
          <cell r="B2447" t="str">
            <v>CORTE E DOBRA DE AÇO CA-25, DIÂMETRO DE 6,3 MM. AF_06/2022</v>
          </cell>
          <cell r="C2447" t="str">
            <v>KG</v>
          </cell>
          <cell r="D2447" t="str">
            <v>COEFICIENTE DE REPRESENTATIVIDADE</v>
          </cell>
          <cell r="E2447" t="str">
            <v>10,44</v>
          </cell>
        </row>
        <row r="2448">
          <cell r="A2448" t="str">
            <v>92876</v>
          </cell>
          <cell r="B2448" t="str">
            <v>CORTE E DOBRA DE AÇO CA-25, DIÂMETRO DE 8,0 MM. AF_06/2022</v>
          </cell>
          <cell r="C2448" t="str">
            <v>KG</v>
          </cell>
          <cell r="D2448" t="str">
            <v>COEFICIENTE DE REPRESENTATIVIDADE</v>
          </cell>
          <cell r="E2448" t="str">
            <v>10,33</v>
          </cell>
        </row>
        <row r="2449">
          <cell r="A2449" t="str">
            <v>92877</v>
          </cell>
          <cell r="B2449" t="str">
            <v>CORTE E DOBRA DE AÇO CA-25, DIÂMETRO DE 10,0 MM. AF_06/2022</v>
          </cell>
          <cell r="C2449" t="str">
            <v>KG</v>
          </cell>
          <cell r="D2449" t="str">
            <v>COEFICIENTE DE REPRESENTATIVIDADE</v>
          </cell>
          <cell r="E2449" t="str">
            <v>11,25</v>
          </cell>
        </row>
        <row r="2450">
          <cell r="A2450" t="str">
            <v>92878</v>
          </cell>
          <cell r="B2450" t="str">
            <v>CORTE E DOBRA DE AÇO CA-25, DIÂMETRO DE 12,5 MM. AF_06/2022</v>
          </cell>
          <cell r="C2450" t="str">
            <v>KG</v>
          </cell>
          <cell r="D2450" t="str">
            <v>COEFICIENTE DE REPRESENTATIVIDADE</v>
          </cell>
          <cell r="E2450" t="str">
            <v>11,12</v>
          </cell>
        </row>
        <row r="2451">
          <cell r="A2451" t="str">
            <v>92879</v>
          </cell>
          <cell r="B2451" t="str">
            <v>CORTE E DOBRA DE AÇO CA-25, DIÂMETRO DE 16,0 MM. AF_06/2022</v>
          </cell>
          <cell r="C2451" t="str">
            <v>KG</v>
          </cell>
          <cell r="D2451" t="str">
            <v>COEFICIENTE DE REPRESENTATIVIDADE</v>
          </cell>
          <cell r="E2451" t="str">
            <v>11,03</v>
          </cell>
        </row>
        <row r="2452">
          <cell r="A2452" t="str">
            <v>92880</v>
          </cell>
          <cell r="B2452" t="str">
            <v>CORTE E DOBRA DE AÇO CA-25, DIÂMETRO DE 20,0 MM. AF_06/2022</v>
          </cell>
          <cell r="C2452" t="str">
            <v>KG</v>
          </cell>
          <cell r="D2452" t="str">
            <v>COEFICIENTE DE REPRESENTATIVIDADE</v>
          </cell>
          <cell r="E2452" t="str">
            <v>11,30</v>
          </cell>
        </row>
        <row r="2453">
          <cell r="A2453" t="str">
            <v>92881</v>
          </cell>
          <cell r="B2453" t="str">
            <v>CORTE E DOBRA DE AÇO CA-25, DIÂMETRO DE 25,0 MM. AF_06/2022</v>
          </cell>
          <cell r="C2453" t="str">
            <v>KG</v>
          </cell>
          <cell r="D2453" t="str">
            <v>COEFICIENTE DE REPRESENTATIVIDADE</v>
          </cell>
          <cell r="E2453" t="str">
            <v>11,28</v>
          </cell>
        </row>
        <row r="2454">
          <cell r="A2454" t="str">
            <v>92882</v>
          </cell>
          <cell r="B2454" t="str">
            <v>ARMAÇÃO UTILIZANDO AÇO CA-25 DE 6,3 MM - MONTAGEM. AF_06/2022</v>
          </cell>
          <cell r="C2454" t="str">
            <v>KG</v>
          </cell>
          <cell r="D2454" t="str">
            <v>ATRIBUÍDO SÃO PAULO</v>
          </cell>
          <cell r="E2454" t="str">
            <v>13,50</v>
          </cell>
        </row>
        <row r="2455">
          <cell r="A2455" t="str">
            <v>92883</v>
          </cell>
          <cell r="B2455" t="str">
            <v>ARMAÇÃO UTILIZANDO AÇO CA-25 DE 8,0 MM - MONTAGEM. AF_06/2022</v>
          </cell>
          <cell r="C2455" t="str">
            <v>KG</v>
          </cell>
          <cell r="D2455" t="str">
            <v>ATRIBUÍDO SÃO PAULO</v>
          </cell>
          <cell r="E2455" t="str">
            <v>12,75</v>
          </cell>
        </row>
        <row r="2456">
          <cell r="A2456" t="str">
            <v>92884</v>
          </cell>
          <cell r="B2456" t="str">
            <v>ARMAÇÃO UTILIZANDO AÇO CA-25 DE 10,0 MM - MONTAGEM. AF_06/2022</v>
          </cell>
          <cell r="C2456" t="str">
            <v>KG</v>
          </cell>
          <cell r="D2456" t="str">
            <v>ATRIBUÍDO SÃO PAULO</v>
          </cell>
          <cell r="E2456" t="str">
            <v>13,19</v>
          </cell>
        </row>
        <row r="2457">
          <cell r="A2457" t="str">
            <v>92885</v>
          </cell>
          <cell r="B2457" t="str">
            <v>ARMAÇÃO UTILIZANDO AÇO CA-25 DE 12,5 MM - MONTAGEM. AF_06/2022</v>
          </cell>
          <cell r="C2457" t="str">
            <v>KG</v>
          </cell>
          <cell r="D2457" t="str">
            <v>ATRIBUÍDO SÃO PAULO</v>
          </cell>
          <cell r="E2457" t="str">
            <v>12,68</v>
          </cell>
        </row>
        <row r="2458">
          <cell r="A2458" t="str">
            <v>92886</v>
          </cell>
          <cell r="B2458" t="str">
            <v>ARMAÇÃO UTILIZANDO AÇO CA-25 DE 16,0 MM - MONTAGEM. AF_06/2022</v>
          </cell>
          <cell r="C2458" t="str">
            <v>KG</v>
          </cell>
          <cell r="D2458" t="str">
            <v>ATRIBUÍDO SÃO PAULO</v>
          </cell>
          <cell r="E2458" t="str">
            <v>12,25</v>
          </cell>
        </row>
        <row r="2459">
          <cell r="A2459" t="str">
            <v>92887</v>
          </cell>
          <cell r="B2459" t="str">
            <v>ARMAÇÃO UTILIZANDO AÇO CA-25 DE 20,0 MM - MONTAGEM. AF_06/2022</v>
          </cell>
          <cell r="C2459" t="str">
            <v>KG</v>
          </cell>
          <cell r="D2459" t="str">
            <v>ATRIBUÍDO SÃO PAULO</v>
          </cell>
          <cell r="E2459" t="str">
            <v>12,28</v>
          </cell>
        </row>
        <row r="2460">
          <cell r="A2460" t="str">
            <v>92888</v>
          </cell>
          <cell r="B2460" t="str">
            <v>ARMAÇÃO UTILIZANDO AÇO CA-25 DE 25,0 MM - MONTAGEM. AF_06/2022</v>
          </cell>
          <cell r="C2460" t="str">
            <v>KG</v>
          </cell>
          <cell r="D2460" t="str">
            <v>COEFICIENTE DE REPRESENTATIVIDADE</v>
          </cell>
          <cell r="E2460" t="str">
            <v>12,06</v>
          </cell>
        </row>
        <row r="2461">
          <cell r="A2461" t="str">
            <v>92915</v>
          </cell>
          <cell r="B2461" t="str">
            <v>ARMAÇÃO DE ESTRUTURAS DIVERSAS DE CONCRETO ARMADO, EXCETO VIGAS, PILARES, LAJES E FUNDAÇÕES, UTILIZANDO AÇO CA-60 DE 5,0 MM - MONTAGEM. AF_06/2022</v>
          </cell>
          <cell r="C2461" t="str">
            <v>KG</v>
          </cell>
          <cell r="D2461" t="str">
            <v>ATRIBUÍDO SÃO PAULO</v>
          </cell>
          <cell r="E2461" t="str">
            <v>16,24</v>
          </cell>
        </row>
        <row r="2462">
          <cell r="A2462" t="str">
            <v>92916</v>
          </cell>
          <cell r="B2462" t="str">
            <v>ARMAÇÃO DE ESTRUTURAS DIVERSAS DE CONCRETO ARMADO, EXCETO VIGAS, PILARES, LAJES E FUNDAÇÕES, UTILIZANDO AÇO CA-50 DE 6,3 MM - MONTAGEM. AF_06/2022</v>
          </cell>
          <cell r="C2462" t="str">
            <v>KG</v>
          </cell>
          <cell r="D2462" t="str">
            <v>ATRIBUÍDO SÃO PAULO</v>
          </cell>
          <cell r="E2462" t="str">
            <v>15,34</v>
          </cell>
        </row>
        <row r="2463">
          <cell r="A2463" t="str">
            <v>92917</v>
          </cell>
          <cell r="B2463" t="str">
            <v>ARMAÇÃO DE ESTRUTURAS DIVERSAS DE CONCRETO ARMADO, EXCETO VIGAS, PILARES, LAJES E FUNDAÇÕES, UTILIZANDO AÇO CA-50 DE 8,0 MM - MONTAGEM. AF_06/2022</v>
          </cell>
          <cell r="C2463" t="str">
            <v>KG</v>
          </cell>
          <cell r="D2463" t="str">
            <v>ATRIBUÍDO SÃO PAULO</v>
          </cell>
          <cell r="E2463" t="str">
            <v>14,39</v>
          </cell>
        </row>
        <row r="2464">
          <cell r="A2464" t="str">
            <v>92919</v>
          </cell>
          <cell r="B2464" t="str">
            <v>ARMAÇÃO DE ESTRUTURAS DIVERSAS DE CONCRETO ARMADO, EXCETO VIGAS, PILARES, LAJES E FUNDAÇÕES, UTILIZANDO AÇO CA-50 DE 10,0 MM - MONTAGEM. AF_06/2022</v>
          </cell>
          <cell r="C2464" t="str">
            <v>KG</v>
          </cell>
          <cell r="D2464" t="str">
            <v>ATRIBUÍDO SÃO PAULO</v>
          </cell>
          <cell r="E2464" t="str">
            <v>12,79</v>
          </cell>
        </row>
        <row r="2465">
          <cell r="A2465" t="str">
            <v>92921</v>
          </cell>
          <cell r="B2465" t="str">
            <v>ARMAÇÃO DE ESTRUTURAS DIVERSAS DE CONCRETO ARMADO, EXCETO VIGAS, PILARES, LAJES E FUNDAÇÕES, UTILIZANDO AÇO CA-50 DE 12,5 MM - MONTAGEM. AF_06/2022</v>
          </cell>
          <cell r="C2465" t="str">
            <v>KG</v>
          </cell>
          <cell r="D2465" t="str">
            <v>ATRIBUÍDO SÃO PAULO</v>
          </cell>
          <cell r="E2465" t="str">
            <v>10,70</v>
          </cell>
        </row>
        <row r="2466">
          <cell r="A2466" t="str">
            <v>92922</v>
          </cell>
          <cell r="B2466" t="str">
            <v>ARMAÇÃO DE ESTRUTURAS DIVERSAS DE CONCRETO ARMADO, EXCETO VIGAS, PILARES, LAJES E FUNDAÇÕES, UTILIZANDO AÇO CA-50 DE 16,0 MM - MONTAGEM. AF_06/2022</v>
          </cell>
          <cell r="C2466" t="str">
            <v>KG</v>
          </cell>
          <cell r="D2466" t="str">
            <v>ATRIBUÍDO SÃO PAULO</v>
          </cell>
          <cell r="E2466" t="str">
            <v>10,32</v>
          </cell>
        </row>
        <row r="2467">
          <cell r="A2467" t="str">
            <v>92923</v>
          </cell>
          <cell r="B2467" t="str">
            <v>ARMAÇÃO DE ESTRUTURAS DIVERSAS DE CONCRETO ARMADO, EXCETO VIGAS, PILARES, LAJES E FUNDAÇÕES, UTILIZANDO AÇO CA-50 DE 20,0 MM - MONTAGEM. AF_06/2022</v>
          </cell>
          <cell r="C2467" t="str">
            <v>KG</v>
          </cell>
          <cell r="D2467" t="str">
            <v>ATRIBUÍDO SÃO PAULO</v>
          </cell>
          <cell r="E2467" t="str">
            <v>11,72</v>
          </cell>
        </row>
        <row r="2468">
          <cell r="A2468" t="str">
            <v>92924</v>
          </cell>
          <cell r="B2468" t="str">
            <v>ARMAÇÃO DE ESTRUTURAS DIVERSAS DE CONCRETO ARMADO, EXCETO VIGAS, PILARES, LAJES E FUNDAÇÕES, UTILIZANDO AÇO CA-50 DE 25,0 MM - MONTAGEM. AF_06/2022</v>
          </cell>
          <cell r="C2468" t="str">
            <v>KG</v>
          </cell>
          <cell r="D2468" t="str">
            <v>ATRIBUÍDO SÃO PAULO</v>
          </cell>
          <cell r="E2468" t="str">
            <v>11,56</v>
          </cell>
        </row>
        <row r="2469">
          <cell r="A2469" t="str">
            <v>95448</v>
          </cell>
          <cell r="B2469" t="str">
            <v>CORTE E DOBRA DE AÇO CA-50, DIÂMERO DE 32 MM. AF_06/2022</v>
          </cell>
          <cell r="C2469" t="str">
            <v>KG</v>
          </cell>
          <cell r="D2469" t="str">
            <v>COEFICIENTE DE REPRESENTATIVIDADE</v>
          </cell>
          <cell r="E2469" t="str">
            <v>11,52</v>
          </cell>
        </row>
        <row r="2470">
          <cell r="A2470" t="str">
            <v>95576</v>
          </cell>
          <cell r="B2470" t="str">
            <v>MONTAGEM DE ARMADURA DE ESTACAS, DIÂMETRO = 8,0 MM. AF_09/2021_PS</v>
          </cell>
          <cell r="C2470" t="str">
            <v>KG</v>
          </cell>
          <cell r="D2470" t="str">
            <v>ATRIBUÍDO SÃO PAULO</v>
          </cell>
          <cell r="E2470" t="str">
            <v>13,42</v>
          </cell>
        </row>
        <row r="2471">
          <cell r="A2471" t="str">
            <v>95577</v>
          </cell>
          <cell r="B2471" t="str">
            <v>MONTAGEM DE ARMADURA DE ESTACAS, DIÂMETRO = 10,0 MM. AF_09/2021_PS</v>
          </cell>
          <cell r="C2471" t="str">
            <v>KG</v>
          </cell>
          <cell r="D2471" t="str">
            <v>ATRIBUÍDO SÃO PAULO</v>
          </cell>
          <cell r="E2471" t="str">
            <v>11,72</v>
          </cell>
        </row>
        <row r="2472">
          <cell r="A2472" t="str">
            <v>95578</v>
          </cell>
          <cell r="B2472" t="str">
            <v>MONTAGEM DE ARMADURA DE ESTACAS, DIÂMETRO = 12,5 MM. AF_09/2021_PS</v>
          </cell>
          <cell r="C2472" t="str">
            <v>KG</v>
          </cell>
          <cell r="D2472" t="str">
            <v>ATRIBUÍDO SÃO PAULO</v>
          </cell>
          <cell r="E2472" t="str">
            <v>9,88</v>
          </cell>
        </row>
        <row r="2473">
          <cell r="A2473" t="str">
            <v>95579</v>
          </cell>
          <cell r="B2473" t="str">
            <v>MONTAGEM DE ARMADURA DE ESTACAS, DIÂMETRO = 16,0 MM. AF_09/2021_PS</v>
          </cell>
          <cell r="C2473" t="str">
            <v>KG</v>
          </cell>
          <cell r="D2473" t="str">
            <v>ATRIBUÍDO SÃO PAULO</v>
          </cell>
          <cell r="E2473" t="str">
            <v>9,62</v>
          </cell>
        </row>
        <row r="2474">
          <cell r="A2474" t="str">
            <v>95580</v>
          </cell>
          <cell r="B2474" t="str">
            <v>MONTAGEM DE ARMADURA DE ESTACAS, DIÂMETRO = 20,0 MM. AF_09/2021_PS</v>
          </cell>
          <cell r="C2474" t="str">
            <v>KG</v>
          </cell>
          <cell r="D2474" t="str">
            <v>ATRIBUÍDO SÃO PAULO</v>
          </cell>
          <cell r="E2474" t="str">
            <v>11,15</v>
          </cell>
        </row>
        <row r="2475">
          <cell r="A2475" t="str">
            <v>95581</v>
          </cell>
          <cell r="B2475" t="str">
            <v>MONTAGEM DE ARMADURA DE ESTACAS, DIÂMETRO = 25,0 MM. AF_09/2021_PS</v>
          </cell>
          <cell r="C2475" t="str">
            <v>KG</v>
          </cell>
          <cell r="D2475" t="str">
            <v>ATRIBUÍDO SÃO PAULO</v>
          </cell>
          <cell r="E2475" t="str">
            <v>11,12</v>
          </cell>
        </row>
        <row r="2476">
          <cell r="A2476" t="str">
            <v>95582</v>
          </cell>
          <cell r="B2476" t="str">
            <v>MONTAGEM DE ARMADURA DE ESTACAS, DIÂMETRO = 32,0 MM. AF_09/2021_PS</v>
          </cell>
          <cell r="C2476" t="str">
            <v>KG</v>
          </cell>
          <cell r="D2476" t="str">
            <v>ATRIBUÍDO SÃO PAULO</v>
          </cell>
          <cell r="E2476" t="str">
            <v>12,13</v>
          </cell>
        </row>
        <row r="2477">
          <cell r="A2477" t="str">
            <v>95583</v>
          </cell>
          <cell r="B2477" t="str">
            <v>MONTAGEM DE ARMADURA TRANSVERSAL DE ESTACAS DE SEÇÃO CIRCULAR, DIÂMETRO = 5,0 MM. AF_09/2021_PS</v>
          </cell>
          <cell r="C2477" t="str">
            <v>KG</v>
          </cell>
          <cell r="D2477" t="str">
            <v>ATRIBUÍDO SÃO PAULO</v>
          </cell>
          <cell r="E2477" t="str">
            <v>15,54</v>
          </cell>
        </row>
        <row r="2478">
          <cell r="A2478" t="str">
            <v>95584</v>
          </cell>
          <cell r="B2478" t="str">
            <v>MONTAGEM DE ARMADURA TRANSVERSAL DE ESTACAS DE SEÇÃO CIRCULAR, DIÂMETRO = 6,30 MM. AF_09/2021_PS</v>
          </cell>
          <cell r="C2478" t="str">
            <v>KG</v>
          </cell>
          <cell r="D2478" t="str">
            <v>ATRIBUÍDO SÃO PAULO</v>
          </cell>
          <cell r="E2478" t="str">
            <v>14,35</v>
          </cell>
        </row>
        <row r="2479">
          <cell r="A2479" t="str">
            <v>95592</v>
          </cell>
          <cell r="B2479" t="str">
            <v>MONTAGEM DE ARMADURA TRANVERSAL DE ESTACAS DE SEÇÃO RETANGULAR, DIÂMETRO = 5,0 MM. AF_09/2021_PS</v>
          </cell>
          <cell r="C2479" t="str">
            <v>KG</v>
          </cell>
          <cell r="D2479" t="str">
            <v>ATRIBUÍDO SÃO PAULO</v>
          </cell>
          <cell r="E2479" t="str">
            <v>15,54</v>
          </cell>
        </row>
        <row r="2480">
          <cell r="A2480" t="str">
            <v>95593</v>
          </cell>
          <cell r="B2480" t="str">
            <v>MONTAGEM DE ARMADURA TRANSVERSAL DE ESTACAS DE SEÇÃO RETANGULAR, DIÂMETRO = 6,30 MM. AF_09/2021_PS</v>
          </cell>
          <cell r="C2480" t="str">
            <v>KG</v>
          </cell>
          <cell r="D2480" t="str">
            <v>ATRIBUÍDO SÃO PAULO</v>
          </cell>
          <cell r="E2480" t="str">
            <v>14,35</v>
          </cell>
        </row>
        <row r="2481">
          <cell r="A2481" t="str">
            <v>95943</v>
          </cell>
          <cell r="B2481" t="str">
            <v>ARMAÇÃO DE ESCADA, DE UMA ESTRUTURA CONVENCIONAL DE CONCRETO ARMADO UTILIZANDO AÇO CA-60 DE 5,0 MM - MONTAGEM. AF_11/2020</v>
          </cell>
          <cell r="C2481" t="str">
            <v>KG</v>
          </cell>
          <cell r="D2481" t="str">
            <v>ATRIBUÍDO SÃO PAULO</v>
          </cell>
          <cell r="E2481" t="str">
            <v>20,37</v>
          </cell>
        </row>
        <row r="2482">
          <cell r="A2482" t="str">
            <v>95944</v>
          </cell>
          <cell r="B2482" t="str">
            <v>ARMAÇÃO DE ESCADA, DE UMA ESTRUTURA CONVENCIONAL DE CONCRETO ARMADO UTILIZANDO AÇO CA-50 DE 6,3 MM - MONTAGEM. AF_11/2020</v>
          </cell>
          <cell r="C2482" t="str">
            <v>KG</v>
          </cell>
          <cell r="D2482" t="str">
            <v>ATRIBUÍDO SÃO PAULO</v>
          </cell>
          <cell r="E2482" t="str">
            <v>19,04</v>
          </cell>
        </row>
        <row r="2483">
          <cell r="A2483" t="str">
            <v>95945</v>
          </cell>
          <cell r="B2483" t="str">
            <v>ARMAÇÃO DE ESCADA, DE UMA ESTRUTURA CONVENCIONAL DE CONCRETO ARMADO UTILIZANDO AÇO CA-50 DE 8,0 MM - MONTAGEM. AF_11/2020</v>
          </cell>
          <cell r="C2483" t="str">
            <v>KG</v>
          </cell>
          <cell r="D2483" t="str">
            <v>ATRIBUÍDO SÃO PAULO</v>
          </cell>
          <cell r="E2483" t="str">
            <v>16,13</v>
          </cell>
        </row>
        <row r="2484">
          <cell r="A2484" t="str">
            <v>95946</v>
          </cell>
          <cell r="B2484" t="str">
            <v>ARMAÇÃO DE ESCADA, DE UMA ESTRUTURA CONVENCIONAL DE CONCRETO ARMADO UTILIZANDO AÇO CA-50 DE 10,0 MM - MONTAGEM. AF_11/2020</v>
          </cell>
          <cell r="C2484" t="str">
            <v>KG</v>
          </cell>
          <cell r="D2484" t="str">
            <v>ATRIBUÍDO SÃO PAULO</v>
          </cell>
          <cell r="E2484" t="str">
            <v>13,32</v>
          </cell>
        </row>
        <row r="2485">
          <cell r="A2485" t="str">
            <v>95947</v>
          </cell>
          <cell r="B2485" t="str">
            <v>ARMAÇÃO DE ESCADA, DE UMA ESTRUTURA CONVENCIONAL DE CONCRETO ARMADO UTILIZANDO AÇO CA-50 DE 12,5 MM - MONTAGEM. AF_11/2020</v>
          </cell>
          <cell r="C2485" t="str">
            <v>KG</v>
          </cell>
          <cell r="D2485" t="str">
            <v>ATRIBUÍDO SÃO PAULO</v>
          </cell>
          <cell r="E2485" t="str">
            <v>10,57</v>
          </cell>
        </row>
        <row r="2486">
          <cell r="A2486" t="str">
            <v>95948</v>
          </cell>
          <cell r="B2486" t="str">
            <v>ARMAÇÃO DE ESCADA, DE UMA ESTRUTURA CONVENCIONAL DE CONCRETO ARMADO UTILIZANDO AÇO CA-50 DE 16,0 MM - MONTAGEM. AF_11/2020</v>
          </cell>
          <cell r="C2486" t="str">
            <v>KG</v>
          </cell>
          <cell r="D2486" t="str">
            <v>ATRIBUÍDO SÃO PAULO</v>
          </cell>
          <cell r="E2486" t="str">
            <v>9,63</v>
          </cell>
        </row>
        <row r="2487">
          <cell r="A2487" t="str">
            <v>96544</v>
          </cell>
          <cell r="B2487" t="str">
            <v>ARMAÇÃO DE BLOCO, VIGA BALDRAME OU SAPATA UTILIZANDO AÇO CA-50 DE 6,3 MM - MONTAGEM. AF_06/2017</v>
          </cell>
          <cell r="C2487" t="str">
            <v>KG</v>
          </cell>
          <cell r="D2487" t="str">
            <v>ATRIBUÍDO SÃO PAULO</v>
          </cell>
          <cell r="E2487" t="str">
            <v>16,00</v>
          </cell>
        </row>
        <row r="2488">
          <cell r="A2488" t="str">
            <v>96545</v>
          </cell>
          <cell r="B2488" t="str">
            <v>ARMAÇÃO DE BLOCO, VIGA BALDRAME OU SAPATA UTILIZANDO AÇO CA-50 DE 8 MM - MONTAGEM. AF_06/2017</v>
          </cell>
          <cell r="C2488" t="str">
            <v>KG</v>
          </cell>
          <cell r="D2488" t="str">
            <v>ATRIBUÍDO SÃO PAULO</v>
          </cell>
          <cell r="E2488" t="str">
            <v>15,04</v>
          </cell>
        </row>
        <row r="2489">
          <cell r="A2489" t="str">
            <v>96546</v>
          </cell>
          <cell r="B2489" t="str">
            <v>ARMAÇÃO DE BLOCO, VIGA BALDRAME OU SAPATA UTILIZANDO AÇO CA-50 DE 10 MM - MONTAGEM. AF_06/2017</v>
          </cell>
          <cell r="C2489" t="str">
            <v>KG</v>
          </cell>
          <cell r="D2489" t="str">
            <v>ATRIBUÍDO SÃO PAULO</v>
          </cell>
          <cell r="E2489" t="str">
            <v>13,47</v>
          </cell>
        </row>
        <row r="2490">
          <cell r="A2490" t="str">
            <v>96547</v>
          </cell>
          <cell r="B2490" t="str">
            <v>ARMAÇÃO DE BLOCO, VIGA BALDRAME OU SAPATA UTILIZANDO AÇO CA-50 DE 12,5 MM - MONTAGEM. AF_06/2017</v>
          </cell>
          <cell r="C2490" t="str">
            <v>KG</v>
          </cell>
          <cell r="D2490" t="str">
            <v>ATRIBUÍDO SÃO PAULO</v>
          </cell>
          <cell r="E2490" t="str">
            <v>11,39</v>
          </cell>
        </row>
        <row r="2491">
          <cell r="A2491" t="str">
            <v>96548</v>
          </cell>
          <cell r="B2491" t="str">
            <v>ARMAÇÃO DE BLOCO, VIGA BALDRAME OU SAPATA UTILIZANDO AÇO CA-50 DE 16 MM - MONTAGEM. AF_06/2017</v>
          </cell>
          <cell r="C2491" t="str">
            <v>KG</v>
          </cell>
          <cell r="D2491" t="str">
            <v>ATRIBUÍDO SÃO PAULO</v>
          </cell>
          <cell r="E2491" t="str">
            <v>10,81</v>
          </cell>
        </row>
        <row r="2492">
          <cell r="A2492" t="str">
            <v>96549</v>
          </cell>
          <cell r="B2492" t="str">
            <v>ARMAÇÃO DE BLOCO, VIGA BALDRAME OU SAPATA UTILIZANDO AÇO CA-50 DE 20 MM - MONTAGEM. AF_06/2017</v>
          </cell>
          <cell r="C2492" t="str">
            <v>KG</v>
          </cell>
          <cell r="D2492" t="str">
            <v>ATRIBUÍDO SÃO PAULO</v>
          </cell>
          <cell r="E2492" t="str">
            <v>12,04</v>
          </cell>
        </row>
        <row r="2493">
          <cell r="A2493" t="str">
            <v>96550</v>
          </cell>
          <cell r="B2493" t="str">
            <v>ARMAÇÃO DE BLOCO, VIGA BALDRAME OU SAPATA UTILIZANDO AÇO CA-50 DE 25 MM - MONTAGEM. AF_06/2017</v>
          </cell>
          <cell r="C2493" t="str">
            <v>KG</v>
          </cell>
          <cell r="D2493" t="str">
            <v>ATRIBUÍDO SÃO PAULO</v>
          </cell>
          <cell r="E2493" t="str">
            <v>11,76</v>
          </cell>
        </row>
        <row r="2494">
          <cell r="A2494" t="str">
            <v>100064</v>
          </cell>
          <cell r="B2494" t="str">
            <v>ARMAÇÃO DO SISTEMA DE PAREDES DE CONCRETO, EXECUTADA COMO ARMADURA POSITIVA DE LAJES, TELA Q-159. AF_06/2019</v>
          </cell>
          <cell r="C2494" t="str">
            <v>KG</v>
          </cell>
          <cell r="D2494" t="str">
            <v>ATRIBUÍDO SÃO PAULO</v>
          </cell>
          <cell r="E2494" t="str">
            <v>14,94</v>
          </cell>
        </row>
        <row r="2495">
          <cell r="A2495" t="str">
            <v>100066</v>
          </cell>
          <cell r="B2495" t="str">
            <v>ARMAÇÃO DO SISTEMA DE PAREDES DE CONCRETO, EXECUTADA COMO ARMADURA POSITIVA DE LAJES, TELA Q-196. AF_06/2019</v>
          </cell>
          <cell r="C2495" t="str">
            <v>KG</v>
          </cell>
          <cell r="D2495" t="str">
            <v>ATRIBUÍDO SÃO PAULO</v>
          </cell>
          <cell r="E2495" t="str">
            <v>14,93</v>
          </cell>
        </row>
        <row r="2496">
          <cell r="A2496" t="str">
            <v>100067</v>
          </cell>
          <cell r="B2496" t="str">
            <v>ARMAÇÃO DO SISTEMA DE PAREDES DE CONCRETO, EXECUTADA COMO REFORÇO, VERGALHÃO DE 5,0 MM DE DIÂMETRO. AF_06/2019</v>
          </cell>
          <cell r="C2496" t="str">
            <v>KG</v>
          </cell>
          <cell r="D2496" t="str">
            <v>COEFICIENTE DE REPRESENTATIVIDADE</v>
          </cell>
          <cell r="E2496" t="str">
            <v>12,52</v>
          </cell>
        </row>
        <row r="2497">
          <cell r="A2497" t="str">
            <v>100068</v>
          </cell>
          <cell r="B2497" t="str">
            <v>ARMAÇÃO DO SISTEMA DE PAREDES DE CONCRETO, EXECUTADA COMO REFORÇO, VERGALHÃO DE 12,5 MM DE DIÂMETRO. AF_06/2019</v>
          </cell>
          <cell r="C2497" t="str">
            <v>KG</v>
          </cell>
          <cell r="D2497" t="str">
            <v>COEFICIENTE DE REPRESENTATIVIDADE</v>
          </cell>
          <cell r="E2497" t="str">
            <v>10,00</v>
          </cell>
        </row>
        <row r="2498">
          <cell r="A2498" t="str">
            <v>102920</v>
          </cell>
          <cell r="B2498" t="str">
            <v>ARMAÇÃO DE CINTA DE ALVENARIA ESTRUTURAL; DIÂMETRO DE 12,5 MM. AF_09/2021</v>
          </cell>
          <cell r="C2498" t="str">
            <v>KG</v>
          </cell>
          <cell r="D2498" t="str">
            <v>COEFICIENTE DE REPRESENTATIVIDADE</v>
          </cell>
          <cell r="E2498" t="str">
            <v>8,99</v>
          </cell>
        </row>
        <row r="2499">
          <cell r="A2499" t="str">
            <v>102921</v>
          </cell>
          <cell r="B2499" t="str">
            <v>ARMAÇÃO VERTICAL DE ALVENARIA ESTRUTURAL; DIÂMETRO DE 16,0 MM. AF_09/2021</v>
          </cell>
          <cell r="C2499" t="str">
            <v>KG</v>
          </cell>
          <cell r="D2499" t="str">
            <v>COEFICIENTE DE REPRESENTATIVIDADE</v>
          </cell>
          <cell r="E2499" t="str">
            <v>8,76</v>
          </cell>
        </row>
        <row r="2500">
          <cell r="A2500" t="str">
            <v>102922</v>
          </cell>
          <cell r="B2500" t="str">
            <v>ARMAÇÃO DE VERGA E CONTRAVERGA DE ALVENARIA ESTRUTURAL; DIÂMETRO DE 16,0 MM. AF_09/2021</v>
          </cell>
          <cell r="C2500" t="str">
            <v>KG</v>
          </cell>
          <cell r="D2500" t="str">
            <v>COEFICIENTE DE REPRESENTATIVIDADE</v>
          </cell>
          <cell r="E2500" t="str">
            <v>9,44</v>
          </cell>
        </row>
        <row r="2501">
          <cell r="A2501" t="str">
            <v>102923</v>
          </cell>
          <cell r="B2501" t="str">
            <v>ARMAÇÃO DE CINTA DE ALVENARIA ESTRUTURAL; DIÂMETRO DE 16,0 MM. AF_09/2021</v>
          </cell>
          <cell r="C2501" t="str">
            <v>KG</v>
          </cell>
          <cell r="D2501" t="str">
            <v>COEFICIENTE DE REPRESENTATIVIDADE</v>
          </cell>
          <cell r="E2501" t="str">
            <v>8,59</v>
          </cell>
        </row>
        <row r="2502">
          <cell r="A2502" t="str">
            <v>103088</v>
          </cell>
          <cell r="B2502" t="str">
            <v>ARMAÇÃO DE VERGA E CONTRAVERGA DE ALVENARIA ESTRUTURAL; DIÂMETRO DE 12,5 MM. AF_09/2021</v>
          </cell>
          <cell r="C2502" t="str">
            <v>KG</v>
          </cell>
          <cell r="D2502" t="str">
            <v>COEFICIENTE DE REPRESENTATIVIDADE</v>
          </cell>
          <cell r="E2502" t="str">
            <v>10,38</v>
          </cell>
        </row>
        <row r="2503">
          <cell r="A2503" t="str">
            <v>104104</v>
          </cell>
          <cell r="B2503" t="str">
            <v>ARMAÇÃO DE ESTRUTURAS DIVERSAS DE CONCRETO ARMADO, EXCETO VIGAS, PILARES, LAJES E FUNDAÇÕES, UTILIZANDO AÇO CA-50 DE 32,0 MM - MONTAGEM. AF_06/2022</v>
          </cell>
          <cell r="C2503" t="str">
            <v>KG</v>
          </cell>
          <cell r="D2503" t="str">
            <v>COEFICIENTE DE REPRESENTATIVIDADE</v>
          </cell>
          <cell r="E2503" t="str">
            <v>12,28</v>
          </cell>
        </row>
        <row r="2504">
          <cell r="A2504" t="str">
            <v>104105</v>
          </cell>
          <cell r="B2504" t="str">
            <v>ARMAÇÃO DE PILAR OU VIGA DE ESTRUTURA CONVENCIONAL DE CONCRETO ARMADO UTILIZANDO AÇO CA-50 DE 32,0 MM. AF_06/2022</v>
          </cell>
          <cell r="C2504" t="str">
            <v>KG</v>
          </cell>
          <cell r="D2504" t="str">
            <v>COEFICIENTE DE REPRESENTATIVIDADE</v>
          </cell>
          <cell r="E2504" t="str">
            <v>12,28</v>
          </cell>
        </row>
        <row r="2505">
          <cell r="A2505" t="str">
            <v>104106</v>
          </cell>
          <cell r="B2505" t="str">
            <v>ARMAÇÃO DE PILAR OU VIGA DE ESTRUTURA DE CONCRETO ARMADO EMBUTIDA EM ALVENARIA DE VEDAÇÃO UTILIZANDO AÇO CA-50 DE 16,0 MM - MONTAGEM. AF_06/2022</v>
          </cell>
          <cell r="C2505" t="str">
            <v>KG</v>
          </cell>
          <cell r="D2505" t="str">
            <v>ATRIBUÍDO SÃO PAULO</v>
          </cell>
          <cell r="E2505" t="str">
            <v>10,84</v>
          </cell>
        </row>
        <row r="2506">
          <cell r="A2506" t="str">
            <v>104107</v>
          </cell>
          <cell r="B2506" t="str">
            <v>ARMAÇÃO DE PILAR OU VIGA DE ESTRUTURA DE CONCRETO ARMADO EMBUTIDA EM ALVENARIA DE VEDAÇÃO UTILIZANDO AÇO CA-50 DE 12,5 MM - MONTAGEM. AF_06/2022</v>
          </cell>
          <cell r="C2506" t="str">
            <v>KG</v>
          </cell>
          <cell r="D2506" t="str">
            <v>ATRIBUÍDO SÃO PAULO</v>
          </cell>
          <cell r="E2506" t="str">
            <v>11,38</v>
          </cell>
        </row>
        <row r="2507">
          <cell r="A2507" t="str">
            <v>104108</v>
          </cell>
          <cell r="B2507" t="str">
            <v>ARMAÇÃO DE PILAR OU VIGA DE ESTRUTURA DE CONCRETO ARMADO EMBUTIDA EM ALVENARIA DE VEDAÇÃO UTILIZANDO AÇO CA-50 DE 10,0 MM - MONTAGEM. AF_06/2022</v>
          </cell>
          <cell r="C2507" t="str">
            <v>KG</v>
          </cell>
          <cell r="D2507" t="str">
            <v>ATRIBUÍDO SÃO PAULO</v>
          </cell>
          <cell r="E2507" t="str">
            <v>13,39</v>
          </cell>
        </row>
        <row r="2508">
          <cell r="A2508" t="str">
            <v>104109</v>
          </cell>
          <cell r="B2508" t="str">
            <v>ARMAÇÃO DE PILAR OU VIGA DE ESTRUTURA DE CONCRETO ARMADO EMBUTIDA EM ALVENARIA DE VEDAÇÃO UTILIZANDO AÇO CA-50 DE 8,0 MM - MONTAGEM. AF_06/2022</v>
          </cell>
          <cell r="C2508" t="str">
            <v>KG</v>
          </cell>
          <cell r="D2508" t="str">
            <v>ATRIBUÍDO SÃO PAULO</v>
          </cell>
          <cell r="E2508" t="str">
            <v>15,87</v>
          </cell>
        </row>
        <row r="2509">
          <cell r="A2509" t="str">
            <v>104110</v>
          </cell>
          <cell r="B2509" t="str">
            <v>ARMAÇÃO DE PILAR OU VIGA DE ESTRUTURA DE CONCRETO ARMADO EMBUTIDA EM ALVENARIA DE VEDAÇÃO UTILIZANDO AÇO CA-50 DE 6,3 MM - MONTAGEM. AF_06/2022</v>
          </cell>
          <cell r="C2509" t="str">
            <v>KG</v>
          </cell>
          <cell r="D2509" t="str">
            <v>ATRIBUÍDO SÃO PAULO</v>
          </cell>
          <cell r="E2509" t="str">
            <v>17,43</v>
          </cell>
        </row>
        <row r="2510">
          <cell r="A2510" t="str">
            <v>104111</v>
          </cell>
          <cell r="B2510" t="str">
            <v>ARMAÇÃO DE PILAR OU VIGA DE ESTRUTURA DE CONCRETO ARMADO EMBUTIDA EM ALVENARIA DE VEDAÇÃO UTILIZANDO AÇO CA-60 DE 5,0 MM - MONTAGEM. AF_06/2022</v>
          </cell>
          <cell r="C2510" t="str">
            <v>KG</v>
          </cell>
          <cell r="D2510" t="str">
            <v>ATRIBUÍDO SÃO PAULO</v>
          </cell>
          <cell r="E2510" t="str">
            <v>19,06</v>
          </cell>
        </row>
        <row r="2511">
          <cell r="A2511" t="str">
            <v>89993</v>
          </cell>
          <cell r="B2511" t="str">
            <v>GRAUTEAMENTO VERTICAL EM ALVENARIA ESTRUTURAL. AF_09/2021</v>
          </cell>
          <cell r="C2511" t="str">
            <v>M3</v>
          </cell>
          <cell r="D2511" t="str">
            <v>COEFICIENTE DE REPRESENTATIVIDADE</v>
          </cell>
          <cell r="E2511" t="str">
            <v>1.153,04</v>
          </cell>
        </row>
        <row r="2512">
          <cell r="A2512" t="str">
            <v>89994</v>
          </cell>
          <cell r="B2512" t="str">
            <v>GRAUTEAMENTO DE CINTA INTERMEDIÁRIA OU DE CONTRAVERGA EM ALVENARIA ESTRUTURAL. AF_09/2021</v>
          </cell>
          <cell r="C2512" t="str">
            <v>M3</v>
          </cell>
          <cell r="D2512" t="str">
            <v>COEFICIENTE DE REPRESENTATIVIDADE</v>
          </cell>
          <cell r="E2512" t="str">
            <v>1.038,48</v>
          </cell>
        </row>
        <row r="2513">
          <cell r="A2513" t="str">
            <v>89995</v>
          </cell>
          <cell r="B2513" t="str">
            <v>GRAUTEAMENTO DE CINTA SUPERIOR OU DE VERGA EM ALVENARIA ESTRUTURAL. AF_09/2021</v>
          </cell>
          <cell r="C2513" t="str">
            <v>M3</v>
          </cell>
          <cell r="D2513" t="str">
            <v>COEFICIENTE DE REPRESENTATIVIDADE</v>
          </cell>
          <cell r="E2513" t="str">
            <v>1.123,74</v>
          </cell>
        </row>
        <row r="2514">
          <cell r="A2514" t="str">
            <v>90278</v>
          </cell>
          <cell r="B2514" t="str">
            <v>GRAUTE FGK=15 MPA; TRAÇO 1:0,04:2,2:2,5 (EM MASSA SECA DE CIMENTO/CAL/AREIA GROSSA/BRITA 0) - PREPARO MECÂNICO COM BETONEIRA 400 L. AF_09/2021</v>
          </cell>
          <cell r="C2514" t="str">
            <v>M3</v>
          </cell>
          <cell r="D2514" t="str">
            <v>COEFICIENTE DE REPRESENTATIVIDADE</v>
          </cell>
          <cell r="E2514" t="str">
            <v>663,92</v>
          </cell>
        </row>
        <row r="2515">
          <cell r="A2515" t="str">
            <v>90279</v>
          </cell>
          <cell r="B2515" t="str">
            <v>GRAUTE FGK=20 MPA; TRAÇO 1:0,04:1,8:2,1 (EM MASSA SECA DE CIMENTO/ CAL/ AREIA GROSSA/ BRITA 0) - PREPARO MECÂNICO COM BETONEIRA 400 L. AF_09/2021</v>
          </cell>
          <cell r="C2515" t="str">
            <v>M3</v>
          </cell>
          <cell r="D2515" t="str">
            <v>COEFICIENTE DE REPRESENTATIVIDADE</v>
          </cell>
          <cell r="E2515" t="str">
            <v>729,47</v>
          </cell>
        </row>
        <row r="2516">
          <cell r="A2516" t="str">
            <v>90280</v>
          </cell>
          <cell r="B2516" t="str">
            <v>GRAUTE FGK=25 MPA; TRAÇO 1:0,02:1,3:1,6 (EM MASSA SECA DE CIMENTO/ CAL/ AREIA GROSSA/ BRITA 0) - PREPARO MECÂNICO COM BETONEIRA 400 L. AF_09/2021</v>
          </cell>
          <cell r="C2516" t="str">
            <v>M3</v>
          </cell>
          <cell r="D2516" t="str">
            <v>COEFICIENTE DE REPRESENTATIVIDADE</v>
          </cell>
          <cell r="E2516" t="str">
            <v>811,42</v>
          </cell>
        </row>
        <row r="2517">
          <cell r="A2517" t="str">
            <v>90281</v>
          </cell>
          <cell r="B2517" t="str">
            <v>GRAUTE FGK=30 MPA; TRAÇO 1:0,02:0,9:1,2 (EM MASSA SECA DE CIMENTO/ CAL/ AREIA GROSSA/ BRITA 0) - PREPARO MECÂNICO COM BETONEIRA 400 L. AF_09/2021</v>
          </cell>
          <cell r="C2517" t="str">
            <v>M3</v>
          </cell>
          <cell r="D2517" t="str">
            <v>COEFICIENTE DE REPRESENTATIVIDADE</v>
          </cell>
          <cell r="E2517" t="str">
            <v>946,04</v>
          </cell>
        </row>
        <row r="2518">
          <cell r="A2518" t="str">
            <v>90282</v>
          </cell>
          <cell r="B2518" t="str">
            <v>GRAUTE FGK=15 MPA; TRAÇO 1:2,2:2,5:0,3 (EM MASSA SECA DE CIMENTO/ AREIA GROSSA/ BRITA 0/ ADITIVO) - PREPARO MECÂNICO COM BETONEIRA 400 L. AF_09/2021</v>
          </cell>
          <cell r="C2518" t="str">
            <v>M3</v>
          </cell>
          <cell r="D2518" t="str">
            <v>COEFICIENTE DE REPRESENTATIVIDADE</v>
          </cell>
          <cell r="E2518" t="str">
            <v>656,27</v>
          </cell>
        </row>
        <row r="2519">
          <cell r="A2519" t="str">
            <v>90283</v>
          </cell>
          <cell r="B2519" t="str">
            <v>GRAUTE FGK=20 MPA; TRAÇO 1:1,8:2,1:0,4 (EM MASSA SECA DE CIMENTO/ AREIA GROSSA/ BRITA 0/ ADITIVO) - PREPARO MECÂNICO COM BETONEIRA 400 L. AF_09/2021</v>
          </cell>
          <cell r="C2519" t="str">
            <v>M3</v>
          </cell>
          <cell r="D2519" t="str">
            <v>COEFICIENTE DE REPRESENTATIVIDADE</v>
          </cell>
          <cell r="E2519" t="str">
            <v>723,40</v>
          </cell>
        </row>
        <row r="2520">
          <cell r="A2520" t="str">
            <v>90284</v>
          </cell>
          <cell r="B2520" t="str">
            <v>GRAUTE FGK=25 MPA; TRAÇO 1:1,3:1,6:0,4 (EM MASSA SECA DE CIMENTO/ AREIA GROSSA/ BRITA 0/ ADITIVO) - PREPARO MECÂNICO COM BETONEIRA 400 L. AF_09/2021</v>
          </cell>
          <cell r="C2520" t="str">
            <v>M3</v>
          </cell>
          <cell r="D2520" t="str">
            <v>COEFICIENTE DE REPRESENTATIVIDADE</v>
          </cell>
          <cell r="E2520" t="str">
            <v>810,25</v>
          </cell>
        </row>
        <row r="2521">
          <cell r="A2521" t="str">
            <v>90285</v>
          </cell>
          <cell r="B2521" t="str">
            <v>GRAUTE FGK=30 MPA; TRAÇO 1:0,9:1,2:0,6 (EM MASSA SECA DE CIMENTO/ AREIA GROSSA/ BRITA 0/ ADITIVO) - PREPARO MECÂNICO COM BETONEIRA 400 L. AF_09/2021</v>
          </cell>
          <cell r="C2521" t="str">
            <v>M3</v>
          </cell>
          <cell r="D2521" t="str">
            <v>COEFICIENTE DE REPRESENTATIVIDADE</v>
          </cell>
          <cell r="E2521" t="str">
            <v>955,01</v>
          </cell>
        </row>
        <row r="2522">
          <cell r="A2522" t="str">
            <v>94962</v>
          </cell>
          <cell r="B2522" t="str">
            <v>CONCRETO MAGRO PARA LASTRO, TRAÇO 1:4,5:4,5 (EM MASSA SECA DE CIMENTO/ AREIA MÉDIA/ BRITA 1) - PREPARO MECÂNICO COM BETONEIRA 400 L. AF_05/2021</v>
          </cell>
          <cell r="C2522" t="str">
            <v>M3</v>
          </cell>
          <cell r="D2522" t="str">
            <v>COEFICIENTE DE REPRESENTATIVIDADE</v>
          </cell>
          <cell r="E2522" t="str">
            <v>491,67</v>
          </cell>
        </row>
        <row r="2523">
          <cell r="A2523" t="str">
            <v>94963</v>
          </cell>
          <cell r="B2523" t="str">
            <v>CONCRETO FCK = 15MPA, TRAÇO 1:3,4:3,5 (EM MASSA SECA DE CIMENTO/ AREIA MÉDIA/ BRITA 1) - PREPARO MECÂNICO COM BETONEIRA 400 L. AF_05/2021</v>
          </cell>
          <cell r="C2523" t="str">
            <v>M3</v>
          </cell>
          <cell r="D2523" t="str">
            <v>COEFICIENTE DE REPRESENTATIVIDADE</v>
          </cell>
          <cell r="E2523" t="str">
            <v>550,44</v>
          </cell>
        </row>
        <row r="2524">
          <cell r="A2524" t="str">
            <v>94964</v>
          </cell>
          <cell r="B2524" t="str">
            <v>CONCRETO FCK = 20MPA, TRAÇO 1:2,7:3 (EM MASSA SECA DE CIMENTO/ AREIA MÉDIA/ BRITA 1) - PREPARO MECÂNICO COM BETONEIRA 400 L. AF_05/2021</v>
          </cell>
          <cell r="C2524" t="str">
            <v>M3</v>
          </cell>
          <cell r="D2524" t="str">
            <v>COEFICIENTE DE REPRESENTATIVIDADE</v>
          </cell>
          <cell r="E2524" t="str">
            <v>604,08</v>
          </cell>
        </row>
        <row r="2525">
          <cell r="A2525" t="str">
            <v>94965</v>
          </cell>
          <cell r="B2525" t="str">
            <v>CONCRETO FCK = 25MPA, TRAÇO 1:2,3:2,7 (EM MASSA SECA DE CIMENTO/ AREIA MÉDIA/ BRITA 1) - PREPARO MECÂNICO COM BETONEIRA 400 L. AF_05/2021</v>
          </cell>
          <cell r="C2525" t="str">
            <v>M3</v>
          </cell>
          <cell r="D2525" t="str">
            <v>COEFICIENTE DE REPRESENTATIVIDADE</v>
          </cell>
          <cell r="E2525" t="str">
            <v>635,61</v>
          </cell>
        </row>
        <row r="2526">
          <cell r="A2526" t="str">
            <v>94966</v>
          </cell>
          <cell r="B2526" t="str">
            <v>CONCRETO FCK = 30MPA, TRAÇO 1:2,1:2,5 (EM MASSA SECA DE CIMENTO/ AREIA MÉDIA/ BRITA 1) - PREPARO MECÂNICO COM BETONEIRA 400 L. AF_05/2021</v>
          </cell>
          <cell r="C2526" t="str">
            <v>M3</v>
          </cell>
          <cell r="D2526" t="str">
            <v>COEFICIENTE DE REPRESENTATIVIDADE</v>
          </cell>
          <cell r="E2526" t="str">
            <v>658,92</v>
          </cell>
        </row>
        <row r="2527">
          <cell r="A2527" t="str">
            <v>94967</v>
          </cell>
          <cell r="B2527" t="str">
            <v>CONCRETO FCK = 40MPA, TRAÇO 1:1,6:1,9 (EM MASSA SECA DE CIMENTO/ AREIA MÉDIA/ BRITA 1) - PREPARO MECÂNICO COM BETONEIRA 400 L. AF_05/2021</v>
          </cell>
          <cell r="C2527" t="str">
            <v>M3</v>
          </cell>
          <cell r="D2527" t="str">
            <v>COEFICIENTE DE REPRESENTATIVIDADE</v>
          </cell>
          <cell r="E2527" t="str">
            <v>751,57</v>
          </cell>
        </row>
        <row r="2528">
          <cell r="A2528" t="str">
            <v>94968</v>
          </cell>
          <cell r="B2528" t="str">
            <v>CONCRETO MAGRO PARA LASTRO, TRAÇO 1:4,5:4,5 (EM MASSA SECA DE CIMENTO/ AREIA MÉDIA/ BRITA 1) - PREPARO MECÂNICO COM BETONEIRA 600 L. AF_05/2021</v>
          </cell>
          <cell r="C2528" t="str">
            <v>M3</v>
          </cell>
          <cell r="D2528" t="str">
            <v>COEFICIENTE DE REPRESENTATIVIDADE</v>
          </cell>
          <cell r="E2528" t="str">
            <v>491,07</v>
          </cell>
        </row>
        <row r="2529">
          <cell r="A2529" t="str">
            <v>94969</v>
          </cell>
          <cell r="B2529" t="str">
            <v>CONCRETO FCK = 15MPA, TRAÇO 1:3,4:3,5 (EM MASSA SECA DE CIMENTO/ AREIA MÉDIA/ BRITA 1) - PREPARO MECÂNICO COM BETONEIRA 600 L. AF_05/2021</v>
          </cell>
          <cell r="C2529" t="str">
            <v>M3</v>
          </cell>
          <cell r="D2529" t="str">
            <v>COEFICIENTE DE REPRESENTATIVIDADE</v>
          </cell>
          <cell r="E2529" t="str">
            <v>546,76</v>
          </cell>
        </row>
        <row r="2530">
          <cell r="A2530" t="str">
            <v>94970</v>
          </cell>
          <cell r="B2530" t="str">
            <v>CONCRETO FCK = 20MPA, TRAÇO 1:2,7:3 (EM MASSA SECA DE CIMENTO/ AREIA MÉDIA/ BRITA 1) - PREPARO MECÂNICO COM BETONEIRA 600 L. AF_05/2021</v>
          </cell>
          <cell r="C2530" t="str">
            <v>M3</v>
          </cell>
          <cell r="D2530" t="str">
            <v>COEFICIENTE DE REPRESENTATIVIDADE</v>
          </cell>
          <cell r="E2530" t="str">
            <v>595,84</v>
          </cell>
        </row>
        <row r="2531">
          <cell r="A2531" t="str">
            <v>94971</v>
          </cell>
          <cell r="B2531" t="str">
            <v>CONCRETO FCK = 25MPA, TRAÇO 1:2,3:2,7 (EM MASSA SECA DE CIMENTO/ AREIA MÉDIA/ BRITA 1) - PREPARO MECÂNICO COM BETONEIRA 600 L. AF_05/2021</v>
          </cell>
          <cell r="C2531" t="str">
            <v>M3</v>
          </cell>
          <cell r="D2531" t="str">
            <v>COEFICIENTE DE REPRESENTATIVIDADE</v>
          </cell>
          <cell r="E2531" t="str">
            <v>632,60</v>
          </cell>
        </row>
        <row r="2532">
          <cell r="A2532" t="str">
            <v>94972</v>
          </cell>
          <cell r="B2532" t="str">
            <v>CONCRETO FCK = 30MPA, TRAÇO 1:2,1:2,5 (EM MASSA SECA DE CIMENTO/ AREIA MÉDIA/ BRITA 1) - PREPARO MECÂNICO COM BETONEIRA 600 L. AF_05/2021</v>
          </cell>
          <cell r="C2532" t="str">
            <v>M3</v>
          </cell>
          <cell r="D2532" t="str">
            <v>COEFICIENTE DE REPRESENTATIVIDADE</v>
          </cell>
          <cell r="E2532" t="str">
            <v>655,86</v>
          </cell>
        </row>
        <row r="2533">
          <cell r="A2533" t="str">
            <v>94973</v>
          </cell>
          <cell r="B2533" t="str">
            <v>CONCRETO FCK = 40MPA, TRAÇO 1:1,6:1,9 (EM MASSA SECA DE CIMENTO/ AREIA MÉDIA/ BRITA 1) - PREPARO MECÂNICO COM BETONEIRA 600 L. AF_05/2021</v>
          </cell>
          <cell r="C2533" t="str">
            <v>M3</v>
          </cell>
          <cell r="D2533" t="str">
            <v>COEFICIENTE DE REPRESENTATIVIDADE</v>
          </cell>
          <cell r="E2533" t="str">
            <v>747,55</v>
          </cell>
        </row>
        <row r="2534">
          <cell r="A2534" t="str">
            <v>94974</v>
          </cell>
          <cell r="B2534" t="str">
            <v>CONCRETO MAGRO PARA LASTRO, TRAÇO 1:4,5:4,5 (EM MASSA SECA DE CIMENTO/ AREIA MÉDIA/ BRITA 1) - PREPARO MANUAL. AF_05/2021</v>
          </cell>
          <cell r="C2534" t="str">
            <v>M3</v>
          </cell>
          <cell r="D2534" t="str">
            <v>COEFICIENTE DE REPRESENTATIVIDADE</v>
          </cell>
          <cell r="E2534" t="str">
            <v>543,52</v>
          </cell>
        </row>
        <row r="2535">
          <cell r="A2535" t="str">
            <v>94975</v>
          </cell>
          <cell r="B2535" t="str">
            <v>CONCRETO FCK = 15MPA, TRAÇO 1:3,4:3,5 (EM MASSA SECA DE CIMENTO/ AREIA MÉDIA/ BRITA 1) - PREPARO MANUAL. AF_05/2021</v>
          </cell>
          <cell r="C2535" t="str">
            <v>M3</v>
          </cell>
          <cell r="D2535" t="str">
            <v>COEFICIENTE DE REPRESENTATIVIDADE</v>
          </cell>
          <cell r="E2535" t="str">
            <v>596,11</v>
          </cell>
        </row>
        <row r="2536">
          <cell r="A2536" t="str">
            <v>96555</v>
          </cell>
          <cell r="B2536" t="str">
            <v>CONCRETAGEM DE BLOCOS DE COROAMENTO E VIGAS BALDRAME, FCK 30 MPA, COM USO DE JERICA  LANÇAMENTO, ADENSAMENTO E ACABAMENTO. AF_06/2017</v>
          </cell>
          <cell r="C2536" t="str">
            <v>M3</v>
          </cell>
          <cell r="D2536" t="str">
            <v>COEFICIENTE DE REPRESENTATIVIDADE</v>
          </cell>
          <cell r="E2536" t="str">
            <v>849,23</v>
          </cell>
        </row>
        <row r="2537">
          <cell r="A2537" t="str">
            <v>96556</v>
          </cell>
          <cell r="B2537" t="str">
            <v>CONCRETAGEM DE SAPATAS, FCK 30 MPA, COM USO DE JERICA  LANÇAMENTO, ADENSAMENTO E ACABAMENTO. AF_06/2017</v>
          </cell>
          <cell r="C2537" t="str">
            <v>M3</v>
          </cell>
          <cell r="D2537" t="str">
            <v>COEFICIENTE DE REPRESENTATIVIDADE</v>
          </cell>
          <cell r="E2537" t="str">
            <v>918,90</v>
          </cell>
        </row>
        <row r="2538">
          <cell r="A2538" t="str">
            <v>96557</v>
          </cell>
          <cell r="B2538" t="str">
            <v>CONCRETAGEM DE BLOCOS DE COROAMENTO E VIGAS BALDRAMES, FCK 30 MPA, COM USO DE BOMBA  LANÇAMENTO, ADENSAMENTO E ACABAMENTO. AF_06/2017</v>
          </cell>
          <cell r="C2538" t="str">
            <v>M3</v>
          </cell>
          <cell r="D2538" t="str">
            <v>COEFICIENTE DE REPRESENTATIVIDADE</v>
          </cell>
          <cell r="E2538" t="str">
            <v>657,78</v>
          </cell>
        </row>
        <row r="2539">
          <cell r="A2539" t="str">
            <v>96558</v>
          </cell>
          <cell r="B2539" t="str">
            <v>CONCRETAGEM DE SAPATAS, FCK 30 MPA, COM USO DE BOMBA  LANÇAMENTO, ADENSAMENTO E ACABAMENTO. AF_11/2016</v>
          </cell>
          <cell r="C2539" t="str">
            <v>M3</v>
          </cell>
          <cell r="D2539" t="str">
            <v>COEFICIENTE DE REPRESENTATIVIDADE</v>
          </cell>
          <cell r="E2539" t="str">
            <v>664,05</v>
          </cell>
        </row>
        <row r="2540">
          <cell r="A2540" t="str">
            <v>99235</v>
          </cell>
          <cell r="B2540" t="str">
            <v>CONCRETAGEM DE EDIFICAÇÕES (PAREDES E LAJES) FEITAS COM SISTEMA DE FÔRMAS MANUSEÁVEIS, COM CONCRETO USINADO AUTOADENSÁVEL FCK 25 MPA - LANÇAMENTO E ACABAMENTO. AF_10/2021</v>
          </cell>
          <cell r="C2540" t="str">
            <v>M3</v>
          </cell>
          <cell r="D2540" t="str">
            <v>COEFICIENTE DE REPRESENTATIVIDADE</v>
          </cell>
          <cell r="E2540" t="str">
            <v>638,43</v>
          </cell>
        </row>
        <row r="2541">
          <cell r="A2541" t="str">
            <v>99431</v>
          </cell>
          <cell r="B2541" t="str">
            <v>CONCRETAGEM DE LAJES EM EDIFICAÇÕES UNIFAMILIARES FEITAS COM SISTEMA DE FÔRMAS MANUSEÁVEIS, COM CONCRETO USINADO BOMBEÁVEL FCK 25 MPA - LANÇAMENTO, ADENSAMENTO E ACABAMENTO (EXCLUSIVE BOMBA LANÇA). AF_10/2021</v>
          </cell>
          <cell r="C2541" t="str">
            <v>M3</v>
          </cell>
          <cell r="D2541" t="str">
            <v>COEFICIENTE DE REPRESENTATIVIDADE</v>
          </cell>
          <cell r="E2541" t="str">
            <v>658,84</v>
          </cell>
        </row>
        <row r="2542">
          <cell r="A2542" t="str">
            <v>99432</v>
          </cell>
          <cell r="B2542" t="str">
            <v>CONCRETAGEM DE PAREDES EM EDIFICAÇÕES UNIFAMILIARES FEITAS COM SISTEMA DE FÔRMAS MANUSEÁVEIS, COM CONCRETO USINADO BOMBEÁVEL FCK 25 MPA - LANÇAMENTO, ADENSAMENTO E ACABAMENTO (EXCLUSIVE BOMBA LANÇA). AF_10/2021</v>
          </cell>
          <cell r="C2542" t="str">
            <v>M3</v>
          </cell>
          <cell r="D2542" t="str">
            <v>COEFICIENTE DE REPRESENTATIVIDADE</v>
          </cell>
          <cell r="E2542" t="str">
            <v>640,01</v>
          </cell>
        </row>
        <row r="2543">
          <cell r="A2543" t="str">
            <v>99433</v>
          </cell>
          <cell r="B2543" t="str">
            <v>CONCRETAGEM DE PLATIBANDA EM EDIFICAÇÕES UNIFAMILIARES FEITAS COM SISTEMA DE FÔRMAS MANUSEÁVEIS, COM CONCRETO USINADO BOMBEÁVEL FCK 25 MPA, - LANÇAMENTO, ADENSAMENTO E ACABAMENTO (EXCLUSIVE BOMBA LANÇA). AF_10/2021</v>
          </cell>
          <cell r="C2543" t="str">
            <v>M3</v>
          </cell>
          <cell r="D2543" t="str">
            <v>COEFICIENTE DE REPRESENTATIVIDADE</v>
          </cell>
          <cell r="E2543" t="str">
            <v>691,97</v>
          </cell>
        </row>
        <row r="2544">
          <cell r="A2544" t="str">
            <v>99434</v>
          </cell>
          <cell r="B2544" t="str">
            <v>CONCRETAGEM DE LAJES EM EDIFICAÇÕES MULTIFAMILIARES FEITAS COM SISTEMA DE FÔRMAS MANUSEÁVEIS, COM CONCRETO USINADO BOMBEÁVEL FCK 25 MPA - LANÇAMENTO, ADENSAMENTO E ACABAMENTO (EXCLUSIVE BOMBA LANÇA). AF_10/2021</v>
          </cell>
          <cell r="C2544" t="str">
            <v>M3</v>
          </cell>
          <cell r="D2544" t="str">
            <v>COEFICIENTE DE REPRESENTATIVIDADE</v>
          </cell>
          <cell r="E2544" t="str">
            <v>662,23</v>
          </cell>
        </row>
        <row r="2545">
          <cell r="A2545" t="str">
            <v>99435</v>
          </cell>
          <cell r="B2545" t="str">
            <v>CONCRETAGEM DE PAREDES EM EDIFICAÇÕES MULTIFAMILIARES FEITAS COM SISTEMA DE FÔRMAS MANUSEÁVEIS, COM CONCRETO USINADO BOMBEÁVEL FCK 25 MPA - LANÇAMENTO, ADENSAMENTO E ACABAMENTO (EXCLUSIVE BOMBA LANÇA). AF_10/2021</v>
          </cell>
          <cell r="C2545" t="str">
            <v>M3</v>
          </cell>
          <cell r="D2545" t="str">
            <v>COEFICIENTE DE REPRESENTATIVIDADE</v>
          </cell>
          <cell r="E2545" t="str">
            <v>642,31</v>
          </cell>
        </row>
        <row r="2546">
          <cell r="A2546" t="str">
            <v>99436</v>
          </cell>
          <cell r="B2546" t="str">
            <v>CONCRETAGEM DE PLATIBANDA EM EDIFICAÇÕES MULTIFAMILIARES FEITAS COM SISTEMA DE FÔRMAS MANUSEÁVEIS, COM CONCRETO USINADO BOMBEÁVEL FCK 25 MPA - LANÇAMENTO, ADENSAMENTO E ACABAMENTO (EXCLUSIVE BOMBA LANÇA). AF_10/2021</v>
          </cell>
          <cell r="C2546" t="str">
            <v>M3</v>
          </cell>
          <cell r="D2546" t="str">
            <v>COEFICIENTE DE REPRESENTATIVIDADE</v>
          </cell>
          <cell r="E2546" t="str">
            <v>709,51</v>
          </cell>
        </row>
        <row r="2547">
          <cell r="A2547" t="str">
            <v>99437</v>
          </cell>
          <cell r="B2547" t="str">
            <v>CONCRETAGEM DE PLATIBANDA EM EDIFICAÇÕES UNIFAMILIARES FEITAS COM SISTEMA DE FÔRMAS MANUSEÁVEIS, COM CONCRETO USINADO AUTOADENSÁVEL FCK 25 MPA - LANÇAMENTO E ACABAMENTO. AF_10/2021</v>
          </cell>
          <cell r="C2547" t="str">
            <v>M3</v>
          </cell>
          <cell r="D2547" t="str">
            <v>COEFICIENTE DE REPRESENTATIVIDADE</v>
          </cell>
          <cell r="E2547" t="str">
            <v>676,41</v>
          </cell>
        </row>
        <row r="2548">
          <cell r="A2548" t="str">
            <v>99438</v>
          </cell>
          <cell r="B2548" t="str">
            <v>CONCRETAGEM DE PLATIBANDA EM EDIFICAÇÕES MULTIFAMILIARES FEITAS COM SISTEMA DE FÔRMAS MANUSEÁVEIS, COM CONCRETO USINADO AUTOADENSÁVEL FCK 25 MPA - LANÇAMENTO E ACABAMENTO. AF_10/2021</v>
          </cell>
          <cell r="C2548" t="str">
            <v>M3</v>
          </cell>
          <cell r="D2548" t="str">
            <v>COEFICIENTE DE REPRESENTATIVIDADE</v>
          </cell>
          <cell r="E2548" t="str">
            <v>681,22</v>
          </cell>
        </row>
        <row r="2549">
          <cell r="A2549" t="str">
            <v>99439</v>
          </cell>
          <cell r="B2549" t="str">
            <v>CONCRETAGEM DE EDIFICAÇÕES (PAREDES E LAJES) FEITAS COM SISTEMA DE FÔRMAS MANUSEÁVEIS, COM CONCRETO USINADO BOMBEÁVEL FCK 25 MPA - LANÇAMENTO, ADENSAMENTO E ACABAMENTO (EXCLUSIVE BOMBA LANÇA). AF_10/2021</v>
          </cell>
          <cell r="C2549" t="str">
            <v>M3</v>
          </cell>
          <cell r="D2549" t="str">
            <v>COEFICIENTE DE REPRESENTATIVIDADE</v>
          </cell>
          <cell r="E2549" t="str">
            <v>648,35</v>
          </cell>
        </row>
        <row r="2550">
          <cell r="A2550" t="str">
            <v>102473</v>
          </cell>
          <cell r="B2550" t="str">
            <v>CONCRETO MAGRO PARA LASTRO, TRAÇO 1:4,5:4,5 (EM MASSA SECA DE CIMENTO/ AREIA MÉDIA/ SEIXO ROLADO) - PREPARO MECÂNICO COM BETONEIRA 400 L. AF_05/2021</v>
          </cell>
          <cell r="C2550" t="str">
            <v>M3</v>
          </cell>
          <cell r="D2550" t="str">
            <v>COEFICIENTE DE REPRESENTATIVIDADE</v>
          </cell>
          <cell r="E2550" t="str">
            <v>823,29</v>
          </cell>
        </row>
        <row r="2551">
          <cell r="A2551" t="str">
            <v>102474</v>
          </cell>
          <cell r="B2551" t="str">
            <v>CONCRETO FCK = 15MPA, TRAÇO 1:3,4:3,4 (EM MASSA SECA DE CIMENTO/ AREIA MÉDIA/ SEIXO ROLADO) - PREPARO MECÂNICO COM BETONEIRA 400 L. AF_05/2021</v>
          </cell>
          <cell r="C2551" t="str">
            <v>M3</v>
          </cell>
          <cell r="D2551" t="str">
            <v>COEFICIENTE DE REPRESENTATIVIDADE</v>
          </cell>
          <cell r="E2551" t="str">
            <v>872,80</v>
          </cell>
        </row>
        <row r="2552">
          <cell r="A2552" t="str">
            <v>102475</v>
          </cell>
          <cell r="B2552" t="str">
            <v>CONCRETO FCK = 20MPA, TRAÇO 1:2,6:2,9 (EM MASSA SECA DE CIMENTO/ AREIA MÉDIA/ SEIXO ROLADO) - PREPARO MECÂNICO COM BETONEIRA 400 L. AF_05/2021</v>
          </cell>
          <cell r="C2552" t="str">
            <v>M3</v>
          </cell>
          <cell r="D2552" t="str">
            <v>COEFICIENTE DE REPRESENTATIVIDADE</v>
          </cell>
          <cell r="E2552" t="str">
            <v>936,67</v>
          </cell>
        </row>
        <row r="2553">
          <cell r="A2553" t="str">
            <v>102476</v>
          </cell>
          <cell r="B2553" t="str">
            <v>CONCRETO FCK = 25MPA, TRAÇO 1:2,2:2,5 (EM MASSA SECA DE CIMENTO/ AREIA MÉDIA/ SEIXO ROLADO) - PREPARO MECÂNICO COM BETONEIRA 400 L. AF_05/2021</v>
          </cell>
          <cell r="C2553" t="str">
            <v>M3</v>
          </cell>
          <cell r="D2553" t="str">
            <v>COEFICIENTE DE REPRESENTATIVIDADE</v>
          </cell>
          <cell r="E2553" t="str">
            <v>967,05</v>
          </cell>
        </row>
        <row r="2554">
          <cell r="A2554" t="str">
            <v>102477</v>
          </cell>
          <cell r="B2554" t="str">
            <v>CONCRETO FCK = 30MPA, TRAÇO 1:1,9:2,3 (EM MASSA SECA DE CIMENTO/ AREIA MÉDIA/ SEIXO ROLADO) - PREPARO MECÂNICO COM BETONEIRA 400 L. AF_05/2021</v>
          </cell>
          <cell r="C2554" t="str">
            <v>M3</v>
          </cell>
          <cell r="D2554" t="str">
            <v>COEFICIENTE DE REPRESENTATIVIDADE</v>
          </cell>
          <cell r="E2554" t="str">
            <v>1.014,83</v>
          </cell>
        </row>
        <row r="2555">
          <cell r="A2555" t="str">
            <v>102478</v>
          </cell>
          <cell r="B2555" t="str">
            <v>CONCRETO FCK = 40MPA, TRAÇO 1:1,4:1,8 (EM MASSA SECA DE CIMENTO/ AREIA MÉDIA/ SEIXO ROLADO) - PREPARO MECÂNICO COM BETONEIRA 400 L. AF_05/2021</v>
          </cell>
          <cell r="C2555" t="str">
            <v>M3</v>
          </cell>
          <cell r="D2555" t="str">
            <v>COEFICIENTE DE REPRESENTATIVIDADE</v>
          </cell>
          <cell r="E2555" t="str">
            <v>1.085,91</v>
          </cell>
        </row>
        <row r="2556">
          <cell r="A2556" t="str">
            <v>102479</v>
          </cell>
          <cell r="B2556" t="str">
            <v>CONCRETO MAGRO PARA LASTRO, TRAÇO 1:4,5:4,5 (EM MASSA SECA DE CIMENTO/ AREIA MÉDIA/ SEIXO ROLADO) - PREPARO MECÂNICO COM BETONEIRA 600 L. AF_05/2021</v>
          </cell>
          <cell r="C2556" t="str">
            <v>M3</v>
          </cell>
          <cell r="D2556" t="str">
            <v>COEFICIENTE DE REPRESENTATIVIDADE</v>
          </cell>
          <cell r="E2556" t="str">
            <v>824,61</v>
          </cell>
        </row>
        <row r="2557">
          <cell r="A2557" t="str">
            <v>102480</v>
          </cell>
          <cell r="B2557" t="str">
            <v>CONCRETO FCK = 15MPA, TRAÇO 1:3,4:3,4 (EM MASSA SECA DE CIMENTO/ AREIA MÉDIA/ SEIXO ROLADO) - PREPARO MECÂNICO COM BETONEIRA 600 L. AF_05/2021</v>
          </cell>
          <cell r="C2557" t="str">
            <v>M3</v>
          </cell>
          <cell r="D2557" t="str">
            <v>COEFICIENTE DE REPRESENTATIVIDADE</v>
          </cell>
          <cell r="E2557" t="str">
            <v>870,33</v>
          </cell>
        </row>
        <row r="2558">
          <cell r="A2558" t="str">
            <v>102481</v>
          </cell>
          <cell r="B2558" t="str">
            <v>CONCRETO FCK = 20MPA, TRAÇO 1:2,6:2,9 (EM MASSA SECA DE CIMENTO/ AREIA MÉDIA/ SEIXO ROLADO) - PREPARO MECÂNICO COM BETONEIRA 600 L. AF_05/2021</v>
          </cell>
          <cell r="C2558" t="str">
            <v>M3</v>
          </cell>
          <cell r="D2558" t="str">
            <v>COEFICIENTE DE REPRESENTATIVIDADE</v>
          </cell>
          <cell r="E2558" t="str">
            <v>930,33</v>
          </cell>
        </row>
        <row r="2559">
          <cell r="A2559" t="str">
            <v>102482</v>
          </cell>
          <cell r="B2559" t="str">
            <v>CONCRETO FCK = 25MPA, TRAÇO 1:2,2:2,5 (EM MASSA SECA DE CIMENTO/ AREIA MÉDIA/ SEIXO ROLADO) - PREPARO MECÂNICO COM BETONEIRA 600 L. AF_05/2021</v>
          </cell>
          <cell r="C2559" t="str">
            <v>M3</v>
          </cell>
          <cell r="D2559" t="str">
            <v>COEFICIENTE DE REPRESENTATIVIDADE</v>
          </cell>
          <cell r="E2559" t="str">
            <v>968,92</v>
          </cell>
        </row>
        <row r="2560">
          <cell r="A2560" t="str">
            <v>102483</v>
          </cell>
          <cell r="B2560" t="str">
            <v>CONCRETO FCK = 30MPA, TRAÇO 1:1,9:2,3 (EM MASSA SECA DE CIMENTO/ AREIA MÉDIA/ SEIXO ROLADO) - PREPARO MECÂNICO COM BETONEIRA 600 L. AF_05/2021</v>
          </cell>
          <cell r="C2560" t="str">
            <v>M3</v>
          </cell>
          <cell r="D2560" t="str">
            <v>COEFICIENTE DE REPRESENTATIVIDADE</v>
          </cell>
          <cell r="E2560" t="str">
            <v>1.014,53</v>
          </cell>
        </row>
        <row r="2561">
          <cell r="A2561" t="str">
            <v>102484</v>
          </cell>
          <cell r="B2561" t="str">
            <v>CONCRETO FCK = 40MPA, TRAÇO 1:1,4:1,8 (EM MASSA SECA DE CIMENTO/ AREIA MÉDIA/ SEIXO ROLADO) - PREPARO MECÂNICO COM BETONEIRA 600 L. AF_05/2021</v>
          </cell>
          <cell r="C2561" t="str">
            <v>M3</v>
          </cell>
          <cell r="D2561" t="str">
            <v>COEFICIENTE DE REPRESENTATIVIDADE</v>
          </cell>
          <cell r="E2561" t="str">
            <v>1.088,74</v>
          </cell>
        </row>
        <row r="2562">
          <cell r="A2562" t="str">
            <v>102485</v>
          </cell>
          <cell r="B2562" t="str">
            <v>CONCRETO MAGRO PARA LASTRO, TRAÇO 1:4,5:4,5 (EM MASSA SECA DE CIMENTO/ AREIA MÉDIA/ SEIXO ROLADO) - PREPARO MANUAL. AF_05/2021</v>
          </cell>
          <cell r="C2562" t="str">
            <v>M3</v>
          </cell>
          <cell r="D2562" t="str">
            <v>COEFICIENTE DE REPRESENTATIVIDADE</v>
          </cell>
          <cell r="E2562" t="str">
            <v>884,28</v>
          </cell>
        </row>
        <row r="2563">
          <cell r="A2563" t="str">
            <v>102486</v>
          </cell>
          <cell r="B2563" t="str">
            <v>CONCRETO FCK = 15MPA, TRAÇO 1:3,4:3,4 (EM MASSA SECA DE CIMENTO/ AREIA MÉDIA/ SEIXO ROLADO) - PREPARO MANUAL. AF_05/2021</v>
          </cell>
          <cell r="C2563" t="str">
            <v>M3</v>
          </cell>
          <cell r="D2563" t="str">
            <v>COEFICIENTE DE REPRESENTATIVIDADE</v>
          </cell>
          <cell r="E2563" t="str">
            <v>922,71</v>
          </cell>
        </row>
        <row r="2564">
          <cell r="A2564" t="str">
            <v>102487</v>
          </cell>
          <cell r="B2564" t="str">
            <v>CONCRETO CICLÓPICO FCK = 15MPA, 30% PEDRA DE MÃO EM VOLUME REAL, INCLUSIVE LANÇAMENTO. AF_05/2021</v>
          </cell>
          <cell r="C2564" t="str">
            <v>M3</v>
          </cell>
          <cell r="D2564" t="str">
            <v>COEFICIENTE DE REPRESENTATIVIDADE</v>
          </cell>
          <cell r="E2564" t="str">
            <v>691,22</v>
          </cell>
        </row>
        <row r="2565">
          <cell r="A2565" t="str">
            <v>103183</v>
          </cell>
          <cell r="B2565" t="str">
            <v>CONCRETAGEM DE ESCADAS EM EDIFICAÇÕES MULTIFAMILIARES FEITAS COM SISTEMA DE FÔRMAS MANUSEÁVEIS - CONCRETO USINADO BOMBEÁVEL, FCK 25 MPA - LANÇAMENTO, ADENSAMENTO E ACABAMENTO (EXCLUSIVE BOMBA LANÇA). AF_10/2021</v>
          </cell>
          <cell r="C2565" t="str">
            <v>M3</v>
          </cell>
          <cell r="D2565" t="str">
            <v>COEFICIENTE DE REPRESENTATIVIDADE</v>
          </cell>
          <cell r="E2565" t="str">
            <v>681,49</v>
          </cell>
        </row>
        <row r="2566">
          <cell r="A2566" t="str">
            <v>103184</v>
          </cell>
          <cell r="B2566" t="str">
            <v>CONCRETAGEM DE ESCADAS EM EDIFICAÇÕES MULTIFAMILIARES FEITAS COM SISTEMA DE FÔRMAS MANUSEÁVEIS - CONCRETO USINADO AUTOADENSÁVEL, FCK 25 MPA - LANÇAMENTO, ADENSAMENTO E ACABAMENTO. AF_10/2021</v>
          </cell>
          <cell r="C2566" t="str">
            <v>M3</v>
          </cell>
          <cell r="D2566" t="str">
            <v>COEFICIENTE DE REPRESENTATIVIDADE</v>
          </cell>
          <cell r="E2566" t="str">
            <v>648,14</v>
          </cell>
        </row>
        <row r="2567">
          <cell r="A2567" t="str">
            <v>103669</v>
          </cell>
          <cell r="B2567" t="str">
            <v>CONCRETAGEM DE PILARES, FCK = 25 MPA,  COM USO DE BALDES - LANÇAMENTO, ADENSAMENTO E ACABAMENTO. AF_02/2022</v>
          </cell>
          <cell r="C2567" t="str">
            <v>M3</v>
          </cell>
          <cell r="D2567" t="str">
            <v>COEFICIENTE DE REPRESENTATIVIDADE</v>
          </cell>
          <cell r="E2567" t="str">
            <v>867,65</v>
          </cell>
        </row>
        <row r="2568">
          <cell r="A2568" t="str">
            <v>103670</v>
          </cell>
          <cell r="B2568" t="str">
            <v>LANÇAMENTO COM USO DE BALDES, ADENSAMENTO E ACABAMENTO DE CONCRETO EM ESTRUTURAS. AF_02/2022</v>
          </cell>
          <cell r="C2568" t="str">
            <v>M3</v>
          </cell>
          <cell r="D2568" t="str">
            <v>COEFICIENTE DE REPRESENTATIVIDADE</v>
          </cell>
          <cell r="E2568" t="str">
            <v>235,39</v>
          </cell>
        </row>
        <row r="2569">
          <cell r="A2569" t="str">
            <v>103671</v>
          </cell>
          <cell r="B2569" t="str">
            <v>CONCRETAGEM DE PILARES, FCK = 25 MPA, COM USO DE GRUA - LANÇAMENTO, ADENSAMENTO E ACABAMENTO. AF_02/2022</v>
          </cell>
          <cell r="C2569" t="str">
            <v>M3</v>
          </cell>
          <cell r="D2569" t="str">
            <v>COEFICIENTE DE REPRESENTATIVIDADE</v>
          </cell>
          <cell r="E2569" t="str">
            <v>670,43</v>
          </cell>
        </row>
        <row r="2570">
          <cell r="A2570" t="str">
            <v>103672</v>
          </cell>
          <cell r="B2570" t="str">
            <v>CONCRETAGEM DE PILARES, FCK = 25 MPA, COM USO DE BOMBA - LANÇAMENTO, ADENSAMENTO E ACABAMENTO. AF_02/2022_PS</v>
          </cell>
          <cell r="C2570" t="str">
            <v>M3</v>
          </cell>
          <cell r="D2570" t="str">
            <v>COEFICIENTE DE REPRESENTATIVIDADE</v>
          </cell>
          <cell r="E2570" t="str">
            <v>628,86</v>
          </cell>
        </row>
        <row r="2571">
          <cell r="A2571" t="str">
            <v>103673</v>
          </cell>
          <cell r="B2571" t="str">
            <v>LANÇAMENTO COM USO DE BOMBA, ADENSAMENTO E ACABAMENTO DE CONCRETO EM ESTRUTURAS. AF_02/2022</v>
          </cell>
          <cell r="C2571" t="str">
            <v>M3</v>
          </cell>
          <cell r="D2571" t="str">
            <v>COEFICIENTE DE REPRESENTATIVIDADE</v>
          </cell>
          <cell r="E2571" t="str">
            <v>33,00</v>
          </cell>
        </row>
        <row r="2572">
          <cell r="A2572" t="str">
            <v>103674</v>
          </cell>
          <cell r="B2572" t="str">
            <v>CONCRETAGEM DE VIGAS E LAJES, FCK=25 MPA, PARA LAJES PREMOLDADAS COM USO DE BOMBA - LANÇAMENTO, ADENSAMENTO E ACABAMENTO. AF_02/2022_PS</v>
          </cell>
          <cell r="C2572" t="str">
            <v>M3</v>
          </cell>
          <cell r="D2572" t="str">
            <v>COEFICIENTE DE REPRESENTATIVIDADE</v>
          </cell>
          <cell r="E2572" t="str">
            <v>645,05</v>
          </cell>
        </row>
        <row r="2573">
          <cell r="A2573" t="str">
            <v>103675</v>
          </cell>
          <cell r="B2573" t="str">
            <v>CONCRETAGEM DE VIGAS E LAJES, FCK=25 MPA, PARA LAJES MACIÇAS OU NERVURADAS COM USO DE BOMBA - LANÇAMENTO, ADENSAMENTO E ACABAMENTO. AF_02/2022_PS</v>
          </cell>
          <cell r="C2573" t="str">
            <v>M3</v>
          </cell>
          <cell r="D2573" t="str">
            <v>COEFICIENTE DE REPRESENTATIVIDADE</v>
          </cell>
          <cell r="E2573" t="str">
            <v>629,35</v>
          </cell>
        </row>
        <row r="2574">
          <cell r="A2574" t="str">
            <v>103676</v>
          </cell>
          <cell r="B2574" t="str">
            <v>CONCRETAGEM DE VIGAS E LAJES, FCK=25 MPA, PARA LAJES PREMOLDADAS COM JERICAS EM ELEVADOR DE CABO EM EDIFICAÇÃO DE MULTIPAVIMENTOS ATÉ 16 ANDARES - LANÇAMENTO, ADENSAMENTO E ACABAMENTO. AF_02/2022</v>
          </cell>
          <cell r="C2574" t="str">
            <v>M3</v>
          </cell>
          <cell r="D2574" t="str">
            <v>COEFICIENTE DE REPRESENTATIVIDADE</v>
          </cell>
          <cell r="E2574" t="str">
            <v>911,86</v>
          </cell>
        </row>
        <row r="2575">
          <cell r="A2575" t="str">
            <v>103677</v>
          </cell>
          <cell r="B2575" t="str">
            <v>CONCRETAGEM DE VIGAS E LAJES, FCK=25 MPA, PARA LAJES MACIÇAS OU NERVURADAS COM JERICAS EM ELEVADOR DE CABO EM EDIFICAÇÃO DE MULTIPAVIMENTOS ATÉ 16 ANDARES  - LANÇAMENTO, ADENSAMENTO E ACABAMENTO. AF_02/2022</v>
          </cell>
          <cell r="C2575" t="str">
            <v>M3</v>
          </cell>
          <cell r="D2575" t="str">
            <v>COEFICIENTE DE REPRESENTATIVIDADE</v>
          </cell>
          <cell r="E2575" t="str">
            <v>777,18</v>
          </cell>
        </row>
        <row r="2576">
          <cell r="A2576" t="str">
            <v>103678</v>
          </cell>
          <cell r="B2576" t="str">
            <v>CONCRETAGEM DE VIGAS E LAJES, FCK=25 MPA, PARA LAJES PREMOLDADAS COM JERICAS EM CREMALHEIRA EM EDIFICAÇÃO DE MULTIPAVIMENTOS ATÉ 16 ANDARES  - LANÇAMENTO, ADENSAMENTO E ACABAMENTO. AF_02/2022</v>
          </cell>
          <cell r="C2576" t="str">
            <v>M3</v>
          </cell>
          <cell r="D2576" t="str">
            <v>COEFICIENTE DE REPRESENTATIVIDADE</v>
          </cell>
          <cell r="E2576" t="str">
            <v>836,65</v>
          </cell>
        </row>
        <row r="2577">
          <cell r="A2577" t="str">
            <v>103679</v>
          </cell>
          <cell r="B2577" t="str">
            <v>CONCRETAGEM DE VIGAS E LAJES, FCK=25 MPA, PARA LAJES MACIÇAS OU NERVURADAS COM JERICAS EM CREMALHEIRA EM EDIFICAÇÃO DE MULTIPAVIMENTOS ATÉ 16 ANDARES - LANÇAMENTO, ADENSAMENTO E ACABAMENTO. AF_02/2022</v>
          </cell>
          <cell r="C2577" t="str">
            <v>M3</v>
          </cell>
          <cell r="D2577" t="str">
            <v>COEFICIENTE DE REPRESENTATIVIDADE</v>
          </cell>
          <cell r="E2577" t="str">
            <v>743,82</v>
          </cell>
        </row>
        <row r="2578">
          <cell r="A2578" t="str">
            <v>103680</v>
          </cell>
          <cell r="B2578" t="str">
            <v>CONCRETAGEM DE VIGAS E LAJES, FCK=25 MPA, PARA LAJES PREMOLDADAS COM GRUA DE CAÇAMBA DE 350 L EM EDIFICAÇÃO DE MULTIPAVIMENTOS ATÉ 16 ANDARES - LANÇAMENTO, ADENSAMENTO E ACABAMENTO. AF_02/2022</v>
          </cell>
          <cell r="C2578" t="str">
            <v>M3</v>
          </cell>
          <cell r="D2578" t="str">
            <v>COEFICIENTE DE REPRESENTATIVIDADE</v>
          </cell>
          <cell r="E2578" t="str">
            <v>781,50</v>
          </cell>
        </row>
        <row r="2579">
          <cell r="A2579" t="str">
            <v>103681</v>
          </cell>
          <cell r="B2579" t="str">
            <v>CONCRETAGEM DE VIGAS E LAJES, FCK=25 MPA, PARA LAJES MACIÇAS OU NERVURADAS COM GRUA DE CAÇAMBA DE 500 L EM EDIFICAÇÃO DE MULTIPAVIMENTOS ATÉ 16 ANDARES - LANÇAMENTO, ADENSAMENTO E ACABAMENTO. AF_02/2022</v>
          </cell>
          <cell r="C2579" t="str">
            <v>M3</v>
          </cell>
          <cell r="D2579" t="str">
            <v>COEFICIENTE DE REPRESENTATIVIDADE</v>
          </cell>
          <cell r="E2579" t="str">
            <v>691,01</v>
          </cell>
        </row>
        <row r="2580">
          <cell r="A2580" t="str">
            <v>103682</v>
          </cell>
          <cell r="B2580" t="str">
            <v>CONCRETAGEM DE VIGAS E LAJES, FCK=25 MPA, PARA QUALQUER TIPO DE LAJE COM BALDES EM EDIFICAÇÃO TÉRREA - LANÇAMENTO, ADENSAMENTO E ACABAMENTO. AF_02/2022</v>
          </cell>
          <cell r="C2580" t="str">
            <v>M3</v>
          </cell>
          <cell r="D2580" t="str">
            <v>COEFICIENTE DE REPRESENTATIVIDADE</v>
          </cell>
          <cell r="E2580" t="str">
            <v>881,54</v>
          </cell>
        </row>
        <row r="2581">
          <cell r="A2581" t="str">
            <v>103683</v>
          </cell>
          <cell r="B2581" t="str">
            <v>CONCRETAGEM DE VIGAS E LAJES, FCK=25 MPA, PARA QUALQUER TIPO DE LAJE COM BALDES EM EDIFICAÇÃO DE MULTIPAVIMENTOS ATÉ 04 ANDARES - LANÇAMENTO, ADENSAMENTO E ACABAMENTO. AF_02/2022</v>
          </cell>
          <cell r="C2581" t="str">
            <v>M3</v>
          </cell>
          <cell r="D2581" t="str">
            <v>COEFICIENTE DE REPRESENTATIVIDADE</v>
          </cell>
          <cell r="E2581" t="str">
            <v>1.109,79</v>
          </cell>
        </row>
        <row r="2582">
          <cell r="A2582" t="str">
            <v>103684</v>
          </cell>
          <cell r="B2582" t="str">
            <v>CONCRETAGEM DE RESERVATÓRIOS, FCK=25 MPA, COM USO DE BOMBA - LANÇAMENTO, ADENSAMENTO E ACABAMENTO. AF_02/2022_PS</v>
          </cell>
          <cell r="C2582" t="str">
            <v>M3</v>
          </cell>
          <cell r="D2582" t="str">
            <v>COEFICIENTE DE REPRESENTATIVIDADE</v>
          </cell>
          <cell r="E2582" t="str">
            <v>642,88</v>
          </cell>
        </row>
        <row r="2583">
          <cell r="A2583" t="str">
            <v>103685</v>
          </cell>
          <cell r="B2583" t="str">
            <v>CONCRETAGEM DE MURETAS, FCK=25 MPA, COM USO DE BOMBA - LANÇAMENTO, ADENSAMENTO E ACABAMENTO. AF_02/2022_PS</v>
          </cell>
          <cell r="C2583" t="str">
            <v>M3</v>
          </cell>
          <cell r="D2583" t="str">
            <v>COEFICIENTE DE REPRESENTATIVIDADE</v>
          </cell>
          <cell r="E2583" t="str">
            <v>632,94</v>
          </cell>
        </row>
        <row r="2584">
          <cell r="A2584" t="str">
            <v>103686</v>
          </cell>
          <cell r="B2584" t="str">
            <v>CONCRETAGEM DE ESCADAS, FCK=25 MPA, COM USO DE BOMBA - LANÇAMENTO, ADENSAMENTO E ACABAMENTO. AF_02/2022_PS</v>
          </cell>
          <cell r="C2584" t="str">
            <v>M3</v>
          </cell>
          <cell r="D2584" t="str">
            <v>COEFICIENTE DE REPRESENTATIVIDADE</v>
          </cell>
          <cell r="E2584" t="str">
            <v>680,59</v>
          </cell>
        </row>
        <row r="2585">
          <cell r="A2585" t="str">
            <v>103687</v>
          </cell>
          <cell r="B2585" t="str">
            <v>CONCRETAGEM DE PILARES, FCK=25 MPA, COM USO DE JERICAS EM ELEVADOR DE CABO - LANÇAMENTO, ADENSAMENTO E ACABAMENTO. AF_02/2022</v>
          </cell>
          <cell r="C2585" t="str">
            <v>M3</v>
          </cell>
          <cell r="D2585" t="str">
            <v>COEFICIENTE DE REPRESENTATIVIDADE</v>
          </cell>
          <cell r="E2585" t="str">
            <v>965,00</v>
          </cell>
        </row>
        <row r="2586">
          <cell r="A2586" t="str">
            <v>103688</v>
          </cell>
          <cell r="B2586" t="str">
            <v>CONCRETAGEM DE PILARES, FCK=25 MPA, COM USO DE JERICAS EM CREMALHEIRA - LANÇAMENTO, ADENSAMENTO E ACABAMENTO. AF_02/2022</v>
          </cell>
          <cell r="C2586" t="str">
            <v>M3</v>
          </cell>
          <cell r="D2586" t="str">
            <v>COEFICIENTE DE REPRESENTATIVIDADE</v>
          </cell>
          <cell r="E2586" t="str">
            <v>772,09</v>
          </cell>
        </row>
        <row r="2587">
          <cell r="A2587" t="str">
            <v>101963</v>
          </cell>
          <cell r="B2587" t="str">
            <v>LAJE PRÉ-MOLDADA UNIDIRECIONAL, BIAPOIADA, PARA PISO, ENCHIMENTO EM CERÂMICA, VIGOTA CONVENCIONAL, ALTURA TOTAL DA LAJE (ENCHIMENTO+CAPA) = (8+4). AF_11/2020_PA</v>
          </cell>
          <cell r="C2587" t="str">
            <v>M2</v>
          </cell>
          <cell r="D2587" t="str">
            <v>ATRIBUÍDO SÃO PAULO</v>
          </cell>
          <cell r="E2587" t="str">
            <v>180,02</v>
          </cell>
        </row>
        <row r="2588">
          <cell r="A2588" t="str">
            <v>101964</v>
          </cell>
          <cell r="B2588" t="str">
            <v>LAJE PRÉ-MOLDADA UNIDIRECIONAL, BIAPOIADA, PARA FORRO, ENCHIMENTO EM CERÂMICA, VIGOTA CONVENCIONAL, ALTURA TOTAL DA LAJE (ENCHIMENTO+CAPA) = (8+3). AF_11/2020_PA</v>
          </cell>
          <cell r="C2588" t="str">
            <v>M2</v>
          </cell>
          <cell r="D2588" t="str">
            <v>ATRIBUÍDO SÃO PAULO</v>
          </cell>
          <cell r="E2588" t="str">
            <v>167,46</v>
          </cell>
        </row>
        <row r="2589">
          <cell r="A2589" t="str">
            <v>101165</v>
          </cell>
          <cell r="B2589" t="str">
            <v>ALVENARIA DE EMBASAMENTO COM BLOCO ESTRUTURAL DE CONCRETO, DE 14X19X29CM E ARGAMASSA DE ASSENTAMENTO COM PREPARO EM BETONEIRA. AF_05/2020</v>
          </cell>
          <cell r="C2589" t="str">
            <v>M3</v>
          </cell>
          <cell r="D2589" t="str">
            <v>COEFICIENTE DE REPRESENTATIVIDADE</v>
          </cell>
          <cell r="E2589" t="str">
            <v>749,64</v>
          </cell>
        </row>
        <row r="2590">
          <cell r="A2590" t="str">
            <v>101166</v>
          </cell>
          <cell r="B2590" t="str">
            <v>ALVENARIA DE EMBASAMENTO COM BLOCO ESTRUTURAL DE CERÂMICA, DE 14X19X29CM E ARGAMASSA DE ASSENTAMENTO COM PREPARO EM BETONEIRA. AF_05/2020</v>
          </cell>
          <cell r="C2590" t="str">
            <v>M3</v>
          </cell>
          <cell r="D2590" t="str">
            <v>COEFICIENTE DE REPRESENTATIVIDADE</v>
          </cell>
          <cell r="E2590" t="str">
            <v>585,04</v>
          </cell>
        </row>
        <row r="2591">
          <cell r="A2591" t="str">
            <v>98575</v>
          </cell>
          <cell r="B2591" t="str">
            <v>TRATAMENTO DE JUNTA DE DILATAÇÃO, COM TARUGO DE POLIETILENO E SELANTE PU, INCLUSO PREENCHIMENTO COM ESPUMA EXPANSIVA PU. AF_09/2023</v>
          </cell>
          <cell r="C2591" t="str">
            <v>M</v>
          </cell>
          <cell r="D2591" t="str">
            <v>COEFICIENTE DE REPRESENTATIVIDADE</v>
          </cell>
          <cell r="E2591" t="str">
            <v>73,54</v>
          </cell>
        </row>
        <row r="2592">
          <cell r="A2592" t="str">
            <v>98576</v>
          </cell>
          <cell r="B2592" t="str">
            <v>TRATAMENTO DE JUNTA DE DILATAÇÃO COM MANTA ASFÁLTICA ADERIDA COM MAÇARICO. AF_09/2023</v>
          </cell>
          <cell r="C2592" t="str">
            <v>M</v>
          </cell>
          <cell r="D2592" t="str">
            <v>ATRIBUÍDO SÃO PAULO</v>
          </cell>
          <cell r="E2592" t="str">
            <v>31,86</v>
          </cell>
        </row>
        <row r="2593">
          <cell r="A2593" t="str">
            <v>98577</v>
          </cell>
          <cell r="B2593" t="str">
            <v>TRATAMENTO DE JUNTA SERRADA, COM TARUGO DE POLIETILENO E SELANTE À BASE DE SILICONE. AF_09/2023</v>
          </cell>
          <cell r="C2593" t="str">
            <v>M</v>
          </cell>
          <cell r="D2593" t="str">
            <v>COEFICIENTE DE REPRESENTATIVIDADE</v>
          </cell>
          <cell r="E2593" t="str">
            <v>43,21</v>
          </cell>
        </row>
        <row r="2594">
          <cell r="A2594" t="str">
            <v>93182</v>
          </cell>
          <cell r="B2594" t="str">
            <v>VERGA PRÉ-MOLDADA PARA JANELAS COM ATÉ 1,5 M DE VÃO. AF_03/2016</v>
          </cell>
          <cell r="C2594" t="str">
            <v>M</v>
          </cell>
          <cell r="D2594" t="str">
            <v>ATRIBUÍDO SÃO PAULO</v>
          </cell>
          <cell r="E2594" t="str">
            <v>40,64</v>
          </cell>
        </row>
        <row r="2595">
          <cell r="A2595" t="str">
            <v>93183</v>
          </cell>
          <cell r="B2595" t="str">
            <v>VERGA PRÉ-MOLDADA PARA JANELAS COM MAIS DE 1,5 M DE VÃO. AF_03/2016</v>
          </cell>
          <cell r="C2595" t="str">
            <v>M</v>
          </cell>
          <cell r="D2595" t="str">
            <v>ATRIBUÍDO SÃO PAULO</v>
          </cell>
          <cell r="E2595" t="str">
            <v>52,26</v>
          </cell>
        </row>
        <row r="2596">
          <cell r="A2596" t="str">
            <v>93184</v>
          </cell>
          <cell r="B2596" t="str">
            <v>VERGA PRÉ-MOLDADA PARA PORTAS COM ATÉ 1,5 M DE VÃO. AF_03/2016</v>
          </cell>
          <cell r="C2596" t="str">
            <v>M</v>
          </cell>
          <cell r="D2596" t="str">
            <v>ATRIBUÍDO SÃO PAULO</v>
          </cell>
          <cell r="E2596" t="str">
            <v>30,01</v>
          </cell>
        </row>
        <row r="2597">
          <cell r="A2597" t="str">
            <v>93185</v>
          </cell>
          <cell r="B2597" t="str">
            <v>VERGA PRÉ-MOLDADA PARA PORTAS COM MAIS DE 1,5 M DE VÃO. AF_03/2016</v>
          </cell>
          <cell r="C2597" t="str">
            <v>M</v>
          </cell>
          <cell r="D2597" t="str">
            <v>ATRIBUÍDO SÃO PAULO</v>
          </cell>
          <cell r="E2597" t="str">
            <v>51,59</v>
          </cell>
        </row>
        <row r="2598">
          <cell r="A2598" t="str">
            <v>93186</v>
          </cell>
          <cell r="B2598" t="str">
            <v>VERGA MOLDADA IN LOCO EM CONCRETO PARA JANELAS COM ATÉ 1,5 M DE VÃO. AF_03/2016</v>
          </cell>
          <cell r="C2598" t="str">
            <v>M</v>
          </cell>
          <cell r="D2598" t="str">
            <v>ATRIBUÍDO SÃO PAULO</v>
          </cell>
          <cell r="E2598" t="str">
            <v>70,64</v>
          </cell>
        </row>
        <row r="2599">
          <cell r="A2599" t="str">
            <v>93187</v>
          </cell>
          <cell r="B2599" t="str">
            <v>VERGA MOLDADA IN LOCO EM CONCRETO PARA JANELAS COM MAIS DE 1,5 M DE VÃO. AF_03/2016</v>
          </cell>
          <cell r="C2599" t="str">
            <v>M</v>
          </cell>
          <cell r="D2599" t="str">
            <v>ATRIBUÍDO SÃO PAULO</v>
          </cell>
          <cell r="E2599" t="str">
            <v>81,23</v>
          </cell>
        </row>
        <row r="2600">
          <cell r="A2600" t="str">
            <v>93188</v>
          </cell>
          <cell r="B2600" t="str">
            <v>VERGA MOLDADA IN LOCO EM CONCRETO PARA PORTAS COM ATÉ 1,5 M DE VÃO. AF_03/2016</v>
          </cell>
          <cell r="C2600" t="str">
            <v>M</v>
          </cell>
          <cell r="D2600" t="str">
            <v>ATRIBUÍDO SÃO PAULO</v>
          </cell>
          <cell r="E2600" t="str">
            <v>68,77</v>
          </cell>
        </row>
        <row r="2601">
          <cell r="A2601" t="str">
            <v>93189</v>
          </cell>
          <cell r="B2601" t="str">
            <v>VERGA MOLDADA IN LOCO EM CONCRETO PARA PORTAS COM MAIS DE 1,5 M DE VÃO. AF_03/2016</v>
          </cell>
          <cell r="C2601" t="str">
            <v>M</v>
          </cell>
          <cell r="D2601" t="str">
            <v>ATRIBUÍDO SÃO PAULO</v>
          </cell>
          <cell r="E2601" t="str">
            <v>82,57</v>
          </cell>
        </row>
        <row r="2602">
          <cell r="A2602" t="str">
            <v>93190</v>
          </cell>
          <cell r="B2602" t="str">
            <v>VERGA MOLDADA IN LOCO COM UTILIZAÇÃO DE BLOCOS CANALETA PARA JANELAS COM ATÉ 1,5 M DE VÃO. AF_03/2016</v>
          </cell>
          <cell r="C2602" t="str">
            <v>M</v>
          </cell>
          <cell r="D2602" t="str">
            <v>COEFICIENTE DE REPRESENTATIVIDADE</v>
          </cell>
          <cell r="E2602" t="str">
            <v>43,12</v>
          </cell>
        </row>
        <row r="2603">
          <cell r="A2603" t="str">
            <v>93191</v>
          </cell>
          <cell r="B2603" t="str">
            <v>VERGA MOLDADA IN LOCO COM UTILIZAÇÃO DE BLOCOS CANALETA PARA JANELAS COM MAIS DE 1,5 M DE VÃO. AF_03/2016</v>
          </cell>
          <cell r="C2603" t="str">
            <v>M</v>
          </cell>
          <cell r="D2603" t="str">
            <v>COEFICIENTE DE REPRESENTATIVIDADE</v>
          </cell>
          <cell r="E2603" t="str">
            <v>44,74</v>
          </cell>
        </row>
        <row r="2604">
          <cell r="A2604" t="str">
            <v>93192</v>
          </cell>
          <cell r="B2604" t="str">
            <v>VERGA MOLDADA IN LOCO COM UTILIZAÇÃO DE BLOCOS CANALETA PARA PORTAS COM ATÉ 1,5 M DE VÃO. AF_03/2016</v>
          </cell>
          <cell r="C2604" t="str">
            <v>M</v>
          </cell>
          <cell r="D2604" t="str">
            <v>COEFICIENTE DE REPRESENTATIVIDADE</v>
          </cell>
          <cell r="E2604" t="str">
            <v>50,23</v>
          </cell>
        </row>
        <row r="2605">
          <cell r="A2605" t="str">
            <v>93193</v>
          </cell>
          <cell r="B2605" t="str">
            <v>VERGA MOLDADA IN LOCO COM UTILIZAÇÃO DE BLOCOS CANALETA PARA PORTAS COM MAIS DE 1,5 M DE VÃO. AF_03/2016</v>
          </cell>
          <cell r="C2605" t="str">
            <v>M</v>
          </cell>
          <cell r="D2605" t="str">
            <v>COEFICIENTE DE REPRESENTATIVIDADE</v>
          </cell>
          <cell r="E2605" t="str">
            <v>46,16</v>
          </cell>
        </row>
        <row r="2606">
          <cell r="A2606" t="str">
            <v>93194</v>
          </cell>
          <cell r="B2606" t="str">
            <v>CONTRAVERGA PRÉ-MOLDADA PARA VÃOS DE ATÉ 1,5 M DE COMPRIMENTO. AF_03/2016</v>
          </cell>
          <cell r="C2606" t="str">
            <v>M</v>
          </cell>
          <cell r="D2606" t="str">
            <v>ATRIBUÍDO SÃO PAULO</v>
          </cell>
          <cell r="E2606" t="str">
            <v>39,98</v>
          </cell>
        </row>
        <row r="2607">
          <cell r="A2607" t="str">
            <v>93195</v>
          </cell>
          <cell r="B2607" t="str">
            <v>CONTRAVERGA PRÉ-MOLDADA PARA VÃOS DE MAIS DE 1,5 M DE COMPRIMENTO. AF_03/2016</v>
          </cell>
          <cell r="C2607" t="str">
            <v>M</v>
          </cell>
          <cell r="D2607" t="str">
            <v>ATRIBUÍDO SÃO PAULO</v>
          </cell>
          <cell r="E2607" t="str">
            <v>48,42</v>
          </cell>
        </row>
        <row r="2608">
          <cell r="A2608" t="str">
            <v>93196</v>
          </cell>
          <cell r="B2608" t="str">
            <v>CONTRAVERGA MOLDADA IN LOCO EM CONCRETO PARA VÃOS DE ATÉ 1,5 M DE COMPRIMENTO. AF_03/2016</v>
          </cell>
          <cell r="C2608" t="str">
            <v>M</v>
          </cell>
          <cell r="D2608" t="str">
            <v>ATRIBUÍDO SÃO PAULO</v>
          </cell>
          <cell r="E2608" t="str">
            <v>67,01</v>
          </cell>
        </row>
        <row r="2609">
          <cell r="A2609" t="str">
            <v>93197</v>
          </cell>
          <cell r="B2609" t="str">
            <v>CONTRAVERGA MOLDADA IN LOCO EM CONCRETO PARA VÃOS DE MAIS DE 1,5 M DE COMPRIMENTO. AF_03/2016</v>
          </cell>
          <cell r="C2609" t="str">
            <v>M</v>
          </cell>
          <cell r="D2609" t="str">
            <v>ATRIBUÍDO SÃO PAULO</v>
          </cell>
          <cell r="E2609" t="str">
            <v>75,55</v>
          </cell>
        </row>
        <row r="2610">
          <cell r="A2610" t="str">
            <v>93198</v>
          </cell>
          <cell r="B2610" t="str">
            <v>CONTRAVERGA MOLDADA IN LOCO COM UTILIZAÇÃO DE BLOCOS CANALETA PARA VÃOS DE ATÉ 1,5 M DE COMPRIMENTO. AF_03/2016</v>
          </cell>
          <cell r="C2610" t="str">
            <v>M</v>
          </cell>
          <cell r="D2610" t="str">
            <v>COEFICIENTE DE REPRESENTATIVIDADE</v>
          </cell>
          <cell r="E2610" t="str">
            <v>37,75</v>
          </cell>
        </row>
        <row r="2611">
          <cell r="A2611" t="str">
            <v>93199</v>
          </cell>
          <cell r="B2611" t="str">
            <v>CONTRAVERGA MOLDADA IN LOCO COM UTILIZAÇÃO DE BLOCOS CANALETA PARA VÃOS DE MAIS DE 1,5 M DE COMPRIMENTO. AF_03/2016</v>
          </cell>
          <cell r="C2611" t="str">
            <v>M</v>
          </cell>
          <cell r="D2611" t="str">
            <v>COEFICIENTE DE REPRESENTATIVIDADE</v>
          </cell>
          <cell r="E2611" t="str">
            <v>37,26</v>
          </cell>
        </row>
        <row r="2612">
          <cell r="A2612" t="str">
            <v>93200</v>
          </cell>
          <cell r="B2612" t="str">
            <v>FIXAÇÃO (ENCUNHAMENTO) DE ALVENARIA DE VEDAÇÃO COM ARGAMASSA APLICADA COM BISNAGA. AF_03/2016</v>
          </cell>
          <cell r="C2612" t="str">
            <v>M</v>
          </cell>
          <cell r="D2612" t="str">
            <v>COEFICIENTE DE REPRESENTATIVIDADE</v>
          </cell>
          <cell r="E2612" t="str">
            <v>2,99</v>
          </cell>
        </row>
        <row r="2613">
          <cell r="A2613" t="str">
            <v>93201</v>
          </cell>
          <cell r="B2613" t="str">
            <v>FIXAÇÃO (ENCUNHAMENTO) DE ALVENARIA DE VEDAÇÃO COM ARGAMASSA APLICADA COM COLHER. AF_03/2016</v>
          </cell>
          <cell r="C2613" t="str">
            <v>M</v>
          </cell>
          <cell r="D2613" t="str">
            <v>COEFICIENTE DE REPRESENTATIVIDADE</v>
          </cell>
          <cell r="E2613" t="str">
            <v>5,67</v>
          </cell>
        </row>
        <row r="2614">
          <cell r="A2614" t="str">
            <v>93202</v>
          </cell>
          <cell r="B2614" t="str">
            <v>FIXAÇÃO (ENCUNHAMENTO) DE ALVENARIA DE VEDAÇÃO COM TIJOLO MACIÇO. AF_03/2016</v>
          </cell>
          <cell r="C2614" t="str">
            <v>M</v>
          </cell>
          <cell r="D2614" t="str">
            <v>COEFICIENTE DE REPRESENTATIVIDADE</v>
          </cell>
          <cell r="E2614" t="str">
            <v>23,31</v>
          </cell>
        </row>
        <row r="2615">
          <cell r="A2615" t="str">
            <v>93203</v>
          </cell>
          <cell r="B2615" t="str">
            <v>FIXAÇÃO (ENCUNHAMENTO) DE ALVENARIA DE VEDAÇÃO COM ESPUMA DE POLIURETANO EXPANSIVA. AF_03/2016</v>
          </cell>
          <cell r="C2615" t="str">
            <v>M</v>
          </cell>
          <cell r="D2615" t="str">
            <v>COLETADO</v>
          </cell>
          <cell r="E2615" t="str">
            <v>18,39</v>
          </cell>
        </row>
        <row r="2616">
          <cell r="A2616" t="str">
            <v>93204</v>
          </cell>
          <cell r="B2616" t="str">
            <v>CINTA DE AMARRAÇÃO DE ALVENARIA MOLDADA IN LOCO EM CONCRETO. AF_03/2016</v>
          </cell>
          <cell r="C2616" t="str">
            <v>M</v>
          </cell>
          <cell r="D2616" t="str">
            <v>ATRIBUÍDO SÃO PAULO</v>
          </cell>
          <cell r="E2616" t="str">
            <v>52,03</v>
          </cell>
        </row>
        <row r="2617">
          <cell r="A2617" t="str">
            <v>93205</v>
          </cell>
          <cell r="B2617" t="str">
            <v>CINTA DE AMARRAÇÃO DE ALVENARIA MOLDADA IN LOCO COM UTILIZAÇÃO DE BLOCOS CANALETA. AF_03/2016</v>
          </cell>
          <cell r="C2617" t="str">
            <v>M</v>
          </cell>
          <cell r="D2617" t="str">
            <v>COEFICIENTE DE REPRESENTATIVIDADE</v>
          </cell>
          <cell r="E2617" t="str">
            <v>36,35</v>
          </cell>
        </row>
        <row r="2618">
          <cell r="A2618" t="str">
            <v>97733</v>
          </cell>
          <cell r="B2618" t="str">
            <v>PEÇA RETANGULAR PRÉ-MOLDADA, VOLUME DE CONCRETO DE ATÉ 10 LITROS, TAXA DE AÇO APROXIMADA DE 30KG/M³. AF_01/2018</v>
          </cell>
          <cell r="C2618" t="str">
            <v>M3</v>
          </cell>
          <cell r="D2618" t="str">
            <v>ATRIBUÍDO SÃO PAULO</v>
          </cell>
          <cell r="E2618" t="str">
            <v>3.161,09</v>
          </cell>
        </row>
        <row r="2619">
          <cell r="A2619" t="str">
            <v>97734</v>
          </cell>
          <cell r="B2619" t="str">
            <v>PEÇA RETANGULAR PRÉ-MOLDADA, VOLUME DE CONCRETO DE 10 A 30 LITROS, TAXA DE AÇO APROXIMADA DE 30KG/M³. AF_01/2018</v>
          </cell>
          <cell r="C2619" t="str">
            <v>M3</v>
          </cell>
          <cell r="D2619" t="str">
            <v>ATRIBUÍDO SÃO PAULO</v>
          </cell>
          <cell r="E2619" t="str">
            <v>2.766,84</v>
          </cell>
        </row>
        <row r="2620">
          <cell r="A2620" t="str">
            <v>97735</v>
          </cell>
          <cell r="B2620" t="str">
            <v>PEÇA RETANGULAR PRÉ-MOLDADA, VOLUME DE CONCRETO DE 30 A 100 LITROS, TAXA DE AÇO APROXIMADA DE 30KG/M³. AF_01/2018</v>
          </cell>
          <cell r="C2620" t="str">
            <v>M3</v>
          </cell>
          <cell r="D2620" t="str">
            <v>ATRIBUÍDO SÃO PAULO</v>
          </cell>
          <cell r="E2620" t="str">
            <v>2.351,48</v>
          </cell>
        </row>
        <row r="2621">
          <cell r="A2621" t="str">
            <v>97736</v>
          </cell>
          <cell r="B2621" t="str">
            <v>PEÇA RETANGULAR PRÉ-MOLDADA, VOLUME DE CONCRETO ACIMA DE 100 LITROS, TAXA DE AÇO APROXIMADA DE 30KG/M³. AF_01/2018</v>
          </cell>
          <cell r="C2621" t="str">
            <v>M3</v>
          </cell>
          <cell r="D2621" t="str">
            <v>ATRIBUÍDO SÃO PAULO</v>
          </cell>
          <cell r="E2621" t="str">
            <v>1.617,11</v>
          </cell>
        </row>
        <row r="2622">
          <cell r="A2622" t="str">
            <v>97737</v>
          </cell>
          <cell r="B2622" t="str">
            <v>PEÇA RETANGULAR PRÉ-MOLDADA, VOLUME DE CONCRETO DE 30 A 70 LITROS , TAXA DE AÇO APROXIMADA DE 70KG/M³. AF_01/2018</v>
          </cell>
          <cell r="C2622" t="str">
            <v>M3</v>
          </cell>
          <cell r="D2622" t="str">
            <v>ATRIBUÍDO SÃO PAULO</v>
          </cell>
          <cell r="E2622" t="str">
            <v>3.126,80</v>
          </cell>
        </row>
        <row r="2623">
          <cell r="A2623" t="str">
            <v>97738</v>
          </cell>
          <cell r="B2623" t="str">
            <v>PEÇA CIRCULAR PRÉ-MOLDADA, VOLUME DE CONCRETO DE 10 A 30 LITROS, TAXA DE FIBRA DE POLIPROPILENO APROXIMADA DE 6 KG/M³. AF_01/2018_PS</v>
          </cell>
          <cell r="C2623" t="str">
            <v>M3</v>
          </cell>
          <cell r="D2623" t="str">
            <v>ATRIBUÍDO SÃO PAULO</v>
          </cell>
          <cell r="E2623" t="str">
            <v>5.379,26</v>
          </cell>
        </row>
        <row r="2624">
          <cell r="A2624" t="str">
            <v>97739</v>
          </cell>
          <cell r="B2624" t="str">
            <v>PEÇA CIRCULAR PRÉ-MOLDADA, VOLUME DE CONCRETO DE 30 A 100 LITROS, TAXA DE AÇO APROXIMADA DE 30KG/M³. AF_01/2018</v>
          </cell>
          <cell r="C2624" t="str">
            <v>M3</v>
          </cell>
          <cell r="D2624" t="str">
            <v>ATRIBUÍDO SÃO PAULO</v>
          </cell>
          <cell r="E2624" t="str">
            <v>2.905,77</v>
          </cell>
        </row>
        <row r="2625">
          <cell r="A2625" t="str">
            <v>97740</v>
          </cell>
          <cell r="B2625" t="str">
            <v>PEÇA CIRCULAR PRÉ-MOLDADA, VOLUME DE CONCRETO ACIMA DE 100 LITROS, TAXA DE AÇO APROXIMADA DE 30KG/M³. AF_01/2018</v>
          </cell>
          <cell r="C2625" t="str">
            <v>M3</v>
          </cell>
          <cell r="D2625" t="str">
            <v>ATRIBUÍDO SÃO PAULO</v>
          </cell>
          <cell r="E2625" t="str">
            <v>2.255,72</v>
          </cell>
        </row>
        <row r="2626">
          <cell r="A2626" t="str">
            <v>98615</v>
          </cell>
          <cell r="B2626" t="str">
            <v>CONTENÇÃO EM CORTINA COM ESTACAS ESPAÇADAS COM 30 CM DE DIÂMETRO E PROFUNDIDADE MENOR OU IGUAL A 10 M. AF_06/2018</v>
          </cell>
          <cell r="C2626" t="str">
            <v>M2</v>
          </cell>
          <cell r="D2626" t="str">
            <v>ATRIBUÍDO SÃO PAULO</v>
          </cell>
          <cell r="E2626" t="str">
            <v>145,20</v>
          </cell>
        </row>
        <row r="2627">
          <cell r="A2627" t="str">
            <v>98616</v>
          </cell>
          <cell r="B2627" t="str">
            <v>CONTENÇÃO EM CORTINA COM ESTACAS ESPAÇADAS COM 30 CM DE DIÂMETRO E PROFUNDIDADE MAIOR QUE 10 M E MENOR OU IGUAL A 15 M. AF_06/2018</v>
          </cell>
          <cell r="C2627" t="str">
            <v>M2</v>
          </cell>
          <cell r="D2627" t="str">
            <v>ATRIBUÍDO SÃO PAULO</v>
          </cell>
          <cell r="E2627" t="str">
            <v>113,65</v>
          </cell>
        </row>
        <row r="2628">
          <cell r="A2628" t="str">
            <v>98617</v>
          </cell>
          <cell r="B2628" t="str">
            <v>CONTENÇÃO EM CORTINA COM ESTACAS ESPAÇADAS COM 30 CM DE DIÂMETRO E PROFUNDIDADE MAIOR QUE 15 M. AF_06/2018</v>
          </cell>
          <cell r="C2628" t="str">
            <v>M2</v>
          </cell>
          <cell r="D2628" t="str">
            <v>ATRIBUÍDO SÃO PAULO</v>
          </cell>
          <cell r="E2628" t="str">
            <v>105,13</v>
          </cell>
        </row>
        <row r="2629">
          <cell r="A2629" t="str">
            <v>98618</v>
          </cell>
          <cell r="B2629" t="str">
            <v>CONTENÇÃO EM CORTINA COM ESTACAS ESPAÇADAS COM 40 CM DE DIÂMETRO E PROFUNDIDADE MENOR OU IGUAL A 10 M. AF_06/2018</v>
          </cell>
          <cell r="C2629" t="str">
            <v>M2</v>
          </cell>
          <cell r="D2629" t="str">
            <v>ATRIBUÍDO SÃO PAULO</v>
          </cell>
          <cell r="E2629" t="str">
            <v>144,28</v>
          </cell>
        </row>
        <row r="2630">
          <cell r="A2630" t="str">
            <v>98619</v>
          </cell>
          <cell r="B2630" t="str">
            <v>CONTENÇÃO EM CORTINA COM ESTACAS ESPAÇADAS COM 40 CM DE DIÂMETRO E PROFUNDIDADE MAIOR QUE 10 M E MENOR OU IGUAL A 15 M. AF_06/2018</v>
          </cell>
          <cell r="C2630" t="str">
            <v>M2</v>
          </cell>
          <cell r="D2630" t="str">
            <v>ATRIBUÍDO SÃO PAULO</v>
          </cell>
          <cell r="E2630" t="str">
            <v>131,37</v>
          </cell>
        </row>
        <row r="2631">
          <cell r="A2631" t="str">
            <v>98620</v>
          </cell>
          <cell r="B2631" t="str">
            <v>CONTENÇÃO EM CORTINA COM ESTACAS ESPAÇADAS COM 40 CM DE DIÂMETRO E PROFUNDIDADE MAIOR QUE 15 M. AF_06/2018</v>
          </cell>
          <cell r="C2631" t="str">
            <v>M2</v>
          </cell>
          <cell r="D2631" t="str">
            <v>ATRIBUÍDO SÃO PAULO</v>
          </cell>
          <cell r="E2631" t="str">
            <v>124,86</v>
          </cell>
        </row>
        <row r="2632">
          <cell r="A2632" t="str">
            <v>98621</v>
          </cell>
          <cell r="B2632" t="str">
            <v>CONTENÇÃO EM CORTINA COM ESTACAS ESPAÇADAS COM 50 CM DE DIÂMETRO E PROFUNDIDADE MENOR OU IGUAL A 10 M. AF_06/2018</v>
          </cell>
          <cell r="C2632" t="str">
            <v>M2</v>
          </cell>
          <cell r="D2632" t="str">
            <v>ATRIBUÍDO SÃO PAULO</v>
          </cell>
          <cell r="E2632" t="str">
            <v>163,65</v>
          </cell>
        </row>
        <row r="2633">
          <cell r="A2633" t="str">
            <v>98622</v>
          </cell>
          <cell r="B2633" t="str">
            <v>CONTENÇÃO EM CORTINA COM ESTACAS ESPAÇADAS COM 50 CM DE DIÂMETRO E PROFUNDIDADE MAIOR QUE 10 M E MENOR OU IGUAL A 15 M. AF_06/2018</v>
          </cell>
          <cell r="C2633" t="str">
            <v>M2</v>
          </cell>
          <cell r="D2633" t="str">
            <v>ATRIBUÍDO SÃO PAULO</v>
          </cell>
          <cell r="E2633" t="str">
            <v>153,27</v>
          </cell>
        </row>
        <row r="2634">
          <cell r="A2634" t="str">
            <v>98623</v>
          </cell>
          <cell r="B2634" t="str">
            <v>CONTENÇÃO EM CORTINA COM ESTACAS ESPAÇADAS COM 50 CM DE DIÂMETRO E PROFUNDIDADE MAIOR QUE 15 M. AF_06/2018</v>
          </cell>
          <cell r="C2634" t="str">
            <v>M2</v>
          </cell>
          <cell r="D2634" t="str">
            <v>ATRIBUÍDO SÃO PAULO</v>
          </cell>
          <cell r="E2634" t="str">
            <v>147,99</v>
          </cell>
        </row>
        <row r="2635">
          <cell r="A2635" t="str">
            <v>98624</v>
          </cell>
          <cell r="B2635" t="str">
            <v>CONTENÇÃO EM CORTINA COM ESTACAS ESPAÇADAS COM 60 CM DE DIÂMETRO E PROFUNDIDADE MENOR OU IGUAL A 10 M. AF_06/2018</v>
          </cell>
          <cell r="C2635" t="str">
            <v>M2</v>
          </cell>
          <cell r="D2635" t="str">
            <v>ATRIBUÍDO SÃO PAULO</v>
          </cell>
          <cell r="E2635" t="str">
            <v>184,76</v>
          </cell>
        </row>
        <row r="2636">
          <cell r="A2636" t="str">
            <v>98625</v>
          </cell>
          <cell r="B2636" t="str">
            <v>CONTENÇÃO EM CORTINA COM ESTACAS ESPAÇADAS COM 60 CM DE DIÂMETRO E PROFUNDIDADE MAIOR QUE 10 M E MENOR OU IGUAL A 15 M. AF_06/2018</v>
          </cell>
          <cell r="C2636" t="str">
            <v>M2</v>
          </cell>
          <cell r="D2636" t="str">
            <v>ATRIBUÍDO SÃO PAULO</v>
          </cell>
          <cell r="E2636" t="str">
            <v>175,99</v>
          </cell>
        </row>
        <row r="2637">
          <cell r="A2637" t="str">
            <v>98626</v>
          </cell>
          <cell r="B2637" t="str">
            <v>CONTENÇÃO EM CORTINA COM ESTACAS ESPAÇADAS COM 60 CM DE DIÂMETRO E PROFUNDIDADE MAIOR QUE 15 M. AF_06/2018</v>
          </cell>
          <cell r="C2637" t="str">
            <v>M2</v>
          </cell>
          <cell r="D2637" t="str">
            <v>ATRIBUÍDO SÃO PAULO</v>
          </cell>
          <cell r="E2637" t="str">
            <v>171,45</v>
          </cell>
        </row>
        <row r="2638">
          <cell r="A2638" t="str">
            <v>98655</v>
          </cell>
          <cell r="B2638" t="str">
            <v>EXECUÇÃO DE MURETA GUIA PARA CONTENÇÃO/ FUNDAÇÃO COM 30 CM DE ESPESSURA. AF_06/2018</v>
          </cell>
          <cell r="C2638" t="str">
            <v>M</v>
          </cell>
          <cell r="D2638" t="str">
            <v>ATRIBUÍDO SÃO PAULO</v>
          </cell>
          <cell r="E2638" t="str">
            <v>690,40</v>
          </cell>
        </row>
        <row r="2639">
          <cell r="A2639" t="str">
            <v>98656</v>
          </cell>
          <cell r="B2639" t="str">
            <v>EXECUÇÃO DE MURETA GUIA PARA CONTENÇÃO/ FUNDAÇÃO COM 40 CM DE ESPESSURA. AF_06/2018</v>
          </cell>
          <cell r="C2639" t="str">
            <v>M</v>
          </cell>
          <cell r="D2639" t="str">
            <v>ATRIBUÍDO SÃO PAULO</v>
          </cell>
          <cell r="E2639" t="str">
            <v>702,11</v>
          </cell>
        </row>
        <row r="2640">
          <cell r="A2640" t="str">
            <v>98657</v>
          </cell>
          <cell r="B2640" t="str">
            <v>EXECUÇÃO DE MURETA GUIA PARA CONTENÇÃO/ FUNDAÇÃO COM 50 CM DE ESPESSURA. AF_06/2018</v>
          </cell>
          <cell r="C2640" t="str">
            <v>M</v>
          </cell>
          <cell r="D2640" t="str">
            <v>ATRIBUÍDO SÃO PAULO</v>
          </cell>
          <cell r="E2640" t="str">
            <v>713,83</v>
          </cell>
        </row>
        <row r="2641">
          <cell r="A2641" t="str">
            <v>98658</v>
          </cell>
          <cell r="B2641" t="str">
            <v>EXECUÇÃO DE MURETA GUIA PARA CONTENÇÃO/ FUNDAÇÃO COM 60 CM DE ESPESSURA. AF_06/2018</v>
          </cell>
          <cell r="C2641" t="str">
            <v>M</v>
          </cell>
          <cell r="D2641" t="str">
            <v>ATRIBUÍDO SÃO PAULO</v>
          </cell>
          <cell r="E2641" t="str">
            <v>725,53</v>
          </cell>
        </row>
        <row r="2642">
          <cell r="A2642" t="str">
            <v>98659</v>
          </cell>
          <cell r="B2642" t="str">
            <v>EXECUÇÃO DE MURETA GUIA PARA CONTENÇÃO/ FUNDAÇÃO COM 80 CM DE ESPESSURA. AF_06/2018</v>
          </cell>
          <cell r="C2642" t="str">
            <v>M</v>
          </cell>
          <cell r="D2642" t="str">
            <v>ATRIBUÍDO SÃO PAULO</v>
          </cell>
          <cell r="E2642" t="str">
            <v>748,96</v>
          </cell>
        </row>
        <row r="2643">
          <cell r="A2643" t="str">
            <v>98746</v>
          </cell>
          <cell r="B2643" t="str">
            <v>SOLDA DE TOPO EM CHAPA/PERFIL/TUBO DE AÇO CHANFRADO, ESPESSURA=1/4''. AF_06/2018</v>
          </cell>
          <cell r="C2643" t="str">
            <v>M</v>
          </cell>
          <cell r="D2643" t="str">
            <v>COEFICIENTE DE REPRESENTATIVIDADE</v>
          </cell>
          <cell r="E2643" t="str">
            <v>54,75</v>
          </cell>
        </row>
        <row r="2644">
          <cell r="A2644" t="str">
            <v>98749</v>
          </cell>
          <cell r="B2644" t="str">
            <v>SOLDA DE TOPO EM CHAPA/PERFIL/TUBO DE AÇO CHANFRADO, ESPESSURA=5/16''. AF_06/2018</v>
          </cell>
          <cell r="C2644" t="str">
            <v>M</v>
          </cell>
          <cell r="D2644" t="str">
            <v>COEFICIENTE DE REPRESENTATIVIDADE</v>
          </cell>
          <cell r="E2644" t="str">
            <v>66,17</v>
          </cell>
        </row>
        <row r="2645">
          <cell r="A2645" t="str">
            <v>98750</v>
          </cell>
          <cell r="B2645" t="str">
            <v>SOLDA DE TOPO EM CHAPA/PERFIL/TUBO DE AÇO CHANFRADO, ESPESSURA=3/8''. AF_06/2018</v>
          </cell>
          <cell r="C2645" t="str">
            <v>M</v>
          </cell>
          <cell r="D2645" t="str">
            <v>COEFICIENTE DE REPRESENTATIVIDADE</v>
          </cell>
          <cell r="E2645" t="str">
            <v>80,03</v>
          </cell>
        </row>
        <row r="2646">
          <cell r="A2646" t="str">
            <v>98751</v>
          </cell>
          <cell r="B2646" t="str">
            <v>SOLDA DE TOPO EM CHAPA/PERFIL/TUBO DE AÇO CHANFRADO, ESPESSURA=1/2''. AF_06/2018</v>
          </cell>
          <cell r="C2646" t="str">
            <v>M</v>
          </cell>
          <cell r="D2646" t="str">
            <v>COEFICIENTE DE REPRESENTATIVIDADE</v>
          </cell>
          <cell r="E2646" t="str">
            <v>116,26</v>
          </cell>
        </row>
        <row r="2647">
          <cell r="A2647" t="str">
            <v>98752</v>
          </cell>
          <cell r="B2647" t="str">
            <v>SOLDA DE TOPO EM CHAPA/PERFIL/TUBO DE AÇO CHANFRADO, ESPESSURA=5/8''. AF_06/2018</v>
          </cell>
          <cell r="C2647" t="str">
            <v>M</v>
          </cell>
          <cell r="D2647" t="str">
            <v>COEFICIENTE DE REPRESENTATIVIDADE</v>
          </cell>
          <cell r="E2647" t="str">
            <v>159,98</v>
          </cell>
        </row>
        <row r="2648">
          <cell r="A2648" t="str">
            <v>98753</v>
          </cell>
          <cell r="B2648" t="str">
            <v>SOLDA DE TOPO EM CHAPA/PERFIL/TUBO DE AÇO CHANFRADO, ESPESSURA=3/4''. AF_06/2018</v>
          </cell>
          <cell r="C2648" t="str">
            <v>M</v>
          </cell>
          <cell r="D2648" t="str">
            <v>COEFICIENTE DE REPRESENTATIVIDADE</v>
          </cell>
          <cell r="E2648" t="str">
            <v>214,43</v>
          </cell>
        </row>
        <row r="2649">
          <cell r="A2649" t="str">
            <v>100763</v>
          </cell>
          <cell r="B2649" t="str">
            <v>VIGA METÁLICA EM PERFIL LAMINADO OU SOLDADO EM AÇO ESTRUTURAL, COM CONEXÕES PARAFUSADAS, INCLUSOS MÃO DE OBRA, TRANSPORTE E IÇAMENTO UTILIZANDO GUINDASTE - FORNECIMENTO E INSTALAÇÃO. AF_01/2020_PSA</v>
          </cell>
          <cell r="C2649" t="str">
            <v>KG</v>
          </cell>
          <cell r="D2649" t="str">
            <v>ATRIBUÍDO SÃO PAULO</v>
          </cell>
          <cell r="E2649" t="str">
            <v>15,43</v>
          </cell>
        </row>
        <row r="2650">
          <cell r="A2650" t="str">
            <v>100764</v>
          </cell>
          <cell r="B2650" t="str">
            <v>VIGA METÁLICA EM PERFIL LAMINADO OU SOLDADO EM AÇO ESTRUTURAL, COM CONEXÕES SOLDADAS, INCLUSOS MÃO DE OBRA, TRANSPORTE E IÇAMENTO UTILIZANDO GUINDASTE - FORNECIMENTO E INSTALAÇÃO. AF_01/2020_PA</v>
          </cell>
          <cell r="C2650" t="str">
            <v>KG</v>
          </cell>
          <cell r="D2650" t="str">
            <v>ATRIBUÍDO SÃO PAULO</v>
          </cell>
          <cell r="E2650" t="str">
            <v>15,15</v>
          </cell>
        </row>
        <row r="2651">
          <cell r="A2651" t="str">
            <v>100765</v>
          </cell>
          <cell r="B2651" t="str">
            <v>PILAR METÁLICO PERFIL LAMINADO/SOLDADO EM AÇO ESTRUTURAL, COM CONEXÕES PARAFUSADAS, INCLUSOS MÃO DE OBRA, TRANSPORTE E IÇAMENTO UTILIZANDO GUINDASTE - FORNECIMENTO E INSTALAÇÃO. AF_01/2020_PSA</v>
          </cell>
          <cell r="C2651" t="str">
            <v>KG</v>
          </cell>
          <cell r="D2651" t="str">
            <v>ATRIBUÍDO SÃO PAULO</v>
          </cell>
          <cell r="E2651" t="str">
            <v>14,81</v>
          </cell>
        </row>
        <row r="2652">
          <cell r="A2652" t="str">
            <v>100766</v>
          </cell>
          <cell r="B2652" t="str">
            <v>PILAR METÁLICO PERFIL LAMINADO OU SOLDADO EM AÇO ESTRUTURAL, COM CONEXÕES SOLDADAS, INCLUSOS MÃO DE OBRA, TRANSPORTE E IÇAMENTO UTILIZANDO GUINDASTE - FORNECIMENTO E INSTALAÇÃO. AF_01/2020_PA</v>
          </cell>
          <cell r="C2652" t="str">
            <v>KG</v>
          </cell>
          <cell r="D2652" t="str">
            <v>ATRIBUÍDO SÃO PAULO</v>
          </cell>
          <cell r="E2652" t="str">
            <v>14,85</v>
          </cell>
        </row>
        <row r="2653">
          <cell r="A2653" t="str">
            <v>100767</v>
          </cell>
          <cell r="B2653" t="str">
            <v>CONTRAVENTAMENTO COM CANTONEIRAS DE AÇO, ABAS IGUAIS, COM CONEXÕES PARAFUSADAS, INCLUSOS MÃO DE OBRA, TRANSPORTE E IÇAMENTO UTILIZANDO TALHA MANUAL, PARA EDIFÍCIOS DE ATÉ 2 PAVIMENTOS - FORNECIMENTO E INSTALAÇÃO. AF_01/2020_PSA</v>
          </cell>
          <cell r="C2653" t="str">
            <v>KG</v>
          </cell>
          <cell r="D2653" t="str">
            <v>ATRIBUÍDO SÃO PAULO</v>
          </cell>
          <cell r="E2653" t="str">
            <v>15,62</v>
          </cell>
        </row>
        <row r="2654">
          <cell r="A2654" t="str">
            <v>100768</v>
          </cell>
          <cell r="B2654" t="str">
            <v>CONTRAVENTAMENTO COM CANTONEIRAS DE AÇO, ABAS IGUAIS, COM CONEXÕES SOLDADAS, INCLUSOS MÃO DE OBRA, TRANSPORTE E IÇAMENTO UTILIZANDO TALHA MANUAL, PARA EDIFÍCIOS DE ATÉ 2 PAVIMENTOS - FORNECIMENTO E INSTALAÇÃO. AF_01/2020_PA</v>
          </cell>
          <cell r="C2654" t="str">
            <v>KG</v>
          </cell>
          <cell r="D2654" t="str">
            <v>ATRIBUÍDO SÃO PAULO</v>
          </cell>
          <cell r="E2654" t="str">
            <v>14,67</v>
          </cell>
        </row>
        <row r="2655">
          <cell r="A2655" t="str">
            <v>100769</v>
          </cell>
          <cell r="B2655" t="str">
            <v>CONTRAVENTAMENTO COM CANTONEIRAS DE AÇO, ABAS IGUAIS, COM CONEXÕES PARAFUSADAS, INCLUSOS MÃO DE OBRA, TRANSPORTE E IÇAMENTO UTILIZANDO GUINDASTE, PARA EDIFÍCIOS DE 3 A 5 PAVIMENTOS - FORNECIMENTO E INSTALAÇÃO. AF_01/2020_PSA</v>
          </cell>
          <cell r="C2655" t="str">
            <v>KG</v>
          </cell>
          <cell r="D2655" t="str">
            <v>ATRIBUÍDO SÃO PAULO</v>
          </cell>
          <cell r="E2655" t="str">
            <v>21,43</v>
          </cell>
        </row>
        <row r="2656">
          <cell r="A2656" t="str">
            <v>100770</v>
          </cell>
          <cell r="B2656" t="str">
            <v>CONTRAVENTAMENTO COM CANTONEIRAS DE AÇO, ABAS IGUAIS, COM CONEXÕES SOLDADAS, INCLUSOS MÃO DE OBRA, TRANSPORTE E IÇAMENTO UTILIZANDO GUINDASTE, PARA EDIFÍCIOS DE 3 A 5 PAVIMENTOS - FORNECIMENTO E INSTALAÇÃO. AF_01/2020_PA</v>
          </cell>
          <cell r="C2656" t="str">
            <v>KG</v>
          </cell>
          <cell r="D2656" t="str">
            <v>ATRIBUÍDO SÃO PAULO</v>
          </cell>
          <cell r="E2656" t="str">
            <v>20,30</v>
          </cell>
        </row>
        <row r="2657">
          <cell r="A2657" t="str">
            <v>100771</v>
          </cell>
          <cell r="B2657" t="str">
            <v>CONTRAVENTAMENTO COM CANTONEIRAS DE AÇO, ABAS IGUAIS, COM CONEXÕES PARAFUSADAS, INCLUSOS MÃO DE OBRA, TRANSPORTE E IÇAMENTO UTILIZANDO GRUA, PARA EDIFÍCIOS DE 6 A 10 PAVIMENTOS - FORNECIMENTO E INSTALAÇÃO. AF_01/2020_PSA</v>
          </cell>
          <cell r="C2657" t="str">
            <v>KG</v>
          </cell>
          <cell r="D2657" t="str">
            <v>ATRIBUÍDO SÃO PAULO</v>
          </cell>
          <cell r="E2657" t="str">
            <v>15,99</v>
          </cell>
        </row>
        <row r="2658">
          <cell r="A2658" t="str">
            <v>100772</v>
          </cell>
          <cell r="B2658" t="str">
            <v>CONTRAVENTAMENTO COM CANTONEIRAS DE AÇO, ABAS IGUAIS, COM CONEXÕES SOLDADAS, INCLUSOS MÃO DE OBRA, TRANSPORTE E IÇAMENTO UTILIZANDO GRUA, PARA EDIFÍCIOS DE 6 A 10 PAVIMENTOS - FORNECIMENTO E INSTALAÇÃO. AF_01/2020_PA</v>
          </cell>
          <cell r="C2658" t="str">
            <v>KG</v>
          </cell>
          <cell r="D2658" t="str">
            <v>ATRIBUÍDO SÃO PAULO</v>
          </cell>
          <cell r="E2658" t="str">
            <v>14,94</v>
          </cell>
        </row>
        <row r="2659">
          <cell r="A2659" t="str">
            <v>100773</v>
          </cell>
          <cell r="B2659" t="str">
            <v>ESTRUTURA TRELIÇADA DE COBERTURA, TIPO ARCO, COM LIGAÇÕES SOLDADAS, INCLUSOS PERFIS METÁLICOS, CHAPAS METÁLICAS, MÃO DE OBRA E TRANSPORTE COM GUINDASTE - FORNECIMENTO E INSTALAÇÃO. AF_01/2020_PSA</v>
          </cell>
          <cell r="C2659" t="str">
            <v>KG</v>
          </cell>
          <cell r="D2659" t="str">
            <v>ATRIBUÍDO SÃO PAULO</v>
          </cell>
          <cell r="E2659" t="str">
            <v>18,96</v>
          </cell>
        </row>
        <row r="2660">
          <cell r="A2660" t="str">
            <v>100774</v>
          </cell>
          <cell r="B2660" t="str">
            <v>ESTRUTURA TRELIÇADA DE COBERTURA, TIPO SHED, COM LIGAÇÕES SOLDADAS, INCLUSOS PERFIS METÁLICOS, CHAPAS METÁLICAS, MÃO DE OBRA E TRANSPORTE COM GUINDASTE - FORNECIMENTO E INSTALAÇÃO. AF_01/2020_PSA</v>
          </cell>
          <cell r="C2660" t="str">
            <v>KG</v>
          </cell>
          <cell r="D2660" t="str">
            <v>ATRIBUÍDO SÃO PAULO</v>
          </cell>
          <cell r="E2660" t="str">
            <v>11,32</v>
          </cell>
        </row>
        <row r="2661">
          <cell r="A2661" t="str">
            <v>100775</v>
          </cell>
          <cell r="B2661" t="str">
            <v>ESTRUTURA TRELIÇADA DE COBERTURA, TIPO FINK, COM LIGAÇÕES SOLDADAS, INCLUSOS PERFIS METÁLICOS, CHAPAS METÁLICAS, MÃO DE OBRA E TRANSPORTE COM GUINDASTE - FORNECIMENTO E INSTALAÇÃO. AF_01/2020_PSA</v>
          </cell>
          <cell r="C2661" t="str">
            <v>KG</v>
          </cell>
          <cell r="D2661" t="str">
            <v>ATRIBUÍDO SÃO PAULO</v>
          </cell>
          <cell r="E2661" t="str">
            <v>13,20</v>
          </cell>
        </row>
        <row r="2662">
          <cell r="A2662" t="str">
            <v>100776</v>
          </cell>
          <cell r="B2662" t="str">
            <v>ESTRUTURA TRELIÇADA DE COBERTURA, TIPO ARCO, COM LIGAÇÕES PARAFUSADAS, INCLUSOS PERFIS METÁLICOS, CHAPAS METÁLICAS, MÃO DE OBRA E TRANSPORTE COM GUINDASTE - FORNECIMENTO E INSTALAÇÃO. AF_01/2020_PSA</v>
          </cell>
          <cell r="C2662" t="str">
            <v>KG</v>
          </cell>
          <cell r="D2662" t="str">
            <v>ATRIBUÍDO SÃO PAULO</v>
          </cell>
          <cell r="E2662" t="str">
            <v>19,18</v>
          </cell>
        </row>
        <row r="2663">
          <cell r="A2663" t="str">
            <v>100777</v>
          </cell>
          <cell r="B2663" t="str">
            <v>ESTRUTURA TRELIÇADA DE COBERTURA, TIPO SHED, COM LIGAÇÕES PARAFUSADAS, INCLUSOS PERFIS METÁLICOS, CHAPAS METÁLICAS, MÃO DE OBRA E TRANSPORTE COM GUINDASTE - FORNECIMENTO E INSTALAÇÃO. AF_01/2020_PSA</v>
          </cell>
          <cell r="C2663" t="str">
            <v>KG</v>
          </cell>
          <cell r="D2663" t="str">
            <v>ATRIBUÍDO SÃO PAULO</v>
          </cell>
          <cell r="E2663" t="str">
            <v>13,56</v>
          </cell>
        </row>
        <row r="2664">
          <cell r="A2664" t="str">
            <v>100778</v>
          </cell>
          <cell r="B2664" t="str">
            <v>ESTRUTURA TRELIÇADA DE COBERTURA, TIPO FINK, COM LIGAÇÕES PARAFUSADAS, INCLUSOS PERFIS METÁLICOS, CHAPAS METÁLICAS, MÃO DE OBRA E TRANSPORTE COM GUINDASTE - FORNECIMENTO E INSTALAÇÃO. AF_01/2020_PSA</v>
          </cell>
          <cell r="C2664" t="str">
            <v>KG</v>
          </cell>
          <cell r="D2664" t="str">
            <v>ATRIBUÍDO SÃO PAULO</v>
          </cell>
          <cell r="E2664" t="str">
            <v>10,09</v>
          </cell>
        </row>
        <row r="2665">
          <cell r="A2665" t="str">
            <v>103795</v>
          </cell>
          <cell r="B2665" t="str">
            <v>FABRICAÇÃO, MONTAGEM E DESMONTAGEM DE FÔRMA PARA ESCADA HIDRÁULICA, EM CHAPA DE MADEIRA COMPENSADA RESINADA, E = 17 MM, 3 UTILIZAÇÕES. AF_08/2022</v>
          </cell>
          <cell r="C2665" t="str">
            <v>M2</v>
          </cell>
          <cell r="D2665" t="str">
            <v>COEFICIENTE DE REPRESENTATIVIDADE</v>
          </cell>
          <cell r="E2665" t="str">
            <v>83,74</v>
          </cell>
        </row>
        <row r="2666">
          <cell r="A2666" t="str">
            <v>103796</v>
          </cell>
          <cell r="B2666" t="str">
            <v>FABRICAÇÃO, MONTAGEM E DESMONTAGEM DE FÔRMA PARA BACIA DE DISSIPAÇÃO, EM MADEIRA SERRADA, E = 25 MM, 2 UTILIZAÇÕES. AF_08/2022</v>
          </cell>
          <cell r="C2666" t="str">
            <v>M2</v>
          </cell>
          <cell r="D2666" t="str">
            <v>COEFICIENTE DE REPRESENTATIVIDADE</v>
          </cell>
          <cell r="E2666" t="str">
            <v>64,60</v>
          </cell>
        </row>
        <row r="2667">
          <cell r="A2667" t="str">
            <v>103797</v>
          </cell>
          <cell r="B2667" t="str">
            <v>ARMAÇÃO DE DESCIDA DÁGUA UTILIZANDO AÇO CA-60 DE 5 MM - MONTAGEM. AF_08/2022</v>
          </cell>
          <cell r="C2667" t="str">
            <v>KG</v>
          </cell>
          <cell r="D2667" t="str">
            <v>COEFICIENTE DE REPRESENTATIVIDADE</v>
          </cell>
          <cell r="E2667" t="str">
            <v>15,66</v>
          </cell>
        </row>
        <row r="2668">
          <cell r="A2668" t="str">
            <v>103798</v>
          </cell>
          <cell r="B2668" t="str">
            <v>CONCRETAGEM DE DISSIPADOR DE ENERGIA, CONCRETO USINADO, FCK = 20 MPA, COM USO DE BOMBA - LANÇAMENTO, ADENSAMENTO E ACABAMENTO. AF_08/2022</v>
          </cell>
          <cell r="C2668" t="str">
            <v>M3</v>
          </cell>
          <cell r="D2668" t="str">
            <v>COEFICIENTE DE REPRESENTATIVIDADE</v>
          </cell>
          <cell r="E2668" t="str">
            <v>627,90</v>
          </cell>
        </row>
        <row r="2669">
          <cell r="A2669" t="str">
            <v>103799</v>
          </cell>
          <cell r="B2669" t="str">
            <v>PEDRA DE MÃO FIXADA COM CONCRETO PARA BACIA DE DISSIPAÇÃO, 40% DE CONCRETO EM VOLUME, FCK = 20 MPA, COM USO DE JERICA E PREPARO EM BETONEIRA DE 600 L - AREIA, BRITA E PEDRA DE MÃO COMERCIAIS - LANÇAMENTO, ADENSAMENTO E ACABAMENTO. AF_08/2022</v>
          </cell>
          <cell r="C2669" t="str">
            <v>M3</v>
          </cell>
          <cell r="D2669" t="str">
            <v>COEFICIENTE DE REPRESENTATIVIDADE</v>
          </cell>
          <cell r="E2669" t="str">
            <v>564,04</v>
          </cell>
        </row>
        <row r="2670">
          <cell r="A2670" t="str">
            <v>103800</v>
          </cell>
          <cell r="B2670" t="str">
            <v>PEDRA ARGAMASSADA COM CIMENTO E AREIA 1:3, 40% DE ARGAMASSA EM VOLUME - AREIA E PEDRA DE MÃO COMERCIAIS - FORNECIMENTO E ASSENTAMENTO. AF_08/2022</v>
          </cell>
          <cell r="C2670" t="str">
            <v>M3</v>
          </cell>
          <cell r="D2670" t="str">
            <v>COEFICIENTE DE REPRESENTATIVIDADE</v>
          </cell>
          <cell r="E2670" t="str">
            <v>621,79</v>
          </cell>
        </row>
        <row r="2671">
          <cell r="A2671" t="str">
            <v>103801</v>
          </cell>
          <cell r="B2671" t="str">
            <v>CONCRETAGEM DE DISSIPADOR DE ENERGIA, FCK = 20 MPA, COM USO DE JERICAS E PREPARO EM BETONEIRA DE 600 L - AREIA E BRITA COMERCIAIS - LANÇAMENTO, ADENSAMENTO E ACABAMENTO. AF_08/2022</v>
          </cell>
          <cell r="C2671" t="str">
            <v>M3</v>
          </cell>
          <cell r="D2671" t="str">
            <v>COEFICIENTE DE REPRESENTATIVIDADE</v>
          </cell>
          <cell r="E2671" t="str">
            <v>761,75</v>
          </cell>
        </row>
        <row r="2672">
          <cell r="A2672" t="str">
            <v>103925</v>
          </cell>
          <cell r="B2672" t="str">
            <v>ESCADA HIDRÁULICA, LARGURA ATÉ 1M, TIPO DESCIDA DÁGUA DE CORTE OU ATERRO EM DEGRAUS (DCD 02, 04 E DAD 02), EM CONCRETO USINADO, FCK = 20 MPA, LANÇADO COM BOMBA, INCLUINDO ARMAÇÃO, MATERIAIS E FÔRMAS (3 UTILIZAÇÕES). AF_08/2022</v>
          </cell>
          <cell r="C2672" t="str">
            <v>M3</v>
          </cell>
          <cell r="D2672" t="str">
            <v>ATRIBUÍDO SÃO PAULO</v>
          </cell>
          <cell r="E2672" t="str">
            <v>1.650,33</v>
          </cell>
        </row>
        <row r="2673">
          <cell r="A2673" t="str">
            <v>103926</v>
          </cell>
          <cell r="B2673" t="str">
            <v>ESCADA HIDRÁULICA, LARGURA DE 1 A 4,1 M, TIPO DESCIDA DÁGUA DE ATERRO EM DEGRAUS (DAD 04, 06, 08, 10, 12, 14, 16, 18), EM CONCRETO USINADO, FCK = 20 MPA, LANÇADO COM BOMBA, INCLUINDO ARMAÇÃO, MATERIAIS E FÔRMAS (3 UTILIZAÇÕES). AF_08/2022</v>
          </cell>
          <cell r="C2673" t="str">
            <v>M3</v>
          </cell>
          <cell r="D2673" t="str">
            <v>ATRIBUÍDO SÃO PAULO</v>
          </cell>
          <cell r="E2673" t="str">
            <v>1.333,62</v>
          </cell>
        </row>
        <row r="2674">
          <cell r="A2674" t="str">
            <v>103928</v>
          </cell>
          <cell r="B2674" t="str">
            <v>BACIA DE DISSIPAÇÃO, TIPO BACIA EM PEDRA DE MÃO ARGAMASSADA (DES 01, 02, 03, 04), LANÇADO MANUALMENTE, INCLUINDO MATERIAIS E FÔRMAS (2 UTILIZAÇÕES). AF_08/2022</v>
          </cell>
          <cell r="C2674" t="str">
            <v>M3</v>
          </cell>
          <cell r="D2674" t="str">
            <v>COEFICIENTE DE REPRESENTATIVIDADE</v>
          </cell>
          <cell r="E2674" t="str">
            <v>621,79</v>
          </cell>
        </row>
        <row r="2675">
          <cell r="A2675" t="str">
            <v>103929</v>
          </cell>
          <cell r="B2675" t="str">
            <v>BACIA DE DISSIPAÇÃO, TIPO BACIA COM DENTES DE CONCRETO (01), COM PREPARO MANUAL, FCK = 20 MPA, LANÇADO MANUALMENTE, INCLUINDO MATERIAIS E FÔRMAS (2 UTILIZAÇÕES). AF_08/2022</v>
          </cell>
          <cell r="C2675" t="str">
            <v>M3</v>
          </cell>
          <cell r="D2675" t="str">
            <v>COEFICIENTE DE REPRESENTATIVIDADE</v>
          </cell>
          <cell r="E2675" t="str">
            <v>1.407,82</v>
          </cell>
        </row>
        <row r="2676">
          <cell r="A2676" t="str">
            <v>103930</v>
          </cell>
          <cell r="B2676" t="str">
            <v>BACIA DE DISSIPAÇÃO, LARGURA ATÉ 1 M, TIPO BACIA EM PEDRA DE MÃO FIXADA COM CONCRETO (DEB 01, 02), COM PREPARO MANUAL, FCK = 20 MPA, LANÇADO MANUALMENTE, INCLUINDO MATERIAIS E FÔRMAS (2 UTILIZAÇÕES). AF_08/2022</v>
          </cell>
          <cell r="C2676" t="str">
            <v>M3</v>
          </cell>
          <cell r="D2676" t="str">
            <v>COEFICIENTE DE REPRESENTATIVIDADE</v>
          </cell>
          <cell r="E2676" t="str">
            <v>921,60</v>
          </cell>
        </row>
        <row r="2677">
          <cell r="A2677" t="str">
            <v>103931</v>
          </cell>
          <cell r="B2677" t="str">
            <v>BACIA DE DISSIPAÇÃO, LARGURA DE 1 A 4 M, TIPO BACIA EM PEDRA DE MÃO FIXADA COM CONCRETO (DEB 03, 04, 05, 06), COM PREPARO MANUAL, FCK = 20 MPA, LANÇADO MANUALMENTE, INCLUINDO MATERIAIS E FÔRMAS (2 UTILIZAÇÕES). AF_08/2022</v>
          </cell>
          <cell r="C2677" t="str">
            <v>M3</v>
          </cell>
          <cell r="D2677" t="str">
            <v>COEFICIENTE DE REPRESENTATIVIDADE</v>
          </cell>
          <cell r="E2677" t="str">
            <v>707,47</v>
          </cell>
        </row>
        <row r="2678">
          <cell r="A2678" t="str">
            <v>103932</v>
          </cell>
          <cell r="B2678" t="str">
            <v>BACIA DE DISSIPAÇÃO, LARGURA DE 4 A 9,2 M, TIPO BACIA EM PEDRA DE MÃO FIXADA COM CONCRETO (DEB 07, 08, 09, 10, 11, 12, 13), COM PREPARO MANUAL, FCK = 20 MPA, LANÇADO MANUALMENTE, INCLUINDO MATERIAIS E FÔRMAS (2 UTILIZAÇÕES). AF_08/2022</v>
          </cell>
          <cell r="C2678" t="str">
            <v>M3</v>
          </cell>
          <cell r="D2678" t="str">
            <v>COEFICIENTE DE REPRESENTATIVIDADE</v>
          </cell>
          <cell r="E2678" t="str">
            <v>676,09</v>
          </cell>
        </row>
        <row r="2679">
          <cell r="A2679" t="str">
            <v>103933</v>
          </cell>
          <cell r="B2679" t="str">
            <v>DESCIDA D'ÁGUA RÁPIDA (DAR 03), EM CONCRETO USINADO, FCK = 20 MPA, LANÇADO COM BOMBA, INCLUINDO ARMAÇÃO, MATERIAIS E FÔRMAS (2 UTILIZAÇÕES). AF_08/2022</v>
          </cell>
          <cell r="C2679" t="str">
            <v>M3</v>
          </cell>
          <cell r="D2679" t="str">
            <v>ATRIBUÍDO SÃO PAULO</v>
          </cell>
          <cell r="E2679" t="str">
            <v>1.545,27</v>
          </cell>
        </row>
        <row r="2680">
          <cell r="A2680" t="str">
            <v>104466</v>
          </cell>
          <cell r="B2680" t="str">
            <v>COMPOSIÇÃO PARAMÉTRICA PARA FORNECIMENTO E MONTAGEM DE ESTRUTURA METÁLICA PARA ESTRUTURA PRINCIPAL DE EDIFICAÇÕES (PILARES, VIGAS E CONTRAVENTAMENTO). AF_11/2022</v>
          </cell>
          <cell r="C2680" t="str">
            <v>KG</v>
          </cell>
          <cell r="D2680" t="str">
            <v>ATRIBUÍDO SÃO PAULO</v>
          </cell>
          <cell r="E2680" t="str">
            <v>26,98</v>
          </cell>
        </row>
        <row r="2681">
          <cell r="A2681" t="str">
            <v>104467</v>
          </cell>
          <cell r="B2681" t="str">
            <v>COMPOSIÇÃO PARAMÉTRICA PARA FORNECIMENTO E MONTAGEM DE ESTRUTURA METÁLICA PARA COBERTURA DE EDIFICAÇÕES COM ESTRUTURA DE APOIO. AF_11/2022</v>
          </cell>
          <cell r="C2681" t="str">
            <v>KG</v>
          </cell>
          <cell r="D2681" t="str">
            <v>ATRIBUÍDO SÃO PAULO</v>
          </cell>
          <cell r="E2681" t="str">
            <v>37,29</v>
          </cell>
        </row>
        <row r="2682">
          <cell r="A2682" t="str">
            <v>104468</v>
          </cell>
          <cell r="B2682" t="str">
            <v>COMPOSIÇÃO PARAMÉTRICA PARA FORNECIMENTO E MONTAGEM DE ESTRUTURA METÁLICA PARA GALPÕES SEM PONTE ROLANTE. AF_11/2022</v>
          </cell>
          <cell r="C2682" t="str">
            <v>KG</v>
          </cell>
          <cell r="D2682" t="str">
            <v>ATRIBUÍDO SÃO PAULO</v>
          </cell>
          <cell r="E2682" t="str">
            <v>50,76</v>
          </cell>
        </row>
        <row r="2683">
          <cell r="A2683" t="str">
            <v>104469</v>
          </cell>
          <cell r="B2683" t="str">
            <v>COMPOSIÇÃO PARAMÉTRICA PARA FORNECIMENTO E MONTAGEM DE ESTRUTURA METÁLICA PARA GALPÕES COM PONTE ROLANTE. AF_11/2022</v>
          </cell>
          <cell r="C2683" t="str">
            <v>KG</v>
          </cell>
          <cell r="D2683" t="str">
            <v>ATRIBUÍDO SÃO PAULO</v>
          </cell>
          <cell r="E2683" t="str">
            <v>52,11</v>
          </cell>
        </row>
        <row r="2684">
          <cell r="A2684" t="str">
            <v>104470</v>
          </cell>
          <cell r="B2684" t="str">
            <v>COMPOSIÇÃO PARAMÉTRICA PARA FORNECIMENTO E MONTAGEM DE ESTRUTURA METÁLICA PARA COBERTURA DE GALPÕES COM ESTRUTURA DE APOIO EM VIGAS. AF_11/2022</v>
          </cell>
          <cell r="C2684" t="str">
            <v>KG</v>
          </cell>
          <cell r="D2684" t="str">
            <v>ATRIBUÍDO SÃO PAULO</v>
          </cell>
          <cell r="E2684" t="str">
            <v>28,94</v>
          </cell>
        </row>
        <row r="2685">
          <cell r="A2685" t="str">
            <v>104471</v>
          </cell>
          <cell r="B2685" t="str">
            <v>COMPOSIÇÃO PARAMÉTRICA PARA FORNECIMENTO E MONTAGEM DE ESTRUTURA METÁLICA PARA COBERTURA DE GALPÕES COM ESTRUTURA DE APOIO EM TRELIÇA TIPO FINK. AF_11/2022</v>
          </cell>
          <cell r="C2685" t="str">
            <v>KG</v>
          </cell>
          <cell r="D2685" t="str">
            <v>ATRIBUÍDO SÃO PAULO</v>
          </cell>
          <cell r="E2685" t="str">
            <v>25,89</v>
          </cell>
        </row>
        <row r="2686">
          <cell r="A2686" t="str">
            <v>104472</v>
          </cell>
          <cell r="B2686" t="str">
            <v>COMPOSIÇÃO PARAMÉTRICA PARA FORNECIMENTO E MONTAGEM DE ESTRUTURA METÁLICA PARA COBERTURA DE GALPÕES COM ESTRUTURA DE APOIO EM TRELIÇA TIPO ARCO. AF_11/2022</v>
          </cell>
          <cell r="C2686" t="str">
            <v>KG</v>
          </cell>
          <cell r="D2686" t="str">
            <v>ATRIBUÍDO SÃO PAULO</v>
          </cell>
          <cell r="E2686" t="str">
            <v>38,75</v>
          </cell>
        </row>
        <row r="2687">
          <cell r="A2687" t="str">
            <v>104483</v>
          </cell>
          <cell r="B2687" t="str">
            <v>COMPOSIÇÃO PARAMÉTRICA PARA EXECUÇÃO DE ESTRUTURAS DE CONCRETO ARMADO CONVENCIONAL, PARA EDIFICAÇÃO HABITACIONAL MULTIFAMILIAR (PRÉDIO), ATÉ 4 PAVIMENTOS, FCK = 25 MPA. AF_11/2022</v>
          </cell>
          <cell r="C2687" t="str">
            <v>M3</v>
          </cell>
          <cell r="D2687" t="str">
            <v>ATRIBUÍDO SÃO PAULO</v>
          </cell>
          <cell r="E2687" t="str">
            <v>2.250,61</v>
          </cell>
        </row>
        <row r="2688">
          <cell r="A2688" t="str">
            <v>104484</v>
          </cell>
          <cell r="B2688" t="str">
            <v>COMPOSIÇÃO PARAMÉTRICA PARA EXECUÇÃO DE ESTRUTURAS DE CONCRETO ARMADO, PARA EDIFICAÇÃO HABITACIONAL UNIFAMILIAR COM DOIS PAVIMENTOS (CASA ISOLADA), FCK = 25 MPA. AF_11/2022</v>
          </cell>
          <cell r="C2688" t="str">
            <v>M3</v>
          </cell>
          <cell r="D2688" t="str">
            <v>ATRIBUÍDO SÃO PAULO</v>
          </cell>
          <cell r="E2688" t="str">
            <v>3.782,94</v>
          </cell>
        </row>
        <row r="2689">
          <cell r="A2689" t="str">
            <v>104485</v>
          </cell>
          <cell r="B2689" t="str">
            <v>COMPOSIÇÃO PARAMÉTRICA EXECUÇÃO DE ESTRUTURAS DE CONCRETO ARMADO, PARA EDIFICAÇÃO HABITACIONAL UNIFAMILIAR COM DOIS PAVIMENTOS (CASA EM EMPREENDIMENTOS), FCK = 25 MPA. AF_11/2022</v>
          </cell>
          <cell r="C2689" t="str">
            <v>M3</v>
          </cell>
          <cell r="D2689" t="str">
            <v>ATRIBUÍDO SÃO PAULO</v>
          </cell>
          <cell r="E2689" t="str">
            <v>2.998,49</v>
          </cell>
        </row>
        <row r="2690">
          <cell r="A2690" t="str">
            <v>104486</v>
          </cell>
          <cell r="B2690" t="str">
            <v>COMPOSIÇÃO PARAMÉTRICA PARA EXECUÇÃO DE ESTRUTURAS DE CONCRETO ARMADO, PARA EDIFICAÇÃO HABITACIONAL UNIFAMILIAR TÉRREA (CASA ISOLADA), FCK = 25 MPA. AF_11/2022</v>
          </cell>
          <cell r="C2690" t="str">
            <v>M3</v>
          </cell>
          <cell r="D2690" t="str">
            <v>ATRIBUÍDO SÃO PAULO</v>
          </cell>
          <cell r="E2690" t="str">
            <v>3.241,51</v>
          </cell>
        </row>
        <row r="2691">
          <cell r="A2691" t="str">
            <v>104487</v>
          </cell>
          <cell r="B2691" t="str">
            <v>COMPOSIÇÃO PARAMÉTRICA PARA EXECUÇÃO DE ESTRUTURAS DE CONCRETO ARMADO, PARA EDIFICAÇÃO HABITACIONAL UNIFAMILIAR TÉRREA (CASA EM EMPREENDIMENTOS), FCK = 25 MPA. AF_11/2022</v>
          </cell>
          <cell r="C2691" t="str">
            <v>M3</v>
          </cell>
          <cell r="D2691" t="str">
            <v>ATRIBUÍDO SÃO PAULO</v>
          </cell>
          <cell r="E2691" t="str">
            <v>2.613,76</v>
          </cell>
        </row>
        <row r="2692">
          <cell r="A2692" t="str">
            <v>104488</v>
          </cell>
          <cell r="B2692" t="str">
            <v>COMPOSIÇÃO PARAMÉTRICA PARA EXECUÇÃO DE ESTRUTURAS DE CONCRETO ARMADO, PARA EDIFICAÇÃO INSTITUCIONAL TÉRREA, FCK = 25 MPA. AF_11/2022</v>
          </cell>
          <cell r="C2692" t="str">
            <v>M3</v>
          </cell>
          <cell r="D2692" t="str">
            <v>ATRIBUÍDO SÃO PAULO</v>
          </cell>
          <cell r="E2692" t="str">
            <v>2.586,72</v>
          </cell>
        </row>
        <row r="2693">
          <cell r="A2693" t="str">
            <v>104489</v>
          </cell>
          <cell r="B2693" t="str">
            <v>COMPOSIÇÃO PARAMÉTRICA PARA EXECUÇÃO DE ESCADA EM CONCRETO ARMADO, MOLDADA IN LOCO, FCK = 25 MPA. AF_11/2022</v>
          </cell>
          <cell r="C2693" t="str">
            <v>M3</v>
          </cell>
          <cell r="D2693" t="str">
            <v>ATRIBUÍDO SÃO PAULO</v>
          </cell>
          <cell r="E2693" t="str">
            <v>3.916,69</v>
          </cell>
        </row>
        <row r="2694">
          <cell r="A2694" t="str">
            <v>104490</v>
          </cell>
          <cell r="B2694" t="str">
            <v>COMPOSIÇÃO PARAMÉTRICA PARA EXECUÇÃO DE ESTRUTURAS DE CONCRETO ARMADO CONVENCIONAL, PARA EDIFICAÇÃO HABITACIONAL MULTIFAMILIAR (PRÉDIO), DE 5 A 8 PAVIMENTOS, FCK = 25 MPA. AF_11/2022</v>
          </cell>
          <cell r="C2694" t="str">
            <v>M3</v>
          </cell>
          <cell r="D2694" t="str">
            <v>ATRIBUÍDO SÃO PAULO</v>
          </cell>
          <cell r="E2694" t="str">
            <v>2.465,79</v>
          </cell>
        </row>
        <row r="2695">
          <cell r="A2695" t="str">
            <v>98562</v>
          </cell>
          <cell r="B2695" t="str">
            <v>IMPERMEABILIZAÇÃO DE SUPERFÍCIE COM ARGAMASSA DE CIMENTO E AREIA, COM ADITIVO IMPERMEABILIZANTE, E = 1,5CM. AF_09/2023</v>
          </cell>
          <cell r="C2695" t="str">
            <v>M2</v>
          </cell>
          <cell r="D2695" t="str">
            <v>COEFICIENTE DE REPRESENTATIVIDADE</v>
          </cell>
          <cell r="E2695" t="str">
            <v>45,67</v>
          </cell>
        </row>
        <row r="2696">
          <cell r="A2696" t="str">
            <v>98555</v>
          </cell>
          <cell r="B2696" t="str">
            <v>IMPERMEABILIZAÇÃO DE SUPERFÍCIE COM ARGAMASSA POLIMÉRICA / MEMBRANA ACRÍLICA, 3 DEMÃOS. AF_09/2023</v>
          </cell>
          <cell r="C2696" t="str">
            <v>M2</v>
          </cell>
          <cell r="D2696" t="str">
            <v>COEFICIENTE DE REPRESENTATIVIDADE</v>
          </cell>
          <cell r="E2696" t="str">
            <v>33,02</v>
          </cell>
        </row>
        <row r="2697">
          <cell r="A2697" t="str">
            <v>98556</v>
          </cell>
          <cell r="B2697" t="str">
            <v>IMPERMEABILIZIMPERMEABILIZAÇÃO DE SUPERFÍCIE COM ARGAMASSA POLIMÉRICA / MEMBRANA ACRÍLICA, 4 DEMÃOS, REFORÇADA COM VÉU DE POLIÉSTER (MAV). AF_09/2023</v>
          </cell>
          <cell r="C2697" t="str">
            <v>M2</v>
          </cell>
          <cell r="D2697" t="str">
            <v>COEFICIENTE DE REPRESENTATIVIDADE</v>
          </cell>
          <cell r="E2697" t="str">
            <v>63,45</v>
          </cell>
        </row>
        <row r="2698">
          <cell r="A2698" t="str">
            <v>98558</v>
          </cell>
          <cell r="B2698" t="str">
            <v>TRATAMENTO DE RALO OU PONTO EMERGENTE COM ARGAMASSA POLIMÉRICA / MEMBRANA ACRÍLICA REFORÇADO COM TELA DE POLIÉSTER (MAV). AF_09/2023</v>
          </cell>
          <cell r="C2698" t="str">
            <v>UN</v>
          </cell>
          <cell r="D2698" t="str">
            <v>COEFICIENTE DE REPRESENTATIVIDADE</v>
          </cell>
          <cell r="E2698" t="str">
            <v>11,09</v>
          </cell>
        </row>
        <row r="2699">
          <cell r="A2699" t="str">
            <v>98559</v>
          </cell>
          <cell r="B2699" t="str">
            <v>TRATAMENTO DE RODAPÉ COM TELA DE POLIÉSTER. AF_09/2023</v>
          </cell>
          <cell r="C2699" t="str">
            <v>M</v>
          </cell>
          <cell r="D2699" t="str">
            <v>COEFICIENTE DE REPRESENTATIVIDADE</v>
          </cell>
          <cell r="E2699" t="str">
            <v>5,96</v>
          </cell>
        </row>
        <row r="2700">
          <cell r="A2700" t="str">
            <v>98546</v>
          </cell>
          <cell r="B2700" t="str">
            <v>IMPERMEABILIZAÇÃO DE SUPERFÍCIE COM MANTA ASFÁLTICA, UMA CAMADA, INCLUSIVE APLICAÇÃO DE PRIMER ASFÁLTICO, E=4MM. AF_09/2023</v>
          </cell>
          <cell r="C2700" t="str">
            <v>M2</v>
          </cell>
          <cell r="D2700" t="str">
            <v>ATRIBUÍDO SÃO PAULO</v>
          </cell>
          <cell r="E2700" t="str">
            <v>152,40</v>
          </cell>
        </row>
        <row r="2701">
          <cell r="A2701" t="str">
            <v>98547</v>
          </cell>
          <cell r="B2701" t="str">
            <v>IMPERMEABILIZAÇÃO DE SUPERFÍCIE COM MANTA ASFÁLTICA, DUAS CAMADAS, INCLUSIVE APLICAÇÃO DE PRIMER ASFÁLTICO, E=3MM E E=4MM. AF_09/2023</v>
          </cell>
          <cell r="C2701" t="str">
            <v>M2</v>
          </cell>
          <cell r="D2701" t="str">
            <v>ATRIBUÍDO SÃO PAULO</v>
          </cell>
          <cell r="E2701" t="str">
            <v>262,70</v>
          </cell>
        </row>
        <row r="2702">
          <cell r="A2702" t="str">
            <v>98553</v>
          </cell>
          <cell r="B2702" t="str">
            <v>IMPERMEABILIZAÇÃO DE SUPERFÍCIE COM MEMBRANA À BASE DE POLIURETANO, 2 DEMÃOS. AF_09/2023</v>
          </cell>
          <cell r="C2702" t="str">
            <v>M2</v>
          </cell>
          <cell r="D2702" t="str">
            <v>COEFICIENTE DE REPRESENTATIVIDADE</v>
          </cell>
          <cell r="E2702" t="str">
            <v>228,95</v>
          </cell>
        </row>
        <row r="2703">
          <cell r="A2703" t="str">
            <v>98554</v>
          </cell>
          <cell r="B2703" t="str">
            <v>IMPERMEABILIZAÇÃO DE SUPERFÍCIE COM MEMBRANA À BASE DE RESINA ACRÍLICA, 3 DEMÃOS. AF_09/2023</v>
          </cell>
          <cell r="C2703" t="str">
            <v>M2</v>
          </cell>
          <cell r="D2703" t="str">
            <v>COEFICIENTE DE REPRESENTATIVIDADE</v>
          </cell>
          <cell r="E2703" t="str">
            <v>57,24</v>
          </cell>
        </row>
        <row r="2704">
          <cell r="A2704" t="str">
            <v>98557</v>
          </cell>
          <cell r="B2704" t="str">
            <v>IMPERMEABILIZAÇÃO DE SUPERFÍCIE COM EMULSÃO ASFÁLTICA, 2 DEMÃOS. AF_09/2023</v>
          </cell>
          <cell r="C2704" t="str">
            <v>M2</v>
          </cell>
          <cell r="D2704" t="str">
            <v>COEFICIENTE DE REPRESENTATIVIDADE</v>
          </cell>
          <cell r="E2704" t="str">
            <v>56,04</v>
          </cell>
        </row>
        <row r="2705">
          <cell r="A2705" t="str">
            <v>98563</v>
          </cell>
          <cell r="B2705" t="str">
            <v>PROTEÇÃO MECÂNICA DE SUPERFÍCIE HORIZONTAL COM ARGAMASSA DE CIMENTO E AREIA, TRAÇO 1:3, E=2CM. AF_09/2023</v>
          </cell>
          <cell r="C2705" t="str">
            <v>M2</v>
          </cell>
          <cell r="D2705" t="str">
            <v>COEFICIENTE DE REPRESENTATIVIDADE</v>
          </cell>
          <cell r="E2705" t="str">
            <v>36,87</v>
          </cell>
        </row>
        <row r="2706">
          <cell r="A2706" t="str">
            <v>98564</v>
          </cell>
          <cell r="B2706" t="str">
            <v>PROTEÇÃO MECÂNICA DE SUPERFÍCIE VERTICAL COM ARGAMASSA DE CIMENTO E AREIA, TRAÇO 1:3, E=2CM. AF_09/2023</v>
          </cell>
          <cell r="C2706" t="str">
            <v>M2</v>
          </cell>
          <cell r="D2706" t="str">
            <v>ATRIBUÍDO SÃO PAULO</v>
          </cell>
          <cell r="E2706" t="str">
            <v>50,15</v>
          </cell>
        </row>
        <row r="2707">
          <cell r="A2707" t="str">
            <v>98565</v>
          </cell>
          <cell r="B2707" t="str">
            <v>PROTEÇÃO MECÂNICA DE SUPERFICIE HORIZONTAL COM ARGAMASSA DE CIMENTO E AREIA, TRAÇO 1:3, E=3CM. AF_09/2023</v>
          </cell>
          <cell r="C2707" t="str">
            <v>M2</v>
          </cell>
          <cell r="D2707" t="str">
            <v>COEFICIENTE DE REPRESENTATIVIDADE</v>
          </cell>
          <cell r="E2707" t="str">
            <v>51,71</v>
          </cell>
        </row>
        <row r="2708">
          <cell r="A2708" t="str">
            <v>98566</v>
          </cell>
          <cell r="B2708" t="str">
            <v>PROTEÇÃO MECÂNICA DE SUPERFÍCIE VERTICAL COM ARGAMASSA DE CIMENTO E AREIA, TRAÇO 1:3, E=3CM. AF_09/2023</v>
          </cell>
          <cell r="C2708" t="str">
            <v>M2</v>
          </cell>
          <cell r="D2708" t="str">
            <v>ATRIBUÍDO SÃO PAULO</v>
          </cell>
          <cell r="E2708" t="str">
            <v>65,01</v>
          </cell>
        </row>
        <row r="2709">
          <cell r="A2709" t="str">
            <v>98567</v>
          </cell>
          <cell r="B2709" t="str">
            <v>PROTEÇÃO MECÂNICA DE SUPERFICIE HORIZONTAL COM ARGAMASSA DE CIMENTO E AREIA, TRAÇO 1:3, E=4CM. AF_09/2023</v>
          </cell>
          <cell r="C2709" t="str">
            <v>M2</v>
          </cell>
          <cell r="D2709" t="str">
            <v>COEFICIENTE DE REPRESENTATIVIDADE</v>
          </cell>
          <cell r="E2709" t="str">
            <v>65,66</v>
          </cell>
        </row>
        <row r="2710">
          <cell r="A2710" t="str">
            <v>98568</v>
          </cell>
          <cell r="B2710" t="str">
            <v>PROTEÇÃO MECÂNICA DE SUPERFÍCIE VERTICAL COM ARGAMASSA DE CIMENTO E AREIA, TRAÇO 1:3, E=4CM. AF_09/2023</v>
          </cell>
          <cell r="C2710" t="str">
            <v>M2</v>
          </cell>
          <cell r="D2710" t="str">
            <v>ATRIBUÍDO SÃO PAULO</v>
          </cell>
          <cell r="E2710" t="str">
            <v>78,95</v>
          </cell>
        </row>
        <row r="2711">
          <cell r="A2711" t="str">
            <v>98569</v>
          </cell>
          <cell r="B2711" t="str">
            <v>PROTEÇÃO MECÂNICA DE SUPERFICIE HORIZONTAL COM ARGAMASSA DE CIMENTO E AREIA, TRAÇO 1:3, E=5CM. AF_09/2023</v>
          </cell>
          <cell r="C2711" t="str">
            <v>M2</v>
          </cell>
          <cell r="D2711" t="str">
            <v>COEFICIENTE DE REPRESENTATIVIDADE</v>
          </cell>
          <cell r="E2711" t="str">
            <v>80,51</v>
          </cell>
        </row>
        <row r="2712">
          <cell r="A2712" t="str">
            <v>98570</v>
          </cell>
          <cell r="B2712" t="str">
            <v>PROTEÇÃO MECÂNICA DE SUPERFÍCIE VERTICAL COM ARGAMASSA DE CIMENTO E AREIA, TRAÇO 1:3, E=5CM. AF_09/2023</v>
          </cell>
          <cell r="C2712" t="str">
            <v>M2</v>
          </cell>
          <cell r="D2712" t="str">
            <v>ATRIBUÍDO SÃO PAULO</v>
          </cell>
          <cell r="E2712" t="str">
            <v>93,80</v>
          </cell>
        </row>
        <row r="2713">
          <cell r="A2713" t="str">
            <v>98571</v>
          </cell>
          <cell r="B2713" t="str">
            <v>PROTEÇÃO MECÂNICA DE SUPERFICIE HORIZONTAL COM CONCRETO 15 MPA, E=4CM. AF_09/2023</v>
          </cell>
          <cell r="C2713" t="str">
            <v>M2</v>
          </cell>
          <cell r="D2713" t="str">
            <v>COEFICIENTE DE REPRESENTATIVIDADE</v>
          </cell>
          <cell r="E2713" t="str">
            <v>40,86</v>
          </cell>
        </row>
        <row r="2714">
          <cell r="A2714" t="str">
            <v>98572</v>
          </cell>
          <cell r="B2714" t="str">
            <v>PROTEÇÃO MECÂNICA DE SUPERFICIE HORIZONTAL COM CONCRETO 15 MPA, E=5CM. AF_09/2023</v>
          </cell>
          <cell r="C2714" t="str">
            <v>M2</v>
          </cell>
          <cell r="D2714" t="str">
            <v>COEFICIENTE DE REPRESENTATIVIDADE</v>
          </cell>
          <cell r="E2714" t="str">
            <v>49,78</v>
          </cell>
        </row>
        <row r="2715">
          <cell r="A2715" t="str">
            <v>98573</v>
          </cell>
          <cell r="B2715" t="str">
            <v>PROTEÇÃO MECÂNICA DE SUPERFÍCIE VERTICAL COM CONCRETO 15 MPA, E=5CM. AF_09/2023</v>
          </cell>
          <cell r="C2715" t="str">
            <v>M2</v>
          </cell>
          <cell r="D2715" t="str">
            <v>ATRIBUÍDO SÃO PAULO</v>
          </cell>
          <cell r="E2715" t="str">
            <v>62,62</v>
          </cell>
        </row>
        <row r="2716">
          <cell r="A2716" t="str">
            <v>91831</v>
          </cell>
          <cell r="B2716" t="str">
            <v>ELETRODUTO FLEXÍVEL CORRUGADO, PVC, DN 20 MM (1/2"), PARA CIRCUITOS TERMINAIS, INSTALADO EM FORRO - FORNECIMENTO E INSTALAÇÃO. AF_03/2023</v>
          </cell>
          <cell r="C2716" t="str">
            <v>M</v>
          </cell>
          <cell r="D2716" t="str">
            <v>COEFICIENTE DE REPRESENTATIVIDADE</v>
          </cell>
          <cell r="E2716" t="str">
            <v>14,10</v>
          </cell>
        </row>
        <row r="2717">
          <cell r="A2717" t="str">
            <v>91833</v>
          </cell>
          <cell r="B2717" t="str">
            <v>ELETRODUTO FLEXÍVEL CORRUGADO REFORÇADO, PVC, DN 20 MM (1/2"), PARA CIRCUITOS TERMINAIS, INSTALADO EM FORRO - FORNECIMENTO E INSTALAÇÃO. AF_03/2023</v>
          </cell>
          <cell r="C2717" t="str">
            <v>M</v>
          </cell>
          <cell r="D2717" t="str">
            <v>COEFICIENTE DE REPRESENTATIVIDADE</v>
          </cell>
          <cell r="E2717" t="str">
            <v>14,71</v>
          </cell>
        </row>
        <row r="2718">
          <cell r="A2718" t="str">
            <v>91834</v>
          </cell>
          <cell r="B2718" t="str">
            <v>ELETRODUTO FLEXÍVEL CORRUGADO, PVC, DN 25 MM (3/4"), PARA CIRCUITOS TERMINAIS, INSTALADO EM FORRO - FORNECIMENTO E INSTALAÇÃO. AF_03/2023</v>
          </cell>
          <cell r="C2718" t="str">
            <v>M</v>
          </cell>
          <cell r="D2718" t="str">
            <v>COEFICIENTE DE REPRESENTATIVIDADE</v>
          </cell>
          <cell r="E2718" t="str">
            <v>14,77</v>
          </cell>
        </row>
        <row r="2719">
          <cell r="A2719" t="str">
            <v>91835</v>
          </cell>
          <cell r="B2719" t="str">
            <v>ELETRODUTO FLEXÍVEL CORRUGADO REFORÇADO, PVC, DN 25 MM (3/4"), PARA CIRCUITOS TERMINAIS, INSTALADO EM FORRO - FORNECIMENTO E INSTALAÇÃO. AF_03/2023</v>
          </cell>
          <cell r="C2719" t="str">
            <v>M</v>
          </cell>
          <cell r="D2719" t="str">
            <v>COEFICIENTE DE REPRESENTATIVIDADE</v>
          </cell>
          <cell r="E2719" t="str">
            <v>16,31</v>
          </cell>
        </row>
        <row r="2720">
          <cell r="A2720" t="str">
            <v>91836</v>
          </cell>
          <cell r="B2720" t="str">
            <v>ELETRODUTO FLEXÍVEL CORRUGADO, PVC, DN 32 MM (1"), PARA CIRCUITOS TERMINAIS, INSTALADO EM FORRO - FORNECIMENTO E INSTALAÇÃO. AF_03/2023</v>
          </cell>
          <cell r="C2720" t="str">
            <v>M</v>
          </cell>
          <cell r="D2720" t="str">
            <v>COEFICIENTE DE REPRESENTATIVIDADE</v>
          </cell>
          <cell r="E2720" t="str">
            <v>17,42</v>
          </cell>
        </row>
        <row r="2721">
          <cell r="A2721" t="str">
            <v>91837</v>
          </cell>
          <cell r="B2721" t="str">
            <v>ELETRODUTO FLEXÍVEL CORRUGADO REFORÇADO, PVC, DN 32 MM (1"), PARA CIRCUITOS TERMINAIS, INSTALADO EM FORRO - FORNECIMENTO E INSTALAÇÃO. AF_03/2023</v>
          </cell>
          <cell r="C2721" t="str">
            <v>M</v>
          </cell>
          <cell r="D2721" t="str">
            <v>COEFICIENTE DE REPRESENTATIVIDADE</v>
          </cell>
          <cell r="E2721" t="str">
            <v>21,02</v>
          </cell>
        </row>
        <row r="2722">
          <cell r="A2722" t="str">
            <v>91839</v>
          </cell>
          <cell r="B2722" t="str">
            <v>ELETRODUTO FLEXÍVEL LISO, PEAD, DN 32 MM (1"), PARA CIRCUITOS TERMINAIS, INSTALADO EM FORRO - FORNECIMENTO E INSTALAÇÃO. AF_03/2023</v>
          </cell>
          <cell r="C2722" t="str">
            <v>M</v>
          </cell>
          <cell r="D2722" t="str">
            <v>COEFICIENTE DE REPRESENTATIVIDADE</v>
          </cell>
          <cell r="E2722" t="str">
            <v>17,60</v>
          </cell>
        </row>
        <row r="2723">
          <cell r="A2723" t="str">
            <v>91840</v>
          </cell>
          <cell r="B2723" t="str">
            <v>ELETRODUTO FLEXÍVEL CORRUGADO, PEAD, DN 40 MM (1 1/4"), PARA CIRCUITOS TERMINAIS, INSTALADO EM FORRO - FORNECIMENTO E INSTALAÇÃO. AF_03/2023</v>
          </cell>
          <cell r="C2723" t="str">
            <v>M</v>
          </cell>
          <cell r="D2723" t="str">
            <v>COEFICIENTE DE REPRESENTATIVIDADE</v>
          </cell>
          <cell r="E2723" t="str">
            <v>21,00</v>
          </cell>
        </row>
        <row r="2724">
          <cell r="A2724" t="str">
            <v>91841</v>
          </cell>
          <cell r="B2724" t="str">
            <v>ELETRODUTO FLEXÍVEL LISO, PEAD, DN 40 MM (1 1/4"), PARA CIRCUITOS TERMINAIS, INSTALADO EM FORRO - FORNECIMENTO E INSTALAÇÃO. AF_03/2023</v>
          </cell>
          <cell r="C2724" t="str">
            <v>M</v>
          </cell>
          <cell r="D2724" t="str">
            <v>COEFICIENTE DE REPRESENTATIVIDADE</v>
          </cell>
          <cell r="E2724" t="str">
            <v>19,79</v>
          </cell>
        </row>
        <row r="2725">
          <cell r="A2725" t="str">
            <v>91842</v>
          </cell>
          <cell r="B2725" t="str">
            <v>ELETRODUTO FLEXÍVEL CORRUGADO, PVC, DN 20 MM (1/2"), PARA CIRCUITOS TERMINAIS, INSTALADO EM LAJE - FORNECIMENTO E INSTALAÇÃO. AF_03/2023</v>
          </cell>
          <cell r="C2725" t="str">
            <v>M</v>
          </cell>
          <cell r="D2725" t="str">
            <v>COEFICIENTE DE REPRESENTATIVIDADE</v>
          </cell>
          <cell r="E2725" t="str">
            <v>5,18</v>
          </cell>
        </row>
        <row r="2726">
          <cell r="A2726" t="str">
            <v>91843</v>
          </cell>
          <cell r="B2726" t="str">
            <v>ELETRODUTO FLEXÍVEL CORRUGADO REFORÇADO, PVC, DN 20 MM (1/2"), PARA CIRCUITOS TERMINAIS, INSTALADO EM LAJE - FORNECIMENTO E INSTALAÇÃO. AF_03/2023</v>
          </cell>
          <cell r="C2726" t="str">
            <v>M</v>
          </cell>
          <cell r="D2726" t="str">
            <v>COEFICIENTE DE REPRESENTATIVIDADE</v>
          </cell>
          <cell r="E2726" t="str">
            <v>5,79</v>
          </cell>
        </row>
        <row r="2727">
          <cell r="A2727" t="str">
            <v>91844</v>
          </cell>
          <cell r="B2727" t="str">
            <v>ELETRODUTO FLEXÍVEL CORRUGADO, PVC, DN 25 MM (3/4"), PARA CIRCUITOS TERMINAIS, INSTALADO EM LAJE - FORNECIMENTO E INSTALAÇÃO. AF_03/2023</v>
          </cell>
          <cell r="C2727" t="str">
            <v>M</v>
          </cell>
          <cell r="D2727" t="str">
            <v>COEFICIENTE DE REPRESENTATIVIDADE</v>
          </cell>
          <cell r="E2727" t="str">
            <v>5,81</v>
          </cell>
        </row>
        <row r="2728">
          <cell r="A2728" t="str">
            <v>91845</v>
          </cell>
          <cell r="B2728" t="str">
            <v>ELETRODUTO FLEXÍVEL CORRUGADO REFORÇADO, PVC, DN 25 MM (3/4"), PARA CIRCUITOS TERMINAIS, INSTALADO EM LAJE - FORNECIMENTO E INSTALAÇÃO. AF_03/2023</v>
          </cell>
          <cell r="C2728" t="str">
            <v>M</v>
          </cell>
          <cell r="D2728" t="str">
            <v>COEFICIENTE DE REPRESENTATIVIDADE</v>
          </cell>
          <cell r="E2728" t="str">
            <v>7,35</v>
          </cell>
        </row>
        <row r="2729">
          <cell r="A2729" t="str">
            <v>91846</v>
          </cell>
          <cell r="B2729" t="str">
            <v>ELETRODUTO FLEXÍVEL CORRUGADO, PVC, DN 32 MM (1"), PARA CIRCUITOS TERMINAIS, INSTALADO EM LAJE - FORNECIMENTO E INSTALAÇÃO. AF_03/2023</v>
          </cell>
          <cell r="C2729" t="str">
            <v>M</v>
          </cell>
          <cell r="D2729" t="str">
            <v>COEFICIENTE DE REPRESENTATIVIDADE</v>
          </cell>
          <cell r="E2729" t="str">
            <v>8,51</v>
          </cell>
        </row>
        <row r="2730">
          <cell r="A2730" t="str">
            <v>91847</v>
          </cell>
          <cell r="B2730" t="str">
            <v>ELETRODUTO FLEXÍVEL CORRUGADO REFORÇADO, PVC, DN 32 MM (1"), PARA CIRCUITOS TERMINAIS, INSTALADO EM LAJE - FORNECIMENTO E INSTALAÇÃO. AF_03/2023</v>
          </cell>
          <cell r="C2730" t="str">
            <v>M</v>
          </cell>
          <cell r="D2730" t="str">
            <v>COEFICIENTE DE REPRESENTATIVIDADE</v>
          </cell>
          <cell r="E2730" t="str">
            <v>12,11</v>
          </cell>
        </row>
        <row r="2731">
          <cell r="A2731" t="str">
            <v>91849</v>
          </cell>
          <cell r="B2731" t="str">
            <v>ELETRODUTO FLEXÍVEL LISO, PEAD, DN 32 MM (1"), PARA CIRCUITOS TERMINAIS, INSTALADO EM LAJE - FORNECIMENTO E INSTALAÇÃO. AF_03/2023</v>
          </cell>
          <cell r="C2731" t="str">
            <v>M</v>
          </cell>
          <cell r="D2731" t="str">
            <v>COEFICIENTE DE REPRESENTATIVIDADE</v>
          </cell>
          <cell r="E2731" t="str">
            <v>8,69</v>
          </cell>
        </row>
        <row r="2732">
          <cell r="A2732" t="str">
            <v>91850</v>
          </cell>
          <cell r="B2732" t="str">
            <v>ELETRODUTO FLEXÍVEL CORRUGADO, PEAD, DN 40 MM (1 1/4"), PARA CIRCUITOS TERMINAIS, INSTALADO EM LAJE - FORNECIMENTO E INSTALAÇÃO. AF_03/2023</v>
          </cell>
          <cell r="C2732" t="str">
            <v>M</v>
          </cell>
          <cell r="D2732" t="str">
            <v>COEFICIENTE DE REPRESENTATIVIDADE</v>
          </cell>
          <cell r="E2732" t="str">
            <v>12,06</v>
          </cell>
        </row>
        <row r="2733">
          <cell r="A2733" t="str">
            <v>91851</v>
          </cell>
          <cell r="B2733" t="str">
            <v>ELETRODUTO FLEXÍVEL LISO, PEAD, DN 40 MM (1 1/4"), PARA CIRCUITOS TERMINAIS, INSTALADO EM LAJE - FORNECIMENTO E INSTALAÇÃO. AF_03/2023</v>
          </cell>
          <cell r="C2733" t="str">
            <v>M</v>
          </cell>
          <cell r="D2733" t="str">
            <v>COEFICIENTE DE REPRESENTATIVIDADE</v>
          </cell>
          <cell r="E2733" t="str">
            <v>10,85</v>
          </cell>
        </row>
        <row r="2734">
          <cell r="A2734" t="str">
            <v>91852</v>
          </cell>
          <cell r="B2734" t="str">
            <v>ELETRODUTO FLEXÍVEL CORRUGADO, PVC, DN 20 MM (1/2"), PARA CIRCUITOS TERMINAIS, INSTALADO EM PAREDE - FORNECIMENTO E INSTALAÇÃO. AF_03/2023</v>
          </cell>
          <cell r="C2734" t="str">
            <v>M</v>
          </cell>
          <cell r="D2734" t="str">
            <v>COEFICIENTE DE REPRESENTATIVIDADE</v>
          </cell>
          <cell r="E2734" t="str">
            <v>7,47</v>
          </cell>
        </row>
        <row r="2735">
          <cell r="A2735" t="str">
            <v>91853</v>
          </cell>
          <cell r="B2735" t="str">
            <v>ELETRODUTO FLEXÍVEL CORRUGADO REFORÇADO, PVC, DN 20 MM (1/2"), PARA CIRCUITOS TERMINAIS, INSTALADO EM PAREDE - FORNECIMENTO E INSTALAÇÃO. AF_03/2023</v>
          </cell>
          <cell r="C2735" t="str">
            <v>M</v>
          </cell>
          <cell r="D2735" t="str">
            <v>COEFICIENTE DE REPRESENTATIVIDADE</v>
          </cell>
          <cell r="E2735" t="str">
            <v>8,03</v>
          </cell>
        </row>
        <row r="2736">
          <cell r="A2736" t="str">
            <v>91854</v>
          </cell>
          <cell r="B2736" t="str">
            <v>ELETRODUTO FLEXÍVEL CORRUGADO, PVC, DN 25 MM (3/4"), PARA CIRCUITOS TERMINAIS, INSTALADO EM PAREDE - FORNECIMENTO E INSTALAÇÃO. AF_03/2023</v>
          </cell>
          <cell r="C2736" t="str">
            <v>M</v>
          </cell>
          <cell r="D2736" t="str">
            <v>COEFICIENTE DE REPRESENTATIVIDADE</v>
          </cell>
          <cell r="E2736" t="str">
            <v>8,08</v>
          </cell>
        </row>
        <row r="2737">
          <cell r="A2737" t="str">
            <v>91855</v>
          </cell>
          <cell r="B2737" t="str">
            <v>ELETRODUTO FLEXÍVEL CORRUGADO REFORÇADO, PVC, DN 25 MM (3/4"), PARA CIRCUITOS TERMINAIS, INSTALADO EM PAREDE - FORNECIMENTO E INSTALAÇÃO. AF_03/2023</v>
          </cell>
          <cell r="C2737" t="str">
            <v>M</v>
          </cell>
          <cell r="D2737" t="str">
            <v>COEFICIENTE DE REPRESENTATIVIDADE</v>
          </cell>
          <cell r="E2737" t="str">
            <v>9,50</v>
          </cell>
        </row>
        <row r="2738">
          <cell r="A2738" t="str">
            <v>91856</v>
          </cell>
          <cell r="B2738" t="str">
            <v>ELETRODUTO FLEXÍVEL CORRUGADO, PVC, DN 32 MM (1"), PARA CIRCUITOS TERMINAIS, INSTALADO EM PAREDE - FORNECIMENTO E INSTALAÇÃO. AF_03/2023</v>
          </cell>
          <cell r="C2738" t="str">
            <v>M</v>
          </cell>
          <cell r="D2738" t="str">
            <v>COEFICIENTE DE REPRESENTATIVIDADE</v>
          </cell>
          <cell r="E2738" t="str">
            <v>10,62</v>
          </cell>
        </row>
        <row r="2739">
          <cell r="A2739" t="str">
            <v>91857</v>
          </cell>
          <cell r="B2739" t="str">
            <v>ELETRODUTO FLEXÍVEL CORRUGADO REFORÇADO, PVC, DN 32 MM (1"), PARA CIRCUITOS TERMINAIS, INSTALADO EM PAREDE - FORNECIMENTO E INSTALAÇÃO. AF_03/2023</v>
          </cell>
          <cell r="C2739" t="str">
            <v>M</v>
          </cell>
          <cell r="D2739" t="str">
            <v>COEFICIENTE DE REPRESENTATIVIDADE</v>
          </cell>
          <cell r="E2739" t="str">
            <v>13,95</v>
          </cell>
        </row>
        <row r="2740">
          <cell r="A2740" t="str">
            <v>91859</v>
          </cell>
          <cell r="B2740" t="str">
            <v>ELETRODUTO FLEXÍVEL LISO, PEAD, DN 32 MM (1"), PARA CIRCUITOS TERMINAIS, INSTALADO EM PAREDE - FORNECIMENTO E INSTALAÇÃO. AF_03/2023</v>
          </cell>
          <cell r="C2740" t="str">
            <v>M</v>
          </cell>
          <cell r="D2740" t="str">
            <v>COEFICIENTE DE REPRESENTATIVIDADE</v>
          </cell>
          <cell r="E2740" t="str">
            <v>10,79</v>
          </cell>
        </row>
        <row r="2741">
          <cell r="A2741" t="str">
            <v>91860</v>
          </cell>
          <cell r="B2741" t="str">
            <v>ELETRODUTO FLEXÍVEL CORRUGADO, PEAD, DN 40 MM (1 1/4"), PARA CIRCUITOS TERMINAIS, INSTALADO EM PAREDE - FORNECIMENTO E INSTALAÇÃO. AF_03/2023</v>
          </cell>
          <cell r="C2741" t="str">
            <v>M</v>
          </cell>
          <cell r="D2741" t="str">
            <v>COEFICIENTE DE REPRESENTATIVIDADE</v>
          </cell>
          <cell r="E2741" t="str">
            <v>13,94</v>
          </cell>
        </row>
        <row r="2742">
          <cell r="A2742" t="str">
            <v>91861</v>
          </cell>
          <cell r="B2742" t="str">
            <v>ELETRODUTO FLEXÍVEL LISO, PEAD, DN 40 MM (1 1/4"), PARA CIRCUITOS TERMINAIS, INSTALADO EM PAREDE - FORNECIMENTO E INSTALAÇÃO. AF_03/2023</v>
          </cell>
          <cell r="C2742" t="str">
            <v>M</v>
          </cell>
          <cell r="D2742" t="str">
            <v>COEFICIENTE DE REPRESENTATIVIDADE</v>
          </cell>
          <cell r="E2742" t="str">
            <v>12,82</v>
          </cell>
        </row>
        <row r="2743">
          <cell r="A2743" t="str">
            <v>91862</v>
          </cell>
          <cell r="B2743" t="str">
            <v>ELETRODUTO RÍGIDO ROSCÁVEL, PVC, DN 20 MM (1/2"), PARA CIRCUITOS TERMINAIS, INSTALADO EM FORRO - FORNECIMENTO E INSTALAÇÃO. AF_03/2023</v>
          </cell>
          <cell r="C2743" t="str">
            <v>M</v>
          </cell>
          <cell r="D2743" t="str">
            <v>COEFICIENTE DE REPRESENTATIVIDADE</v>
          </cell>
          <cell r="E2743" t="str">
            <v>8,35</v>
          </cell>
        </row>
        <row r="2744">
          <cell r="A2744" t="str">
            <v>91863</v>
          </cell>
          <cell r="B2744" t="str">
            <v>ELETRODUTO RÍGIDO ROSCÁVEL, PVC, DN 25 MM (3/4"), PARA CIRCUITOS TERMINAIS, INSTALADO EM FORRO - FORNECIMENTO E INSTALAÇÃO. AF_03/2023</v>
          </cell>
          <cell r="C2744" t="str">
            <v>M</v>
          </cell>
          <cell r="D2744" t="str">
            <v>COEFICIENTE DE REPRESENTATIVIDADE</v>
          </cell>
          <cell r="E2744" t="str">
            <v>9,93</v>
          </cell>
        </row>
        <row r="2745">
          <cell r="A2745" t="str">
            <v>91864</v>
          </cell>
          <cell r="B2745" t="str">
            <v>ELETRODUTO RÍGIDO ROSCÁVEL, PVC, DN 32 MM (1"), PARA CIRCUITOS TERMINAIS, INSTALADO EM FORRO - FORNECIMENTO E INSTALAÇÃO. AF_03/2023</v>
          </cell>
          <cell r="C2745" t="str">
            <v>M</v>
          </cell>
          <cell r="D2745" t="str">
            <v>COEFICIENTE DE REPRESENTATIVIDADE</v>
          </cell>
          <cell r="E2745" t="str">
            <v>13,66</v>
          </cell>
        </row>
        <row r="2746">
          <cell r="A2746" t="str">
            <v>91865</v>
          </cell>
          <cell r="B2746" t="str">
            <v>ELETRODUTO RÍGIDO ROSCÁVEL, PVC, DN 40 MM (1 1/4"), PARA CIRCUITOS TERMINAIS, INSTALADO EM FORRO - FORNECIMENTO E INSTALAÇÃO. AF_03/2023</v>
          </cell>
          <cell r="C2746" t="str">
            <v>M</v>
          </cell>
          <cell r="D2746" t="str">
            <v>COEFICIENTE DE REPRESENTATIVIDADE</v>
          </cell>
          <cell r="E2746" t="str">
            <v>17,26</v>
          </cell>
        </row>
        <row r="2747">
          <cell r="A2747" t="str">
            <v>91866</v>
          </cell>
          <cell r="B2747" t="str">
            <v>ELETRODUTO RÍGIDO ROSCÁVEL, PVC, DN 20 MM (1/2"), PARA CIRCUITOS TERMINAIS, INSTALADO EM LAJE - FORNECIMENTO E INSTALAÇÃO. AF_03/2023</v>
          </cell>
          <cell r="C2747" t="str">
            <v>M</v>
          </cell>
          <cell r="D2747" t="str">
            <v>COEFICIENTE DE REPRESENTATIVIDADE</v>
          </cell>
          <cell r="E2747" t="str">
            <v>7,38</v>
          </cell>
        </row>
        <row r="2748">
          <cell r="A2748" t="str">
            <v>91867</v>
          </cell>
          <cell r="B2748" t="str">
            <v>ELETRODUTO RÍGIDO ROSCÁVEL, PVC, DN 25 MM (3/4"), PARA CIRCUITOS TERMINAIS, INSTALADO EM LAJE - FORNECIMENTO E INSTALAÇÃO. AF_03/2023</v>
          </cell>
          <cell r="C2748" t="str">
            <v>M</v>
          </cell>
          <cell r="D2748" t="str">
            <v>COEFICIENTE DE REPRESENTATIVIDADE</v>
          </cell>
          <cell r="E2748" t="str">
            <v>8,96</v>
          </cell>
        </row>
        <row r="2749">
          <cell r="A2749" t="str">
            <v>91868</v>
          </cell>
          <cell r="B2749" t="str">
            <v>ELETRODUTO RÍGIDO ROSCÁVEL, PVC, DN 32 MM (1"), PARA CIRCUITOS TERMINAIS, INSTALADO EM LAJE - FORNECIMENTO E INSTALAÇÃO. AF_03/2023</v>
          </cell>
          <cell r="C2749" t="str">
            <v>M</v>
          </cell>
          <cell r="D2749" t="str">
            <v>COEFICIENTE DE REPRESENTATIVIDADE</v>
          </cell>
          <cell r="E2749" t="str">
            <v>12,69</v>
          </cell>
        </row>
        <row r="2750">
          <cell r="A2750" t="str">
            <v>91869</v>
          </cell>
          <cell r="B2750" t="str">
            <v>ELETRODUTO RÍGIDO ROSCÁVEL, PVC, DN 40 MM (1 1/4"), PARA CIRCUITOS TERMINAIS, INSTALADO EM LAJE - FORNECIMENTO E INSTALAÇÃO. AF_03/2023</v>
          </cell>
          <cell r="C2750" t="str">
            <v>M</v>
          </cell>
          <cell r="D2750" t="str">
            <v>COEFICIENTE DE REPRESENTATIVIDADE</v>
          </cell>
          <cell r="E2750" t="str">
            <v>16,26</v>
          </cell>
        </row>
        <row r="2751">
          <cell r="A2751" t="str">
            <v>91870</v>
          </cell>
          <cell r="B2751" t="str">
            <v>ELETRODUTO RÍGIDO ROSCÁVEL, PVC, DN 20 MM (1/2"), PARA CIRCUITOS TERMINAIS, INSTALADO EM PAREDE - FORNECIMENTO E INSTALAÇÃO. AF_03/2023</v>
          </cell>
          <cell r="C2751" t="str">
            <v>M</v>
          </cell>
          <cell r="D2751" t="str">
            <v>COEFICIENTE DE REPRESENTATIVIDADE</v>
          </cell>
          <cell r="E2751" t="str">
            <v>10,68</v>
          </cell>
        </row>
        <row r="2752">
          <cell r="A2752" t="str">
            <v>91871</v>
          </cell>
          <cell r="B2752" t="str">
            <v>ELETRODUTO RÍGIDO ROSCÁVEL, PVC, DN 25 MM (3/4"), PARA CIRCUITOS TERMINAIS, INSTALADO EM PAREDE - FORNECIMENTO E INSTALAÇÃO. AF_03/2023</v>
          </cell>
          <cell r="C2752" t="str">
            <v>M</v>
          </cell>
          <cell r="D2752" t="str">
            <v>COEFICIENTE DE REPRESENTATIVIDADE</v>
          </cell>
          <cell r="E2752" t="str">
            <v>12,26</v>
          </cell>
        </row>
        <row r="2753">
          <cell r="A2753" t="str">
            <v>91872</v>
          </cell>
          <cell r="B2753" t="str">
            <v>ELETRODUTO RÍGIDO ROSCÁVEL, PVC, DN 32 MM (1"), PARA CIRCUITOS TERMINAIS, INSTALADO EM PAREDE - FORNECIMENTO E INSTALAÇÃO. AF_03/2023</v>
          </cell>
          <cell r="C2753" t="str">
            <v>M</v>
          </cell>
          <cell r="D2753" t="str">
            <v>COEFICIENTE DE REPRESENTATIVIDADE</v>
          </cell>
          <cell r="E2753" t="str">
            <v>15,99</v>
          </cell>
        </row>
        <row r="2754">
          <cell r="A2754" t="str">
            <v>91873</v>
          </cell>
          <cell r="B2754" t="str">
            <v>ELETRODUTO RÍGIDO ROSCÁVEL, PVC, DN 40 MM (1 1/4"), PARA CIRCUITOS TERMINAIS, INSTALADO EM PAREDE - FORNECIMENTO E INSTALAÇÃO. AF_03/2023</v>
          </cell>
          <cell r="C2754" t="str">
            <v>M</v>
          </cell>
          <cell r="D2754" t="str">
            <v>COEFICIENTE DE REPRESENTATIVIDADE</v>
          </cell>
          <cell r="E2754" t="str">
            <v>19,55</v>
          </cell>
        </row>
        <row r="2755">
          <cell r="A2755" t="str">
            <v>93008</v>
          </cell>
          <cell r="B2755" t="str">
            <v>ELETRODUTO RÍGIDO ROSCÁVEL, PVC, DN 50 MM (1 1/2"), PARA REDE ENTERRADA DE DISTRIBUIÇÃO DE ENERGIA ELÉTRICA - FORNECIMENTO E INSTALAÇÃO. AF_12/2021</v>
          </cell>
          <cell r="C2755" t="str">
            <v>M</v>
          </cell>
          <cell r="D2755" t="str">
            <v>COEFICIENTE DE REPRESENTATIVIDADE</v>
          </cell>
          <cell r="E2755" t="str">
            <v>17,29</v>
          </cell>
        </row>
        <row r="2756">
          <cell r="A2756" t="str">
            <v>93009</v>
          </cell>
          <cell r="B2756" t="str">
            <v>ELETRODUTO RÍGIDO ROSCÁVEL, PVC, DN 60 MM (2"), PARA REDE ENTERRADA DE DISTRIBUIÇÃO DE ENERGIA ELÉTRICA - FORNECIMENTO E INSTALAÇÃO. AF_12/2021</v>
          </cell>
          <cell r="C2756" t="str">
            <v>M</v>
          </cell>
          <cell r="D2756" t="str">
            <v>COEFICIENTE DE REPRESENTATIVIDADE</v>
          </cell>
          <cell r="E2756" t="str">
            <v>26,09</v>
          </cell>
        </row>
        <row r="2757">
          <cell r="A2757" t="str">
            <v>93010</v>
          </cell>
          <cell r="B2757" t="str">
            <v>ELETRODUTO RÍGIDO ROSCÁVEL, PVC, DN 75 MM (2 1/2"), PARA REDE ENTERRADA DE DISTRIBUIÇÃO DE ENERGIA ELÉTRICA - FORNECIMENTO E INSTALAÇÃO. AF_12/2021</v>
          </cell>
          <cell r="C2757" t="str">
            <v>M</v>
          </cell>
          <cell r="D2757" t="str">
            <v>COEFICIENTE DE REPRESENTATIVIDADE</v>
          </cell>
          <cell r="E2757" t="str">
            <v>36,71</v>
          </cell>
        </row>
        <row r="2758">
          <cell r="A2758" t="str">
            <v>93011</v>
          </cell>
          <cell r="B2758" t="str">
            <v>ELETRODUTO RÍGIDO ROSCÁVEL, PVC, DN 85 MM (3"), PARA REDE ENTERRADA DE DISTRIBUIÇÃO DE ENERGIA ELÉTRICA - FORNECIMENTO E INSTALAÇÃO. AF_12/2021</v>
          </cell>
          <cell r="C2758" t="str">
            <v>M</v>
          </cell>
          <cell r="D2758" t="str">
            <v>COEFICIENTE DE REPRESENTATIVIDADE</v>
          </cell>
          <cell r="E2758" t="str">
            <v>45,15</v>
          </cell>
        </row>
        <row r="2759">
          <cell r="A2759" t="str">
            <v>93012</v>
          </cell>
          <cell r="B2759" t="str">
            <v>ELETRODUTO RÍGIDO ROSCÁVEL, PVC, DN 110 MM (4"), PARA REDE ENTERRADA DE DISTRIBUIÇÃO DE ENERGIA ELÉTRICA - FORNECIMENTO E INSTALAÇÃO. AF_12/2021</v>
          </cell>
          <cell r="C2759" t="str">
            <v>M</v>
          </cell>
          <cell r="D2759" t="str">
            <v>COEFICIENTE DE REPRESENTATIVIDADE</v>
          </cell>
          <cell r="E2759" t="str">
            <v>68,89</v>
          </cell>
        </row>
        <row r="2760">
          <cell r="A2760" t="str">
            <v>95726</v>
          </cell>
          <cell r="B2760" t="str">
            <v>ELETRODUTO RÍGIDO SOLDÁVEL, PVC, DN 20 MM (½''), APARENTE - FORNECIMENTO E INSTALAÇÃO. AF_10/2022</v>
          </cell>
          <cell r="C2760" t="str">
            <v>M</v>
          </cell>
          <cell r="D2760" t="str">
            <v>COEFICIENTE DE REPRESENTATIVIDADE</v>
          </cell>
          <cell r="E2760" t="str">
            <v>13,25</v>
          </cell>
        </row>
        <row r="2761">
          <cell r="A2761" t="str">
            <v>95727</v>
          </cell>
          <cell r="B2761" t="str">
            <v>ELETRODUTO RÍGIDO SOLDÁVEL, PVC, DN 25 MM (3/4''), APARENTE - FORNECIMENTO E INSTALAÇÃO. AF_10/2022</v>
          </cell>
          <cell r="C2761" t="str">
            <v>M</v>
          </cell>
          <cell r="D2761" t="str">
            <v>COEFICIENTE DE REPRESENTATIVIDADE</v>
          </cell>
          <cell r="E2761" t="str">
            <v>16,22</v>
          </cell>
        </row>
        <row r="2762">
          <cell r="A2762" t="str">
            <v>95728</v>
          </cell>
          <cell r="B2762" t="str">
            <v>ELETRODUTO RÍGIDO SOLDÁVEL, PVC, DN 32 MM (1''), APARENTE - FORNECIMENTO E INSTALAÇÃO. AF_10/2022</v>
          </cell>
          <cell r="C2762" t="str">
            <v>M</v>
          </cell>
          <cell r="D2762" t="str">
            <v>COEFICIENTE DE REPRESENTATIVIDADE</v>
          </cell>
          <cell r="E2762" t="str">
            <v>21,16</v>
          </cell>
        </row>
        <row r="2763">
          <cell r="A2763" t="str">
            <v>97667</v>
          </cell>
          <cell r="B2763" t="str">
            <v>ELETRODUTO FLEXÍVEL CORRUGADO, PEAD, DN 50 (1 1/2"), PARA REDE ENTERRADA DE DISTRIBUIÇÃO DE ENERGIA ELÉTRICA - FORNECIMENTO E INSTALAÇÃO. AF_12/2021</v>
          </cell>
          <cell r="C2763" t="str">
            <v>M</v>
          </cell>
          <cell r="D2763" t="str">
            <v>COEFICIENTE DE REPRESENTATIVIDADE</v>
          </cell>
          <cell r="E2763" t="str">
            <v>11,73</v>
          </cell>
        </row>
        <row r="2764">
          <cell r="A2764" t="str">
            <v>97668</v>
          </cell>
          <cell r="B2764" t="str">
            <v>ELETRODUTO FLEXÍVEL CORRUGADO, PEAD, DN 63 (2"), PARA REDE ENTERRADA DE DISTRIBUIÇÃO DE ENERGIA ELÉTRICA - FORNECIMENTO E INSTALAÇÃO. AF_12/2021</v>
          </cell>
          <cell r="C2764" t="str">
            <v>M</v>
          </cell>
          <cell r="D2764" t="str">
            <v>COEFICIENTE DE REPRESENTATIVIDADE</v>
          </cell>
          <cell r="E2764" t="str">
            <v>16,78</v>
          </cell>
        </row>
        <row r="2765">
          <cell r="A2765" t="str">
            <v>97669</v>
          </cell>
          <cell r="B2765" t="str">
            <v>ELETRODUTO FLEXÍVEL CORRUGADO, PEAD, DN 90 (3"), PARA REDE ENTERRADA DE DISTRIBUIÇÃO DE ENERGIA ELÉTRICA - FORNECIMENTO E INSTALAÇÃO. AF_12/2021</v>
          </cell>
          <cell r="C2765" t="str">
            <v>M</v>
          </cell>
          <cell r="D2765" t="str">
            <v>COEFICIENTE DE REPRESENTATIVIDADE</v>
          </cell>
          <cell r="E2765" t="str">
            <v>24,26</v>
          </cell>
        </row>
        <row r="2766">
          <cell r="A2766" t="str">
            <v>97670</v>
          </cell>
          <cell r="B2766" t="str">
            <v>ELETRODUTO FLEXÍVEL CORRUGADO, PEAD, DN 100 (4"), PARA REDE ENTERRADA DE DISTRIBUIÇÃO DE ENERGIA ELÉTRICA - FORNECIMENTO E INSTALAÇÃO. AF_12/2021</v>
          </cell>
          <cell r="C2766" t="str">
            <v>M</v>
          </cell>
          <cell r="D2766" t="str">
            <v>COEFICIENTE DE REPRESENTATIVIDADE</v>
          </cell>
          <cell r="E2766" t="str">
            <v>32,28</v>
          </cell>
        </row>
        <row r="2767">
          <cell r="A2767" t="str">
            <v>91874</v>
          </cell>
          <cell r="B2767" t="str">
            <v>LUVA PARA ELETRODUTO, PVC, ROSCÁVEL, DN 20 MM (1/2"), PARA CIRCUITOS TERMINAIS, INSTALADA EM FORRO - FORNECIMENTO E INSTALAÇÃO. AF_03/2023</v>
          </cell>
          <cell r="C2767" t="str">
            <v>UN</v>
          </cell>
          <cell r="D2767" t="str">
            <v>COEFICIENTE DE REPRESENTATIVIDADE</v>
          </cell>
          <cell r="E2767" t="str">
            <v>5,60</v>
          </cell>
        </row>
        <row r="2768">
          <cell r="A2768" t="str">
            <v>91875</v>
          </cell>
          <cell r="B2768" t="str">
            <v>LUVA PARA ELETRODUTO, PVC, ROSCÁVEL, DN 25 MM (3/4"), PARA CIRCUITOS TERMINAIS, INSTALADA EM FORRO - FORNECIMENTO E INSTALAÇÃO. AF_03/2023</v>
          </cell>
          <cell r="C2768" t="str">
            <v>UN</v>
          </cell>
          <cell r="D2768" t="str">
            <v>COEFICIENTE DE REPRESENTATIVIDADE</v>
          </cell>
          <cell r="E2768" t="str">
            <v>6,61</v>
          </cell>
        </row>
        <row r="2769">
          <cell r="A2769" t="str">
            <v>91876</v>
          </cell>
          <cell r="B2769" t="str">
            <v>LUVA PARA ELETRODUTO, PVC, ROSCÁVEL, DN 32 MM (1"), PARA CIRCUITOS TERMINAIS, INSTALADA EM FORRO - FORNECIMENTO E INSTALAÇÃO. AF_03/2023</v>
          </cell>
          <cell r="C2769" t="str">
            <v>UN</v>
          </cell>
          <cell r="D2769" t="str">
            <v>COEFICIENTE DE REPRESENTATIVIDADE</v>
          </cell>
          <cell r="E2769" t="str">
            <v>7,97</v>
          </cell>
        </row>
        <row r="2770">
          <cell r="A2770" t="str">
            <v>91877</v>
          </cell>
          <cell r="B2770" t="str">
            <v>LUVA PARA ELETRODUTO, PVC, ROSCÁVEL, DN 40 MM (1 1/4"), PARA CIRCUITOS TERMINAIS, INSTALADA EM FORRO - FORNECIMENTO E INSTALAÇÃO. AF_03/2023</v>
          </cell>
          <cell r="C2770" t="str">
            <v>UN</v>
          </cell>
          <cell r="D2770" t="str">
            <v>COEFICIENTE DE REPRESENTATIVIDADE</v>
          </cell>
          <cell r="E2770" t="str">
            <v>9,88</v>
          </cell>
        </row>
        <row r="2771">
          <cell r="A2771" t="str">
            <v>91878</v>
          </cell>
          <cell r="B2771" t="str">
            <v>LUVA PARA ELETRODUTO, PVC, ROSCÁVEL, DN 20 MM (1/2"), PARA CIRCUITOS TERMINAIS, INSTALADA EM LAJE - FORNECIMENTO E INSTALAÇÃO. AF_03/2023</v>
          </cell>
          <cell r="C2771" t="str">
            <v>UN</v>
          </cell>
          <cell r="D2771" t="str">
            <v>COEFICIENTE DE REPRESENTATIVIDADE</v>
          </cell>
          <cell r="E2771" t="str">
            <v>4,44</v>
          </cell>
        </row>
        <row r="2772">
          <cell r="A2772" t="str">
            <v>91879</v>
          </cell>
          <cell r="B2772" t="str">
            <v>LUVA PARA ELETRODUTO, PVC, ROSCÁVEL, DN 25 MM (3/4"), PARA CIRCUITOS TERMINAIS, INSTALADA EM LAJE - FORNECIMENTO E INSTALAÇÃO. AF_03/2023</v>
          </cell>
          <cell r="C2772" t="str">
            <v>UN</v>
          </cell>
          <cell r="D2772" t="str">
            <v>COEFICIENTE DE REPRESENTATIVIDADE</v>
          </cell>
          <cell r="E2772" t="str">
            <v>5,44</v>
          </cell>
        </row>
        <row r="2773">
          <cell r="A2773" t="str">
            <v>91880</v>
          </cell>
          <cell r="B2773" t="str">
            <v>LUVA PARA ELETRODUTO, PVC, ROSCÁVEL, DN 32 MM (1"), PARA CIRCUITOS TERMINAIS, INSTALADA EM LAJE - FORNECIMENTO E INSTALAÇÃO. AF_03/2023</v>
          </cell>
          <cell r="C2773" t="str">
            <v>UN</v>
          </cell>
          <cell r="D2773" t="str">
            <v>COEFICIENTE DE REPRESENTATIVIDADE</v>
          </cell>
          <cell r="E2773" t="str">
            <v>6,80</v>
          </cell>
        </row>
        <row r="2774">
          <cell r="A2774" t="str">
            <v>91881</v>
          </cell>
          <cell r="B2774" t="str">
            <v>LUVA PARA ELETRODUTO, PVC, ROSCÁVEL, DN 40 MM (1 1/4"), PARA CIRCUITOS TERMINAIS, INSTALADA EM LAJE - FORNECIMENTO E INSTALAÇÃO. AF_03/2023</v>
          </cell>
          <cell r="C2774" t="str">
            <v>UN</v>
          </cell>
          <cell r="D2774" t="str">
            <v>COEFICIENTE DE REPRESENTATIVIDADE</v>
          </cell>
          <cell r="E2774" t="str">
            <v>8,72</v>
          </cell>
        </row>
        <row r="2775">
          <cell r="A2775" t="str">
            <v>91882</v>
          </cell>
          <cell r="B2775" t="str">
            <v>LUVA PARA ELETRODUTO, PVC, ROSCÁVEL, DN 20 MM (1/2"), PARA CIRCUITOS TERMINAIS, INSTALADA EM PAREDE - FORNECIMENTO E INSTALAÇÃO. AF_03/2023</v>
          </cell>
          <cell r="C2775" t="str">
            <v>UN</v>
          </cell>
          <cell r="D2775" t="str">
            <v>COEFICIENTE DE REPRESENTATIVIDADE</v>
          </cell>
          <cell r="E2775" t="str">
            <v>8,01</v>
          </cell>
        </row>
        <row r="2776">
          <cell r="A2776" t="str">
            <v>91884</v>
          </cell>
          <cell r="B2776" t="str">
            <v>LUVA PARA ELETRODUTO, PVC, ROSCÁVEL, DN 25 MM (3/4"), PARA CIRCUITOS TERMINAIS, INSTALADA EM PAREDE - FORNECIMENTO E INSTALAÇÃO. AF_03/2023</v>
          </cell>
          <cell r="C2776" t="str">
            <v>UN</v>
          </cell>
          <cell r="D2776" t="str">
            <v>COEFICIENTE DE REPRESENTATIVIDADE</v>
          </cell>
          <cell r="E2776" t="str">
            <v>9,02</v>
          </cell>
        </row>
        <row r="2777">
          <cell r="A2777" t="str">
            <v>91885</v>
          </cell>
          <cell r="B2777" t="str">
            <v>LUVA PARA ELETRODUTO, PVC, ROSCÁVEL, DN 32 MM (1"), PARA CIRCUITOS TERMINAIS, INSTALADA EM PAREDE - FORNECIMENTO E INSTALAÇÃO. AF_03/2023</v>
          </cell>
          <cell r="C2777" t="str">
            <v>UN</v>
          </cell>
          <cell r="D2777" t="str">
            <v>COEFICIENTE DE REPRESENTATIVIDADE</v>
          </cell>
          <cell r="E2777" t="str">
            <v>10,34</v>
          </cell>
        </row>
        <row r="2778">
          <cell r="A2778" t="str">
            <v>91886</v>
          </cell>
          <cell r="B2778" t="str">
            <v>LUVA PARA ELETRODUTO, PVC, ROSCÁVEL, DN 40 MM (1 1/4"), PARA CIRCUITOS TERMINAIS, INSTALADA EM PAREDE - FORNECIMENTO E INSTALAÇÃO. AF_03/2023</v>
          </cell>
          <cell r="C2778" t="str">
            <v>UN</v>
          </cell>
          <cell r="D2778" t="str">
            <v>COEFICIENTE DE REPRESENTATIVIDADE</v>
          </cell>
          <cell r="E2778" t="str">
            <v>12,21</v>
          </cell>
        </row>
        <row r="2779">
          <cell r="A2779" t="str">
            <v>91887</v>
          </cell>
          <cell r="B2779" t="str">
            <v>CURVA 90 GRAUS PARA ELETRODUTO, PVC, ROSCÁVEL, DN 20 MM (1/2"), PARA CIRCUITOS TERMINAIS, INSTALADA EM FORRO - FORNECIMENTO E INSTALAÇÃO. AF_03/2023</v>
          </cell>
          <cell r="C2779" t="str">
            <v>UN</v>
          </cell>
          <cell r="D2779" t="str">
            <v>COEFICIENTE DE REPRESENTATIVIDADE</v>
          </cell>
          <cell r="E2779" t="str">
            <v>9,84</v>
          </cell>
        </row>
        <row r="2780">
          <cell r="A2780" t="str">
            <v>91889</v>
          </cell>
          <cell r="B2780" t="str">
            <v>CURVA 180 GRAUS PARA ELETRODUTO, PVC, ROSCÁVEL, DN 20 MM (1/2"), PARA CIRCUITOS TERMINAIS, INSTALADA EM FORRO - FORNECIMENTO E INSTALAÇÃO. AF_03/2023</v>
          </cell>
          <cell r="C2780" t="str">
            <v>UN</v>
          </cell>
          <cell r="D2780" t="str">
            <v>COEFICIENTE DE REPRESENTATIVIDADE</v>
          </cell>
          <cell r="E2780" t="str">
            <v>9,56</v>
          </cell>
        </row>
        <row r="2781">
          <cell r="A2781" t="str">
            <v>91890</v>
          </cell>
          <cell r="B2781" t="str">
            <v>CURVA 90 GRAUS PARA ELETRODUTO, PVC, ROSCÁVEL, DN 25 MM (3/4"), PARA CIRCUITOS TERMINAIS, INSTALADA EM FORRO - FORNECIMENTO E INSTALAÇÃO. AF_03/2023</v>
          </cell>
          <cell r="C2781" t="str">
            <v>UN</v>
          </cell>
          <cell r="D2781" t="str">
            <v>COEFICIENTE DE REPRESENTATIVIDADE</v>
          </cell>
          <cell r="E2781" t="str">
            <v>10,83</v>
          </cell>
        </row>
        <row r="2782">
          <cell r="A2782" t="str">
            <v>91892</v>
          </cell>
          <cell r="B2782" t="str">
            <v>CURVA 180 GRAUS PARA ELETRODUTO, PVC, ROSCÁVEL, DN 25 MM (3/4"), PARA CIRCUITOS TERMINAIS, INSTALADA EM FORRO - FORNECIMENTO E INSTALAÇÃO. AF_03/2023</v>
          </cell>
          <cell r="C2782" t="str">
            <v>UN</v>
          </cell>
          <cell r="D2782" t="str">
            <v>COEFICIENTE DE REPRESENTATIVIDADE</v>
          </cell>
          <cell r="E2782" t="str">
            <v>12,68</v>
          </cell>
        </row>
        <row r="2783">
          <cell r="A2783" t="str">
            <v>91893</v>
          </cell>
          <cell r="B2783" t="str">
            <v>CURVA 90 GRAUS PARA ELETRODUTO, PVC, ROSCÁVEL, DN 32 MM (1"), PARA CIRCUITOS TERMINAIS, INSTALADA EM FORRO - FORNECIMENTO E INSTALAÇÃO. AF_03/2023</v>
          </cell>
          <cell r="C2783" t="str">
            <v>UN</v>
          </cell>
          <cell r="D2783" t="str">
            <v>COEFICIENTE DE REPRESENTATIVIDADE</v>
          </cell>
          <cell r="E2783" t="str">
            <v>13,53</v>
          </cell>
        </row>
        <row r="2784">
          <cell r="A2784" t="str">
            <v>91895</v>
          </cell>
          <cell r="B2784" t="str">
            <v>CURVA 180 GRAUS PARA ELETRODUTO, PVC, ROSCÁVEL, DN 32 MM (1"), PARA CIRCUITOS TERMINAIS, INSTALADA EM FORRO - FORNECIMENTO E INSTALAÇÃO. AF_03/2023</v>
          </cell>
          <cell r="C2784" t="str">
            <v>UN</v>
          </cell>
          <cell r="D2784" t="str">
            <v>COEFICIENTE DE REPRESENTATIVIDADE</v>
          </cell>
          <cell r="E2784" t="str">
            <v>15,41</v>
          </cell>
        </row>
        <row r="2785">
          <cell r="A2785" t="str">
            <v>91896</v>
          </cell>
          <cell r="B2785" t="str">
            <v>CURVA 90 GRAUS PARA ELETRODUTO, PVC, ROSCÁVEL, DN 40 MM (1 1/4"), PARA CIRCUITOS TERMINAIS, INSTALADA EM FORRO - FORNECIMENTO E INSTALAÇÃO. AF_03/2023</v>
          </cell>
          <cell r="C2785" t="str">
            <v>UN</v>
          </cell>
          <cell r="D2785" t="str">
            <v>COEFICIENTE DE REPRESENTATIVIDADE</v>
          </cell>
          <cell r="E2785" t="str">
            <v>15,56</v>
          </cell>
        </row>
        <row r="2786">
          <cell r="A2786" t="str">
            <v>91898</v>
          </cell>
          <cell r="B2786" t="str">
            <v>CURVA 180 GRAUS PARA ELETRODUTO, PVC, ROSCÁVEL, DN 40 MM (1 1/4"), PARA CIRCUITOS TERMINAIS, INSTALADA EM FORRO - FORNECIMENTO E INSTALAÇÃO. AF_03/2023</v>
          </cell>
          <cell r="C2786" t="str">
            <v>UN</v>
          </cell>
          <cell r="D2786" t="str">
            <v>COEFICIENTE DE REPRESENTATIVIDADE</v>
          </cell>
          <cell r="E2786" t="str">
            <v>17,58</v>
          </cell>
        </row>
        <row r="2787">
          <cell r="A2787" t="str">
            <v>91899</v>
          </cell>
          <cell r="B2787" t="str">
            <v>CURVA 90 GRAUS PARA ELETRODUTO, PVC, ROSCÁVEL, DN 20 MM (1/2"), PARA CIRCUITOS TERMINAIS, INSTALADA EM LAJE - FORNECIMENTO E INSTALAÇÃO. AF_03/2023</v>
          </cell>
          <cell r="C2787" t="str">
            <v>UN</v>
          </cell>
          <cell r="D2787" t="str">
            <v>COEFICIENTE DE REPRESENTATIVIDADE</v>
          </cell>
          <cell r="E2787" t="str">
            <v>8,08</v>
          </cell>
        </row>
        <row r="2788">
          <cell r="A2788" t="str">
            <v>91901</v>
          </cell>
          <cell r="B2788" t="str">
            <v>CURVA 180 GRAUS PARA ELETRODUTO, PVC, ROSCÁVEL, DN 20 MM (1/2"), PARA CIRCUITOS TERMINAIS, INSTALADA EM LAJE - FORNECIMENTO E INSTALAÇÃO. AF_03/2023</v>
          </cell>
          <cell r="C2788" t="str">
            <v>UN</v>
          </cell>
          <cell r="D2788" t="str">
            <v>COEFICIENTE DE REPRESENTATIVIDADE</v>
          </cell>
          <cell r="E2788" t="str">
            <v>7,80</v>
          </cell>
        </row>
        <row r="2789">
          <cell r="A2789" t="str">
            <v>91902</v>
          </cell>
          <cell r="B2789" t="str">
            <v>CURVA 90 GRAUS PARA ELETRODUTO, PVC, ROSCÁVEL, DN 25 MM (3/4"), PARA CIRCUITOS TERMINAIS, INSTALADA EM LAJE - FORNECIMENTO E INSTALAÇÃO. AF_03/2023</v>
          </cell>
          <cell r="C2789" t="str">
            <v>UN</v>
          </cell>
          <cell r="D2789" t="str">
            <v>COEFICIENTE DE REPRESENTATIVIDADE</v>
          </cell>
          <cell r="E2789" t="str">
            <v>9,07</v>
          </cell>
        </row>
        <row r="2790">
          <cell r="A2790" t="str">
            <v>91904</v>
          </cell>
          <cell r="B2790" t="str">
            <v>CURVA 180 GRAUS PARA ELETRODUTO, PVC, ROSCÁVEL, DN 25 MM (3/4"), PARA CIRCUITOS TERMINAIS, INSTALADA EM LAJE - FORNECIMENTO E INSTALAÇÃO. AF_03/2023</v>
          </cell>
          <cell r="C2790" t="str">
            <v>UN</v>
          </cell>
          <cell r="D2790" t="str">
            <v>COEFICIENTE DE REPRESENTATIVIDADE</v>
          </cell>
          <cell r="E2790" t="str">
            <v>10,92</v>
          </cell>
        </row>
        <row r="2791">
          <cell r="A2791" t="str">
            <v>91905</v>
          </cell>
          <cell r="B2791" t="str">
            <v>CURVA 90 GRAUS PARA ELETRODUTO, PVC, ROSCÁVEL, DN 32 MM (1"), PARA CIRCUITOS TERMINAIS, INSTALADA EM LAJE - FORNECIMENTO E INSTALAÇÃO. AF_03/2023</v>
          </cell>
          <cell r="C2791" t="str">
            <v>UN</v>
          </cell>
          <cell r="D2791" t="str">
            <v>COEFICIENTE DE REPRESENTATIVIDADE</v>
          </cell>
          <cell r="E2791" t="str">
            <v>11,76</v>
          </cell>
        </row>
        <row r="2792">
          <cell r="A2792" t="str">
            <v>91907</v>
          </cell>
          <cell r="B2792" t="str">
            <v>CURVA 180 GRAUS PARA ELETRODUTO, PVC, ROSCÁVEL, DN 32 MM (1"), PARA CIRCUITOS TERMINAIS, INSTALADA EM LAJE - FORNECIMENTO E INSTALAÇÃO. AF_03/2023</v>
          </cell>
          <cell r="C2792" t="str">
            <v>UN</v>
          </cell>
          <cell r="D2792" t="str">
            <v>COEFICIENTE DE REPRESENTATIVIDADE</v>
          </cell>
          <cell r="E2792" t="str">
            <v>13,64</v>
          </cell>
        </row>
        <row r="2793">
          <cell r="A2793" t="str">
            <v>91908</v>
          </cell>
          <cell r="B2793" t="str">
            <v>CURVA 90 GRAUS PARA ELETRODUTO, PVC, ROSCÁVEL, DN 40 MM (1 1/4"), PARA CIRCUITOS TERMINAIS, INSTALADA EM LAJE - FORNECIMENTO E INSTALAÇÃO. AF_03/2023</v>
          </cell>
          <cell r="C2793" t="str">
            <v>UN</v>
          </cell>
          <cell r="D2793" t="str">
            <v>COEFICIENTE DE REPRESENTATIVIDADE</v>
          </cell>
          <cell r="E2793" t="str">
            <v>13,83</v>
          </cell>
        </row>
        <row r="2794">
          <cell r="A2794" t="str">
            <v>91910</v>
          </cell>
          <cell r="B2794" t="str">
            <v>CURVA 180 GRAUS PARA ELETRODUTO, PVC, ROSCÁVEL, DN 40 MM (1 1/4"), PARA CIRCUITOS TERMINAIS, INSTALADA EM LAJE - FORNECIMENTO E INSTALAÇÃO. AF_03/2023</v>
          </cell>
          <cell r="C2794" t="str">
            <v>UN</v>
          </cell>
          <cell r="D2794" t="str">
            <v>COEFICIENTE DE REPRESENTATIVIDADE</v>
          </cell>
          <cell r="E2794" t="str">
            <v>15,85</v>
          </cell>
        </row>
        <row r="2795">
          <cell r="A2795" t="str">
            <v>91911</v>
          </cell>
          <cell r="B2795" t="str">
            <v>CURVA 90 GRAUS PARA ELETRODUTO, PVC, ROSCÁVEL, DN 20 MM (1/2"), PARA CIRCUITOS TERMINAIS, INSTALADA EM PAREDE - FORNECIMENTO E INSTALAÇÃO. AF_03/2023</v>
          </cell>
          <cell r="C2795" t="str">
            <v>UN</v>
          </cell>
          <cell r="D2795" t="str">
            <v>COEFICIENTE DE REPRESENTATIVIDADE</v>
          </cell>
          <cell r="E2795" t="str">
            <v>13,45</v>
          </cell>
        </row>
        <row r="2796">
          <cell r="A2796" t="str">
            <v>91913</v>
          </cell>
          <cell r="B2796" t="str">
            <v>CURVA 180 GRAUS PARA ELETRODUTO, PVC, ROSCÁVEL, DN 20 MM (1/2"), PARA CIRCUITOS TERMINAIS, INSTALADA EM PAREDE - FORNECIMENTO E INSTALAÇÃO. AF_03/2023</v>
          </cell>
          <cell r="C2796" t="str">
            <v>UN</v>
          </cell>
          <cell r="D2796" t="str">
            <v>COEFICIENTE DE REPRESENTATIVIDADE</v>
          </cell>
          <cell r="E2796" t="str">
            <v>13,17</v>
          </cell>
        </row>
        <row r="2797">
          <cell r="A2797" t="str">
            <v>91914</v>
          </cell>
          <cell r="B2797" t="str">
            <v>CURVA 90 GRAUS PARA ELETRODUTO, PVC, ROSCÁVEL, DN 25 MM (3/4"), PARA CIRCUITOS TERMINAIS, INSTALADA EM PAREDE - FORNECIMENTO E INSTALAÇÃO. AF_03/2023</v>
          </cell>
          <cell r="C2797" t="str">
            <v>UN</v>
          </cell>
          <cell r="D2797" t="str">
            <v>COEFICIENTE DE REPRESENTATIVIDADE</v>
          </cell>
          <cell r="E2797" t="str">
            <v>14,40</v>
          </cell>
        </row>
        <row r="2798">
          <cell r="A2798" t="str">
            <v>91916</v>
          </cell>
          <cell r="B2798" t="str">
            <v>CURVA 180 GRAUS PARA ELETRODUTO, PVC, ROSCÁVEL, DN 25 MM (3/4"), PARA CIRCUITOS TERMINAIS, INSTALADA EM PAREDE - FORNECIMENTO E INSTALAÇÃO. AF_03/2023</v>
          </cell>
          <cell r="C2798" t="str">
            <v>UN</v>
          </cell>
          <cell r="D2798" t="str">
            <v>COEFICIENTE DE REPRESENTATIVIDADE</v>
          </cell>
          <cell r="E2798" t="str">
            <v>16,25</v>
          </cell>
        </row>
        <row r="2799">
          <cell r="A2799" t="str">
            <v>91917</v>
          </cell>
          <cell r="B2799" t="str">
            <v>CURVA 90 GRAUS PARA ELETRODUTO, PVC, ROSCÁVEL, DN 32 MM (1"), PARA CIRCUITOS TERMINAIS, INSTALADA EM PAREDE - FORNECIMENTO E INSTALAÇÃO. AF_03/2023</v>
          </cell>
          <cell r="C2799" t="str">
            <v>UN</v>
          </cell>
          <cell r="D2799" t="str">
            <v>COEFICIENTE DE REPRESENTATIVIDADE</v>
          </cell>
          <cell r="E2799" t="str">
            <v>17,05</v>
          </cell>
        </row>
        <row r="2800">
          <cell r="A2800" t="str">
            <v>91919</v>
          </cell>
          <cell r="B2800" t="str">
            <v>CURVA 180 GRAUS PARA ELETRODUTO, PVC, ROSCÁVEL, DN 32 MM (1"), PARA CIRCUITOS TERMINAIS, INSTALADA EM PAREDE - FORNECIMENTO E INSTALAÇÃO. AF_03/2023</v>
          </cell>
          <cell r="C2800" t="str">
            <v>UN</v>
          </cell>
          <cell r="D2800" t="str">
            <v>COEFICIENTE DE REPRESENTATIVIDADE</v>
          </cell>
          <cell r="E2800" t="str">
            <v>18,93</v>
          </cell>
        </row>
        <row r="2801">
          <cell r="A2801" t="str">
            <v>91920</v>
          </cell>
          <cell r="B2801" t="str">
            <v>CURVA 90 GRAUS PARA ELETRODUTO, PVC, ROSCÁVEL, DN 40 MM (1 1/4"), PARA CIRCUITOS TERMINAIS, INSTALADA EM PAREDE - FORNECIMENTO E INSTALAÇÃO. AF_03/2023</v>
          </cell>
          <cell r="C2801" t="str">
            <v>UN</v>
          </cell>
          <cell r="D2801" t="str">
            <v>COEFICIENTE DE REPRESENTATIVIDADE</v>
          </cell>
          <cell r="E2801" t="str">
            <v>19,04</v>
          </cell>
        </row>
        <row r="2802">
          <cell r="A2802" t="str">
            <v>91922</v>
          </cell>
          <cell r="B2802" t="str">
            <v>CURVA 180 GRAUS PARA ELETRODUTO, PVC, ROSCÁVEL, DN 40 MM (1 1/4"), PARA CIRCUITOS TERMINAIS, INSTALADA EM PAREDE - FORNECIMENTO E INSTALAÇÃO. AF_03/2023</v>
          </cell>
          <cell r="C2802" t="str">
            <v>UN</v>
          </cell>
          <cell r="D2802" t="str">
            <v>COEFICIENTE DE REPRESENTATIVIDADE</v>
          </cell>
          <cell r="E2802" t="str">
            <v>21,06</v>
          </cell>
        </row>
        <row r="2803">
          <cell r="A2803" t="str">
            <v>93013</v>
          </cell>
          <cell r="B2803" t="str">
            <v>LUVA PARA ELETRODUTO, PVC, ROSCÁVEL, DN 50 MM (1 1/2"), PARA REDE ENTERRADA DE DISTRIBUIÇÃO DE ENERGIA ELÉTRICA - FORNECIMENTO E INSTALAÇÃO. AF_12/2021</v>
          </cell>
          <cell r="C2803" t="str">
            <v>UN</v>
          </cell>
          <cell r="D2803" t="str">
            <v>COEFICIENTE DE REPRESENTATIVIDADE</v>
          </cell>
          <cell r="E2803" t="str">
            <v>12,33</v>
          </cell>
        </row>
        <row r="2804">
          <cell r="A2804" t="str">
            <v>93014</v>
          </cell>
          <cell r="B2804" t="str">
            <v>LUVA PARA ELETRODUTO, PVC, ROSCÁVEL, DN 60 MM (2"), PARA REDE ENTERRADA DE DISTRIBUIÇÃO DE ENERGIA ELÉTRICA - FORNECIMENTO E INSTALAÇÃO. AF_12/2021</v>
          </cell>
          <cell r="C2804" t="str">
            <v>UN</v>
          </cell>
          <cell r="D2804" t="str">
            <v>COEFICIENTE DE REPRESENTATIVIDADE</v>
          </cell>
          <cell r="E2804" t="str">
            <v>15,16</v>
          </cell>
        </row>
        <row r="2805">
          <cell r="A2805" t="str">
            <v>93015</v>
          </cell>
          <cell r="B2805" t="str">
            <v>LUVA PARA ELETRODUTO, PVC, ROSCÁVEL, DN 75 MM (2 1/2"), PARA REDE ENTERRADA DE DISTRIBUIÇÃO DE ENERGIA ELÉTRICA - FORNECIMENTO E INSTALAÇÃO. AF_12/2021</v>
          </cell>
          <cell r="C2805" t="str">
            <v>UN</v>
          </cell>
          <cell r="D2805" t="str">
            <v>COEFICIENTE DE REPRESENTATIVIDADE</v>
          </cell>
          <cell r="E2805" t="str">
            <v>23,10</v>
          </cell>
        </row>
        <row r="2806">
          <cell r="A2806" t="str">
            <v>93016</v>
          </cell>
          <cell r="B2806" t="str">
            <v>LUVA PARA ELETRODUTO, PVC, ROSCÁVEL, DN 85 MM (3"), PARA REDE ENTERRADA DE DISTRIBUIÇÃO DE ENERGIA ELÉTRICA - FORNECIMENTO E INSTALAÇÃO. AF_12/2021</v>
          </cell>
          <cell r="C2806" t="str">
            <v>UN</v>
          </cell>
          <cell r="D2806" t="str">
            <v>COEFICIENTE DE REPRESENTATIVIDADE</v>
          </cell>
          <cell r="E2806" t="str">
            <v>28,13</v>
          </cell>
        </row>
        <row r="2807">
          <cell r="A2807" t="str">
            <v>93017</v>
          </cell>
          <cell r="B2807" t="str">
            <v>LUVA PARA ELETRODUTO, PVC, ROSCÁVEL, DN 110 MM (4"), PARA REDE ENTERRADA DE DISTRIBUIÇÃO DE ENERGIA ELÉTRICA - FORNECIMENTO E INSTALAÇÃO. AF_12/2021</v>
          </cell>
          <cell r="C2807" t="str">
            <v>UN</v>
          </cell>
          <cell r="D2807" t="str">
            <v>COEFICIENTE DE REPRESENTATIVIDADE</v>
          </cell>
          <cell r="E2807" t="str">
            <v>42,43</v>
          </cell>
        </row>
        <row r="2808">
          <cell r="A2808" t="str">
            <v>93018</v>
          </cell>
          <cell r="B2808" t="str">
            <v>CURVA 90 GRAUS PARA ELETRODUTO, PVC, ROSCÁVEL, DN 50 MM (1 1/2"), PARA REDE ENTERRADA DE DISTRIBUIÇÃO DE ENERGIA ELÉTRICA - FORNECIMENTO E INSTALAÇÃO. AF_12/2021</v>
          </cell>
          <cell r="C2808" t="str">
            <v>UN</v>
          </cell>
          <cell r="D2808" t="str">
            <v>COEFICIENTE DE REPRESENTATIVIDADE</v>
          </cell>
          <cell r="E2808" t="str">
            <v>18,84</v>
          </cell>
        </row>
        <row r="2809">
          <cell r="A2809" t="str">
            <v>93020</v>
          </cell>
          <cell r="B2809" t="str">
            <v>CURVA 90 GRAUS PARA ELETRODUTO, PVC, ROSCÁVEL, DN 60 MM (2"), PARA REDE ENTERRADA DE DISTRIBUIÇÃO DE ENERGIA ELÉTRICA - FORNECIMENTO E INSTALAÇÃO. AF_12/2021</v>
          </cell>
          <cell r="C2809" t="str">
            <v>UN</v>
          </cell>
          <cell r="D2809" t="str">
            <v>COEFICIENTE DE REPRESENTATIVIDADE</v>
          </cell>
          <cell r="E2809" t="str">
            <v>24,20</v>
          </cell>
        </row>
        <row r="2810">
          <cell r="A2810" t="str">
            <v>93022</v>
          </cell>
          <cell r="B2810" t="str">
            <v>CURVA 90 GRAUS PARA ELETRODUTO, PVC, ROSCÁVEL, DN 75 MM (2 1/2"), PARA REDE ENTERRADA DE DISTRIBUIÇÃO DE ENERGIA ELÉTRICA - FORNECIMENTO E INSTALAÇÃO. AF_12/2021</v>
          </cell>
          <cell r="C2810" t="str">
            <v>UN</v>
          </cell>
          <cell r="D2810" t="str">
            <v>COEFICIENTE DE REPRESENTATIVIDADE</v>
          </cell>
          <cell r="E2810" t="str">
            <v>40,71</v>
          </cell>
        </row>
        <row r="2811">
          <cell r="A2811" t="str">
            <v>93024</v>
          </cell>
          <cell r="B2811" t="str">
            <v>CURVA 90 GRAUS PARA ELETRODUTO, PVC, ROSCÁVEL, DN 85 MM (3"), PARA REDE ENTERRADA DE DISTRIBUIÇÃO DE ENERGIA ELÉTRICA - FORNECIMENTO E INSTALAÇÃO. AF_12/2021</v>
          </cell>
          <cell r="C2811" t="str">
            <v>UN</v>
          </cell>
          <cell r="D2811" t="str">
            <v>COEFICIENTE DE REPRESENTATIVIDADE</v>
          </cell>
          <cell r="E2811" t="str">
            <v>42,77</v>
          </cell>
        </row>
        <row r="2812">
          <cell r="A2812" t="str">
            <v>93026</v>
          </cell>
          <cell r="B2812" t="str">
            <v>CURVA 90 GRAUS PARA ELETRODUTO, PVC, ROSCÁVEL, DN 110 MM (4"), PARA REDE ENTERRADA DE DISTRIBUIÇÃO DE ENERGIA ELÉTRICA - FORNECIMENTO E INSTALAÇÃO. AF_12/2021</v>
          </cell>
          <cell r="C2812" t="str">
            <v>UN</v>
          </cell>
          <cell r="D2812" t="str">
            <v>COEFICIENTE DE REPRESENTATIVIDADE</v>
          </cell>
          <cell r="E2812" t="str">
            <v>70,22</v>
          </cell>
        </row>
        <row r="2813">
          <cell r="A2813" t="str">
            <v>97559</v>
          </cell>
          <cell r="B2813" t="str">
            <v>CURVA 135 GRAUS PARA ELETRODUTO, PVC, ROSCÁVEL, DN 25 MM (3/4"), PARA CIRCUITOS TERMINAIS, INSTALADA EM FORRO - FORNECIMENTO E INSTALAÇÃO. AF_03/2023</v>
          </cell>
          <cell r="C2813" t="str">
            <v>UN</v>
          </cell>
          <cell r="D2813" t="str">
            <v>COEFICIENTE DE REPRESENTATIVIDADE</v>
          </cell>
          <cell r="E2813" t="str">
            <v>10,62</v>
          </cell>
        </row>
        <row r="2814">
          <cell r="A2814" t="str">
            <v>97562</v>
          </cell>
          <cell r="B2814" t="str">
            <v>CURVA 135 GRAUS PARA ELETRODUTO, PVC, ROSCÁVEL, DN 25 MM (3/4"), PARA CIRCUITOS TERMINAIS, INSTALADA EM LAJE - FORNECIMENTO E INSTALAÇÃO. AF_03/2023</v>
          </cell>
          <cell r="C2814" t="str">
            <v>UN</v>
          </cell>
          <cell r="D2814" t="str">
            <v>COEFICIENTE DE REPRESENTATIVIDADE</v>
          </cell>
          <cell r="E2814" t="str">
            <v>8,86</v>
          </cell>
        </row>
        <row r="2815">
          <cell r="A2815" t="str">
            <v>97564</v>
          </cell>
          <cell r="B2815" t="str">
            <v>CURVA 135 GRAUS PARA ELETRODUTO, PVC, ROSCÁVEL, DN 25 MM (3/4"), PARA CIRCUITOS TERMINAIS, INSTALADA EM PAREDE - FORNECIMENTO E INSTALAÇÃO. AF_03/2023</v>
          </cell>
          <cell r="C2815" t="str">
            <v>UN</v>
          </cell>
          <cell r="D2815" t="str">
            <v>COEFICIENTE DE REPRESENTATIVIDADE</v>
          </cell>
          <cell r="E2815" t="str">
            <v>14,19</v>
          </cell>
        </row>
        <row r="2816">
          <cell r="A2816" t="str">
            <v>104395</v>
          </cell>
          <cell r="B2816" t="str">
            <v>CONDULETE DE PVC, TIPO E, PARA ELETRODUTO DE PVC SOLDÁVEL DN 20 MM (1/2''), APARENTE - FORNECIMENTO E INSTALAÇÃO. AF_10/2022</v>
          </cell>
          <cell r="C2816" t="str">
            <v>UN</v>
          </cell>
          <cell r="D2816" t="str">
            <v>COEFICIENTE DE REPRESENTATIVIDADE</v>
          </cell>
          <cell r="E2816" t="str">
            <v>18,17</v>
          </cell>
        </row>
        <row r="2817">
          <cell r="A2817" t="str">
            <v>91924</v>
          </cell>
          <cell r="B2817" t="str">
            <v>CABO DE COBRE FLEXÍVEL ISOLADO, 1,5 MM², ANTI-CHAMA 450/750 V, PARA CIRCUITOS TERMINAIS - FORNECIMENTO E INSTALAÇÃO. AF_03/2023</v>
          </cell>
          <cell r="C2817" t="str">
            <v>M</v>
          </cell>
          <cell r="D2817" t="str">
            <v>COEFICIENTE DE REPRESENTATIVIDADE</v>
          </cell>
          <cell r="E2817" t="str">
            <v>2,62</v>
          </cell>
        </row>
        <row r="2818">
          <cell r="A2818" t="str">
            <v>91925</v>
          </cell>
          <cell r="B2818" t="str">
            <v>CABO DE COBRE FLEXÍVEL ISOLADO, 1,5 MM², ANTI-CHAMA 0,6/1,0 KV, PARA CIRCUITOS TERMINAIS - FORNECIMENTO E INSTALAÇÃO. AF_03/2023</v>
          </cell>
          <cell r="C2818" t="str">
            <v>M</v>
          </cell>
          <cell r="D2818" t="str">
            <v>COEFICIENTE DE REPRESENTATIVIDADE</v>
          </cell>
          <cell r="E2818" t="str">
            <v>3,21</v>
          </cell>
        </row>
        <row r="2819">
          <cell r="A2819" t="str">
            <v>91926</v>
          </cell>
          <cell r="B2819" t="str">
            <v>CABO DE COBRE FLEXÍVEL ISOLADO, 2,5 MM², ANTI-CHAMA 450/750 V, PARA CIRCUITOS TERMINAIS - FORNECIMENTO E INSTALAÇÃO. AF_03/2023</v>
          </cell>
          <cell r="C2819" t="str">
            <v>M</v>
          </cell>
          <cell r="D2819" t="str">
            <v>COEFICIENTE DE REPRESENTATIVIDADE</v>
          </cell>
          <cell r="E2819" t="str">
            <v>3,85</v>
          </cell>
        </row>
        <row r="2820">
          <cell r="A2820" t="str">
            <v>91927</v>
          </cell>
          <cell r="B2820" t="str">
            <v>CABO DE COBRE FLEXÍVEL ISOLADO, 2,5 MM², ANTI-CHAMA 0,6/1,0 KV, PARA CIRCUITOS TERMINAIS - FORNECIMENTO E INSTALAÇÃO. AF_03/2023</v>
          </cell>
          <cell r="C2820" t="str">
            <v>M</v>
          </cell>
          <cell r="D2820" t="str">
            <v>COEFICIENTE DE REPRESENTATIVIDADE</v>
          </cell>
          <cell r="E2820" t="str">
            <v>4,34</v>
          </cell>
        </row>
        <row r="2821">
          <cell r="A2821" t="str">
            <v>91928</v>
          </cell>
          <cell r="B2821" t="str">
            <v>CABO DE COBRE FLEXÍVEL ISOLADO, 4 MM², ANTI-CHAMA 450/750 V, PARA CIRCUITOS TERMINAIS - FORNECIMENTO E INSTALAÇÃO. AF_03/2023</v>
          </cell>
          <cell r="C2821" t="str">
            <v>M</v>
          </cell>
          <cell r="D2821" t="str">
            <v>COEFICIENTE DE REPRESENTATIVIDADE</v>
          </cell>
          <cell r="E2821" t="str">
            <v>6,00</v>
          </cell>
        </row>
        <row r="2822">
          <cell r="A2822" t="str">
            <v>91929</v>
          </cell>
          <cell r="B2822" t="str">
            <v>CABO DE COBRE FLEXÍVEL ISOLADO, 4 MM², ANTI-CHAMA 0,6/1,0 KV, PARA CIRCUITOS TERMINAIS - FORNECIMENTO E INSTALAÇÃO. AF_03/2023</v>
          </cell>
          <cell r="C2822" t="str">
            <v>M</v>
          </cell>
          <cell r="D2822" t="str">
            <v>COEFICIENTE DE REPRESENTATIVIDADE</v>
          </cell>
          <cell r="E2822" t="str">
            <v>6,43</v>
          </cell>
        </row>
        <row r="2823">
          <cell r="A2823" t="str">
            <v>91930</v>
          </cell>
          <cell r="B2823" t="str">
            <v>CABO DE COBRE FLEXÍVEL ISOLADO, 6 MM², ANTI-CHAMA 450/750 V, PARA CIRCUITOS TERMINAIS - FORNECIMENTO E INSTALAÇÃO. AF_03/2023</v>
          </cell>
          <cell r="C2823" t="str">
            <v>M</v>
          </cell>
          <cell r="D2823" t="str">
            <v>COEFICIENTE DE REPRESENTATIVIDADE</v>
          </cell>
          <cell r="E2823" t="str">
            <v>8,42</v>
          </cell>
        </row>
        <row r="2824">
          <cell r="A2824" t="str">
            <v>91931</v>
          </cell>
          <cell r="B2824" t="str">
            <v>CABO DE COBRE FLEXÍVEL ISOLADO, 6 MM², ANTI-CHAMA 0,6/1,0 KV, PARA CIRCUITOS TERMINAIS - FORNECIMENTO E INSTALAÇÃO. AF_03/2023</v>
          </cell>
          <cell r="C2824" t="str">
            <v>M</v>
          </cell>
          <cell r="D2824" t="str">
            <v>COEFICIENTE DE REPRESENTATIVIDADE</v>
          </cell>
          <cell r="E2824" t="str">
            <v>9,13</v>
          </cell>
        </row>
        <row r="2825">
          <cell r="A2825" t="str">
            <v>91932</v>
          </cell>
          <cell r="B2825" t="str">
            <v>CABO DE COBRE FLEXÍVEL ISOLADO, 10 MM², ANTI-CHAMA 450/750 V, PARA CIRCUITOS TERMINAIS - FORNECIMENTO E INSTALAÇÃO. AF_03/2023</v>
          </cell>
          <cell r="C2825" t="str">
            <v>M</v>
          </cell>
          <cell r="D2825" t="str">
            <v>COEFICIENTE DE REPRESENTATIVIDADE</v>
          </cell>
          <cell r="E2825" t="str">
            <v>15,20</v>
          </cell>
        </row>
        <row r="2826">
          <cell r="A2826" t="str">
            <v>91933</v>
          </cell>
          <cell r="B2826" t="str">
            <v>CABO DE COBRE FLEXÍVEL ISOLADO, 10 MM², ANTI-CHAMA 0,6/1,0 KV, PARA CIRCUITOS TERMINAIS - FORNECIMENTO E INSTALAÇÃO. AF_03/2023</v>
          </cell>
          <cell r="C2826" t="str">
            <v>M</v>
          </cell>
          <cell r="D2826" t="str">
            <v>COEFICIENTE DE REPRESENTATIVIDADE</v>
          </cell>
          <cell r="E2826" t="str">
            <v>14,64</v>
          </cell>
        </row>
        <row r="2827">
          <cell r="A2827" t="str">
            <v>91934</v>
          </cell>
          <cell r="B2827" t="str">
            <v>CABO DE COBRE FLEXÍVEL ISOLADO, 16 MM², ANTI-CHAMA 450/750 V, PARA CIRCUITOS TERMINAIS - FORNECIMENTO E INSTALAÇÃO. AF_03/2023</v>
          </cell>
          <cell r="C2827" t="str">
            <v>M</v>
          </cell>
          <cell r="D2827" t="str">
            <v>COEFICIENTE DE REPRESENTATIVIDADE</v>
          </cell>
          <cell r="E2827" t="str">
            <v>21,92</v>
          </cell>
        </row>
        <row r="2828">
          <cell r="A2828" t="str">
            <v>91935</v>
          </cell>
          <cell r="B2828" t="str">
            <v>CABO DE COBRE FLEXÍVEL ISOLADO, 16 MM², ANTI-CHAMA 0,6/1,0 KV, PARA CIRCUITOS TERMINAIS - FORNECIMENTO E INSTALAÇÃO. AF_03/2023</v>
          </cell>
          <cell r="C2828" t="str">
            <v>M</v>
          </cell>
          <cell r="D2828" t="str">
            <v>COEFICIENTE DE REPRESENTATIVIDADE</v>
          </cell>
          <cell r="E2828" t="str">
            <v>23,01</v>
          </cell>
        </row>
        <row r="2829">
          <cell r="A2829" t="str">
            <v>92979</v>
          </cell>
          <cell r="B2829" t="str">
            <v>CABO DE COBRE FLEXÍVEL ISOLADO, 10 MM², ANTI-CHAMA 450/750 V, PARA DISTRIBUIÇÃO - FORNECIMENTO E INSTALAÇÃO. AF_12/2015</v>
          </cell>
          <cell r="C2829" t="str">
            <v>M</v>
          </cell>
          <cell r="D2829" t="str">
            <v>COEFICIENTE DE REPRESENTATIVIDADE</v>
          </cell>
          <cell r="E2829" t="str">
            <v>10,40</v>
          </cell>
        </row>
        <row r="2830">
          <cell r="A2830" t="str">
            <v>92980</v>
          </cell>
          <cell r="B2830" t="str">
            <v>CABO DE COBRE FLEXÍVEL ISOLADO, 10 MM², ANTI-CHAMA 0,6/1,0 KV, PARA DISTRIBUIÇÃO - FORNECIMENTO E INSTALAÇÃO. AF_12/2015</v>
          </cell>
          <cell r="C2830" t="str">
            <v>M</v>
          </cell>
          <cell r="D2830" t="str">
            <v>COEFICIENTE DE REPRESENTATIVIDADE</v>
          </cell>
          <cell r="E2830" t="str">
            <v>9,94</v>
          </cell>
        </row>
        <row r="2831">
          <cell r="A2831" t="str">
            <v>92981</v>
          </cell>
          <cell r="B2831" t="str">
            <v>CABO DE COBRE FLEXÍVEL ISOLADO, 16 MM², ANTI-CHAMA 450/750 V, PARA DISTRIBUIÇÃO - FORNECIMENTO E INSTALAÇÃO. AF_12/2015</v>
          </cell>
          <cell r="C2831" t="str">
            <v>M</v>
          </cell>
          <cell r="D2831" t="str">
            <v>COEFICIENTE DE REPRESENTATIVIDADE</v>
          </cell>
          <cell r="E2831" t="str">
            <v>14,85</v>
          </cell>
        </row>
        <row r="2832">
          <cell r="A2832" t="str">
            <v>92982</v>
          </cell>
          <cell r="B2832" t="str">
            <v>CABO DE COBRE FLEXÍVEL ISOLADO, 16 MM², ANTI-CHAMA 0,6/1,0 KV, PARA DISTRIBUIÇÃO - FORNECIMENTO E INSTALAÇÃO. AF_12/2015</v>
          </cell>
          <cell r="C2832" t="str">
            <v>M</v>
          </cell>
          <cell r="D2832" t="str">
            <v>COEFICIENTE DE REPRESENTATIVIDADE</v>
          </cell>
          <cell r="E2832" t="str">
            <v>15,75</v>
          </cell>
        </row>
        <row r="2833">
          <cell r="A2833" t="str">
            <v>92984</v>
          </cell>
          <cell r="B2833" t="str">
            <v>CABO DE COBRE FLEXÍVEL ISOLADO, 25 MM², ANTI-CHAMA 0,6/1,0 KV, PARA REDE ENTERRADA DE DISTRIBUIÇÃO DE ENERGIA ELÉTRICA - FORNECIMENTO E INSTALAÇÃO. AF_12/2021</v>
          </cell>
          <cell r="C2833" t="str">
            <v>M</v>
          </cell>
          <cell r="D2833" t="str">
            <v>COEFICIENTE DE REPRESENTATIVIDADE</v>
          </cell>
          <cell r="E2833" t="str">
            <v>25,76</v>
          </cell>
        </row>
        <row r="2834">
          <cell r="A2834" t="str">
            <v>92986</v>
          </cell>
          <cell r="B2834" t="str">
            <v>CABO DE COBRE FLEXÍVEL ISOLADO, 35 MM², ANTI-CHAMA 0,6/1,0 KV, PARA REDE ENTERRADA DE DISTRIBUIÇÃO DE ENERGIA ELÉTRICA - FORNECIMENTO E INSTALAÇÃO. AF_12/2021</v>
          </cell>
          <cell r="C2834" t="str">
            <v>M</v>
          </cell>
          <cell r="D2834" t="str">
            <v>COEFICIENTE DE REPRESENTATIVIDADE</v>
          </cell>
          <cell r="E2834" t="str">
            <v>35,75</v>
          </cell>
        </row>
        <row r="2835">
          <cell r="A2835" t="str">
            <v>92988</v>
          </cell>
          <cell r="B2835" t="str">
            <v>CABO DE COBRE FLEXÍVEL ISOLADO, 50 MM², ANTI-CHAMA 0,6/1,0 KV, PARA REDE ENTERRADA DE DISTRIBUIÇÃO DE ENERGIA ELÉTRICA - FORNECIMENTO E INSTALAÇÃO. AF_12/2021</v>
          </cell>
          <cell r="C2835" t="str">
            <v>M</v>
          </cell>
          <cell r="D2835" t="str">
            <v>COEFICIENTE DE REPRESENTATIVIDADE</v>
          </cell>
          <cell r="E2835" t="str">
            <v>52,04</v>
          </cell>
        </row>
        <row r="2836">
          <cell r="A2836" t="str">
            <v>92990</v>
          </cell>
          <cell r="B2836" t="str">
            <v>CABO DE COBRE FLEXÍVEL ISOLADO, 70 MM², ANTI-CHAMA 0,6/1,0 KV, PARA REDE ENTERRADA DE DISTRIBUIÇÃO DE ENERGIA ELÉTRICA - FORNECIMENTO E INSTALAÇÃO. AF_12/2021</v>
          </cell>
          <cell r="C2836" t="str">
            <v>M</v>
          </cell>
          <cell r="D2836" t="str">
            <v>COEFICIENTE DE REPRESENTATIVIDADE</v>
          </cell>
          <cell r="E2836" t="str">
            <v>72,18</v>
          </cell>
        </row>
        <row r="2837">
          <cell r="A2837" t="str">
            <v>92992</v>
          </cell>
          <cell r="B2837" t="str">
            <v>CABO DE COBRE FLEXÍVEL ISOLADO, 95 MM², ANTI-CHAMA 0,6/1,0 KV, PARA REDE ENTERRADA DE DISTRIBUIÇÃO DE ENERGIA ELÉTRICA - FORNECIMENTO E INSTALAÇÃO. AF_12/2021</v>
          </cell>
          <cell r="C2837" t="str">
            <v>M</v>
          </cell>
          <cell r="D2837" t="str">
            <v>COEFICIENTE DE REPRESENTATIVIDADE</v>
          </cell>
          <cell r="E2837" t="str">
            <v>93,39</v>
          </cell>
        </row>
        <row r="2838">
          <cell r="A2838" t="str">
            <v>92994</v>
          </cell>
          <cell r="B2838" t="str">
            <v>CABO DE COBRE FLEXÍVEL ISOLADO, 120 MM², ANTI-CHAMA 0,6/1,0 KV, PARA REDE ENTERRADA DE DISTRIBUIÇÃO DE ENERGIA ELÉTRICA - FORNECIMENTO E INSTALAÇÃO. AF_12/2021</v>
          </cell>
          <cell r="C2838" t="str">
            <v>M</v>
          </cell>
          <cell r="D2838" t="str">
            <v>COEFICIENTE DE REPRESENTATIVIDADE</v>
          </cell>
          <cell r="E2838" t="str">
            <v>121,50</v>
          </cell>
        </row>
        <row r="2839">
          <cell r="A2839" t="str">
            <v>92996</v>
          </cell>
          <cell r="B2839" t="str">
            <v>CABO DE COBRE FLEXÍVEL ISOLADO, 150 MM², ANTI-CHAMA 0,6/1,0 KV, PARA REDE ENTERRADA DE DISTRIBUIÇÃO DE ENERGIA ELÉTRICA - FORNECIMENTO E INSTALAÇÃO. AF_12/2021</v>
          </cell>
          <cell r="C2839" t="str">
            <v>M</v>
          </cell>
          <cell r="D2839" t="str">
            <v>COEFICIENTE DE REPRESENTATIVIDADE</v>
          </cell>
          <cell r="E2839" t="str">
            <v>147,03</v>
          </cell>
        </row>
        <row r="2840">
          <cell r="A2840" t="str">
            <v>92998</v>
          </cell>
          <cell r="B2840" t="str">
            <v>CABO DE COBRE FLEXÍVEL ISOLADO, 185 MM², ANTI-CHAMA 0,6/1,0 KV, PARA REDE ENTERRADA DE DISTRIBUIÇÃO DE ENERGIA ELÉTRICA - FORNECIMENTO E INSTALAÇÃO. AF_12/2021</v>
          </cell>
          <cell r="C2840" t="str">
            <v>M</v>
          </cell>
          <cell r="D2840" t="str">
            <v>COEFICIENTE DE REPRESENTATIVIDADE</v>
          </cell>
          <cell r="E2840" t="str">
            <v>180,29</v>
          </cell>
        </row>
        <row r="2841">
          <cell r="A2841" t="str">
            <v>93000</v>
          </cell>
          <cell r="B2841" t="str">
            <v>CABO DE COBRE FLEXÍVEL ISOLADO, 240 MM², ANTI-CHAMA 0,6/1,0 KV, PARA REDE ENTERRADA DE DISTRIBUIÇÃO DE ENERGIA ELÉTRICA - FORNECIMENTO E INSTALAÇÃO. AF_12/2021</v>
          </cell>
          <cell r="C2841" t="str">
            <v>M</v>
          </cell>
          <cell r="D2841" t="str">
            <v>COEFICIENTE DE REPRESENTATIVIDADE</v>
          </cell>
          <cell r="E2841" t="str">
            <v>238,85</v>
          </cell>
        </row>
        <row r="2842">
          <cell r="A2842" t="str">
            <v>93002</v>
          </cell>
          <cell r="B2842" t="str">
            <v>CABO DE COBRE FLEXÍVEL ISOLADO, 300 MM², ANTI-CHAMA 0,6/1,0 KV, PARA REDE ENTERRADA DE DISTRIBUIÇÃO DE ENERGIA ELÉTRICA - FORNECIMENTO E INSTALAÇÃO. AF_12/2021</v>
          </cell>
          <cell r="C2842" t="str">
            <v>M</v>
          </cell>
          <cell r="D2842" t="str">
            <v>COEFICIENTE DE REPRESENTATIVIDADE</v>
          </cell>
          <cell r="E2842" t="str">
            <v>309,02</v>
          </cell>
        </row>
        <row r="2843">
          <cell r="A2843" t="str">
            <v>101884</v>
          </cell>
          <cell r="B2843" t="str">
            <v>CABO DE COBRE ISOLADO, 10 MM², ANTI-CHAMA 450/750 V, INSTALADO EM ELETROCALHA OU PERFILADO - FORNECIMENTO E INSTALAÇÃO. AF_10/2020</v>
          </cell>
          <cell r="C2843" t="str">
            <v>M</v>
          </cell>
          <cell r="D2843" t="str">
            <v>COEFICIENTE DE REPRESENTATIVIDADE</v>
          </cell>
          <cell r="E2843" t="str">
            <v>10,19</v>
          </cell>
        </row>
        <row r="2844">
          <cell r="A2844" t="str">
            <v>101885</v>
          </cell>
          <cell r="B2844" t="str">
            <v>CABO DE COBRE ISOLADO, 10 MM², ANTI-CHAMA 0,6/1 KV, INSTALADO EM ELETROCALHA OU PERFILADO - FORNECIMENTO E INSTALAÇÃO. AF_10/2020</v>
          </cell>
          <cell r="C2844" t="str">
            <v>M</v>
          </cell>
          <cell r="D2844" t="str">
            <v>COEFICIENTE DE REPRESENTATIVIDADE</v>
          </cell>
          <cell r="E2844" t="str">
            <v>9,73</v>
          </cell>
        </row>
        <row r="2845">
          <cell r="A2845" t="str">
            <v>101886</v>
          </cell>
          <cell r="B2845" t="str">
            <v>CABO DE COBRE ISOLADO, 16 MM², ANTI-CHAMA 450/750 V, INSTALADO EM ELETROCALHA OU PERFILADO - FORNECIMENTO E INSTALAÇÃO. AF_10/2020</v>
          </cell>
          <cell r="C2845" t="str">
            <v>M</v>
          </cell>
          <cell r="D2845" t="str">
            <v>COEFICIENTE DE REPRESENTATIVIDADE</v>
          </cell>
          <cell r="E2845" t="str">
            <v>14,61</v>
          </cell>
        </row>
        <row r="2846">
          <cell r="A2846" t="str">
            <v>101887</v>
          </cell>
          <cell r="B2846" t="str">
            <v>CABO DE COBRE ISOLADO, 16 MM², ANTI-CHAMA 0,6/1 KV, INSTALADO EM ELETROCALHA OU PERFILADO - FORNECIMENTO E INSTALAÇÃO. AF_10/2020</v>
          </cell>
          <cell r="C2846" t="str">
            <v>M</v>
          </cell>
          <cell r="D2846" t="str">
            <v>COEFICIENTE DE REPRESENTATIVIDADE</v>
          </cell>
          <cell r="E2846" t="str">
            <v>15,51</v>
          </cell>
        </row>
        <row r="2847">
          <cell r="A2847" t="str">
            <v>101888</v>
          </cell>
          <cell r="B2847" t="str">
            <v>CABO DE COBRE ISOLADO, 25 MM², ANTI-CHAMA 450/750 V, INSTALADO EM ELETROCALHA OU PERFILADO - FORNECIMENTO E INSTALAÇÃO. AF_10/2020</v>
          </cell>
          <cell r="C2847" t="str">
            <v>M</v>
          </cell>
          <cell r="D2847" t="str">
            <v>COEFICIENTE DE REPRESENTATIVIDADE</v>
          </cell>
          <cell r="E2847" t="str">
            <v>22,91</v>
          </cell>
        </row>
        <row r="2848">
          <cell r="A2848" t="str">
            <v>101889</v>
          </cell>
          <cell r="B2848" t="str">
            <v>CABO DE COBRE ISOLADO, 25 MM², ANTI-CHAMA 0,6/1 KV, INSTALADO EM ELETROCALHA OU PERFILADO - FORNECIMENTO E INSTALAÇÃO. AF_10/2020</v>
          </cell>
          <cell r="C2848" t="str">
            <v>M</v>
          </cell>
          <cell r="D2848" t="str">
            <v>COEFICIENTE DE REPRESENTATIVIDADE</v>
          </cell>
          <cell r="E2848" t="str">
            <v>24,08</v>
          </cell>
        </row>
        <row r="2849">
          <cell r="A2849" t="str">
            <v>91936</v>
          </cell>
          <cell r="B2849" t="str">
            <v>CAIXA OCTOGONAL 4" X 4", PVC, INSTALADA EM LAJE - FORNECIMENTO E INSTALAÇÃO. AF_03/2023</v>
          </cell>
          <cell r="C2849" t="str">
            <v>UN</v>
          </cell>
          <cell r="D2849" t="str">
            <v>COEFICIENTE DE REPRESENTATIVIDADE</v>
          </cell>
          <cell r="E2849" t="str">
            <v>14,65</v>
          </cell>
        </row>
        <row r="2850">
          <cell r="A2850" t="str">
            <v>91937</v>
          </cell>
          <cell r="B2850" t="str">
            <v>CAIXA OCTOGONAL 3" X 3", PVC, INSTALADA EM LAJE - FORNECIMENTO E INSTALAÇÃO. AF_03/2023</v>
          </cell>
          <cell r="C2850" t="str">
            <v>UN</v>
          </cell>
          <cell r="D2850" t="str">
            <v>COEFICIENTE DE REPRESENTATIVIDADE</v>
          </cell>
          <cell r="E2850" t="str">
            <v>12,88</v>
          </cell>
        </row>
        <row r="2851">
          <cell r="A2851" t="str">
            <v>91939</v>
          </cell>
          <cell r="B2851" t="str">
            <v>CAIXA RETANGULAR 4" X 2" ALTA (2,00 M DO PISO), PVC, INSTALADA EM PAREDE - FORNECIMENTO E INSTALAÇÃO. AF_03/2023</v>
          </cell>
          <cell r="C2851" t="str">
            <v>UN</v>
          </cell>
          <cell r="D2851" t="str">
            <v>COEFICIENTE DE REPRESENTATIVIDADE</v>
          </cell>
          <cell r="E2851" t="str">
            <v>24,93</v>
          </cell>
        </row>
        <row r="2852">
          <cell r="A2852" t="str">
            <v>91940</v>
          </cell>
          <cell r="B2852" t="str">
            <v>CAIXA RETANGULAR 4" X 2" MÉDIA (1,30 M DO PISO), PVC, INSTALADA EM PAREDE - FORNECIMENTO E INSTALAÇÃO. AF_03/2023</v>
          </cell>
          <cell r="C2852" t="str">
            <v>UN</v>
          </cell>
          <cell r="D2852" t="str">
            <v>COEFICIENTE DE REPRESENTATIVIDADE</v>
          </cell>
          <cell r="E2852" t="str">
            <v>14,54</v>
          </cell>
        </row>
        <row r="2853">
          <cell r="A2853" t="str">
            <v>91941</v>
          </cell>
          <cell r="B2853" t="str">
            <v>CAIXA RETANGULAR 4" X 2" BAIXA (0,30 M DO PISO), PVC, INSTALADA EM PAREDE - FORNECIMENTO E INSTALAÇÃO. AF_03/2023</v>
          </cell>
          <cell r="C2853" t="str">
            <v>UN</v>
          </cell>
          <cell r="D2853" t="str">
            <v>COEFICIENTE DE REPRESENTATIVIDADE</v>
          </cell>
          <cell r="E2853" t="str">
            <v>9,45</v>
          </cell>
        </row>
        <row r="2854">
          <cell r="A2854" t="str">
            <v>91942</v>
          </cell>
          <cell r="B2854" t="str">
            <v>CAIXA RETANGULAR 4" X 4" ALTA (2,00 M DO PISO), PVC, INSTALADA EM PAREDE - FORNECIMENTO E INSTALAÇÃO. AF_03/2023</v>
          </cell>
          <cell r="C2854" t="str">
            <v>UN</v>
          </cell>
          <cell r="D2854" t="str">
            <v>COEFICIENTE DE REPRESENTATIVIDADE</v>
          </cell>
          <cell r="E2854" t="str">
            <v>28,11</v>
          </cell>
        </row>
        <row r="2855">
          <cell r="A2855" t="str">
            <v>91943</v>
          </cell>
          <cell r="B2855" t="str">
            <v>CAIXA RETANGULAR 4" X 4" MÉDIA (1,30 M DO PISO), PVC, INSTALADA EM PAREDE - FORNECIMENTO E INSTALAÇÃO. AF_03/2023</v>
          </cell>
          <cell r="C2855" t="str">
            <v>UN</v>
          </cell>
          <cell r="D2855" t="str">
            <v>COEFICIENTE DE REPRESENTATIVIDADE</v>
          </cell>
          <cell r="E2855" t="str">
            <v>17,36</v>
          </cell>
        </row>
        <row r="2856">
          <cell r="A2856" t="str">
            <v>91944</v>
          </cell>
          <cell r="B2856" t="str">
            <v>CAIXA RETANGULAR 4" X 4" BAIXA (0,30 M DO PISO), PVC, INSTALADA EM PAREDE - FORNECIMENTO E INSTALAÇÃO. AF_03/2023</v>
          </cell>
          <cell r="C2856" t="str">
            <v>UN</v>
          </cell>
          <cell r="D2856" t="str">
            <v>COEFICIENTE DE REPRESENTATIVIDADE</v>
          </cell>
          <cell r="E2856" t="str">
            <v>12,07</v>
          </cell>
        </row>
        <row r="2857">
          <cell r="A2857" t="str">
            <v>92865</v>
          </cell>
          <cell r="B2857" t="str">
            <v>CAIXA OCTOGONAL 4" X 4", METÁLICA, INSTALADA EM LAJE - FORNECIMENTO E INSTALAÇÃO. AF_03/2023</v>
          </cell>
          <cell r="C2857" t="str">
            <v>UN</v>
          </cell>
          <cell r="D2857" t="str">
            <v>COEFICIENTE DE REPRESENTATIVIDADE</v>
          </cell>
          <cell r="E2857" t="str">
            <v>12,67</v>
          </cell>
        </row>
        <row r="2858">
          <cell r="A2858" t="str">
            <v>92866</v>
          </cell>
          <cell r="B2858" t="str">
            <v>CAIXA SEXTAVADA 3" X 3", METÁLICA, INSTALADA EM LAJE - FORNECIMENTO E INSTALAÇÃO. AF_03/2023</v>
          </cell>
          <cell r="C2858" t="str">
            <v>UN</v>
          </cell>
          <cell r="D2858" t="str">
            <v>COEFICIENTE DE REPRESENTATIVIDADE</v>
          </cell>
          <cell r="E2858" t="str">
            <v>10,62</v>
          </cell>
        </row>
        <row r="2859">
          <cell r="A2859" t="str">
            <v>92867</v>
          </cell>
          <cell r="B2859" t="str">
            <v>CAIXA RETANGULAR 4" X 2" ALTA (2,00 M DO PISO), METÁLICA, INSTALADA EM PAREDE - FORNECIMENTO E INSTALAÇÃO. AF_03/2023</v>
          </cell>
          <cell r="C2859" t="str">
            <v>UN</v>
          </cell>
          <cell r="D2859" t="str">
            <v>COEFICIENTE DE REPRESENTATIVIDADE</v>
          </cell>
          <cell r="E2859" t="str">
            <v>24,49</v>
          </cell>
        </row>
        <row r="2860">
          <cell r="A2860" t="str">
            <v>92868</v>
          </cell>
          <cell r="B2860" t="str">
            <v>CAIXA RETANGULAR 4" X 2" MÉDIA (1,30 M DO PISO), METÁLICA, INSTALADA EM PAREDE - FORNECIMENTO E INSTALAÇÃO. AF_03/2023</v>
          </cell>
          <cell r="C2860" t="str">
            <v>UN</v>
          </cell>
          <cell r="D2860" t="str">
            <v>COEFICIENTE DE REPRESENTATIVIDADE</v>
          </cell>
          <cell r="E2860" t="str">
            <v>14,10</v>
          </cell>
        </row>
        <row r="2861">
          <cell r="A2861" t="str">
            <v>92869</v>
          </cell>
          <cell r="B2861" t="str">
            <v>CAIXA RETANGULAR 4" X 2" BAIXA (0,30 M DO PISO), METÁLICA, INSTALADA EM PAREDE - FORNECIMENTO E INSTALAÇÃO. AF_03/2023</v>
          </cell>
          <cell r="C2861" t="str">
            <v>UN</v>
          </cell>
          <cell r="D2861" t="str">
            <v>COEFICIENTE DE REPRESENTATIVIDADE</v>
          </cell>
          <cell r="E2861" t="str">
            <v>9,01</v>
          </cell>
        </row>
        <row r="2862">
          <cell r="A2862" t="str">
            <v>92870</v>
          </cell>
          <cell r="B2862" t="str">
            <v>CAIXA RETANGULAR 4" X 4" ALTA (2,00 M DO PISO), METÁLICA, INSTALADA EM PAREDE - FORNECIMENTO E INSTALAÇÃO. AF_03/2023</v>
          </cell>
          <cell r="C2862" t="str">
            <v>UN</v>
          </cell>
          <cell r="D2862" t="str">
            <v>COEFICIENTE DE REPRESENTATIVIDADE</v>
          </cell>
          <cell r="E2862" t="str">
            <v>27,46</v>
          </cell>
        </row>
        <row r="2863">
          <cell r="A2863" t="str">
            <v>92871</v>
          </cell>
          <cell r="B2863" t="str">
            <v>CAIXA RETANGULAR 4" X 4" MÉDIA (1,30 M DO PISO), METÁLICA, INSTALADA EM PAREDE - FORNECIMENTO E INSTALAÇÃO. AF_03/2023</v>
          </cell>
          <cell r="C2863" t="str">
            <v>UN</v>
          </cell>
          <cell r="D2863" t="str">
            <v>COEFICIENTE DE REPRESENTATIVIDADE</v>
          </cell>
          <cell r="E2863" t="str">
            <v>16,71</v>
          </cell>
        </row>
        <row r="2864">
          <cell r="A2864" t="str">
            <v>92872</v>
          </cell>
          <cell r="B2864" t="str">
            <v>CAIXA RETANGULAR 4" X 4" BAIXA (0,30 M DO PISO), METÁLICA, INSTALADA EM PAREDE - FORNECIMENTO E INSTALAÇÃO. AF_03/2023</v>
          </cell>
          <cell r="C2864" t="str">
            <v>UN</v>
          </cell>
          <cell r="D2864" t="str">
            <v>COEFICIENTE DE REPRESENTATIVIDADE</v>
          </cell>
          <cell r="E2864" t="str">
            <v>11,42</v>
          </cell>
        </row>
        <row r="2865">
          <cell r="A2865" t="str">
            <v>95777</v>
          </cell>
          <cell r="B2865" t="str">
            <v>CONDULETE DE ALUMÍNIO, TIPO B, PARA ELETRODUTO DE AÇO GALVANIZADO DN 20 MM (3/4''), APARENTE - FORNECIMENTO E INSTALAÇÃO. AF_10/2022</v>
          </cell>
          <cell r="C2865" t="str">
            <v>UN</v>
          </cell>
          <cell r="D2865" t="str">
            <v>COEFICIENTE DE REPRESENTATIVIDADE</v>
          </cell>
          <cell r="E2865" t="str">
            <v>23,90</v>
          </cell>
        </row>
        <row r="2866">
          <cell r="A2866" t="str">
            <v>95778</v>
          </cell>
          <cell r="B2866" t="str">
            <v>CONDULETE DE ALUMÍNIO, TIPO C, PARA ELETRODUTO DE AÇO GALVANIZADO DN 20 MM (3/4''), APARENTE - FORNECIMENTO E INSTALAÇÃO. AF_10/2022</v>
          </cell>
          <cell r="C2866" t="str">
            <v>UN</v>
          </cell>
          <cell r="D2866" t="str">
            <v>COEFICIENTE DE REPRESENTATIVIDADE</v>
          </cell>
          <cell r="E2866" t="str">
            <v>26,45</v>
          </cell>
        </row>
        <row r="2867">
          <cell r="A2867" t="str">
            <v>95779</v>
          </cell>
          <cell r="B2867" t="str">
            <v>CONDULETE DE ALUMÍNIO, TIPO E, PARA ELETRODUTO DE AÇO GALVANIZADO DN 20 MM (3/4''), APARENTE - FORNECIMENTO E INSTALAÇÃO. AF_10/2022</v>
          </cell>
          <cell r="C2867" t="str">
            <v>UN</v>
          </cell>
          <cell r="D2867" t="str">
            <v>COEFICIENTE DE REPRESENTATIVIDADE</v>
          </cell>
          <cell r="E2867" t="str">
            <v>21,91</v>
          </cell>
        </row>
        <row r="2868">
          <cell r="A2868" t="str">
            <v>95780</v>
          </cell>
          <cell r="B2868" t="str">
            <v>CONDULETE DE ALUMÍNIO, TIPO B, PARA ELETRODUTO DE AÇO GALVANIZADO DN 25 MM (1''), APARENTE - FORNECIMENTO E INSTALAÇÃO. AF_10/2022</v>
          </cell>
          <cell r="C2868" t="str">
            <v>UN</v>
          </cell>
          <cell r="D2868" t="str">
            <v>COEFICIENTE DE REPRESENTATIVIDADE</v>
          </cell>
          <cell r="E2868" t="str">
            <v>28,84</v>
          </cell>
        </row>
        <row r="2869">
          <cell r="A2869" t="str">
            <v>95781</v>
          </cell>
          <cell r="B2869" t="str">
            <v>CONDULETE DE ALUMÍNIO, TIPO C, PARA ELETRODUTO DE AÇO GALVANIZADO DN 25 MM (1''), APARENTE - FORNECIMENTO E INSTALAÇÃO. AF_10/2022</v>
          </cell>
          <cell r="C2869" t="str">
            <v>UN</v>
          </cell>
          <cell r="D2869" t="str">
            <v>COEFICIENTE DE REPRESENTATIVIDADE</v>
          </cell>
          <cell r="E2869" t="str">
            <v>32,18</v>
          </cell>
        </row>
        <row r="2870">
          <cell r="A2870" t="str">
            <v>95782</v>
          </cell>
          <cell r="B2870" t="str">
            <v>CONDULETE DE ALUMÍNIO, TIPO E, ELETRODUTO DE AÇO GALVANIZADO DN 25 MM (1''), APARENTE - FORNECIMENTO E INSTALAÇÃO. AF_10/2022</v>
          </cell>
          <cell r="C2870" t="str">
            <v>UN</v>
          </cell>
          <cell r="D2870" t="str">
            <v>COEFICIENTE DE REPRESENTATIVIDADE</v>
          </cell>
          <cell r="E2870" t="str">
            <v>31,11</v>
          </cell>
        </row>
        <row r="2871">
          <cell r="A2871" t="str">
            <v>95785</v>
          </cell>
          <cell r="B2871" t="str">
            <v>CONDULETE DE ALUMÍNIO, TIPO E, PARA ELETRODUTO DE AÇO GALVANIZADO DN 32 MM (1 1/4''), APARENTE - FORNECIMENTO E INSTALAÇÃO. AF_10/2022</v>
          </cell>
          <cell r="C2871" t="str">
            <v>UN</v>
          </cell>
          <cell r="D2871" t="str">
            <v>COEFICIENTE DE REPRESENTATIVIDADE</v>
          </cell>
          <cell r="E2871" t="str">
            <v>37,09</v>
          </cell>
        </row>
        <row r="2872">
          <cell r="A2872" t="str">
            <v>95787</v>
          </cell>
          <cell r="B2872" t="str">
            <v>CONDULETE DE ALUMÍNIO, TIPO LR, PARA ELETRODUTO DE AÇO GALVANIZADO DN 20 MM (3/4''), APARENTE - FORNECIMENTO E INSTALAÇÃO. AF_10/2022</v>
          </cell>
          <cell r="C2872" t="str">
            <v>UN</v>
          </cell>
          <cell r="D2872" t="str">
            <v>COEFICIENTE DE REPRESENTATIVIDADE</v>
          </cell>
          <cell r="E2872" t="str">
            <v>25,73</v>
          </cell>
        </row>
        <row r="2873">
          <cell r="A2873" t="str">
            <v>95789</v>
          </cell>
          <cell r="B2873" t="str">
            <v>CONDULETE DE ALUMÍNIO, TIPO LR, PARA ELETRODUTO DE AÇO GALVANIZADO DN 25 MM (1''), APARENTE - FORNECIMENTO E INSTALAÇÃO. AF_10/2022</v>
          </cell>
          <cell r="C2873" t="str">
            <v>UN</v>
          </cell>
          <cell r="D2873" t="str">
            <v>COEFICIENTE DE REPRESENTATIVIDADE</v>
          </cell>
          <cell r="E2873" t="str">
            <v>35,86</v>
          </cell>
        </row>
        <row r="2874">
          <cell r="A2874" t="str">
            <v>95791</v>
          </cell>
          <cell r="B2874" t="str">
            <v>CONDULETE DE ALUMÍNIO, TIPO LR, PARA ELETRODUTO DE AÇO GALVANIZADO DN 32 MM (1 1/4''), APARENTE - FORNECIMENTO E INSTALAÇÃO. AF_10/2022</v>
          </cell>
          <cell r="C2874" t="str">
            <v>UN</v>
          </cell>
          <cell r="D2874" t="str">
            <v>COEFICIENTE DE REPRESENTATIVIDADE</v>
          </cell>
          <cell r="E2874" t="str">
            <v>50,81</v>
          </cell>
        </row>
        <row r="2875">
          <cell r="A2875" t="str">
            <v>95795</v>
          </cell>
          <cell r="B2875" t="str">
            <v>CONDULETE DE ALUMÍNIO, TIPO T, PARA ELETRODUTO DE AÇO GALVANIZADO DN 20 MM (3/4''), APARENTE - FORNECIMENTO E INSTALAÇÃO. AF_10/2022</v>
          </cell>
          <cell r="C2875" t="str">
            <v>UN</v>
          </cell>
          <cell r="D2875" t="str">
            <v>COEFICIENTE DE REPRESENTATIVIDADE</v>
          </cell>
          <cell r="E2875" t="str">
            <v>29,36</v>
          </cell>
        </row>
        <row r="2876">
          <cell r="A2876" t="str">
            <v>95796</v>
          </cell>
          <cell r="B2876" t="str">
            <v>CONDULETE DE ALUMÍNIO, TIPO T, PARA ELETRODUTO DE AÇO GALVANIZADO DN 25 MM (1''), APARENTE - FORNECIMENTO E INSTALAÇÃO. AF_10/2022</v>
          </cell>
          <cell r="C2876" t="str">
            <v>UN</v>
          </cell>
          <cell r="D2876" t="str">
            <v>COEFICIENTE DE REPRESENTATIVIDADE</v>
          </cell>
          <cell r="E2876" t="str">
            <v>42,13</v>
          </cell>
        </row>
        <row r="2877">
          <cell r="A2877" t="str">
            <v>95797</v>
          </cell>
          <cell r="B2877" t="str">
            <v>CONDULETE DE ALUMÍNIO, TIPO T, PARA ELETRODUTO DE AÇO GALVANIZADO DN 32 MM (1 1/4''), APARENTE - FORNECIMENTO E INSTALAÇÃO. AF_10/2022</v>
          </cell>
          <cell r="C2877" t="str">
            <v>UN</v>
          </cell>
          <cell r="D2877" t="str">
            <v>COEFICIENTE DE REPRESENTATIVIDADE</v>
          </cell>
          <cell r="E2877" t="str">
            <v>58,97</v>
          </cell>
        </row>
        <row r="2878">
          <cell r="A2878" t="str">
            <v>95801</v>
          </cell>
          <cell r="B2878" t="str">
            <v>CONDULETE DE ALUMÍNIO, TIPO X, PARA ELETRODUTO DE AÇO GALVANIZADO DN 20 MM (3/4''), APARENTE - FORNECIMENTO E INSTALAÇÃO. AF_10/2022</v>
          </cell>
          <cell r="C2878" t="str">
            <v>UN</v>
          </cell>
          <cell r="D2878" t="str">
            <v>COEFICIENTE DE REPRESENTATIVIDADE</v>
          </cell>
          <cell r="E2878" t="str">
            <v>35,67</v>
          </cell>
        </row>
        <row r="2879">
          <cell r="A2879" t="str">
            <v>95802</v>
          </cell>
          <cell r="B2879" t="str">
            <v>CONDULETE DE ALUMÍNIO, TIPO X, PARA ELETRODUTO DE AÇO GALVANIZADO DN 25 MM (1''), APARENTE - FORNECIMENTO E INSTALAÇÃO. AF_10/2022</v>
          </cell>
          <cell r="C2879" t="str">
            <v>UN</v>
          </cell>
          <cell r="D2879" t="str">
            <v>COEFICIENTE DE REPRESENTATIVIDADE</v>
          </cell>
          <cell r="E2879" t="str">
            <v>43,85</v>
          </cell>
        </row>
        <row r="2880">
          <cell r="A2880" t="str">
            <v>95803</v>
          </cell>
          <cell r="B2880" t="str">
            <v>CONDULETE DE ALUMÍNIO, TIPO X, PARA ELETRODUTO DE AÇO GALVANIZADO DN 32 MM (1 1/4''), APARENTE - FORNECIMENTO E INSTALAÇÃO. AF_10/2022</v>
          </cell>
          <cell r="C2880" t="str">
            <v>UN</v>
          </cell>
          <cell r="D2880" t="str">
            <v>COEFICIENTE DE REPRESENTATIVIDADE</v>
          </cell>
          <cell r="E2880" t="str">
            <v>65,07</v>
          </cell>
        </row>
        <row r="2881">
          <cell r="A2881" t="str">
            <v>95804</v>
          </cell>
          <cell r="B2881" t="str">
            <v>CONDULETE DE PVC, TIPO B, PARA ELETRODUTO DE PVC SOLDÁVEL DN 20 MM (1/2''), APARENTE - FORNECIMENTO E INSTALAÇÃO. AF_10/2022</v>
          </cell>
          <cell r="C2881" t="str">
            <v>UN</v>
          </cell>
          <cell r="D2881" t="str">
            <v>COEFICIENTE DE REPRESENTATIVIDADE</v>
          </cell>
          <cell r="E2881" t="str">
            <v>18,60</v>
          </cell>
        </row>
        <row r="2882">
          <cell r="A2882" t="str">
            <v>95805</v>
          </cell>
          <cell r="B2882" t="str">
            <v>CONDULETE DE PVC, TIPO B, PARA ELETRODUTO DE PVC SOLDÁVEL DN 25 MM (3/4''), APARENTE - FORNECIMENTO E INSTALAÇÃO. AF_10/2022</v>
          </cell>
          <cell r="C2882" t="str">
            <v>UN</v>
          </cell>
          <cell r="D2882" t="str">
            <v>COEFICIENTE DE REPRESENTATIVIDADE</v>
          </cell>
          <cell r="E2882" t="str">
            <v>19,59</v>
          </cell>
        </row>
        <row r="2883">
          <cell r="A2883" t="str">
            <v>95806</v>
          </cell>
          <cell r="B2883" t="str">
            <v>CONDULETE DE PVC, TIPO B, PARA ELETRODUTO DE PVC SOLDÁVEL DN 32 MM (1''), APARENTE - FORNECIMENTO E INSTALAÇÃO. AF_10/2022</v>
          </cell>
          <cell r="C2883" t="str">
            <v>UN</v>
          </cell>
          <cell r="D2883" t="str">
            <v>COEFICIENTE DE REPRESENTATIVIDADE</v>
          </cell>
          <cell r="E2883" t="str">
            <v>21,42</v>
          </cell>
        </row>
        <row r="2884">
          <cell r="A2884" t="str">
            <v>95807</v>
          </cell>
          <cell r="B2884" t="str">
            <v>CONDULETE DE PVC, TIPO LL, PARA ELETRODUTO DE PVC SOLDÁVEL DN 20 MM (1/2''), APARENTE - FORNECIMENTO E INSTALAÇÃO. AF_10/2022</v>
          </cell>
          <cell r="C2884" t="str">
            <v>UN</v>
          </cell>
          <cell r="D2884" t="str">
            <v>COEFICIENTE DE REPRESENTATIVIDADE</v>
          </cell>
          <cell r="E2884" t="str">
            <v>21,74</v>
          </cell>
        </row>
        <row r="2885">
          <cell r="A2885" t="str">
            <v>95808</v>
          </cell>
          <cell r="B2885" t="str">
            <v>CONDULETE DE PVC, TIPO LL, PARA ELETRODUTO DE PVC SOLDÁVEL DN 25 MM (3/4''), APARENTE - FORNECIMENTO E INSTALAÇÃO. AF_10/2022</v>
          </cell>
          <cell r="C2885" t="str">
            <v>UN</v>
          </cell>
          <cell r="D2885" t="str">
            <v>COEFICIENTE DE REPRESENTATIVIDADE</v>
          </cell>
          <cell r="E2885" t="str">
            <v>24,74</v>
          </cell>
        </row>
        <row r="2886">
          <cell r="A2886" t="str">
            <v>95809</v>
          </cell>
          <cell r="B2886" t="str">
            <v>CONDULETE DE PVC, TIPO LL, PARA ELETRODUTO DE PVC SOLDÁVEL DN 32 MM (1''), APARENTE - FORNECIMENTO E INSTALAÇÃO. AF_10/2022</v>
          </cell>
          <cell r="C2886" t="str">
            <v>UN</v>
          </cell>
          <cell r="D2886" t="str">
            <v>COEFICIENTE DE REPRESENTATIVIDADE</v>
          </cell>
          <cell r="E2886" t="str">
            <v>30,63</v>
          </cell>
        </row>
        <row r="2887">
          <cell r="A2887" t="str">
            <v>95810</v>
          </cell>
          <cell r="B2887" t="str">
            <v>CONDULETE DE PVC, TIPO LB, PARA ELETRODUTO DE PVC SOLDÁVEL DN 20 MM (1/2''), APARENTE - FORNECIMENTO E INSTALAÇÃO. AF_10/2022</v>
          </cell>
          <cell r="C2887" t="str">
            <v>UN</v>
          </cell>
          <cell r="D2887" t="str">
            <v>COEFICIENTE DE REPRESENTATIVIDADE</v>
          </cell>
          <cell r="E2887" t="str">
            <v>13,61</v>
          </cell>
        </row>
        <row r="2888">
          <cell r="A2888" t="str">
            <v>95811</v>
          </cell>
          <cell r="B2888" t="str">
            <v>CONDULETE DE PVC, TIPO LB, PARA ELETRODUTO DE PVC SOLDÁVEL DN 25 MM (3/4''), APARENTE - FORNECIMENTO E INSTALAÇÃO. AF_10/2022</v>
          </cell>
          <cell r="C2888" t="str">
            <v>UN</v>
          </cell>
          <cell r="D2888" t="str">
            <v>COEFICIENTE DE REPRESENTATIVIDADE</v>
          </cell>
          <cell r="E2888" t="str">
            <v>16,61</v>
          </cell>
        </row>
        <row r="2889">
          <cell r="A2889" t="str">
            <v>95812</v>
          </cell>
          <cell r="B2889" t="str">
            <v>CONDULETE DE PVC, TIPO LB, PARA ELETRODUTO DE PVC SOLDÁVEL DN 32 MM (1''), APARENTE - FORNECIMENTO E INSTALAÇÃO. AF_10/2022</v>
          </cell>
          <cell r="C2889" t="str">
            <v>UN</v>
          </cell>
          <cell r="D2889" t="str">
            <v>COEFICIENTE DE REPRESENTATIVIDADE</v>
          </cell>
          <cell r="E2889" t="str">
            <v>22,49</v>
          </cell>
        </row>
        <row r="2890">
          <cell r="A2890" t="str">
            <v>95813</v>
          </cell>
          <cell r="B2890" t="str">
            <v>CONDULETE DE PVC, TIPO TB, PARA ELETRODUTO DE PVC SOLDÁVEL DN 20 MM (1/2''), APARENTE - FORNECIMENTO E INSTALAÇÃO. AF_10/2022</v>
          </cell>
          <cell r="C2890" t="str">
            <v>UN</v>
          </cell>
          <cell r="D2890" t="str">
            <v>COEFICIENTE DE REPRESENTATIVIDADE</v>
          </cell>
          <cell r="E2890" t="str">
            <v>15,77</v>
          </cell>
        </row>
        <row r="2891">
          <cell r="A2891" t="str">
            <v>95814</v>
          </cell>
          <cell r="B2891" t="str">
            <v>CONDULETE DE PVC, TIPO TB, PARA ELETRODUTO DE PVC SOLDÁVEL DN 25 MM (3/4''), APARENTE - FORNECIMENTO E INSTALAÇÃO. AF_10/2022</v>
          </cell>
          <cell r="C2891" t="str">
            <v>UN</v>
          </cell>
          <cell r="D2891" t="str">
            <v>COEFICIENTE DE REPRESENTATIVIDADE</v>
          </cell>
          <cell r="E2891" t="str">
            <v>19,78</v>
          </cell>
        </row>
        <row r="2892">
          <cell r="A2892" t="str">
            <v>95815</v>
          </cell>
          <cell r="B2892" t="str">
            <v>CONDULETE DE PVC, TIPO TB, PARA ELETRODUTO DE PVC SOLDÁVEL DN 32 MM (1''), APARENTE - FORNECIMENTO E INSTALAÇÃO. AF_10/2022</v>
          </cell>
          <cell r="C2892" t="str">
            <v>UN</v>
          </cell>
          <cell r="D2892" t="str">
            <v>COEFICIENTE DE REPRESENTATIVIDADE</v>
          </cell>
          <cell r="E2892" t="str">
            <v>28,99</v>
          </cell>
        </row>
        <row r="2893">
          <cell r="A2893" t="str">
            <v>95816</v>
          </cell>
          <cell r="B2893" t="str">
            <v>CONDULETE DE PVC, TIPO X, PARA ELETRODUTO DE PVC SOLDÁVEL DN 20 MM (1/2''), APARENTE - FORNECIMENTO E INSTALAÇÃO. AF_10/2022</v>
          </cell>
          <cell r="C2893" t="str">
            <v>UN</v>
          </cell>
          <cell r="D2893" t="str">
            <v>COEFICIENTE DE REPRESENTATIVIDADE</v>
          </cell>
          <cell r="E2893" t="str">
            <v>26,31</v>
          </cell>
        </row>
        <row r="2894">
          <cell r="A2894" t="str">
            <v>95817</v>
          </cell>
          <cell r="B2894" t="str">
            <v>CONDULETE DE PVC, TIPO X, PARA ELETRODUTO DE PVC SOLDÁVEL DN 25 MM (3/4), APARENTE - FORNECIMENTO E INSTALAÇÃO. AF_10/2022</v>
          </cell>
          <cell r="C2894" t="str">
            <v>UN</v>
          </cell>
          <cell r="D2894" t="str">
            <v>COEFICIENTE DE REPRESENTATIVIDADE</v>
          </cell>
          <cell r="E2894" t="str">
            <v>30,88</v>
          </cell>
        </row>
        <row r="2895">
          <cell r="A2895" t="str">
            <v>95818</v>
          </cell>
          <cell r="B2895" t="str">
            <v>CONDULETE DE PVC, TIPO X, PARA ELETRODUTO DE PVC SOLDÁVEL DN 32 MM (1''), APARENTE - FORNECIMENTO E INSTALAÇÃO. AF_10/2022</v>
          </cell>
          <cell r="C2895" t="str">
            <v>UN</v>
          </cell>
          <cell r="D2895" t="str">
            <v>COEFICIENTE DE REPRESENTATIVIDADE</v>
          </cell>
          <cell r="E2895" t="str">
            <v>42,78</v>
          </cell>
        </row>
        <row r="2896">
          <cell r="A2896" t="str">
            <v>97881</v>
          </cell>
          <cell r="B2896" t="str">
            <v>CAIXA ENTERRADA ELÉTRICA RETANGULAR, EM CONCRETO PRÉ-MOLDADO, FUNDO COM BRITA, DIMENSÕES INTERNAS: 0,3X0,3X0,3 M. AF_12/2020</v>
          </cell>
          <cell r="C2896" t="str">
            <v>UN</v>
          </cell>
          <cell r="D2896" t="str">
            <v>ATRIBUÍDO SÃO PAULO</v>
          </cell>
          <cell r="E2896" t="str">
            <v>138,73</v>
          </cell>
        </row>
        <row r="2897">
          <cell r="A2897" t="str">
            <v>97882</v>
          </cell>
          <cell r="B2897" t="str">
            <v>CAIXA ENTERRADA ELÉTRICA RETANGULAR, EM CONCRETO PRÉ-MOLDADO, FUNDO COM BRITA, DIMENSÕES INTERNAS: 0,4X0,4X0,4 M. AF_12/2020</v>
          </cell>
          <cell r="C2897" t="str">
            <v>UN</v>
          </cell>
          <cell r="D2897" t="str">
            <v>ATRIBUÍDO SÃO PAULO</v>
          </cell>
          <cell r="E2897" t="str">
            <v>218,77</v>
          </cell>
        </row>
        <row r="2898">
          <cell r="A2898" t="str">
            <v>97883</v>
          </cell>
          <cell r="B2898" t="str">
            <v>CAIXA ENTERRADA ELÉTRICA RETANGULAR, EM CONCRETO PRÉ-MOLDADO, FUNDO COM BRITA, DIMENSÕES INTERNAS: 0,6X0,6X0,5 M. AF_12/2020</v>
          </cell>
          <cell r="C2898" t="str">
            <v>UN</v>
          </cell>
          <cell r="D2898" t="str">
            <v>ATRIBUÍDO SÃO PAULO</v>
          </cell>
          <cell r="E2898" t="str">
            <v>423,22</v>
          </cell>
        </row>
        <row r="2899">
          <cell r="A2899" t="str">
            <v>97884</v>
          </cell>
          <cell r="B2899" t="str">
            <v>CAIXA ENTERRADA ELÉTRICA RETANGULAR, EM CONCRETO PRÉ-MOLDADO, FUNDO COM BRITA, DIMENSÕES INTERNAS: 0,8X0,8X0,5 M. AF_12/2020</v>
          </cell>
          <cell r="C2899" t="str">
            <v>UN</v>
          </cell>
          <cell r="D2899" t="str">
            <v>ATRIBUÍDO SÃO PAULO</v>
          </cell>
          <cell r="E2899" t="str">
            <v>827,88</v>
          </cell>
        </row>
        <row r="2900">
          <cell r="A2900" t="str">
            <v>97885</v>
          </cell>
          <cell r="B2900" t="str">
            <v>CAIXA ENTERRADA ELÉTRICA RETANGULAR, EM CONCRETO PRÉ-MOLDADO, FUNDO COM BRITA, DIMENSÕES INTERNAS: 1X1X0,5 M. AF_12/2020</v>
          </cell>
          <cell r="C2900" t="str">
            <v>UN</v>
          </cell>
          <cell r="D2900" t="str">
            <v>ATRIBUÍDO SÃO PAULO</v>
          </cell>
          <cell r="E2900" t="str">
            <v>1.276,47</v>
          </cell>
        </row>
        <row r="2901">
          <cell r="A2901" t="str">
            <v>97886</v>
          </cell>
          <cell r="B2901" t="str">
            <v>CAIXA ENTERRADA ELÉTRICA RETANGULAR, EM ALVENARIA COM TIJOLOS CERÂMICOS MACIÇOS, FUNDO COM BRITA, DIMENSÕES INTERNAS: 0,3X0,3X0,3 M. AF_12/2020</v>
          </cell>
          <cell r="C2901" t="str">
            <v>UN</v>
          </cell>
          <cell r="D2901" t="str">
            <v>ATRIBUÍDO SÃO PAULO</v>
          </cell>
          <cell r="E2901" t="str">
            <v>159,22</v>
          </cell>
        </row>
        <row r="2902">
          <cell r="A2902" t="str">
            <v>97887</v>
          </cell>
          <cell r="B2902" t="str">
            <v>CAIXA ENTERRADA ELÉTRICA RETANGULAR, EM ALVENARIA COM TIJOLOS CERÂMICOS MACIÇOS, FUNDO COM BRITA, DIMENSÕES INTERNAS: 0,4X0,4X0,4 M. AF_12/2020</v>
          </cell>
          <cell r="C2902" t="str">
            <v>UN</v>
          </cell>
          <cell r="D2902" t="str">
            <v>ATRIBUÍDO SÃO PAULO</v>
          </cell>
          <cell r="E2902" t="str">
            <v>249,67</v>
          </cell>
        </row>
        <row r="2903">
          <cell r="A2903" t="str">
            <v>97888</v>
          </cell>
          <cell r="B2903" t="str">
            <v>CAIXA ENTERRADA ELÉTRICA RETANGULAR, EM ALVENARIA COM TIJOLOS CERÂMICOS MACIÇOS, FUNDO COM BRITA, DIMENSÕES INTERNAS: 0,6X0,6X0,6 M. AF_12/2020</v>
          </cell>
          <cell r="C2903" t="str">
            <v>UN</v>
          </cell>
          <cell r="D2903" t="str">
            <v>ATRIBUÍDO SÃO PAULO</v>
          </cell>
          <cell r="E2903" t="str">
            <v>483,04</v>
          </cell>
        </row>
        <row r="2904">
          <cell r="A2904" t="str">
            <v>97889</v>
          </cell>
          <cell r="B2904" t="str">
            <v>CAIXA ENTERRADA ELÉTRICA RETANGULAR, EM ALVENARIA COM TIJOLOS CERÂMICOS MACIÇOS, FUNDO COM BRITA, DIMENSÕES INTERNAS: 0,8X0,8X0,6 M. AF_12/2020</v>
          </cell>
          <cell r="C2904" t="str">
            <v>UN</v>
          </cell>
          <cell r="D2904" t="str">
            <v>ATRIBUÍDO SÃO PAULO</v>
          </cell>
          <cell r="E2904" t="str">
            <v>657,59</v>
          </cell>
        </row>
        <row r="2905">
          <cell r="A2905" t="str">
            <v>97890</v>
          </cell>
          <cell r="B2905" t="str">
            <v>CAIXA ENTERRADA ELÉTRICA RETANGULAR, EM ALVENARIA COM TIJOLOS CERÂMICOS MACIÇOS, FUNDO COM BRITA, DIMENSÕES INTERNAS: 1X1X0,6 M. AF_12/2020</v>
          </cell>
          <cell r="C2905" t="str">
            <v>UN</v>
          </cell>
          <cell r="D2905" t="str">
            <v>ATRIBUÍDO SÃO PAULO</v>
          </cell>
          <cell r="E2905" t="str">
            <v>769,66</v>
          </cell>
        </row>
        <row r="2906">
          <cell r="A2906" t="str">
            <v>97891</v>
          </cell>
          <cell r="B2906" t="str">
            <v>CAIXA ENTERRADA ELÉTRICA RETANGULAR, EM ALVENARIA COM BLOCOS DE CONCRETO, FUNDO COM BRITA, DIMENSÕES INTERNAS: 0,4X0,4X0,4 M. AF_12/2020</v>
          </cell>
          <cell r="C2906" t="str">
            <v>UN</v>
          </cell>
          <cell r="D2906" t="str">
            <v>ATRIBUÍDO SÃO PAULO</v>
          </cell>
          <cell r="E2906" t="str">
            <v>186,83</v>
          </cell>
        </row>
        <row r="2907">
          <cell r="A2907" t="str">
            <v>97892</v>
          </cell>
          <cell r="B2907" t="str">
            <v>CAIXA ENTERRADA ELÉTRICA RETANGULAR, EM ALVENARIA COM BLOCOS DE CONCRETO, FUNDO COM BRITA, DIMENSÕES INTERNAS: 0,6X0,6X0,6 M. AF_12/2020</v>
          </cell>
          <cell r="C2907" t="str">
            <v>UN</v>
          </cell>
          <cell r="D2907" t="str">
            <v>ATRIBUÍDO SÃO PAULO</v>
          </cell>
          <cell r="E2907" t="str">
            <v>350,22</v>
          </cell>
        </row>
        <row r="2908">
          <cell r="A2908" t="str">
            <v>97893</v>
          </cell>
          <cell r="B2908" t="str">
            <v>CAIXA ENTERRADA ELÉTRICA RETANGULAR, EM ALVENARIA COM BLOCOS DE CONCRETO, FUNDO COM BRITA, DIMENSÕES INTERNAS: 0,8X0,8X0,6 M. AF_12/2020</v>
          </cell>
          <cell r="C2908" t="str">
            <v>UN</v>
          </cell>
          <cell r="D2908" t="str">
            <v>ATRIBUÍDO SÃO PAULO</v>
          </cell>
          <cell r="E2908" t="str">
            <v>488,19</v>
          </cell>
        </row>
        <row r="2909">
          <cell r="A2909" t="str">
            <v>97894</v>
          </cell>
          <cell r="B2909" t="str">
            <v>CAIXA ENTERRADA ELÉTRICA RETANGULAR, EM ALVENARIA COM BLOCOS DE CONCRETO, FUNDO COM BRITA, DIMENSÕES INTERNAS: 1X1X0,6 M. AF_12/2020</v>
          </cell>
          <cell r="C2909" t="str">
            <v>UN</v>
          </cell>
          <cell r="D2909" t="str">
            <v>ATRIBUÍDO SÃO PAULO</v>
          </cell>
          <cell r="E2909" t="str">
            <v>564,37</v>
          </cell>
        </row>
        <row r="2910">
          <cell r="A2910" t="str">
            <v>104396</v>
          </cell>
          <cell r="B2910" t="str">
            <v>CONDULETE DE PVC, TIPO E, PARA ELETRODUTO DE PVC SOLDÁVEL DN 25 MM (3/4''), APARENTE - FORNECIMENTO E INSTALAÇÃO. AF_10/2022</v>
          </cell>
          <cell r="C2910" t="str">
            <v>UN</v>
          </cell>
          <cell r="D2910" t="str">
            <v>COEFICIENTE DE REPRESENTATIVIDADE</v>
          </cell>
          <cell r="E2910" t="str">
            <v>18,44</v>
          </cell>
        </row>
        <row r="2911">
          <cell r="A2911" t="str">
            <v>104397</v>
          </cell>
          <cell r="B2911" t="str">
            <v>CONDULETE DE PVC, TIPO E, PARA ELETRODUTO DE PVC SOLDÁVEL DN 32 MM (1''), APARENTE - FORNECIMENTO E INSTALAÇÃO. AF_10/2022</v>
          </cell>
          <cell r="C2911" t="str">
            <v>UN</v>
          </cell>
          <cell r="D2911" t="str">
            <v>COEFICIENTE DE REPRESENTATIVIDADE</v>
          </cell>
          <cell r="E2911" t="str">
            <v>21,96</v>
          </cell>
        </row>
        <row r="2912">
          <cell r="A2912" t="str">
            <v>104398</v>
          </cell>
          <cell r="B2912" t="str">
            <v>CONDULETE DE PVC, TIPO LR, PARA ELETRODUTO DE PVC SOLDÁVEL DN 20 MM (1/2''), APARENTE - FORNECIMENTO E INSTALAÇÃO. AF_10/2022</v>
          </cell>
          <cell r="C2912" t="str">
            <v>UN</v>
          </cell>
          <cell r="D2912" t="str">
            <v>COEFICIENTE DE REPRESENTATIVIDADE</v>
          </cell>
          <cell r="E2912" t="str">
            <v>21,73</v>
          </cell>
        </row>
        <row r="2913">
          <cell r="A2913" t="str">
            <v>104399</v>
          </cell>
          <cell r="B2913" t="str">
            <v>CONDULETE DE PVC, TIPO LR, PARA ELETRODUTO DE PVC SOLDÁVEL DN 25 MM (3/4''), APARENTE - FORNECIMENTO E INSTALAÇÃO. AF_10/2022</v>
          </cell>
          <cell r="C2913" t="str">
            <v>UN</v>
          </cell>
          <cell r="D2913" t="str">
            <v>COEFICIENTE DE REPRESENTATIVIDADE</v>
          </cell>
          <cell r="E2913" t="str">
            <v>23,59</v>
          </cell>
        </row>
        <row r="2914">
          <cell r="A2914" t="str">
            <v>104400</v>
          </cell>
          <cell r="B2914" t="str">
            <v>CONDULETE DE PVC, TIPO LR, PARA ELETRODUTO DE PVC SOLDÁVEL DN 32 MM (1''), APARENTE - FORNECIMENTO E INSTALAÇÃO. AF_10/2022</v>
          </cell>
          <cell r="C2914" t="str">
            <v>UN</v>
          </cell>
          <cell r="D2914" t="str">
            <v>COEFICIENTE DE REPRESENTATIVIDADE</v>
          </cell>
          <cell r="E2914" t="str">
            <v>30,14</v>
          </cell>
        </row>
        <row r="2915">
          <cell r="A2915" t="str">
            <v>104401</v>
          </cell>
          <cell r="B2915" t="str">
            <v>CONDULETE DE PVC, TIPO C, PARA ELETRODUTO DE PVC SOLDÁVEL DN 20 MM (1/2''), APARENTE - FORNECIMENTO E INSTALAÇÃO. AF_10/2022</v>
          </cell>
          <cell r="C2915" t="str">
            <v>UN</v>
          </cell>
          <cell r="D2915" t="str">
            <v>COEFICIENTE DE REPRESENTATIVIDADE</v>
          </cell>
          <cell r="E2915" t="str">
            <v>20,64</v>
          </cell>
        </row>
        <row r="2916">
          <cell r="A2916" t="str">
            <v>104402</v>
          </cell>
          <cell r="B2916" t="str">
            <v>CONDULETE DE PVC, TIPO C, PARA ELETRODUTO DE PVC SOLDÁVEL DN 25 MM (3/4''), APARENTE - FORNECIMENTO E INSTALAÇÃO. AF_10/2022</v>
          </cell>
          <cell r="C2916" t="str">
            <v>UN</v>
          </cell>
          <cell r="D2916" t="str">
            <v>COEFICIENTE DE REPRESENTATIVIDADE</v>
          </cell>
          <cell r="E2916" t="str">
            <v>21,49</v>
          </cell>
        </row>
        <row r="2917">
          <cell r="A2917" t="str">
            <v>104403</v>
          </cell>
          <cell r="B2917" t="str">
            <v>CONDULETE DE PVC, TIPO C, PARA ELETRODUTO DE PVC SOLDÁVEL DN 32 MM (1''), APARENTE - FORNECIMENTO E INSTALAÇÃO. AF_10/2022</v>
          </cell>
          <cell r="C2917" t="str">
            <v>UN</v>
          </cell>
          <cell r="D2917" t="str">
            <v>COEFICIENTE DE REPRESENTATIVIDADE</v>
          </cell>
          <cell r="E2917" t="str">
            <v>26,64</v>
          </cell>
        </row>
        <row r="2918">
          <cell r="A2918" t="str">
            <v>104404</v>
          </cell>
          <cell r="B2918" t="str">
            <v>CONDULETE DE PVC, TIPO T, PARA ELETRODUTO DE PVC SOLDÁVEL DN 25 MM (3/4''), APARENTE - FORNECIMENTO E INSTALAÇÃO. AF_10/2022</v>
          </cell>
          <cell r="C2918" t="str">
            <v>UN</v>
          </cell>
          <cell r="D2918" t="str">
            <v>COEFICIENTE DE REPRESENTATIVIDADE</v>
          </cell>
          <cell r="E2918" t="str">
            <v>27,54</v>
          </cell>
        </row>
        <row r="2919">
          <cell r="A2919" t="str">
            <v>104405</v>
          </cell>
          <cell r="B2919" t="str">
            <v>CONDULETE DE PVC, TIPO T, PARA ELETRODUTO DE PVC SOLDÁVEL DN 32 MM (1''), APARENTE - FORNECIMENTO E INSTALAÇÃO. AF_10/2022</v>
          </cell>
          <cell r="C2919" t="str">
            <v>UN</v>
          </cell>
          <cell r="D2919" t="str">
            <v>COEFICIENTE DE REPRESENTATIVIDADE</v>
          </cell>
          <cell r="E2919" t="str">
            <v>37,13</v>
          </cell>
        </row>
        <row r="2920">
          <cell r="A2920" t="str">
            <v>93653</v>
          </cell>
          <cell r="B2920" t="str">
            <v>DISJUNTOR MONOPOLAR TIPO DIN, CORRENTE NOMINAL DE 10A - FORNECIMENTO E INSTALAÇÃO. AF_10/2020</v>
          </cell>
          <cell r="C2920" t="str">
            <v>UN</v>
          </cell>
          <cell r="D2920" t="str">
            <v>COEFICIENTE DE REPRESENTATIVIDADE</v>
          </cell>
          <cell r="E2920" t="str">
            <v>12,54</v>
          </cell>
        </row>
        <row r="2921">
          <cell r="A2921" t="str">
            <v>93654</v>
          </cell>
          <cell r="B2921" t="str">
            <v>DISJUNTOR MONOPOLAR TIPO DIN, CORRENTE NOMINAL DE 16A - FORNECIMENTO E INSTALAÇÃO. AF_10/2020</v>
          </cell>
          <cell r="C2921" t="str">
            <v>UN</v>
          </cell>
          <cell r="D2921" t="str">
            <v>COEFICIENTE DE REPRESENTATIVIDADE</v>
          </cell>
          <cell r="E2921" t="str">
            <v>13,04</v>
          </cell>
        </row>
        <row r="2922">
          <cell r="A2922" t="str">
            <v>93655</v>
          </cell>
          <cell r="B2922" t="str">
            <v>DISJUNTOR MONOPOLAR TIPO DIN, CORRENTE NOMINAL DE 20A - FORNECIMENTO E INSTALAÇÃO. AF_10/2020</v>
          </cell>
          <cell r="C2922" t="str">
            <v>UN</v>
          </cell>
          <cell r="D2922" t="str">
            <v>COEFICIENTE DE REPRESENTATIVIDADE</v>
          </cell>
          <cell r="E2922" t="str">
            <v>14,18</v>
          </cell>
        </row>
        <row r="2923">
          <cell r="A2923" t="str">
            <v>93656</v>
          </cell>
          <cell r="B2923" t="str">
            <v>DISJUNTOR MONOPOLAR TIPO DIN, CORRENTE NOMINAL DE 25A - FORNECIMENTO E INSTALAÇÃO. AF_10/2020</v>
          </cell>
          <cell r="C2923" t="str">
            <v>UN</v>
          </cell>
          <cell r="D2923" t="str">
            <v>COEFICIENTE DE REPRESENTATIVIDADE</v>
          </cell>
          <cell r="E2923" t="str">
            <v>14,18</v>
          </cell>
        </row>
        <row r="2924">
          <cell r="A2924" t="str">
            <v>93657</v>
          </cell>
          <cell r="B2924" t="str">
            <v>DISJUNTOR MONOPOLAR TIPO DIN, CORRENTE NOMINAL DE 32A - FORNECIMENTO E INSTALAÇÃO. AF_10/2020</v>
          </cell>
          <cell r="C2924" t="str">
            <v>UN</v>
          </cell>
          <cell r="D2924" t="str">
            <v>COEFICIENTE DE REPRESENTATIVIDADE</v>
          </cell>
          <cell r="E2924" t="str">
            <v>15,51</v>
          </cell>
        </row>
        <row r="2925">
          <cell r="A2925" t="str">
            <v>93658</v>
          </cell>
          <cell r="B2925" t="str">
            <v>DISJUNTOR MONOPOLAR TIPO DIN, CORRENTE NOMINAL DE 40A - FORNECIMENTO E INSTALAÇÃO. AF_10/2020</v>
          </cell>
          <cell r="C2925" t="str">
            <v>UN</v>
          </cell>
          <cell r="D2925" t="str">
            <v>COEFICIENTE DE REPRESENTATIVIDADE</v>
          </cell>
          <cell r="E2925" t="str">
            <v>22,20</v>
          </cell>
        </row>
        <row r="2926">
          <cell r="A2926" t="str">
            <v>93659</v>
          </cell>
          <cell r="B2926" t="str">
            <v>DISJUNTOR MONOPOLAR TIPO DIN, CORRENTE NOMINAL DE 50A - FORNECIMENTO E INSTALAÇÃO. AF_10/2020</v>
          </cell>
          <cell r="C2926" t="str">
            <v>UN</v>
          </cell>
          <cell r="D2926" t="str">
            <v>COEFICIENTE DE REPRESENTATIVIDADE</v>
          </cell>
          <cell r="E2926" t="str">
            <v>24,77</v>
          </cell>
        </row>
        <row r="2927">
          <cell r="A2927" t="str">
            <v>93660</v>
          </cell>
          <cell r="B2927" t="str">
            <v>DISJUNTOR BIPOLAR TIPO DIN, CORRENTE NOMINAL DE 10A - FORNECIMENTO E INSTALAÇÃO. AF_10/2020</v>
          </cell>
          <cell r="C2927" t="str">
            <v>UN</v>
          </cell>
          <cell r="D2927" t="str">
            <v>COEFICIENTE DE REPRESENTATIVIDADE</v>
          </cell>
          <cell r="E2927" t="str">
            <v>61,84</v>
          </cell>
        </row>
        <row r="2928">
          <cell r="A2928" t="str">
            <v>93661</v>
          </cell>
          <cell r="B2928" t="str">
            <v>DISJUNTOR BIPOLAR TIPO DIN, CORRENTE NOMINAL DE 16A - FORNECIMENTO E INSTALAÇÃO. AF_10/2020</v>
          </cell>
          <cell r="C2928" t="str">
            <v>UN</v>
          </cell>
          <cell r="D2928" t="str">
            <v>COEFICIENTE DE REPRESENTATIVIDADE</v>
          </cell>
          <cell r="E2928" t="str">
            <v>62,84</v>
          </cell>
        </row>
        <row r="2929">
          <cell r="A2929" t="str">
            <v>93662</v>
          </cell>
          <cell r="B2929" t="str">
            <v>DISJUNTOR BIPOLAR TIPO DIN, CORRENTE NOMINAL DE 20A - FORNECIMENTO E INSTALAÇÃO. AF_10/2020</v>
          </cell>
          <cell r="C2929" t="str">
            <v>UN</v>
          </cell>
          <cell r="D2929" t="str">
            <v>COEFICIENTE DE REPRESENTATIVIDADE</v>
          </cell>
          <cell r="E2929" t="str">
            <v>65,12</v>
          </cell>
        </row>
        <row r="2930">
          <cell r="A2930" t="str">
            <v>93663</v>
          </cell>
          <cell r="B2930" t="str">
            <v>DISJUNTOR BIPOLAR TIPO DIN, CORRENTE NOMINAL DE 25A - FORNECIMENTO E INSTALAÇÃO. AF_10/2020</v>
          </cell>
          <cell r="C2930" t="str">
            <v>UN</v>
          </cell>
          <cell r="D2930" t="str">
            <v>COEFICIENTE DE REPRESENTATIVIDADE</v>
          </cell>
          <cell r="E2930" t="str">
            <v>65,12</v>
          </cell>
        </row>
        <row r="2931">
          <cell r="A2931" t="str">
            <v>93664</v>
          </cell>
          <cell r="B2931" t="str">
            <v>DISJUNTOR BIPOLAR TIPO DIN, CORRENTE NOMINAL DE 32A - FORNECIMENTO E INSTALAÇÃO. AF_10/2020</v>
          </cell>
          <cell r="C2931" t="str">
            <v>UN</v>
          </cell>
          <cell r="D2931" t="str">
            <v>COEFICIENTE DE REPRESENTATIVIDADE</v>
          </cell>
          <cell r="E2931" t="str">
            <v>67,77</v>
          </cell>
        </row>
        <row r="2932">
          <cell r="A2932" t="str">
            <v>93665</v>
          </cell>
          <cell r="B2932" t="str">
            <v>DISJUNTOR BIPOLAR TIPO DIN, CORRENTE NOMINAL DE 40A - FORNECIMENTO E INSTALAÇÃO. AF_10/2020</v>
          </cell>
          <cell r="C2932" t="str">
            <v>UN</v>
          </cell>
          <cell r="D2932" t="str">
            <v>COEFICIENTE DE REPRESENTATIVIDADE</v>
          </cell>
          <cell r="E2932" t="str">
            <v>70,76</v>
          </cell>
        </row>
        <row r="2933">
          <cell r="A2933" t="str">
            <v>93666</v>
          </cell>
          <cell r="B2933" t="str">
            <v>DISJUNTOR BIPOLAR TIPO DIN, CORRENTE NOMINAL DE 50A - FORNECIMENTO E INSTALAÇÃO. AF_10/2020</v>
          </cell>
          <cell r="C2933" t="str">
            <v>UN</v>
          </cell>
          <cell r="D2933" t="str">
            <v>COEFICIENTE DE REPRESENTATIVIDADE</v>
          </cell>
          <cell r="E2933" t="str">
            <v>75,91</v>
          </cell>
        </row>
        <row r="2934">
          <cell r="A2934" t="str">
            <v>93667</v>
          </cell>
          <cell r="B2934" t="str">
            <v>DISJUNTOR TRIPOLAR TIPO DIN, CORRENTE NOMINAL DE 10A - FORNECIMENTO E INSTALAÇÃO. AF_10/2020</v>
          </cell>
          <cell r="C2934" t="str">
            <v>UN</v>
          </cell>
          <cell r="D2934" t="str">
            <v>COEFICIENTE DE REPRESENTATIVIDADE</v>
          </cell>
          <cell r="E2934" t="str">
            <v>77,26</v>
          </cell>
        </row>
        <row r="2935">
          <cell r="A2935" t="str">
            <v>93668</v>
          </cell>
          <cell r="B2935" t="str">
            <v>DISJUNTOR TRIPOLAR TIPO DIN, CORRENTE NOMINAL DE 16A - FORNECIMENTO E INSTALAÇÃO. AF_10/2020</v>
          </cell>
          <cell r="C2935" t="str">
            <v>UN</v>
          </cell>
          <cell r="D2935" t="str">
            <v>COEFICIENTE DE REPRESENTATIVIDADE</v>
          </cell>
          <cell r="E2935" t="str">
            <v>78,75</v>
          </cell>
        </row>
        <row r="2936">
          <cell r="A2936" t="str">
            <v>93669</v>
          </cell>
          <cell r="B2936" t="str">
            <v>DISJUNTOR TRIPOLAR TIPO DIN, CORRENTE NOMINAL DE 20A - FORNECIMENTO E INSTALAÇÃO. AF_10/2020</v>
          </cell>
          <cell r="C2936" t="str">
            <v>UN</v>
          </cell>
          <cell r="D2936" t="str">
            <v>COEFICIENTE DE REPRESENTATIVIDADE</v>
          </cell>
          <cell r="E2936" t="str">
            <v>82,17</v>
          </cell>
        </row>
        <row r="2937">
          <cell r="A2937" t="str">
            <v>93670</v>
          </cell>
          <cell r="B2937" t="str">
            <v>DISJUNTOR TRIPOLAR TIPO DIN, CORRENTE NOMINAL DE 25A - FORNECIMENTO E INSTALAÇÃO. AF_10/2020</v>
          </cell>
          <cell r="C2937" t="str">
            <v>UN</v>
          </cell>
          <cell r="D2937" t="str">
            <v>COEFICIENTE DE REPRESENTATIVIDADE</v>
          </cell>
          <cell r="E2937" t="str">
            <v>82,17</v>
          </cell>
        </row>
        <row r="2938">
          <cell r="A2938" t="str">
            <v>93671</v>
          </cell>
          <cell r="B2938" t="str">
            <v>DISJUNTOR TRIPOLAR TIPO DIN, CORRENTE NOMINAL DE 32A - FORNECIMENTO E INSTALAÇÃO. AF_10/2020</v>
          </cell>
          <cell r="C2938" t="str">
            <v>UN</v>
          </cell>
          <cell r="D2938" t="str">
            <v>COEFICIENTE DE REPRESENTATIVIDADE</v>
          </cell>
          <cell r="E2938" t="str">
            <v>86,15</v>
          </cell>
        </row>
        <row r="2939">
          <cell r="A2939" t="str">
            <v>93672</v>
          </cell>
          <cell r="B2939" t="str">
            <v>DISJUNTOR TRIPOLAR TIPO DIN, CORRENTE NOMINAL DE 40A - FORNECIMENTO E INSTALAÇÃO. AF_10/2020</v>
          </cell>
          <cell r="C2939" t="str">
            <v>UN</v>
          </cell>
          <cell r="D2939" t="str">
            <v>COEFICIENTE DE REPRESENTATIVIDADE</v>
          </cell>
          <cell r="E2939" t="str">
            <v>91,94</v>
          </cell>
        </row>
        <row r="2940">
          <cell r="A2940" t="str">
            <v>93673</v>
          </cell>
          <cell r="B2940" t="str">
            <v>DISJUNTOR TRIPOLAR TIPO DIN, CORRENTE NOMINAL DE 50A - FORNECIMENTO E INSTALAÇÃO. AF_10/2020</v>
          </cell>
          <cell r="C2940" t="str">
            <v>UN</v>
          </cell>
          <cell r="D2940" t="str">
            <v>COEFICIENTE DE REPRESENTATIVIDADE</v>
          </cell>
          <cell r="E2940" t="str">
            <v>99,67</v>
          </cell>
        </row>
        <row r="2941">
          <cell r="A2941" t="str">
            <v>97359</v>
          </cell>
          <cell r="B2941" t="str">
            <v>QUADRO DE MEDIÇÃO GERAL DE ENERGIA COM 8 MEDIDORES - FORNECIMENTO E INSTALAÇÃO. AF_10/2020</v>
          </cell>
          <cell r="C2941" t="str">
            <v>UN</v>
          </cell>
          <cell r="D2941" t="str">
            <v>COEFICIENTE DE REPRESENTATIVIDADE</v>
          </cell>
          <cell r="E2941" t="str">
            <v>3.334,28</v>
          </cell>
        </row>
        <row r="2942">
          <cell r="A2942" t="str">
            <v>97360</v>
          </cell>
          <cell r="B2942" t="str">
            <v>QUADRO DE MEDIÇÃO GERAL DE ENERGIA COM 12 MEDIDORES - FORNECIMENTO E INSTALAÇÃO. AF_10/2020</v>
          </cell>
          <cell r="C2942" t="str">
            <v>UN</v>
          </cell>
          <cell r="D2942" t="str">
            <v>COEFICIENTE DE REPRESENTATIVIDADE</v>
          </cell>
          <cell r="E2942" t="str">
            <v>6.435,80</v>
          </cell>
        </row>
        <row r="2943">
          <cell r="A2943" t="str">
            <v>97361</v>
          </cell>
          <cell r="B2943" t="str">
            <v>QUADRO DE MEDIÇÃO GERAL DE ENERGIA COM 16 MEDIDORES - FORNECIMENTO E INSTALAÇÃO. AF_10/2020</v>
          </cell>
          <cell r="C2943" t="str">
            <v>UN</v>
          </cell>
          <cell r="D2943" t="str">
            <v>COEFICIENTE DE REPRESENTATIVIDADE</v>
          </cell>
          <cell r="E2943" t="str">
            <v>8.581,08</v>
          </cell>
        </row>
        <row r="2944">
          <cell r="A2944" t="str">
            <v>97362</v>
          </cell>
          <cell r="B2944" t="str">
            <v>QUADRO DE MEDIÇÃO GERAL DE ENERGIA PARA BARRAMENTO BLINDADO COM 4 MEDIDORES - FORNECIMENTO E INSTALAÇÃO. AF_10/2020</v>
          </cell>
          <cell r="C2944" t="str">
            <v>UN</v>
          </cell>
          <cell r="D2944" t="str">
            <v>COEFICIENTE DE REPRESENTATIVIDADE</v>
          </cell>
          <cell r="E2944" t="str">
            <v>2.035,83</v>
          </cell>
        </row>
        <row r="2945">
          <cell r="A2945" t="str">
            <v>101875</v>
          </cell>
          <cell r="B2945" t="str">
            <v>QUADRO DE DISTRIBUIÇÃO DE ENERGIA EM CHAPA DE AÇO GALVANIZADO, DE EMBUTIR, COM BARRAMENTO TRIFÁSICO, PARA 12 DISJUNTORES DIN 100A - FORNECIMENTO E INSTALAÇÃO. AF_10/2020</v>
          </cell>
          <cell r="C2945" t="str">
            <v>UN</v>
          </cell>
          <cell r="D2945" t="str">
            <v>COEFICIENTE DE REPRESENTATIVIDADE</v>
          </cell>
          <cell r="E2945" t="str">
            <v>432,89</v>
          </cell>
        </row>
        <row r="2946">
          <cell r="A2946" t="str">
            <v>101876</v>
          </cell>
          <cell r="B2946" t="str">
            <v>QUADRO DE DISTRIBUIÇÃO DE ENERGIA EM PVC, DE EMBUTIR, SEM BARRAMENTO, PARA 6 DISJUNTORES - FORNECIMENTO E INSTALAÇÃO. AF_10/2020</v>
          </cell>
          <cell r="C2946" t="str">
            <v>UN</v>
          </cell>
          <cell r="D2946" t="str">
            <v>COEFICIENTE DE REPRESENTATIVIDADE</v>
          </cell>
          <cell r="E2946" t="str">
            <v>73,75</v>
          </cell>
        </row>
        <row r="2947">
          <cell r="A2947" t="str">
            <v>101877</v>
          </cell>
          <cell r="B2947" t="str">
            <v>QUADRO DE DISTRIBUIÇÃO DE ENERGIA EM PVC, DE EMBUTIR, SEM BARRAMENTO, PARA 3 DISJUNTORES - FORNECIMENTO E INSTALAÇÃO. AF_10/2020</v>
          </cell>
          <cell r="C2947" t="str">
            <v>UN</v>
          </cell>
          <cell r="D2947" t="str">
            <v>COEFICIENTE DE REPRESENTATIVIDADE</v>
          </cell>
          <cell r="E2947" t="str">
            <v>50,51</v>
          </cell>
        </row>
        <row r="2948">
          <cell r="A2948" t="str">
            <v>101878</v>
          </cell>
          <cell r="B2948" t="str">
            <v>QUADRO DE DISTRIBUIÇÃO DE ENERGIA EM CHAPA DE AÇO GALVANIZADO, DE SOBREPOR, COM BARRAMENTO TRIFÁSICO, PARA 18 DISJUNTORES DIN 100A - FORNECIMENTO E INSTALAÇÃO. AF_10/2020</v>
          </cell>
          <cell r="C2948" t="str">
            <v>UN</v>
          </cell>
          <cell r="D2948" t="str">
            <v>COEFICIENTE DE REPRESENTATIVIDADE</v>
          </cell>
          <cell r="E2948" t="str">
            <v>587,13</v>
          </cell>
        </row>
        <row r="2949">
          <cell r="A2949" t="str">
            <v>101879</v>
          </cell>
          <cell r="B2949" t="str">
            <v>QUADRO DE DISTRIBUIÇÃO DE ENERGIA EM CHAPA DE AÇO GALVANIZADO, DE EMBUTIR, COM BARRAMENTO TRIFÁSICO, PARA 24 DISJUNTORES DIN 100A - FORNECIMENTO E INSTALAÇÃO. AF_10/2020</v>
          </cell>
          <cell r="C2949" t="str">
            <v>UN</v>
          </cell>
          <cell r="D2949" t="str">
            <v>COEFICIENTE DE REPRESENTATIVIDADE</v>
          </cell>
          <cell r="E2949" t="str">
            <v>628,61</v>
          </cell>
        </row>
        <row r="2950">
          <cell r="A2950" t="str">
            <v>101880</v>
          </cell>
          <cell r="B2950" t="str">
            <v>QUADRO DE DISTRIBUIÇÃO DE ENERGIA EM CHAPA DE AÇO GALVANIZADO, DE EMBUTIR, COM BARRAMENTO TRIFÁSICO, PARA 30 DISJUNTORES DIN 150A - FORNECIMENTO E INSTALAÇÃO. AF_10/2020</v>
          </cell>
          <cell r="C2950" t="str">
            <v>UN</v>
          </cell>
          <cell r="D2950" t="str">
            <v>COEFICIENTE DE REPRESENTATIVIDADE</v>
          </cell>
          <cell r="E2950" t="str">
            <v>723,55</v>
          </cell>
        </row>
        <row r="2951">
          <cell r="A2951" t="str">
            <v>101881</v>
          </cell>
          <cell r="B2951" t="str">
            <v>QUADRO DE DISTRIBUIÇÃO DE ENERGIA EM CHAPA DE AÇO GALVANIZADO, DE EMBUTIR, COM BARRAMENTO TRIFÁSICO, PARA 40 DISJUNTORES DIN 100A - FORNECIMENTO E INSTALAÇÃO. AF_10/2020</v>
          </cell>
          <cell r="C2951" t="str">
            <v>UN</v>
          </cell>
          <cell r="D2951" t="str">
            <v>COEFICIENTE DE REPRESENTATIVIDADE</v>
          </cell>
          <cell r="E2951" t="str">
            <v>1.043,68</v>
          </cell>
        </row>
        <row r="2952">
          <cell r="A2952" t="str">
            <v>101882</v>
          </cell>
          <cell r="B2952" t="str">
            <v>QUADRO DE DISTRIBUIÇÃO DE ENERGIA EM CHAPA DE AÇO GALVANIZADO, DE EMBUTIR, COM BARRAMENTO TRIFÁSICO, PARA 30 DISJUNTORES DIN 225A - FORNECIMENTO E INSTALAÇÃO. AF_10/2020</v>
          </cell>
          <cell r="C2952" t="str">
            <v>UN</v>
          </cell>
          <cell r="D2952" t="str">
            <v>COEFICIENTE DE REPRESENTATIVIDADE</v>
          </cell>
          <cell r="E2952" t="str">
            <v>1.484,96</v>
          </cell>
        </row>
        <row r="2953">
          <cell r="A2953" t="str">
            <v>101883</v>
          </cell>
          <cell r="B2953" t="str">
            <v>QUADRO DE DISTRIBUIÇÃO DE ENERGIA EM CHAPA DE AÇO GALVANIZADO, DE EMBUTIR, COM BARRAMENTO TRIFÁSICO, PARA 18 DISJUNTORES DIN 100A - FORNECIMENTO E INSTALAÇÃO. AF_10/2020</v>
          </cell>
          <cell r="C2953" t="str">
            <v>UN</v>
          </cell>
          <cell r="D2953" t="str">
            <v>COEFICIENTE DE REPRESENTATIVIDADE</v>
          </cell>
          <cell r="E2953" t="str">
            <v>598,95</v>
          </cell>
        </row>
        <row r="2954">
          <cell r="A2954" t="str">
            <v>101890</v>
          </cell>
          <cell r="B2954" t="str">
            <v>DISJUNTOR MONOPOLAR TIPO NEMA, CORRENTE NOMINAL DE 10 ATÉ 30A - FORNECIMENTO E INSTALAÇÃO. AF_10/2020</v>
          </cell>
          <cell r="C2954" t="str">
            <v>UN</v>
          </cell>
          <cell r="D2954" t="str">
            <v>COEFICIENTE DE REPRESENTATIVIDADE</v>
          </cell>
          <cell r="E2954" t="str">
            <v>17,09</v>
          </cell>
        </row>
        <row r="2955">
          <cell r="A2955" t="str">
            <v>101891</v>
          </cell>
          <cell r="B2955" t="str">
            <v>DISJUNTOR MONOPOLAR TIPO NEMA, CORRENTE NOMINAL DE 35 ATÉ 50A - FORNECIMENTO E INSTALAÇÃO. AF_10/2020</v>
          </cell>
          <cell r="C2955" t="str">
            <v>UN</v>
          </cell>
          <cell r="D2955" t="str">
            <v>COEFICIENTE DE REPRESENTATIVIDADE</v>
          </cell>
          <cell r="E2955" t="str">
            <v>28,99</v>
          </cell>
        </row>
        <row r="2956">
          <cell r="A2956" t="str">
            <v>101892</v>
          </cell>
          <cell r="B2956" t="str">
            <v>DISJUNTOR BIPOLAR TIPO NEMA, CORRENTE NOMINAL DE 10 ATÉ 50A - FORNECIMENTO E INSTALAÇÃO. AF_10/2020</v>
          </cell>
          <cell r="C2956" t="str">
            <v>UN</v>
          </cell>
          <cell r="D2956" t="str">
            <v>COEFICIENTE DE REPRESENTATIVIDADE</v>
          </cell>
          <cell r="E2956" t="str">
            <v>77,31</v>
          </cell>
        </row>
        <row r="2957">
          <cell r="A2957" t="str">
            <v>101893</v>
          </cell>
          <cell r="B2957" t="str">
            <v>DISJUNTOR TRIPOLAR TIPO NEMA, CORRENTE NOMINAL DE 10 ATÉ 50A - FORNECIMENTO E INSTALAÇÃO. AF_10/2020</v>
          </cell>
          <cell r="C2957" t="str">
            <v>UN</v>
          </cell>
          <cell r="D2957" t="str">
            <v>COEFICIENTE DE REPRESENTATIVIDADE</v>
          </cell>
          <cell r="E2957" t="str">
            <v>98,62</v>
          </cell>
        </row>
        <row r="2958">
          <cell r="A2958" t="str">
            <v>101894</v>
          </cell>
          <cell r="B2958" t="str">
            <v>DISJUNTOR TRIPOLAR TIPO NEMA, CORRENTE NOMINAL DE 60 ATÉ 100A - FORNECIMENTO E INSTALAÇÃO. AF_10/2020</v>
          </cell>
          <cell r="C2958" t="str">
            <v>UN</v>
          </cell>
          <cell r="D2958" t="str">
            <v>COEFICIENTE DE REPRESENTATIVIDADE</v>
          </cell>
          <cell r="E2958" t="str">
            <v>162,73</v>
          </cell>
        </row>
        <row r="2959">
          <cell r="A2959" t="str">
            <v>101895</v>
          </cell>
          <cell r="B2959" t="str">
            <v>DISJUNTOR TERMOMAGNÉTICO TRIPOLAR , CORRENTE NOMINAL DE 125A - FORNECIMENTO E INSTALAÇÃO. AF_10/2020</v>
          </cell>
          <cell r="C2959" t="str">
            <v>UN</v>
          </cell>
          <cell r="D2959" t="str">
            <v>COEFICIENTE DE REPRESENTATIVIDADE</v>
          </cell>
          <cell r="E2959" t="str">
            <v>451,20</v>
          </cell>
        </row>
        <row r="2960">
          <cell r="A2960" t="str">
            <v>101896</v>
          </cell>
          <cell r="B2960" t="str">
            <v>DISJUNTOR TERMOMAGNÉTICO TRIPOLAR , CORRENTE NOMINAL DE 200A - FORNECIMENTO E INSTALAÇÃO. AF_10/2020</v>
          </cell>
          <cell r="C2960" t="str">
            <v>UN</v>
          </cell>
          <cell r="D2960" t="str">
            <v>COEFICIENTE DE REPRESENTATIVIDADE</v>
          </cell>
          <cell r="E2960" t="str">
            <v>685,75</v>
          </cell>
        </row>
        <row r="2961">
          <cell r="A2961" t="str">
            <v>101897</v>
          </cell>
          <cell r="B2961" t="str">
            <v>DISJUNTOR TERMOMAGNÉTICO TRIPOLAR , CORRENTE NOMINAL DE 250A - FORNECIMENTO E INSTALAÇÃO. AF_10/2020</v>
          </cell>
          <cell r="C2961" t="str">
            <v>UN</v>
          </cell>
          <cell r="D2961" t="str">
            <v>COEFICIENTE DE REPRESENTATIVIDADE</v>
          </cell>
          <cell r="E2961" t="str">
            <v>1.103,94</v>
          </cell>
        </row>
        <row r="2962">
          <cell r="A2962" t="str">
            <v>101898</v>
          </cell>
          <cell r="B2962" t="str">
            <v>DISJUNTOR TERMOMAGNÉTICO TRIPOLAR , CORRENTE NOMINAL DE 400A - FORNECIMENTO E INSTALAÇÃO. AF_10/2020</v>
          </cell>
          <cell r="C2962" t="str">
            <v>UN</v>
          </cell>
          <cell r="D2962" t="str">
            <v>COEFICIENTE DE REPRESENTATIVIDADE</v>
          </cell>
          <cell r="E2962" t="str">
            <v>1.479,62</v>
          </cell>
        </row>
        <row r="2963">
          <cell r="A2963" t="str">
            <v>101899</v>
          </cell>
          <cell r="B2963" t="str">
            <v>DISJUNTOR TERMOMAGNÉTICO TRIPOLAR , CORRENTE NOMINAL DE 600A - FORNECIMENTO E INSTALAÇÃO. AF_10/2020</v>
          </cell>
          <cell r="C2963" t="str">
            <v>UN</v>
          </cell>
          <cell r="D2963" t="str">
            <v>COEFICIENTE DE REPRESENTATIVIDADE</v>
          </cell>
          <cell r="E2963" t="str">
            <v>2.373,20</v>
          </cell>
        </row>
        <row r="2964">
          <cell r="A2964" t="str">
            <v>101900</v>
          </cell>
          <cell r="B2964" t="str">
            <v>DISJUNTOR BAIXA TENSÃO TRIPOLAR A SECO  800A/600V - FORNECIMENTO E INSTALAÇÃO. AF_10/2020</v>
          </cell>
          <cell r="C2964" t="str">
            <v>UN</v>
          </cell>
          <cell r="D2964" t="str">
            <v>COEFICIENTE DE REPRESENTATIVIDADE</v>
          </cell>
          <cell r="E2964" t="str">
            <v>4.961,43</v>
          </cell>
        </row>
        <row r="2965">
          <cell r="A2965" t="str">
            <v>101901</v>
          </cell>
          <cell r="B2965" t="str">
            <v>CONTATOR TRIPOLAR I NOMINAL 12A - FORNECIMENTO E INSTALAÇÃO. AF_10/2020</v>
          </cell>
          <cell r="C2965" t="str">
            <v>UN</v>
          </cell>
          <cell r="D2965" t="str">
            <v>COEFICIENTE DE REPRESENTATIVIDADE</v>
          </cell>
          <cell r="E2965" t="str">
            <v>114,20</v>
          </cell>
        </row>
        <row r="2966">
          <cell r="A2966" t="str">
            <v>101902</v>
          </cell>
          <cell r="B2966" t="str">
            <v>CONTATOR TRIPOLAR I NOMINAL 22A - FORNECIMENTO E INSTALAÇÃO. AF_10/2020</v>
          </cell>
          <cell r="C2966" t="str">
            <v>UN</v>
          </cell>
          <cell r="D2966" t="str">
            <v>COEFICIENTE DE REPRESENTATIVIDADE</v>
          </cell>
          <cell r="E2966" t="str">
            <v>141,28</v>
          </cell>
        </row>
        <row r="2967">
          <cell r="A2967" t="str">
            <v>101903</v>
          </cell>
          <cell r="B2967" t="str">
            <v>CONTATOR TRIPOLAR I NOMINAL 38A - FORNECIMENTO E INSTALAÇÃO. AF_10/2020</v>
          </cell>
          <cell r="C2967" t="str">
            <v>UN</v>
          </cell>
          <cell r="D2967" t="str">
            <v>COEFICIENTE DE REPRESENTATIVIDADE</v>
          </cell>
          <cell r="E2967" t="str">
            <v>292,97</v>
          </cell>
        </row>
        <row r="2968">
          <cell r="A2968" t="str">
            <v>101904</v>
          </cell>
          <cell r="B2968" t="str">
            <v>CONTATOR TRIPOLAR I NOMIMAL 95A - FORNECIMENTO E INSTALAÇÃO. AF_10/2020</v>
          </cell>
          <cell r="C2968" t="str">
            <v>UN</v>
          </cell>
          <cell r="D2968" t="str">
            <v>COEFICIENTE DE REPRESENTATIVIDADE</v>
          </cell>
          <cell r="E2968" t="str">
            <v>1.069,81</v>
          </cell>
        </row>
        <row r="2969">
          <cell r="A2969" t="str">
            <v>101938</v>
          </cell>
          <cell r="B2969" t="str">
            <v>CAIXA DE PROTEÇÃO PARA MEDIDOR MONOFÁSICO DE EMBUTIR - FORNECIMENTO E INSTALAÇÃO. AF_10/2020</v>
          </cell>
          <cell r="C2969" t="str">
            <v>UN</v>
          </cell>
          <cell r="D2969" t="str">
            <v>COEFICIENTE DE REPRESENTATIVIDADE</v>
          </cell>
          <cell r="E2969" t="str">
            <v>99,41</v>
          </cell>
        </row>
        <row r="2970">
          <cell r="A2970" t="str">
            <v>101946</v>
          </cell>
          <cell r="B2970" t="str">
            <v>QUADRO DE MEDIÇÃO GERAL DE ENERGIA PARA 1 MEDIDOR DE SOBREPOR - FORNECIMENTO E INSTALAÇÃO. AF_10/2020</v>
          </cell>
          <cell r="C2970" t="str">
            <v>UN</v>
          </cell>
          <cell r="D2970" t="str">
            <v>COEFICIENTE DE REPRESENTATIVIDADE</v>
          </cell>
          <cell r="E2970" t="str">
            <v>140,02</v>
          </cell>
        </row>
        <row r="2971">
          <cell r="A2971" t="str">
            <v>91945</v>
          </cell>
          <cell r="B2971" t="str">
            <v>SUPORTE PARAFUSADO COM PLACA DE ENCAIXE 4" X 2" ALTO (2,00 M DO PISO) PARA PONTO ELÉTRICO - FORNECIMENTO E INSTALAÇÃO. AF_03/2023</v>
          </cell>
          <cell r="C2971" t="str">
            <v>UN</v>
          </cell>
          <cell r="D2971" t="str">
            <v>COEFICIENTE DE REPRESENTATIVIDADE</v>
          </cell>
          <cell r="E2971" t="str">
            <v>12,70</v>
          </cell>
        </row>
        <row r="2972">
          <cell r="A2972" t="str">
            <v>91946</v>
          </cell>
          <cell r="B2972" t="str">
            <v>SUPORTE PARAFUSADO COM PLACA DE ENCAIXE 4" X 2" MÉDIO (1,30 M DO PISO) PARA PONTO ELÉTRICO - FORNECIMENTO E INSTALAÇÃO. AF_03/2023</v>
          </cell>
          <cell r="C2972" t="str">
            <v>UN</v>
          </cell>
          <cell r="D2972" t="str">
            <v>COEFICIENTE DE REPRESENTATIVIDADE</v>
          </cell>
          <cell r="E2972" t="str">
            <v>10,33</v>
          </cell>
        </row>
        <row r="2973">
          <cell r="A2973" t="str">
            <v>91947</v>
          </cell>
          <cell r="B2973" t="str">
            <v>SUPORTE PARAFUSADO COM PLACA DE ENCAIXE 4" X 2" BAIXO (0,30 M DO PISO) PARA PONTO ELÉTRICO - FORNECIMENTO E INSTALAÇÃO. AF_03/2023</v>
          </cell>
          <cell r="C2973" t="str">
            <v>UN</v>
          </cell>
          <cell r="D2973" t="str">
            <v>COEFICIENTE DE REPRESENTATIVIDADE</v>
          </cell>
          <cell r="E2973" t="str">
            <v>8,84</v>
          </cell>
        </row>
        <row r="2974">
          <cell r="A2974" t="str">
            <v>91949</v>
          </cell>
          <cell r="B2974" t="str">
            <v>SUPORTE PARAFUSADO COM PLACA DE ENCAIXE 4" X 4" ALTO (2,00 M DO PISO) PARA PONTO ELÉTRICO - FORNECIMENTO E INSTALAÇÃO. AF_03/2023</v>
          </cell>
          <cell r="C2974" t="str">
            <v>UN</v>
          </cell>
          <cell r="D2974" t="str">
            <v>COEFICIENTE DE REPRESENTATIVIDADE</v>
          </cell>
          <cell r="E2974" t="str">
            <v>18,76</v>
          </cell>
        </row>
        <row r="2975">
          <cell r="A2975" t="str">
            <v>91950</v>
          </cell>
          <cell r="B2975" t="str">
            <v>SUPORTE PARAFUSADO COM PLACA DE ENCAIXE 4" X 4" MÉDIO (1,30 M DO PISO) PARA PONTO ELÉTRICO - FORNECIMENTO E INSTALAÇÃO. AF_03/2023</v>
          </cell>
          <cell r="C2975" t="str">
            <v>UN</v>
          </cell>
          <cell r="D2975" t="str">
            <v>COEFICIENTE DE REPRESENTATIVIDADE</v>
          </cell>
          <cell r="E2975" t="str">
            <v>15,87</v>
          </cell>
        </row>
        <row r="2976">
          <cell r="A2976" t="str">
            <v>91951</v>
          </cell>
          <cell r="B2976" t="str">
            <v>SUPORTE PARAFUSADO COM PLACA DE ENCAIXE 4" X 4" BAIXO (0,30 M DO PISO) PARA PONTO ELÉTRICO - FORNECIMENTO E INSTALAÇÃO. AF_03/2023</v>
          </cell>
          <cell r="C2976" t="str">
            <v>UN</v>
          </cell>
          <cell r="D2976" t="str">
            <v>COEFICIENTE DE REPRESENTATIVIDADE</v>
          </cell>
          <cell r="E2976" t="str">
            <v>14,15</v>
          </cell>
        </row>
        <row r="2977">
          <cell r="A2977" t="str">
            <v>91952</v>
          </cell>
          <cell r="B2977" t="str">
            <v>INTERRUPTOR SIMPLES (1 MÓDULO), 10A/250V, SEM SUPORTE E SEM PLACA - FORNECIMENTO E INSTALAÇÃO. AF_03/2023</v>
          </cell>
          <cell r="C2977" t="str">
            <v>UN</v>
          </cell>
          <cell r="D2977" t="str">
            <v>COEFICIENTE DE REPRESENTATIVIDADE</v>
          </cell>
          <cell r="E2977" t="str">
            <v>17,37</v>
          </cell>
        </row>
        <row r="2978">
          <cell r="A2978" t="str">
            <v>91953</v>
          </cell>
          <cell r="B2978" t="str">
            <v>INTERRUPTOR SIMPLES (1 MÓDULO), 10A/250V, INCLUINDO SUPORTE E PLACA - FORNECIMENTO E INSTALAÇÃO. AF_03/2023</v>
          </cell>
          <cell r="C2978" t="str">
            <v>UN</v>
          </cell>
          <cell r="D2978" t="str">
            <v>COEFICIENTE DE REPRESENTATIVIDADE</v>
          </cell>
          <cell r="E2978" t="str">
            <v>27,70</v>
          </cell>
        </row>
        <row r="2979">
          <cell r="A2979" t="str">
            <v>91954</v>
          </cell>
          <cell r="B2979" t="str">
            <v>INTERRUPTOR PARALELO (1 MÓDULO), 10A/250V, SEM SUPORTE E SEM PLACA - FORNECIMENTO E INSTALAÇÃO. AF_03/2023</v>
          </cell>
          <cell r="C2979" t="str">
            <v>UN</v>
          </cell>
          <cell r="D2979" t="str">
            <v>COEFICIENTE DE REPRESENTATIVIDADE</v>
          </cell>
          <cell r="E2979" t="str">
            <v>23,23</v>
          </cell>
        </row>
        <row r="2980">
          <cell r="A2980" t="str">
            <v>91955</v>
          </cell>
          <cell r="B2980" t="str">
            <v>INTERRUPTOR PARALELO (1 MÓDULO), 10A/250V, INCLUINDO SUPORTE E PLACA - FORNECIMENTO E INSTALAÇÃO. AF_03/2023</v>
          </cell>
          <cell r="C2980" t="str">
            <v>UN</v>
          </cell>
          <cell r="D2980" t="str">
            <v>COEFICIENTE DE REPRESENTATIVIDADE</v>
          </cell>
          <cell r="E2980" t="str">
            <v>33,56</v>
          </cell>
        </row>
        <row r="2981">
          <cell r="A2981" t="str">
            <v>91956</v>
          </cell>
          <cell r="B2981" t="str">
            <v>INTERRUPTOR SIMPLES (1 MÓDULO) COM INTERRUPTOR PARALELO (1 MÓDULO), 10A/250V, SEM SUPORTE E SEM PLACA - FORNECIMENTO E INSTALAÇÃO. AF_03/2023</v>
          </cell>
          <cell r="C2981" t="str">
            <v>UN</v>
          </cell>
          <cell r="D2981" t="str">
            <v>COEFICIENTE DE REPRESENTATIVIDADE</v>
          </cell>
          <cell r="E2981" t="str">
            <v>38,10</v>
          </cell>
        </row>
        <row r="2982">
          <cell r="A2982" t="str">
            <v>91957</v>
          </cell>
          <cell r="B2982" t="str">
            <v>INTERRUPTOR SIMPLES (1 MÓDULO) COM INTERRUPTOR PARALELO (1 MÓDULO), 10A/250V, INCLUINDO SUPORTE E PLACA - FORNECIMENTO E INSTALAÇÃO. AF_03/2023</v>
          </cell>
          <cell r="C2982" t="str">
            <v>UN</v>
          </cell>
          <cell r="D2982" t="str">
            <v>COEFICIENTE DE REPRESENTATIVIDADE</v>
          </cell>
          <cell r="E2982" t="str">
            <v>48,43</v>
          </cell>
        </row>
        <row r="2983">
          <cell r="A2983" t="str">
            <v>91958</v>
          </cell>
          <cell r="B2983" t="str">
            <v>INTERRUPTOR SIMPLES (2 MÓDULOS), 10A/250V, SEM SUPORTE E SEM PLACA - FORNECIMENTO E INSTALAÇÃO. AF_03/2023</v>
          </cell>
          <cell r="C2983" t="str">
            <v>UN</v>
          </cell>
          <cell r="D2983" t="str">
            <v>COEFICIENTE DE REPRESENTATIVIDADE</v>
          </cell>
          <cell r="E2983" t="str">
            <v>32,27</v>
          </cell>
        </row>
        <row r="2984">
          <cell r="A2984" t="str">
            <v>91959</v>
          </cell>
          <cell r="B2984" t="str">
            <v>INTERRUPTOR SIMPLES (2 MÓDULOS), 10A/250V, INCLUINDO SUPORTE E PLACA - FORNECIMENTO E INSTALAÇÃO. AF_03/2023</v>
          </cell>
          <cell r="C2984" t="str">
            <v>UN</v>
          </cell>
          <cell r="D2984" t="str">
            <v>COEFICIENTE DE REPRESENTATIVIDADE</v>
          </cell>
          <cell r="E2984" t="str">
            <v>42,60</v>
          </cell>
        </row>
        <row r="2985">
          <cell r="A2985" t="str">
            <v>91960</v>
          </cell>
          <cell r="B2985" t="str">
            <v>INTERRUPTOR PARALELO (2 MÓDULOS), 10A/250V, SEM SUPORTE E SEM PLACA - FORNECIMENTO E INSTALAÇÃO. AF_03/2023</v>
          </cell>
          <cell r="C2985" t="str">
            <v>UN</v>
          </cell>
          <cell r="D2985" t="str">
            <v>COEFICIENTE DE REPRESENTATIVIDADE</v>
          </cell>
          <cell r="E2985" t="str">
            <v>44,00</v>
          </cell>
        </row>
        <row r="2986">
          <cell r="A2986" t="str">
            <v>91961</v>
          </cell>
          <cell r="B2986" t="str">
            <v>INTERRUPTOR PARALELO (2 MÓDULOS), 10A/250V, INCLUINDO SUPORTE E PLACA - FORNECIMENTO E INSTALAÇÃO. AF_03/2023</v>
          </cell>
          <cell r="C2986" t="str">
            <v>UN</v>
          </cell>
          <cell r="D2986" t="str">
            <v>COEFICIENTE DE REPRESENTATIVIDADE</v>
          </cell>
          <cell r="E2986" t="str">
            <v>54,33</v>
          </cell>
        </row>
        <row r="2987">
          <cell r="A2987" t="str">
            <v>91962</v>
          </cell>
          <cell r="B2987" t="str">
            <v>INTERRUPTOR SIMPLES (1 MÓDULO) COM INTERRUPTOR PARALELO (2 MÓDULOS), 10A/250V, SEM SUPORTE E SEM PLACA - FORNECIMENTO E INSTALAÇÃO. AF_03/2023</v>
          </cell>
          <cell r="C2987" t="str">
            <v>UN</v>
          </cell>
          <cell r="D2987" t="str">
            <v>COEFICIENTE DE REPRESENTATIVIDADE</v>
          </cell>
          <cell r="E2987" t="str">
            <v>58,85</v>
          </cell>
        </row>
        <row r="2988">
          <cell r="A2988" t="str">
            <v>91963</v>
          </cell>
          <cell r="B2988" t="str">
            <v>INTERRUPTOR SIMPLES (1 MÓDULO) COM INTERRUPTOR PARALELO (2 MÓDULOS), 10A/250V, INCLUINDO SUPORTE E PLACA - FORNECIMENTO E INSTALAÇÃO. AF_03/2023</v>
          </cell>
          <cell r="C2988" t="str">
            <v>UN</v>
          </cell>
          <cell r="D2988" t="str">
            <v>COEFICIENTE DE REPRESENTATIVIDADE</v>
          </cell>
          <cell r="E2988" t="str">
            <v>69,18</v>
          </cell>
        </row>
        <row r="2989">
          <cell r="A2989" t="str">
            <v>91964</v>
          </cell>
          <cell r="B2989" t="str">
            <v>INTERRUPTOR SIMPLES (2 MÓDULOS) COM INTERRUPTOR PARALELO (1 MÓDULO), 10A/250V, SEM SUPORTE E SEM PLACA - FORNECIMENTO E INSTALAÇÃO. AF_03/2023</v>
          </cell>
          <cell r="C2989" t="str">
            <v>UN</v>
          </cell>
          <cell r="D2989" t="str">
            <v>COEFICIENTE DE REPRESENTATIVIDADE</v>
          </cell>
          <cell r="E2989" t="str">
            <v>52,99</v>
          </cell>
        </row>
        <row r="2990">
          <cell r="A2990" t="str">
            <v>91965</v>
          </cell>
          <cell r="B2990" t="str">
            <v>INTERRUPTOR SIMPLES (2 MÓDULOS) COM INTERRUPTOR PARALELO (1 MÓDULO), 10A/250V, INCLUINDO SUPORTE E PLACA - FORNECIMENTO E INSTALAÇÃO. AF_03/2023</v>
          </cell>
          <cell r="C2990" t="str">
            <v>UN</v>
          </cell>
          <cell r="D2990" t="str">
            <v>COEFICIENTE DE REPRESENTATIVIDADE</v>
          </cell>
          <cell r="E2990" t="str">
            <v>63,32</v>
          </cell>
        </row>
        <row r="2991">
          <cell r="A2991" t="str">
            <v>91966</v>
          </cell>
          <cell r="B2991" t="str">
            <v>INTERRUPTOR SIMPLES (3 MÓDULOS), 10A/250V, SEM SUPORTE E SEM PLACA - FORNECIMENTO E INSTALAÇÃO. AF_03/2023</v>
          </cell>
          <cell r="C2991" t="str">
            <v>UN</v>
          </cell>
          <cell r="D2991" t="str">
            <v>COEFICIENTE DE REPRESENTATIVIDADE</v>
          </cell>
          <cell r="E2991" t="str">
            <v>47,18</v>
          </cell>
        </row>
        <row r="2992">
          <cell r="A2992" t="str">
            <v>91967</v>
          </cell>
          <cell r="B2992" t="str">
            <v>INTERRUPTOR SIMPLES (3 MÓDULOS), 10A/250V, INCLUINDO SUPORTE E PLACA - FORNECIMENTO E INSTALAÇÃO. AF_03/2023</v>
          </cell>
          <cell r="C2992" t="str">
            <v>UN</v>
          </cell>
          <cell r="D2992" t="str">
            <v>COEFICIENTE DE REPRESENTATIVIDADE</v>
          </cell>
          <cell r="E2992" t="str">
            <v>57,51</v>
          </cell>
        </row>
        <row r="2993">
          <cell r="A2993" t="str">
            <v>91968</v>
          </cell>
          <cell r="B2993" t="str">
            <v>INTERRUPTOR PARALELO (3 MÓDULOS), 10A/250V, SEM SUPORTE E SEM PLACA - FORNECIMENTO E INSTALAÇÃO. AF_03/2023</v>
          </cell>
          <cell r="C2993" t="str">
            <v>UN</v>
          </cell>
          <cell r="D2993" t="str">
            <v>COEFICIENTE DE REPRESENTATIVIDADE</v>
          </cell>
          <cell r="E2993" t="str">
            <v>64,71</v>
          </cell>
        </row>
        <row r="2994">
          <cell r="A2994" t="str">
            <v>91969</v>
          </cell>
          <cell r="B2994" t="str">
            <v>INTERRUPTOR PARALELO (3 MÓDULOS), 10A/250V, INCLUINDO SUPORTE E PLACA - FORNECIMENTO E INSTALAÇÃO. AF_03/2023</v>
          </cell>
          <cell r="C2994" t="str">
            <v>UN</v>
          </cell>
          <cell r="D2994" t="str">
            <v>COEFICIENTE DE REPRESENTATIVIDADE</v>
          </cell>
          <cell r="E2994" t="str">
            <v>75,04</v>
          </cell>
        </row>
        <row r="2995">
          <cell r="A2995" t="str">
            <v>91970</v>
          </cell>
          <cell r="B2995" t="str">
            <v>INTERRUPTOR SIMPLES (3 MÓDULOS) COM INTERRUPTOR PARALELO (1 MÓDULO), 10A/250V, SEM SUPORTE E SEM PLACA - FORNECIMENTO E INSTALAÇÃO. AF_03/2023</v>
          </cell>
          <cell r="C2995" t="str">
            <v>UN</v>
          </cell>
          <cell r="D2995" t="str">
            <v>COEFICIENTE DE REPRESENTATIVIDADE</v>
          </cell>
          <cell r="E2995" t="str">
            <v>68,17</v>
          </cell>
        </row>
        <row r="2996">
          <cell r="A2996" t="str">
            <v>91971</v>
          </cell>
          <cell r="B2996" t="str">
            <v>INTERRUPTOR SIMPLES (3 MÓDULOS) COM INTERRUPTOR PARALELO (1 MÓDULO), 10A/250V, INCLUINDO SUPORTE E PLACA - FORNECIMENTO E INSTALAÇÃO. AF_03/2023</v>
          </cell>
          <cell r="C2996" t="str">
            <v>UN</v>
          </cell>
          <cell r="D2996" t="str">
            <v>COEFICIENTE DE REPRESENTATIVIDADE</v>
          </cell>
          <cell r="E2996" t="str">
            <v>84,04</v>
          </cell>
        </row>
        <row r="2997">
          <cell r="A2997" t="str">
            <v>91972</v>
          </cell>
          <cell r="B2997" t="str">
            <v>INTERRUPTOR SIMPLES (2 MÓDULOS) COM INTERRUPTOR PARALELO (2 MÓDULOS), 10A/250V, SEM SUPORTE E SEM PLACA - FORNECIMENTO E INSTALAÇÃO. AF_03/2023</v>
          </cell>
          <cell r="C2997" t="str">
            <v>UN</v>
          </cell>
          <cell r="D2997" t="str">
            <v>COEFICIENTE DE REPRESENTATIVIDADE</v>
          </cell>
          <cell r="E2997" t="str">
            <v>74,07</v>
          </cell>
        </row>
        <row r="2998">
          <cell r="A2998" t="str">
            <v>91973</v>
          </cell>
          <cell r="B2998" t="str">
            <v>INTERRUPTOR SIMPLES (2 MÓDULOS) COM INTERRUPTOR PARALELO (2 MÓDULOS), 10A/250V, INCLUINDO SUPORTE E PLACA - FORNECIMENTO E INSTALAÇÃO. AF_03/2023</v>
          </cell>
          <cell r="C2998" t="str">
            <v>UN</v>
          </cell>
          <cell r="D2998" t="str">
            <v>COEFICIENTE DE REPRESENTATIVIDADE</v>
          </cell>
          <cell r="E2998" t="str">
            <v>89,94</v>
          </cell>
        </row>
        <row r="2999">
          <cell r="A2999" t="str">
            <v>91974</v>
          </cell>
          <cell r="B2999" t="str">
            <v>INTERRUPTOR SIMPLES (4 MÓDULOS), 10A/250V, SEM SUPORTE E SEM PLACA - FORNECIMENTO E INSTALAÇÃO. AF_03/2023</v>
          </cell>
          <cell r="C2999" t="str">
            <v>UN</v>
          </cell>
          <cell r="D2999" t="str">
            <v>COEFICIENTE DE REPRESENTATIVIDADE</v>
          </cell>
          <cell r="E2999" t="str">
            <v>62,32</v>
          </cell>
        </row>
        <row r="3000">
          <cell r="A3000" t="str">
            <v>91975</v>
          </cell>
          <cell r="B3000" t="str">
            <v>INTERRUPTOR SIMPLES (4 MÓDULOS), 10A/250V, INCLUINDO SUPORTE E PLACA - FORNECIMENTO E INSTALAÇÃO. AF_03/2023</v>
          </cell>
          <cell r="C3000" t="str">
            <v>UN</v>
          </cell>
          <cell r="D3000" t="str">
            <v>COEFICIENTE DE REPRESENTATIVIDADE</v>
          </cell>
          <cell r="E3000" t="str">
            <v>78,19</v>
          </cell>
        </row>
        <row r="3001">
          <cell r="A3001" t="str">
            <v>91976</v>
          </cell>
          <cell r="B3001" t="str">
            <v>INTERRUPTOR SIMPLES (6 MÓDULOS), 10A/250V, SEM SUPORTE E SEM PLACA - FORNECIMENTO E INSTALAÇÃO. AF_03/2023</v>
          </cell>
          <cell r="C3001" t="str">
            <v>UN</v>
          </cell>
          <cell r="D3001" t="str">
            <v>COEFICIENTE DE REPRESENTATIVIDADE</v>
          </cell>
          <cell r="E3001" t="str">
            <v>92,15</v>
          </cell>
        </row>
        <row r="3002">
          <cell r="A3002" t="str">
            <v>91977</v>
          </cell>
          <cell r="B3002" t="str">
            <v>INTERRUPTOR SIMPLES (6 MÓDULOS), 10A/250V, INCLUINDO SUPORTE E PLACA - FORNECIMENTO E INSTALAÇÃO. AF_03/2023</v>
          </cell>
          <cell r="C3002" t="str">
            <v>UN</v>
          </cell>
          <cell r="D3002" t="str">
            <v>COEFICIENTE DE REPRESENTATIVIDADE</v>
          </cell>
          <cell r="E3002" t="str">
            <v>108,02</v>
          </cell>
        </row>
        <row r="3003">
          <cell r="A3003" t="str">
            <v>91978</v>
          </cell>
          <cell r="B3003" t="str">
            <v>INTERRUPTOR INTERMEDIÁRIO (1 MÓDULO), 10A/250V, SEM SUPORTE E SEM PLACA - FORNECIMENTO E INSTALAÇÃO. AF_03/2023</v>
          </cell>
          <cell r="C3003" t="str">
            <v>UN</v>
          </cell>
          <cell r="D3003" t="str">
            <v>COEFICIENTE DE REPRESENTATIVIDADE</v>
          </cell>
          <cell r="E3003" t="str">
            <v>38,47</v>
          </cell>
        </row>
        <row r="3004">
          <cell r="A3004" t="str">
            <v>91979</v>
          </cell>
          <cell r="B3004" t="str">
            <v>INTERRUPTOR INTERMEDIÁRIO (1 MÓDULO), 10A/250V, INCLUINDO SUPORTE E PLACA - FORNECIMENTO E INSTALAÇÃO. AF_03/2023</v>
          </cell>
          <cell r="C3004" t="str">
            <v>UN</v>
          </cell>
          <cell r="D3004" t="str">
            <v>COEFICIENTE DE REPRESENTATIVIDADE</v>
          </cell>
          <cell r="E3004" t="str">
            <v>48,80</v>
          </cell>
        </row>
        <row r="3005">
          <cell r="A3005" t="str">
            <v>91980</v>
          </cell>
          <cell r="B3005" t="str">
            <v>INTERRUPTOR BIPOLAR (1 MÓDULO), 10A/250V, SEM SUPORTE E SEM PLACA - FORNECIMENTO E INSTALAÇÃO. AF_03/2023</v>
          </cell>
          <cell r="C3005" t="str">
            <v>UN</v>
          </cell>
          <cell r="D3005" t="str">
            <v>COEFICIENTE DE REPRESENTATIVIDADE</v>
          </cell>
          <cell r="E3005" t="str">
            <v>37,05</v>
          </cell>
        </row>
        <row r="3006">
          <cell r="A3006" t="str">
            <v>91981</v>
          </cell>
          <cell r="B3006" t="str">
            <v>INTERRUPTOR BIPOLAR (1 MÓDULO), 10A/250V, INCLUINDO SUPORTE E PLACA - FORNECIMENTO E INSTALAÇÃO. AF_03/2023</v>
          </cell>
          <cell r="C3006" t="str">
            <v>UN</v>
          </cell>
          <cell r="D3006" t="str">
            <v>COEFICIENTE DE REPRESENTATIVIDADE</v>
          </cell>
          <cell r="E3006" t="str">
            <v>47,38</v>
          </cell>
        </row>
        <row r="3007">
          <cell r="A3007" t="str">
            <v>91982</v>
          </cell>
          <cell r="B3007" t="str">
            <v>DIMMER ROTATIVO (1 MÓDULO), 220V/600W, SEM SUPORTE E SEM PLACA - FORNECIMENTO E INSTALAÇÃO. AF_03/2023</v>
          </cell>
          <cell r="C3007" t="str">
            <v>UN</v>
          </cell>
          <cell r="D3007" t="str">
            <v>COEFICIENTE DE REPRESENTATIVIDADE</v>
          </cell>
          <cell r="E3007" t="str">
            <v>99,27</v>
          </cell>
        </row>
        <row r="3008">
          <cell r="A3008" t="str">
            <v>91983</v>
          </cell>
          <cell r="B3008" t="str">
            <v>DIMMER ROTATIVO (1 MÓDULO), 220V/600W, INCLUINDO SUPORTE E PLACA - FORNECIMENTO E INSTALAÇÃO. AF_03/2023</v>
          </cell>
          <cell r="C3008" t="str">
            <v>UN</v>
          </cell>
          <cell r="D3008" t="str">
            <v>COEFICIENTE DE REPRESENTATIVIDADE</v>
          </cell>
          <cell r="E3008" t="str">
            <v>109,60</v>
          </cell>
        </row>
        <row r="3009">
          <cell r="A3009" t="str">
            <v>91984</v>
          </cell>
          <cell r="B3009" t="str">
            <v>INTERRUPTOR PULSADOR CAMPAINHA (1 MÓDULO), 10A/250V, SEM SUPORTE E SEM PLACA - FORNECIMENTO E INSTALAÇÃO. AF_03/2023</v>
          </cell>
          <cell r="C3009" t="str">
            <v>UN</v>
          </cell>
          <cell r="D3009" t="str">
            <v>COEFICIENTE DE REPRESENTATIVIDADE</v>
          </cell>
          <cell r="E3009" t="str">
            <v>16,06</v>
          </cell>
        </row>
        <row r="3010">
          <cell r="A3010" t="str">
            <v>91985</v>
          </cell>
          <cell r="B3010" t="str">
            <v>INTERRUPTOR PULSADOR CAMPAINHA (1 MÓDULO), 10A/250V, INCLUINDO SUPORTE E PLACA - FORNECIMENTO E INSTALAÇÃO. AF_03/2023</v>
          </cell>
          <cell r="C3010" t="str">
            <v>UN</v>
          </cell>
          <cell r="D3010" t="str">
            <v>COEFICIENTE DE REPRESENTATIVIDADE</v>
          </cell>
          <cell r="E3010" t="str">
            <v>26,39</v>
          </cell>
        </row>
        <row r="3011">
          <cell r="A3011" t="str">
            <v>91986</v>
          </cell>
          <cell r="B3011" t="str">
            <v>CAMPAINHA CIGARRA (1 MÓDULO), 10A/250V, SEM SUPORTE E SEM PLACA - FORNECIMENTO E INSTALAÇÃO. AF_03/2023</v>
          </cell>
          <cell r="C3011" t="str">
            <v>UN</v>
          </cell>
          <cell r="D3011" t="str">
            <v>COEFICIENTE DE REPRESENTATIVIDADE</v>
          </cell>
          <cell r="E3011" t="str">
            <v>36,13</v>
          </cell>
        </row>
        <row r="3012">
          <cell r="A3012" t="str">
            <v>91987</v>
          </cell>
          <cell r="B3012" t="str">
            <v>CAMPAINHA CIGARRA (1 MÓDULO), 10A/250V, INCLUINDO SUPORTE E PLACA - FORNECIMENTO E INSTALAÇÃO. AF_03/2023</v>
          </cell>
          <cell r="C3012" t="str">
            <v>UN</v>
          </cell>
          <cell r="D3012" t="str">
            <v>COEFICIENTE DE REPRESENTATIVIDADE</v>
          </cell>
          <cell r="E3012" t="str">
            <v>46,46</v>
          </cell>
        </row>
        <row r="3013">
          <cell r="A3013" t="str">
            <v>91988</v>
          </cell>
          <cell r="B3013" t="str">
            <v>INTERRUPTOR PULSADOR MINUTERIA (1 MÓDULO), 10A/250V, SEM SUPORTE E SEM PLACA - FORNECIMENTO E INSTALAÇÃO. AF_03/2023</v>
          </cell>
          <cell r="C3013" t="str">
            <v>UN</v>
          </cell>
          <cell r="D3013" t="str">
            <v>COEFICIENTE DE REPRESENTATIVIDADE</v>
          </cell>
          <cell r="E3013" t="str">
            <v>20,82</v>
          </cell>
        </row>
        <row r="3014">
          <cell r="A3014" t="str">
            <v>91989</v>
          </cell>
          <cell r="B3014" t="str">
            <v>INTERRUPTOR PULSADOR MINUTERIA (1 MÓDULO), 10A/250V, INCLUINDO SUPORTE E PLACA - FORNECIMENTO E INSTALAÇÃO. AF_03/2023</v>
          </cell>
          <cell r="C3014" t="str">
            <v>UN</v>
          </cell>
          <cell r="D3014" t="str">
            <v>COEFICIENTE DE REPRESENTATIVIDADE</v>
          </cell>
          <cell r="E3014" t="str">
            <v>31,15</v>
          </cell>
        </row>
        <row r="3015">
          <cell r="A3015" t="str">
            <v>91990</v>
          </cell>
          <cell r="B3015" t="str">
            <v>TOMADA ALTA DE EMBUTIR (1 MÓDULO), 2P+T 10 A, SEM SUPORTE E SEM PLACA - FORNECIMENTO E INSTALAÇÃO. AF_03/2023</v>
          </cell>
          <cell r="C3015" t="str">
            <v>UN</v>
          </cell>
          <cell r="D3015" t="str">
            <v>COEFICIENTE DE REPRESENTATIVIDADE</v>
          </cell>
          <cell r="E3015" t="str">
            <v>29,69</v>
          </cell>
        </row>
        <row r="3016">
          <cell r="A3016" t="str">
            <v>91991</v>
          </cell>
          <cell r="B3016" t="str">
            <v>TOMADA ALTA DE EMBUTIR (1 MÓDULO), 2P+T 20 A, SEM SUPORTE E SEM PLACA - FORNECIMENTO E INSTALAÇÃO. AF_03/2023</v>
          </cell>
          <cell r="C3016" t="str">
            <v>UN</v>
          </cell>
          <cell r="D3016" t="str">
            <v>COEFICIENTE DE REPRESENTATIVIDADE</v>
          </cell>
          <cell r="E3016" t="str">
            <v>32,26</v>
          </cell>
        </row>
        <row r="3017">
          <cell r="A3017" t="str">
            <v>91992</v>
          </cell>
          <cell r="B3017" t="str">
            <v>TOMADA ALTA DE EMBUTIR (1 MÓDULO), 2P+T 10 A, INCLUINDO SUPORTE E PLACA - FORNECIMENTO E INSTALAÇÃO. AF_03/2023</v>
          </cell>
          <cell r="C3017" t="str">
            <v>UN</v>
          </cell>
          <cell r="D3017" t="str">
            <v>COEFICIENTE DE REPRESENTATIVIDADE</v>
          </cell>
          <cell r="E3017" t="str">
            <v>40,02</v>
          </cell>
        </row>
        <row r="3018">
          <cell r="A3018" t="str">
            <v>91993</v>
          </cell>
          <cell r="B3018" t="str">
            <v>TOMADA ALTA DE EMBUTIR (1 MÓDULO), 2P+T 20 A, INCLUINDO SUPORTE E PLACA - FORNECIMENTO E INSTALAÇÃO. AF_03/2023</v>
          </cell>
          <cell r="C3018" t="str">
            <v>UN</v>
          </cell>
          <cell r="D3018" t="str">
            <v>COEFICIENTE DE REPRESENTATIVIDADE</v>
          </cell>
          <cell r="E3018" t="str">
            <v>42,59</v>
          </cell>
        </row>
        <row r="3019">
          <cell r="A3019" t="str">
            <v>91994</v>
          </cell>
          <cell r="B3019" t="str">
            <v>TOMADA MÉDIA DE EMBUTIR (1 MÓDULO), 2P+T 10 A, SEM SUPORTE E SEM PLACA - FORNECIMENTO E INSTALAÇÃO. AF_03/2023</v>
          </cell>
          <cell r="C3019" t="str">
            <v>UN</v>
          </cell>
          <cell r="D3019" t="str">
            <v>COEFICIENTE DE REPRESENTATIVIDADE</v>
          </cell>
          <cell r="E3019" t="str">
            <v>21,90</v>
          </cell>
        </row>
        <row r="3020">
          <cell r="A3020" t="str">
            <v>91995</v>
          </cell>
          <cell r="B3020" t="str">
            <v>TOMADA MÉDIA DE EMBUTIR (1 MÓDULO), 2P+T 20 A, SEM SUPORTE E SEM PLACA - FORNECIMENTO E INSTALAÇÃO. AF_03/2023</v>
          </cell>
          <cell r="C3020" t="str">
            <v>UN</v>
          </cell>
          <cell r="D3020" t="str">
            <v>COEFICIENTE DE REPRESENTATIVIDADE</v>
          </cell>
          <cell r="E3020" t="str">
            <v>24,47</v>
          </cell>
        </row>
        <row r="3021">
          <cell r="A3021" t="str">
            <v>91996</v>
          </cell>
          <cell r="B3021" t="str">
            <v>TOMADA MÉDIA DE EMBUTIR (1 MÓDULO), 2P+T 10 A, INCLUINDO SUPORTE E PLACA - FORNECIMENTO E INSTALAÇÃO. AF_03/2023</v>
          </cell>
          <cell r="C3021" t="str">
            <v>UN</v>
          </cell>
          <cell r="D3021" t="str">
            <v>COEFICIENTE DE REPRESENTATIVIDADE</v>
          </cell>
          <cell r="E3021" t="str">
            <v>32,23</v>
          </cell>
        </row>
        <row r="3022">
          <cell r="A3022" t="str">
            <v>91997</v>
          </cell>
          <cell r="B3022" t="str">
            <v>TOMADA MÉDIA DE EMBUTIR (1 MÓDULO), 2P+T 20 A, INCLUINDO SUPORTE E PLACA - FORNECIMENTO E INSTALAÇÃO. AF_03/2023</v>
          </cell>
          <cell r="C3022" t="str">
            <v>UN</v>
          </cell>
          <cell r="D3022" t="str">
            <v>COEFICIENTE DE REPRESENTATIVIDADE</v>
          </cell>
          <cell r="E3022" t="str">
            <v>34,80</v>
          </cell>
        </row>
        <row r="3023">
          <cell r="A3023" t="str">
            <v>91998</v>
          </cell>
          <cell r="B3023" t="str">
            <v>TOMADA BAIXA DE EMBUTIR (1 MÓDULO), 2P+T 10 A, SEM SUPORTE E SEM PLACA - FORNECIMENTO E INSTALAÇÃO. AF_03/2023</v>
          </cell>
          <cell r="C3023" t="str">
            <v>UN</v>
          </cell>
          <cell r="D3023" t="str">
            <v>COEFICIENTE DE REPRESENTATIVIDADE</v>
          </cell>
          <cell r="E3023" t="str">
            <v>18,89</v>
          </cell>
        </row>
        <row r="3024">
          <cell r="A3024" t="str">
            <v>91999</v>
          </cell>
          <cell r="B3024" t="str">
            <v>TOMADA BAIXA DE EMBUTIR (1 MÓDULO), 2P+T 20 A, SEM SUPORTE E SEM PLACA - FORNECIMENTO E INSTALAÇÃO. AF_03/2023</v>
          </cell>
          <cell r="C3024" t="str">
            <v>UN</v>
          </cell>
          <cell r="D3024" t="str">
            <v>COEFICIENTE DE REPRESENTATIVIDADE</v>
          </cell>
          <cell r="E3024" t="str">
            <v>21,46</v>
          </cell>
        </row>
        <row r="3025">
          <cell r="A3025" t="str">
            <v>92000</v>
          </cell>
          <cell r="B3025" t="str">
            <v>TOMADA BAIXA DE EMBUTIR (1 MÓDULO), 2P+T 10 A, INCLUINDO SUPORTE E PLACA - FORNECIMENTO E INSTALAÇÃO. AF_03/2023</v>
          </cell>
          <cell r="C3025" t="str">
            <v>UN</v>
          </cell>
          <cell r="D3025" t="str">
            <v>COEFICIENTE DE REPRESENTATIVIDADE</v>
          </cell>
          <cell r="E3025" t="str">
            <v>29,22</v>
          </cell>
        </row>
        <row r="3026">
          <cell r="A3026" t="str">
            <v>92001</v>
          </cell>
          <cell r="B3026" t="str">
            <v>TOMADA BAIXA DE EMBUTIR (1 MÓDULO), 2P+T 20 A, INCLUINDO SUPORTE E PLACA - FORNECIMENTO E INSTALAÇÃO. AF_03/2023</v>
          </cell>
          <cell r="C3026" t="str">
            <v>UN</v>
          </cell>
          <cell r="D3026" t="str">
            <v>COEFICIENTE DE REPRESENTATIVIDADE</v>
          </cell>
          <cell r="E3026" t="str">
            <v>31,79</v>
          </cell>
        </row>
        <row r="3027">
          <cell r="A3027" t="str">
            <v>92002</v>
          </cell>
          <cell r="B3027" t="str">
            <v>TOMADA MÉDIA DE EMBUTIR (2 MÓDULOS), 2P+T 10 A, SEM SUPORTE E SEM PLACA - FORNECIMENTO E INSTALAÇÃO. AF_03/2023</v>
          </cell>
          <cell r="C3027" t="str">
            <v>UN</v>
          </cell>
          <cell r="D3027" t="str">
            <v>COEFICIENTE DE REPRESENTATIVIDADE</v>
          </cell>
          <cell r="E3027" t="str">
            <v>41,34</v>
          </cell>
        </row>
        <row r="3028">
          <cell r="A3028" t="str">
            <v>92003</v>
          </cell>
          <cell r="B3028" t="str">
            <v>TOMADA MÉDIA DE EMBUTIR (2 MÓDULOS), 2P+T 20 A, SEM SUPORTE E SEM PLACA - FORNECIMENTO E INSTALAÇÃO. AF_03/2023</v>
          </cell>
          <cell r="C3028" t="str">
            <v>UN</v>
          </cell>
          <cell r="D3028" t="str">
            <v>COEFICIENTE DE REPRESENTATIVIDADE</v>
          </cell>
          <cell r="E3028" t="str">
            <v>46,48</v>
          </cell>
        </row>
        <row r="3029">
          <cell r="A3029" t="str">
            <v>92004</v>
          </cell>
          <cell r="B3029" t="str">
            <v>TOMADA MÉDIA DE EMBUTIR (2 MÓDULOS), 2P+T 10 A, INCLUINDO SUPORTE E PLACA - FORNECIMENTO E INSTALAÇÃO. AF_03/2023</v>
          </cell>
          <cell r="C3029" t="str">
            <v>UN</v>
          </cell>
          <cell r="D3029" t="str">
            <v>COEFICIENTE DE REPRESENTATIVIDADE</v>
          </cell>
          <cell r="E3029" t="str">
            <v>51,67</v>
          </cell>
        </row>
        <row r="3030">
          <cell r="A3030" t="str">
            <v>92005</v>
          </cell>
          <cell r="B3030" t="str">
            <v>TOMADA MÉDIA DE EMBUTIR (2 MÓDULOS), 2P+T 20 A, INCLUINDO SUPORTE E PLACA - FORNECIMENTO E INSTALAÇÃO. AF_03/2023</v>
          </cell>
          <cell r="C3030" t="str">
            <v>UN</v>
          </cell>
          <cell r="D3030" t="str">
            <v>COEFICIENTE DE REPRESENTATIVIDADE</v>
          </cell>
          <cell r="E3030" t="str">
            <v>56,81</v>
          </cell>
        </row>
        <row r="3031">
          <cell r="A3031" t="str">
            <v>92006</v>
          </cell>
          <cell r="B3031" t="str">
            <v>TOMADA BAIXA DE EMBUTIR (2 MÓDULOS), 2P+T 10 A, SEM SUPORTE E SEM PLACA - FORNECIMENTO E INSTALAÇÃO. AF_03/2023</v>
          </cell>
          <cell r="C3031" t="str">
            <v>UN</v>
          </cell>
          <cell r="D3031" t="str">
            <v>COEFICIENTE DE REPRESENTATIVIDADE</v>
          </cell>
          <cell r="E3031" t="str">
            <v>35,28</v>
          </cell>
        </row>
        <row r="3032">
          <cell r="A3032" t="str">
            <v>92007</v>
          </cell>
          <cell r="B3032" t="str">
            <v>TOMADA BAIXA DE EMBUTIR (2 MÓDULOS), 2P+T 20 A, SEM SUPORTE E SEM PLACA - FORNECIMENTO E INSTALAÇÃO. AF_03/2023</v>
          </cell>
          <cell r="C3032" t="str">
            <v>UN</v>
          </cell>
          <cell r="D3032" t="str">
            <v>COEFICIENTE DE REPRESENTATIVIDADE</v>
          </cell>
          <cell r="E3032" t="str">
            <v>40,42</v>
          </cell>
        </row>
        <row r="3033">
          <cell r="A3033" t="str">
            <v>92008</v>
          </cell>
          <cell r="B3033" t="str">
            <v>TOMADA BAIXA DE EMBUTIR (2 MÓDULOS), 2P+T 10 A, INCLUINDO SUPORTE E PLACA - FORNECIMENTO E INSTALAÇÃO. AF_03/2023</v>
          </cell>
          <cell r="C3033" t="str">
            <v>UN</v>
          </cell>
          <cell r="D3033" t="str">
            <v>COEFICIENTE DE REPRESENTATIVIDADE</v>
          </cell>
          <cell r="E3033" t="str">
            <v>45,61</v>
          </cell>
        </row>
        <row r="3034">
          <cell r="A3034" t="str">
            <v>92009</v>
          </cell>
          <cell r="B3034" t="str">
            <v>TOMADA BAIXA DE EMBUTIR (2 MÓDULOS), 2P+T 20 A, INCLUINDO SUPORTE E PLACA - FORNECIMENTO E INSTALAÇÃO. AF_03/2023</v>
          </cell>
          <cell r="C3034" t="str">
            <v>UN</v>
          </cell>
          <cell r="D3034" t="str">
            <v>COEFICIENTE DE REPRESENTATIVIDADE</v>
          </cell>
          <cell r="E3034" t="str">
            <v>50,75</v>
          </cell>
        </row>
        <row r="3035">
          <cell r="A3035" t="str">
            <v>92010</v>
          </cell>
          <cell r="B3035" t="str">
            <v>TOMADA MÉDIA DE EMBUTIR (3 MÓDULOS), 2P+T 10 A, SEM SUPORTE E SEM PLACA - FORNECIMENTO E INSTALAÇÃO. AF_03/2023</v>
          </cell>
          <cell r="C3035" t="str">
            <v>UN</v>
          </cell>
          <cell r="D3035" t="str">
            <v>COEFICIENTE DE REPRESENTATIVIDADE</v>
          </cell>
          <cell r="E3035" t="str">
            <v>60,72</v>
          </cell>
        </row>
        <row r="3036">
          <cell r="A3036" t="str">
            <v>92011</v>
          </cell>
          <cell r="B3036" t="str">
            <v>TOMADA MÉDIA DE EMBUTIR (3 MÓDULOS), 2P+T 20 A, SEM SUPORTE E SEM PLACA - FORNECIMENTO E INSTALAÇÃO. AF_03/2023</v>
          </cell>
          <cell r="C3036" t="str">
            <v>UN</v>
          </cell>
          <cell r="D3036" t="str">
            <v>COEFICIENTE DE REPRESENTATIVIDADE</v>
          </cell>
          <cell r="E3036" t="str">
            <v>68,43</v>
          </cell>
        </row>
        <row r="3037">
          <cell r="A3037" t="str">
            <v>92012</v>
          </cell>
          <cell r="B3037" t="str">
            <v>TOMADA MÉDIA DE EMBUTIR (3 MÓDULOS), 2P+T 10 A, INCLUINDO SUPORTE E PLACA - FORNECIMENTO E INSTALAÇÃO. AF_03/2023</v>
          </cell>
          <cell r="C3037" t="str">
            <v>UN</v>
          </cell>
          <cell r="D3037" t="str">
            <v>COEFICIENTE DE REPRESENTATIVIDADE</v>
          </cell>
          <cell r="E3037" t="str">
            <v>71,05</v>
          </cell>
        </row>
        <row r="3038">
          <cell r="A3038" t="str">
            <v>92013</v>
          </cell>
          <cell r="B3038" t="str">
            <v>TOMADA MÉDIA DE EMBUTIR (3 MÓDULOS), 2P+T 20 A, INCLUINDO SUPORTE E PLACA - FORNECIMENTO E INSTALAÇÃO. AF_03/2023</v>
          </cell>
          <cell r="C3038" t="str">
            <v>UN</v>
          </cell>
          <cell r="D3038" t="str">
            <v>COEFICIENTE DE REPRESENTATIVIDADE</v>
          </cell>
          <cell r="E3038" t="str">
            <v>78,76</v>
          </cell>
        </row>
        <row r="3039">
          <cell r="A3039" t="str">
            <v>92014</v>
          </cell>
          <cell r="B3039" t="str">
            <v>TOMADA BAIXA DE EMBUTIR (3 MÓDULOS), 2P+T 10 A, SEM SUPORTE E SEM PLACA - FORNECIMENTO E INSTALAÇÃO. AF_03/2023</v>
          </cell>
          <cell r="C3039" t="str">
            <v>UN</v>
          </cell>
          <cell r="D3039" t="str">
            <v>COEFICIENTE DE REPRESENTATIVIDADE</v>
          </cell>
          <cell r="E3039" t="str">
            <v>51,65</v>
          </cell>
        </row>
        <row r="3040">
          <cell r="A3040" t="str">
            <v>92015</v>
          </cell>
          <cell r="B3040" t="str">
            <v>TOMADA BAIXA DE EMBUTIR (3 MÓDULOS), 2P+T 20 A, SEM SUPORTE E SEM PLACA - FORNECIMENTO E INSTALAÇÃO. AF_03/2023</v>
          </cell>
          <cell r="C3040" t="str">
            <v>UN</v>
          </cell>
          <cell r="D3040" t="str">
            <v>COEFICIENTE DE REPRESENTATIVIDADE</v>
          </cell>
          <cell r="E3040" t="str">
            <v>59,36</v>
          </cell>
        </row>
        <row r="3041">
          <cell r="A3041" t="str">
            <v>92016</v>
          </cell>
          <cell r="B3041" t="str">
            <v>TOMADA BAIXA DE EMBUTIR (3 MÓDULOS), 2P+T 10 A, INCLUINDO SUPORTE E PLACA - FORNECIMENTO E INSTALAÇÃO. AF_03/2023</v>
          </cell>
          <cell r="C3041" t="str">
            <v>UN</v>
          </cell>
          <cell r="D3041" t="str">
            <v>COEFICIENTE DE REPRESENTATIVIDADE</v>
          </cell>
          <cell r="E3041" t="str">
            <v>61,98</v>
          </cell>
        </row>
        <row r="3042">
          <cell r="A3042" t="str">
            <v>92017</v>
          </cell>
          <cell r="B3042" t="str">
            <v>TOMADA BAIXA DE EMBUTIR (3 MÓDULOS), 2P+T 20 A, INCLUINDO SUPORTE E PLACA - FORNECIMENTO E INSTALAÇÃO. AF_03/2023</v>
          </cell>
          <cell r="C3042" t="str">
            <v>UN</v>
          </cell>
          <cell r="D3042" t="str">
            <v>COEFICIENTE DE REPRESENTATIVIDADE</v>
          </cell>
          <cell r="E3042" t="str">
            <v>69,69</v>
          </cell>
        </row>
        <row r="3043">
          <cell r="A3043" t="str">
            <v>92018</v>
          </cell>
          <cell r="B3043" t="str">
            <v>TOMADA BAIXA DE EMBUTIR (4 MÓDULOS), 2P+T 10 A, SEM SUPORTE E SEM PLACA - FORNECIMENTO E INSTALAÇÃO. AF_03/2023</v>
          </cell>
          <cell r="C3043" t="str">
            <v>UN</v>
          </cell>
          <cell r="D3043" t="str">
            <v>COEFICIENTE DE REPRESENTATIVIDADE</v>
          </cell>
          <cell r="E3043" t="str">
            <v>68,48</v>
          </cell>
        </row>
        <row r="3044">
          <cell r="A3044" t="str">
            <v>92019</v>
          </cell>
          <cell r="B3044" t="str">
            <v>TOMADA BAIXA DE EMBUTIR (4 MÓDULOS), 2P+T 10 A, INCLUINDO SUPORTE E PLACA - FORNECIMENTO E INSTALAÇÃO. AF_03/2023</v>
          </cell>
          <cell r="C3044" t="str">
            <v>UN</v>
          </cell>
          <cell r="D3044" t="str">
            <v>COEFICIENTE DE REPRESENTATIVIDADE</v>
          </cell>
          <cell r="E3044" t="str">
            <v>84,35</v>
          </cell>
        </row>
        <row r="3045">
          <cell r="A3045" t="str">
            <v>92020</v>
          </cell>
          <cell r="B3045" t="str">
            <v>TOMADA BAIXA DE EMBUTIR (6 MÓDULOS), 2P+T 10 A, SEM SUPORTE E SEM PLACA - FORNECIMENTO E INSTALAÇÃO. AF_03/2023</v>
          </cell>
          <cell r="C3045" t="str">
            <v>UN</v>
          </cell>
          <cell r="D3045" t="str">
            <v>COEFICIENTE DE REPRESENTATIVIDADE</v>
          </cell>
          <cell r="E3045" t="str">
            <v>101,44</v>
          </cell>
        </row>
        <row r="3046">
          <cell r="A3046" t="str">
            <v>92021</v>
          </cell>
          <cell r="B3046" t="str">
            <v>TOMADA BAIXA DE EMBUTIR (6 MÓDULOS), 2P+T 10 A, INCLUINDO SUPORTE E PLACA - FORNECIMENTO E INSTALAÇÃO. AF_03/2023</v>
          </cell>
          <cell r="C3046" t="str">
            <v>UN</v>
          </cell>
          <cell r="D3046" t="str">
            <v>COEFICIENTE DE REPRESENTATIVIDADE</v>
          </cell>
          <cell r="E3046" t="str">
            <v>117,31</v>
          </cell>
        </row>
        <row r="3047">
          <cell r="A3047" t="str">
            <v>92022</v>
          </cell>
          <cell r="B3047" t="str">
            <v>INTERRUPTOR SIMPLES (1 MÓDULO) COM 1 TOMADA DE EMBUTIR 2P+T 10 A, SEM SUPORTE E SEM PLACA - FORNECIMENTO E INSTALAÇÃO. AF_03/2023</v>
          </cell>
          <cell r="C3047" t="str">
            <v>UN</v>
          </cell>
          <cell r="D3047" t="str">
            <v>COEFICIENTE DE REPRESENTATIVIDADE</v>
          </cell>
          <cell r="E3047" t="str">
            <v>36,77</v>
          </cell>
        </row>
        <row r="3048">
          <cell r="A3048" t="str">
            <v>92023</v>
          </cell>
          <cell r="B3048" t="str">
            <v>INTERRUPTOR SIMPLES (1 MÓDULO) COM 1 TOMADA DE EMBUTIR 2P+T 10 A, INCLUINDO SUPORTE E PLACA - FORNECIMENTO E INSTALAÇÃO. AF_03/2023</v>
          </cell>
          <cell r="C3048" t="str">
            <v>UN</v>
          </cell>
          <cell r="D3048" t="str">
            <v>COEFICIENTE DE REPRESENTATIVIDADE</v>
          </cell>
          <cell r="E3048" t="str">
            <v>47,10</v>
          </cell>
        </row>
        <row r="3049">
          <cell r="A3049" t="str">
            <v>92024</v>
          </cell>
          <cell r="B3049" t="str">
            <v>INTERRUPTOR SIMPLES (1 MÓDULO) COM 2 TOMADAS DE EMBUTIR 2P+T 10 A, SEM SUPORTE E SEM PLACA - FORNECIMENTO E INSTALAÇÃO. AF_03/2023</v>
          </cell>
          <cell r="C3049" t="str">
            <v>UN</v>
          </cell>
          <cell r="D3049" t="str">
            <v>COEFICIENTE DE REPRESENTATIVIDADE</v>
          </cell>
          <cell r="E3049" t="str">
            <v>56,19</v>
          </cell>
        </row>
        <row r="3050">
          <cell r="A3050" t="str">
            <v>92025</v>
          </cell>
          <cell r="B3050" t="str">
            <v>INTERRUPTOR SIMPLES (1 MÓDULO) COM 2 TOMADAS DE EMBUTIR 2P+T 10 A, INCLUINDO SUPORTE E PLACA - FORNECIMENTO E INSTALAÇÃO. AF_03/2023</v>
          </cell>
          <cell r="C3050" t="str">
            <v>UN</v>
          </cell>
          <cell r="D3050" t="str">
            <v>COEFICIENTE DE REPRESENTATIVIDADE</v>
          </cell>
          <cell r="E3050" t="str">
            <v>66,52</v>
          </cell>
        </row>
        <row r="3051">
          <cell r="A3051" t="str">
            <v>92026</v>
          </cell>
          <cell r="B3051" t="str">
            <v>INTERRUPTOR SIMPLES (2 MÓDULOS) COM 1 TOMADA DE EMBUTIR 2P+T 10 A, SEM SUPORTE E SEM PLACA - FORNECIMENTO E INSTALAÇÃO. AF_03/2023</v>
          </cell>
          <cell r="C3051" t="str">
            <v>UN</v>
          </cell>
          <cell r="D3051" t="str">
            <v>COEFICIENTE DE REPRESENTATIVIDADE</v>
          </cell>
          <cell r="E3051" t="str">
            <v>51,66</v>
          </cell>
        </row>
        <row r="3052">
          <cell r="A3052" t="str">
            <v>92027</v>
          </cell>
          <cell r="B3052" t="str">
            <v>INTERRUPTOR SIMPLES (2 MÓDULOS) COM 1 TOMADA DE EMBUTIR 2P+T 10 A, INCLUINDO SUPORTE E PLACA - FORNECIMENTO E INSTALAÇÃO. AF_03/2023</v>
          </cell>
          <cell r="C3052" t="str">
            <v>UN</v>
          </cell>
          <cell r="D3052" t="str">
            <v>COEFICIENTE DE REPRESENTATIVIDADE</v>
          </cell>
          <cell r="E3052" t="str">
            <v>61,99</v>
          </cell>
        </row>
        <row r="3053">
          <cell r="A3053" t="str">
            <v>92028</v>
          </cell>
          <cell r="B3053" t="str">
            <v>INTERRUPTOR PARALELO (1 MÓDULO) COM 1 TOMADA DE EMBUTIR 2P+T 10 A, SEM SUPORTE E SEM PLACA - FORNECIMENTO E INSTALAÇÃO. AF_03/2023</v>
          </cell>
          <cell r="C3053" t="str">
            <v>UN</v>
          </cell>
          <cell r="D3053" t="str">
            <v>COEFICIENTE DE REPRESENTATIVIDADE</v>
          </cell>
          <cell r="E3053" t="str">
            <v>42,67</v>
          </cell>
        </row>
        <row r="3054">
          <cell r="A3054" t="str">
            <v>92029</v>
          </cell>
          <cell r="B3054" t="str">
            <v>INTERRUPTOR PARALELO (1 MÓDULO) COM 1 TOMADA DE EMBUTIR 2P+T 10 A, INCLUINDO SUPORTE E PLACA - FORNECIMENTO E INSTALAÇÃO. AF_03/2023</v>
          </cell>
          <cell r="C3054" t="str">
            <v>UN</v>
          </cell>
          <cell r="D3054" t="str">
            <v>COEFICIENTE DE REPRESENTATIVIDADE</v>
          </cell>
          <cell r="E3054" t="str">
            <v>53,00</v>
          </cell>
        </row>
        <row r="3055">
          <cell r="A3055" t="str">
            <v>92030</v>
          </cell>
          <cell r="B3055" t="str">
            <v>INTERRUPTOR PARALELO (1 MÓDULO) COM 2 TOMADAS DE EMBUTIR 2P+T 10 A, SEM SUPORTE E SEM PLACA - FORNECIMENTO E INSTALAÇÃO. AF_03/2023</v>
          </cell>
          <cell r="C3055" t="str">
            <v>UN</v>
          </cell>
          <cell r="D3055" t="str">
            <v>COEFICIENTE DE REPRESENTATIVIDADE</v>
          </cell>
          <cell r="E3055" t="str">
            <v>62,05</v>
          </cell>
        </row>
        <row r="3056">
          <cell r="A3056" t="str">
            <v>92031</v>
          </cell>
          <cell r="B3056" t="str">
            <v>INTERRUPTOR PARALELO (1 MÓDULO) COM 2 TOMADAS DE EMBUTIR 2P+T 10 A, INCLUINDO SUPORTE E PLACA - FORNECIMENTO E INSTALAÇÃO. AF_03/2023</v>
          </cell>
          <cell r="C3056" t="str">
            <v>UN</v>
          </cell>
          <cell r="D3056" t="str">
            <v>COEFICIENTE DE REPRESENTATIVIDADE</v>
          </cell>
          <cell r="E3056" t="str">
            <v>72,38</v>
          </cell>
        </row>
        <row r="3057">
          <cell r="A3057" t="str">
            <v>92032</v>
          </cell>
          <cell r="B3057" t="str">
            <v>INTERRUPTOR PARALELO (2 MÓDULOS) COM 1 TOMADA DE EMBUTIR 2P+T 10 A, SEM SUPORTE E SEM PLACA - FORNECIMENTO E INSTALAÇÃO. AF_03/2023</v>
          </cell>
          <cell r="C3057" t="str">
            <v>UN</v>
          </cell>
          <cell r="D3057" t="str">
            <v>COEFICIENTE DE REPRESENTATIVIDADE</v>
          </cell>
          <cell r="E3057" t="str">
            <v>63,38</v>
          </cell>
        </row>
        <row r="3058">
          <cell r="A3058" t="str">
            <v>92033</v>
          </cell>
          <cell r="B3058" t="str">
            <v>INTERRUPTOR PARALELO (2 MÓDULOS) COM 1 TOMADA DE EMBUTIR 2P+T 10 A, INCLUINDO SUPORTE E PLACA - FORNECIMENTO E INSTALAÇÃO. AF_03/2023</v>
          </cell>
          <cell r="C3058" t="str">
            <v>UN</v>
          </cell>
          <cell r="D3058" t="str">
            <v>COEFICIENTE DE REPRESENTATIVIDADE</v>
          </cell>
          <cell r="E3058" t="str">
            <v>73,71</v>
          </cell>
        </row>
        <row r="3059">
          <cell r="A3059" t="str">
            <v>92034</v>
          </cell>
          <cell r="B3059" t="str">
            <v>INTERRUPTOR SIMPLES (1 MÓDULO), INTERRUPTOR PARALELO (1 MÓDULO) E 1 TOMADA DE EMBUTIR 2P+T 10 A, SEM SUPORTE E SEM PLACA - FORNECIMENTO E INSTALAÇÃO. AF_03/2023</v>
          </cell>
          <cell r="C3059" t="str">
            <v>UN</v>
          </cell>
          <cell r="D3059" t="str">
            <v>COEFICIENTE DE REPRESENTATIVIDADE</v>
          </cell>
          <cell r="E3059" t="str">
            <v>57,52</v>
          </cell>
        </row>
        <row r="3060">
          <cell r="A3060" t="str">
            <v>92035</v>
          </cell>
          <cell r="B3060" t="str">
            <v>INTERRUPTOR SIMPLES (1 MÓDULO), INTERRUPTOR PARALELO (1 MÓDULO) E 1 TOMADA DE EMBUTIR 2P+T 10 A, INCLUINDO SUPORTE E PLACA - FORNECIMENTO E INSTALAÇÃO. AF_03/2023</v>
          </cell>
          <cell r="C3060" t="str">
            <v>UN</v>
          </cell>
          <cell r="D3060" t="str">
            <v>COEFICIENTE DE REPRESENTATIVIDADE</v>
          </cell>
          <cell r="E3060" t="str">
            <v>67,85</v>
          </cell>
        </row>
        <row r="3061">
          <cell r="A3061" t="str">
            <v>97583</v>
          </cell>
          <cell r="B3061" t="str">
            <v>LUMINÁRIA TIPO CALHA, DE SOBREPOR, COM 1 LÂMPADA TUBULAR FLUORESCENTE DE 18 W, COM REATOR DE PARTIDA RÁPIDA - FORNECIMENTO E INSTALAÇÃO. AF_02/2020</v>
          </cell>
          <cell r="C3061" t="str">
            <v>UN</v>
          </cell>
          <cell r="D3061" t="str">
            <v>ATRIBUÍDO SÃO PAULO</v>
          </cell>
          <cell r="E3061" t="str">
            <v>84,18</v>
          </cell>
        </row>
        <row r="3062">
          <cell r="A3062" t="str">
            <v>97584</v>
          </cell>
          <cell r="B3062" t="str">
            <v>LUMINÁRIA TIPO CALHA, DE SOBREPOR, COM 1 LÂMPADA TUBULAR FLUORESCENTE DE 36 W, COM REATOR DE PARTIDA RÁPIDA - FORNECIMENTO E INSTALAÇÃO. AF_02/2020</v>
          </cell>
          <cell r="C3062" t="str">
            <v>UN</v>
          </cell>
          <cell r="D3062" t="str">
            <v>ATRIBUÍDO SÃO PAULO</v>
          </cell>
          <cell r="E3062" t="str">
            <v>119,09</v>
          </cell>
        </row>
        <row r="3063">
          <cell r="A3063" t="str">
            <v>97585</v>
          </cell>
          <cell r="B3063" t="str">
            <v>LUMINÁRIA TIPO CALHA, DE SOBREPOR, COM 2 LÂMPADAS TUBULARES FLUORESCENTES DE 18 W, COM REATOR DE PARTIDA RÁPIDA - FORNECIMENTO E INSTALAÇÃO. AF_02/2020</v>
          </cell>
          <cell r="C3063" t="str">
            <v>UN</v>
          </cell>
          <cell r="D3063" t="str">
            <v>ATRIBUÍDO SÃO PAULO</v>
          </cell>
          <cell r="E3063" t="str">
            <v>113,98</v>
          </cell>
        </row>
        <row r="3064">
          <cell r="A3064" t="str">
            <v>97586</v>
          </cell>
          <cell r="B3064" t="str">
            <v>LUMINÁRIA TIPO CALHA, DE SOBREPOR, COM 2 LÂMPADAS TUBULARES FLUORESCENTES DE 36 W, COM REATOR DE PARTIDA RÁPIDA - FORNECIMENTO E INSTALAÇÃO. AF_02/2020</v>
          </cell>
          <cell r="C3064" t="str">
            <v>UN</v>
          </cell>
          <cell r="D3064" t="str">
            <v>ATRIBUÍDO SÃO PAULO</v>
          </cell>
          <cell r="E3064" t="str">
            <v>156,14</v>
          </cell>
        </row>
        <row r="3065">
          <cell r="A3065" t="str">
            <v>97587</v>
          </cell>
          <cell r="B3065" t="str">
            <v>LUMINÁRIA TIPO CALHA, DE EMBUTIR, COM 2 LÂMPADAS FLUORESCENTES DE 14 W, COM REATOR DE PARTIDA RÁPIDA - FORNECIMENTO E INSTALAÇÃO. AF_02/2020</v>
          </cell>
          <cell r="C3065" t="str">
            <v>UN</v>
          </cell>
          <cell r="D3065" t="str">
            <v>ATRIBUÍDO SÃO PAULO</v>
          </cell>
          <cell r="E3065" t="str">
            <v>288,56</v>
          </cell>
        </row>
        <row r="3066">
          <cell r="A3066" t="str">
            <v>97589</v>
          </cell>
          <cell r="B3066" t="str">
            <v>LUMINÁRIA TIPO PLAFON EM PLÁSTICO, DE SOBREPOR, COM 1 LÂMPADA FLUORESCENTE DE 15 W, SEM REATOR - FORNECIMENTO E INSTALAÇÃO. AF_02/2020</v>
          </cell>
          <cell r="C3066" t="str">
            <v>UN</v>
          </cell>
          <cell r="D3066" t="str">
            <v>ATRIBUÍDO SÃO PAULO</v>
          </cell>
          <cell r="E3066" t="str">
            <v>32,29</v>
          </cell>
        </row>
        <row r="3067">
          <cell r="A3067" t="str">
            <v>97590</v>
          </cell>
          <cell r="B3067" t="str">
            <v>LUMINÁRIA TIPO PLAFON REDONDO COM VIDRO FOSCO, DE SOBREPOR, COM 1 LÂMPADA FLUORESCENTE DE 15 W, SEM REATOR - FORNECIMENTO E INSTALAÇÃO. AF_02/2020</v>
          </cell>
          <cell r="C3067" t="str">
            <v>UN</v>
          </cell>
          <cell r="D3067" t="str">
            <v>ATRIBUÍDO SÃO PAULO</v>
          </cell>
          <cell r="E3067" t="str">
            <v>90,53</v>
          </cell>
        </row>
        <row r="3068">
          <cell r="A3068" t="str">
            <v>97591</v>
          </cell>
          <cell r="B3068" t="str">
            <v>LUMINÁRIA TIPO PLAFON REDONDO COM VIDRO FOSCO, DE SOBREPOR, COM 2 LÂMPADAS FLUORESCENTES DE 15 W, SEM REATOR - FORNECIMENTO E INSTALAÇÃO. AF_02/2020</v>
          </cell>
          <cell r="C3068" t="str">
            <v>UN</v>
          </cell>
          <cell r="D3068" t="str">
            <v>ATRIBUÍDO SÃO PAULO</v>
          </cell>
          <cell r="E3068" t="str">
            <v>115,01</v>
          </cell>
        </row>
        <row r="3069">
          <cell r="A3069" t="str">
            <v>97593</v>
          </cell>
          <cell r="B3069" t="str">
            <v>LUMINÁRIA TIPO SPOT, DE SOBREPOR, COM 1 LÂMPADA FLUORESCENTE DE 15 W, SEM REATOR - FORNECIMENTO E INSTALAÇÃO. AF_02/2020</v>
          </cell>
          <cell r="C3069" t="str">
            <v>UN</v>
          </cell>
          <cell r="D3069" t="str">
            <v>ATRIBUÍDO SÃO PAULO</v>
          </cell>
          <cell r="E3069" t="str">
            <v>135,97</v>
          </cell>
        </row>
        <row r="3070">
          <cell r="A3070" t="str">
            <v>97594</v>
          </cell>
          <cell r="B3070" t="str">
            <v>LUMINÁRIA TIPO SPOT, DE SOBREPOR, COM 2 LÂMPADAS FLUORESCENTES DE 15 W, SEM REATOR - FORNECIMENTO E INSTALAÇÃO. AF_02/2020</v>
          </cell>
          <cell r="C3070" t="str">
            <v>UN</v>
          </cell>
          <cell r="D3070" t="str">
            <v>ATRIBUÍDO SÃO PAULO</v>
          </cell>
          <cell r="E3070" t="str">
            <v>116,60</v>
          </cell>
        </row>
        <row r="3071">
          <cell r="A3071" t="str">
            <v>97595</v>
          </cell>
          <cell r="B3071" t="str">
            <v>SENSOR DE PRESENÇA COM FOTOCÉLULA, FIXAÇÃO EM PAREDE - FORNECIMENTO E INSTALAÇÃO. AF_02/2020</v>
          </cell>
          <cell r="C3071" t="str">
            <v>UN</v>
          </cell>
          <cell r="D3071" t="str">
            <v>ATRIBUÍDO SÃO PAULO</v>
          </cell>
          <cell r="E3071" t="str">
            <v>99,13</v>
          </cell>
        </row>
        <row r="3072">
          <cell r="A3072" t="str">
            <v>97596</v>
          </cell>
          <cell r="B3072" t="str">
            <v>SENSOR DE PRESENÇA SEM FOTOCÉLULA, FIXAÇÃO EM PAREDE - FORNECIMENTO E INSTALAÇÃO. AF_02/2020</v>
          </cell>
          <cell r="C3072" t="str">
            <v>UN</v>
          </cell>
          <cell r="D3072" t="str">
            <v>ATRIBUÍDO SÃO PAULO</v>
          </cell>
          <cell r="E3072" t="str">
            <v>67,66</v>
          </cell>
        </row>
        <row r="3073">
          <cell r="A3073" t="str">
            <v>97597</v>
          </cell>
          <cell r="B3073" t="str">
            <v>SENSOR DE PRESENÇA COM FOTOCÉLULA, FIXAÇÃO EM TETO - FORNECIMENTO E INSTALAÇÃO. AF_02/2020</v>
          </cell>
          <cell r="C3073" t="str">
            <v>UN</v>
          </cell>
          <cell r="D3073" t="str">
            <v>ATRIBUÍDO SÃO PAULO</v>
          </cell>
          <cell r="E3073" t="str">
            <v>68,49</v>
          </cell>
        </row>
        <row r="3074">
          <cell r="A3074" t="str">
            <v>97598</v>
          </cell>
          <cell r="B3074" t="str">
            <v>SENSOR DE PRESENÇA SEM FOTOCÉLULA, FIXAÇÃO EM TETO - FORNECIMENTO E INSTALAÇÃO. AF_02/2020</v>
          </cell>
          <cell r="C3074" t="str">
            <v>UN</v>
          </cell>
          <cell r="D3074" t="str">
            <v>ATRIBUÍDO SÃO PAULO</v>
          </cell>
          <cell r="E3074" t="str">
            <v>64,47</v>
          </cell>
        </row>
        <row r="3075">
          <cell r="A3075" t="str">
            <v>97599</v>
          </cell>
          <cell r="B3075" t="str">
            <v>LUMINÁRIA DE EMERGÊNCIA, COM 30 LÂMPADAS LED DE 2 W, SEM REATOR - FORNECIMENTO E INSTALAÇÃO. AF_02/2020</v>
          </cell>
          <cell r="C3075" t="str">
            <v>UN</v>
          </cell>
          <cell r="D3075" t="str">
            <v>COEFICIENTE DE REPRESENTATIVIDADE</v>
          </cell>
          <cell r="E3075" t="str">
            <v>25,39</v>
          </cell>
        </row>
        <row r="3076">
          <cell r="A3076" t="str">
            <v>97609</v>
          </cell>
          <cell r="B3076" t="str">
            <v>LÂMPADA COMPACTA DE LED 6 W, BASE E27 - FORNECIMENTO E INSTALAÇÃO. AF_02/2020</v>
          </cell>
          <cell r="C3076" t="str">
            <v>UN</v>
          </cell>
          <cell r="D3076" t="str">
            <v>COEFICIENTE DE REPRESENTATIVIDADE</v>
          </cell>
          <cell r="E3076" t="str">
            <v>14,42</v>
          </cell>
        </row>
        <row r="3077">
          <cell r="A3077" t="str">
            <v>97610</v>
          </cell>
          <cell r="B3077" t="str">
            <v>LÂMPADA COMPACTA DE LED 10 W, BASE E27 - FORNECIMENTO E INSTALAÇÃO. AF_02/2020</v>
          </cell>
          <cell r="C3077" t="str">
            <v>UN</v>
          </cell>
          <cell r="D3077" t="str">
            <v>COEFICIENTE DE REPRESENTATIVIDADE</v>
          </cell>
          <cell r="E3077" t="str">
            <v>15,47</v>
          </cell>
        </row>
        <row r="3078">
          <cell r="A3078" t="str">
            <v>97611</v>
          </cell>
          <cell r="B3078" t="str">
            <v>LÂMPADA COMPACTA FLUORESCENTE DE 15 W, BASE E27 - FORNECIMENTO E INSTALAÇÃO. AF_02/2020</v>
          </cell>
          <cell r="C3078" t="str">
            <v>UN</v>
          </cell>
          <cell r="D3078" t="str">
            <v>COEFICIENTE DE REPRESENTATIVIDADE</v>
          </cell>
          <cell r="E3078" t="str">
            <v>17,04</v>
          </cell>
        </row>
        <row r="3079">
          <cell r="A3079" t="str">
            <v>97612</v>
          </cell>
          <cell r="B3079" t="str">
            <v>LÂMPADA COMPACTA FLUORESCENTE DE 20 W, BASE E27 - FORNECIMENTO E INSTALAÇÃO. AF_02/2020</v>
          </cell>
          <cell r="C3079" t="str">
            <v>UN</v>
          </cell>
          <cell r="D3079" t="str">
            <v>COEFICIENTE DE REPRESENTATIVIDADE</v>
          </cell>
          <cell r="E3079" t="str">
            <v>18,39</v>
          </cell>
        </row>
        <row r="3080">
          <cell r="A3080" t="str">
            <v>97613</v>
          </cell>
          <cell r="B3080" t="str">
            <v>LÂMPADA COMPACTA DE VAPOR MERCURIO 125 W, BASE E27 - FORNECIMENTO E INSTALAÇÃO. AF_02/2020</v>
          </cell>
          <cell r="C3080" t="str">
            <v>UN</v>
          </cell>
          <cell r="D3080" t="str">
            <v>COEFICIENTE DE REPRESENTATIVIDADE</v>
          </cell>
          <cell r="E3080" t="str">
            <v>22,87</v>
          </cell>
        </row>
        <row r="3081">
          <cell r="A3081" t="str">
            <v>97614</v>
          </cell>
          <cell r="B3081" t="str">
            <v>LÂMPADA COMPACTA DE VAPOR METÁLICO OVOIDE 150 W, BASE E27 - FORNECIMENTO E INSTALAÇÃO. AF_02/2020</v>
          </cell>
          <cell r="C3081" t="str">
            <v>UN</v>
          </cell>
          <cell r="D3081" t="str">
            <v>COEFICIENTE DE REPRESENTATIVIDADE</v>
          </cell>
          <cell r="E3081" t="str">
            <v>39,05</v>
          </cell>
        </row>
        <row r="3082">
          <cell r="A3082" t="str">
            <v>97615</v>
          </cell>
          <cell r="B3082" t="str">
            <v>LÂMPADA TUBULAR FLUORESCENTE T8 DE 16/18 W, BASE G13 - FORNECIMENTO E INSTALAÇÃO. AF_02/2020_PS</v>
          </cell>
          <cell r="C3082" t="str">
            <v>UN</v>
          </cell>
          <cell r="D3082" t="str">
            <v>ATRIBUÍDO SÃO PAULO</v>
          </cell>
          <cell r="E3082" t="str">
            <v>48,40</v>
          </cell>
        </row>
        <row r="3083">
          <cell r="A3083" t="str">
            <v>97616</v>
          </cell>
          <cell r="B3083" t="str">
            <v>LÂMPADA TUBULAR FLUORESCENTE T8 DE 32/36 W, BASE G13 - FORNECIMENTO E INSTALAÇÃO. AF_02/2020_PS</v>
          </cell>
          <cell r="C3083" t="str">
            <v>UN</v>
          </cell>
          <cell r="D3083" t="str">
            <v>ATRIBUÍDO SÃO PAULO</v>
          </cell>
          <cell r="E3083" t="str">
            <v>56,27</v>
          </cell>
        </row>
        <row r="3084">
          <cell r="A3084" t="str">
            <v>97617</v>
          </cell>
          <cell r="B3084" t="str">
            <v>LÂMPADA TUBULAR FLUORESCENTE T10 DE 20/40 W, BASE G13 - FORNECIMENTO E INSTALAÇÃO. AF_02/2020_PS</v>
          </cell>
          <cell r="C3084" t="str">
            <v>UN</v>
          </cell>
          <cell r="D3084" t="str">
            <v>ATRIBUÍDO SÃO PAULO</v>
          </cell>
          <cell r="E3084" t="str">
            <v>56,06</v>
          </cell>
        </row>
        <row r="3085">
          <cell r="A3085" t="str">
            <v>97618</v>
          </cell>
          <cell r="B3085" t="str">
            <v>LÂMPADA TUBULAR FLUORESCENTE T5 DE 14 W, BASE G13 - FORNECIMENTO E INSTALAÇÃO. AF_02/2020_PS</v>
          </cell>
          <cell r="C3085" t="str">
            <v>UN</v>
          </cell>
          <cell r="D3085" t="str">
            <v>ATRIBUÍDO SÃO PAULO</v>
          </cell>
          <cell r="E3085" t="str">
            <v>50,30</v>
          </cell>
        </row>
        <row r="3086">
          <cell r="A3086" t="str">
            <v>100902</v>
          </cell>
          <cell r="B3086" t="str">
            <v>LÂMPADA TUBULAR LED DE 9/10 W, BASE G13 - FORNECIMENTO E INSTALAÇÃO. AF_02/2020_PS</v>
          </cell>
          <cell r="C3086" t="str">
            <v>UN</v>
          </cell>
          <cell r="D3086" t="str">
            <v>COEFICIENTE DE REPRESENTATIVIDADE</v>
          </cell>
          <cell r="E3086" t="str">
            <v>23,18</v>
          </cell>
        </row>
        <row r="3087">
          <cell r="A3087" t="str">
            <v>100903</v>
          </cell>
          <cell r="B3087" t="str">
            <v>LÂMPADA TUBULAR LED DE 18/20 W, BASE G13 - FORNECIMENTO E INSTALAÇÃO. AF_02/2020_PS</v>
          </cell>
          <cell r="C3087" t="str">
            <v>UN</v>
          </cell>
          <cell r="D3087" t="str">
            <v>COEFICIENTE DE REPRESENTATIVIDADE</v>
          </cell>
          <cell r="E3087" t="str">
            <v>27,83</v>
          </cell>
        </row>
        <row r="3088">
          <cell r="A3088" t="str">
            <v>100904</v>
          </cell>
          <cell r="B3088" t="str">
            <v>LUMINÁRIA TIPO CALHA, DE SOBREPOR, COM 1 LÂMPADA TUBULAR FLUORESCENTE DE 20 W, COM REATOR DE PARTIDA CONVENCIONAL - FORNECIMENTO E INSTALAÇÃO. AF_02/2020</v>
          </cell>
          <cell r="C3088" t="str">
            <v>UN</v>
          </cell>
          <cell r="D3088" t="str">
            <v>ATRIBUÍDO SÃO PAULO</v>
          </cell>
          <cell r="E3088" t="str">
            <v>84,18</v>
          </cell>
        </row>
        <row r="3089">
          <cell r="A3089" t="str">
            <v>100905</v>
          </cell>
          <cell r="B3089" t="str">
            <v>LUMINÁRIA DUPLA TIPO CALHA, DE SOBREPOR, COM 4 LÂMPADAS TUBULARES FLUORESCENTES DE 18 W,COM REATORES DE PARTIDA RÁPIDA - FORNECIMENTO E INSTALAÇÃO. AF_02/2020</v>
          </cell>
          <cell r="C3089" t="str">
            <v>UN</v>
          </cell>
          <cell r="D3089" t="str">
            <v>ATRIBUÍDO SÃO PAULO</v>
          </cell>
          <cell r="E3089" t="str">
            <v>227,97</v>
          </cell>
        </row>
        <row r="3090">
          <cell r="A3090" t="str">
            <v>100906</v>
          </cell>
          <cell r="B3090" t="str">
            <v>LUMINÁRIA DUPLA TIPO CALHA, DE SOBREPOR, COM 4 LÂMPADAS TUBULARES FLUORESCENTES DE 36 W, COM REATORES DE PARTIDA RÁPIDA -FORNECIMENTO E INSTALAÇÃO. AF_02/2020</v>
          </cell>
          <cell r="C3090" t="str">
            <v>UN</v>
          </cell>
          <cell r="D3090" t="str">
            <v>ATRIBUÍDO SÃO PAULO</v>
          </cell>
          <cell r="E3090" t="str">
            <v>312,29</v>
          </cell>
        </row>
        <row r="3091">
          <cell r="A3091" t="str">
            <v>100919</v>
          </cell>
          <cell r="B3091" t="str">
            <v>LÂMPADA FLUORESCENTE ESPIRAL BRANCA 45 W, BASE E27 - FORNECIMENTO E INSTALAÇÃO. AF_02/2020</v>
          </cell>
          <cell r="C3091" t="str">
            <v>UN</v>
          </cell>
          <cell r="D3091" t="str">
            <v>COEFICIENTE DE REPRESENTATIVIDADE</v>
          </cell>
          <cell r="E3091" t="str">
            <v>44,33</v>
          </cell>
        </row>
        <row r="3092">
          <cell r="A3092" t="str">
            <v>100920</v>
          </cell>
          <cell r="B3092" t="str">
            <v>LÂMPADA FLUORESCENTE ESPIRAL BRANCA 65 W, BASE E27 - FORNECIMENTO E INSTALAÇÃO. AF_02/2020</v>
          </cell>
          <cell r="C3092" t="str">
            <v>UN</v>
          </cell>
          <cell r="D3092" t="str">
            <v>COEFICIENTE DE REPRESENTATIVIDADE</v>
          </cell>
          <cell r="E3092" t="str">
            <v>74,17</v>
          </cell>
        </row>
        <row r="3093">
          <cell r="A3093" t="str">
            <v>100921</v>
          </cell>
          <cell r="B3093" t="str">
            <v>REATOR DE PARTIDA RÁPIDA PARA LÂMPADA FLUORESCENTE 2X40W - FORNECIMENTO E INSTALAÇÃO. AF_02/2020</v>
          </cell>
          <cell r="C3093" t="str">
            <v>UN</v>
          </cell>
          <cell r="D3093" t="str">
            <v>ATRIBUÍDO SÃO PAULO</v>
          </cell>
          <cell r="E3093" t="str">
            <v>61,33</v>
          </cell>
        </row>
        <row r="3094">
          <cell r="A3094" t="str">
            <v>100922</v>
          </cell>
          <cell r="B3094" t="str">
            <v>REATOR DE PARTIDA RÁPIDA PARA LÂMPADA FLUORESCENTE 1X20W - FORNECIMENTO E INSTALAÇÃO. AF_02/2020</v>
          </cell>
          <cell r="C3094" t="str">
            <v>UN</v>
          </cell>
          <cell r="D3094" t="str">
            <v>ATRIBUÍDO SÃO PAULO</v>
          </cell>
          <cell r="E3094" t="str">
            <v>44,21</v>
          </cell>
        </row>
        <row r="3095">
          <cell r="A3095" t="str">
            <v>100923</v>
          </cell>
          <cell r="B3095" t="str">
            <v>REATOR DE PARTIDA RÁPIDA PARA LÂMPADA FLUORESCENTE 1X40W - FORNECIMENTO E INSTALAÇÃO. AF_02/2020</v>
          </cell>
          <cell r="C3095" t="str">
            <v>UN</v>
          </cell>
          <cell r="D3095" t="str">
            <v>ATRIBUÍDO SÃO PAULO</v>
          </cell>
          <cell r="E3095" t="str">
            <v>51,73</v>
          </cell>
        </row>
        <row r="3096">
          <cell r="A3096" t="str">
            <v>103782</v>
          </cell>
          <cell r="B3096" t="str">
            <v>LUMINÁRIA TIPO PLAFON CIRCULAR, DE SOBREPOR, COM LED DE 12/13 W - FORNECIMENTO E INSTALAÇÃO. AF_03/2022</v>
          </cell>
          <cell r="C3096" t="str">
            <v>UN</v>
          </cell>
          <cell r="D3096" t="str">
            <v>COEFICIENTE DE REPRESENTATIVIDADE</v>
          </cell>
          <cell r="E3096" t="str">
            <v>33,21</v>
          </cell>
        </row>
        <row r="3097">
          <cell r="A3097" t="str">
            <v>101489</v>
          </cell>
          <cell r="B3097" t="str">
            <v>ENTRADA DE ENERGIA ELÉTRICA, AÉREA, MONOFÁSICA, COM CAIXA DE SOBREPOR, CABO DE 10 MM2 E DISJUNTOR DIN 50A (NÃO INCLUSO O POSTE DE CONCRETO). AF_07/2020_PS</v>
          </cell>
          <cell r="C3097" t="str">
            <v>UN</v>
          </cell>
          <cell r="D3097" t="str">
            <v>ATRIBUÍDO SÃO PAULO</v>
          </cell>
          <cell r="E3097" t="str">
            <v>1.307,99</v>
          </cell>
        </row>
        <row r="3098">
          <cell r="A3098" t="str">
            <v>101490</v>
          </cell>
          <cell r="B3098" t="str">
            <v>ENTRADA DE ENERGIA ELÉTRICA, AÉREA, MONOFÁSICA, COM CAIXA DE SOBREPOR, CABO DE 16 MM2 E DISJUNTOR DIN 50A (NÃO INCLUSO O POSTE DE CONCRETO). AF_07/2020_PS</v>
          </cell>
          <cell r="C3098" t="str">
            <v>UN</v>
          </cell>
          <cell r="D3098" t="str">
            <v>ATRIBUÍDO SÃO PAULO</v>
          </cell>
          <cell r="E3098" t="str">
            <v>1.400,06</v>
          </cell>
        </row>
        <row r="3099">
          <cell r="A3099" t="str">
            <v>101491</v>
          </cell>
          <cell r="B3099" t="str">
            <v>ENTRADA DE ENERGIA ELÉTRICA, AÉREA, MONOFÁSICA, COM CAIXA DE SOBREPOR, CABO DE 25 MM2 E DISJUNTOR DIN 50A (NÃO INCLUSO O POSTE DE CONCRETO). AF_07/2020_PS</v>
          </cell>
          <cell r="C3099" t="str">
            <v>UN</v>
          </cell>
          <cell r="D3099" t="str">
            <v>ATRIBUÍDO SÃO PAULO</v>
          </cell>
          <cell r="E3099" t="str">
            <v>1.430,31</v>
          </cell>
        </row>
        <row r="3100">
          <cell r="A3100" t="str">
            <v>101492</v>
          </cell>
          <cell r="B3100" t="str">
            <v>ENTRADA DE ENERGIA ELÉTRICA, AÉREA, MONOFÁSICA, COM CAIXA DE SOBREPOR, CABO DE 35 MM2 E DISJUNTOR DIN 50A (NÃO INCLUSO O POSTE DE CONCRETO). AF_07/2020_PS</v>
          </cell>
          <cell r="C3100" t="str">
            <v>UN</v>
          </cell>
          <cell r="D3100" t="str">
            <v>ATRIBUÍDO SÃO PAULO</v>
          </cell>
          <cell r="E3100" t="str">
            <v>1.567,73</v>
          </cell>
        </row>
        <row r="3101">
          <cell r="A3101" t="str">
            <v>101493</v>
          </cell>
          <cell r="B3101" t="str">
            <v>ENTRADA DE ENERGIA ELÉTRICA, AÉREA, MONOFÁSICA, COM CAIXA DE EMBUTIR, CABO DE 10 MM2 E DISJUNTOR DIN 50A (NÃO INCLUSO O POSTE DE CONCRETO). AF_07/2020_PS</v>
          </cell>
          <cell r="C3101" t="str">
            <v>UN</v>
          </cell>
          <cell r="D3101" t="str">
            <v>ATRIBUÍDO SÃO PAULO</v>
          </cell>
          <cell r="E3101" t="str">
            <v>1.296,37</v>
          </cell>
        </row>
        <row r="3102">
          <cell r="A3102" t="str">
            <v>101494</v>
          </cell>
          <cell r="B3102" t="str">
            <v>ENTRADA DE ENERGIA ELÉTRICA, AÉREA, MONOFÁSICA, COM CAIXA DE EMBUTIR, CABO DE 16 MM2 E DISJUNTOR DIN 50A (NÃO INCLUSO O POSTE DE CONCRETO). AF_07/2020_PS</v>
          </cell>
          <cell r="C3102" t="str">
            <v>UN</v>
          </cell>
          <cell r="D3102" t="str">
            <v>ATRIBUÍDO SÃO PAULO</v>
          </cell>
          <cell r="E3102" t="str">
            <v>1.388,44</v>
          </cell>
        </row>
        <row r="3103">
          <cell r="A3103" t="str">
            <v>101495</v>
          </cell>
          <cell r="B3103" t="str">
            <v>ENTRADA DE ENERGIA ELÉTRICA, AÉREA, MONOFÁSICA, COM CAIXA DE EMBUTIR, CABO DE 25 MM2 E DISJUNTOR DIN 50A (NÃO INCLUSO O POSTE DE CONCRETO). AF_07/2020_PS</v>
          </cell>
          <cell r="C3103" t="str">
            <v>UN</v>
          </cell>
          <cell r="D3103" t="str">
            <v>ATRIBUÍDO SÃO PAULO</v>
          </cell>
          <cell r="E3103" t="str">
            <v>1.418,69</v>
          </cell>
        </row>
        <row r="3104">
          <cell r="A3104" t="str">
            <v>101496</v>
          </cell>
          <cell r="B3104" t="str">
            <v>ENTRADA DE ENERGIA ELÉTRICA, AÉREA, MONOFÁSICA, COM CAIXA DE EMBUTIR, CABO DE 35 MM2 E DISJUNTOR DIN 50A (NÃO INCLUSO O POSTE DE CONCRETO). AF_07/2020_PS</v>
          </cell>
          <cell r="C3104" t="str">
            <v>UN</v>
          </cell>
          <cell r="D3104" t="str">
            <v>ATRIBUÍDO SÃO PAULO</v>
          </cell>
          <cell r="E3104" t="str">
            <v>1.556,11</v>
          </cell>
        </row>
        <row r="3105">
          <cell r="A3105" t="str">
            <v>101497</v>
          </cell>
          <cell r="B3105" t="str">
            <v>ENTRADA DE ENERGIA ELÉTRICA, AÉREA, BIFÁSICA, COM CAIXA DE SOBREPOR, CABO DE 10 MM2 E DISJUNTOR DIN 50A (NÃO INCLUSO O POSTE DE CONCRETO). AF_07/2020_PS</v>
          </cell>
          <cell r="C3105" t="str">
            <v>UN</v>
          </cell>
          <cell r="D3105" t="str">
            <v>ATRIBUÍDO SÃO PAULO</v>
          </cell>
          <cell r="E3105" t="str">
            <v>1.548,42</v>
          </cell>
        </row>
        <row r="3106">
          <cell r="A3106" t="str">
            <v>101498</v>
          </cell>
          <cell r="B3106" t="str">
            <v>ENTRADA DE ENERGIA ELÉTRICA, AÉREA, BIFÁSICA, COM CAIXA DE SOBREPOR, CABO DE 16 MM2 E DISJUNTOR DIN 50A (NÃO INCLUSO O POSTE DE CONCRETO). AF_07/2020_PS</v>
          </cell>
          <cell r="C3106" t="str">
            <v>UN</v>
          </cell>
          <cell r="D3106" t="str">
            <v>ATRIBUÍDO SÃO PAULO</v>
          </cell>
          <cell r="E3106" t="str">
            <v>1.687,78</v>
          </cell>
        </row>
        <row r="3107">
          <cell r="A3107" t="str">
            <v>101499</v>
          </cell>
          <cell r="B3107" t="str">
            <v>ENTRADA DE ENERGIA ELÉTRICA, AÉREA, BIFÁSICA, COM CAIXA DE SOBREPOR, CABO DE 25 MM2 E DISJUNTOR DIN 50A (NÃO INCLUSO O POSTE DE CONCRETO). AF_07/2020_PS</v>
          </cell>
          <cell r="C3107" t="str">
            <v>UN</v>
          </cell>
          <cell r="D3107" t="str">
            <v>ATRIBUÍDO SÃO PAULO</v>
          </cell>
          <cell r="E3107" t="str">
            <v>1.733,57</v>
          </cell>
        </row>
        <row r="3108">
          <cell r="A3108" t="str">
            <v>101500</v>
          </cell>
          <cell r="B3108" t="str">
            <v>ENTRADA DE ENERGIA ELÉTRICA, AÉREA, BIFÁSICA, COM CAIXA DE SOBREPOR, CABO DE 35 MM2 E DISJUNTOR DIN 50A (NÃO INCLUSO O POSTE DE CONCRETO). AF_07/2020_PS</v>
          </cell>
          <cell r="C3108" t="str">
            <v>UN</v>
          </cell>
          <cell r="D3108" t="str">
            <v>ATRIBUÍDO SÃO PAULO</v>
          </cell>
          <cell r="E3108" t="str">
            <v>1.927,43</v>
          </cell>
        </row>
        <row r="3109">
          <cell r="A3109" t="str">
            <v>101501</v>
          </cell>
          <cell r="B3109" t="str">
            <v>ENTRADA DE ENERGIA ELÉTRICA, AÉREA, BIFÁSICA, COM CAIXA DE EMBUTIR, CABO DE 10 MM2 E DISJUNTOR DIN 50A (NÃO INCLUSO O POSTE DE CONCRETO). AF_07/2020_PS</v>
          </cell>
          <cell r="C3109" t="str">
            <v>UN</v>
          </cell>
          <cell r="D3109" t="str">
            <v>ATRIBUÍDO SÃO PAULO</v>
          </cell>
          <cell r="E3109" t="str">
            <v>1.544,23</v>
          </cell>
        </row>
        <row r="3110">
          <cell r="A3110" t="str">
            <v>101502</v>
          </cell>
          <cell r="B3110" t="str">
            <v>ENTRADA DE ENERGIA ELÉTRICA, AÉREA, BIFÁSICA, COM CAIXA DE EMBUTIR, CABO DE 16 MM2 E DISJUNTOR DIN 50A (NÃO INCLUSO O POSTE DE CONCRETO). AF_07/2020_PS</v>
          </cell>
          <cell r="C3110" t="str">
            <v>UN</v>
          </cell>
          <cell r="D3110" t="str">
            <v>ATRIBUÍDO SÃO PAULO</v>
          </cell>
          <cell r="E3110" t="str">
            <v>1.683,59</v>
          </cell>
        </row>
        <row r="3111">
          <cell r="A3111" t="str">
            <v>101503</v>
          </cell>
          <cell r="B3111" t="str">
            <v>ENTRADA DE ENERGIA ELÉTRICA, AÉREA, BIFÁSICA, COM CAIXA DE EMBUTIR, CABO DE 25 MM2 E DISJUNTOR DIN 50A (NÃO INCLUSO O POSTE DE CONCRETO). AF_07/2020_PS</v>
          </cell>
          <cell r="C3111" t="str">
            <v>UN</v>
          </cell>
          <cell r="D3111" t="str">
            <v>ATRIBUÍDO SÃO PAULO</v>
          </cell>
          <cell r="E3111" t="str">
            <v>1.729,38</v>
          </cell>
        </row>
        <row r="3112">
          <cell r="A3112" t="str">
            <v>101504</v>
          </cell>
          <cell r="B3112" t="str">
            <v>ENTRADA DE ENERGIA ELÉTRICA, AÉREA, BIFÁSICA, COM CAIXA DE EMBUTIR, CABO DE 35 MM2 E DISJUNTOR DIN 50A (NÃO INCLUSO O POSTE DE CONCRETO). AF_07/2020_PS</v>
          </cell>
          <cell r="C3112" t="str">
            <v>UN</v>
          </cell>
          <cell r="D3112" t="str">
            <v>ATRIBUÍDO SÃO PAULO</v>
          </cell>
          <cell r="E3112" t="str">
            <v>1.923,24</v>
          </cell>
        </row>
        <row r="3113">
          <cell r="A3113" t="str">
            <v>101505</v>
          </cell>
          <cell r="B3113" t="str">
            <v>ENTRADA DE ENERGIA ELÉTRICA, AÉREA, TRIFÁSICA, COM CAIXA DE SOBREPOR, CABO DE 10 MM2 E DISJUNTOR DIN 50A (NÃO INCLUSO O POSTE DE CONCRETO). AF_07/2020_PS</v>
          </cell>
          <cell r="C3113" t="str">
            <v>UN</v>
          </cell>
          <cell r="D3113" t="str">
            <v>ATRIBUÍDO SÃO PAULO</v>
          </cell>
          <cell r="E3113" t="str">
            <v>1.653,43</v>
          </cell>
        </row>
        <row r="3114">
          <cell r="A3114" t="str">
            <v>101506</v>
          </cell>
          <cell r="B3114" t="str">
            <v>ENTRADA DE ENERGIA ELÉTRICA, AÉREA, TRIFÁSICA, COM CAIXA DE SOBREPOR, CABO DE 16 MM2 E DISJUNTOR DIN 50A (NÃO INCLUSO O POSTE DE CONCRETO). AF_07/2020_PS</v>
          </cell>
          <cell r="C3114" t="str">
            <v>UN</v>
          </cell>
          <cell r="D3114" t="str">
            <v>ATRIBUÍDO SÃO PAULO</v>
          </cell>
          <cell r="E3114" t="str">
            <v>1.839,25</v>
          </cell>
        </row>
        <row r="3115">
          <cell r="A3115" t="str">
            <v>101507</v>
          </cell>
          <cell r="B3115" t="str">
            <v>ENTRADA DE ENERGIA ELÉTRICA, AÉREA, TRIFÁSICA, COM CAIXA DE SOBREPOR, CABO DE 25 MM2 E DISJUNTOR DIN 50A (NÃO INCLUSO O POSTE DE CONCRETO). AF_07/2020_PS</v>
          </cell>
          <cell r="C3115" t="str">
            <v>UN</v>
          </cell>
          <cell r="D3115" t="str">
            <v>ATRIBUÍDO SÃO PAULO</v>
          </cell>
          <cell r="E3115" t="str">
            <v>1.900,30</v>
          </cell>
        </row>
        <row r="3116">
          <cell r="A3116" t="str">
            <v>101508</v>
          </cell>
          <cell r="B3116" t="str">
            <v>ENTRADA DE ENERGIA ELÉTRICA, AÉREA, TRIFÁSICA, COM CAIXA DE SOBREPOR, CABO DE 35 MM2 E DISJUNTOR DIN 50A (NÃO INCLUSO O POSTE DE CONCRETO). AF_07/2020_PS</v>
          </cell>
          <cell r="C3116" t="str">
            <v>UN</v>
          </cell>
          <cell r="D3116" t="str">
            <v>ATRIBUÍDO SÃO PAULO</v>
          </cell>
          <cell r="E3116" t="str">
            <v>2.149,61</v>
          </cell>
        </row>
        <row r="3117">
          <cell r="A3117" t="str">
            <v>101509</v>
          </cell>
          <cell r="B3117" t="str">
            <v>ENTRADA DE ENERGIA ELÉTRICA, AÉREA, TRIFÁSICA, COM CAIXA DE EMBUTIR, CABO DE 10 MM2 E DISJUNTOR DIN 50A (NÃO INCLUSO O POSTE DE CONCRETO). AF_07/2020_PS</v>
          </cell>
          <cell r="C3117" t="str">
            <v>UN</v>
          </cell>
          <cell r="D3117" t="str">
            <v>ATRIBUÍDO SÃO PAULO</v>
          </cell>
          <cell r="E3117" t="str">
            <v>1.770,38</v>
          </cell>
        </row>
        <row r="3118">
          <cell r="A3118" t="str">
            <v>101510</v>
          </cell>
          <cell r="B3118" t="str">
            <v>ENTRADA DE ENERGIA ELÉTRICA, AÉREA, TRIFÁSICA, COM CAIXA DE EMBUTIR, CABO DE 16 MM2 E DISJUNTOR DIN 50A (NÃO INCLUSO O POSTE DE CONCRETO). AF_07/2020_PS</v>
          </cell>
          <cell r="C3118" t="str">
            <v>UN</v>
          </cell>
          <cell r="D3118" t="str">
            <v>ATRIBUÍDO SÃO PAULO</v>
          </cell>
          <cell r="E3118" t="str">
            <v>1.956,20</v>
          </cell>
        </row>
        <row r="3119">
          <cell r="A3119" t="str">
            <v>101511</v>
          </cell>
          <cell r="B3119" t="str">
            <v>ENTRADA DE ENERGIA ELÉTRICA, AÉREA, TRIFÁSICA, COM CAIXA DE EMBUTIR, CABO DE 25 MM2 E DISJUNTOR DIN 50A (NÃO INCLUSO O POSTE DE CONCRETO). AF_07/2020_PS</v>
          </cell>
          <cell r="C3119" t="str">
            <v>UN</v>
          </cell>
          <cell r="D3119" t="str">
            <v>ATRIBUÍDO SÃO PAULO</v>
          </cell>
          <cell r="E3119" t="str">
            <v>2.017,25</v>
          </cell>
        </row>
        <row r="3120">
          <cell r="A3120" t="str">
            <v>101512</v>
          </cell>
          <cell r="B3120" t="str">
            <v>ENTRADA DE ENERGIA ELÉTRICA, AÉREA, TRIFÁSICA, COM CAIXA DE EMBUTIR, CABO DE 35 MM2 E DISJUNTOR DIN 50A (NÃO INCLUSO O POSTE DE CONCRETO). AF_07/2020_PS</v>
          </cell>
          <cell r="C3120" t="str">
            <v>UN</v>
          </cell>
          <cell r="D3120" t="str">
            <v>ATRIBUÍDO SÃO PAULO</v>
          </cell>
          <cell r="E3120" t="str">
            <v>2.266,56</v>
          </cell>
        </row>
        <row r="3121">
          <cell r="A3121" t="str">
            <v>101513</v>
          </cell>
          <cell r="B3121" t="str">
            <v>ENTRADA DE ENERGIA ELÉTRICA, SUBTERRÂNEA, MONOFÁSICA, COM CAIXA DE SOBREPOR, CABO DE 10 MM2 E DISJUNTOR DIN 50A (NÃO INCLUSA MURETA DE ALVENARIA). AF_07/2020_PS</v>
          </cell>
          <cell r="C3121" t="str">
            <v>UN</v>
          </cell>
          <cell r="D3121" t="str">
            <v>COEFICIENTE DE REPRESENTATIVIDADE</v>
          </cell>
          <cell r="E3121" t="str">
            <v>766,53</v>
          </cell>
        </row>
        <row r="3122">
          <cell r="A3122" t="str">
            <v>101514</v>
          </cell>
          <cell r="B3122" t="str">
            <v>ENTRADA DE ENERGIA ELÉTRICA, SUBTERRÂNEA, MONOFÁSICA, COM CAIXA DE SOBREPOR, CABO DE 16 MM2 E DISJUNTOR DIN 50A (NÃO INCLUSA MURETA DE ALVENARIA). AF_07/2020_PS</v>
          </cell>
          <cell r="C3122" t="str">
            <v>UN</v>
          </cell>
          <cell r="D3122" t="str">
            <v>COEFICIENTE DE REPRESENTATIVIDADE</v>
          </cell>
          <cell r="E3122" t="str">
            <v>877,02</v>
          </cell>
        </row>
        <row r="3123">
          <cell r="A3123" t="str">
            <v>101515</v>
          </cell>
          <cell r="B3123" t="str">
            <v>ENTRADA DE ENERGIA ELÉTRICA, SUBTERRÂNEA, MONOFÁSICA, COM CAIXA DE SOBREPOR, CABO DE 25 MM2 E DISJUNTOR DIN 50A (NÃO INCLUSA MURETA DE ALVENARIA). AF_07/2020_PS</v>
          </cell>
          <cell r="C3123" t="str">
            <v>UN</v>
          </cell>
          <cell r="D3123" t="str">
            <v>COEFICIENTE DE REPRESENTATIVIDADE</v>
          </cell>
          <cell r="E3123" t="str">
            <v>913,32</v>
          </cell>
        </row>
        <row r="3124">
          <cell r="A3124" t="str">
            <v>101516</v>
          </cell>
          <cell r="B3124" t="str">
            <v>ENTRADA DE ENERGIA ELÉTRICA, SUBTERRÂNEA, MONOFÁSICA, COM CAIXA DE SOBREPOR, CABO DE 35 MM2 E DISJUNTOR DIN 50A (NÃO INCLUSA MURETA DE ALVENARIA). AF_07/2020_PS</v>
          </cell>
          <cell r="C3124" t="str">
            <v>UN</v>
          </cell>
          <cell r="D3124" t="str">
            <v>COEFICIENTE DE REPRESENTATIVIDADE</v>
          </cell>
          <cell r="E3124" t="str">
            <v>1.045,19</v>
          </cell>
        </row>
        <row r="3125">
          <cell r="A3125" t="str">
            <v>101517</v>
          </cell>
          <cell r="B3125" t="str">
            <v>ENTRADA DE ENERGIA ELÉTRICA, SUBTERRÂNEA, MONOFÁSICA, COM CAIXA DE EMBUTIR, CABO DE 10 MM2 E DISJUNTOR DIN 50A (NÃO INCLUSA MURETA DE ALVENARIA). AF_07/2020_PS</v>
          </cell>
          <cell r="C3125" t="str">
            <v>UN</v>
          </cell>
          <cell r="D3125" t="str">
            <v>COEFICIENTE DE REPRESENTATIVIDADE</v>
          </cell>
          <cell r="E3125" t="str">
            <v>754,91</v>
          </cell>
        </row>
        <row r="3126">
          <cell r="A3126" t="str">
            <v>101518</v>
          </cell>
          <cell r="B3126" t="str">
            <v>ENTRADA DE ENERGIA ELÉTRICA, SUBTERRÂNEA, MONOFÁSICA, COM CAIXA DE EMBUTIR, CABO DE 16 MM2 E DISJUNTOR DIN 50A (NÃO INCLUSA MURETA DE ALVENARIA). AF_07/2020_PS</v>
          </cell>
          <cell r="C3126" t="str">
            <v>UN</v>
          </cell>
          <cell r="D3126" t="str">
            <v>COEFICIENTE DE REPRESENTATIVIDADE</v>
          </cell>
          <cell r="E3126" t="str">
            <v>865,40</v>
          </cell>
        </row>
        <row r="3127">
          <cell r="A3127" t="str">
            <v>101519</v>
          </cell>
          <cell r="B3127" t="str">
            <v>ENTRADA DE ENERGIA ELÉTRICA, SUBTERRÂNEA, MONOFÁSICA, COM CAIXA DE EMBUTIR, CABO DE 25 MM2 E DISJUNTOR DIN 50A (NÃO INCLUSA MURETA DE ALVENARIA). AF_07/2020_PS</v>
          </cell>
          <cell r="C3127" t="str">
            <v>UN</v>
          </cell>
          <cell r="D3127" t="str">
            <v>COEFICIENTE DE REPRESENTATIVIDADE</v>
          </cell>
          <cell r="E3127" t="str">
            <v>901,70</v>
          </cell>
        </row>
        <row r="3128">
          <cell r="A3128" t="str">
            <v>101520</v>
          </cell>
          <cell r="B3128" t="str">
            <v>ENTRADA DE ENERGIA ELÉTRICA, SUBTERRÂNEA, MONOFÁSICA, COM CAIXA DE EMBUTIR, CABO DE 35 MM2 E DISJUNTOR DIN 50A (NÃO INCLUSA MURETA DE ALVENARIA). AF_07/2020_PS</v>
          </cell>
          <cell r="C3128" t="str">
            <v>UN</v>
          </cell>
          <cell r="D3128" t="str">
            <v>COEFICIENTE DE REPRESENTATIVIDADE</v>
          </cell>
          <cell r="E3128" t="str">
            <v>1.033,57</v>
          </cell>
        </row>
        <row r="3129">
          <cell r="A3129" t="str">
            <v>101521</v>
          </cell>
          <cell r="B3129" t="str">
            <v>ENTRADA DE ENERGIA ELÉTRICA, SUBTERRÂNEA, BIFÁSICA, COM CAIXA DE SOBREPOR, CABO DE 10 MM2 E DISJUNTOR DIN 50A (NÃO INCLUSA MURETA DE ALVENARIA). AF_07/2020_PS</v>
          </cell>
          <cell r="C3129" t="str">
            <v>UN</v>
          </cell>
          <cell r="D3129" t="str">
            <v>COEFICIENTE DE REPRESENTATIVIDADE</v>
          </cell>
          <cell r="E3129" t="str">
            <v>1.020,88</v>
          </cell>
        </row>
        <row r="3130">
          <cell r="A3130" t="str">
            <v>101522</v>
          </cell>
          <cell r="B3130" t="str">
            <v>ENTRADA DE ENERGIA ELÉTRICA, SUBTERRÂNEA, BIFÁSICA, COM CAIXA DE SOBREPOR, CABO DE 16 MM2 E DISJUNTOR DIN 50A (NÃO INCLUSA MURETA DE ALVENARIA). AF_07/2020_PS</v>
          </cell>
          <cell r="C3130" t="str">
            <v>UN</v>
          </cell>
          <cell r="D3130" t="str">
            <v>COEFICIENTE DE REPRESENTATIVIDADE</v>
          </cell>
          <cell r="E3130" t="str">
            <v>1.186,60</v>
          </cell>
        </row>
        <row r="3131">
          <cell r="A3131" t="str">
            <v>101523</v>
          </cell>
          <cell r="B3131" t="str">
            <v>ENTRADA DE ENERGIA ELÉTRICA, SUBTERRÂNEA, BIFÁSICA, COM CAIXA DE SOBREPOR, CABO DE 25 MM2 E DISJUNTOR DIN 50A (NÃO INCLUSA MURETA DE ALVENARIA). AF_07/2020_PS</v>
          </cell>
          <cell r="C3131" t="str">
            <v>UN</v>
          </cell>
          <cell r="D3131" t="str">
            <v>COEFICIENTE DE REPRESENTATIVIDADE</v>
          </cell>
          <cell r="E3131" t="str">
            <v>1.241,05</v>
          </cell>
        </row>
        <row r="3132">
          <cell r="A3132" t="str">
            <v>101524</v>
          </cell>
          <cell r="B3132" t="str">
            <v>ENTRADA DE ENERGIA ELÉTRICA, SUBTERRÂNEA, BIFÁSICA, COM CAIXA DE SOBREPOR, CABO DE 35 MM2 E DISJUNTOR DIN 50A (NÃO INCLUSA MURETA DE ALVENARIA). AF_07/2020_PS</v>
          </cell>
          <cell r="C3132" t="str">
            <v>UN</v>
          </cell>
          <cell r="D3132" t="str">
            <v>COEFICIENTE DE REPRESENTATIVIDADE</v>
          </cell>
          <cell r="E3132" t="str">
            <v>1.438,86</v>
          </cell>
        </row>
        <row r="3133">
          <cell r="A3133" t="str">
            <v>101525</v>
          </cell>
          <cell r="B3133" t="str">
            <v>ENTRADA DE ENERGIA ELÉTRICA, SUBTERRÂNEA, BIFÁSICA, COM CAIXA DE EMBUTIR, CABO DE 10 MM2 E DISJUNTOR DIN 50A (NÃO INCLUSA MURETA DE ALVENARIA). AF_07/2020_PS</v>
          </cell>
          <cell r="C3133" t="str">
            <v>UN</v>
          </cell>
          <cell r="D3133" t="str">
            <v>COEFICIENTE DE REPRESENTATIVIDADE</v>
          </cell>
          <cell r="E3133" t="str">
            <v>1.016,69</v>
          </cell>
        </row>
        <row r="3134">
          <cell r="A3134" t="str">
            <v>101526</v>
          </cell>
          <cell r="B3134" t="str">
            <v>ENTRADA DE ENERGIA ELÉTRICA, SUBTERRÂNEA, BIFÁSICA, COM CAIXA DE EMBUTIR, CABO DE 16 MM2 E DISJUNTOR DIN 50A (NÃO INCLUSA MURETA DE ALVENARIA). AF_07/2020_PS</v>
          </cell>
          <cell r="C3134" t="str">
            <v>UN</v>
          </cell>
          <cell r="D3134" t="str">
            <v>COEFICIENTE DE REPRESENTATIVIDADE</v>
          </cell>
          <cell r="E3134" t="str">
            <v>1.182,41</v>
          </cell>
        </row>
        <row r="3135">
          <cell r="A3135" t="str">
            <v>101527</v>
          </cell>
          <cell r="B3135" t="str">
            <v>ENTRADA DE ENERGIA ELÉTRICA, SUBTERRÂNEA, BIFÁSICA, COM CAIXA DE EMBUTIR, CABO DE 25 MM2 E DISJUNTOR DIN 50A (NÃO INCLUSA MURETA DE ALVENARIA). AF_07/2020_PS</v>
          </cell>
          <cell r="C3135" t="str">
            <v>UN</v>
          </cell>
          <cell r="D3135" t="str">
            <v>COEFICIENTE DE REPRESENTATIVIDADE</v>
          </cell>
          <cell r="E3135" t="str">
            <v>1.236,86</v>
          </cell>
        </row>
        <row r="3136">
          <cell r="A3136" t="str">
            <v>101528</v>
          </cell>
          <cell r="B3136" t="str">
            <v>ENTRADA DE ENERGIA ELÉTRICA, SUBTERRÂNEA, BIFÁSICA, COM CAIXA DE EMBUTIR, CABO DE 35 MM2 E DISJUNTOR DIN 50A (NÃO INCLUSA MURETA DE ALVENARIA). AF_07/2020_PS</v>
          </cell>
          <cell r="C3136" t="str">
            <v>UN</v>
          </cell>
          <cell r="D3136" t="str">
            <v>COEFICIENTE DE REPRESENTATIVIDADE</v>
          </cell>
          <cell r="E3136" t="str">
            <v>1.434,67</v>
          </cell>
        </row>
        <row r="3137">
          <cell r="A3137" t="str">
            <v>101529</v>
          </cell>
          <cell r="B3137" t="str">
            <v>ENTRADA DE ENERGIA ELÉTRICA, SUBTERRÂNEA, TRIFÁSICA, COM CAIXA DE SOBREPOR, CABO DE 10 MM2 E DISJUNTOR DIN 50A (NÃO INCLUSA MURETA DE ALVENARIA). AF_07/2020_PS</v>
          </cell>
          <cell r="C3137" t="str">
            <v>UN</v>
          </cell>
          <cell r="D3137" t="str">
            <v>COEFICIENTE DE REPRESENTATIVIDADE</v>
          </cell>
          <cell r="E3137" t="str">
            <v>1.141,26</v>
          </cell>
        </row>
        <row r="3138">
          <cell r="A3138" t="str">
            <v>101530</v>
          </cell>
          <cell r="B3138" t="str">
            <v>ENTRADA DE ENERGIA ELÉTRICA, SUBTERRÂNEA, TRIFÁSICA, COM CAIXA DE SOBREPOR, CABO DE 16 MM2 E DISJUNTOR DIN 50A (NÃO INCLUSA MURETA DE ALVENARIA). AF_07/2020_PS</v>
          </cell>
          <cell r="C3138" t="str">
            <v>UN</v>
          </cell>
          <cell r="D3138" t="str">
            <v>COEFICIENTE DE REPRESENTATIVIDADE</v>
          </cell>
          <cell r="E3138" t="str">
            <v>1.362,23</v>
          </cell>
        </row>
        <row r="3139">
          <cell r="A3139" t="str">
            <v>101531</v>
          </cell>
          <cell r="B3139" t="str">
            <v>ENTRADA DE ENERGIA ELÉTRICA, SUBTERRÂNEA, TRIFÁSICA, COM CAIXA DE SOBREPOR, CABO DE 25 MM2 E DISJUNTOR DIN 50A (NÃO INCLUSA MURETA DE ALVENARIA). AF_07/2020_PS</v>
          </cell>
          <cell r="C3139" t="str">
            <v>UN</v>
          </cell>
          <cell r="D3139" t="str">
            <v>COEFICIENTE DE REPRESENTATIVIDADE</v>
          </cell>
          <cell r="E3139" t="str">
            <v>1.434,83</v>
          </cell>
        </row>
        <row r="3140">
          <cell r="A3140" t="str">
            <v>101532</v>
          </cell>
          <cell r="B3140" t="str">
            <v>ENTRADA DE ENERGIA ELÉTRICA, SUBTERRÂNEA, TRIFÁSICA, COM CAIXA DE SOBREPOR, CABO DE 35 MM2 E DISJUNTOR DIN 50A (NÃO INCLUSA MURETA DE ALVENARIA). AF_07/2020_PS</v>
          </cell>
          <cell r="C3140" t="str">
            <v>UN</v>
          </cell>
          <cell r="D3140" t="str">
            <v>COEFICIENTE DE REPRESENTATIVIDADE</v>
          </cell>
          <cell r="E3140" t="str">
            <v>1.698,57</v>
          </cell>
        </row>
        <row r="3141">
          <cell r="A3141" t="str">
            <v>101533</v>
          </cell>
          <cell r="B3141" t="str">
            <v>ENTRADA DE ENERGIA ELÉTRICA, SUBTERRÂNEA, TRIFÁSICA, COM CAIXA DE EMBUTIR, CABO DE 10 MM2 E DISJUNTOR DIN 50A (NÃO INCLUSA MURETA DE ALVENARIA). AF_07/2020_PS</v>
          </cell>
          <cell r="C3141" t="str">
            <v>UN</v>
          </cell>
          <cell r="D3141" t="str">
            <v>COEFICIENTE DE REPRESENTATIVIDADE</v>
          </cell>
          <cell r="E3141" t="str">
            <v>1.258,21</v>
          </cell>
        </row>
        <row r="3142">
          <cell r="A3142" t="str">
            <v>101534</v>
          </cell>
          <cell r="B3142" t="str">
            <v>ENTRADA DE ENERGIA ELÉTRICA, SUBTERRÂNEA, TRIFÁSICA, COM CAIXA DE EMBUTIR, CABO DE 16 MM2 E DISJUNTOR DIN 50A (NÃO INCLUSA MURETA DE ALVENARIA). AF_07/2020_PS</v>
          </cell>
          <cell r="C3142" t="str">
            <v>UN</v>
          </cell>
          <cell r="D3142" t="str">
            <v>COEFICIENTE DE REPRESENTATIVIDADE</v>
          </cell>
          <cell r="E3142" t="str">
            <v>1.479,18</v>
          </cell>
        </row>
        <row r="3143">
          <cell r="A3143" t="str">
            <v>101535</v>
          </cell>
          <cell r="B3143" t="str">
            <v>ENTRADA DE ENERGIA ELÉTRICA, SUBTERRÂNEA, TRIFÁSICA, COM CAIXA DE EMBUTIR, CABO DE 25 MM2 E DISJUNTOR DIN 50A (NÃO INCLUSA MURETA DE ALVENARIA). AF_07/2020_PS</v>
          </cell>
          <cell r="C3143" t="str">
            <v>UN</v>
          </cell>
          <cell r="D3143" t="str">
            <v>COEFICIENTE DE REPRESENTATIVIDADE</v>
          </cell>
          <cell r="E3143" t="str">
            <v>1.551,78</v>
          </cell>
        </row>
        <row r="3144">
          <cell r="A3144" t="str">
            <v>101536</v>
          </cell>
          <cell r="B3144" t="str">
            <v>ENTRADA DE ENERGIA ELÉTRICA, SUBTERRÂNEA, TRIFÁSICA, COM CAIXA DE EMBUTIR, CABO DE 35 MM2 E DISJUNTOR DIN 50A (NÃO INCLUSA MURETA DE ALVENARIA). AF_07/2020_PS</v>
          </cell>
          <cell r="C3144" t="str">
            <v>UN</v>
          </cell>
          <cell r="D3144" t="str">
            <v>COEFICIENTE DE REPRESENTATIVIDADE</v>
          </cell>
          <cell r="E3144" t="str">
            <v>1.815,52</v>
          </cell>
        </row>
        <row r="3145">
          <cell r="A3145" t="str">
            <v>101537</v>
          </cell>
          <cell r="B3145" t="str">
            <v>APARELHO SINALIZADOR DE SAÍDA DE GARAGEM, COM CÉLULA FOTOELÉTRICA - FORNECIMENTO E INSTALAÇÃO. AF_07/2020</v>
          </cell>
          <cell r="C3145" t="str">
            <v>UN</v>
          </cell>
          <cell r="D3145" t="str">
            <v>COEFICIENTE DE REPRESENTATIVIDADE</v>
          </cell>
          <cell r="E3145" t="str">
            <v>120,39</v>
          </cell>
        </row>
        <row r="3146">
          <cell r="A3146" t="str">
            <v>101538</v>
          </cell>
          <cell r="B3146" t="str">
            <v>ARMAÇÃO SECUNDÁRIA, COM 1 ESTRIBO E 1 ISOLADOR - FORNECIMENTO E INSTALAÇÃO. AF_07/2020</v>
          </cell>
          <cell r="C3146" t="str">
            <v>UN</v>
          </cell>
          <cell r="D3146" t="str">
            <v>ATRIBUÍDO SÃO PAULO</v>
          </cell>
          <cell r="E3146" t="str">
            <v>49,41</v>
          </cell>
        </row>
        <row r="3147">
          <cell r="A3147" t="str">
            <v>101539</v>
          </cell>
          <cell r="B3147" t="str">
            <v>ARMAÇÃO SECUNDÁRIA, COM 2 ESTRIBOS E 2 ISOLADORES - FORNECIMENTO E INSTALAÇÃO. AF_07/2020</v>
          </cell>
          <cell r="C3147" t="str">
            <v>UN</v>
          </cell>
          <cell r="D3147" t="str">
            <v>ATRIBUÍDO SÃO PAULO</v>
          </cell>
          <cell r="E3147" t="str">
            <v>80,30</v>
          </cell>
        </row>
        <row r="3148">
          <cell r="A3148" t="str">
            <v>101540</v>
          </cell>
          <cell r="B3148" t="str">
            <v>ARMAÇÃO SECUNDÁRIA, COM 3 ESTRIBOS E 3 ISOLADORES - FORNECIMENTO E INSTALAÇÃO. AF_07/2020</v>
          </cell>
          <cell r="C3148" t="str">
            <v>UN</v>
          </cell>
          <cell r="D3148" t="str">
            <v>ATRIBUÍDO SÃO PAULO</v>
          </cell>
          <cell r="E3148" t="str">
            <v>136,94</v>
          </cell>
        </row>
        <row r="3149">
          <cell r="A3149" t="str">
            <v>101541</v>
          </cell>
          <cell r="B3149" t="str">
            <v>ARMAÇÃO SECUNDÁRIA, COM 4 ESTRIBOS E 4 ISOLADORES - FORNECIMENTO E INSTALAÇÃO. AF_07/2020</v>
          </cell>
          <cell r="C3149" t="str">
            <v>UN</v>
          </cell>
          <cell r="D3149" t="str">
            <v>ATRIBUÍDO SÃO PAULO</v>
          </cell>
          <cell r="E3149" t="str">
            <v>178,24</v>
          </cell>
        </row>
        <row r="3150">
          <cell r="A3150" t="str">
            <v>101542</v>
          </cell>
          <cell r="B3150" t="str">
            <v>ARMAÇÃO SECUNDÁRIA, COM 1 ESTRIBO, SEM ISOLADOR - FORNECIMENTO E INSTALAÇÃO. AF_07/2020</v>
          </cell>
          <cell r="C3150" t="str">
            <v>UN</v>
          </cell>
          <cell r="D3150" t="str">
            <v>ATRIBUÍDO SÃO PAULO</v>
          </cell>
          <cell r="E3150" t="str">
            <v>37,07</v>
          </cell>
        </row>
        <row r="3151">
          <cell r="A3151" t="str">
            <v>101543</v>
          </cell>
          <cell r="B3151" t="str">
            <v>ARMAÇÃO SECUNDÁRIA, COM 2 ESTRIBOS, SEM ISOLADOR - FORNECIMENTO E INSTALAÇÃO. AF_07/2020</v>
          </cell>
          <cell r="C3151" t="str">
            <v>UN</v>
          </cell>
          <cell r="D3151" t="str">
            <v>ATRIBUÍDO SÃO PAULO</v>
          </cell>
          <cell r="E3151" t="str">
            <v>65,18</v>
          </cell>
        </row>
        <row r="3152">
          <cell r="A3152" t="str">
            <v>101544</v>
          </cell>
          <cell r="B3152" t="str">
            <v>ARMAÇÃO SECUNDÁRIA, COM 3 ESTRIBOS, SEM ISOLADOR - FORNECIMENTO E INSTALAÇÃO. AF_07/2020</v>
          </cell>
          <cell r="C3152" t="str">
            <v>UN</v>
          </cell>
          <cell r="D3152" t="str">
            <v>ATRIBUÍDO SÃO PAULO</v>
          </cell>
          <cell r="E3152" t="str">
            <v>104,93</v>
          </cell>
        </row>
        <row r="3153">
          <cell r="A3153" t="str">
            <v>101545</v>
          </cell>
          <cell r="B3153" t="str">
            <v>ARMAÇÃO SECUNDÁRIA, COM 4 ESTRIBOS, SEM ISOLADOR - FORNECIMENTO E INSTALAÇÃO. AF_07/2020</v>
          </cell>
          <cell r="C3153" t="str">
            <v>UN</v>
          </cell>
          <cell r="D3153" t="str">
            <v>ATRIBUÍDO SÃO PAULO</v>
          </cell>
          <cell r="E3153" t="str">
            <v>153,40</v>
          </cell>
        </row>
        <row r="3154">
          <cell r="A3154" t="str">
            <v>101546</v>
          </cell>
          <cell r="B3154" t="str">
            <v>ISOLADOR, TIPO PINO, PARA TENSÃO 15 KV - FORNECIMENTO E INSTALAÇÃO. AF_07/2020</v>
          </cell>
          <cell r="C3154" t="str">
            <v>UN</v>
          </cell>
          <cell r="D3154" t="str">
            <v>COEFICIENTE DE REPRESENTATIVIDADE</v>
          </cell>
          <cell r="E3154" t="str">
            <v>13,48</v>
          </cell>
        </row>
        <row r="3155">
          <cell r="A3155" t="str">
            <v>101547</v>
          </cell>
          <cell r="B3155" t="str">
            <v>ISOLADOR, TIPO DISCO, PARA TENSÃO 15 KV - FORNECIMENTO E INSTALAÇÃO. AF_07/2020</v>
          </cell>
          <cell r="C3155" t="str">
            <v>UN</v>
          </cell>
          <cell r="D3155" t="str">
            <v>COEFICIENTE DE REPRESENTATIVIDADE</v>
          </cell>
          <cell r="E3155" t="str">
            <v>40,68</v>
          </cell>
        </row>
        <row r="3156">
          <cell r="A3156" t="str">
            <v>101548</v>
          </cell>
          <cell r="B3156" t="str">
            <v>ISOLADOR, TIPO ROLDANA, PARA BAIXA TENSÃO - FORNECIMENTO E INSTALAÇÃO. AF_07/2020</v>
          </cell>
          <cell r="C3156" t="str">
            <v>UN</v>
          </cell>
          <cell r="D3156" t="str">
            <v>COEFICIENTE DE REPRESENTATIVIDADE</v>
          </cell>
          <cell r="E3156" t="str">
            <v>3,88</v>
          </cell>
        </row>
        <row r="3157">
          <cell r="A3157" t="str">
            <v>101549</v>
          </cell>
          <cell r="B3157" t="str">
            <v>GRAMPO PARALELO METÁLICO, PARA REDES AÉREAS DE DISTRIBUIÇÃO DE ENERGIA ELÉTRICA DE BAIXA TENSÃO - FORNECIMENTO E INSTALAÇÃO. AF_07/2020</v>
          </cell>
          <cell r="C3157" t="str">
            <v>UN</v>
          </cell>
          <cell r="D3157" t="str">
            <v>COEFICIENTE DE REPRESENTATIVIDADE</v>
          </cell>
          <cell r="E3157" t="str">
            <v>18,86</v>
          </cell>
        </row>
        <row r="3158">
          <cell r="A3158" t="str">
            <v>101553</v>
          </cell>
          <cell r="B3158" t="str">
            <v>ALÇA PREFORMADA DE DISTRIBUIÇÃO, EM  AÇO GALVANIZADO, AWG 1 - FORNECIMENTO E INSTALAÇÃO. AF_07/2020</v>
          </cell>
          <cell r="C3158" t="str">
            <v>UN</v>
          </cell>
          <cell r="D3158" t="str">
            <v>COEFICIENTE DE REPRESENTATIVIDADE</v>
          </cell>
          <cell r="E3158" t="str">
            <v>17,02</v>
          </cell>
        </row>
        <row r="3159">
          <cell r="A3159" t="str">
            <v>101554</v>
          </cell>
          <cell r="B3159" t="str">
            <v>ALÇA PREFORMADA DE DISTRIBUIÇÃO, EM  AÇO GALVANIZADO, AWG 2 - FORNECIMENTO E INSTALAÇÃO. AF_07/2020</v>
          </cell>
          <cell r="C3159" t="str">
            <v>UN</v>
          </cell>
          <cell r="D3159" t="str">
            <v>COEFICIENTE DE REPRESENTATIVIDADE</v>
          </cell>
          <cell r="E3159" t="str">
            <v>11,77</v>
          </cell>
        </row>
        <row r="3160">
          <cell r="A3160" t="str">
            <v>101555</v>
          </cell>
          <cell r="B3160" t="str">
            <v>ALÇA PREFORMADA DE DISTRIBUIÇÃO, EM  AÇO GALVANIZADO, AWG 4 - FORNECIMENTO E INSTALAÇÃO. AF_07/2020</v>
          </cell>
          <cell r="C3160" t="str">
            <v>UN</v>
          </cell>
          <cell r="D3160" t="str">
            <v>COEFICIENTE DE REPRESENTATIVIDADE</v>
          </cell>
          <cell r="E3160" t="str">
            <v>6,97</v>
          </cell>
        </row>
        <row r="3161">
          <cell r="A3161" t="str">
            <v>101556</v>
          </cell>
          <cell r="B3161" t="str">
            <v>ALÇA PREFORMADA DE DISTRIBUIÇÃO, EM  AÇO GALVANIZADO, AWG 6 - FORNECIMENTO E INSTALAÇÃO. AF_07/2020</v>
          </cell>
          <cell r="C3161" t="str">
            <v>UN</v>
          </cell>
          <cell r="D3161" t="str">
            <v>COEFICIENTE DE REPRESENTATIVIDADE</v>
          </cell>
          <cell r="E3161" t="str">
            <v>6,21</v>
          </cell>
        </row>
        <row r="3162">
          <cell r="A3162" t="str">
            <v>101560</v>
          </cell>
          <cell r="B3162" t="str">
            <v>CABO DE COBRE FLEXÍVEL ISOLADO, 10 MM², 0,6/1,0 KV, PARA REDE AÉREA DE DISTRIBUIÇÃO DE ENERGIA ELÉTRICA DE BAIXA TENSÃO - FORNECIMENTO E INSTALAÇÃO. AF_07/2020</v>
          </cell>
          <cell r="C3162" t="str">
            <v>M</v>
          </cell>
          <cell r="D3162" t="str">
            <v>COEFICIENTE DE REPRESENTATIVIDADE</v>
          </cell>
          <cell r="E3162" t="str">
            <v>9,73</v>
          </cell>
        </row>
        <row r="3163">
          <cell r="A3163" t="str">
            <v>101561</v>
          </cell>
          <cell r="B3163" t="str">
            <v>CABO DE COBRE FLEXÍVEL ISOLADO, 16 MM², 0,6/1,0 KV, PARA REDE AÉREA DE DISTRIBUIÇÃO DE ENERGIA ELÉTRICA DE BAIXA TENSÃO - FORNECIMENTO E INSTALAÇÃO. AF_07/2020</v>
          </cell>
          <cell r="C3163" t="str">
            <v>M</v>
          </cell>
          <cell r="D3163" t="str">
            <v>COEFICIENTE DE REPRESENTATIVIDADE</v>
          </cell>
          <cell r="E3163" t="str">
            <v>15,46</v>
          </cell>
        </row>
        <row r="3164">
          <cell r="A3164" t="str">
            <v>101562</v>
          </cell>
          <cell r="B3164" t="str">
            <v>CABO DE COBRE FLEXÍVEL ISOLADO, 25 MM², 0,6/1,0 KV, PARA REDE AÉREA DE DISTRIBUIÇÃO DE ENERGIA ELÉTRICA DE BAIXA TENSÃO - FORNECIMENTO E INSTALAÇÃO. AF_07/2020</v>
          </cell>
          <cell r="C3164" t="str">
            <v>M</v>
          </cell>
          <cell r="D3164" t="str">
            <v>COEFICIENTE DE REPRESENTATIVIDADE</v>
          </cell>
          <cell r="E3164" t="str">
            <v>23,94</v>
          </cell>
        </row>
        <row r="3165">
          <cell r="A3165" t="str">
            <v>101563</v>
          </cell>
          <cell r="B3165" t="str">
            <v>CABO DE COBRE FLEXÍVEL ISOLADO, 35 MM², 0,6/1,0 KV, PARA REDE AÉREA DE DISTRIBUIÇÃO DE ENERGIA ELÉTRICA DE BAIXA TENSÃO - FORNECIMENTO E INSTALAÇÃO. AF_07/2020</v>
          </cell>
          <cell r="C3165" t="str">
            <v>M</v>
          </cell>
          <cell r="D3165" t="str">
            <v>COEFICIENTE DE REPRESENTATIVIDADE</v>
          </cell>
          <cell r="E3165" t="str">
            <v>33,81</v>
          </cell>
        </row>
        <row r="3166">
          <cell r="A3166" t="str">
            <v>101564</v>
          </cell>
          <cell r="B3166" t="str">
            <v>CABO DE COBRE FLEXÍVEL ISOLADO, 50 MM², 0,6/1,0 KV, PARA REDE AÉREA DE DISTRIBUIÇÃO DE ENERGIA ELÉTRICA DE BAIXA TENSÃO - FORNECIMENTO E INSTALAÇÃO. AF_07/2020</v>
          </cell>
          <cell r="C3166" t="str">
            <v>M</v>
          </cell>
          <cell r="D3166" t="str">
            <v>COEFICIENTE DE REPRESENTATIVIDADE</v>
          </cell>
          <cell r="E3166" t="str">
            <v>49,96</v>
          </cell>
        </row>
        <row r="3167">
          <cell r="A3167" t="str">
            <v>101565</v>
          </cell>
          <cell r="B3167" t="str">
            <v>CABO DE COBRE FLEXÍVEL ISOLADO, 70 MM², 0,6/1,0 KV, PARA REDE AÉREA DE DISTRIBUIÇÃO DE ENERGIA ELÉTRICA DE BAIXA TENSÃO - FORNECIMENTO E INSTALAÇÃO. AF_07/2020</v>
          </cell>
          <cell r="C3167" t="str">
            <v>M</v>
          </cell>
          <cell r="D3167" t="str">
            <v>COEFICIENTE DE REPRESENTATIVIDADE</v>
          </cell>
          <cell r="E3167" t="str">
            <v>69,87</v>
          </cell>
        </row>
        <row r="3168">
          <cell r="A3168" t="str">
            <v>101567</v>
          </cell>
          <cell r="B3168" t="str">
            <v>CABO DE COBRE FLEXÍVEL ISOLADO, 95 MM², 0,6/1,0 KV, PARA REDE AÉREA DE DISTRIBUIÇÃO DE ENERGIA ELÉTRICA DE BAIXA TENSÃO - FORNECIMENTO E INSTALAÇÃO. AF_07/2020</v>
          </cell>
          <cell r="C3168" t="str">
            <v>M</v>
          </cell>
          <cell r="D3168" t="str">
            <v>COEFICIENTE DE REPRESENTATIVIDADE</v>
          </cell>
          <cell r="E3168" t="str">
            <v>90,71</v>
          </cell>
        </row>
        <row r="3169">
          <cell r="A3169" t="str">
            <v>101568</v>
          </cell>
          <cell r="B3169" t="str">
            <v>CABO DE COBRE FLEXÍVEL ISOLADO, 120 MM², 0,6/1,0 KV, PARA REDE AÉREA DE DISTRIBUIÇÃO DE ENERGIA ELÉTRICA DE BAIXA TENSÃO - FORNECIMENTO E INSTALAÇÃO. AF_07/2020</v>
          </cell>
          <cell r="C3169" t="str">
            <v>M</v>
          </cell>
          <cell r="D3169" t="str">
            <v>COEFICIENTE DE REPRESENTATIVIDADE</v>
          </cell>
          <cell r="E3169" t="str">
            <v>118,61</v>
          </cell>
        </row>
        <row r="3170">
          <cell r="A3170" t="str">
            <v>101626</v>
          </cell>
          <cell r="B3170" t="str">
            <v>REATOR PARA LÂMPADA VAPOR DE MERCÚRIO 400 W, USO EXTERNO - FORNECIMENTO E INSTALAÇÃO. AF_08/2020</v>
          </cell>
          <cell r="C3170" t="str">
            <v>UN</v>
          </cell>
          <cell r="D3170" t="str">
            <v>ATRIBUÍDO SÃO PAULO</v>
          </cell>
          <cell r="E3170" t="str">
            <v>170,18</v>
          </cell>
        </row>
        <row r="3171">
          <cell r="A3171" t="str">
            <v>101627</v>
          </cell>
          <cell r="B3171" t="str">
            <v>REATOR PARA LÂMPADA VAPOR DE SÓDIO 250 W, USO EXTERNO - FORNECIMENTO E INSTALAÇÃO. AF_08/2020</v>
          </cell>
          <cell r="C3171" t="str">
            <v>UN</v>
          </cell>
          <cell r="D3171" t="str">
            <v>ATRIBUÍDO SÃO PAULO</v>
          </cell>
          <cell r="E3171" t="str">
            <v>265,62</v>
          </cell>
        </row>
        <row r="3172">
          <cell r="A3172" t="str">
            <v>101628</v>
          </cell>
          <cell r="B3172" t="str">
            <v>REATOR PARA LÂMPADA VAPOR DE MERCÚRIO 125 W, USO EXTERNO - FORNECIMENTO E INSTALAÇÃO. AF_08/2020</v>
          </cell>
          <cell r="C3172" t="str">
            <v>UN</v>
          </cell>
          <cell r="D3172" t="str">
            <v>ATRIBUÍDO SÃO PAULO</v>
          </cell>
          <cell r="E3172" t="str">
            <v>126,03</v>
          </cell>
        </row>
        <row r="3173">
          <cell r="A3173" t="str">
            <v>101629</v>
          </cell>
          <cell r="B3173" t="str">
            <v>REATOR PARA LÂMPADA VAPOR DE MERCÚRIO 250 W, USO EXTERNO - FORNECIMENTO E INSTALAÇÃO. AF_08/2020</v>
          </cell>
          <cell r="C3173" t="str">
            <v>UN</v>
          </cell>
          <cell r="D3173" t="str">
            <v>ATRIBUÍDO SÃO PAULO</v>
          </cell>
          <cell r="E3173" t="str">
            <v>148,77</v>
          </cell>
        </row>
        <row r="3174">
          <cell r="A3174" t="str">
            <v>101630</v>
          </cell>
          <cell r="B3174" t="str">
            <v>SUBSTITUIÇÃO DE REATOR PARA ILUMINAÇÃO PÚBLICA (NÃO INCLUI FORNECIMENTO). AF_08/2020</v>
          </cell>
          <cell r="C3174" t="str">
            <v>UN</v>
          </cell>
          <cell r="D3174" t="str">
            <v>ATRIBUÍDO SÃO PAULO</v>
          </cell>
          <cell r="E3174" t="str">
            <v>75,94</v>
          </cell>
        </row>
        <row r="3175">
          <cell r="A3175" t="str">
            <v>101631</v>
          </cell>
          <cell r="B3175" t="str">
            <v>IGNITOR PARA PARTIDA LÂMPADA VAPOR SÓDIO / VAPOR METÁLICO ATÉ 400 W - FORNECIMENTO E INSTALAÇÃO. AF_08/2020</v>
          </cell>
          <cell r="C3175" t="str">
            <v>UN</v>
          </cell>
          <cell r="D3175" t="str">
            <v>ATRIBUÍDO SÃO PAULO</v>
          </cell>
          <cell r="E3175" t="str">
            <v>35,38</v>
          </cell>
        </row>
        <row r="3176">
          <cell r="A3176" t="str">
            <v>101632</v>
          </cell>
          <cell r="B3176" t="str">
            <v>RELÉ FOTOELÉTRICO PARA COMANDO DE ILUMINAÇÃO EXTERNA 1000 W - FORNECIMENTO E INSTALAÇÃO. AF_08/2020</v>
          </cell>
          <cell r="C3176" t="str">
            <v>UN</v>
          </cell>
          <cell r="D3176" t="str">
            <v>ATRIBUÍDO SÃO PAULO</v>
          </cell>
          <cell r="E3176" t="str">
            <v>38,08</v>
          </cell>
        </row>
        <row r="3177">
          <cell r="A3177" t="str">
            <v>101633</v>
          </cell>
          <cell r="B3177" t="str">
            <v>SUBSTITUIÇÃO DE RELÉ FOTOELÉTRICO PARA COMANDO DE ILUMINAÇÃO EXTERNA 1000 W - FORNECIMENTO E INSTALAÇÃO. AF_08/2020</v>
          </cell>
          <cell r="C3177" t="str">
            <v>UN</v>
          </cell>
          <cell r="D3177" t="str">
            <v>ATRIBUÍDO SÃO PAULO</v>
          </cell>
          <cell r="E3177" t="str">
            <v>103,56</v>
          </cell>
        </row>
        <row r="3178">
          <cell r="A3178" t="str">
            <v>101636</v>
          </cell>
          <cell r="B3178" t="str">
            <v>BRAÇO PARA ILUMINAÇÃO PÚBLICA, EM TUBO DE AÇO GALVANIZADO, COMPRIMENTO DE 1,50 M, PARA FIXAÇÃO EM POSTE DE CONCRETO - FORNECIMENTO E INSTALAÇÃO. AF_08/2020</v>
          </cell>
          <cell r="C3178" t="str">
            <v>UN</v>
          </cell>
          <cell r="D3178" t="str">
            <v>ATRIBUÍDO SÃO PAULO</v>
          </cell>
          <cell r="E3178" t="str">
            <v>145,55</v>
          </cell>
        </row>
        <row r="3179">
          <cell r="A3179" t="str">
            <v>101637</v>
          </cell>
          <cell r="B3179" t="str">
            <v>BRAÇO PARA ILUMINAÇÃO PÚBLICA, EM TUBO DE AÇO GALVANIZADO, COMPRIMENTO DE 1,50 M, PARA FIXAÇÃO EM POSTE METÁLICO - FORNECIMENTO E INSTALAÇÃO. AF_08/2020</v>
          </cell>
          <cell r="C3179" t="str">
            <v>UN</v>
          </cell>
          <cell r="D3179" t="str">
            <v>ATRIBUÍDO SÃO PAULO</v>
          </cell>
          <cell r="E3179" t="str">
            <v>140,47</v>
          </cell>
        </row>
        <row r="3180">
          <cell r="A3180" t="str">
            <v>101640</v>
          </cell>
          <cell r="B3180" t="str">
            <v>LÂMPADA VAPOR METÁLICO 400 W - FORNECIMENTO E INSTALAÇÃO. AF_08/2020</v>
          </cell>
          <cell r="C3180" t="str">
            <v>UN</v>
          </cell>
          <cell r="D3180" t="str">
            <v>COEFICIENTE DE REPRESENTATIVIDADE</v>
          </cell>
          <cell r="E3180" t="str">
            <v>62,88</v>
          </cell>
        </row>
        <row r="3181">
          <cell r="A3181" t="str">
            <v>101641</v>
          </cell>
          <cell r="B3181" t="str">
            <v>LÂMPADA VAPOR METÁLICO 150 W - FORNECIMENTO E INSTALAÇÃO. AF_08/2020</v>
          </cell>
          <cell r="C3181" t="str">
            <v>UN</v>
          </cell>
          <cell r="D3181" t="str">
            <v>COEFICIENTE DE REPRESENTATIVIDADE</v>
          </cell>
          <cell r="E3181" t="str">
            <v>32,67</v>
          </cell>
        </row>
        <row r="3182">
          <cell r="A3182" t="str">
            <v>101642</v>
          </cell>
          <cell r="B3182" t="str">
            <v>LÂMPADA VAPOR DE MERCÚRIO 125 W - FORNECIMENTO E INSTALAÇÃO. AF_08/2020</v>
          </cell>
          <cell r="C3182" t="str">
            <v>UN</v>
          </cell>
          <cell r="D3182" t="str">
            <v>COEFICIENTE DE REPRESENTATIVIDADE</v>
          </cell>
          <cell r="E3182" t="str">
            <v>16,49</v>
          </cell>
        </row>
        <row r="3183">
          <cell r="A3183" t="str">
            <v>101643</v>
          </cell>
          <cell r="B3183" t="str">
            <v>LÂMPADA VAPOR DE MERCÚRIO 250 W - FORNECIMENTO E INSTALAÇÃO. AF_08/2020</v>
          </cell>
          <cell r="C3183" t="str">
            <v>UN</v>
          </cell>
          <cell r="D3183" t="str">
            <v>COEFICIENTE DE REPRESENTATIVIDADE</v>
          </cell>
          <cell r="E3183" t="str">
            <v>28,54</v>
          </cell>
        </row>
        <row r="3184">
          <cell r="A3184" t="str">
            <v>101644</v>
          </cell>
          <cell r="B3184" t="str">
            <v>LÂMPADA VAPOR DE MERCÚRIO 400 W - FORNECIMENTO E INSTALAÇÃO. AF_08/2020</v>
          </cell>
          <cell r="C3184" t="str">
            <v>UN</v>
          </cell>
          <cell r="D3184" t="str">
            <v>COEFICIENTE DE REPRESENTATIVIDADE</v>
          </cell>
          <cell r="E3184" t="str">
            <v>38,55</v>
          </cell>
        </row>
        <row r="3185">
          <cell r="A3185" t="str">
            <v>101648</v>
          </cell>
          <cell r="B3185" t="str">
            <v>LÂMPADA VAPOR DE SÓDIO 150 W - FORNECIMENTO E INSTALAÇÃO. AF_08/2020</v>
          </cell>
          <cell r="C3185" t="str">
            <v>UN</v>
          </cell>
          <cell r="D3185" t="str">
            <v>COEFICIENTE DE REPRESENTATIVIDADE</v>
          </cell>
          <cell r="E3185" t="str">
            <v>34,45</v>
          </cell>
        </row>
        <row r="3186">
          <cell r="A3186" t="str">
            <v>101649</v>
          </cell>
          <cell r="B3186" t="str">
            <v>LÂMPADA VAPOR DE SÓDIO 250 W - FORNECIMENTO E INSTALAÇÃO. AF_08/2020</v>
          </cell>
          <cell r="C3186" t="str">
            <v>UN</v>
          </cell>
          <cell r="D3186" t="str">
            <v>COEFICIENTE DE REPRESENTATIVIDADE</v>
          </cell>
          <cell r="E3186" t="str">
            <v>39,66</v>
          </cell>
        </row>
        <row r="3187">
          <cell r="A3187" t="str">
            <v>101650</v>
          </cell>
          <cell r="B3187" t="str">
            <v>LÂMPADA VAPOR DE SÓDIO 400 W - FORNECIMENTO E INSTALAÇÃO. AF_08/2020</v>
          </cell>
          <cell r="C3187" t="str">
            <v>UN</v>
          </cell>
          <cell r="D3187" t="str">
            <v>COEFICIENTE DE REPRESENTATIVIDADE</v>
          </cell>
          <cell r="E3187" t="str">
            <v>46,07</v>
          </cell>
        </row>
        <row r="3188">
          <cell r="A3188" t="str">
            <v>101651</v>
          </cell>
          <cell r="B3188" t="str">
            <v>SUBSTITUIÇÃO DE LÂMPADA PARA ILUMINAÇÃO PÚBLICA (NÃO INCLUI FORNECIMENTO). AF_08/2020</v>
          </cell>
          <cell r="C3188" t="str">
            <v>UN</v>
          </cell>
          <cell r="D3188" t="str">
            <v>ATRIBUÍDO SÃO PAULO</v>
          </cell>
          <cell r="E3188" t="str">
            <v>67,14</v>
          </cell>
        </row>
        <row r="3189">
          <cell r="A3189" t="str">
            <v>101652</v>
          </cell>
          <cell r="B3189" t="str">
            <v>LUMINÁRIA FECHADA, PARA ILUMINAÇÃO PÚBLICA, PARA LÂMPADA DE VAPOR - FORNECIMENTO E INSTALAÇÃO (EXCLUSIVE LÂMPADA E REATOR). AF_08/2020</v>
          </cell>
          <cell r="C3189" t="str">
            <v>UN</v>
          </cell>
          <cell r="D3189" t="str">
            <v>ATRIBUÍDO SÃO PAULO</v>
          </cell>
          <cell r="E3189" t="str">
            <v>507,95</v>
          </cell>
        </row>
        <row r="3190">
          <cell r="A3190" t="str">
            <v>101653</v>
          </cell>
          <cell r="B3190" t="str">
            <v>LUMINÁRIA ABERTA PARA ILUMINAÇÃO PÚBLICA, PARA LÂMPADA VAPOR DE MERCÚRIO ATÉ 400 W E MISTA ATÉ 500 W, COM BRAÇO EM TUBO DE AÇO GALV 1", COMPRIMENTO DE 1,50 M, PARA POSTE DE CONCRETO - FORNECIMENTO E INSTALAÇÃO (EXCLUSIVE LÂMPADA E REATOR). AF_08/2020</v>
          </cell>
          <cell r="C3190" t="str">
            <v>UN</v>
          </cell>
          <cell r="D3190" t="str">
            <v>ATRIBUÍDO SÃO PAULO</v>
          </cell>
          <cell r="E3190" t="str">
            <v>266,10</v>
          </cell>
        </row>
        <row r="3191">
          <cell r="A3191" t="str">
            <v>101654</v>
          </cell>
          <cell r="B3191" t="str">
            <v>LUMINÁRIA DE LED PARA ILUMINAÇÃO PÚBLICA, DE 33 W ATÉ 50 W - FORNECIMENTO E INSTALAÇÃO. AF_08/2020</v>
          </cell>
          <cell r="C3191" t="str">
            <v>UN</v>
          </cell>
          <cell r="D3191" t="str">
            <v>ATRIBUÍDO SÃO PAULO</v>
          </cell>
          <cell r="E3191" t="str">
            <v>280,56</v>
          </cell>
        </row>
        <row r="3192">
          <cell r="A3192" t="str">
            <v>101655</v>
          </cell>
          <cell r="B3192" t="str">
            <v>LUMINÁRIA DE LED PARA ILUMINAÇÃO PÚBLICA, DE 51 W ATÉ 67 W - FORNECIMENTO E INSTALAÇÃO. AF_08/2020</v>
          </cell>
          <cell r="C3192" t="str">
            <v>UN</v>
          </cell>
          <cell r="D3192" t="str">
            <v>ATRIBUÍDO SÃO PAULO</v>
          </cell>
          <cell r="E3192" t="str">
            <v>454,83</v>
          </cell>
        </row>
        <row r="3193">
          <cell r="A3193" t="str">
            <v>101656</v>
          </cell>
          <cell r="B3193" t="str">
            <v>LUMINÁRIA DE LED PARA ILUMINAÇÃO PÚBLICA, DE 68 W ATÉ 97 W - FORNECIMENTO E INSTALAÇÃO. AF_08/2020</v>
          </cell>
          <cell r="C3193" t="str">
            <v>UN</v>
          </cell>
          <cell r="D3193" t="str">
            <v>ATRIBUÍDO SÃO PAULO</v>
          </cell>
          <cell r="E3193" t="str">
            <v>495,51</v>
          </cell>
        </row>
        <row r="3194">
          <cell r="A3194" t="str">
            <v>101657</v>
          </cell>
          <cell r="B3194" t="str">
            <v>LUMINÁRIA DE LED PARA ILUMINAÇÃO PÚBLICA, DE 98 W ATÉ 137 W - FORNECIMENTO E INSTALAÇÃO. AF_08/2020</v>
          </cell>
          <cell r="C3194" t="str">
            <v>UN</v>
          </cell>
          <cell r="D3194" t="str">
            <v>ATRIBUÍDO SÃO PAULO</v>
          </cell>
          <cell r="E3194" t="str">
            <v>582,18</v>
          </cell>
        </row>
        <row r="3195">
          <cell r="A3195" t="str">
            <v>101658</v>
          </cell>
          <cell r="B3195" t="str">
            <v>LUMINÁRIA DE LED PARA ILUMINAÇÃO PÚBLICA, DE 138 W ATÉ 180 W - FORNECIMENTO E INSTALAÇÃO. AF_08/2020</v>
          </cell>
          <cell r="C3195" t="str">
            <v>UN</v>
          </cell>
          <cell r="D3195" t="str">
            <v>ATRIBUÍDO SÃO PAULO</v>
          </cell>
          <cell r="E3195" t="str">
            <v>760,40</v>
          </cell>
        </row>
        <row r="3196">
          <cell r="A3196" t="str">
            <v>101659</v>
          </cell>
          <cell r="B3196" t="str">
            <v>LUMINÁRIA DE LED PARA ILUMINAÇÃO PÚBLICA, DE 181 W ATÉ 239 W - FORNECIMENTO E INSTALAÇÃO. AF_08/2020</v>
          </cell>
          <cell r="C3196" t="str">
            <v>UN</v>
          </cell>
          <cell r="D3196" t="str">
            <v>ATRIBUÍDO SÃO PAULO</v>
          </cell>
          <cell r="E3196" t="str">
            <v>871,24</v>
          </cell>
        </row>
        <row r="3197">
          <cell r="A3197" t="str">
            <v>101660</v>
          </cell>
          <cell r="B3197" t="str">
            <v>LUMINÁRIA DE LED PARA ILUMINAÇÃO PÚBLICA, DE 240 W ATÉ 350 W - FORNECIMENTO E INSTALAÇÃO. AF_08/2020</v>
          </cell>
          <cell r="C3197" t="str">
            <v>UN</v>
          </cell>
          <cell r="D3197" t="str">
            <v>ATRIBUÍDO SÃO PAULO</v>
          </cell>
          <cell r="E3197" t="str">
            <v>1.394,47</v>
          </cell>
        </row>
        <row r="3198">
          <cell r="A3198" t="str">
            <v>101661</v>
          </cell>
          <cell r="B3198" t="str">
            <v>SUBSTITUIÇÃO DE LUMINÁRIA DE VAPOR DE MERCÚRIO/VAPOR DE SÓDIO POR LUMINÁRIA DE LED PARA ILUMINAÇÃO PÚBLICA (NÃO INCLUI FORNECIMENTO). AF_08/2020</v>
          </cell>
          <cell r="C3198" t="str">
            <v>UN</v>
          </cell>
          <cell r="D3198" t="str">
            <v>ATRIBUÍDO SÃO PAULO</v>
          </cell>
          <cell r="E3198" t="str">
            <v>106,87</v>
          </cell>
        </row>
        <row r="3199">
          <cell r="A3199" t="str">
            <v>101662</v>
          </cell>
          <cell r="B3199" t="str">
            <v>LUMINÁRIA FECHADA PARA ILUMINAÇÃO PÚBLICA, COM REATOR DE PARTIDA RÁPIDA, COM LÂMPADA VAPOR DE MERCÚRIO 250 W - FORNECIMENTO E INSTALAÇÃO. AF_08/2020</v>
          </cell>
          <cell r="C3199" t="str">
            <v>UN</v>
          </cell>
          <cell r="D3199" t="str">
            <v>ATRIBUÍDO SÃO PAULO</v>
          </cell>
          <cell r="E3199" t="str">
            <v>685,28</v>
          </cell>
        </row>
        <row r="3200">
          <cell r="A3200" t="str">
            <v>101663</v>
          </cell>
          <cell r="B3200" t="str">
            <v>ABRAÇADEIRA DE FIXAÇÃO DE BRAÇOS DE LUMINÁRIAS DE 2" - FORNECIMENTO E INSTALAÇÃO. AF_08/2020</v>
          </cell>
          <cell r="C3200" t="str">
            <v>UN</v>
          </cell>
          <cell r="D3200" t="str">
            <v>ATRIBUÍDO SÃO PAULO</v>
          </cell>
          <cell r="E3200" t="str">
            <v>23,43</v>
          </cell>
        </row>
        <row r="3201">
          <cell r="A3201" t="str">
            <v>101664</v>
          </cell>
          <cell r="B3201" t="str">
            <v>ABRAÇADEIRA DE FIXAÇÃO DE BRAÇOS DE LUMINÁRIAS DE 3" - FORNECIMENTO E INSTALAÇÃO. AF_08/2020</v>
          </cell>
          <cell r="C3201" t="str">
            <v>UN</v>
          </cell>
          <cell r="D3201" t="str">
            <v>ATRIBUÍDO SÃO PAULO</v>
          </cell>
          <cell r="E3201" t="str">
            <v>24,70</v>
          </cell>
        </row>
        <row r="3202">
          <cell r="A3202" t="str">
            <v>101665</v>
          </cell>
          <cell r="B3202" t="str">
            <v>ABRAÇADEIRA DE FIXAÇÃO DE BRAÇOS DE LUMINÁRIAS DE 4" - FORNECIMENTO E INSTALAÇÃO. AF_08/2020</v>
          </cell>
          <cell r="C3202" t="str">
            <v>UN</v>
          </cell>
          <cell r="D3202" t="str">
            <v>ATRIBUÍDO SÃO PAULO</v>
          </cell>
          <cell r="E3202" t="str">
            <v>30,15</v>
          </cell>
        </row>
        <row r="3203">
          <cell r="A3203" t="str">
            <v>101666</v>
          </cell>
          <cell r="B3203" t="str">
            <v>REFLETOR RETANGULAR FECHADO, COM LÂMPADA VAPOR METÁLICO 400 W - FORNECIMENTO E INSTALAÇÃO. AF_08/2020</v>
          </cell>
          <cell r="C3203" t="str">
            <v>UN</v>
          </cell>
          <cell r="D3203" t="str">
            <v>ATRIBUÍDO SÃO PAULO</v>
          </cell>
          <cell r="E3203" t="str">
            <v>361,54</v>
          </cell>
        </row>
        <row r="3204">
          <cell r="A3204" t="str">
            <v>102085</v>
          </cell>
          <cell r="B3204" t="str">
            <v>LUMINÁRIA ESTANQUE COM PROTEÇÃO CONTRA ÁGUA, POEIRA OU IMPACTOS - FORNECIMENTO E INSTALAÇÃO. AF_08/2020</v>
          </cell>
          <cell r="C3204" t="str">
            <v>UN</v>
          </cell>
          <cell r="D3204" t="str">
            <v>ATRIBUÍDO SÃO PAULO</v>
          </cell>
          <cell r="E3204" t="str">
            <v>194,01</v>
          </cell>
        </row>
        <row r="3205">
          <cell r="A3205" t="str">
            <v>100578</v>
          </cell>
          <cell r="B3205" t="str">
            <v>ASSENTAMENTO DE POSTE DE CONCRETO COM COMPRIMENTO NOMINAL DE 9 M, CARGA NOMINAL MENOR OU IGUAL A 1000 DAN, ENGASTAMENTO SIMPLES COM 1,5 M DE SOLO (NÃO INCLUI FORNECIMENTO). AF_11/2019</v>
          </cell>
          <cell r="C3205" t="str">
            <v>UN</v>
          </cell>
          <cell r="D3205" t="str">
            <v>ATRIBUÍDO SÃO PAULO</v>
          </cell>
          <cell r="E3205" t="str">
            <v>450,03</v>
          </cell>
        </row>
        <row r="3206">
          <cell r="A3206" t="str">
            <v>100579</v>
          </cell>
          <cell r="B3206" t="str">
            <v>ASSENTAMENTO DE POSTE DE CONCRETO COM COMPRIMENTO NOMINAL DE 10 M, CARGA NOMINAL MENOR OU IGUAL A 1000 DAN, ENGASTAMENTO SIMPLES COM 1,6 M DE SOLO (NÃO INCLUI FORNECIMENTO). AF_11/2019</v>
          </cell>
          <cell r="C3206" t="str">
            <v>UN</v>
          </cell>
          <cell r="D3206" t="str">
            <v>ATRIBUÍDO SÃO PAULO</v>
          </cell>
          <cell r="E3206" t="str">
            <v>494,09</v>
          </cell>
        </row>
        <row r="3207">
          <cell r="A3207" t="str">
            <v>100580</v>
          </cell>
          <cell r="B3207" t="str">
            <v>ASSENTAMENTO DE POSTE DE CONCRETO COM COMPRIMENTO NOMINAL DE 10 M, CARGA NOMINAL MAIOR QUE 1000 DAN, ENGASTAMENTO SIMPLES COM 1,6 M DE SOLO (NÃO INCLUI FORNECIMENTO). AF_11/2019</v>
          </cell>
          <cell r="C3207" t="str">
            <v>UN</v>
          </cell>
          <cell r="D3207" t="str">
            <v>ATRIBUÍDO SÃO PAULO</v>
          </cell>
          <cell r="E3207" t="str">
            <v>533,15</v>
          </cell>
        </row>
        <row r="3208">
          <cell r="A3208" t="str">
            <v>100581</v>
          </cell>
          <cell r="B3208" t="str">
            <v>ASSENTAMENTO DE POSTE DE CONCRETO COM COMPRIMENTO NOMINAL DE 10,5 M, CARGA NOMINAL MENOR OU IGUAL A 1000 DAN, ENGASTAMENTO SIMPLES COM 1,65 M DE SOLO (NÃO INCLUI FORNECIMENTO). AF_11/2019</v>
          </cell>
          <cell r="C3208" t="str">
            <v>UN</v>
          </cell>
          <cell r="D3208" t="str">
            <v>ATRIBUÍDO SÃO PAULO</v>
          </cell>
          <cell r="E3208" t="str">
            <v>515,93</v>
          </cell>
        </row>
        <row r="3209">
          <cell r="A3209" t="str">
            <v>100582</v>
          </cell>
          <cell r="B3209" t="str">
            <v>ASSENTAMENTO DE POSTE DE CONCRETO COM COMPRIMENTO NOMINAL DE 10,5 M, CARGA NOMINAL MAIOR QUE 1000 DAN, ENGASTAMENTO SIMPLES COM 1,65 M DE SOLO (NÃO INCLUI FORNECIMENTO). AF_11/2019</v>
          </cell>
          <cell r="C3209" t="str">
            <v>UN</v>
          </cell>
          <cell r="D3209" t="str">
            <v>ATRIBUÍDO SÃO PAULO</v>
          </cell>
          <cell r="E3209" t="str">
            <v>586,19</v>
          </cell>
        </row>
        <row r="3210">
          <cell r="A3210" t="str">
            <v>100583</v>
          </cell>
          <cell r="B3210" t="str">
            <v>ASSENTAMENTO DE POSTE DE CONCRETO COM COMPRIMENTO NOMINAL DE 11 M, CARGA NOMINAL MENOR OU IGUAL A 1000 DAN, ENGASTAMENTO SIMPLES COM 1,7 M DE SOLO (NÃO INCLUI FORNECIMENTO). AF_11/2019</v>
          </cell>
          <cell r="C3210" t="str">
            <v>UN</v>
          </cell>
          <cell r="D3210" t="str">
            <v>ATRIBUÍDO SÃO PAULO</v>
          </cell>
          <cell r="E3210" t="str">
            <v>539,09</v>
          </cell>
        </row>
        <row r="3211">
          <cell r="A3211" t="str">
            <v>100584</v>
          </cell>
          <cell r="B3211" t="str">
            <v>ASSENTAMENTO DE POSTE DE CONCRETO COM COMPRIMENTO NOMINAL DE 11 M, CARGA NOMINAL MAIOR QUE 1000 DAN, ENGASTAMENTO SIMPLES COM 1,7 M DE SOLO (NÃO INCLUI FORNECIMENTO). AF_11/2019</v>
          </cell>
          <cell r="C3211" t="str">
            <v>UN</v>
          </cell>
          <cell r="D3211" t="str">
            <v>ATRIBUÍDO SÃO PAULO</v>
          </cell>
          <cell r="E3211" t="str">
            <v>581,44</v>
          </cell>
        </row>
        <row r="3212">
          <cell r="A3212" t="str">
            <v>100585</v>
          </cell>
          <cell r="B3212" t="str">
            <v>ASSENTAMENTO DE POSTE DE CONCRETO COM COMPRIMENTO NOMINAL DE 12 M, CARGA NOMINAL MENOR OU IGUAL A 1000 DAN, ENGASTAMENTO SIMPLES COM 1,8 M DE SOLO (NÃO INCLUI FORNECIMENTO). AF_11/2019</v>
          </cell>
          <cell r="C3212" t="str">
            <v>UN</v>
          </cell>
          <cell r="D3212" t="str">
            <v>ATRIBUÍDO SÃO PAULO</v>
          </cell>
          <cell r="E3212" t="str">
            <v>584,28</v>
          </cell>
        </row>
        <row r="3213">
          <cell r="A3213" t="str">
            <v>100586</v>
          </cell>
          <cell r="B3213" t="str">
            <v>ASSENTAMENTO DE POSTE DE CONCRETO COM COMPRIMENTO NOMINAL DE 12 M, CARGA NOMINAL MAIOR QUE 1000 DAN, ENGASTAMENTO SIMPLES COM 1,8 M DE SOLO (NÃO INCLUI FORNECIMENTO). AF_11/2019</v>
          </cell>
          <cell r="C3213" t="str">
            <v>UN</v>
          </cell>
          <cell r="D3213" t="str">
            <v>ATRIBUÍDO SÃO PAULO</v>
          </cell>
          <cell r="E3213" t="str">
            <v>651,88</v>
          </cell>
        </row>
        <row r="3214">
          <cell r="A3214" t="str">
            <v>100587</v>
          </cell>
          <cell r="B3214" t="str">
            <v>ASSENTAMENTO DE POSTE DE CONCRETO COM COMPRIMENTO NOMINAL DE 13 M, CARGA NOMINAL MENOR OU IGUAL A 1000 DAN, ENGASTAMENTO SIMPLES COM 1,9 M DE SOLO (NÃO INCLUI FORNECIMENTO). AF_11/2019</v>
          </cell>
          <cell r="C3214" t="str">
            <v>UN</v>
          </cell>
          <cell r="D3214" t="str">
            <v>ATRIBUÍDO SÃO PAULO</v>
          </cell>
          <cell r="E3214" t="str">
            <v>630,76</v>
          </cell>
        </row>
        <row r="3215">
          <cell r="A3215" t="str">
            <v>100588</v>
          </cell>
          <cell r="B3215" t="str">
            <v>ASSENTAMENTO DE POSTE DE CONCRETO COM COMPRIMENTO NOMINAL DE 13 M, CARGA NOMINAL MAIOR QUE 1000 DAN, ENGASTAMENTO SIMPLES COM 1,9 M DE SOLO (NÃO INCLUI FORNECIMENTO). AF_11/2019</v>
          </cell>
          <cell r="C3215" t="str">
            <v>UN</v>
          </cell>
          <cell r="D3215" t="str">
            <v>ATRIBUÍDO SÃO PAULO</v>
          </cell>
          <cell r="E3215" t="str">
            <v>683,33</v>
          </cell>
        </row>
        <row r="3216">
          <cell r="A3216" t="str">
            <v>100589</v>
          </cell>
          <cell r="B3216" t="str">
            <v>ASSENTAMENTO DE POSTE DE CONCRETO COM COMPRIMENTO NOMINAL DE 13,5 M, CARGA NOMINAL MENOR OU IGUAL A 1000 DAN, ENGASTAMENTO SIMPLES COM 1,95 M DE SOLO (NÃO INCLUI FORNECIMENTO). AF_11/2019</v>
          </cell>
          <cell r="C3216" t="str">
            <v>UN</v>
          </cell>
          <cell r="D3216" t="str">
            <v>ATRIBUÍDO SÃO PAULO</v>
          </cell>
          <cell r="E3216" t="str">
            <v>690,10</v>
          </cell>
        </row>
        <row r="3217">
          <cell r="A3217" t="str">
            <v>100590</v>
          </cell>
          <cell r="B3217" t="str">
            <v>ASSENTAMENTO DE POSTE DE CONCRETO COM COMPRIMENTO NOMINAL DE 13,5 M, CARGA NOMINAL MAIOR QUE 1000 DAN, ENGASTAMENTO SIMPLES COM 1,95 M DE SOLO (NÃO INCLUI FORNECIMENTO). AF_11/2019</v>
          </cell>
          <cell r="C3217" t="str">
            <v>UN</v>
          </cell>
          <cell r="D3217" t="str">
            <v>ATRIBUÍDO SÃO PAULO</v>
          </cell>
          <cell r="E3217" t="str">
            <v>741,76</v>
          </cell>
        </row>
        <row r="3218">
          <cell r="A3218" t="str">
            <v>100591</v>
          </cell>
          <cell r="B3218" t="str">
            <v>ASSENTAMENTO DE POSTE DE CONCRETO COM COMPRIMENTO NOMINAL DE 14 M, CARGA NOMINAL MENOR OU IGUAL A 1000 DAN, ENGASTAMENTO SIMPLES COM 2 M DE SOLO (NÃO INCLUI FORNECIMENTO). AF_11/2019</v>
          </cell>
          <cell r="C3218" t="str">
            <v>UN</v>
          </cell>
          <cell r="D3218" t="str">
            <v>ATRIBUÍDO SÃO PAULO</v>
          </cell>
          <cell r="E3218" t="str">
            <v>691,19</v>
          </cell>
        </row>
        <row r="3219">
          <cell r="A3219" t="str">
            <v>100592</v>
          </cell>
          <cell r="B3219" t="str">
            <v>ASSENTAMENTO DE POSTE DE CONCRETO COM COMPRIMENTO NOMINAL DE 14 M, CARGA NOMINAL MAIOR QUE 1000 DAN, ENGASTAMENTO SIMPLES COM 2 M DE SOLO (NÃO INCLUI FORNECIMENTO). AF_11/2019</v>
          </cell>
          <cell r="C3219" t="str">
            <v>UN</v>
          </cell>
          <cell r="D3219" t="str">
            <v>ATRIBUÍDO SÃO PAULO</v>
          </cell>
          <cell r="E3219" t="str">
            <v>734,08</v>
          </cell>
        </row>
        <row r="3220">
          <cell r="A3220" t="str">
            <v>100593</v>
          </cell>
          <cell r="B3220" t="str">
            <v>ASSENTAMENTO DE POSTE DE CONCRETO COM COMPRIMENTO NOMINAL DE 15 M, CARGA NOMINAL MENOR OU IGUAL A 1000 DAN, ENGASTAMENTO SIMPLES COM 2,1 M DE SOLO (NÃO INCLUI FORNECIMENTO). AF_11/2019</v>
          </cell>
          <cell r="C3220" t="str">
            <v>UN</v>
          </cell>
          <cell r="D3220" t="str">
            <v>ATRIBUÍDO SÃO PAULO</v>
          </cell>
          <cell r="E3220" t="str">
            <v>740,06</v>
          </cell>
        </row>
        <row r="3221">
          <cell r="A3221" t="str">
            <v>100594</v>
          </cell>
          <cell r="B3221" t="str">
            <v>ASSENTAMENTO DE POSTE DE CONCRETO COM COMPRIMENTO NOMINAL DE 15 M, CARGA NOMINAL MAIOR QUE 1000 DAN, ENGASTAMENTO SIMPLES COM 2,1 M DE SOLO (NÃO INCLUI FORNECIMENTO). AF_11/2019</v>
          </cell>
          <cell r="C3221" t="str">
            <v>UN</v>
          </cell>
          <cell r="D3221" t="str">
            <v>ATRIBUÍDO SÃO PAULO</v>
          </cell>
          <cell r="E3221" t="str">
            <v>812,99</v>
          </cell>
        </row>
        <row r="3222">
          <cell r="A3222" t="str">
            <v>100595</v>
          </cell>
          <cell r="B3222" t="str">
            <v>ASSENTAMENTO DE POSTE DE CONCRETO COM COMPRIMENTO NOMINAL DE 18 M, CARGA NOMINAL MENOR OU IGUAL A 1000 DAN, ENGASTAMENTO SIMPLES COM 2,4 M DE SOLO (NÃO INCLUI FORNECIMENTO). AF_11/2019</v>
          </cell>
          <cell r="C3222" t="str">
            <v>UN</v>
          </cell>
          <cell r="D3222" t="str">
            <v>ATRIBUÍDO SÃO PAULO</v>
          </cell>
          <cell r="E3222" t="str">
            <v>886,54</v>
          </cell>
        </row>
        <row r="3223">
          <cell r="A3223" t="str">
            <v>100596</v>
          </cell>
          <cell r="B3223" t="str">
            <v>ASSENTAMENTO DE POSTE DE CONCRETO COM COMPRIMENTO NOMINAL DE 18 M, CARGA NOMINAL MAIOR QUE 1000 DAN, ENGASTAMENTO SIMPLES COM 2,4 M DE SOLO (NÃO INCLUI FORNECIMENTO). AF_11/2019</v>
          </cell>
          <cell r="C3223" t="str">
            <v>UN</v>
          </cell>
          <cell r="D3223" t="str">
            <v>ATRIBUÍDO SÃO PAULO</v>
          </cell>
          <cell r="E3223" t="str">
            <v>985,16</v>
          </cell>
        </row>
        <row r="3224">
          <cell r="A3224" t="str">
            <v>100597</v>
          </cell>
          <cell r="B3224" t="str">
            <v>ASSENTAMENTO DE POSTE DE CONCRETO COM COMPRIMENTO NOMINAL DE 20 M, CARGA NOMINAL MENOR OU IGUAL A 1000 DAN, ENGASTAMENTO SIMPLES COM 2,6 M DE SOLO (NÃO INCLUI FORNECIMENTO). AF_11/2019</v>
          </cell>
          <cell r="C3224" t="str">
            <v>UN</v>
          </cell>
          <cell r="D3224" t="str">
            <v>ATRIBUÍDO SÃO PAULO</v>
          </cell>
          <cell r="E3224" t="str">
            <v>1.017,66</v>
          </cell>
        </row>
        <row r="3225">
          <cell r="A3225" t="str">
            <v>100598</v>
          </cell>
          <cell r="B3225" t="str">
            <v>ASSENTAMENTO DE POSTE DE CONCRETO COM COMPRIMENTO NOMINAL DE 20 M, CARGA NOMINAL MAIOR QUE 1000, ENGASTAMENTO SIMPLES COM 2,6 M DE SOLO (NÃO INCLUI FORNECIMENTO). AF_11/2019</v>
          </cell>
          <cell r="C3225" t="str">
            <v>UN</v>
          </cell>
          <cell r="D3225" t="str">
            <v>ATRIBUÍDO SÃO PAULO</v>
          </cell>
          <cell r="E3225" t="str">
            <v>1.098,99</v>
          </cell>
        </row>
        <row r="3226">
          <cell r="A3226" t="str">
            <v>100599</v>
          </cell>
          <cell r="B3226" t="str">
            <v>ASSENTAMENTO DE POSTE DE CONCRETO COM COMPRIMENTO NOMINAL DE 9 M, CARGA NOMINAL DE 150 DAN, ENGASTAMENTO BASE CONCRETADA COM 1 M DE CONCRETO E 0,5 M DE SOLO (NÃO INCLUI FORNECIMENTO). AF_11/2019</v>
          </cell>
          <cell r="C3226" t="str">
            <v>UN</v>
          </cell>
          <cell r="D3226" t="str">
            <v>ATRIBUÍDO SÃO PAULO</v>
          </cell>
          <cell r="E3226" t="str">
            <v>493,03</v>
          </cell>
        </row>
        <row r="3227">
          <cell r="A3227" t="str">
            <v>100600</v>
          </cell>
          <cell r="B3227" t="str">
            <v>ASSENTAMENTO DE POSTE DE CONCRETO COM COMPRIMENTO NOMINAL DE 9 M, CARGA NOMINAL DE 300 DAN, ENGASTAMENTO BASE CONCRETADA COM 1 M DE CONCRETO E 0,5 M DE SOLO (NÃO INCLUI FORNECIMENTO). AF_11/2019</v>
          </cell>
          <cell r="C3227" t="str">
            <v>UN</v>
          </cell>
          <cell r="D3227" t="str">
            <v>ATRIBUÍDO SÃO PAULO</v>
          </cell>
          <cell r="E3227" t="str">
            <v>590,11</v>
          </cell>
        </row>
        <row r="3228">
          <cell r="A3228" t="str">
            <v>100601</v>
          </cell>
          <cell r="B3228" t="str">
            <v>ASSENTAMENTO DE POSTE DE CONCRETO COM COMPRIMENTO NOMINAL DE 9 M, CARGA NOMINAL DE 400 DAN, ENGASTAMENTO BASE CONCRETADA COM 1 M DE CONCRETO E 0,5 M DE SOLO (NÃO INCLUI FORNECIMENTO). AF_11/2019</v>
          </cell>
          <cell r="C3228" t="str">
            <v>UN</v>
          </cell>
          <cell r="D3228" t="str">
            <v>ATRIBUÍDO SÃO PAULO</v>
          </cell>
          <cell r="E3228" t="str">
            <v>762,64</v>
          </cell>
        </row>
        <row r="3229">
          <cell r="A3229" t="str">
            <v>100602</v>
          </cell>
          <cell r="B3229" t="str">
            <v>ASSENTAMENTO DE POSTE DE CONCRETO COM COMPRIMENTO NOMINAL DE 9 M, CARGA NOMINAL DE 600 DAN, ENGASTAMENTO BASE CONCRETADA COM 1 M DE CONCRETO E 0,5 M DE SOLO (NÃO INCLUI FORNECIMENTO). AF_11/2019</v>
          </cell>
          <cell r="C3229" t="str">
            <v>UN</v>
          </cell>
          <cell r="D3229" t="str">
            <v>ATRIBUÍDO SÃO PAULO</v>
          </cell>
          <cell r="E3229" t="str">
            <v>977,81</v>
          </cell>
        </row>
        <row r="3230">
          <cell r="A3230" t="str">
            <v>100603</v>
          </cell>
          <cell r="B3230" t="str">
            <v>ASSENTAMENTO DE POSTE DE CONCRETO COM COMPRIMENTO NOMINAL DE 9 M, CARGA NOMINAL DE 1000 DAN, ENGASTAMENTO BASE CONCRETADA COM 1 M DE CONCRETO E 0,5 M DE SOLO (NÃO INCLUI FORNECIMENTO). AF_11/2019</v>
          </cell>
          <cell r="C3230" t="str">
            <v>UN</v>
          </cell>
          <cell r="D3230" t="str">
            <v>ATRIBUÍDO SÃO PAULO</v>
          </cell>
          <cell r="E3230" t="str">
            <v>1.528,21</v>
          </cell>
        </row>
        <row r="3231">
          <cell r="A3231" t="str">
            <v>100604</v>
          </cell>
          <cell r="B3231" t="str">
            <v>ASSENTAMENTO DE POSTE DE CONCRETO COM COMPRIMENTO NOMINAL DE 10 M, CARGA NOMINAL DE 300 DAN, ENGASTAMENTO BASE CONCRETADA COM 1 M DE CONCRETO E 0,6 M DE SOLO (NÃO INCLUI FORNECIMENTO). AF_11/2019</v>
          </cell>
          <cell r="C3231" t="str">
            <v>UN</v>
          </cell>
          <cell r="D3231" t="str">
            <v>ATRIBUÍDO SÃO PAULO</v>
          </cell>
          <cell r="E3231" t="str">
            <v>623,89</v>
          </cell>
        </row>
        <row r="3232">
          <cell r="A3232" t="str">
            <v>100605</v>
          </cell>
          <cell r="B3232" t="str">
            <v>ASSENTAMENTO DE POSTE DE CONCRETO COM COMPRIMENTO NOMINAL DE 10 M, CARGA NOMINAL DE 600 DAN, ENGASTAMENTO BASE CONCRETADA COM 1 M DE CONCRETO E 0,6 M DE SOLO (NÃO INCLUI FORNECIMENTO). AF_11/2019</v>
          </cell>
          <cell r="C3232" t="str">
            <v>UN</v>
          </cell>
          <cell r="D3232" t="str">
            <v>ATRIBUÍDO SÃO PAULO</v>
          </cell>
          <cell r="E3232" t="str">
            <v>1.018,37</v>
          </cell>
        </row>
        <row r="3233">
          <cell r="A3233" t="str">
            <v>100606</v>
          </cell>
          <cell r="B3233" t="str">
            <v>ASSENTAMENTO DE POSTE DE CONCRETO COM COMPRIMENTO NOMINAL DE 10 M, CARGA NOMINAL DE 1000 DAN, ENGASTAMENTO BASE CONCRETADA COM 1 M DE CONCRETO E 0,6 M DE SOLO (NÃO INCLUI FORNECIMENTO). AF_11/2019</v>
          </cell>
          <cell r="C3233" t="str">
            <v>UN</v>
          </cell>
          <cell r="D3233" t="str">
            <v>ATRIBUÍDO SÃO PAULO</v>
          </cell>
          <cell r="E3233" t="str">
            <v>1.577,32</v>
          </cell>
        </row>
        <row r="3234">
          <cell r="A3234" t="str">
            <v>100607</v>
          </cell>
          <cell r="B3234" t="str">
            <v>ASSENTAMENTO DE POSTE DE CONCRETO COM COMPRIMENTO NOMINAL DE 10,5 M, CARGA NOMINAL DE 300 DAN, ENGASTAMENTO BASE CONCRETADA COM 1 M DE CONCRETO E 0,65 M DE SOLO (NÃO INCLUI FORNECIMENTO). AF_11/2019</v>
          </cell>
          <cell r="C3234" t="str">
            <v>UN</v>
          </cell>
          <cell r="D3234" t="str">
            <v>ATRIBUÍDO SÃO PAULO</v>
          </cell>
          <cell r="E3234" t="str">
            <v>639,72</v>
          </cell>
        </row>
        <row r="3235">
          <cell r="A3235" t="str">
            <v>100608</v>
          </cell>
          <cell r="B3235" t="str">
            <v>ASSENTAMENTO DE POSTE DE CONCRETO COM COMPRIMENTO NOMINAL DE 10,5 M, CARGA NOMINAL DE 600 DAN, ENGASTAMENTO BASE CONCRETADA COM 1 M DE CONCRETO E 0,65 M DE SOLO (NÃO INCLUI FORNECIMENTO). AF_11/2019</v>
          </cell>
          <cell r="C3235" t="str">
            <v>UN</v>
          </cell>
          <cell r="D3235" t="str">
            <v>ATRIBUÍDO SÃO PAULO</v>
          </cell>
          <cell r="E3235" t="str">
            <v>1.038,34</v>
          </cell>
        </row>
        <row r="3236">
          <cell r="A3236" t="str">
            <v>100609</v>
          </cell>
          <cell r="B3236" t="str">
            <v>ASSENTAMENTO DE POSTE DE CONCRETO COM COMPRIMENTO NOMINAL DE 10,5 M, CARGA NOMINAL DE 1000 DAN, ENGASTAMENTO BASE CONCRETADA COM 1 M DE CONCRETO E 0,65 M DE SOLO (NÃO INCLUI FORNECIMENTO). AF_11/2019</v>
          </cell>
          <cell r="C3236" t="str">
            <v>UN</v>
          </cell>
          <cell r="D3236" t="str">
            <v>ATRIBUÍDO SÃO PAULO</v>
          </cell>
          <cell r="E3236" t="str">
            <v>1.603,51</v>
          </cell>
        </row>
        <row r="3237">
          <cell r="A3237" t="str">
            <v>100610</v>
          </cell>
          <cell r="B3237" t="str">
            <v>ASSENTAMENTO DE POSTE DE CONCRETO COM COMPRIMENTO NOMINAL DE 11 M, CARGA NOMINAL DE 300 DAN, ENGASTAMENTO BASE CONCRETADA COM 1 M DE CONCRETO E 0,7 M DE SOLO (NÃO INCLUI FORNECIMENTO). AF_11/2019</v>
          </cell>
          <cell r="C3237" t="str">
            <v>UN</v>
          </cell>
          <cell r="D3237" t="str">
            <v>ATRIBUÍDO SÃO PAULO</v>
          </cell>
          <cell r="E3237" t="str">
            <v>655,57</v>
          </cell>
        </row>
        <row r="3238">
          <cell r="A3238" t="str">
            <v>100611</v>
          </cell>
          <cell r="B3238" t="str">
            <v>ASSENTAMENTO DE POSTE DE CONCRETO COM COMPRIMENTO NOMINAL DE 11 M, CARGA NOMINAL DE 400 DAN, ENGASTAMENTO BASE CONCRETADA COM 1 M DE CONCRETO E 0,7 M DE SOLO (NÃO INCLUI FORNECIMENTO). AF_11/2019</v>
          </cell>
          <cell r="C3238" t="str">
            <v>UN</v>
          </cell>
          <cell r="D3238" t="str">
            <v>ATRIBUÍDO SÃO PAULO</v>
          </cell>
          <cell r="E3238" t="str">
            <v>834,09</v>
          </cell>
        </row>
        <row r="3239">
          <cell r="A3239" t="str">
            <v>100612</v>
          </cell>
          <cell r="B3239" t="str">
            <v>ASSENTAMENTO DE POSTE DE CONCRETO COM COMPRIMENTO NOMINAL DE 11 M, CARGA NOMINAL DE 600 DAN, ENGASTAMENTO BASE CONCRETADA COM 1 M DE CONCRETO E 0,7 M DE SOLO (NÃO INCLUI FORNECIMENTO). AF_11/2019</v>
          </cell>
          <cell r="C3239" t="str">
            <v>UN</v>
          </cell>
          <cell r="D3239" t="str">
            <v>ATRIBUÍDO SÃO PAULO</v>
          </cell>
          <cell r="E3239" t="str">
            <v>1.057,86</v>
          </cell>
        </row>
        <row r="3240">
          <cell r="A3240" t="str">
            <v>100613</v>
          </cell>
          <cell r="B3240" t="str">
            <v>ASSENTAMENTO DE POSTE DE CONCRETO COM COMPRIMENTO NOMINAL DE 11 M, CARGA NOMINAL DE 1000 DAN, ENGASTAMENTO BASE CONCRETADA COM 1 M DE CONCRETO E 0,7 M DE SOLO (NÃO INCLUI FORNECIMENTO). AF_11/2019</v>
          </cell>
          <cell r="C3240" t="str">
            <v>UN</v>
          </cell>
          <cell r="D3240" t="str">
            <v>ATRIBUÍDO SÃO PAULO</v>
          </cell>
          <cell r="E3240" t="str">
            <v>1.628,87</v>
          </cell>
        </row>
        <row r="3241">
          <cell r="A3241" t="str">
            <v>100614</v>
          </cell>
          <cell r="B3241" t="str">
            <v>ASSENTAMENTO DE POSTE DE CONCRETO COM COMPRIMENTO NOMINAL DE 12 M, CARGA NOMINAL DE 400 DAN, ENGASTAMENTO BASE CONCRETADA COM 1 M DE CONCRETO E 0,8 M DE SOLO (NÃO INCLUI FORNECIMENTO). AF_11/2019</v>
          </cell>
          <cell r="C3241" t="str">
            <v>UN</v>
          </cell>
          <cell r="D3241" t="str">
            <v>ATRIBUÍDO SÃO PAULO</v>
          </cell>
          <cell r="E3241" t="str">
            <v>869,09</v>
          </cell>
        </row>
        <row r="3242">
          <cell r="A3242" t="str">
            <v>100615</v>
          </cell>
          <cell r="B3242" t="str">
            <v>ASSENTAMENTO DE POSTE DE CONCRETO COM COMPRIMENTO NOMINAL DE 12 M, CARGA NOMINAL DE 600 DAN, ENGASTAMENTO BASE CONCRETADA COM 1 M DE CONCRETO E 0,8 M DE SOLO (NÃO INCLUI FORNECIMENTO). AF_11/2019</v>
          </cell>
          <cell r="C3242" t="str">
            <v>UN</v>
          </cell>
          <cell r="D3242" t="str">
            <v>ATRIBUÍDO SÃO PAULO</v>
          </cell>
          <cell r="E3242" t="str">
            <v>1.096,41</v>
          </cell>
        </row>
        <row r="3243">
          <cell r="A3243" t="str">
            <v>100616</v>
          </cell>
          <cell r="B3243" t="str">
            <v>ASSENTAMENTO DE POSTE DE CONCRETO COM COMPRIMENTO NOMINAL DE 12 M, CARGA NOMINAL DE 1000 DAN, ENGASTAMENTO BASE CONCRETADA COM 1 M DE CONCRETO E 0,8 M DE SOLO (NÃO INCLUI FORNECIMENTO). AF_11/2019</v>
          </cell>
          <cell r="C3243" t="str">
            <v>UN</v>
          </cell>
          <cell r="D3243" t="str">
            <v>ATRIBUÍDO SÃO PAULO</v>
          </cell>
          <cell r="E3243" t="str">
            <v>1.681,98</v>
          </cell>
        </row>
        <row r="3244">
          <cell r="A3244" t="str">
            <v>100617</v>
          </cell>
          <cell r="B3244" t="str">
            <v>ASSENTAMENTO DE POSTE DE CONCRETO COM COMPRIMENTO NOMINAL DE 13 M, CARGA NOMINAL DE 600 DAN, ENGASTAMENTO BASE CONCRETADA COM 1 M DE CONCRETO E 0,9 M DE SOLO (NÃO INCLUI FORNECIMENTO). AF_11/2019</v>
          </cell>
          <cell r="C3244" t="str">
            <v>UN</v>
          </cell>
          <cell r="D3244" t="str">
            <v>ATRIBUÍDO SÃO PAULO</v>
          </cell>
          <cell r="E3244" t="str">
            <v>1.134,63</v>
          </cell>
        </row>
        <row r="3245">
          <cell r="A3245" t="str">
            <v>100618</v>
          </cell>
          <cell r="B3245" t="str">
            <v>ASSENTAMENTO DE POSTE DE CONCRETO COM COMPRIMENTO NOMINAL DE 13 M, CARGA NOMINAL DE 1000 DAN, ENGASTAMENTO BASE CONCRETADA COM 1 M DE CONCRETO E 0,9 M DE SOLO - SOMENTE INSTALAÇÃO, SEM FORNECIMENTO. AF_11/2019</v>
          </cell>
          <cell r="C3245" t="str">
            <v>UN</v>
          </cell>
          <cell r="D3245" t="str">
            <v>ATRIBUÍDO SÃO PAULO</v>
          </cell>
          <cell r="E3245" t="str">
            <v>1.744,70</v>
          </cell>
        </row>
        <row r="3246">
          <cell r="A3246" t="str">
            <v>100619</v>
          </cell>
          <cell r="B3246" t="str">
            <v>POSTE DECORATIVO PARA JARDIM EM AÇO TUBULAR, H = *2,5* M, SEM LUMINÁRIA - FORNECIMENTO E INSTALAÇÃO. AF_11/2019</v>
          </cell>
          <cell r="C3246" t="str">
            <v>UN</v>
          </cell>
          <cell r="D3246" t="str">
            <v>ATRIBUÍDO SÃO PAULO</v>
          </cell>
          <cell r="E3246" t="str">
            <v>556,73</v>
          </cell>
        </row>
        <row r="3247">
          <cell r="A3247" t="str">
            <v>100620</v>
          </cell>
          <cell r="B3247" t="str">
            <v>POSTE DE AÇO CONICO CONTÍNUO CURVO SIMPLES, FLANGEADO, H=9M, INCLUSIVE LUMINÁRIA, SEM LÂMPADA - FORNECIMENTO E INSTALACAO. AF_11/2019</v>
          </cell>
          <cell r="C3247" t="str">
            <v>UN</v>
          </cell>
          <cell r="D3247" t="str">
            <v>ATRIBUÍDO SÃO PAULO</v>
          </cell>
          <cell r="E3247" t="str">
            <v>2.753,07</v>
          </cell>
        </row>
        <row r="3248">
          <cell r="A3248" t="str">
            <v>100621</v>
          </cell>
          <cell r="B3248" t="str">
            <v>POSTE DE AÇO CONICO CONTÍNUO CURVO DUPLO, FLANGEADO, H=9M, INCLUSIVE LUMINÁRIAS, SEM LÂMPADAS - FORNECIMENTO E INSTALACAO. AF_11/2019</v>
          </cell>
          <cell r="C3248" t="str">
            <v>UN</v>
          </cell>
          <cell r="D3248" t="str">
            <v>ATRIBUÍDO SÃO PAULO</v>
          </cell>
          <cell r="E3248" t="str">
            <v>3.199,45</v>
          </cell>
        </row>
        <row r="3249">
          <cell r="A3249" t="str">
            <v>100622</v>
          </cell>
          <cell r="B3249" t="str">
            <v>POSTE DE AÇO CONICO CONTÍNUO CURVO SIMPLES, ENGASTADO, H=9M, INCLUSIVE LUMINÁRIA, SEM LÂMPADA - FORNECIMENTO E INSTALACAO. AF_11/2019</v>
          </cell>
          <cell r="C3249" t="str">
            <v>UN</v>
          </cell>
          <cell r="D3249" t="str">
            <v>ATRIBUÍDO SÃO PAULO</v>
          </cell>
          <cell r="E3249" t="str">
            <v>2.413,14</v>
          </cell>
        </row>
        <row r="3250">
          <cell r="A3250" t="str">
            <v>100623</v>
          </cell>
          <cell r="B3250" t="str">
            <v>POSTE DE AÇO CONICO CONTÍNUO CURVO DUPLO, ENGASTADO, H=9M, INCLUSIVE LUMINÁRIAS, SEM LÂMPADAS - FORNECIMENTO E INSTALACAO. AF_11/2019</v>
          </cell>
          <cell r="C3250" t="str">
            <v>UN</v>
          </cell>
          <cell r="D3250" t="str">
            <v>ATRIBUÍDO SÃO PAULO</v>
          </cell>
          <cell r="E3250" t="str">
            <v>2.591,77</v>
          </cell>
        </row>
        <row r="3251">
          <cell r="A3251" t="str">
            <v>97600</v>
          </cell>
          <cell r="B3251" t="str">
            <v>REFLETOR EM ALUMÍNIO, DE SUPORTE E ALÇA, COM 1 LÂMPADA VAPOR DE MERCÚRIO DE 125 W, COM REATOR ALTO FATOR DE POTÊNCIA - FORNECIMENTO E INSTALAÇÃO. AF_02/2020</v>
          </cell>
          <cell r="C3251" t="str">
            <v>UN</v>
          </cell>
          <cell r="D3251" t="str">
            <v>ATRIBUÍDO SÃO PAULO</v>
          </cell>
          <cell r="E3251" t="str">
            <v>277,31</v>
          </cell>
        </row>
        <row r="3252">
          <cell r="A3252" t="str">
            <v>97601</v>
          </cell>
          <cell r="B3252" t="str">
            <v>REFLETOR EM ALUMÍNIO, DE SUPORTE E ALÇA, COM LÂMPADA VAPOR DE MERCÚRIO DE 250 W, COM REATOR ALTO FATOR DE POTÊNCIA - FORNECIMENTO E INSTALAÇÃO. AF_02/2020</v>
          </cell>
          <cell r="C3252" t="str">
            <v>UN</v>
          </cell>
          <cell r="D3252" t="str">
            <v>ATRIBUÍDO SÃO PAULO</v>
          </cell>
          <cell r="E3252" t="str">
            <v>289,36</v>
          </cell>
        </row>
        <row r="3253">
          <cell r="A3253" t="str">
            <v>97605</v>
          </cell>
          <cell r="B3253" t="str">
            <v>LUMINÁRIA ARANDELA TIPO MEIA LUA, DE SOBREPOR, COM 1 LÂMPADA LED DE 6 W, SEM REATOR - FORNECIMENTO E INSTALAÇÃO. AF_02/2020</v>
          </cell>
          <cell r="C3253" t="str">
            <v>UN</v>
          </cell>
          <cell r="D3253" t="str">
            <v>ATRIBUÍDO SÃO PAULO</v>
          </cell>
          <cell r="E3253" t="str">
            <v>89,63</v>
          </cell>
        </row>
        <row r="3254">
          <cell r="A3254" t="str">
            <v>97606</v>
          </cell>
          <cell r="B3254" t="str">
            <v>LUMINÁRIA ARANDELA TIPO MEIA LUA, DE SOBREPOR, COM 1 LÂMPADA FLUORESCENTE DE 15 W, SEM REATOR - FORNECIMENTO E INSTALAÇÃO. AF_02/2020</v>
          </cell>
          <cell r="C3254" t="str">
            <v>UN</v>
          </cell>
          <cell r="D3254" t="str">
            <v>ATRIBUÍDO SÃO PAULO</v>
          </cell>
          <cell r="E3254" t="str">
            <v>92,25</v>
          </cell>
        </row>
        <row r="3255">
          <cell r="A3255" t="str">
            <v>97607</v>
          </cell>
          <cell r="B3255" t="str">
            <v>LUMINÁRIA ARANDELA TIPO TARTARUGA, DE SOBREPOR, COM 1 LÂMPADA LED DE 6 W, SEM REATOR - FORNECIMENTO E INSTALAÇÃO. AF_02/2020</v>
          </cell>
          <cell r="C3255" t="str">
            <v>UN</v>
          </cell>
          <cell r="D3255" t="str">
            <v>ATRIBUÍDO SÃO PAULO</v>
          </cell>
          <cell r="E3255" t="str">
            <v>108,28</v>
          </cell>
        </row>
        <row r="3256">
          <cell r="A3256" t="str">
            <v>97608</v>
          </cell>
          <cell r="B3256" t="str">
            <v>LUMINÁRIA ARANDELA TIPO TARTARUGA, COM GRADE, DE SOBREPOR, COM 1 LÂMPADA FLUORESCENTE DE 15 W, SEM REATOR - FORNECIMENTO E INSTALAÇÃO. AF_02/2020</v>
          </cell>
          <cell r="C3256" t="str">
            <v>UN</v>
          </cell>
          <cell r="D3256" t="str">
            <v>ATRIBUÍDO SÃO PAULO</v>
          </cell>
          <cell r="E3256" t="str">
            <v>110,90</v>
          </cell>
        </row>
        <row r="3257">
          <cell r="A3257" t="str">
            <v>102102</v>
          </cell>
          <cell r="B3257" t="str">
            <v>TRANSFORMADOR DE DISTRIBUIÇÃO, 30 KVA, TRIFÁSICO, 60 HZ, CLASSE 15 KV, IMERSO EM ÓLEO MINERAL, INSTALAÇÃO EM POSTE (NÃO INCLUSO SUPORTE) - FORNECIMENTO E INSTALAÇÃO. AF_12/2020</v>
          </cell>
          <cell r="C3257" t="str">
            <v>UN</v>
          </cell>
          <cell r="D3257" t="str">
            <v>ATRIBUÍDO SÃO PAULO</v>
          </cell>
          <cell r="E3257" t="str">
            <v>17.394,55</v>
          </cell>
        </row>
        <row r="3258">
          <cell r="A3258" t="str">
            <v>102103</v>
          </cell>
          <cell r="B3258" t="str">
            <v>TRANSFORMADOR DE DISTRIBUIÇÃO, 45 KVA, TRIFÁSICO, 60 HZ, CLASSE 15 KV, IMERSO EM ÓLEO MINERAL, INSTALAÇÃO EM POSTE (NÃO INCLUSO SUPORTE) - FORNECIMENTO E INSTALAÇÃO. AF_12/2020</v>
          </cell>
          <cell r="C3258" t="str">
            <v>UN</v>
          </cell>
          <cell r="D3258" t="str">
            <v>ATRIBUÍDO SÃO PAULO</v>
          </cell>
          <cell r="E3258" t="str">
            <v>19.394,86</v>
          </cell>
        </row>
        <row r="3259">
          <cell r="A3259" t="str">
            <v>102104</v>
          </cell>
          <cell r="B3259" t="str">
            <v>TRANSFORMADOR DE DISTRIBUIÇÃO, 75 KVA, TRIFÁSICO, 60 HZ, CLASSE 15 KV, IMERSO EM ÓLEO MINERAL, INSTALAÇÃO EM POSTE (NÃO INCLUSO SUPORTE) - FORNECIMENTO E INSTALAÇÃO. AF_12/2020</v>
          </cell>
          <cell r="C3259" t="str">
            <v>UN</v>
          </cell>
          <cell r="D3259" t="str">
            <v>ATRIBUÍDO SÃO PAULO</v>
          </cell>
          <cell r="E3259" t="str">
            <v>24.983,11</v>
          </cell>
        </row>
        <row r="3260">
          <cell r="A3260" t="str">
            <v>102105</v>
          </cell>
          <cell r="B3260" t="str">
            <v>TRANSFORMADOR DE DISTRIBUIÇÃO, 112,5 KVA, TRIFÁSICO, 60 HZ, CLASSE 15 KV, IMERSO EM ÓLEO MINERAL, INSTALAÇÃO EM POSTE (NÃO INCLUSO SUPORTE) - FORNECIMENTO E INSTALAÇÃO. AF_12/2020</v>
          </cell>
          <cell r="C3260" t="str">
            <v>UN</v>
          </cell>
          <cell r="D3260" t="str">
            <v>ATRIBUÍDO SÃO PAULO</v>
          </cell>
          <cell r="E3260" t="str">
            <v>30.790,13</v>
          </cell>
        </row>
        <row r="3261">
          <cell r="A3261" t="str">
            <v>102106</v>
          </cell>
          <cell r="B3261" t="str">
            <v>TRANSFORMADOR DE DISTRIBUIÇÃO, 150 KVA, TRIFÁSICO, 60 HZ, CLASSE 15 KV, IMERSO EM ÓLEO MINERAL, INSTALAÇÃO EM POSTE (NÃO INCLUSO SUPORTE) - FORNECIMENTO E INSTALAÇÃO. AF_12/2020</v>
          </cell>
          <cell r="C3261" t="str">
            <v>UN</v>
          </cell>
          <cell r="D3261" t="str">
            <v>ATRIBUÍDO SÃO PAULO</v>
          </cell>
          <cell r="E3261" t="str">
            <v>38.729,58</v>
          </cell>
        </row>
        <row r="3262">
          <cell r="A3262" t="str">
            <v>102107</v>
          </cell>
          <cell r="B3262" t="str">
            <v>TRANSFORMADOR DE DISTRIBUIÇÃO, 225 KVA, TRIFÁSICO, 60 HZ, CLASSE 15 KV, IMERSO EM ÓLEO MINERAL, INSTALAÇÃO EM POSTE (NÃO INCLUSO SUPORTE) - FORNECIMENTO E INSTALAÇÃO. AF_12/2020</v>
          </cell>
          <cell r="C3262" t="str">
            <v>UN</v>
          </cell>
          <cell r="D3262" t="str">
            <v>ATRIBUÍDO SÃO PAULO</v>
          </cell>
          <cell r="E3262" t="str">
            <v>54.192,01</v>
          </cell>
        </row>
        <row r="3263">
          <cell r="A3263" t="str">
            <v>102108</v>
          </cell>
          <cell r="B3263" t="str">
            <v>TRANSFORMADOR DE DISTRIBUIÇÃO, 300 KVA, TRIFÁSICO, 60 HZ, CLASSE 15 KV, IMERSO EM ÓLEO MINERAL, INSTALAÇÃO EM POSTE (NÃO INCLUSO SUPORTE) - FORNECIMENTO E INSTALAÇÃO. AF_12/2020</v>
          </cell>
          <cell r="C3263" t="str">
            <v>UN</v>
          </cell>
          <cell r="D3263" t="str">
            <v>ATRIBUÍDO SÃO PAULO</v>
          </cell>
          <cell r="E3263" t="str">
            <v>63.167,65</v>
          </cell>
        </row>
        <row r="3264">
          <cell r="A3264" t="str">
            <v>102109</v>
          </cell>
          <cell r="B3264" t="str">
            <v>SUPORTE PARA TRANSFORMADOR EM POSTE DE CONCRETO CIRCULAR - FORNECIMENTO E INSTALAÇÃO. AF_12/2020</v>
          </cell>
          <cell r="C3264" t="str">
            <v>UN</v>
          </cell>
          <cell r="D3264" t="str">
            <v>COEFICIENTE DE REPRESENTATIVIDADE</v>
          </cell>
          <cell r="E3264" t="str">
            <v>62,67</v>
          </cell>
        </row>
        <row r="3265">
          <cell r="A3265" t="str">
            <v>102110</v>
          </cell>
          <cell r="B3265" t="str">
            <v>SUPORTE PARA TRANSFORMADOR EM POSTE DE CONCRETO DUPLO T - FORNECIMENTO E INSTALAÇÃO. AF_12/2020</v>
          </cell>
          <cell r="C3265" t="str">
            <v>UN</v>
          </cell>
          <cell r="D3265" t="str">
            <v>COEFICIENTE DE REPRESENTATIVIDADE</v>
          </cell>
          <cell r="E3265" t="str">
            <v>213,49</v>
          </cell>
        </row>
        <row r="3266">
          <cell r="A3266" t="str">
            <v>103654</v>
          </cell>
          <cell r="B3266" t="str">
            <v>TRANSFORMADOR DE DISTRIBUIÇÃO, 500KVA, TRIFÁSICO, 60 HZ, CLASSE 15 KV, IMERSO EM ÓLEO MINERAL, INSTALAÇÃO EM SOLO (NÃO INCLUSO ABRIGO) - FORNECIMENTO E INSTALAÇÃO. AF_02/2022</v>
          </cell>
          <cell r="C3266" t="str">
            <v>UN</v>
          </cell>
          <cell r="D3266" t="str">
            <v>ATRIBUÍDO SÃO PAULO</v>
          </cell>
          <cell r="E3266" t="str">
            <v>102.689,59</v>
          </cell>
        </row>
        <row r="3267">
          <cell r="A3267" t="str">
            <v>103655</v>
          </cell>
          <cell r="B3267" t="str">
            <v>TRANSFORMADOR DE DISTRIBUIÇÃO, 750 KVA, TRIFÁSICO, 60 HZ, CLASSE 15 KV, IMERSO EM ÓLEO MINERAL, INSTALAÇÃO EM SOLO (NÃO INCLUSO ABRIGO) - FORNECIMENTO E INSTALAÇÃO. AF_02/2022</v>
          </cell>
          <cell r="C3267" t="str">
            <v>UN</v>
          </cell>
          <cell r="D3267" t="str">
            <v>ATRIBUÍDO SÃO PAULO</v>
          </cell>
          <cell r="E3267" t="str">
            <v>140.765,44</v>
          </cell>
        </row>
        <row r="3268">
          <cell r="A3268" t="str">
            <v>103656</v>
          </cell>
          <cell r="B3268" t="str">
            <v>TRANSFORMADOR DE DISTRIBUIÇÃO, 1000 KVA, TRIFÁSICO, 60 HZ, CLASSE 15 KV, IMERSO EM ÓLEO MINERAL, INSTALAÇÃO EM SOLO (NÃO INCLUSO ABRIGO) - FORNECIMENTO E INSTALAÇÃO. AF_02/2022</v>
          </cell>
          <cell r="C3268" t="str">
            <v>UN</v>
          </cell>
          <cell r="D3268" t="str">
            <v>ATRIBUÍDO SÃO PAULO</v>
          </cell>
          <cell r="E3268" t="str">
            <v>196.951,52</v>
          </cell>
        </row>
        <row r="3269">
          <cell r="A3269" t="str">
            <v>104473</v>
          </cell>
          <cell r="B3269" t="str">
            <v>COMPOSIÇÃO PARAMÉTRICA DE PONTO ELÉTRICO DE ILUMINAÇÃO, COM INTERRUPTOR SIMPLES, EM EDIFÍCIO RESIDENCIAL COM ELETRODUTO EMBUTIDO EM RASGOS NAS PAREDES, INCLUSO TOMADA, ELETRODUTO, CABO, RASGO E CHUMBAMENTO (SEM LUMINÁRIA E LÂMPADA). AF_11/2022</v>
          </cell>
          <cell r="C3269" t="str">
            <v>UN</v>
          </cell>
          <cell r="D3269" t="str">
            <v>COEFICIENTE DE REPRESENTATIVIDADE</v>
          </cell>
          <cell r="E3269" t="str">
            <v>144,94</v>
          </cell>
        </row>
        <row r="3270">
          <cell r="A3270" t="str">
            <v>104474</v>
          </cell>
          <cell r="B3270" t="str">
            <v>COMPOSIÇÃO PARAMÉTRICA DE PONTO ELÉTRICO DE ILUMINAÇÃO, COM INTERRUPTOR PARALELO, EM EDIFÍCIO RESIDENCIAL COM ELETRODUTO EMBUTIDO EM RASGOS NAS PAREDES, INCLUSO CAIXA ELÉTRICA, MÓDULO DE TOMADA, ELETRODUTO, CABO, RASGO, QUEBRA E CHUMBAMENTO (SEM LUMINÁRIA E LÂMPADA). AF_11/2022</v>
          </cell>
          <cell r="C3270" t="str">
            <v>UN</v>
          </cell>
          <cell r="D3270" t="str">
            <v>COEFICIENTE DE REPRESENTATIVIDADE</v>
          </cell>
          <cell r="E3270" t="str">
            <v>311,95</v>
          </cell>
        </row>
        <row r="3271">
          <cell r="A3271" t="str">
            <v>104475</v>
          </cell>
          <cell r="B3271" t="str">
            <v>COMPOSIÇÃO PARAMÉTRICA DE PONTO ELÉTRICO DE TOMADA DE USO GERAL 2P+T (10A/250V) EM EDIFÍCIO RESIDENCIAL COM ELETRODUTO EMBUTIDO EM RASGOS NAS PAREDES, INCLUSO TOMADA, ELETRODUTO, CABO, RASGO, QUEBRA E CHUMBAMENTO. AF_11/2022</v>
          </cell>
          <cell r="C3271" t="str">
            <v>UN</v>
          </cell>
          <cell r="D3271" t="str">
            <v>COEFICIENTE DE REPRESENTATIVIDADE</v>
          </cell>
          <cell r="E3271" t="str">
            <v>125,69</v>
          </cell>
        </row>
        <row r="3272">
          <cell r="A3272" t="str">
            <v>104476</v>
          </cell>
          <cell r="B3272" t="str">
            <v>COMPOSIÇÃO PARAMÉTRICA DE PONTO ELÉTRICO DE TOMADA DE USO ESPECÍFICO 2P+T (20A/250V) EM EDIFÍCIO RESIDENCIAL COM ELETRODUTO EMBUTIDO EM RASGOS NAS PAREDES, INCLUSO TOMADA, ELETRODUTO, CABO, RASGO, QUEBRA E CHUMBAMENTO (EXCETO CHUVEIRO). AF_11/2022</v>
          </cell>
          <cell r="C3272" t="str">
            <v>UN</v>
          </cell>
          <cell r="D3272" t="str">
            <v>COEFICIENTE DE REPRESENTATIVIDADE</v>
          </cell>
          <cell r="E3272" t="str">
            <v>160,03</v>
          </cell>
        </row>
        <row r="3273">
          <cell r="A3273" t="str">
            <v>104477</v>
          </cell>
          <cell r="B3273" t="str">
            <v>COMPOSIÇÃO PARAMÉTRICA DE PONTO ELÉTRICO DE ILUMINAÇÃO, COM INTERRUPTOR SIMPLES, EM EDIFÍCIO RESIDENCIAL COM ELETRODUTO EMBUTIDO SEM NECESSIDADE DE RASGOS, INCLUSO TOMADA, ELETRODUTO, CABO E QUEBRA (SEM LUMINÁRIA E LÂMPADA). AF_11/2022</v>
          </cell>
          <cell r="C3273" t="str">
            <v>UN</v>
          </cell>
          <cell r="D3273" t="str">
            <v>COEFICIENTE DE REPRESENTATIVIDADE</v>
          </cell>
          <cell r="E3273" t="str">
            <v>121,17</v>
          </cell>
        </row>
        <row r="3274">
          <cell r="A3274" t="str">
            <v>104478</v>
          </cell>
          <cell r="B3274" t="str">
            <v>COMPOSIÇÃO PARAMÉTRICA DE PONTO ELÉTRICO DE ILUMINAÇÃO, COM INTERRUPTOR PARALELO, EM EDIFÍCIO RESIDENCIAL COM ELETRODUTO EMBUTIDO SEM NECESSIDADE DE RASGOS, INCLUSO TOMADA, ELETRODUTO, CABO E QUEBRA (SEM LUMINÁRIA E LÂMPADA). AF_11/2022</v>
          </cell>
          <cell r="C3274" t="str">
            <v>UN</v>
          </cell>
          <cell r="D3274" t="str">
            <v>COEFICIENTE DE REPRESENTATIVIDADE</v>
          </cell>
          <cell r="E3274" t="str">
            <v>269,87</v>
          </cell>
        </row>
        <row r="3275">
          <cell r="A3275" t="str">
            <v>104479</v>
          </cell>
          <cell r="B3275" t="str">
            <v>COMPOSIÇÃO PARAMÉTRICA DE PONTO ELÉTRICO DE TOMADA DE USO GERAL 2P+T (10A/250V) EM EDIFÍCIO RESIDENCIAL COM ELETRODUTO EMBUTIDO SEM NECESSIDADE DE RASGOS, INCLUSO TOMADA, ELETRODUTO, CABO E QUEBRA. AF_11/2022</v>
          </cell>
          <cell r="C3275" t="str">
            <v>UN</v>
          </cell>
          <cell r="D3275" t="str">
            <v>COEFICIENTE DE REPRESENTATIVIDADE</v>
          </cell>
          <cell r="E3275" t="str">
            <v>108,77</v>
          </cell>
        </row>
        <row r="3276">
          <cell r="A3276" t="str">
            <v>104480</v>
          </cell>
          <cell r="B3276" t="str">
            <v>COMPOSIÇÃO PARAMÉTRICA DE PONTO ELÉTRICO DE TOMADA DE USO ESPECÍFICO 2P+T (20A/250V) EM EDIFÍCIO RESIDENCIAL COM ELETRODUTO EMBUTIDO SEM NECESSIDADE DE RASGOS, INCLUSO TOMADA, ELETRODUTO, CABO E QUEBRA (EXCETO CHUVEIRO). AF_11/2022</v>
          </cell>
          <cell r="C3276" t="str">
            <v>UN</v>
          </cell>
          <cell r="D3276" t="str">
            <v>COEFICIENTE DE REPRESENTATIVIDADE</v>
          </cell>
          <cell r="E3276" t="str">
            <v>123,01</v>
          </cell>
        </row>
        <row r="3277">
          <cell r="A3277" t="str">
            <v>104481</v>
          </cell>
          <cell r="B3277" t="str">
            <v>COMPOSIÇÃO PARAMÉTRICA DE PONTO ELÉTRICO DE TOMADA PARA CHUVEIRO (20A/250V) EM EDIFÍCIO RESIDENCIAL COM ELETRODUTO EMBUTIDO EM RASGOS NAS PAREDES, INCLUSO TOMADA, ELETRODUTO, CABO, RASGO, QUEBRA E CHUMBAMENTO. AF_11/2022</v>
          </cell>
          <cell r="C3277" t="str">
            <v>UN</v>
          </cell>
          <cell r="D3277" t="str">
            <v>COEFICIENTE DE REPRESENTATIVIDADE</v>
          </cell>
          <cell r="E3277" t="str">
            <v>293,46</v>
          </cell>
        </row>
        <row r="3278">
          <cell r="A3278" t="str">
            <v>96973</v>
          </cell>
          <cell r="B3278" t="str">
            <v>CORDOALHA DE COBRE NU 35 MM², NÃO ENTERRADA, COM ISOLADOR - FORNECIMENTO E INSTALAÇÃO. AF_08/2023</v>
          </cell>
          <cell r="C3278" t="str">
            <v>M</v>
          </cell>
          <cell r="D3278" t="str">
            <v>ATRIBUÍDO SÃO PAULO</v>
          </cell>
          <cell r="E3278" t="str">
            <v>61,97</v>
          </cell>
        </row>
        <row r="3279">
          <cell r="A3279" t="str">
            <v>96974</v>
          </cell>
          <cell r="B3279" t="str">
            <v>CORDOALHA DE COBRE NU 50 MM², NÃO ENTERRADA, COM ISOLADOR - FORNECIMENTO E INSTALAÇÃO. AF_08/2023</v>
          </cell>
          <cell r="C3279" t="str">
            <v>M</v>
          </cell>
          <cell r="D3279" t="str">
            <v>ATRIBUÍDO SÃO PAULO</v>
          </cell>
          <cell r="E3279" t="str">
            <v>80,59</v>
          </cell>
        </row>
        <row r="3280">
          <cell r="A3280" t="str">
            <v>96975</v>
          </cell>
          <cell r="B3280" t="str">
            <v>CORDOALHA DE COBRE NU 70 MM², NÃO ENTERRADA, COM ISOLADOR - FORNECIMENTO E INSTALAÇÃO. AF_08/2023</v>
          </cell>
          <cell r="C3280" t="str">
            <v>M</v>
          </cell>
          <cell r="D3280" t="str">
            <v>ATRIBUÍDO SÃO PAULO</v>
          </cell>
          <cell r="E3280" t="str">
            <v>100,25</v>
          </cell>
        </row>
        <row r="3281">
          <cell r="A3281" t="str">
            <v>96976</v>
          </cell>
          <cell r="B3281" t="str">
            <v>CORDOALHA DE COBRE NU 95 MM², NÃO ENTERRADA, COM ISOLADOR - FORNECIMENTO E INSTALAÇÃO. AF_08/2023</v>
          </cell>
          <cell r="C3281" t="str">
            <v>M</v>
          </cell>
          <cell r="D3281" t="str">
            <v>ATRIBUÍDO SÃO PAULO</v>
          </cell>
          <cell r="E3281" t="str">
            <v>133,34</v>
          </cell>
        </row>
        <row r="3282">
          <cell r="A3282" t="str">
            <v>96977</v>
          </cell>
          <cell r="B3282" t="str">
            <v>CORDOALHA DE COBRE NU 50 MM², ENTERRADA - FORNECIMENTO E INSTALAÇÃO. AF_08/2023</v>
          </cell>
          <cell r="C3282" t="str">
            <v>M</v>
          </cell>
          <cell r="D3282" t="str">
            <v>COEFICIENTE DE REPRESENTATIVIDADE</v>
          </cell>
          <cell r="E3282" t="str">
            <v>54,29</v>
          </cell>
        </row>
        <row r="3283">
          <cell r="A3283" t="str">
            <v>96978</v>
          </cell>
          <cell r="B3283" t="str">
            <v>CORDOALHA DE COBRE NU 70 MM², ENTERRADA - FORNECIMENTO E INSTALAÇÃO. AF_08/2023</v>
          </cell>
          <cell r="C3283" t="str">
            <v>M</v>
          </cell>
          <cell r="D3283" t="str">
            <v>COEFICIENTE DE REPRESENTATIVIDADE</v>
          </cell>
          <cell r="E3283" t="str">
            <v>71,56</v>
          </cell>
        </row>
        <row r="3284">
          <cell r="A3284" t="str">
            <v>96979</v>
          </cell>
          <cell r="B3284" t="str">
            <v>CORDOALHA DE COBRE NU 95 MM², ENTERRADA - FORNECIMENTO E INSTALAÇÃO. AF_08/2023</v>
          </cell>
          <cell r="C3284" t="str">
            <v>M</v>
          </cell>
          <cell r="D3284" t="str">
            <v>COEFICIENTE DE REPRESENTATIVIDADE</v>
          </cell>
          <cell r="E3284" t="str">
            <v>102,48</v>
          </cell>
        </row>
        <row r="3285">
          <cell r="A3285" t="str">
            <v>96984</v>
          </cell>
          <cell r="B3285" t="str">
            <v>ELETRODUTO PVC RÍGIDO, DIÂMETRO 40MM, COM 3 METROS, PARA SPDA - FORNECIMENTO E INSTALAÇÃO. AF_08/2023</v>
          </cell>
          <cell r="C3285" t="str">
            <v>UN</v>
          </cell>
          <cell r="D3285" t="str">
            <v>COEFICIENTE DE REPRESENTATIVIDADE</v>
          </cell>
          <cell r="E3285" t="str">
            <v>49,06</v>
          </cell>
        </row>
        <row r="3286">
          <cell r="A3286" t="str">
            <v>96985</v>
          </cell>
          <cell r="B3286" t="str">
            <v>HASTE DE ATERRAMENTO, DIÂMETRO 5/8", COM 3 METROS - FORNECIMENTO E INSTALAÇÃO. AF_08/2023</v>
          </cell>
          <cell r="C3286" t="str">
            <v>UN</v>
          </cell>
          <cell r="D3286" t="str">
            <v>COEFICIENTE DE REPRESENTATIVIDADE</v>
          </cell>
          <cell r="E3286" t="str">
            <v>82,16</v>
          </cell>
        </row>
        <row r="3287">
          <cell r="A3287" t="str">
            <v>96986</v>
          </cell>
          <cell r="B3287" t="str">
            <v>HASTE DE ATERRAMENTO, DIÂMETRO 3/4", COM 3 METROS - FORNECIMENTO E INSTALAÇÃO. AF_08/2023</v>
          </cell>
          <cell r="C3287" t="str">
            <v>UN</v>
          </cell>
          <cell r="D3287" t="str">
            <v>COEFICIENTE DE REPRESENTATIVIDADE</v>
          </cell>
          <cell r="E3287" t="str">
            <v>122,40</v>
          </cell>
        </row>
        <row r="3288">
          <cell r="A3288" t="str">
            <v>96987</v>
          </cell>
          <cell r="B3288" t="str">
            <v>BASE METÁLICA PARA MASTRO 1 ½"  PARA SPDA - FORNECIMENTO E INSTALAÇÃO. AF_08/2023</v>
          </cell>
          <cell r="C3288" t="str">
            <v>UN</v>
          </cell>
          <cell r="D3288" t="str">
            <v>ATRIBUÍDO SÃO PAULO</v>
          </cell>
          <cell r="E3288" t="str">
            <v>108,04</v>
          </cell>
        </row>
        <row r="3289">
          <cell r="A3289" t="str">
            <v>96988</v>
          </cell>
          <cell r="B3289" t="str">
            <v>MASTRO 1 ½", COM 3 METROS, PARA SPDA - FORNECIMENTO E INSTALAÇÃO. AF_08/2023</v>
          </cell>
          <cell r="C3289" t="str">
            <v>UN</v>
          </cell>
          <cell r="D3289" t="str">
            <v>COEFICIENTE DE REPRESENTATIVIDADE</v>
          </cell>
          <cell r="E3289" t="str">
            <v>156,65</v>
          </cell>
        </row>
        <row r="3290">
          <cell r="A3290" t="str">
            <v>96989</v>
          </cell>
          <cell r="B3290" t="str">
            <v>CAPTOR TIPO FRANKLIN PARA SPDA - FORNECIMENTO E INSTALAÇÃO. AF_08/2023</v>
          </cell>
          <cell r="C3290" t="str">
            <v>UN</v>
          </cell>
          <cell r="D3290" t="str">
            <v>COEFICIENTE DE REPRESENTATIVIDADE</v>
          </cell>
          <cell r="E3290" t="str">
            <v>131,17</v>
          </cell>
        </row>
        <row r="3291">
          <cell r="A3291" t="str">
            <v>98463</v>
          </cell>
          <cell r="B3291" t="str">
            <v>SUPORTE ISOLADOR PARA FIXAÇÃO DA CORDOALHA DE COBRE EM ALVENARIA OU CONCRETO - FORNECIMENTO E INSTALAÇÃO. AF_08/2023</v>
          </cell>
          <cell r="C3291" t="str">
            <v>UN</v>
          </cell>
          <cell r="D3291" t="str">
            <v>ATRIBUÍDO SÃO PAULO</v>
          </cell>
          <cell r="E3291" t="str">
            <v>22,26</v>
          </cell>
        </row>
        <row r="3292">
          <cell r="A3292" t="str">
            <v>104746</v>
          </cell>
          <cell r="B3292" t="str">
            <v>MINI CAPTOR PARA SPDA - FORNECIMENTO E INSTALAÇÃO. AF_08/2023</v>
          </cell>
          <cell r="C3292" t="str">
            <v>UN</v>
          </cell>
          <cell r="D3292" t="str">
            <v>ATRIBUÍDO SÃO PAULO</v>
          </cell>
          <cell r="E3292" t="str">
            <v>24,81</v>
          </cell>
        </row>
        <row r="3293">
          <cell r="A3293" t="str">
            <v>104749</v>
          </cell>
          <cell r="B3293" t="str">
            <v>CONECTOR GRAMPO METÁLICO TIPO OLHAL, PARA SPDA, PARA HASTE DE ATERRAMENTO DE 3/4'' E CABOS DE 10 A 50 MM2 - FORNECIMENTO E INSTALAÇÃO. AF_08/2023</v>
          </cell>
          <cell r="C3293" t="str">
            <v>UN</v>
          </cell>
          <cell r="D3293" t="str">
            <v>COEFICIENTE DE REPRESENTATIVIDADE</v>
          </cell>
          <cell r="E3293" t="str">
            <v>18,51</v>
          </cell>
        </row>
        <row r="3294">
          <cell r="A3294" t="str">
            <v>104750</v>
          </cell>
          <cell r="B3294" t="str">
            <v>CONECTOR GRAMPO METÁLICO TIPO OLHAL, PARA SPDA, PARA HASTE DE ATERRAMENTO DE 5/8'' E CABOS DE 10 A 50 MM2 - FORNECIMENTO E INSTALAÇÃO. AF_08/2023</v>
          </cell>
          <cell r="C3294" t="str">
            <v>UN</v>
          </cell>
          <cell r="D3294" t="str">
            <v>COEFICIENTE DE REPRESENTATIVIDADE</v>
          </cell>
          <cell r="E3294" t="str">
            <v>14,31</v>
          </cell>
        </row>
        <row r="3295">
          <cell r="A3295" t="str">
            <v>104751</v>
          </cell>
          <cell r="B3295" t="str">
            <v>CONECTOR GRAMPO PARALELO METÁLICO, PARA SPDA, PARA CABOS DE 6 A 50 MM2 - FORNECIMENTO E INSTALAÇÃO. AF_08/2023</v>
          </cell>
          <cell r="C3295" t="str">
            <v>UN</v>
          </cell>
          <cell r="D3295" t="str">
            <v>COEFICIENTE DE REPRESENTATIVIDADE</v>
          </cell>
          <cell r="E3295" t="str">
            <v>21,52</v>
          </cell>
        </row>
        <row r="3296">
          <cell r="A3296" t="str">
            <v>104752</v>
          </cell>
          <cell r="B3296" t="str">
            <v>CONECTOR SPLIT-BOLT, PARA SPDA, PARA CABOS ATÉ 35 MM2 - FORNECIMENTO E INSTALAÇÃO. AF_08/2023</v>
          </cell>
          <cell r="C3296" t="str">
            <v>UN</v>
          </cell>
          <cell r="D3296" t="str">
            <v>COEFICIENTE DE REPRESENTATIVIDADE</v>
          </cell>
          <cell r="E3296" t="str">
            <v>20,70</v>
          </cell>
        </row>
        <row r="3297">
          <cell r="A3297" t="str">
            <v>104753</v>
          </cell>
          <cell r="B3297" t="str">
            <v>CONECTOR SPLIT-BOLT, PARA SPDA, PARA CABOS ATÉ 50 MM2 - FORNECIMENTO E INSTALAÇÃO. AF_08/2023</v>
          </cell>
          <cell r="C3297" t="str">
            <v>UN</v>
          </cell>
          <cell r="D3297" t="str">
            <v>COEFICIENTE DE REPRESENTATIVIDADE</v>
          </cell>
          <cell r="E3297" t="str">
            <v>26,04</v>
          </cell>
        </row>
        <row r="3298">
          <cell r="A3298" t="str">
            <v>104754</v>
          </cell>
          <cell r="B3298" t="str">
            <v>CONECTOR SPLIT-BOLT, PARA SPDA, PARA CABOS ATÉ 70 MM2 - FORNECIMENTO E INSTALAÇÃO. AF_08/2023</v>
          </cell>
          <cell r="C3298" t="str">
            <v>UN</v>
          </cell>
          <cell r="D3298" t="str">
            <v>COEFICIENTE DE REPRESENTATIVIDADE</v>
          </cell>
          <cell r="E3298" t="str">
            <v>35,19</v>
          </cell>
        </row>
        <row r="3299">
          <cell r="A3299" t="str">
            <v>104755</v>
          </cell>
          <cell r="B3299" t="str">
            <v>CONECTOR SPLIT-BOLT, PARA SPDA, PARA CABOS ATÉ 95 MM2 - FORNECIMENTO E INSTALAÇÃO. AF_08/2023</v>
          </cell>
          <cell r="C3299" t="str">
            <v>UN</v>
          </cell>
          <cell r="D3299" t="str">
            <v>COEFICIENTE DE REPRESENTATIVIDADE</v>
          </cell>
          <cell r="E3299" t="str">
            <v>49,39</v>
          </cell>
        </row>
        <row r="3300">
          <cell r="A3300" t="str">
            <v>103490</v>
          </cell>
          <cell r="B3300" t="str">
            <v>PLACA DE CONCRETO PRÉ-MOLDADO COMO PROTEÇÃO MECÂNICA ADICIONAL NO REATERRO PARA REDE ENTERRADA DE DISTRIBUIÇÃO DE ENERGIA ELÉTRICA - FORNECIMENTO E INSTALAÇÃO. AF_12/2021</v>
          </cell>
          <cell r="C3300" t="str">
            <v>M3</v>
          </cell>
          <cell r="D3300" t="str">
            <v>ATRIBUÍDO SÃO PAULO</v>
          </cell>
          <cell r="E3300" t="str">
            <v>2.889,38</v>
          </cell>
        </row>
        <row r="3301">
          <cell r="A3301" t="str">
            <v>103491</v>
          </cell>
          <cell r="B3301" t="str">
            <v>CONCRETAGEM COMO PROTEÇÃO MECÂNICA ADICIONAL NO REATERRO PARA REDE ENTERRADA DE DISTRIBUIÇÃO DE ENERGIA ELÉTRICA - FORNECIMENTO E INSTALAÇÃO. AF_12/2021</v>
          </cell>
          <cell r="C3301" t="str">
            <v>M3</v>
          </cell>
          <cell r="D3301" t="str">
            <v>COEFICIENTE DE REPRESENTATIVIDADE</v>
          </cell>
          <cell r="E3301" t="str">
            <v>822,34</v>
          </cell>
        </row>
        <row r="3302">
          <cell r="A3302" t="str">
            <v>104758</v>
          </cell>
          <cell r="B3302" t="str">
            <v>FURO MANUAL EM ALVENARIA, PARA INSTALAÇÕES ELÉTRICAS, DIÂMETROS MENORES OU IGUAIS A 40 MM. AF_09/2023</v>
          </cell>
          <cell r="C3302" t="str">
            <v>UN</v>
          </cell>
          <cell r="D3302" t="str">
            <v>COEFICIENTE DE REPRESENTATIVIDADE</v>
          </cell>
          <cell r="E3302" t="str">
            <v>11,82</v>
          </cell>
        </row>
        <row r="3303">
          <cell r="A3303" t="str">
            <v>104759</v>
          </cell>
          <cell r="B3303" t="str">
            <v>FURO MANUAL EM ALVENARIA, PARA INSTALAÇÕES ELÉTRICAS, DIÂMETROS MAIORES QUE 40 MM E MENORES OU IGUAIS A 75 MM. AF_09/2023</v>
          </cell>
          <cell r="C3303" t="str">
            <v>UN</v>
          </cell>
          <cell r="D3303" t="str">
            <v>COEFICIENTE DE REPRESENTATIVIDADE</v>
          </cell>
          <cell r="E3303" t="str">
            <v>31,52</v>
          </cell>
        </row>
        <row r="3304">
          <cell r="A3304" t="str">
            <v>104760</v>
          </cell>
          <cell r="B3304" t="str">
            <v>FURO MANUAL EM ALVENARIA, PARA INSTALAÇÕES ELÉTRICAS, DIÂMETROS MAIORES QUE 75 MM E MENORES OU IGUAIS A 100 MM. AF_09/2023</v>
          </cell>
          <cell r="C3304" t="str">
            <v>UN</v>
          </cell>
          <cell r="D3304" t="str">
            <v>COEFICIENTE DE REPRESENTATIVIDADE</v>
          </cell>
          <cell r="E3304" t="str">
            <v>46,04</v>
          </cell>
        </row>
        <row r="3305">
          <cell r="A3305" t="str">
            <v>104761</v>
          </cell>
          <cell r="B3305" t="str">
            <v>FURO MECANIZADO EM CONCRETO, COM MARTELO DEMOLIDOR, PARA INSTALAÇÕES ELÉTRICAS, DIÂMETROS MENORES OU IGUAIS A 40 MM. AF_09/2023</v>
          </cell>
          <cell r="C3305" t="str">
            <v>UN</v>
          </cell>
          <cell r="D3305" t="str">
            <v>ATRIBUÍDO SÃO PAULO</v>
          </cell>
          <cell r="E3305" t="str">
            <v>8,23</v>
          </cell>
        </row>
        <row r="3306">
          <cell r="A3306" t="str">
            <v>104762</v>
          </cell>
          <cell r="B3306" t="str">
            <v>FURO MECANIZADO EM CONCRETO, COM MARTELO DEMOLIDOR, PARA INSTALAÇÕES ELÉTRICAS, DIÂMETROS MAIORES QUE 40 MM E MENORES OU IGUAIS A 75 MM. AF_09/2023</v>
          </cell>
          <cell r="C3306" t="str">
            <v>UN</v>
          </cell>
          <cell r="D3306" t="str">
            <v>ATRIBUÍDO SÃO PAULO</v>
          </cell>
          <cell r="E3306" t="str">
            <v>21,97</v>
          </cell>
        </row>
        <row r="3307">
          <cell r="A3307" t="str">
            <v>104763</v>
          </cell>
          <cell r="B3307" t="str">
            <v>FURO MECANIZADO EM CONCRETO, COM MARTELO DEMOLIDOR, PARA INSTALAÇÕES ELÉTRICAS, DIÂMETROS MAIORES QUE 75 MM E MENORES OU IGUAIS A 150 MM. AF_09/2023</v>
          </cell>
          <cell r="C3307" t="str">
            <v>UN</v>
          </cell>
          <cell r="D3307" t="str">
            <v>ATRIBUÍDO SÃO PAULO</v>
          </cell>
          <cell r="E3307" t="str">
            <v>32,08</v>
          </cell>
        </row>
        <row r="3308">
          <cell r="A3308" t="str">
            <v>104764</v>
          </cell>
          <cell r="B3308" t="str">
            <v>SUPORTE PARA 2 ELETRODUTOS, ESPAÇADO A CADA 80 CM, EM PERFILADO COM COMPRIMENTO DE 25 CM FIXADO EM LAJE, POR METRO DE ELETRODUTO FIXADO. AF_09/2023</v>
          </cell>
          <cell r="C3308" t="str">
            <v>M</v>
          </cell>
          <cell r="D3308" t="str">
            <v>ATRIBUÍDO SÃO PAULO</v>
          </cell>
          <cell r="E3308" t="str">
            <v>19,36</v>
          </cell>
        </row>
        <row r="3309">
          <cell r="A3309" t="str">
            <v>104765</v>
          </cell>
          <cell r="B3309" t="str">
            <v>SUPORTE PARA 4 ELETRODUTOS, ESPAÇADO A CADA 80 CM, EM PERFILADO COM COMPRIMENTO DE 42 CM FIXADO EM LAJE, POR METRO DE ELETRODUTO FIXADO. AF_09/2023</v>
          </cell>
          <cell r="C3309" t="str">
            <v>M</v>
          </cell>
          <cell r="D3309" t="str">
            <v>ATRIBUÍDO SÃO PAULO</v>
          </cell>
          <cell r="E3309" t="str">
            <v>14,60</v>
          </cell>
        </row>
        <row r="3310">
          <cell r="A3310" t="str">
            <v>104766</v>
          </cell>
          <cell r="B3310" t="str">
            <v>CHUMBAMENTO LINEAR EM ALVENARIA PARA ELETRODUTOS COM DIÂMETROS MENORES OU IGUAIS A 40 MM. AF_09/2023</v>
          </cell>
          <cell r="C3310" t="str">
            <v>M</v>
          </cell>
          <cell r="D3310" t="str">
            <v>COEFICIENTE DE REPRESENTATIVIDADE</v>
          </cell>
          <cell r="E3310" t="str">
            <v>13,22</v>
          </cell>
        </row>
        <row r="3311">
          <cell r="A3311" t="str">
            <v>104768</v>
          </cell>
          <cell r="B3311" t="str">
            <v>FURO MECANIZADO EM ALVENARIA, PARA INSTALAÇÕES ELÉTRICAS, DIÂMETROS MENORES OU IGUAIS A 40 MM. AF_09/2023</v>
          </cell>
          <cell r="C3311" t="str">
            <v>UN</v>
          </cell>
          <cell r="D3311" t="str">
            <v>COEFICIENTE DE REPRESENTATIVIDADE</v>
          </cell>
          <cell r="E3311" t="str">
            <v>0,49</v>
          </cell>
        </row>
        <row r="3312">
          <cell r="A3312" t="str">
            <v>104770</v>
          </cell>
          <cell r="B3312" t="str">
            <v>FURO MECANIZADO EM ALVENARIA, PARA INSTALAÇÕES ELÉTRICAS, DIÂMETROS MAIORES QUE 40 MM E MENORES OU IGUAIS A 75 MM. AF_09/2023</v>
          </cell>
          <cell r="C3312" t="str">
            <v>UN</v>
          </cell>
          <cell r="D3312" t="str">
            <v>COEFICIENTE DE REPRESENTATIVIDADE</v>
          </cell>
          <cell r="E3312" t="str">
            <v>1,33</v>
          </cell>
        </row>
        <row r="3313">
          <cell r="A3313" t="str">
            <v>104772</v>
          </cell>
          <cell r="B3313" t="str">
            <v>FURO MECANIZADO EM ALVENARIA, PARA INSTALAÇÕES ELÉTRICAS, DIÂMETROS MAIORES QUE 75 MM E MENORES OU IGUAIS A 100 MM. AF_09/2023</v>
          </cell>
          <cell r="C3313" t="str">
            <v>UN</v>
          </cell>
          <cell r="D3313" t="str">
            <v>COEFICIENTE DE REPRESENTATIVIDADE</v>
          </cell>
          <cell r="E3313" t="str">
            <v>1,94</v>
          </cell>
        </row>
        <row r="3314">
          <cell r="A3314" t="str">
            <v>104774</v>
          </cell>
          <cell r="B3314" t="str">
            <v>FURO MECANIZADO EM CONCRETO, COM PERFURATRIZ, PARA INSTALAÇÕES ELÉTRICAS, DIÂMETROS MENORES OU IGUAIS A 40 MM. AF_09/2023</v>
          </cell>
          <cell r="C3314" t="str">
            <v>UN</v>
          </cell>
          <cell r="D3314" t="str">
            <v>ATRIBUÍDO SÃO PAULO</v>
          </cell>
          <cell r="E3314" t="str">
            <v>1,76</v>
          </cell>
        </row>
        <row r="3315">
          <cell r="A3315" t="str">
            <v>104776</v>
          </cell>
          <cell r="B3315" t="str">
            <v>FURO MECANIZADO EM CONCRETO, COM PERFURATRIZ, PARA INSTALAÇÕES ELÉTRICAS, DIÂMETROS MAIORES QUE 40 MM E MENORES OU IGUAIS A 75 MM. AF_09/2023</v>
          </cell>
          <cell r="C3315" t="str">
            <v>UN</v>
          </cell>
          <cell r="D3315" t="str">
            <v>ATRIBUÍDO SÃO PAULO</v>
          </cell>
          <cell r="E3315" t="str">
            <v>4,72</v>
          </cell>
        </row>
        <row r="3316">
          <cell r="A3316" t="str">
            <v>104778</v>
          </cell>
          <cell r="B3316" t="str">
            <v>FURO MECANIZADO EM CONCRETO, COM PERFURATRIZ, PARA INSTALAÇÕES ELÉTRICAS, DIÂMETROS MAIORES QUE 75 MM E MENORES OU IGUAIS A 150 MM. AF_09/2023</v>
          </cell>
          <cell r="C3316" t="str">
            <v>UN</v>
          </cell>
          <cell r="D3316" t="str">
            <v>ATRIBUÍDO SÃO PAULO</v>
          </cell>
          <cell r="E3316" t="str">
            <v>6,90</v>
          </cell>
        </row>
        <row r="3317">
          <cell r="A3317" t="str">
            <v>104780</v>
          </cell>
          <cell r="B3317" t="str">
            <v>RASGO LINEAR MECANIZADO EM ALVENARIA, PARA ELETRODUTOS, DIÂMETROS MENORES OU IGUAIS A 40 MM. AF_09/2023</v>
          </cell>
          <cell r="C3317" t="str">
            <v>M</v>
          </cell>
          <cell r="D3317" t="str">
            <v>COEFICIENTE DE REPRESENTATIVIDADE</v>
          </cell>
          <cell r="E3317" t="str">
            <v>4,89</v>
          </cell>
        </row>
        <row r="3318">
          <cell r="A3318" t="str">
            <v>104785</v>
          </cell>
          <cell r="B3318" t="str">
            <v>FIXAÇÃO DE ELETRODUTOS, DIÂMETROS MENORES OU IGUAIS A 40 MM, COM ABRAÇADEIRA METÁLICA RÍGIDA TIPO D COM PARAFUSO DE FIXAÇÃO 1 1/4", FIXADA DIRETAMENTE NA LAJE OU PAREDE. AF_09/2023</v>
          </cell>
          <cell r="C3318" t="str">
            <v>M</v>
          </cell>
          <cell r="D3318" t="str">
            <v>ATRIBUÍDO SÃO PAULO</v>
          </cell>
          <cell r="E3318" t="str">
            <v>10,07</v>
          </cell>
        </row>
        <row r="3319">
          <cell r="A3319" t="str">
            <v>96765</v>
          </cell>
          <cell r="B3319" t="str">
            <v>ABRIGO PARA HIDRANTE, 90X60X17CM, COM REGISTRO GLOBO ANGULAR 45 GRAUS 2 1/2", ADAPTADOR STORZ 2 1/2", MANGUEIRA DE INCÊNDIO 20M, REDUÇÃO 2 1/2" X 1 1/2" E ESGUICHO EM LATÃO 1 1/2" - FORNECIMENTO E INSTALAÇÃO. AF_10/2020</v>
          </cell>
          <cell r="C3319" t="str">
            <v>UN</v>
          </cell>
          <cell r="D3319" t="str">
            <v>ATRIBUÍDO SÃO PAULO</v>
          </cell>
          <cell r="E3319" t="str">
            <v>1.491,44</v>
          </cell>
        </row>
        <row r="3320">
          <cell r="A3320" t="str">
            <v>101905</v>
          </cell>
          <cell r="B3320" t="str">
            <v>EXTINTOR DE INCÊNDIO PORTÁTIL COM CARGA DE ÁGUA PRESSURIZADA DE 10 L, CLASSE A - FORNECIMENTO E INSTALAÇÃO. AF_10/2020_PE</v>
          </cell>
          <cell r="C3320" t="str">
            <v>UN</v>
          </cell>
          <cell r="D3320" t="str">
            <v>ATRIBUÍDO SÃO PAULO</v>
          </cell>
          <cell r="E3320" t="str">
            <v>237,64</v>
          </cell>
        </row>
        <row r="3321">
          <cell r="A3321" t="str">
            <v>101906</v>
          </cell>
          <cell r="B3321" t="str">
            <v>EXTINTOR DE INCÊNDIO PORTÁTIL COM CARGA DE CO2 DE 4 KG, CLASSE BC - FORNECIMENTO E INSTALAÇÃO. AF_10/2020_PE</v>
          </cell>
          <cell r="C3321" t="str">
            <v>UN</v>
          </cell>
          <cell r="D3321" t="str">
            <v>ATRIBUÍDO SÃO PAULO</v>
          </cell>
          <cell r="E3321" t="str">
            <v>711,19</v>
          </cell>
        </row>
        <row r="3322">
          <cell r="A3322" t="str">
            <v>101907</v>
          </cell>
          <cell r="B3322" t="str">
            <v>EXTINTOR DE INCÊNDIO PORTÁTIL COM CARGA DE CO2 DE 6 KG, CLASSE BC - FORNECIMENTO E INSTALAÇÃO. AF_10/2020_PE</v>
          </cell>
          <cell r="C3322" t="str">
            <v>UN</v>
          </cell>
          <cell r="D3322" t="str">
            <v>ATRIBUÍDO SÃO PAULO</v>
          </cell>
          <cell r="E3322" t="str">
            <v>768,89</v>
          </cell>
        </row>
        <row r="3323">
          <cell r="A3323" t="str">
            <v>101908</v>
          </cell>
          <cell r="B3323" t="str">
            <v>EXTINTOR DE INCÊNDIO PORTÁTIL COM CARGA DE PQS DE 4 KG, CLASSE BC - FORNECIMENTO E INSTALAÇÃO. AF_10/2020_PE</v>
          </cell>
          <cell r="C3323" t="str">
            <v>UN</v>
          </cell>
          <cell r="D3323" t="str">
            <v>ATRIBUÍDO SÃO PAULO</v>
          </cell>
          <cell r="E3323" t="str">
            <v>230,42</v>
          </cell>
        </row>
        <row r="3324">
          <cell r="A3324" t="str">
            <v>101909</v>
          </cell>
          <cell r="B3324" t="str">
            <v>EXTINTOR DE INCÊNDIO PORTÁTIL COM CARGA DE PQS DE 6 KG, CLASSE BC - FORNECIMENTO E INSTALAÇÃO. AF_10/2020_PE</v>
          </cell>
          <cell r="C3324" t="str">
            <v>UN</v>
          </cell>
          <cell r="D3324" t="str">
            <v>ATRIBUÍDO SÃO PAULO</v>
          </cell>
          <cell r="E3324" t="str">
            <v>268,89</v>
          </cell>
        </row>
        <row r="3325">
          <cell r="A3325" t="str">
            <v>101910</v>
          </cell>
          <cell r="B3325" t="str">
            <v>EXTINTOR DE INCÊNDIO PORTÁTIL COM CARGA DE PQS DE 8 KG, CLASSE BC - FORNECIMENTO E INSTALAÇÃO. AF_10/2020_PE</v>
          </cell>
          <cell r="C3325" t="str">
            <v>UN</v>
          </cell>
          <cell r="D3325" t="str">
            <v>ATRIBUÍDO SÃO PAULO</v>
          </cell>
          <cell r="E3325" t="str">
            <v>316,96</v>
          </cell>
        </row>
        <row r="3326">
          <cell r="A3326" t="str">
            <v>101911</v>
          </cell>
          <cell r="B3326" t="str">
            <v>EXTINTOR DE INCÊNDIO PORTÁTIL COM CARGA DE PQS DE 12 KG, CLASSE BC - FORNECIMENTO E INSTALAÇÃO. AF_10/2020_PE</v>
          </cell>
          <cell r="C3326" t="str">
            <v>UN</v>
          </cell>
          <cell r="D3326" t="str">
            <v>ATRIBUÍDO SÃO PAULO</v>
          </cell>
          <cell r="E3326" t="str">
            <v>365,04</v>
          </cell>
        </row>
        <row r="3327">
          <cell r="A3327" t="str">
            <v>101912</v>
          </cell>
          <cell r="B3327" t="str">
            <v>ABRIGO PARA HIDRANTE, 75X45X17CM, COM REGISTRO GLOBO ANGULAR 45 GRAUS 2 1/2", ADAPTADOR STORZ 2 1/2", MANGUEIRA DE INCÊNDIO 15M 2 1/2" E ESGUICHO EM LATÃO 2 1/2" - FORNECIMENTO E INSTALAÇÃO. AF_10/2020</v>
          </cell>
          <cell r="C3327" t="str">
            <v>UN</v>
          </cell>
          <cell r="D3327" t="str">
            <v>COEFICIENTE DE REPRESENTATIVIDADE</v>
          </cell>
          <cell r="E3327" t="str">
            <v>1.921,75</v>
          </cell>
        </row>
        <row r="3328">
          <cell r="A3328" t="str">
            <v>101913</v>
          </cell>
          <cell r="B3328" t="str">
            <v>CAIXA DE INCÊNDIO 45X75X17CM - FORNECIMENTO E INSTALAÇÃO. AF_10/2020</v>
          </cell>
          <cell r="C3328" t="str">
            <v>UN</v>
          </cell>
          <cell r="D3328" t="str">
            <v>COEFICIENTE DE REPRESENTATIVIDADE</v>
          </cell>
          <cell r="E3328" t="str">
            <v>371,96</v>
          </cell>
        </row>
        <row r="3329">
          <cell r="A3329" t="str">
            <v>101914</v>
          </cell>
          <cell r="B3329" t="str">
            <v>CAIXA DE INCÊNDIO 60X90X17CM - FORNECIMENTO E INSTALAÇÃO. AF_10/2020</v>
          </cell>
          <cell r="C3329" t="str">
            <v>UN</v>
          </cell>
          <cell r="D3329" t="str">
            <v>COEFICIENTE DE REPRESENTATIVIDADE</v>
          </cell>
          <cell r="E3329" t="str">
            <v>473,84</v>
          </cell>
        </row>
        <row r="3330">
          <cell r="A3330" t="str">
            <v>101915</v>
          </cell>
          <cell r="B3330" t="str">
            <v>CONJUNTO DE MANGUEIRA PARA COMBATE A INCÊNDIO EM FIBRA DE POLIESTER PURA, COM 1.1/2", REVESTIDA INTERNAMENTE, COMPRIMENTO DE 15M - FORNECIMENTO E INSTALAÇÃO. AF_10/2020</v>
          </cell>
          <cell r="C3330" t="str">
            <v>UN</v>
          </cell>
          <cell r="D3330" t="str">
            <v>COEFICIENTE DE REPRESENTATIVIDADE</v>
          </cell>
          <cell r="E3330" t="str">
            <v>402,41</v>
          </cell>
        </row>
        <row r="3331">
          <cell r="A3331" t="str">
            <v>101916</v>
          </cell>
          <cell r="B3331" t="str">
            <v>HIDRANTE SUBTERRÂNEO PREDIAL (COM CURVA LONGA E CAIXA), DN 75 MM - FORNECIMENTO E INSTALAÇÃO. AF_10/2020</v>
          </cell>
          <cell r="C3331" t="str">
            <v>UN</v>
          </cell>
          <cell r="D3331" t="str">
            <v>ATRIBUÍDO SÃO PAULO</v>
          </cell>
          <cell r="E3331" t="str">
            <v>3.511,55</v>
          </cell>
        </row>
        <row r="3332">
          <cell r="A3332" t="str">
            <v>101917</v>
          </cell>
          <cell r="B3332" t="str">
            <v>MANÔMETRO 0 A 200 PSI (0 A 14 KGF/CM2), D = 50MM - FORNECIMENTO E INSTALAÇÃO. AF_10/2020</v>
          </cell>
          <cell r="C3332" t="str">
            <v>UN</v>
          </cell>
          <cell r="D3332" t="str">
            <v>ATRIBUÍDO SÃO PAULO</v>
          </cell>
          <cell r="E3332" t="str">
            <v>151,70</v>
          </cell>
        </row>
        <row r="3333">
          <cell r="A3333" t="str">
            <v>98261</v>
          </cell>
          <cell r="B3333" t="str">
            <v>CABO TELEFÔNICO CCI-50 1 PAR, INSTALADO EM ENTRADA DE EDIFICAÇÃO - FORNECIMENTO E INSTALAÇÃO. AF_11/2019</v>
          </cell>
          <cell r="C3333" t="str">
            <v>M</v>
          </cell>
          <cell r="D3333" t="str">
            <v>COEFICIENTE DE REPRESENTATIVIDADE</v>
          </cell>
          <cell r="E3333" t="str">
            <v>3,30</v>
          </cell>
        </row>
        <row r="3334">
          <cell r="A3334" t="str">
            <v>98262</v>
          </cell>
          <cell r="B3334" t="str">
            <v>CABO TELEFÔNICO CCI-50 2 PARES, SEM BLINDAGEM, INSTALADO EM ENTRADA DE EDIFICAÇÃO - FORNECIMENTO E INSTALAÇÃO. AF_11/2019</v>
          </cell>
          <cell r="C3334" t="str">
            <v>M</v>
          </cell>
          <cell r="D3334" t="str">
            <v>COEFICIENTE DE REPRESENTATIVIDADE</v>
          </cell>
          <cell r="E3334" t="str">
            <v>4,18</v>
          </cell>
        </row>
        <row r="3335">
          <cell r="A3335" t="str">
            <v>98263</v>
          </cell>
          <cell r="B3335" t="str">
            <v>CABO TELEFÔNICO CCI-50 3 PARES, SEM BLINDAGEM, INSTALADO EM ENTRADA DE EDIFICAÇÃO - FORNECIMENTO E INSTALAÇÃO. AF_11/2019</v>
          </cell>
          <cell r="C3335" t="str">
            <v>M</v>
          </cell>
          <cell r="D3335" t="str">
            <v>COEFICIENTE DE REPRESENTATIVIDADE</v>
          </cell>
          <cell r="E3335" t="str">
            <v>4,38</v>
          </cell>
        </row>
        <row r="3336">
          <cell r="A3336" t="str">
            <v>98264</v>
          </cell>
          <cell r="B3336" t="str">
            <v>CABO TELEFÔNICO CCI-50 4 PARES, SEM BLINDAGEM, INSTALADO EM ENTRADA DE EDIFICAÇÃO - FORNECIMENTO E INSTALAÇÃO. AF_11/2019</v>
          </cell>
          <cell r="C3336" t="str">
            <v>M</v>
          </cell>
          <cell r="D3336" t="str">
            <v>COEFICIENTE DE REPRESENTATIVIDADE</v>
          </cell>
          <cell r="E3336" t="str">
            <v>5,35</v>
          </cell>
        </row>
        <row r="3337">
          <cell r="A3337" t="str">
            <v>98265</v>
          </cell>
          <cell r="B3337" t="str">
            <v>CABO TELEFÔNICO CCI-50 5 PARES, SEM BLINDAGEM, INSTALADO EM ENTRADA DE EDIFICAÇÃO - FORNECIMENTO E INSTALAÇÃO. AF_11/2019</v>
          </cell>
          <cell r="C3337" t="str">
            <v>M</v>
          </cell>
          <cell r="D3337" t="str">
            <v>COEFICIENTE DE REPRESENTATIVIDADE</v>
          </cell>
          <cell r="E3337" t="str">
            <v>5,99</v>
          </cell>
        </row>
        <row r="3338">
          <cell r="A3338" t="str">
            <v>98266</v>
          </cell>
          <cell r="B3338" t="str">
            <v>CABO TELEFÔNICO CCI-50 6 PARES, SEM BLINDAGEM, INSTALADO EM ENTRADA DE EDIFICAÇÃO - FORNECIMENTO E INSTALAÇÃO. AF_11/2019</v>
          </cell>
          <cell r="C3338" t="str">
            <v>M</v>
          </cell>
          <cell r="D3338" t="str">
            <v>COEFICIENTE DE REPRESENTATIVIDADE</v>
          </cell>
          <cell r="E3338" t="str">
            <v>6,89</v>
          </cell>
        </row>
        <row r="3339">
          <cell r="A3339" t="str">
            <v>98267</v>
          </cell>
          <cell r="B3339" t="str">
            <v>CABO TELEFÔNICO CI-50 10 PARES INSTALADO EM ENTRADA DE EDIFICAÇÃO - FORNECIMENTO E INSTALAÇÃO. AF_11/2019</v>
          </cell>
          <cell r="C3339" t="str">
            <v>M</v>
          </cell>
          <cell r="D3339" t="str">
            <v>COEFICIENTE DE REPRESENTATIVIDADE</v>
          </cell>
          <cell r="E3339" t="str">
            <v>11,09</v>
          </cell>
        </row>
        <row r="3340">
          <cell r="A3340" t="str">
            <v>98268</v>
          </cell>
          <cell r="B3340" t="str">
            <v>CABO TELEFÔNICO CI-50 20 PARES INSTALADO EM ENTRADA DE EDIFICAÇÃO - FORNECIMENTO E INSTALAÇÃO. AF_11/2019</v>
          </cell>
          <cell r="C3340" t="str">
            <v>M</v>
          </cell>
          <cell r="D3340" t="str">
            <v>COEFICIENTE DE REPRESENTATIVIDADE</v>
          </cell>
          <cell r="E3340" t="str">
            <v>18,26</v>
          </cell>
        </row>
        <row r="3341">
          <cell r="A3341" t="str">
            <v>98269</v>
          </cell>
          <cell r="B3341" t="str">
            <v>CABO TELEFÔNICO CI-50 30 PARES INSTALADO EM ENTRADA DE EDIFICAÇÃO - FORNECIMENTO E INSTALAÇÃO. AF_11/2019</v>
          </cell>
          <cell r="C3341" t="str">
            <v>M</v>
          </cell>
          <cell r="D3341" t="str">
            <v>COEFICIENTE DE REPRESENTATIVIDADE</v>
          </cell>
          <cell r="E3341" t="str">
            <v>25,21</v>
          </cell>
        </row>
        <row r="3342">
          <cell r="A3342" t="str">
            <v>98270</v>
          </cell>
          <cell r="B3342" t="str">
            <v>CABO TELEFÔNICO CI-50 50 PARES INSTALADO EM ENTRADA DE EDIFICAÇÃO - FORNECIMENTO E INSTALAÇÃO. AF_11/2019</v>
          </cell>
          <cell r="C3342" t="str">
            <v>M</v>
          </cell>
          <cell r="D3342" t="str">
            <v>COEFICIENTE DE REPRESENTATIVIDADE</v>
          </cell>
          <cell r="E3342" t="str">
            <v>38,43</v>
          </cell>
        </row>
        <row r="3343">
          <cell r="A3343" t="str">
            <v>98271</v>
          </cell>
          <cell r="B3343" t="str">
            <v>CABO TELEFÔNICO CI-50 75 PARES INSTALADO EM ENTRADA DE EDIFICAÇÃO - FORNECIMENTO E INSTALAÇÃO. AF_11/2019</v>
          </cell>
          <cell r="C3343" t="str">
            <v>M</v>
          </cell>
          <cell r="D3343" t="str">
            <v>COEFICIENTE DE REPRESENTATIVIDADE</v>
          </cell>
          <cell r="E3343" t="str">
            <v>54,40</v>
          </cell>
        </row>
        <row r="3344">
          <cell r="A3344" t="str">
            <v>98272</v>
          </cell>
          <cell r="B3344" t="str">
            <v>CABO TELEFÔNICO CI-50 200 PARES INSTALADO EM ENTRADA DE EDIFICAÇÃO - FORNECIMENTO E INSTALAÇÃO. AF_11/2019</v>
          </cell>
          <cell r="C3344" t="str">
            <v>M</v>
          </cell>
          <cell r="D3344" t="str">
            <v>COEFICIENTE DE REPRESENTATIVIDADE</v>
          </cell>
          <cell r="E3344" t="str">
            <v>125,98</v>
          </cell>
        </row>
        <row r="3345">
          <cell r="A3345" t="str">
            <v>98273</v>
          </cell>
          <cell r="B3345" t="str">
            <v>CABO TELEFÔNICO CCI-50 4 PARES, SEM BLINDAGEM, INSTALADO EM PRUMADA - FORNECIMENTO E INSTALAÇÃO. AF_11/2019</v>
          </cell>
          <cell r="C3345" t="str">
            <v>M</v>
          </cell>
          <cell r="D3345" t="str">
            <v>COEFICIENTE DE REPRESENTATIVIDADE</v>
          </cell>
          <cell r="E3345" t="str">
            <v>2,94</v>
          </cell>
        </row>
        <row r="3346">
          <cell r="A3346" t="str">
            <v>98274</v>
          </cell>
          <cell r="B3346" t="str">
            <v>CABO TELEFÔNICO CCI-50 5 PARES, SEM BLINDAGEM, INSTALADO EM PRUMADA - FORNECIMENTO E INSTALAÇÃO. AF_11/2019</v>
          </cell>
          <cell r="C3346" t="str">
            <v>M</v>
          </cell>
          <cell r="D3346" t="str">
            <v>COEFICIENTE DE REPRESENTATIVIDADE</v>
          </cell>
          <cell r="E3346" t="str">
            <v>3,57</v>
          </cell>
        </row>
        <row r="3347">
          <cell r="A3347" t="str">
            <v>98275</v>
          </cell>
          <cell r="B3347" t="str">
            <v>CABO TELEFÔNICO CCI-50 6 PARES, SEM BLINDAGEM, INSTALADO EM PRUMADA - FORNECIMENTO E INSTALAÇÃO. AF_11/2019</v>
          </cell>
          <cell r="C3347" t="str">
            <v>M</v>
          </cell>
          <cell r="D3347" t="str">
            <v>COEFICIENTE DE REPRESENTATIVIDADE</v>
          </cell>
          <cell r="E3347" t="str">
            <v>4,47</v>
          </cell>
        </row>
        <row r="3348">
          <cell r="A3348" t="str">
            <v>98276</v>
          </cell>
          <cell r="B3348" t="str">
            <v>CABO TELEFÔNICO CI-50 10 PARES INSTALADO EM PRUMADA - FORNECIMENTO E INSTALAÇÃO. AF_11/2019</v>
          </cell>
          <cell r="C3348" t="str">
            <v>M</v>
          </cell>
          <cell r="D3348" t="str">
            <v>COEFICIENTE DE REPRESENTATIVIDADE</v>
          </cell>
          <cell r="E3348" t="str">
            <v>8,68</v>
          </cell>
        </row>
        <row r="3349">
          <cell r="A3349" t="str">
            <v>98277</v>
          </cell>
          <cell r="B3349" t="str">
            <v>CABO TELEFÔNICO CI-50 20 PARES INSTALADO EM PRUMADA - FORNECIMENTO E INSTALAÇÃO. AF_11/2019</v>
          </cell>
          <cell r="C3349" t="str">
            <v>M</v>
          </cell>
          <cell r="D3349" t="str">
            <v>COEFICIENTE DE REPRESENTATIVIDADE</v>
          </cell>
          <cell r="E3349" t="str">
            <v>15,85</v>
          </cell>
        </row>
        <row r="3350">
          <cell r="A3350" t="str">
            <v>98278</v>
          </cell>
          <cell r="B3350" t="str">
            <v>CABO TELEFÔNICO CI-50 30 PARES INSTALADO EM PRUMADA - FORNECIMENTO E INSTALAÇÃO. AF_11/2019</v>
          </cell>
          <cell r="C3350" t="str">
            <v>M</v>
          </cell>
          <cell r="D3350" t="str">
            <v>COEFICIENTE DE REPRESENTATIVIDADE</v>
          </cell>
          <cell r="E3350" t="str">
            <v>22,79</v>
          </cell>
        </row>
        <row r="3351">
          <cell r="A3351" t="str">
            <v>98279</v>
          </cell>
          <cell r="B3351" t="str">
            <v>CABO TELEFÔNICO CI-50 50 PARES INSTALADO EM PRUMADA - FORNECIMENTO E INSTALAÇÃO. AF_11/2019</v>
          </cell>
          <cell r="C3351" t="str">
            <v>M</v>
          </cell>
          <cell r="D3351" t="str">
            <v>COEFICIENTE DE REPRESENTATIVIDADE</v>
          </cell>
          <cell r="E3351" t="str">
            <v>36,01</v>
          </cell>
        </row>
        <row r="3352">
          <cell r="A3352" t="str">
            <v>98280</v>
          </cell>
          <cell r="B3352" t="str">
            <v>CABO TELEFÔNICO CCI-50 1 PAR, SEM BLINDAGEM, INSTALADO EM DISTRIBUIÇÃO DE EDIFICAÇÃO RESIDENCIAL - FORNECIMENTO E INSTALAÇÃO. AF_11/2019</v>
          </cell>
          <cell r="C3352" t="str">
            <v>M</v>
          </cell>
          <cell r="D3352" t="str">
            <v>COEFICIENTE DE REPRESENTATIVIDADE</v>
          </cell>
          <cell r="E3352" t="str">
            <v>6,41</v>
          </cell>
        </row>
        <row r="3353">
          <cell r="A3353" t="str">
            <v>98281</v>
          </cell>
          <cell r="B3353" t="str">
            <v>CABO TELEFÔNICO CCI-50 2 PARES, SEM BLINDAGEM, INSTALADO EM DISTRIBUIÇÃO DE EDIFICAÇÃO RESIDENCIAL - FORNECIMENTO E INSTALAÇÃO. AF_11/2019</v>
          </cell>
          <cell r="C3353" t="str">
            <v>M</v>
          </cell>
          <cell r="D3353" t="str">
            <v>COEFICIENTE DE REPRESENTATIVIDADE</v>
          </cell>
          <cell r="E3353" t="str">
            <v>7,29</v>
          </cell>
        </row>
        <row r="3354">
          <cell r="A3354" t="str">
            <v>98282</v>
          </cell>
          <cell r="B3354" t="str">
            <v>CABO TELEFÔNICO CCI-50 3 PARES, SEM BLINDAGEM, INSTALADO EM DISTRIBUIÇÃO DE EDIFICAÇÃO RESIDENCIAL - FORNECIMENTO E INSTALAÇÃO. AF_11/2019</v>
          </cell>
          <cell r="C3354" t="str">
            <v>M</v>
          </cell>
          <cell r="D3354" t="str">
            <v>COEFICIENTE DE REPRESENTATIVIDADE</v>
          </cell>
          <cell r="E3354" t="str">
            <v>7,49</v>
          </cell>
        </row>
        <row r="3355">
          <cell r="A3355" t="str">
            <v>98283</v>
          </cell>
          <cell r="B3355" t="str">
            <v>CABO TELEFÔNICO CCI-50 4 PARES, SEM BLINDAGEM, INSTALADO EM DISTRIBUIÇÃO DE EDIFICAÇÃO RESIDENCIAL - FORNECIMENTO E INSTALAÇÃO. AF_11/2019</v>
          </cell>
          <cell r="C3355" t="str">
            <v>M</v>
          </cell>
          <cell r="D3355" t="str">
            <v>COEFICIENTE DE REPRESENTATIVIDADE</v>
          </cell>
          <cell r="E3355" t="str">
            <v>8,46</v>
          </cell>
        </row>
        <row r="3356">
          <cell r="A3356" t="str">
            <v>98284</v>
          </cell>
          <cell r="B3356" t="str">
            <v>CABO TELEFÔNICO CCI-50 5 PARES, SEM BLINDAGEM, INSTALADO EM DISTRIBUIÇÃO DE EDIFICAÇÃO RESIDENCIAL - FORNECIMENTO E INSTALAÇÃO. AF_11/2019</v>
          </cell>
          <cell r="C3356" t="str">
            <v>M</v>
          </cell>
          <cell r="D3356" t="str">
            <v>COEFICIENTE DE REPRESENTATIVIDADE</v>
          </cell>
          <cell r="E3356" t="str">
            <v>9,09</v>
          </cell>
        </row>
        <row r="3357">
          <cell r="A3357" t="str">
            <v>98285</v>
          </cell>
          <cell r="B3357" t="str">
            <v>CABO TELEFÔNICO CCI-50 6 PARES, SEM BLINDAGEM, INSTALADO EM DISTRIBUIÇÃO DE EDIFICAÇÃO RESIDENCIAL - FORNECIMENTO E INSTALAÇÃO. AF_11/2019</v>
          </cell>
          <cell r="C3357" t="str">
            <v>M</v>
          </cell>
          <cell r="D3357" t="str">
            <v>COEFICIENTE DE REPRESENTATIVIDADE</v>
          </cell>
          <cell r="E3357" t="str">
            <v>10,00</v>
          </cell>
        </row>
        <row r="3358">
          <cell r="A3358" t="str">
            <v>98286</v>
          </cell>
          <cell r="B3358" t="str">
            <v>CABO TELEFÔNICO CI-50 10 PARES INSTALADO EM DISTRIBUIÇÃO DE EDIFICAÇÃO RESIDENCIAL - FORNECIMENTO E INSTALAÇÃO. AF_11/2019</v>
          </cell>
          <cell r="C3358" t="str">
            <v>M</v>
          </cell>
          <cell r="D3358" t="str">
            <v>COEFICIENTE DE REPRESENTATIVIDADE</v>
          </cell>
          <cell r="E3358" t="str">
            <v>14,21</v>
          </cell>
        </row>
        <row r="3359">
          <cell r="A3359" t="str">
            <v>98287</v>
          </cell>
          <cell r="B3359" t="str">
            <v>CABO TELEFÔNICO CCI-50 1 PAR, SEM BLINDAGEM, INSTALADO EM DISTRIBUIÇÃO DE EDIFICAÇÃO INSTITUCIONAL - FORNECIMENTO E INSTALAÇÃO. AF_11/2019</v>
          </cell>
          <cell r="C3359" t="str">
            <v>M</v>
          </cell>
          <cell r="D3359" t="str">
            <v>COEFICIENTE DE REPRESENTATIVIDADE</v>
          </cell>
          <cell r="E3359" t="str">
            <v>1,43</v>
          </cell>
        </row>
        <row r="3360">
          <cell r="A3360" t="str">
            <v>98288</v>
          </cell>
          <cell r="B3360" t="str">
            <v>CABO TELEFÔNICO CCI-50 2 PARES, SEM BLINDAGEM, INSTALADO EM DISTRIBUIÇÃO DE EDIFICAÇÃO INSTITUCIONAL - FORNECIMENTO E INSTALAÇÃO. AF_11/2019</v>
          </cell>
          <cell r="C3360" t="str">
            <v>M</v>
          </cell>
          <cell r="D3360" t="str">
            <v>COEFICIENTE DE REPRESENTATIVIDADE</v>
          </cell>
          <cell r="E3360" t="str">
            <v>2,31</v>
          </cell>
        </row>
        <row r="3361">
          <cell r="A3361" t="str">
            <v>98289</v>
          </cell>
          <cell r="B3361" t="str">
            <v>CABO TELEFÔNICO CCI-50 3 PARES, SEM BLINDAGEM, INSTALADO EM DISTRIBUIÇÃO DE EDIFICAÇÃO INSTITUCIONAL - FORNECIMENTO E INSTALAÇÃO. AF_11/2019</v>
          </cell>
          <cell r="C3361" t="str">
            <v>M</v>
          </cell>
          <cell r="D3361" t="str">
            <v>COEFICIENTE DE REPRESENTATIVIDADE</v>
          </cell>
          <cell r="E3361" t="str">
            <v>2,52</v>
          </cell>
        </row>
        <row r="3362">
          <cell r="A3362" t="str">
            <v>98290</v>
          </cell>
          <cell r="B3362" t="str">
            <v>CABO TELEFÔNICO CCI-50 4 PARES, SEM BLINDAGEM, INSTALADO EM DISTRIBUIÇÃO DE EDIFICAÇÃO INSTITUCIONAL - FORNECIMENTO E INSTALAÇÃO. AF_11/2019</v>
          </cell>
          <cell r="C3362" t="str">
            <v>M</v>
          </cell>
          <cell r="D3362" t="str">
            <v>COEFICIENTE DE REPRESENTATIVIDADE</v>
          </cell>
          <cell r="E3362" t="str">
            <v>3,49</v>
          </cell>
        </row>
        <row r="3363">
          <cell r="A3363" t="str">
            <v>98291</v>
          </cell>
          <cell r="B3363" t="str">
            <v>CABO TELEFÔNICO CCI-50 5 PARES, SEM BLINDAGEM, INSTALADO EM DISTRIBUIÇÃO DE EDIFICAÇÃO INSTITUCIONAL - FORNECIMENTO E INSTALAÇÃO. AF_11/2019</v>
          </cell>
          <cell r="C3363" t="str">
            <v>M</v>
          </cell>
          <cell r="D3363" t="str">
            <v>COEFICIENTE DE REPRESENTATIVIDADE</v>
          </cell>
          <cell r="E3363" t="str">
            <v>4,13</v>
          </cell>
        </row>
        <row r="3364">
          <cell r="A3364" t="str">
            <v>98292</v>
          </cell>
          <cell r="B3364" t="str">
            <v>CABO TELEFÔNICO CCI-50 6 PARES, SEM BLINDAGEM, INSTALADO EM DISTRIBUIÇÃO DE EDIFICAÇÃO INSTITUCIONAL - FORNECIMENTO E INSTALAÇÃO. AF_11/2019</v>
          </cell>
          <cell r="C3364" t="str">
            <v>M</v>
          </cell>
          <cell r="D3364" t="str">
            <v>COEFICIENTE DE REPRESENTATIVIDADE</v>
          </cell>
          <cell r="E3364" t="str">
            <v>5,03</v>
          </cell>
        </row>
        <row r="3365">
          <cell r="A3365" t="str">
            <v>98293</v>
          </cell>
          <cell r="B3365" t="str">
            <v>CABO TELEFÔNICO CI-50 10 PARES INSTALADO EM DISTRIBUIÇÃO DE EDIFICAÇÃO INSTITUCIONAL - FORNECIMENTO E INSTALAÇÃO. AF_11/2019</v>
          </cell>
          <cell r="C3365" t="str">
            <v>M</v>
          </cell>
          <cell r="D3365" t="str">
            <v>COEFICIENTE DE REPRESENTATIVIDADE</v>
          </cell>
          <cell r="E3365" t="str">
            <v>9,23</v>
          </cell>
        </row>
        <row r="3366">
          <cell r="A3366" t="str">
            <v>98400</v>
          </cell>
          <cell r="B3366" t="str">
            <v>CABO TELEFÔNICO CTP-APL-50 10 PARES INSTALADO EM ENTRADA DE EDIFICAÇÃO - FORNECIMENTO E INSTALAÇÃO. AF_11/2019</v>
          </cell>
          <cell r="C3366" t="str">
            <v>M</v>
          </cell>
          <cell r="D3366" t="str">
            <v>COEFICIENTE DE REPRESENTATIVIDADE</v>
          </cell>
          <cell r="E3366" t="str">
            <v>13,82</v>
          </cell>
        </row>
        <row r="3367">
          <cell r="A3367" t="str">
            <v>98401</v>
          </cell>
          <cell r="B3367" t="str">
            <v>CABO TELEFÔNICO CTP-APL-50 20 PARES INSTALADO EM ENTRADA DE EDIFICAÇÃO - FORNECIMENTO E INSTALAÇÃO. AF_11/2019</v>
          </cell>
          <cell r="C3367" t="str">
            <v>M</v>
          </cell>
          <cell r="D3367" t="str">
            <v>COEFICIENTE DE REPRESENTATIVIDADE</v>
          </cell>
          <cell r="E3367" t="str">
            <v>22,05</v>
          </cell>
        </row>
        <row r="3368">
          <cell r="A3368" t="str">
            <v>98402</v>
          </cell>
          <cell r="B3368" t="str">
            <v>CABO TELEFÔNICO CTP-APL-50 30 PARES INSTALADO EM ENTRADA DE EDIFICAÇÃO - FORNECIMENTO E INSTALAÇÃO. AF_11/2019</v>
          </cell>
          <cell r="C3368" t="str">
            <v>M</v>
          </cell>
          <cell r="D3368" t="str">
            <v>COEFICIENTE DE REPRESENTATIVIDADE</v>
          </cell>
          <cell r="E3368" t="str">
            <v>25,80</v>
          </cell>
        </row>
        <row r="3369">
          <cell r="A3369" t="str">
            <v>100556</v>
          </cell>
          <cell r="B3369" t="str">
            <v>CAIXA DE PASSAGEM PARA TELEFONE 15X15X10CM (SOBREPOR), FORNECIMENTO E INSTALACAO. AF_11/2019</v>
          </cell>
          <cell r="C3369" t="str">
            <v>UN</v>
          </cell>
          <cell r="D3369" t="str">
            <v>COEFICIENTE DE REPRESENTATIVIDADE</v>
          </cell>
          <cell r="E3369" t="str">
            <v>39,37</v>
          </cell>
        </row>
        <row r="3370">
          <cell r="A3370" t="str">
            <v>100557</v>
          </cell>
          <cell r="B3370" t="str">
            <v>CAIXA DE PASSAGEM PARA TELEFONE 80X80X15CM (SOBREPOR) FORNECIMENTO E INSTALACAO. AF_11/2019</v>
          </cell>
          <cell r="C3370" t="str">
            <v>UN</v>
          </cell>
          <cell r="D3370" t="str">
            <v>COEFICIENTE DE REPRESENTATIVIDADE</v>
          </cell>
          <cell r="E3370" t="str">
            <v>517,98</v>
          </cell>
        </row>
        <row r="3371">
          <cell r="A3371" t="str">
            <v>100560</v>
          </cell>
          <cell r="B3371" t="str">
            <v>QUADRO DE DISTRIBUIÇÃO PARA TELEFONE N.2, 20X20X12CM EM CHAPA METALICA, DE EMBUTIR, SEM ACESSORIOS, PADRÃO TELEBRAS, FORNECIMENTO E INSTALAÇÃO. AF_11/2019</v>
          </cell>
          <cell r="C3371" t="str">
            <v>UN</v>
          </cell>
          <cell r="D3371" t="str">
            <v>COEFICIENTE DE REPRESENTATIVIDADE</v>
          </cell>
          <cell r="E3371" t="str">
            <v>107,57</v>
          </cell>
        </row>
        <row r="3372">
          <cell r="A3372" t="str">
            <v>100561</v>
          </cell>
          <cell r="B3372" t="str">
            <v>QUADRO DE DISTRIBUICAO PARA TELEFONE N.3, 40X40X12CM EM CHAPA METALICA, DE EMBUTIR, SEM ACESSORIOS, PADRAO TELEBRAS, FORNECIMENTO E INSTALAÇÃO. AF_11/2019</v>
          </cell>
          <cell r="C3372" t="str">
            <v>UN</v>
          </cell>
          <cell r="D3372" t="str">
            <v>COEFICIENTE DE REPRESENTATIVIDADE</v>
          </cell>
          <cell r="E3372" t="str">
            <v>201,86</v>
          </cell>
        </row>
        <row r="3373">
          <cell r="A3373" t="str">
            <v>100562</v>
          </cell>
          <cell r="B3373" t="str">
            <v>QUADRO DE DISTRIBUICAO PARA TELEFONE N.4, 60X60X12CM EM CHAPA METALICA, DE EMBUTIR, SEM ACESSORIOS, PADRAO TELEBRAS, FORNECIMENTO E INSTALAÇÃO. AF_11/2019</v>
          </cell>
          <cell r="C3373" t="str">
            <v>UN</v>
          </cell>
          <cell r="D3373" t="str">
            <v>COEFICIENTE DE REPRESENTATIVIDADE</v>
          </cell>
          <cell r="E3373" t="str">
            <v>316,26</v>
          </cell>
        </row>
        <row r="3374">
          <cell r="A3374" t="str">
            <v>100563</v>
          </cell>
          <cell r="B3374" t="str">
            <v>QUADRO DE DISTRIBUIÇÃO PARA TELEFONE N.5, 80X80X12CM EM CHAPA METALICA, SEM ACESSORIOS, PADRAO TELEBRAS, FORNECIMENTO E INSTALAÇÃO. AF_11/2019</v>
          </cell>
          <cell r="C3374" t="str">
            <v>UN</v>
          </cell>
          <cell r="D3374" t="str">
            <v>COEFICIENTE DE REPRESENTATIVIDADE</v>
          </cell>
          <cell r="E3374" t="str">
            <v>459,14</v>
          </cell>
        </row>
        <row r="3375">
          <cell r="A3375" t="str">
            <v>101795</v>
          </cell>
          <cell r="B3375" t="str">
            <v>CAIXA ENTERRADA PARA INSTALAÇÕES TELEFÔNICAS TIPO R1, EM ALVENARIA COM BLOCOS DE CONCRETO, DIMENSÕES INTERNAS: 0,35X0,60X0,60 M, EXCLUINDO TAMPÃO. AF_12/2020</v>
          </cell>
          <cell r="C3375" t="str">
            <v>UN</v>
          </cell>
          <cell r="D3375" t="str">
            <v>ATRIBUÍDO SÃO PAULO</v>
          </cell>
          <cell r="E3375" t="str">
            <v>527,40</v>
          </cell>
        </row>
        <row r="3376">
          <cell r="A3376" t="str">
            <v>101798</v>
          </cell>
          <cell r="B3376" t="str">
            <v>TAMPA PARA CAIXA TIPO R1, EM FERRO FUNDIDO, DIMENSÕES INTERNAS: 0,40 X 0,60 M - FORNECIMENTO E INSTALAÇÃO. AF_12/2020</v>
          </cell>
          <cell r="C3376" t="str">
            <v>UN</v>
          </cell>
          <cell r="D3376" t="str">
            <v>ATRIBUÍDO SÃO PAULO</v>
          </cell>
          <cell r="E3376" t="str">
            <v>367,35</v>
          </cell>
        </row>
        <row r="3377">
          <cell r="A3377" t="str">
            <v>101799</v>
          </cell>
          <cell r="B3377" t="str">
            <v>TAMPA PARA CAIXA TIPO R2 E R3, EM FERRO FUNDIDO, DIMENSÕES INTERNAS: 0,55 X 1,10 M - FORNECIMENTO E INSTALAÇÃO. AF_12/2020</v>
          </cell>
          <cell r="C3377" t="str">
            <v>UN</v>
          </cell>
          <cell r="D3377" t="str">
            <v>ATRIBUÍDO SÃO PAULO</v>
          </cell>
          <cell r="E3377" t="str">
            <v>897,94</v>
          </cell>
        </row>
        <row r="3378">
          <cell r="A3378" t="str">
            <v>98397</v>
          </cell>
          <cell r="B3378" t="str">
            <v>PINTURA ANTICORROSIVA DE DUTO METÁLICO. AF_04/2018</v>
          </cell>
          <cell r="C3378" t="str">
            <v>M2</v>
          </cell>
          <cell r="D3378" t="str">
            <v>COEFICIENTE DE REPRESENTATIVIDADE</v>
          </cell>
          <cell r="E3378" t="str">
            <v>11,02</v>
          </cell>
        </row>
        <row r="3379">
          <cell r="A3379" t="str">
            <v>103244</v>
          </cell>
          <cell r="B3379" t="str">
            <v>AR CONDICIONADO SPLIT INVERTER, HI-WALL (PAREDE), 9000 BTU/H, CICLO FRIO - FORNECIMENTO E INSTALAÇÃO. AF_11/2021_PE</v>
          </cell>
          <cell r="C3379" t="str">
            <v>UN</v>
          </cell>
          <cell r="D3379" t="str">
            <v>ATRIBUÍDO SÃO PAULO</v>
          </cell>
          <cell r="E3379" t="str">
            <v>2.390,04</v>
          </cell>
        </row>
        <row r="3380">
          <cell r="A3380" t="str">
            <v>103245</v>
          </cell>
          <cell r="B3380" t="str">
            <v>AR CONDICIONADO SPLIT ON/OFF, HI-WALL (PAREDE), 9000 BTUS/H, CICLO FRIO - FORNECIMENTO E INSTALAÇÃO. AF_11/2021_PE</v>
          </cell>
          <cell r="C3380" t="str">
            <v>UN</v>
          </cell>
          <cell r="D3380" t="str">
            <v>ATRIBUÍDO SÃO PAULO</v>
          </cell>
          <cell r="E3380" t="str">
            <v>1.877,78</v>
          </cell>
        </row>
        <row r="3381">
          <cell r="A3381" t="str">
            <v>103246</v>
          </cell>
          <cell r="B3381" t="str">
            <v>AR CONDICIONADO SPLIT ON/OFF, HI-WALL (PAREDE), 9000 BTUS/H, CICLO QUENTE/FRIO - FORNECIMENTO E INSTALAÇÃO. AF_11/2021_PE</v>
          </cell>
          <cell r="C3381" t="str">
            <v>UN</v>
          </cell>
          <cell r="D3381" t="str">
            <v>ATRIBUÍDO SÃO PAULO</v>
          </cell>
          <cell r="E3381" t="str">
            <v>2.051,02</v>
          </cell>
        </row>
        <row r="3382">
          <cell r="A3382" t="str">
            <v>103247</v>
          </cell>
          <cell r="B3382" t="str">
            <v>AR CONDICIONADO SPLIT INVERTER, HI-WALL (PAREDE), 12000 BTU/H, CICLO FRIO - FORNECIMENTO E INSTALAÇÃO. AF_11/2021_PE</v>
          </cell>
          <cell r="C3382" t="str">
            <v>UN</v>
          </cell>
          <cell r="D3382" t="str">
            <v>ATRIBUÍDO SÃO PAULO</v>
          </cell>
          <cell r="E3382" t="str">
            <v>2.656,48</v>
          </cell>
        </row>
        <row r="3383">
          <cell r="A3383" t="str">
            <v>103248</v>
          </cell>
          <cell r="B3383" t="str">
            <v>AR CONDICIONADO SPLIT ON/OFF, HI-WALL (PAREDE), 12000 BTUS/H, CICLO FRIO - FORNECIMENTO E INSTALAÇÃO. AF_11/2021_PE</v>
          </cell>
          <cell r="C3383" t="str">
            <v>UN</v>
          </cell>
          <cell r="D3383" t="str">
            <v>ATRIBUÍDO SÃO PAULO</v>
          </cell>
          <cell r="E3383" t="str">
            <v>2.164,45</v>
          </cell>
        </row>
        <row r="3384">
          <cell r="A3384" t="str">
            <v>103249</v>
          </cell>
          <cell r="B3384" t="str">
            <v>AR CONDICIONADO SPLIT ON/OFF, HI-WALL (PAREDE), 12000 BTUS/H, CICLO QUENTE/FRIO - FORNECIMENTO E INSTALAÇÃO. AF_11/2021_PE</v>
          </cell>
          <cell r="C3384" t="str">
            <v>UN</v>
          </cell>
          <cell r="D3384" t="str">
            <v>ATRIBUÍDO SÃO PAULO</v>
          </cell>
          <cell r="E3384" t="str">
            <v>2.327,94</v>
          </cell>
        </row>
        <row r="3385">
          <cell r="A3385" t="str">
            <v>103250</v>
          </cell>
          <cell r="B3385" t="str">
            <v>AR CONDICIONADO SPLIT INVERTER, HI-WALL (PAREDE), 18000 BTU/H, CICLO FRIO - FORNECIMENTO E INSTALAÇÃO. AF_11/2021_PE</v>
          </cell>
          <cell r="C3385" t="str">
            <v>UN</v>
          </cell>
          <cell r="D3385" t="str">
            <v>ATRIBUÍDO SÃO PAULO</v>
          </cell>
          <cell r="E3385" t="str">
            <v>3.871,50</v>
          </cell>
        </row>
        <row r="3386">
          <cell r="A3386" t="str">
            <v>103251</v>
          </cell>
          <cell r="B3386" t="str">
            <v>AR CONDICIONADO SPLIT ON/OFF, HI-WALL (PAREDE), 18000 BTUS/H, CICLO FRIO - FORNECIMENTO E INSTALAÇÃO. AF_11/2021_PE</v>
          </cell>
          <cell r="C3386" t="str">
            <v>UN</v>
          </cell>
          <cell r="D3386" t="str">
            <v>ATRIBUÍDO SÃO PAULO</v>
          </cell>
          <cell r="E3386" t="str">
            <v>3.049,73</v>
          </cell>
        </row>
        <row r="3387">
          <cell r="A3387" t="str">
            <v>103252</v>
          </cell>
          <cell r="B3387" t="str">
            <v>AR CONDICIONADO SPLIT ON/OFF, HI-WALL (PAREDE), 18000 BTUS/H, CICLO QUENTE/FRIO - FORNECIMENTO E INSTALAÇÃO. AF_11/2021_PE</v>
          </cell>
          <cell r="C3387" t="str">
            <v>UN</v>
          </cell>
          <cell r="D3387" t="str">
            <v>ATRIBUÍDO SÃO PAULO</v>
          </cell>
          <cell r="E3387" t="str">
            <v>3.381,13</v>
          </cell>
        </row>
        <row r="3388">
          <cell r="A3388" t="str">
            <v>103253</v>
          </cell>
          <cell r="B3388" t="str">
            <v>AR CONDICIONADO SPLIT INVERTER, HI-WALL (PAREDE), 24000 BTU/H, CICLO FRIO - FORNECIMENTO E INSTALAÇÃO. AF_11/2021_PE</v>
          </cell>
          <cell r="C3388" t="str">
            <v>UN</v>
          </cell>
          <cell r="D3388" t="str">
            <v>ATRIBUÍDO SÃO PAULO</v>
          </cell>
          <cell r="E3388" t="str">
            <v>5.289,48</v>
          </cell>
        </row>
        <row r="3389">
          <cell r="A3389" t="str">
            <v>103254</v>
          </cell>
          <cell r="B3389" t="str">
            <v>AR CONDICIONADO SPLIT ON/OFF, HI-WALL (PAREDE), 24000 BTUS/H, CICLO FRIO - FORNECIMENTO E INSTALAÇÃO. AF_11/2021_PE</v>
          </cell>
          <cell r="C3389" t="str">
            <v>UN</v>
          </cell>
          <cell r="D3389" t="str">
            <v>ATRIBUÍDO SÃO PAULO</v>
          </cell>
          <cell r="E3389" t="str">
            <v>3.945,99</v>
          </cell>
        </row>
        <row r="3390">
          <cell r="A3390" t="str">
            <v>103255</v>
          </cell>
          <cell r="B3390" t="str">
            <v>AR CONDICIONADO SPLIT ON/OFF, HI-WALL (PAREDE), 24000 BTUS/H, CICLO QUENTE/FRIO - FORNECIMENTO E INSTALAÇÃO. AF_11/2021_PE</v>
          </cell>
          <cell r="C3390" t="str">
            <v>UN</v>
          </cell>
          <cell r="D3390" t="str">
            <v>ATRIBUÍDO SÃO PAULO</v>
          </cell>
          <cell r="E3390" t="str">
            <v>4.420,01</v>
          </cell>
        </row>
        <row r="3391">
          <cell r="A3391" t="str">
            <v>103256</v>
          </cell>
          <cell r="B3391" t="str">
            <v>AR CONDICIONADO SPLIT INVERTER, PISO TETO, 18000 BTU/H, CICLO FRIO - FORNECIMENTO E INSTALAÇÃO. AF_11/2021_PE</v>
          </cell>
          <cell r="C3391" t="str">
            <v>UN</v>
          </cell>
          <cell r="D3391" t="str">
            <v>ATRIBUÍDO SÃO PAULO</v>
          </cell>
          <cell r="E3391" t="str">
            <v>9.837,74</v>
          </cell>
        </row>
        <row r="3392">
          <cell r="A3392" t="str">
            <v>103257</v>
          </cell>
          <cell r="B3392" t="str">
            <v>AR CONDICIONADO SPLIT ON/OFF, PISO TETO, 18.000 BTU/H, CICLO FRIO - FORNECIMENTO E INSTALAÇÃO. AF_11/2021_PE</v>
          </cell>
          <cell r="C3392" t="str">
            <v>UN</v>
          </cell>
          <cell r="D3392" t="str">
            <v>ATRIBUÍDO SÃO PAULO</v>
          </cell>
          <cell r="E3392" t="str">
            <v>5.596,22</v>
          </cell>
        </row>
        <row r="3393">
          <cell r="A3393" t="str">
            <v>103258</v>
          </cell>
          <cell r="B3393" t="str">
            <v>AR CONDICIONADO SPLIT INVERTER, PISO TETO, 24000 BTU/H, CICLO FRIO - FORNECIMENTO E INSTALAÇÃO. AF_11/2021_PE</v>
          </cell>
          <cell r="C3393" t="str">
            <v>UN</v>
          </cell>
          <cell r="D3393" t="str">
            <v>ATRIBUÍDO SÃO PAULO</v>
          </cell>
          <cell r="E3393" t="str">
            <v>11.003,53</v>
          </cell>
        </row>
        <row r="3394">
          <cell r="A3394" t="str">
            <v>103259</v>
          </cell>
          <cell r="B3394" t="str">
            <v>AR CONDICIONADO SPLIT ON/OFF, PISO TETO, 24.000 BTU/H, CICLO FRIO - FORNECIMENTO E INSTALAÇÃO. AF_11/2021_PE</v>
          </cell>
          <cell r="C3394" t="str">
            <v>UN</v>
          </cell>
          <cell r="D3394" t="str">
            <v>ATRIBUÍDO SÃO PAULO</v>
          </cell>
          <cell r="E3394" t="str">
            <v>5.902,54</v>
          </cell>
        </row>
        <row r="3395">
          <cell r="A3395" t="str">
            <v>103260</v>
          </cell>
          <cell r="B3395" t="str">
            <v>AR CONDICIONADO SPLIT INVERTER, PISO TETO, 24000 BTU/H, QUENTE/FRIO - FORNECIMENTO E INSTALAÇÃO. AF_11/2021_PE</v>
          </cell>
          <cell r="C3395" t="str">
            <v>UN</v>
          </cell>
          <cell r="D3395" t="str">
            <v>ATRIBUÍDO SÃO PAULO</v>
          </cell>
          <cell r="E3395" t="str">
            <v>6.064,86</v>
          </cell>
        </row>
        <row r="3396">
          <cell r="A3396" t="str">
            <v>103261</v>
          </cell>
          <cell r="B3396" t="str">
            <v>AR CONDICIONADO SPLIT INVERTER, PISO TETO, 36000 BTU/H, CICLO FRIO - FORNECIMENTO E INSTALAÇÃO. AF_11/2021_PE</v>
          </cell>
          <cell r="C3396" t="str">
            <v>UN</v>
          </cell>
          <cell r="D3396" t="str">
            <v>ATRIBUÍDO SÃO PAULO</v>
          </cell>
          <cell r="E3396" t="str">
            <v>12.414,99</v>
          </cell>
        </row>
        <row r="3397">
          <cell r="A3397" t="str">
            <v>103262</v>
          </cell>
          <cell r="B3397" t="str">
            <v>AR CONDICIONADO SPLIT ON/OFF, PISO TETO, 36.000 BTU/H, CICLO FRIO - FORNECIMENTO E INSTALAÇÃO. AF_11/2021_PE</v>
          </cell>
          <cell r="C3397" t="str">
            <v>UN</v>
          </cell>
          <cell r="D3397" t="str">
            <v>ATRIBUÍDO SÃO PAULO</v>
          </cell>
          <cell r="E3397" t="str">
            <v>7.767,29</v>
          </cell>
        </row>
        <row r="3398">
          <cell r="A3398" t="str">
            <v>103263</v>
          </cell>
          <cell r="B3398" t="str">
            <v>AR CONDICIONADO SPLIT INVERTER, PISO TETO, 48000 BTU/H, CICLO FRIO - FORNECIMENTO E INSTALAÇÃO. AF_11/2021_PE</v>
          </cell>
          <cell r="C3398" t="str">
            <v>UN</v>
          </cell>
          <cell r="D3398" t="str">
            <v>ATRIBUÍDO SÃO PAULO</v>
          </cell>
          <cell r="E3398" t="str">
            <v>17.237,86</v>
          </cell>
        </row>
        <row r="3399">
          <cell r="A3399" t="str">
            <v>103264</v>
          </cell>
          <cell r="B3399" t="str">
            <v>AR CONDICIONADO SPLIT ON/OFF, PISO TETO, 48.000 BTU/H, CICLO FRIO - FORNECIMENTO E INSTALAÇÃO. AF_11/2021_PE</v>
          </cell>
          <cell r="C3399" t="str">
            <v>UN</v>
          </cell>
          <cell r="D3399" t="str">
            <v>ATRIBUÍDO SÃO PAULO</v>
          </cell>
          <cell r="E3399" t="str">
            <v>9.628,24</v>
          </cell>
        </row>
        <row r="3400">
          <cell r="A3400" t="str">
            <v>103265</v>
          </cell>
          <cell r="B3400" t="str">
            <v>AR CONDICIONADO SPLIT INVERTER, PISO TETO, APRESENTANDO ENTRE 54000 E 58000 BTU/H, CICLO FRIO - FORNECIMENTO E INSTALAÇÃO. AF_11/2021_PE</v>
          </cell>
          <cell r="C3400" t="str">
            <v>UN</v>
          </cell>
          <cell r="D3400" t="str">
            <v>ATRIBUÍDO SÃO PAULO</v>
          </cell>
          <cell r="E3400" t="str">
            <v>20.799,78</v>
          </cell>
        </row>
        <row r="3401">
          <cell r="A3401" t="str">
            <v>103266</v>
          </cell>
          <cell r="B3401" t="str">
            <v>AR CONDICIONADO SPLIT ON/OFF, PISO TETO, 60.000 BTU/H, CICLO FRIO - FORNECIMENTO E INSTALAÇÃO. AF_11/2021_PE</v>
          </cell>
          <cell r="C3401" t="str">
            <v>UN</v>
          </cell>
          <cell r="D3401" t="str">
            <v>ATRIBUÍDO SÃO PAULO</v>
          </cell>
          <cell r="E3401" t="str">
            <v>10.763,33</v>
          </cell>
        </row>
        <row r="3402">
          <cell r="A3402" t="str">
            <v>103267</v>
          </cell>
          <cell r="B3402" t="str">
            <v>AR CONDICIONADO SPLIT ON/OFF, CASSETE (TETO), FRIO 4 VIAS 18000 BTU/H - FORNECIMENTO E INSTALAÇÃO. AF_11/2021_PE</v>
          </cell>
          <cell r="C3402" t="str">
            <v>UN</v>
          </cell>
          <cell r="D3402" t="str">
            <v>ATRIBUÍDO SÃO PAULO</v>
          </cell>
          <cell r="E3402" t="str">
            <v>6.121,68</v>
          </cell>
        </row>
        <row r="3403">
          <cell r="A3403" t="str">
            <v>103268</v>
          </cell>
          <cell r="B3403" t="str">
            <v>AR CONDICIONADO SPLIT ON/OFF, CASSETE (TETO), 18000 BTU/H, CICLO QUENTE/FRIO - FORNECIMENTO E INSTALAÇÃO. AF_11/2021_PE</v>
          </cell>
          <cell r="C3403" t="str">
            <v>UN</v>
          </cell>
          <cell r="D3403" t="str">
            <v>ATRIBUÍDO SÃO PAULO</v>
          </cell>
          <cell r="E3403" t="str">
            <v>7.277,87</v>
          </cell>
        </row>
        <row r="3404">
          <cell r="A3404" t="str">
            <v>103269</v>
          </cell>
          <cell r="B3404" t="str">
            <v>AR CONDICIONADO SPLIT ON/OFF, CASSETE (TETO), FRIO 4 VIAS 24000 BTU/H - FORNECIMENTO E INSTALAÇÃO. AF_11/2021_PE</v>
          </cell>
          <cell r="C3404" t="str">
            <v>UN</v>
          </cell>
          <cell r="D3404" t="str">
            <v>ATRIBUÍDO SÃO PAULO</v>
          </cell>
          <cell r="E3404" t="str">
            <v>7.535,62</v>
          </cell>
        </row>
        <row r="3405">
          <cell r="A3405" t="str">
            <v>103270</v>
          </cell>
          <cell r="B3405" t="str">
            <v>AR CONDICIONADO SPLIT ON/OFF, CASSETE (TETO), 24000 BTU/H, CICLO QUENTE/FRIO - FORNECIMENTO E INSTALAÇÃO. AF_11/2021_PE</v>
          </cell>
          <cell r="C3405" t="str">
            <v>UN</v>
          </cell>
          <cell r="D3405" t="str">
            <v>ATRIBUÍDO SÃO PAULO</v>
          </cell>
          <cell r="E3405" t="str">
            <v>7.824,46</v>
          </cell>
        </row>
        <row r="3406">
          <cell r="A3406" t="str">
            <v>103271</v>
          </cell>
          <cell r="B3406" t="str">
            <v>AR CONDICIONADO SPLIT ON/OFF, CASSETE (TETO), FRIO 4 VIAS 36000 BTU/H - FORNECIMENTO E INSTALAÇÃO. AF_11/2021_PE</v>
          </cell>
          <cell r="C3406" t="str">
            <v>UN</v>
          </cell>
          <cell r="D3406" t="str">
            <v>ATRIBUÍDO SÃO PAULO</v>
          </cell>
          <cell r="E3406" t="str">
            <v>11.102,57</v>
          </cell>
        </row>
        <row r="3407">
          <cell r="A3407" t="str">
            <v>103272</v>
          </cell>
          <cell r="B3407" t="str">
            <v>AR CONDICIONADO SPLIT ON/OFF, CASSETE (TETO), 36000 BTU/H, CICLO QUENTE/FRIO - FORNECIMENTO E INSTALAÇÃO. AF_11/2021_PE</v>
          </cell>
          <cell r="C3407" t="str">
            <v>UN</v>
          </cell>
          <cell r="D3407" t="str">
            <v>ATRIBUÍDO SÃO PAULO</v>
          </cell>
          <cell r="E3407" t="str">
            <v>11.469,87</v>
          </cell>
        </row>
        <row r="3408">
          <cell r="A3408" t="str">
            <v>103273</v>
          </cell>
          <cell r="B3408" t="str">
            <v>AR CONDICIONADO SPLIT ON/OFF, CASSETE (TETO), FRIO 4 VIAS 48000 BTU/H - FORNECIMENTO E INSTALAÇÃO. AF_11/2021_PE</v>
          </cell>
          <cell r="C3408" t="str">
            <v>UN</v>
          </cell>
          <cell r="D3408" t="str">
            <v>ATRIBUÍDO SÃO PAULO</v>
          </cell>
          <cell r="E3408" t="str">
            <v>11.773,91</v>
          </cell>
        </row>
        <row r="3409">
          <cell r="A3409" t="str">
            <v>103274</v>
          </cell>
          <cell r="B3409" t="str">
            <v>AR CONDICIONADO SPLIT ON/OFF, CASSETE (TETO), 48000 BTU/H, CICLO QUENTE/FRIO - FORNECIMENTO E INSTALAÇÃO. AF_11/2021_PE</v>
          </cell>
          <cell r="C3409" t="str">
            <v>UN</v>
          </cell>
          <cell r="D3409" t="str">
            <v>ATRIBUÍDO SÃO PAULO</v>
          </cell>
          <cell r="E3409" t="str">
            <v>13.501,38</v>
          </cell>
        </row>
        <row r="3410">
          <cell r="A3410" t="str">
            <v>103275</v>
          </cell>
          <cell r="B3410" t="str">
            <v>AR CONDICIONADO SPLIT ON/OFF, CASSETE (TETO), FRIO 4 VIAS 60000 BTU/H - FORNECIMENTO E INSTALAÇÃO. AF_11/2021_PE</v>
          </cell>
          <cell r="C3410" t="str">
            <v>UN</v>
          </cell>
          <cell r="D3410" t="str">
            <v>ATRIBUÍDO SÃO PAULO</v>
          </cell>
          <cell r="E3410" t="str">
            <v>13.430,85</v>
          </cell>
        </row>
        <row r="3411">
          <cell r="A3411" t="str">
            <v>103276</v>
          </cell>
          <cell r="B3411" t="str">
            <v>AR CONDICIONADO SPLIT ON/OFF, CASSETE (TETO), 60000 BTU/H, CICLO QUENTE/FRIO - FORNECIMENTO E INSTALAÇÃO. AF_11/2021_PE</v>
          </cell>
          <cell r="C3411" t="str">
            <v>UN</v>
          </cell>
          <cell r="D3411" t="str">
            <v>ATRIBUÍDO SÃO PAULO</v>
          </cell>
          <cell r="E3411" t="str">
            <v>14.098,98</v>
          </cell>
        </row>
        <row r="3412">
          <cell r="A3412" t="str">
            <v>103277</v>
          </cell>
          <cell r="B3412" t="str">
            <v>AR CONDICIONADO SPLITÃO 10 TR - FORNECIMENTO E INSTALAÇÃO. AF_11/2021_PE</v>
          </cell>
          <cell r="C3412" t="str">
            <v>UN</v>
          </cell>
          <cell r="D3412" t="str">
            <v>ATRIBUÍDO SÃO PAULO</v>
          </cell>
          <cell r="E3412" t="str">
            <v>26.082,98</v>
          </cell>
        </row>
        <row r="3413">
          <cell r="A3413" t="str">
            <v>103278</v>
          </cell>
          <cell r="B3413" t="str">
            <v>AR CONDICIONADO SPLITÃO 15 TR - FORNECIMENTO E INSTALAÇÃO. AF_11/2021_PE</v>
          </cell>
          <cell r="C3413" t="str">
            <v>UN</v>
          </cell>
          <cell r="D3413" t="str">
            <v>ATRIBUÍDO SÃO PAULO</v>
          </cell>
          <cell r="E3413" t="str">
            <v>33.420,28</v>
          </cell>
        </row>
        <row r="3414">
          <cell r="A3414" t="str">
            <v>103288</v>
          </cell>
          <cell r="B3414" t="str">
            <v>RASGO E CHUMBAMENTO EM ALVENARIA PARA TUBOS DE SPLIT PAREDE DE 9000 A 24000 BTUS/H. AF_11/2021</v>
          </cell>
          <cell r="C3414" t="str">
            <v>UN</v>
          </cell>
          <cell r="D3414" t="str">
            <v>COEFICIENTE DE REPRESENTATIVIDADE</v>
          </cell>
          <cell r="E3414" t="str">
            <v>12,23</v>
          </cell>
        </row>
        <row r="3415">
          <cell r="A3415" t="str">
            <v>103289</v>
          </cell>
          <cell r="B3415" t="str">
            <v>TUBO EM COBRE FLEXÍVEL, DN 1/4", COM ISOLAMENTO, INSTALADO EM FORRO, PARA RAMAL DE ALIMENTAÇÃO DE AR CONDICIONADO, INCLUSO FIXADOR. AF_11/2021</v>
          </cell>
          <cell r="C3415" t="str">
            <v>M</v>
          </cell>
          <cell r="D3415" t="str">
            <v>ATRIBUÍDO SÃO PAULO</v>
          </cell>
          <cell r="E3415" t="str">
            <v>28,08</v>
          </cell>
        </row>
        <row r="3416">
          <cell r="A3416" t="str">
            <v>103290</v>
          </cell>
          <cell r="B3416" t="str">
            <v>TUBO EM COBRE FLEXÍVEL, DN 3/8", COM ISOLAMENTO, INSTALADO EM FORRO, PARA RAMAL DE ALIMENTAÇÃO DE AR CONDICIONADO, INCLUSO FIXADOR. AF_11/2021</v>
          </cell>
          <cell r="C3416" t="str">
            <v>M</v>
          </cell>
          <cell r="D3416" t="str">
            <v>ATRIBUÍDO SÃO PAULO</v>
          </cell>
          <cell r="E3416" t="str">
            <v>43,52</v>
          </cell>
        </row>
        <row r="3417">
          <cell r="A3417" t="str">
            <v>103291</v>
          </cell>
          <cell r="B3417" t="str">
            <v>TUBO EM COBRE FLEXÍVEL, DN 1/2", COM ISOLAMENTO, INSTALADO EM FORRO, PARA RAMAL DE ALIMENTAÇÃO DE AR CONDICIONADO, INCLUSO FIXADOR. AF_11/2021</v>
          </cell>
          <cell r="C3417" t="str">
            <v>M</v>
          </cell>
          <cell r="D3417" t="str">
            <v>ATRIBUÍDO SÃO PAULO</v>
          </cell>
          <cell r="E3417" t="str">
            <v>54,64</v>
          </cell>
        </row>
        <row r="3418">
          <cell r="A3418" t="str">
            <v>103292</v>
          </cell>
          <cell r="B3418" t="str">
            <v>TUBO EM COBRE FLEXÍVEL, DN 5/8", COM ISOLAMENTO, INSTALADO EM FORRO, PARA RAMAL DE ALIMENTAÇÃO DE AR CONDICIONADO, INCLUSO FIXADOR. AF_11/2021</v>
          </cell>
          <cell r="C3418" t="str">
            <v>M</v>
          </cell>
          <cell r="D3418" t="str">
            <v>ATRIBUÍDO SÃO PAULO</v>
          </cell>
          <cell r="E3418" t="str">
            <v>65,99</v>
          </cell>
        </row>
        <row r="3419">
          <cell r="A3419" t="str">
            <v>101936</v>
          </cell>
          <cell r="B3419" t="str">
            <v>INSTALAÇÃO DE TUBOS E CONEXÕES, EM AÇO/FERRO GALVANIZADO, PARA O CENTRO DE MEDIÇÃO DE GÁS DE EDIFÍCIO RESIDENCIAL, COM 4 PAVIMENTOS, 16 UNIDADES HABITACIONAIS, DN 32 (1 1/4) - FORNECIMENTO E INSTALAÇÃO. AF_10/2020</v>
          </cell>
          <cell r="C3419" t="str">
            <v>UN</v>
          </cell>
          <cell r="D3419" t="str">
            <v>ATRIBUÍDO SÃO PAULO</v>
          </cell>
          <cell r="E3419" t="str">
            <v>7.163,53</v>
          </cell>
        </row>
        <row r="3420">
          <cell r="A3420" t="str">
            <v>101937</v>
          </cell>
          <cell r="B3420" t="str">
            <v>INSTALAÇÃO DE TUBOS E CONEXÕES, EM AÇO/FERRO GALVANIZADO, PARA O CENTRO DE MEDIÇÃO DE GÁS DE EDIFÍCIO RESIDENCIAL, COM 4 PAVIMENTOS, 16 UNIDADES HABITACIONAIS, DN 50 (2) - FORNECIMENTO E INSTALAÇÃO. AF_10/2020</v>
          </cell>
          <cell r="C3420" t="str">
            <v>UN</v>
          </cell>
          <cell r="D3420" t="str">
            <v>ATRIBUÍDO SÃO PAULO</v>
          </cell>
          <cell r="E3420" t="str">
            <v>12.743,03</v>
          </cell>
        </row>
        <row r="3421">
          <cell r="A3421" t="str">
            <v>98294</v>
          </cell>
          <cell r="B3421" t="str">
            <v>CABO ELETRÔNICO CATEGORIA 5E, INSTALADO EM EDIFICAÇÃO RESIDENCIAL - FORNECIMENTO E INSTALAÇÃO. AF_11/2019</v>
          </cell>
          <cell r="C3421" t="str">
            <v>M</v>
          </cell>
          <cell r="D3421" t="str">
            <v>COEFICIENTE DE REPRESENTATIVIDADE</v>
          </cell>
          <cell r="E3421" t="str">
            <v>7,23</v>
          </cell>
        </row>
        <row r="3422">
          <cell r="A3422" t="str">
            <v>98295</v>
          </cell>
          <cell r="B3422" t="str">
            <v>CABO ELETRÔNICO CATEGORIA 5E, INSTALADO EM EDIFICAÇÃO INSTITUCIONAL - FORNECIMENTO E INSTALAÇÃO. AF_11/2019</v>
          </cell>
          <cell r="C3422" t="str">
            <v>M</v>
          </cell>
          <cell r="D3422" t="str">
            <v>COEFICIENTE DE REPRESENTATIVIDADE</v>
          </cell>
          <cell r="E3422" t="str">
            <v>6,67</v>
          </cell>
        </row>
        <row r="3423">
          <cell r="A3423" t="str">
            <v>98296</v>
          </cell>
          <cell r="B3423" t="str">
            <v>CABO ELETRÔNICO CATEGORIA 6, INSTALADO EM EDIFICAÇÃO RESIDENCIAL - FORNECIMENTO E INSTALAÇÃO. AF_11/2019</v>
          </cell>
          <cell r="C3423" t="str">
            <v>M</v>
          </cell>
          <cell r="D3423" t="str">
            <v>COEFICIENTE DE REPRESENTATIVIDADE</v>
          </cell>
          <cell r="E3423" t="str">
            <v>10,50</v>
          </cell>
        </row>
        <row r="3424">
          <cell r="A3424" t="str">
            <v>98297</v>
          </cell>
          <cell r="B3424" t="str">
            <v>CABO ELETRÔNICO CATEGORIA 6, INSTALADO EM EDIFICAÇÃO INSTITUCIONAL - FORNECIMENTO E INSTALAÇÃO. AF_11/2019</v>
          </cell>
          <cell r="C3424" t="str">
            <v>M</v>
          </cell>
          <cell r="D3424" t="str">
            <v>COEFICIENTE DE REPRESENTATIVIDADE</v>
          </cell>
          <cell r="E3424" t="str">
            <v>9,60</v>
          </cell>
        </row>
        <row r="3425">
          <cell r="A3425" t="str">
            <v>98298</v>
          </cell>
          <cell r="B3425" t="str">
            <v>CABO ELETRÔNICO CATEGORIA 6A, INSTALADO EM EDIFICAÇÃO RESIDENCIAL - FORNECIMENTO E INSTALAÇÃO. AF_11/2019</v>
          </cell>
          <cell r="C3425" t="str">
            <v>M</v>
          </cell>
          <cell r="D3425" t="str">
            <v>COEFICIENTE DE REPRESENTATIVIDADE</v>
          </cell>
          <cell r="E3425" t="str">
            <v>26,18</v>
          </cell>
        </row>
        <row r="3426">
          <cell r="A3426" t="str">
            <v>98299</v>
          </cell>
          <cell r="B3426" t="str">
            <v>CABO ELETRÔNICO CATEGORIA 6A, INSTALADO EM EDIFICAÇÃO INSTITUCIONAL - FORNECIMENTO E INSTALAÇÃO. AF_11/2019</v>
          </cell>
          <cell r="C3426" t="str">
            <v>M</v>
          </cell>
          <cell r="D3426" t="str">
            <v>COEFICIENTE DE REPRESENTATIVIDADE</v>
          </cell>
          <cell r="E3426" t="str">
            <v>25,07</v>
          </cell>
        </row>
        <row r="3427">
          <cell r="A3427" t="str">
            <v>98300</v>
          </cell>
          <cell r="B3427" t="str">
            <v>CABO COAXIAL RG6 95% - FORNECIMENTO E INSTALAÇÃO. AF_11/2019</v>
          </cell>
          <cell r="C3427" t="str">
            <v>M</v>
          </cell>
          <cell r="D3427" t="str">
            <v>COEFICIENTE DE REPRESENTATIVIDADE</v>
          </cell>
          <cell r="E3427" t="str">
            <v>5,24</v>
          </cell>
        </row>
        <row r="3428">
          <cell r="A3428" t="str">
            <v>98301</v>
          </cell>
          <cell r="B3428" t="str">
            <v>PATCH PANEL 24 PORTAS, CATEGORIA 5E - FORNECIMENTO E INSTALAÇÃO. AF_11/2019</v>
          </cell>
          <cell r="C3428" t="str">
            <v>UN</v>
          </cell>
          <cell r="D3428" t="str">
            <v>ATRIBUÍDO SÃO PAULO</v>
          </cell>
          <cell r="E3428" t="str">
            <v>543,20</v>
          </cell>
        </row>
        <row r="3429">
          <cell r="A3429" t="str">
            <v>98302</v>
          </cell>
          <cell r="B3429" t="str">
            <v>PATCH PANEL 24 PORTAS, CATEGORIA 6 - FORNECIMENTO E INSTALAÇÃO. AF_11/2019</v>
          </cell>
          <cell r="C3429" t="str">
            <v>UN</v>
          </cell>
          <cell r="D3429" t="str">
            <v>ATRIBUÍDO SÃO PAULO</v>
          </cell>
          <cell r="E3429" t="str">
            <v>1.037,39</v>
          </cell>
        </row>
        <row r="3430">
          <cell r="A3430" t="str">
            <v>98304</v>
          </cell>
          <cell r="B3430" t="str">
            <v>PATCH PANEL 48 PORTAS, CATEGORIA 6 - FORNECIMENTO E INSTALAÇÃO. AF_11/2019</v>
          </cell>
          <cell r="C3430" t="str">
            <v>UN</v>
          </cell>
          <cell r="D3430" t="str">
            <v>ATRIBUÍDO SÃO PAULO</v>
          </cell>
          <cell r="E3430" t="str">
            <v>3.274,05</v>
          </cell>
        </row>
        <row r="3431">
          <cell r="A3431" t="str">
            <v>98305</v>
          </cell>
          <cell r="B3431" t="str">
            <v>RACK FECHADO PARA SERVIDOR - FORNECIMENTO E INSTALAÇÃO. AF_11/2019</v>
          </cell>
          <cell r="C3431" t="str">
            <v>UN</v>
          </cell>
          <cell r="D3431" t="str">
            <v>ATRIBUÍDO SÃO PAULO</v>
          </cell>
          <cell r="E3431" t="str">
            <v>2.437,72</v>
          </cell>
        </row>
        <row r="3432">
          <cell r="A3432" t="str">
            <v>98306</v>
          </cell>
          <cell r="B3432" t="str">
            <v>BLOCO DE ENGATE RÁPIDO PARA BASTIDOR TIPO M10 - FORNECIMENTO E INSTALAÇÃO. AF_11/2019</v>
          </cell>
          <cell r="C3432" t="str">
            <v>UN</v>
          </cell>
          <cell r="D3432" t="str">
            <v>ATRIBUÍDO SÃO PAULO</v>
          </cell>
          <cell r="E3432" t="str">
            <v>53,41</v>
          </cell>
        </row>
        <row r="3433">
          <cell r="A3433" t="str">
            <v>98307</v>
          </cell>
          <cell r="B3433" t="str">
            <v>TOMADA DE REDE RJ45 - FORNECIMENTO E INSTALAÇÃO. AF_11/2019</v>
          </cell>
          <cell r="C3433" t="str">
            <v>UN</v>
          </cell>
          <cell r="D3433" t="str">
            <v>COEFICIENTE DE REPRESENTATIVIDADE</v>
          </cell>
          <cell r="E3433" t="str">
            <v>50,31</v>
          </cell>
        </row>
        <row r="3434">
          <cell r="A3434" t="str">
            <v>98308</v>
          </cell>
          <cell r="B3434" t="str">
            <v>TOMADA PARA TELEFONE RJ11 - FORNECIMENTO E INSTALAÇÃO. AF_11/2019</v>
          </cell>
          <cell r="C3434" t="str">
            <v>UN</v>
          </cell>
          <cell r="D3434" t="str">
            <v>COEFICIENTE DE REPRESENTATIVIDADE</v>
          </cell>
          <cell r="E3434" t="str">
            <v>32,09</v>
          </cell>
        </row>
        <row r="3435">
          <cell r="A3435" t="str">
            <v>98593</v>
          </cell>
          <cell r="B3435" t="str">
            <v>PATCH PANEL 48 PORTAS, CATEGORIA 5E - FORNECIMENTO E INSTALAÇÃO. AF_11/2019</v>
          </cell>
          <cell r="C3435" t="str">
            <v>UN</v>
          </cell>
          <cell r="D3435" t="str">
            <v>ATRIBUÍDO SÃO PAULO</v>
          </cell>
          <cell r="E3435" t="str">
            <v>2.266,37</v>
          </cell>
        </row>
        <row r="3436">
          <cell r="A3436" t="str">
            <v>100553</v>
          </cell>
          <cell r="B3436" t="str">
            <v>CABO COAXIAL RG11 95% - FORNECIMENTO E INSTALAÇÃO. AF_11/2019</v>
          </cell>
          <cell r="C3436" t="str">
            <v>M</v>
          </cell>
          <cell r="D3436" t="str">
            <v>COEFICIENTE DE REPRESENTATIVIDADE</v>
          </cell>
          <cell r="E3436" t="str">
            <v>27,30</v>
          </cell>
        </row>
        <row r="3437">
          <cell r="A3437" t="str">
            <v>100554</v>
          </cell>
          <cell r="B3437" t="str">
            <v>CABO COAXIAL RG59 95% - FORNECIMENTO E INSTALAÇÃO. AF_11/2019</v>
          </cell>
          <cell r="C3437" t="str">
            <v>M</v>
          </cell>
          <cell r="D3437" t="str">
            <v>COEFICIENTE DE REPRESENTATIVIDADE</v>
          </cell>
          <cell r="E3437" t="str">
            <v>5,01</v>
          </cell>
        </row>
        <row r="3438">
          <cell r="A3438" t="str">
            <v>100555</v>
          </cell>
          <cell r="B3438" t="str">
            <v>RACK ABERTO EM COLUNA 44U PARA SERVIDOR - FORNECIMENTO E INSTALAÇÃO. AF_11/2019</v>
          </cell>
          <cell r="C3438" t="str">
            <v>UN</v>
          </cell>
          <cell r="D3438" t="str">
            <v>ATRIBUÍDO SÃO PAULO</v>
          </cell>
          <cell r="E3438" t="str">
            <v>1.218,93</v>
          </cell>
        </row>
        <row r="3439">
          <cell r="A3439" t="str">
            <v>89355</v>
          </cell>
          <cell r="B3439" t="str">
            <v>TUBO, PVC, SOLDÁVEL, DN 20MM, INSTALADO EM RAMAL OU SUB-RAMAL DE ÁGUA - FORNECIMENTO E INSTALAÇÃO. AF_06/2022</v>
          </cell>
          <cell r="C3439" t="str">
            <v>M</v>
          </cell>
          <cell r="D3439" t="str">
            <v>COEFICIENTE DE REPRESENTATIVIDADE</v>
          </cell>
          <cell r="E3439" t="str">
            <v>16,40</v>
          </cell>
        </row>
        <row r="3440">
          <cell r="A3440" t="str">
            <v>89356</v>
          </cell>
          <cell r="B3440" t="str">
            <v>TUBO, PVC, SOLDÁVEL, DN 25MM, INSTALADO EM RAMAL OU SUB-RAMAL DE ÁGUA - FORNECIMENTO E INSTALAÇÃO. AF_06/2022</v>
          </cell>
          <cell r="C3440" t="str">
            <v>M</v>
          </cell>
          <cell r="D3440" t="str">
            <v>COEFICIENTE DE REPRESENTATIVIDADE</v>
          </cell>
          <cell r="E3440" t="str">
            <v>18,90</v>
          </cell>
        </row>
        <row r="3441">
          <cell r="A3441" t="str">
            <v>89357</v>
          </cell>
          <cell r="B3441" t="str">
            <v>TUBO, PVC, SOLDÁVEL, DN 32MM, INSTALADO EM RAMAL OU SUB-RAMAL DE ÁGUA - FORNECIMENTO E INSTALAÇÃO. AF_06/2022</v>
          </cell>
          <cell r="C3441" t="str">
            <v>M</v>
          </cell>
          <cell r="D3441" t="str">
            <v>COEFICIENTE DE REPRESENTATIVIDADE</v>
          </cell>
          <cell r="E3441" t="str">
            <v>26,57</v>
          </cell>
        </row>
        <row r="3442">
          <cell r="A3442" t="str">
            <v>89401</v>
          </cell>
          <cell r="B3442" t="str">
            <v>TUBO, PVC, SOLDÁVEL, DN 20MM, INSTALADO EM RAMAL DE DISTRIBUIÇÃO DE ÁGUA - FORNECIMENTO E INSTALAÇÃO. AF_06/2022</v>
          </cell>
          <cell r="C3442" t="str">
            <v>M</v>
          </cell>
          <cell r="D3442" t="str">
            <v>COEFICIENTE DE REPRESENTATIVIDADE</v>
          </cell>
          <cell r="E3442" t="str">
            <v>8,99</v>
          </cell>
        </row>
        <row r="3443">
          <cell r="A3443" t="str">
            <v>89402</v>
          </cell>
          <cell r="B3443" t="str">
            <v>TUBO, PVC, SOLDÁVEL, DN 25MM, INSTALADO EM RAMAL DE DISTRIBUIÇÃO DE ÁGUA - FORNECIMENTO E INSTALAÇÃO. AF_06/2022</v>
          </cell>
          <cell r="C3443" t="str">
            <v>M</v>
          </cell>
          <cell r="D3443" t="str">
            <v>COEFICIENTE DE REPRESENTATIVIDADE</v>
          </cell>
          <cell r="E3443" t="str">
            <v>10,32</v>
          </cell>
        </row>
        <row r="3444">
          <cell r="A3444" t="str">
            <v>89403</v>
          </cell>
          <cell r="B3444" t="str">
            <v>TUBO, PVC, SOLDÁVEL, DN 32MM, INSTALADO EM RAMAL DE DISTRIBUIÇÃO DE ÁGUA - FORNECIMENTO E INSTALAÇÃO. AF_06/2022</v>
          </cell>
          <cell r="C3444" t="str">
            <v>M</v>
          </cell>
          <cell r="D3444" t="str">
            <v>COEFICIENTE DE REPRESENTATIVIDADE</v>
          </cell>
          <cell r="E3444" t="str">
            <v>16,33</v>
          </cell>
        </row>
        <row r="3445">
          <cell r="A3445" t="str">
            <v>89446</v>
          </cell>
          <cell r="B3445" t="str">
            <v>TUBO, PVC, SOLDÁVEL, DN 25MM, INSTALADO EM PRUMADA DE ÁGUA - FORNECIMENTO E INSTALAÇÃO. AF_06/2022</v>
          </cell>
          <cell r="C3445" t="str">
            <v>M</v>
          </cell>
          <cell r="D3445" t="str">
            <v>COEFICIENTE DE REPRESENTATIVIDADE</v>
          </cell>
          <cell r="E3445" t="str">
            <v>4,91</v>
          </cell>
        </row>
        <row r="3446">
          <cell r="A3446" t="str">
            <v>89447</v>
          </cell>
          <cell r="B3446" t="str">
            <v>TUBO, PVC, SOLDÁVEL, DN 32MM, INSTALADO EM PRUMADA DE ÁGUA - FORNECIMENTO E INSTALAÇÃO. AF_06/2022</v>
          </cell>
          <cell r="C3446" t="str">
            <v>M</v>
          </cell>
          <cell r="D3446" t="str">
            <v>COEFICIENTE DE REPRESENTATIVIDADE</v>
          </cell>
          <cell r="E3446" t="str">
            <v>9,91</v>
          </cell>
        </row>
        <row r="3447">
          <cell r="A3447" t="str">
            <v>89448</v>
          </cell>
          <cell r="B3447" t="str">
            <v>TUBO, PVC, SOLDÁVEL, DN 40MM, INSTALADO EM PRUMADA DE ÁGUA - FORNECIMENTO E INSTALAÇÃO. AF_06/2022</v>
          </cell>
          <cell r="C3447" t="str">
            <v>M</v>
          </cell>
          <cell r="D3447" t="str">
            <v>COEFICIENTE DE REPRESENTATIVIDADE</v>
          </cell>
          <cell r="E3447" t="str">
            <v>15,23</v>
          </cell>
        </row>
        <row r="3448">
          <cell r="A3448" t="str">
            <v>89449</v>
          </cell>
          <cell r="B3448" t="str">
            <v>TUBO, PVC, SOLDÁVEL, DN 50MM, INSTALADO EM PRUMADA DE ÁGUA - FORNECIMENTO E INSTALAÇÃO. AF_06/2022</v>
          </cell>
          <cell r="C3448" t="str">
            <v>M</v>
          </cell>
          <cell r="D3448" t="str">
            <v>COEFICIENTE DE REPRESENTATIVIDADE</v>
          </cell>
          <cell r="E3448" t="str">
            <v>16,81</v>
          </cell>
        </row>
        <row r="3449">
          <cell r="A3449" t="str">
            <v>89450</v>
          </cell>
          <cell r="B3449" t="str">
            <v>TUBO, PVC, SOLDÁVEL, DN 60MM, INSTALADO EM PRUMADA DE ÁGUA - FORNECIMENTO E INSTALAÇÃO. AF_06/2022</v>
          </cell>
          <cell r="C3449" t="str">
            <v>M</v>
          </cell>
          <cell r="D3449" t="str">
            <v>COEFICIENTE DE REPRESENTATIVIDADE</v>
          </cell>
          <cell r="E3449" t="str">
            <v>27,07</v>
          </cell>
        </row>
        <row r="3450">
          <cell r="A3450" t="str">
            <v>89451</v>
          </cell>
          <cell r="B3450" t="str">
            <v>TUBO, PVC, SOLDÁVEL, DN 75MM, INSTALADO EM PRUMADA DE ÁGUA - FORNECIMENTO E INSTALAÇÃO. AF_06/2022</v>
          </cell>
          <cell r="C3450" t="str">
            <v>M</v>
          </cell>
          <cell r="D3450" t="str">
            <v>COEFICIENTE DE REPRESENTATIVIDADE</v>
          </cell>
          <cell r="E3450" t="str">
            <v>44,21</v>
          </cell>
        </row>
        <row r="3451">
          <cell r="A3451" t="str">
            <v>89452</v>
          </cell>
          <cell r="B3451" t="str">
            <v>TUBO, PVC, SOLDÁVEL, DN 85MM, INSTALADO EM PRUMADA DE ÁGUA - FORNECIMENTO E INSTALAÇÃO. AF_06/2022</v>
          </cell>
          <cell r="C3451" t="str">
            <v>M</v>
          </cell>
          <cell r="D3451" t="str">
            <v>COEFICIENTE DE REPRESENTATIVIDADE</v>
          </cell>
          <cell r="E3451" t="str">
            <v>61,01</v>
          </cell>
        </row>
        <row r="3452">
          <cell r="A3452" t="str">
            <v>89508</v>
          </cell>
          <cell r="B3452" t="str">
            <v>TUBO PVC, SÉRIE R, ÁGUA PLUVIAL, DN 40 MM, FORNECIDO E INSTALADO EM RAMAL DE ENCAMINHAMENTO. AF_06/2022</v>
          </cell>
          <cell r="C3452" t="str">
            <v>M</v>
          </cell>
          <cell r="D3452" t="str">
            <v>COEFICIENTE DE REPRESENTATIVIDADE</v>
          </cell>
          <cell r="E3452" t="str">
            <v>14,21</v>
          </cell>
        </row>
        <row r="3453">
          <cell r="A3453" t="str">
            <v>89509</v>
          </cell>
          <cell r="B3453" t="str">
            <v>TUBO PVC, SÉRIE R, ÁGUA PLUVIAL, DN 50 MM, FORNECIDO E INSTALADO EM RAMAL DE ENCAMINHAMENTO. AF_06/2022</v>
          </cell>
          <cell r="C3453" t="str">
            <v>M</v>
          </cell>
          <cell r="D3453" t="str">
            <v>COEFICIENTE DE REPRESENTATIVIDADE</v>
          </cell>
          <cell r="E3453" t="str">
            <v>19,26</v>
          </cell>
        </row>
        <row r="3454">
          <cell r="A3454" t="str">
            <v>89511</v>
          </cell>
          <cell r="B3454" t="str">
            <v>TUBO PVC, SÉRIE R, ÁGUA PLUVIAL, DN 75 MM, FORNECIDO E INSTALADO EM RAMAL DE ENCAMINHAMENTO. AF_06/2022</v>
          </cell>
          <cell r="C3454" t="str">
            <v>M</v>
          </cell>
          <cell r="D3454" t="str">
            <v>COEFICIENTE DE REPRESENTATIVIDADE</v>
          </cell>
          <cell r="E3454" t="str">
            <v>33,04</v>
          </cell>
        </row>
        <row r="3455">
          <cell r="A3455" t="str">
            <v>89512</v>
          </cell>
          <cell r="B3455" t="str">
            <v>TUBO PVC, SÉRIE R, ÁGUA PLUVIAL, DN 100 MM, FORNECIDO E INSTALADO EM RAMAL DE ENCAMINHAMENTO. AF_06/2022</v>
          </cell>
          <cell r="C3455" t="str">
            <v>M</v>
          </cell>
          <cell r="D3455" t="str">
            <v>COEFICIENTE DE REPRESENTATIVIDADE</v>
          </cell>
          <cell r="E3455" t="str">
            <v>41,71</v>
          </cell>
        </row>
        <row r="3456">
          <cell r="A3456" t="str">
            <v>89576</v>
          </cell>
          <cell r="B3456" t="str">
            <v>TUBO PVC, SÉRIE R, ÁGUA PLUVIAL, DN 75 MM, FORNECIDO E INSTALADO EM CONDUTORES VERTICAIS DE ÁGUAS PLUVIAIS. AF_06/2022</v>
          </cell>
          <cell r="C3456" t="str">
            <v>M</v>
          </cell>
          <cell r="D3456" t="str">
            <v>COEFICIENTE DE REPRESENTATIVIDADE</v>
          </cell>
          <cell r="E3456" t="str">
            <v>23,68</v>
          </cell>
        </row>
        <row r="3457">
          <cell r="A3457" t="str">
            <v>89578</v>
          </cell>
          <cell r="B3457" t="str">
            <v>TUBO PVC, SÉRIE R, ÁGUA PLUVIAL, DN 100 MM, FORNECIDO E INSTALADO EM CONDUTORES VERTICAIS DE ÁGUAS PLUVIAIS. AF_06/2022</v>
          </cell>
          <cell r="C3457" t="str">
            <v>M</v>
          </cell>
          <cell r="D3457" t="str">
            <v>COEFICIENTE DE REPRESENTATIVIDADE</v>
          </cell>
          <cell r="E3457" t="str">
            <v>29,28</v>
          </cell>
        </row>
        <row r="3458">
          <cell r="A3458" t="str">
            <v>89580</v>
          </cell>
          <cell r="B3458" t="str">
            <v>TUBO PVC, SÉRIE R, ÁGUA PLUVIAL, DN 150 MM, FORNECIDO E INSTALADO EM CONDUTORES VERTICAIS DE ÁGUAS PLUVIAIS. AF_06/2022</v>
          </cell>
          <cell r="C3458" t="str">
            <v>M</v>
          </cell>
          <cell r="D3458" t="str">
            <v>COEFICIENTE DE REPRESENTATIVIDADE</v>
          </cell>
          <cell r="E3458" t="str">
            <v>60,71</v>
          </cell>
        </row>
        <row r="3459">
          <cell r="A3459" t="str">
            <v>89633</v>
          </cell>
          <cell r="B3459" t="str">
            <v>TUBO, CPVC, SOLDÁVEL, DN 15MM, INSTALADO EM RAMAL OU SUB-RAMAL DE ÁGUA - FORNECIMENTO E INSTALAÇÃO. AF_06/2022</v>
          </cell>
          <cell r="C3459" t="str">
            <v>M</v>
          </cell>
          <cell r="D3459" t="str">
            <v>ATRIBUÍDO SÃO PAULO</v>
          </cell>
          <cell r="E3459" t="str">
            <v>20,62</v>
          </cell>
        </row>
        <row r="3460">
          <cell r="A3460" t="str">
            <v>89634</v>
          </cell>
          <cell r="B3460" t="str">
            <v>TUBO, CPVC, SOLDÁVEL, DN 22MM, INSTALADO EM RAMAL OU SUB-RAMAL DE ÁGUA - FORNECIMENTO E INSTALAÇÃO. AF_06/2022</v>
          </cell>
          <cell r="C3460" t="str">
            <v>M</v>
          </cell>
          <cell r="D3460" t="str">
            <v>ATRIBUÍDO SÃO PAULO</v>
          </cell>
          <cell r="E3460" t="str">
            <v>29,45</v>
          </cell>
        </row>
        <row r="3461">
          <cell r="A3461" t="str">
            <v>89635</v>
          </cell>
          <cell r="B3461" t="str">
            <v>TUBO, CPVC, SOLDÁVEL, DN 28MM, INSTALADO EM RAMAL OU SUB-RAMAL DE ÁGUA - FORNECIMENTO E INSTALAÇÃO. AF_06/2022</v>
          </cell>
          <cell r="C3461" t="str">
            <v>M</v>
          </cell>
          <cell r="D3461" t="str">
            <v>ATRIBUÍDO SÃO PAULO</v>
          </cell>
          <cell r="E3461" t="str">
            <v>43,50</v>
          </cell>
        </row>
        <row r="3462">
          <cell r="A3462" t="str">
            <v>89636</v>
          </cell>
          <cell r="B3462" t="str">
            <v>TUBO, CPVC, SOLDÁVEL, DN 35MM, INSTALADO EM RAMAL OU SUB-RAMAL DE ÁGUA   FORNECIMENTO E INSTALAÇÃO. AF_06/2022</v>
          </cell>
          <cell r="C3462" t="str">
            <v>M</v>
          </cell>
          <cell r="D3462" t="str">
            <v>ATRIBUÍDO SÃO PAULO</v>
          </cell>
          <cell r="E3462" t="str">
            <v>54,80</v>
          </cell>
        </row>
        <row r="3463">
          <cell r="A3463" t="str">
            <v>89711</v>
          </cell>
          <cell r="B3463" t="str">
            <v>TUBO PVC, SERIE NORMAL, ESGOTO PREDIAL, DN 40 MM, FORNECIDO E INSTALADO EM RAMAL DE DESCARGA OU RAMAL DE ESGOTO SANITÁRIO. AF_08/2022</v>
          </cell>
          <cell r="C3463" t="str">
            <v>M</v>
          </cell>
          <cell r="D3463" t="str">
            <v>COEFICIENTE DE REPRESENTATIVIDADE</v>
          </cell>
          <cell r="E3463" t="str">
            <v>17,43</v>
          </cell>
        </row>
        <row r="3464">
          <cell r="A3464" t="str">
            <v>89712</v>
          </cell>
          <cell r="B3464" t="str">
            <v>TUBO PVC, SERIE NORMAL, ESGOTO PREDIAL, DN 50 MM, FORNECIDO E INSTALADO EM RAMAL DE DESCARGA OU RAMAL DE ESGOTO SANITÁRIO. AF_08/2022</v>
          </cell>
          <cell r="C3464" t="str">
            <v>M</v>
          </cell>
          <cell r="D3464" t="str">
            <v>COEFICIENTE DE REPRESENTATIVIDADE</v>
          </cell>
          <cell r="E3464" t="str">
            <v>22,45</v>
          </cell>
        </row>
        <row r="3465">
          <cell r="A3465" t="str">
            <v>89713</v>
          </cell>
          <cell r="B3465" t="str">
            <v>TUBO PVC, SERIE NORMAL, ESGOTO PREDIAL, DN 75 MM, FORNECIDO E INSTALADO EM RAMAL DE DESCARGA OU RAMAL DE ESGOTO SANITÁRIO. AF_08/2022</v>
          </cell>
          <cell r="C3465" t="str">
            <v>M</v>
          </cell>
          <cell r="D3465" t="str">
            <v>COEFICIENTE DE REPRESENTATIVIDADE</v>
          </cell>
          <cell r="E3465" t="str">
            <v>28,08</v>
          </cell>
        </row>
        <row r="3466">
          <cell r="A3466" t="str">
            <v>89714</v>
          </cell>
          <cell r="B3466" t="str">
            <v>TUBO PVC, SERIE NORMAL, ESGOTO PREDIAL, DN 100 MM, FORNECIDO E INSTALADO EM RAMAL DE DESCARGA OU RAMAL DE ESGOTO SANITÁRIO. AF_08/2022</v>
          </cell>
          <cell r="C3466" t="str">
            <v>M</v>
          </cell>
          <cell r="D3466" t="str">
            <v>COEFICIENTE DE REPRESENTATIVIDADE</v>
          </cell>
          <cell r="E3466" t="str">
            <v>31,27</v>
          </cell>
        </row>
        <row r="3467">
          <cell r="A3467" t="str">
            <v>89716</v>
          </cell>
          <cell r="B3467" t="str">
            <v>TUBO, CPVC, SOLDÁVEL, DN 22MM, INSTALADO EM RAMAL DE DISTRIBUIÇÃO DE ÁGUA - FORNECIMENTO E INSTALAÇÃO. AF_06/2022</v>
          </cell>
          <cell r="C3467" t="str">
            <v>M</v>
          </cell>
          <cell r="D3467" t="str">
            <v>ATRIBUÍDO SÃO PAULO</v>
          </cell>
          <cell r="E3467" t="str">
            <v>21,68</v>
          </cell>
        </row>
        <row r="3468">
          <cell r="A3468" t="str">
            <v>89717</v>
          </cell>
          <cell r="B3468" t="str">
            <v>TUBO, CPVC, SOLDÁVEL, DN 28MM, INSTALADO EM RAMAL DE DISTRIBUIÇÃO DE ÁGUA - FORNECIMENTO E INSTALAÇÃO. AF_06/2022</v>
          </cell>
          <cell r="C3468" t="str">
            <v>M</v>
          </cell>
          <cell r="D3468" t="str">
            <v>ATRIBUÍDO SÃO PAULO</v>
          </cell>
          <cell r="E3468" t="str">
            <v>34,34</v>
          </cell>
        </row>
        <row r="3469">
          <cell r="A3469" t="str">
            <v>89770</v>
          </cell>
          <cell r="B3469" t="str">
            <v>TUBO, CPVC, SOLDÁVEL, DN 35MM, INSTALADO EM PRUMADA DE ÁGUA   FORNECIMENTO E INSTALAÇÃO. AF_06/2022</v>
          </cell>
          <cell r="C3469" t="str">
            <v>M</v>
          </cell>
          <cell r="D3469" t="str">
            <v>ATRIBUÍDO SÃO PAULO</v>
          </cell>
          <cell r="E3469" t="str">
            <v>37,23</v>
          </cell>
        </row>
        <row r="3470">
          <cell r="A3470" t="str">
            <v>89771</v>
          </cell>
          <cell r="B3470" t="str">
            <v>TUBO, CPVC, SOLDÁVEL, DN 42MM, INSTALADO EM PRUMADA DE ÁGUA   FORNECIMENTO E INSTALAÇÃO. AF_06/2022</v>
          </cell>
          <cell r="C3470" t="str">
            <v>M</v>
          </cell>
          <cell r="D3470" t="str">
            <v>ATRIBUÍDO SÃO PAULO</v>
          </cell>
          <cell r="E3470" t="str">
            <v>49,71</v>
          </cell>
        </row>
        <row r="3471">
          <cell r="A3471" t="str">
            <v>89773</v>
          </cell>
          <cell r="B3471" t="str">
            <v>TUBO, CPVC, SOLDÁVEL, DN 73MM, INSTALADO EM PRUMADA DE ÁGUA   FORNECIMENTO E INSTALAÇÃO. AF_06/2022</v>
          </cell>
          <cell r="C3471" t="str">
            <v>M</v>
          </cell>
          <cell r="D3471" t="str">
            <v>ATRIBUÍDO SÃO PAULO</v>
          </cell>
          <cell r="E3471" t="str">
            <v>116,88</v>
          </cell>
        </row>
        <row r="3472">
          <cell r="A3472" t="str">
            <v>89775</v>
          </cell>
          <cell r="B3472" t="str">
            <v>TUBO, CPVC, SOLDÁVEL, DN 89MM, INSTALADO EM PRUMADA DE ÁGUA   FORNECIMENTO E INSTALAÇÃO. AF_06/2022</v>
          </cell>
          <cell r="C3472" t="str">
            <v>M</v>
          </cell>
          <cell r="D3472" t="str">
            <v>ATRIBUÍDO SÃO PAULO</v>
          </cell>
          <cell r="E3472" t="str">
            <v>182,77</v>
          </cell>
        </row>
        <row r="3473">
          <cell r="A3473" t="str">
            <v>89798</v>
          </cell>
          <cell r="B3473" t="str">
            <v>TUBO PVC, SERIE NORMAL, ESGOTO PREDIAL, DN 50 MM, FORNECIDO E INSTALADO EM PRUMADA DE ESGOTO SANITÁRIO OU VENTILAÇÃO. AF_08/2022</v>
          </cell>
          <cell r="C3473" t="str">
            <v>M</v>
          </cell>
          <cell r="D3473" t="str">
            <v>COEFICIENTE DE REPRESENTATIVIDADE</v>
          </cell>
          <cell r="E3473" t="str">
            <v>11,89</v>
          </cell>
        </row>
        <row r="3474">
          <cell r="A3474" t="str">
            <v>89799</v>
          </cell>
          <cell r="B3474" t="str">
            <v>TUBO PVC, SERIE NORMAL, ESGOTO PREDIAL, DN 75 MM, FORNECIDO E INSTALADO EM PRUMADA DE ESGOTO SANITÁRIO OU VENTILAÇÃO. AF_08/2022</v>
          </cell>
          <cell r="C3474" t="str">
            <v>M</v>
          </cell>
          <cell r="D3474" t="str">
            <v>COEFICIENTE DE REPRESENTATIVIDADE</v>
          </cell>
          <cell r="E3474" t="str">
            <v>19,31</v>
          </cell>
        </row>
        <row r="3475">
          <cell r="A3475" t="str">
            <v>89800</v>
          </cell>
          <cell r="B3475" t="str">
            <v>TUBO PVC, SERIE NORMAL, ESGOTO PREDIAL, DN 100 MM, FORNECIDO E INSTALADO EM PRUMADA DE ESGOTO SANITÁRIO OU VENTILAÇÃO. AF_08/2022</v>
          </cell>
          <cell r="C3475" t="str">
            <v>M</v>
          </cell>
          <cell r="D3475" t="str">
            <v>COEFICIENTE DE REPRESENTATIVIDADE</v>
          </cell>
          <cell r="E3475" t="str">
            <v>24,31</v>
          </cell>
        </row>
        <row r="3476">
          <cell r="A3476" t="str">
            <v>89848</v>
          </cell>
          <cell r="B3476" t="str">
            <v>TUBO PVC, SERIE NORMAL, ESGOTO PREDIAL, DN 100 MM, FORNECIDO E INSTALADO EM SUBCOLETOR AÉREO DE ESGOTO SANITÁRIO. AF_08/2022</v>
          </cell>
          <cell r="C3476" t="str">
            <v>M</v>
          </cell>
          <cell r="D3476" t="str">
            <v>COEFICIENTE DE REPRESENTATIVIDADE</v>
          </cell>
          <cell r="E3476" t="str">
            <v>23,41</v>
          </cell>
        </row>
        <row r="3477">
          <cell r="A3477" t="str">
            <v>89849</v>
          </cell>
          <cell r="B3477" t="str">
            <v>TUBO PVC, SERIE NORMAL, ESGOTO PREDIAL, DN 150 MM, FORNECIDO E INSTALADO EM SUBCOLETOR AÉREO DE ESGOTO SANITÁRIO. AF_08/2022</v>
          </cell>
          <cell r="C3477" t="str">
            <v>M</v>
          </cell>
          <cell r="D3477" t="str">
            <v>COEFICIENTE DE REPRESENTATIVIDADE</v>
          </cell>
          <cell r="E3477" t="str">
            <v>49,12</v>
          </cell>
        </row>
        <row r="3478">
          <cell r="A3478" t="str">
            <v>89865</v>
          </cell>
          <cell r="B3478" t="str">
            <v>TUBO, PVC, SOLDÁVEL, DN 25MM, INSTALADO EM DRENO DE AR-CONDICIONADO - FORNECIMENTO E INSTALAÇÃO. AF_08/2022</v>
          </cell>
          <cell r="C3478" t="str">
            <v>M</v>
          </cell>
          <cell r="D3478" t="str">
            <v>COEFICIENTE DE REPRESENTATIVIDADE</v>
          </cell>
          <cell r="E3478" t="str">
            <v>13,96</v>
          </cell>
        </row>
        <row r="3479">
          <cell r="A3479" t="str">
            <v>91786</v>
          </cell>
          <cell r="B3479" t="str">
            <v>(COMPOSIÇÃO REPRESENTATIVA) DO SERVIÇO DE INSTALAÇÃO TUBOS DE PVC, SOLDÁVEL, ÁGUA FRIA, DN 32 MM (INSTALADO EM RAMAL, SUB-RAMAL, RAMAL DE DISTRIBUIÇÃO OU PRUMADA), INCLUSIVE CONEXÕES, CORTES E FIXAÇÕES, PARA PRÉDIOS. AF_10/2015</v>
          </cell>
          <cell r="C3479" t="str">
            <v>M</v>
          </cell>
          <cell r="D3479" t="str">
            <v>ATRIBUÍDO SÃO PAULO</v>
          </cell>
          <cell r="E3479" t="str">
            <v>27,05</v>
          </cell>
        </row>
        <row r="3480">
          <cell r="A3480" t="str">
            <v>92275</v>
          </cell>
          <cell r="B3480" t="str">
            <v>TUBO EM COBRE RÍGIDO, DN 22 MM, CLASSE E, SEM ISOLAMENTO, INSTALADO EM PRUMADA DE HIDRÁULICA PREDIAL - FORNECIMENTO E INSTALAÇÃO. AF_04/2022</v>
          </cell>
          <cell r="C3480" t="str">
            <v>M</v>
          </cell>
          <cell r="D3480" t="str">
            <v>ATRIBUÍDO SÃO PAULO</v>
          </cell>
          <cell r="E3480" t="str">
            <v>51,46</v>
          </cell>
        </row>
        <row r="3481">
          <cell r="A3481" t="str">
            <v>92276</v>
          </cell>
          <cell r="B3481" t="str">
            <v>TUBO EM COBRE RÍGIDO, DN 28 MM, CLASSE E, SEM ISOLAMENTO, INSTALADO EM PRUMADA DE HIDRÁULICA PREDIAL - FORNECIMENTO E INSTALAÇÃO. AF_04/2022</v>
          </cell>
          <cell r="C3481" t="str">
            <v>M</v>
          </cell>
          <cell r="D3481" t="str">
            <v>ATRIBUÍDO SÃO PAULO</v>
          </cell>
          <cell r="E3481" t="str">
            <v>65,35</v>
          </cell>
        </row>
        <row r="3482">
          <cell r="A3482" t="str">
            <v>92277</v>
          </cell>
          <cell r="B3482" t="str">
            <v>TUBO EM COBRE RÍGIDO, DN 35 MM, CLASSE E, SEM ISOLAMENTO, INSTALADO EM PRUMADA DE HIDRÁULICA PREDIAL - FORNECIMENTO E INSTALAÇÃO. AF_04/2022</v>
          </cell>
          <cell r="C3482" t="str">
            <v>M</v>
          </cell>
          <cell r="D3482" t="str">
            <v>ATRIBUÍDO SÃO PAULO</v>
          </cell>
          <cell r="E3482" t="str">
            <v>94,49</v>
          </cell>
        </row>
        <row r="3483">
          <cell r="A3483" t="str">
            <v>92278</v>
          </cell>
          <cell r="B3483" t="str">
            <v>TUBO EM COBRE RÍGIDO, DN 42 MM, CLASSE E, SEM ISOLAMENTO, INSTALADO EM PRUMADA DE HIDRÁULICA PREDIAL - FORNECIMENTO E INSTALAÇÃO. AF_04/2022</v>
          </cell>
          <cell r="C3483" t="str">
            <v>M</v>
          </cell>
          <cell r="D3483" t="str">
            <v>ATRIBUÍDO SÃO PAULO</v>
          </cell>
          <cell r="E3483" t="str">
            <v>127,21</v>
          </cell>
        </row>
        <row r="3484">
          <cell r="A3484" t="str">
            <v>92279</v>
          </cell>
          <cell r="B3484" t="str">
            <v>TUBO EM COBRE RÍGIDO, DN 54 MM, CLASSE E, SEM ISOLAMENTO, INSTALADO EM PRUMADA DE HIDRÁULICA PREDIAL - FORNECIMENTO E INSTALAÇÃO. AF_04/2022</v>
          </cell>
          <cell r="C3484" t="str">
            <v>M</v>
          </cell>
          <cell r="D3484" t="str">
            <v>ATRIBUÍDO SÃO PAULO</v>
          </cell>
          <cell r="E3484" t="str">
            <v>183,98</v>
          </cell>
        </row>
        <row r="3485">
          <cell r="A3485" t="str">
            <v>92280</v>
          </cell>
          <cell r="B3485" t="str">
            <v>TUBO EM COBRE RÍGIDO, DN 66 MM, CLASSE E, SEM ISOLAMENTO, INSTALADO EM PRUMADA DE HIDRÁULICA PREDIAL - FORNECIMENTO E INSTALAÇÃO. AF_04/2022</v>
          </cell>
          <cell r="C3485" t="str">
            <v>M</v>
          </cell>
          <cell r="D3485" t="str">
            <v>ATRIBUÍDO SÃO PAULO</v>
          </cell>
          <cell r="E3485" t="str">
            <v>258,44</v>
          </cell>
        </row>
        <row r="3486">
          <cell r="A3486" t="str">
            <v>92281</v>
          </cell>
          <cell r="B3486" t="str">
            <v>TUBO EM COBRE RÍGIDO, DN 22 MM, CLASSE E, COM ISOLAMENTO, INSTALADO EM PRUMADA DE HIDRÁULICA PREDIAL - FORNECIMENTO E INSTALAÇÃO. AF_04/2022</v>
          </cell>
          <cell r="C3486" t="str">
            <v>M</v>
          </cell>
          <cell r="D3486" t="str">
            <v>ATRIBUÍDO SÃO PAULO</v>
          </cell>
          <cell r="E3486" t="str">
            <v>100,73</v>
          </cell>
        </row>
        <row r="3487">
          <cell r="A3487" t="str">
            <v>92282</v>
          </cell>
          <cell r="B3487" t="str">
            <v>TUBO EM COBRE RÍGIDO, DN 28 MM, CLASSE E, COM ISOLAMENTO, INSTALADO EM PRUMADA DE HIDRÁULICA PREDIAL - FORNECIMENTO E INSTALAÇÃO. AF_04/2022</v>
          </cell>
          <cell r="C3487" t="str">
            <v>M</v>
          </cell>
          <cell r="D3487" t="str">
            <v>ATRIBUÍDO SÃO PAULO</v>
          </cell>
          <cell r="E3487" t="str">
            <v>116,63</v>
          </cell>
        </row>
        <row r="3488">
          <cell r="A3488" t="str">
            <v>92283</v>
          </cell>
          <cell r="B3488" t="str">
            <v>TUBO EM COBRE RÍGIDO, DN 35 MM, CLASSE E, COM ISOLAMENTO, INSTALADO EM PRUMADA DE HIDRÁULICA PREDIAL - FORNECIMENTO E INSTALAÇÃO. AF_04/2022</v>
          </cell>
          <cell r="C3488" t="str">
            <v>M</v>
          </cell>
          <cell r="D3488" t="str">
            <v>ATRIBUÍDO SÃO PAULO</v>
          </cell>
          <cell r="E3488" t="str">
            <v>159,24</v>
          </cell>
        </row>
        <row r="3489">
          <cell r="A3489" t="str">
            <v>92284</v>
          </cell>
          <cell r="B3489" t="str">
            <v>TUBO EM COBRE RÍGIDO, DN 42 MM, CLASSE E, COM ISOLAMENTO, INSTALADO EM PRUMADA DE HIDRÁULICA PREDIAL - FORNECIMENTO E INSTALAÇÃO. AF_04/2022</v>
          </cell>
          <cell r="C3489" t="str">
            <v>M</v>
          </cell>
          <cell r="D3489" t="str">
            <v>ATRIBUÍDO SÃO PAULO</v>
          </cell>
          <cell r="E3489" t="str">
            <v>201,01</v>
          </cell>
        </row>
        <row r="3490">
          <cell r="A3490" t="str">
            <v>92285</v>
          </cell>
          <cell r="B3490" t="str">
            <v>TUBO EM COBRE RÍGIDO, DN 54 MM, CLASSE E, COM ISOLAMENTO, INSTALADO EM PRUMADA DE HIDRÁULICA PREDIAL - FORNECIMENTO E INSTALAÇÃO. AF_04/2022</v>
          </cell>
          <cell r="C3490" t="str">
            <v>M</v>
          </cell>
          <cell r="D3490" t="str">
            <v>ATRIBUÍDO SÃO PAULO</v>
          </cell>
          <cell r="E3490" t="str">
            <v>272,16</v>
          </cell>
        </row>
        <row r="3491">
          <cell r="A3491" t="str">
            <v>92286</v>
          </cell>
          <cell r="B3491" t="str">
            <v>TUBO EM COBRE RÍGIDO, DN 66 MM, CLASSE E, COM ISOLAMENTO, INSTALADO EM PRUMADA DE HIDRÁULICA PREDIAL - FORNECIMENTO E INSTALAÇÃO. AF_04/2022</v>
          </cell>
          <cell r="C3491" t="str">
            <v>M</v>
          </cell>
          <cell r="D3491" t="str">
            <v>ATRIBUÍDO SÃO PAULO</v>
          </cell>
          <cell r="E3491" t="str">
            <v>347,85</v>
          </cell>
        </row>
        <row r="3492">
          <cell r="A3492" t="str">
            <v>92305</v>
          </cell>
          <cell r="B3492" t="str">
            <v>TUBO EM COBRE RÍGIDO, DN 15 MM, CLASSE E, SEM ISOLAMENTO, INSTALADO EM RAMAL DE DISTRIBUIÇÃO DE HIDRÁULICA PREDIAL - FORNECIMENTO E INSTALAÇÃO. AF_04/2022</v>
          </cell>
          <cell r="C3492" t="str">
            <v>M</v>
          </cell>
          <cell r="D3492" t="str">
            <v>ATRIBUÍDO SÃO PAULO</v>
          </cell>
          <cell r="E3492" t="str">
            <v>34,13</v>
          </cell>
        </row>
        <row r="3493">
          <cell r="A3493" t="str">
            <v>92306</v>
          </cell>
          <cell r="B3493" t="str">
            <v>TUBO EM COBRE RÍGIDO, DN 22 MM, CLASSE E, SEM ISOLAMENTO, INSTALADO EM RAMAL DE DISTRIBUIÇÃO DE HIDRÁULICA PREDIAL - FORNECIMENTO E INSTALAÇÃO. AF_04/2022</v>
          </cell>
          <cell r="C3493" t="str">
            <v>M</v>
          </cell>
          <cell r="D3493" t="str">
            <v>ATRIBUÍDO SÃO PAULO</v>
          </cell>
          <cell r="E3493" t="str">
            <v>55,77</v>
          </cell>
        </row>
        <row r="3494">
          <cell r="A3494" t="str">
            <v>92307</v>
          </cell>
          <cell r="B3494" t="str">
            <v>TUBO EM COBRE RÍGIDO, DN 28 MM, CLASSE E, SEM ISOLAMENTO, INSTALADO EM RAMAL DE DISTRIBUIÇÃO DE HIDRÁULICA PREDIAL - FORNECIMENTO E INSTALAÇÃO. AF_04/2022</v>
          </cell>
          <cell r="C3494" t="str">
            <v>M</v>
          </cell>
          <cell r="D3494" t="str">
            <v>ATRIBUÍDO SÃO PAULO</v>
          </cell>
          <cell r="E3494" t="str">
            <v>69,85</v>
          </cell>
        </row>
        <row r="3495">
          <cell r="A3495" t="str">
            <v>92308</v>
          </cell>
          <cell r="B3495" t="str">
            <v>TUBO EM COBRE RÍGIDO, DN 15 MM, CLASSE E, COM ISOLAMENTO, INSTALADO EM RAMAL DE DISTRIBUIÇÃO DE HIDRÁULICA PREDIAL - FORNECIMENTO E INSTALAÇÃO. AF_04/2022</v>
          </cell>
          <cell r="C3495" t="str">
            <v>M</v>
          </cell>
          <cell r="D3495" t="str">
            <v>ATRIBUÍDO SÃO PAULO</v>
          </cell>
          <cell r="E3495" t="str">
            <v>46,87</v>
          </cell>
        </row>
        <row r="3496">
          <cell r="A3496" t="str">
            <v>92309</v>
          </cell>
          <cell r="B3496" t="str">
            <v>TUBO EM COBRE RÍGIDO, DN 22 MM, CLASSE E, COM ISOLAMENTO, INSTALADO EM RAMAL DE DISTRIBUIÇÃO DE HIDRÁULICA PREDIAL - FORNECIMENTO E INSTALAÇÃO. AF_04/2022</v>
          </cell>
          <cell r="C3496" t="str">
            <v>M</v>
          </cell>
          <cell r="D3496" t="str">
            <v>ATRIBUÍDO SÃO PAULO</v>
          </cell>
          <cell r="E3496" t="str">
            <v>107,19</v>
          </cell>
        </row>
        <row r="3497">
          <cell r="A3497" t="str">
            <v>92310</v>
          </cell>
          <cell r="B3497" t="str">
            <v>TUBO EM COBRE RÍGIDO, DN 28 MM, CLASSE E, COM ISOLAMENTO, INSTALADO EM RAMAL DE DISTRIBUIÇÃO DE HIDRÁULICA PREDIAL - FORNECIMENTO E INSTALAÇÃO. AF_04/2022</v>
          </cell>
          <cell r="C3497" t="str">
            <v>M</v>
          </cell>
          <cell r="D3497" t="str">
            <v>ATRIBUÍDO SÃO PAULO</v>
          </cell>
          <cell r="E3497" t="str">
            <v>123,29</v>
          </cell>
        </row>
        <row r="3498">
          <cell r="A3498" t="str">
            <v>92320</v>
          </cell>
          <cell r="B3498" t="str">
            <v>TUBO EM COBRE RÍGIDO, DN 15 MM, CLASSE E, SEM ISOLAMENTO, INSTALADO EM RAMAL E SUB-RAMAL DE HIDRÁULICA PREDIAL - FORNECIMENTO E INSTALAÇÃO. AF_04/2022</v>
          </cell>
          <cell r="C3498" t="str">
            <v>M</v>
          </cell>
          <cell r="D3498" t="str">
            <v>ATRIBUÍDO SÃO PAULO</v>
          </cell>
          <cell r="E3498" t="str">
            <v>42,98</v>
          </cell>
        </row>
        <row r="3499">
          <cell r="A3499" t="str">
            <v>92321</v>
          </cell>
          <cell r="B3499" t="str">
            <v>TUBO EM COBRE RÍGIDO, DN 22 MM, CLASSE E, SEM ISOLAMENTO, INSTALADO EM RAMAL E SUB-RAMAL DE HIDRÁULICA PREDIAL - FORNECIMENTO E INSTALAÇÃO. AF_04/2022</v>
          </cell>
          <cell r="C3499" t="str">
            <v>M</v>
          </cell>
          <cell r="D3499" t="str">
            <v>ATRIBUÍDO SÃO PAULO</v>
          </cell>
          <cell r="E3499" t="str">
            <v>71,03</v>
          </cell>
        </row>
        <row r="3500">
          <cell r="A3500" t="str">
            <v>92322</v>
          </cell>
          <cell r="B3500" t="str">
            <v>TUBO EM COBRE RÍGIDO, DN 28 MM, CLASSE E, SEM ISOLAMENTO, INSTALADO EM RAMAL E SUB-RAMAL DE HIDRÁULICA PREDIAL - FORNECIMENTO E INSTALAÇÃO. AF_04/2022</v>
          </cell>
          <cell r="C3500" t="str">
            <v>M</v>
          </cell>
          <cell r="D3500" t="str">
            <v>ATRIBUÍDO SÃO PAULO</v>
          </cell>
          <cell r="E3500" t="str">
            <v>90,60</v>
          </cell>
        </row>
        <row r="3501">
          <cell r="A3501" t="str">
            <v>92323</v>
          </cell>
          <cell r="B3501" t="str">
            <v>TUBO EM COBRE RÍGIDO, DN 15 MM, CLASSE E, COM ISOLAMENTO, INSTALADO EM RAMAL E SUB-RAMAL DE HIDRÁULICA PREDIAL - FORNECIMENTO E INSTALAÇÃO. AF_04/2022</v>
          </cell>
          <cell r="C3501" t="str">
            <v>M</v>
          </cell>
          <cell r="D3501" t="str">
            <v>ATRIBUÍDO SÃO PAULO</v>
          </cell>
          <cell r="E3501" t="str">
            <v>53,60</v>
          </cell>
        </row>
        <row r="3502">
          <cell r="A3502" t="str">
            <v>92324</v>
          </cell>
          <cell r="B3502" t="str">
            <v>TUBO EM COBRE RÍGIDO, DN 22 MM, CLASSE E, COM ISOLAMENTO, INSTALADO EM RAMAL E SUB-RAMAL DE HIDRÁULICA PREDIAL - FORNECIMENTO E INSTALAÇÃO. AF_04/2022</v>
          </cell>
          <cell r="C3502" t="str">
            <v>M</v>
          </cell>
          <cell r="D3502" t="str">
            <v>ATRIBUÍDO SÃO PAULO</v>
          </cell>
          <cell r="E3502" t="str">
            <v>120,32</v>
          </cell>
        </row>
        <row r="3503">
          <cell r="A3503" t="str">
            <v>92325</v>
          </cell>
          <cell r="B3503" t="str">
            <v>TUBO EM COBRE RÍGIDO, DN 28 MM, CLASSE E, COM ISOLAMENTO, INSTALADO EM RAMAL E SUB-RAMAL DE HIDRÁULICA PREDIAL - FORNECIMENTO E INSTALAÇÃO. AF_04/2022</v>
          </cell>
          <cell r="C3503" t="str">
            <v>M</v>
          </cell>
          <cell r="D3503" t="str">
            <v>ATRIBUÍDO SÃO PAULO</v>
          </cell>
          <cell r="E3503" t="str">
            <v>141,90</v>
          </cell>
        </row>
        <row r="3504">
          <cell r="A3504" t="str">
            <v>92335</v>
          </cell>
          <cell r="B3504" t="str">
            <v>TUBO DE AÇO GALVANIZADO COM COSTURA, CLASSE MÉDIA, CONEXÃO RANHURADA, DN 50 (2"), INSTALADO EM PRUMADAS - FORNECIMENTO E INSTALAÇÃO. AF_10/2020</v>
          </cell>
          <cell r="C3504" t="str">
            <v>M</v>
          </cell>
          <cell r="D3504" t="str">
            <v>ATRIBUÍDO SÃO PAULO</v>
          </cell>
          <cell r="E3504" t="str">
            <v>85,83</v>
          </cell>
        </row>
        <row r="3505">
          <cell r="A3505" t="str">
            <v>92336</v>
          </cell>
          <cell r="B3505" t="str">
            <v>TUBO DE AÇO GALVANIZADO COM COSTURA, CLASSE MÉDIA, CONEXÃO RANHURADA, DN 65 (2 1/2"), INSTALADO EM PRUMADAS - FORNECIMENTO E INSTALAÇÃO. AF_10/2020</v>
          </cell>
          <cell r="C3505" t="str">
            <v>M</v>
          </cell>
          <cell r="D3505" t="str">
            <v>ATRIBUÍDO SÃO PAULO</v>
          </cell>
          <cell r="E3505" t="str">
            <v>105,62</v>
          </cell>
        </row>
        <row r="3506">
          <cell r="A3506" t="str">
            <v>92337</v>
          </cell>
          <cell r="B3506" t="str">
            <v>TUBO DE AÇO GALVANIZADO COM COSTURA, CLASSE MÉDIA, CONEXÃO RANHURADA, DN 80 (3"), INSTALADO EM PRUMADAS - FORNECIMENTO E INSTALAÇÃO. AF_10/2020</v>
          </cell>
          <cell r="C3506" t="str">
            <v>M</v>
          </cell>
          <cell r="D3506" t="str">
            <v>ATRIBUÍDO SÃO PAULO</v>
          </cell>
          <cell r="E3506" t="str">
            <v>139,63</v>
          </cell>
        </row>
        <row r="3507">
          <cell r="A3507" t="str">
            <v>92338</v>
          </cell>
          <cell r="B3507" t="str">
            <v>TUBO DE AÇO PRETO SEM COSTURA, CONEXÃO SOLDADA, DN 50 (2"), INSTALADO EM PRUMADAS - FORNECIMENTO E INSTALAÇÃO. AF_10/2020</v>
          </cell>
          <cell r="C3507" t="str">
            <v>M</v>
          </cell>
          <cell r="D3507" t="str">
            <v>ATRIBUÍDO SÃO PAULO</v>
          </cell>
          <cell r="E3507" t="str">
            <v>146,90</v>
          </cell>
        </row>
        <row r="3508">
          <cell r="A3508" t="str">
            <v>92339</v>
          </cell>
          <cell r="B3508" t="str">
            <v>TUBO DE AÇO PRETO SEM COSTURA, CONEXÃO SOLDADA, DN 65 (2 1/2"), INSTALADO EM PRUMADAS - FORNECIMENTO E INSTALAÇÃO. AF_10/2020</v>
          </cell>
          <cell r="C3508" t="str">
            <v>M</v>
          </cell>
          <cell r="D3508" t="str">
            <v>ATRIBUÍDO SÃO PAULO</v>
          </cell>
          <cell r="E3508" t="str">
            <v>226,30</v>
          </cell>
        </row>
        <row r="3509">
          <cell r="A3509" t="str">
            <v>92341</v>
          </cell>
          <cell r="B3509" t="str">
            <v>TUBO DE AÇO GALVANIZADO COM COSTURA, CLASSE MÉDIA, DN 50 (2"), CONEXÃO ROSQUEADA, INSTALADO EM PRUMADAS - FORNECIMENTO E INSTALAÇÃO. AF_10/2020</v>
          </cell>
          <cell r="C3509" t="str">
            <v>M</v>
          </cell>
          <cell r="D3509" t="str">
            <v>ATRIBUÍDO SÃO PAULO</v>
          </cell>
          <cell r="E3509" t="str">
            <v>93,96</v>
          </cell>
        </row>
        <row r="3510">
          <cell r="A3510" t="str">
            <v>92342</v>
          </cell>
          <cell r="B3510" t="str">
            <v>TUBO DE AÇO GALVANIZADO COM COSTURA, CLASSE MÉDIA, DN 65 (2 1/2"), CONEXÃO ROSQUEADA, INSTALADO EM PRUMADAS - FORNECIMENTO E INSTALAÇÃO. AF_10/2020</v>
          </cell>
          <cell r="C3510" t="str">
            <v>M</v>
          </cell>
          <cell r="D3510" t="str">
            <v>ATRIBUÍDO SÃO PAULO</v>
          </cell>
          <cell r="E3510" t="str">
            <v>113,81</v>
          </cell>
        </row>
        <row r="3511">
          <cell r="A3511" t="str">
            <v>92343</v>
          </cell>
          <cell r="B3511" t="str">
            <v>TUBO DE AÇO GALVANIZADO COM COSTURA, CLASSE MÉDIA, DN 80 (3"), CONEXÃO ROSQUEADA, INSTALADO EM PRUMADAS - FORNECIMENTO E INSTALAÇÃO. AF_10/2020</v>
          </cell>
          <cell r="C3511" t="str">
            <v>M</v>
          </cell>
          <cell r="D3511" t="str">
            <v>ATRIBUÍDO SÃO PAULO</v>
          </cell>
          <cell r="E3511" t="str">
            <v>147,89</v>
          </cell>
        </row>
        <row r="3512">
          <cell r="A3512" t="str">
            <v>92359</v>
          </cell>
          <cell r="B3512" t="str">
            <v>TUBO DE AÇO PRETO SEM COSTURA, CONEXÃO SOLDADA, DN 25 (1"), INSTALADO EM REDE DE ALIMENTAÇÃO PARA HIDRANTE - FORNECIMENTO E INSTALAÇÃO. AF_10/2020</v>
          </cell>
          <cell r="C3512" t="str">
            <v>M</v>
          </cell>
          <cell r="D3512" t="str">
            <v>ATRIBUÍDO SÃO PAULO</v>
          </cell>
          <cell r="E3512" t="str">
            <v>72,22</v>
          </cell>
        </row>
        <row r="3513">
          <cell r="A3513" t="str">
            <v>92360</v>
          </cell>
          <cell r="B3513" t="str">
            <v>TUBO DE AÇO PRETO SEM COSTURA, CONEXÃO SOLDADA, DN 32 (1 1/4"), INSTALADO EM REDE DE ALIMENTAÇÃO PARA HIDRANTE - FORNECIMENTO E INSTALAÇÃO. AF_10/2020</v>
          </cell>
          <cell r="C3513" t="str">
            <v>M</v>
          </cell>
          <cell r="D3513" t="str">
            <v>ATRIBUÍDO SÃO PAULO</v>
          </cell>
          <cell r="E3513" t="str">
            <v>96,60</v>
          </cell>
        </row>
        <row r="3514">
          <cell r="A3514" t="str">
            <v>92361</v>
          </cell>
          <cell r="B3514" t="str">
            <v>TUBO DE AÇO PRETO SEM COSTURA, CONEXÃO SOLDADA, DN 50 (2"), INSTALADO EM REDE DE ALIMENTAÇÃO PARA HIDRANTE - FORNECIMENTO E INSTALAÇÃO. AF_10/2020</v>
          </cell>
          <cell r="C3514" t="str">
            <v>M</v>
          </cell>
          <cell r="D3514" t="str">
            <v>ATRIBUÍDO SÃO PAULO</v>
          </cell>
          <cell r="E3514" t="str">
            <v>130,06</v>
          </cell>
        </row>
        <row r="3515">
          <cell r="A3515" t="str">
            <v>92362</v>
          </cell>
          <cell r="B3515" t="str">
            <v>TUBO DE AÇO PRETO SEM COSTURA, CONEXÃO SOLDADA, DN 65 (2 1/2"), INSTALADO EM REDE DE ALIMENTAÇÃO PARA HIDRANTE - FORNECIMENTO E INSTALAÇÃO. AF_10/2020</v>
          </cell>
          <cell r="C3515" t="str">
            <v>M</v>
          </cell>
          <cell r="D3515" t="str">
            <v>ATRIBUÍDO SÃO PAULO</v>
          </cell>
          <cell r="E3515" t="str">
            <v>208,78</v>
          </cell>
        </row>
        <row r="3516">
          <cell r="A3516" t="str">
            <v>92364</v>
          </cell>
          <cell r="B3516" t="str">
            <v>TUBO DE AÇO GALVANIZADO COM COSTURA, CLASSE MÉDIA, DN 32 (1 1/4"), CONEXÃO ROSQUEADA, INSTALADO EM REDE DE ALIMENTAÇÃO PARA HIDRANTE - FORNECIMENTO E INSTALAÇÃO. AF_10/2020</v>
          </cell>
          <cell r="C3516" t="str">
            <v>M</v>
          </cell>
          <cell r="D3516" t="str">
            <v>ATRIBUÍDO SÃO PAULO</v>
          </cell>
          <cell r="E3516" t="str">
            <v>51,97</v>
          </cell>
        </row>
        <row r="3517">
          <cell r="A3517" t="str">
            <v>92365</v>
          </cell>
          <cell r="B3517" t="str">
            <v>TUBO DE AÇO GALVANIZADO COM COSTURA, CLASSE MÉDIA, DN 40 (1 1/2"), CONEXÃO ROSQUEADA, INSTALADO EM REDE DE ALIMENTAÇÃO PARA HIDRANTE - FORNECIMENTO E INSTALAÇÃO. AF_10/2020</v>
          </cell>
          <cell r="C3517" t="str">
            <v>M</v>
          </cell>
          <cell r="D3517" t="str">
            <v>ATRIBUÍDO SÃO PAULO</v>
          </cell>
          <cell r="E3517" t="str">
            <v>59,91</v>
          </cell>
        </row>
        <row r="3518">
          <cell r="A3518" t="str">
            <v>92366</v>
          </cell>
          <cell r="B3518" t="str">
            <v>TUBO DE AÇO GALVANIZADO COM COSTURA, CLASSE MÉDIA, DN 50 (2"), CONEXÃO ROSQUEADA, INSTALADO EM REDE DE ALIMENTAÇÃO PARA HIDRANTE - FORNECIMENTO E INSTALAÇÃO. AF_10/2020</v>
          </cell>
          <cell r="C3518" t="str">
            <v>M</v>
          </cell>
          <cell r="D3518" t="str">
            <v>ATRIBUÍDO SÃO PAULO</v>
          </cell>
          <cell r="E3518" t="str">
            <v>83,91</v>
          </cell>
        </row>
        <row r="3519">
          <cell r="A3519" t="str">
            <v>92367</v>
          </cell>
          <cell r="B3519" t="str">
            <v>TUBO DE AÇO GALVANIZADO COM COSTURA, CLASSE MÉDIA, DN 65 (2 1/2"), CONEXÃO ROSQUEADA, INSTALADO EM REDE DE ALIMENTAÇÃO PARA HIDRANTE - FORNECIMENTO E INSTALAÇÃO. AF_10/2020</v>
          </cell>
          <cell r="C3519" t="str">
            <v>M</v>
          </cell>
          <cell r="D3519" t="str">
            <v>ATRIBUÍDO SÃO PAULO</v>
          </cell>
          <cell r="E3519" t="str">
            <v>103,29</v>
          </cell>
        </row>
        <row r="3520">
          <cell r="A3520" t="str">
            <v>92368</v>
          </cell>
          <cell r="B3520" t="str">
            <v>TUBO DE AÇO GALVANIZADO COM COSTURA, CLASSE MÉDIA, DN 80 (3"), CONEXÃO ROSQUEADA, INSTALADO EM REDE DE ALIMENTAÇÃO PARA HIDRANTE - FORNECIMENTO E INSTALAÇÃO. AF_10/2020</v>
          </cell>
          <cell r="C3520" t="str">
            <v>M</v>
          </cell>
          <cell r="D3520" t="str">
            <v>ATRIBUÍDO SÃO PAULO</v>
          </cell>
          <cell r="E3520" t="str">
            <v>136,96</v>
          </cell>
        </row>
        <row r="3521">
          <cell r="A3521" t="str">
            <v>92645</v>
          </cell>
          <cell r="B3521" t="str">
            <v>TUBO DE AÇO PRETO SEM COSTURA, CONEXÃO SOLDADA, DN 25 (1"), INSTALADO EM REDE DE ALIMENTAÇÃO PARA SPRINKLER - FORNECIMENTO E INSTALAÇÃO. AF_10/2020</v>
          </cell>
          <cell r="C3521" t="str">
            <v>M</v>
          </cell>
          <cell r="D3521" t="str">
            <v>ATRIBUÍDO SÃO PAULO</v>
          </cell>
          <cell r="E3521" t="str">
            <v>75,25</v>
          </cell>
        </row>
        <row r="3522">
          <cell r="A3522" t="str">
            <v>92646</v>
          </cell>
          <cell r="B3522" t="str">
            <v>TUBO DE AÇO PRETO SEM COSTURA, CONEXÃO SOLDADA, DN 32 (1 1/4"), INSTALADO EM REDE DE ALIMENTAÇÃO PARA SPRINKLER - FORNECIMENTO E INSTALAÇÃO. AF_10/2020</v>
          </cell>
          <cell r="C3522" t="str">
            <v>M</v>
          </cell>
          <cell r="D3522" t="str">
            <v>ATRIBUÍDO SÃO PAULO</v>
          </cell>
          <cell r="E3522" t="str">
            <v>99,63</v>
          </cell>
        </row>
        <row r="3523">
          <cell r="A3523" t="str">
            <v>92648</v>
          </cell>
          <cell r="B3523" t="str">
            <v>TUBO DE AÇO PRETO SEM COSTURA, CONEXÃO SOLDADA, DN 40 (1 1/2"), INSTALADO EM REDE DE ALIMENTAÇÃO PARA SPRINKLER - FORNECIMENTO E INSTALAÇÃO. AF_10/2020</v>
          </cell>
          <cell r="C3523" t="str">
            <v>M</v>
          </cell>
          <cell r="D3523" t="str">
            <v>ATRIBUÍDO SÃO PAULO</v>
          </cell>
          <cell r="E3523" t="str">
            <v>108,92</v>
          </cell>
        </row>
        <row r="3524">
          <cell r="A3524" t="str">
            <v>92649</v>
          </cell>
          <cell r="B3524" t="str">
            <v>TUBO DE AÇO PRETO SEM COSTURA, CONEXÃO SOLDADA, DN 50 (2"), INSTALADO EM REDE DE ALIMENTAÇÃO PARA SPRINKLER - FORNECIMENTO E INSTALAÇÃO. AF_10/2020</v>
          </cell>
          <cell r="C3524" t="str">
            <v>M</v>
          </cell>
          <cell r="D3524" t="str">
            <v>ATRIBUÍDO SÃO PAULO</v>
          </cell>
          <cell r="E3524" t="str">
            <v>133,09</v>
          </cell>
        </row>
        <row r="3525">
          <cell r="A3525" t="str">
            <v>92650</v>
          </cell>
          <cell r="B3525" t="str">
            <v>TUBO DE AÇO PRETO SEM COSTURA, CONEXÃO SOLDADA, DN 65 (2 1/2"), INSTALADO EM REDE DE ALIMENTAÇÃO PARA SPRINKLER - FORNECIMENTO E INSTALAÇÃO. AF_10/2020</v>
          </cell>
          <cell r="C3525" t="str">
            <v>M</v>
          </cell>
          <cell r="D3525" t="str">
            <v>ATRIBUÍDO SÃO PAULO</v>
          </cell>
          <cell r="E3525" t="str">
            <v>211,81</v>
          </cell>
        </row>
        <row r="3526">
          <cell r="A3526" t="str">
            <v>92652</v>
          </cell>
          <cell r="B3526" t="str">
            <v>TUBO DE AÇO GALVANIZADO COM COSTURA, CLASSE MÉDIA, CONEXÃO ROSQUEADA, DN 32 (1 1/4"), INSTALADO EM REDE DE ALIMENTAÇÃO PARA SPRINKLER - FORNECIMENTO E INSTALAÇÃO. AF_10/2020</v>
          </cell>
          <cell r="C3526" t="str">
            <v>M</v>
          </cell>
          <cell r="D3526" t="str">
            <v>ATRIBUÍDO SÃO PAULO</v>
          </cell>
          <cell r="E3526" t="str">
            <v>55,68</v>
          </cell>
        </row>
        <row r="3527">
          <cell r="A3527" t="str">
            <v>92653</v>
          </cell>
          <cell r="B3527" t="str">
            <v>TUBO DE AÇO GALVANIZADO COM COSTURA, CLASSE MÉDIA, CONEXÃO ROSQUEADA, DN 40 (1 1/2"), INSTALADO EM REDE DE ALIMENTAÇÃO PARA SPRINKLER - FORNECIMENTO E INSTALAÇÃO. AF_10/2020</v>
          </cell>
          <cell r="C3527" t="str">
            <v>M</v>
          </cell>
          <cell r="D3527" t="str">
            <v>ATRIBUÍDO SÃO PAULO</v>
          </cell>
          <cell r="E3527" t="str">
            <v>63,65</v>
          </cell>
        </row>
        <row r="3528">
          <cell r="A3528" t="str">
            <v>92654</v>
          </cell>
          <cell r="B3528" t="str">
            <v>TUBO DE AÇO GALVANIZADO COM COSTURA, CLASSE MÉDIA, CONEXÃO ROSQUEADA, DN 50 (2"), INSTALADO EM REDE DE ALIMENTAÇÃO PARA SPRINKLER - FORNECIMENTO E INSTALAÇÃO. AF_10/2020</v>
          </cell>
          <cell r="C3528" t="str">
            <v>M</v>
          </cell>
          <cell r="D3528" t="str">
            <v>ATRIBUÍDO SÃO PAULO</v>
          </cell>
          <cell r="E3528" t="str">
            <v>87,65</v>
          </cell>
        </row>
        <row r="3529">
          <cell r="A3529" t="str">
            <v>92655</v>
          </cell>
          <cell r="B3529" t="str">
            <v>TUBO DE AÇO GALVANIZADO COM COSTURA, CLASSE MÉDIA, CONEXÃO ROSQUEADA, DN 65 (2 1/2"), INSTALADO EM REDE DE ALIMENTAÇÃO PARA SPRINKLER - FORNECIMENTO E INSTALAÇÃO. AF_10/2020</v>
          </cell>
          <cell r="C3529" t="str">
            <v>M</v>
          </cell>
          <cell r="D3529" t="str">
            <v>ATRIBUÍDO SÃO PAULO</v>
          </cell>
          <cell r="E3529" t="str">
            <v>107,12</v>
          </cell>
        </row>
        <row r="3530">
          <cell r="A3530" t="str">
            <v>92656</v>
          </cell>
          <cell r="B3530" t="str">
            <v>TUBO DE AÇO GALVANIZADO COM COSTURA, CLASSE MÉDIA, CONEXÃO ROSQUEADA, DN 80 (3"), INSTALADO EM REDE DE ALIMENTAÇÃO PARA SPRINKLER - FORNECIMENTO E INSTALAÇÃO. AF_10/2020</v>
          </cell>
          <cell r="C3530" t="str">
            <v>M</v>
          </cell>
          <cell r="D3530" t="str">
            <v>ATRIBUÍDO SÃO PAULO</v>
          </cell>
          <cell r="E3530" t="str">
            <v>140,78</v>
          </cell>
        </row>
        <row r="3531">
          <cell r="A3531" t="str">
            <v>92687</v>
          </cell>
          <cell r="B3531" t="str">
            <v>TUBO DE AÇO GALVANIZADO COM COSTURA, CLASSE MÉDIA, CONEXÃO ROSQUEADA, DN 15 (1/2"), INSTALADO EM RAMAIS E SUB-RAMAIS DE GÁS - FORNECIMENTO E INSTALAÇÃO. AF_10/2020</v>
          </cell>
          <cell r="C3531" t="str">
            <v>M</v>
          </cell>
          <cell r="D3531" t="str">
            <v>ATRIBUÍDO SÃO PAULO</v>
          </cell>
          <cell r="E3531" t="str">
            <v>25,69</v>
          </cell>
        </row>
        <row r="3532">
          <cell r="A3532" t="str">
            <v>92688</v>
          </cell>
          <cell r="B3532" t="str">
            <v>TUBO DE AÇO GALVANIZADO COM COSTURA, CLASSE MÉDIA, CONEXÃO ROSQUEADA, DN 20 (3/4"), INSTALADO EM RAMAIS E SUB-RAMAIS DE GÁS - FORNECIMENTO E INSTALAÇÃO. AF_10/2020</v>
          </cell>
          <cell r="C3532" t="str">
            <v>M</v>
          </cell>
          <cell r="D3532" t="str">
            <v>ATRIBUÍDO SÃO PAULO</v>
          </cell>
          <cell r="E3532" t="str">
            <v>35,48</v>
          </cell>
        </row>
        <row r="3533">
          <cell r="A3533" t="str">
            <v>92689</v>
          </cell>
          <cell r="B3533" t="str">
            <v>TUBO DE AÇO PRETO SEM COSTURA, CLASSE MÉDIA, CONEXÃO SOLDADA, DN 15 (1/2"), INSTALADO EM RAMAIS E SUB-RAMAIS DE GÁS - FORNECIMENTO E INSTALAÇÃO. AF_10/2020</v>
          </cell>
          <cell r="C3533" t="str">
            <v>M</v>
          </cell>
          <cell r="D3533" t="str">
            <v>ATRIBUÍDO SÃO PAULO</v>
          </cell>
          <cell r="E3533" t="str">
            <v>51,97</v>
          </cell>
        </row>
        <row r="3534">
          <cell r="A3534" t="str">
            <v>92690</v>
          </cell>
          <cell r="B3534" t="str">
            <v>TUBO DE AÇO PRETO SEM COSTURA, CLASSE MÉDIA, CONEXÃO SOLDADA, DN 20 (3/4"), INSTALADO EM RAMAIS E SUB-RAMAIS DE GÁS - FORNECIMENTO E INSTALAÇÃO. AF_10/2020</v>
          </cell>
          <cell r="C3534" t="str">
            <v>M</v>
          </cell>
          <cell r="D3534" t="str">
            <v>ATRIBUÍDO SÃO PAULO</v>
          </cell>
          <cell r="E3534" t="str">
            <v>73,35</v>
          </cell>
        </row>
        <row r="3535">
          <cell r="A3535" t="str">
            <v>92691</v>
          </cell>
          <cell r="B3535" t="str">
            <v>TUBO DE AÇO PRETO SEM COSTURA, CLASSE MÉDIA, CONEXÃO SOLDADA, DN 25 (1"), INSTALADO EM RAMAIS  E SUB-RAMAIS DE GÁS - FORNECIMENTO E INSTALAÇÃO. AF_10/2020</v>
          </cell>
          <cell r="C3535" t="str">
            <v>M</v>
          </cell>
          <cell r="D3535" t="str">
            <v>ATRIBUÍDO SÃO PAULO</v>
          </cell>
          <cell r="E3535" t="str">
            <v>92,34</v>
          </cell>
        </row>
        <row r="3536">
          <cell r="A3536" t="str">
            <v>94462</v>
          </cell>
          <cell r="B3536" t="str">
            <v>TUBO DE AÇO GALVANIZADO COM COSTURA, CLASSE MÉDIA, DN 50 (2), CONEXÃO ROSQUEADA, INSTALADO EM RESERVAÇÃO DE ÁGUA DE EDIFICAÇÃO QUE POSSUA RESERVATÓRIO DE FIBRA/FIBROCIMENTO  FORNECIMENTO E INSTALAÇÃO. AF_06/2016</v>
          </cell>
          <cell r="C3536" t="str">
            <v>M</v>
          </cell>
          <cell r="D3536" t="str">
            <v>ATRIBUÍDO SÃO PAULO</v>
          </cell>
          <cell r="E3536" t="str">
            <v>91,95</v>
          </cell>
        </row>
        <row r="3537">
          <cell r="A3537" t="str">
            <v>94463</v>
          </cell>
          <cell r="B3537" t="str">
            <v>TUBO DE AÇO GALVANIZADO COM COSTURA, CLASSE MÉDIA, DN 65 (2 1/2), CONEXÃO ROSQUEADA, INSTALADO EM RESERVAÇÃO DE ÁGUA DE EDIFICAÇÃO QUE POSSUA RESERVATÓRIO DE FIBRA/FIBROCIMENTO  FORNECIMENTO E INSTALAÇÃO. AF_06/2016</v>
          </cell>
          <cell r="C3537" t="str">
            <v>M</v>
          </cell>
          <cell r="D3537" t="str">
            <v>ATRIBUÍDO SÃO PAULO</v>
          </cell>
          <cell r="E3537" t="str">
            <v>108,78</v>
          </cell>
        </row>
        <row r="3538">
          <cell r="A3538" t="str">
            <v>94464</v>
          </cell>
          <cell r="B3538" t="str">
            <v>TUBO DE AÇO GALVANIZADO COM COSTURA, CLASSE MÉDIA, DN 80 (3), CONEXÃO ROSQUEADA, INSTALADO EM RESERVAÇÃO DE ÁGUA DE EDIFICAÇÃO QUE POSSUA RESERVATÓRIO DE FIBRA/FIBROCIMENTO  FORNECIMENTO E INSTALAÇÃO. AF_06/2016</v>
          </cell>
          <cell r="C3538" t="str">
            <v>M</v>
          </cell>
          <cell r="D3538" t="str">
            <v>ATRIBUÍDO SÃO PAULO</v>
          </cell>
          <cell r="E3538" t="str">
            <v>154,12</v>
          </cell>
        </row>
        <row r="3539">
          <cell r="A3539" t="str">
            <v>94602</v>
          </cell>
          <cell r="B3539" t="str">
            <v>TUBO EM COBRE RÍGIDO, DN 54 MM, CLASSE E, SEM ISOLAMENTO, INSTALADO EM RESERVAÇÃO DE ÁGUA DE EDIFICAÇÃO QUE POSSUA RESERVATÓRIO DE FIBRA/FIBROCIMENTO  FORNECIMENTO E INSTALAÇÃO. AF_06/2016</v>
          </cell>
          <cell r="C3539" t="str">
            <v>M</v>
          </cell>
          <cell r="D3539" t="str">
            <v>ATRIBUÍDO SÃO PAULO</v>
          </cell>
          <cell r="E3539" t="str">
            <v>193,39</v>
          </cell>
        </row>
        <row r="3540">
          <cell r="A3540" t="str">
            <v>94603</v>
          </cell>
          <cell r="B3540" t="str">
            <v>TUBO EM COBRE RÍGIDO, DN 66 MM, CLASSE E, SEM ISOLAMENTO, INSTALADO EM RESERVAÇÃO DE ÁGUA DE EDIFICAÇÃO QUE POSSUA RESERVATÓRIO DE FIBRA/FIBROCIMENTO  FORNECIMENTO E INSTALAÇÃO. AF_06/2016</v>
          </cell>
          <cell r="C3540" t="str">
            <v>M</v>
          </cell>
          <cell r="D3540" t="str">
            <v>ATRIBUÍDO SÃO PAULO</v>
          </cell>
          <cell r="E3540" t="str">
            <v>261,80</v>
          </cell>
        </row>
        <row r="3541">
          <cell r="A3541" t="str">
            <v>94604</v>
          </cell>
          <cell r="B3541" t="str">
            <v>TUBO EM COBRE RÍGIDO, DN 79 MM, CLASSE E, SEM ISOLAMENTO, INSTALADO EM RESERVAÇÃO DE ÁGUA DE EDIFICAÇÃO QUE POSSUA RESERVATÓRIO DE FIBRA/FIBROCIMENTO  FORNECIMENTO E INSTALAÇÃO. AF_06/2016</v>
          </cell>
          <cell r="C3541" t="str">
            <v>M</v>
          </cell>
          <cell r="D3541" t="str">
            <v>ATRIBUÍDO SÃO PAULO</v>
          </cell>
          <cell r="E3541" t="str">
            <v>359,25</v>
          </cell>
        </row>
        <row r="3542">
          <cell r="A3542" t="str">
            <v>94605</v>
          </cell>
          <cell r="B3542" t="str">
            <v>TUBO EM COBRE RÍGIDO, DN 104 MM, CLASSE E, SEM ISOLAMENTO, INSTALADO EM RESERVAÇÃO DE ÁGUA DE EDIFICAÇÃO QUE POSSUA RESERVATÓRIO DE FIBRA/FIBROCIMENTO  FORNECIMENTO E INSTALAÇÃO. AF_06/2016</v>
          </cell>
          <cell r="C3542" t="str">
            <v>M</v>
          </cell>
          <cell r="D3542" t="str">
            <v>ATRIBUÍDO SÃO PAULO</v>
          </cell>
          <cell r="E3542" t="str">
            <v>516,26</v>
          </cell>
        </row>
        <row r="3543">
          <cell r="A3543" t="str">
            <v>94648</v>
          </cell>
          <cell r="B3543" t="str">
            <v>TUBO, PVC, SOLDÁVEL, DN  25 MM, INSTALADO EM RESERVAÇÃO DE ÁGUA DE EDIFICAÇÃO QUE POSSUA RESERVATÓRIO DE FIBRA/FIBROCIMENTO   FORNECIMENTO E INSTALAÇÃO. AF_06/2016</v>
          </cell>
          <cell r="C3543" t="str">
            <v>M</v>
          </cell>
          <cell r="D3543" t="str">
            <v>COEFICIENTE DE REPRESENTATIVIDADE</v>
          </cell>
          <cell r="E3543" t="str">
            <v>9,23</v>
          </cell>
        </row>
        <row r="3544">
          <cell r="A3544" t="str">
            <v>94649</v>
          </cell>
          <cell r="B3544" t="str">
            <v>TUBO, PVC, SOLDÁVEL, DN 32 MM, INSTALADO EM RESERVAÇÃO DE ÁGUA DE EDIFICAÇÃO QUE POSSUA RESERVATÓRIO DE FIBRA/FIBROCIMENTO   FORNECIMENTO E INSTALAÇÃO. AF_06/2016</v>
          </cell>
          <cell r="C3544" t="str">
            <v>M</v>
          </cell>
          <cell r="D3544" t="str">
            <v>COEFICIENTE DE REPRESENTATIVIDADE</v>
          </cell>
          <cell r="E3544" t="str">
            <v>14,03</v>
          </cell>
        </row>
        <row r="3545">
          <cell r="A3545" t="str">
            <v>94650</v>
          </cell>
          <cell r="B3545" t="str">
            <v>TUBO, PVC, SOLDÁVEL, DN 40 MM, INSTALADO EM RESERVAÇÃO DE ÁGUA DE EDIFICAÇÃO QUE POSSUA RESERVATÓRIO DE FIBRA/FIBROCIMENTO   FORNECIMENTO E INSTALAÇÃO. AF_06/2016</v>
          </cell>
          <cell r="C3545" t="str">
            <v>M</v>
          </cell>
          <cell r="D3545" t="str">
            <v>COEFICIENTE DE REPRESENTATIVIDADE</v>
          </cell>
          <cell r="E3545" t="str">
            <v>21,08</v>
          </cell>
        </row>
        <row r="3546">
          <cell r="A3546" t="str">
            <v>94651</v>
          </cell>
          <cell r="B3546" t="str">
            <v>TUBO, PVC, SOLDÁVEL, DN 50 MM, INSTALADO EM RESERVAÇÃO DE ÁGUA DE EDIFICAÇÃO QUE POSSUA RESERVATÓRIO DE FIBRA/FIBROCIMENTO   FORNECIMENTO E INSTALAÇÃO. AF_06/2016</v>
          </cell>
          <cell r="C3546" t="str">
            <v>M</v>
          </cell>
          <cell r="D3546" t="str">
            <v>COEFICIENTE DE REPRESENTATIVIDADE</v>
          </cell>
          <cell r="E3546" t="str">
            <v>22,41</v>
          </cell>
        </row>
        <row r="3547">
          <cell r="A3547" t="str">
            <v>94652</v>
          </cell>
          <cell r="B3547" t="str">
            <v>TUBO, PVC, SOLDÁVEL, DN 60 MM, INSTALADO EM RESERVAÇÃO DE ÁGUA DE EDIFICAÇÃO QUE POSSUA RESERVATÓRIO DE FIBRA/FIBROCIMENTO   FORNECIMENTO E INSTALAÇÃO. AF_06/2016</v>
          </cell>
          <cell r="C3547" t="str">
            <v>M</v>
          </cell>
          <cell r="D3547" t="str">
            <v>COEFICIENTE DE REPRESENTATIVIDADE</v>
          </cell>
          <cell r="E3547" t="str">
            <v>35,88</v>
          </cell>
        </row>
        <row r="3548">
          <cell r="A3548" t="str">
            <v>94653</v>
          </cell>
          <cell r="B3548" t="str">
            <v>TUBO, PVC, SOLDÁVEL, DN 75 MM, INSTALADO EM RESERVAÇÃO DE ÁGUA DE EDIFICAÇÃO QUE POSSUA RESERVATÓRIO DE FIBRA/FIBROCIMENTO   FORNECIMENTO E INSTALAÇÃO. AF_06/2016</v>
          </cell>
          <cell r="C3548" t="str">
            <v>M</v>
          </cell>
          <cell r="D3548" t="str">
            <v>COEFICIENTE DE REPRESENTATIVIDADE</v>
          </cell>
          <cell r="E3548" t="str">
            <v>51,72</v>
          </cell>
        </row>
        <row r="3549">
          <cell r="A3549" t="str">
            <v>94654</v>
          </cell>
          <cell r="B3549" t="str">
            <v>TUBO, PVC, SOLDÁVEL, DN 85 MM, INSTALADO EM RESERVAÇÃO DE ÁGUA DE EDIFICAÇÃO QUE POSSUA RESERVATÓRIO DE FIBRA/FIBROCIMENTO   FORNECIMENTO E INSTALAÇÃO. AF_06/2016</v>
          </cell>
          <cell r="C3549" t="str">
            <v>M</v>
          </cell>
          <cell r="D3549" t="str">
            <v>COEFICIENTE DE REPRESENTATIVIDADE</v>
          </cell>
          <cell r="E3549" t="str">
            <v>73,47</v>
          </cell>
        </row>
        <row r="3550">
          <cell r="A3550" t="str">
            <v>94655</v>
          </cell>
          <cell r="B3550" t="str">
            <v>TUBO, PVC, SOLDÁVEL, DN 110 MM, INSTALADO EM RESERVAÇÃO DE ÁGUA DE EDIFICAÇÃO QUE POSSUA RESERVATÓRIO DE FIBRA/FIBROCIMENTO   FORNECIMENTO E INSTALAÇÃO. AF_06/2016</v>
          </cell>
          <cell r="C3550" t="str">
            <v>M</v>
          </cell>
          <cell r="D3550" t="str">
            <v>COEFICIENTE DE REPRESENTATIVIDADE</v>
          </cell>
          <cell r="E3550" t="str">
            <v>103,32</v>
          </cell>
        </row>
        <row r="3551">
          <cell r="A3551" t="str">
            <v>94716</v>
          </cell>
          <cell r="B3551" t="str">
            <v>TUBO, CPVC, SOLDÁVEL, DN 22 MM, INSTALADO EM RESERVAÇÃO DE ÁGUA DE EDIFICAÇÃO QUE POSSUA RESERVATÓRIO DE FIBRA/FIBROCIMENTO  FORNECIMENTO E INSTALAÇÃO. AF_06/2016</v>
          </cell>
          <cell r="C3551" t="str">
            <v>M</v>
          </cell>
          <cell r="D3551" t="str">
            <v>ATRIBUÍDO SÃO PAULO</v>
          </cell>
          <cell r="E3551" t="str">
            <v>20,52</v>
          </cell>
        </row>
        <row r="3552">
          <cell r="A3552" t="str">
            <v>94717</v>
          </cell>
          <cell r="B3552" t="str">
            <v>TUBO, CPVC, SOLDÁVEL, DN 28 MM, INSTALADO EM RESERVAÇÃO DE ÁGUA DE EDIFICAÇÃO QUE POSSUA RESERVATÓRIO DE FIBRA/FIBROCIMENTO  FORNECIMENTO E INSTALAÇÃO. AF_06/2016</v>
          </cell>
          <cell r="C3552" t="str">
            <v>M</v>
          </cell>
          <cell r="D3552" t="str">
            <v>ATRIBUÍDO SÃO PAULO</v>
          </cell>
          <cell r="E3552" t="str">
            <v>31,93</v>
          </cell>
        </row>
        <row r="3553">
          <cell r="A3553" t="str">
            <v>94718</v>
          </cell>
          <cell r="B3553" t="str">
            <v>TUBO, CPVC, SOLDÁVEL, DN 35 MM, INSTALADO EM RESERVAÇÃO DE ÁGUA DE EDIFICAÇÃO QUE POSSUA RESERVATÓRIO DE FIBRA/FIBROCIMENTO  FORNECIMENTO E INSTALAÇÃO. AF_06/2016</v>
          </cell>
          <cell r="C3553" t="str">
            <v>M</v>
          </cell>
          <cell r="D3553" t="str">
            <v>ATRIBUÍDO SÃO PAULO</v>
          </cell>
          <cell r="E3553" t="str">
            <v>41,30</v>
          </cell>
        </row>
        <row r="3554">
          <cell r="A3554" t="str">
            <v>94719</v>
          </cell>
          <cell r="B3554" t="str">
            <v>TUBO, CPVC, SOLDÁVEL, DN 42 MM, INSTALADO EM RESERVAÇÃO DE ÁGUA DE EDIFICAÇÃO QUE POSSUA RESERVATÓRIO DE FIBRA/FIBROCIMENTO  FORNECIMENTO E INSTALAÇÃO. AF_06/2016</v>
          </cell>
          <cell r="C3554" t="str">
            <v>M</v>
          </cell>
          <cell r="D3554" t="str">
            <v>ATRIBUÍDO SÃO PAULO</v>
          </cell>
          <cell r="E3554" t="str">
            <v>53,18</v>
          </cell>
        </row>
        <row r="3555">
          <cell r="A3555" t="str">
            <v>94720</v>
          </cell>
          <cell r="B3555" t="str">
            <v>TUBO, CPVC, SOLDÁVEL, DN 54 MM, INSTALADO EM RESERVAÇÃO DE ÁGUA DE EDIFICAÇÃO QUE POSSUA RESERVATÓRIO DE FIBRA/FIBROCIMENTO  FORNECIMENTO E INSTALAÇÃO. AF_06/2016</v>
          </cell>
          <cell r="C3555" t="str">
            <v>M</v>
          </cell>
          <cell r="D3555" t="str">
            <v>ATRIBUÍDO SÃO PAULO</v>
          </cell>
          <cell r="E3555" t="str">
            <v>77,42</v>
          </cell>
        </row>
        <row r="3556">
          <cell r="A3556" t="str">
            <v>94721</v>
          </cell>
          <cell r="B3556" t="str">
            <v>TUBO, CPVC, SOLDÁVEL, DN 73 MM, INSTALADO EM RESERVAÇÃO DE ÁGUA DE EDIFICAÇÃO QUE POSSUA RESERVATÓRIO DE FIBRA/FIBROCIMENTO  FORNECIMENTO E INSTALAÇÃO. AF_06/2016</v>
          </cell>
          <cell r="C3556" t="str">
            <v>M</v>
          </cell>
          <cell r="D3556" t="str">
            <v>ATRIBUÍDO SÃO PAULO</v>
          </cell>
          <cell r="E3556" t="str">
            <v>118,51</v>
          </cell>
        </row>
        <row r="3557">
          <cell r="A3557" t="str">
            <v>94722</v>
          </cell>
          <cell r="B3557" t="str">
            <v>TUBO, CPVC, SOLDÁVEL, DN 89 MM, INSTALADO EM RESERVAÇÃO DE ÁGUA DE EDIFICAÇÃO QUE POSSUA RESERVATÓRIO DE FIBRA/FIBROCIMENTO  FORNECIMENTO E INSTALAÇÃO. AF_06/2016</v>
          </cell>
          <cell r="C3557" t="str">
            <v>M</v>
          </cell>
          <cell r="D3557" t="str">
            <v>ATRIBUÍDO SÃO PAULO</v>
          </cell>
          <cell r="E3557" t="str">
            <v>204,55</v>
          </cell>
        </row>
        <row r="3558">
          <cell r="A3558" t="str">
            <v>94723</v>
          </cell>
          <cell r="B3558" t="str">
            <v>TUBO, CPVC, SOLDÁVEL, DN 114 MM, INSTALADO EM RESERVAÇÃO DE ÁGUA DE EDIFICAÇÃO QUE POSSUA RESERVATÓRIO DE FIBRA/FIBROCIMENTO  FORNECIMENTO E INSTALAÇÃO. AF_06/2016</v>
          </cell>
          <cell r="C3558" t="str">
            <v>M</v>
          </cell>
          <cell r="D3558" t="str">
            <v>ATRIBUÍDO SÃO PAULO</v>
          </cell>
          <cell r="E3558" t="str">
            <v>369,46</v>
          </cell>
        </row>
        <row r="3559">
          <cell r="A3559" t="str">
            <v>95697</v>
          </cell>
          <cell r="B3559" t="str">
            <v>TUBO DE AÇO PRETO SEM COSTURA, CONEXÃO SOLDADA, DN 40 (1 1/2"), INSTALADO EM REDE DE ALIMENTAÇÃO PARA HIDRANTE - FORNECIMENTO E INSTALAÇÃO. AF_10/2020</v>
          </cell>
          <cell r="C3559" t="str">
            <v>M</v>
          </cell>
          <cell r="D3559" t="str">
            <v>ATRIBUÍDO SÃO PAULO</v>
          </cell>
          <cell r="E3559" t="str">
            <v>105,89</v>
          </cell>
        </row>
        <row r="3560">
          <cell r="A3560" t="str">
            <v>96635</v>
          </cell>
          <cell r="B3560" t="str">
            <v>TUBO, PPR, DN 25, CLASSE PN 20,  INSTALADO EM RAMAL OU SUB-RAMAL DE ÁGUA   FORNECIMENTO E INSTALAÇÃO. AF_08/2022</v>
          </cell>
          <cell r="C3560" t="str">
            <v>M</v>
          </cell>
          <cell r="D3560" t="str">
            <v>ATRIBUÍDO SÃO PAULO</v>
          </cell>
          <cell r="E3560" t="str">
            <v>33,81</v>
          </cell>
        </row>
        <row r="3561">
          <cell r="A3561" t="str">
            <v>96636</v>
          </cell>
          <cell r="B3561" t="str">
            <v>TUBO, PPR, DN 25, CLASSE PN 25 INSTALADO EM RAMAL OU SUB-RAMAL DE ÁGUA   FORNECIMENTO E INSTALAÇÃO. AF_08/2022</v>
          </cell>
          <cell r="C3561" t="str">
            <v>M</v>
          </cell>
          <cell r="D3561" t="str">
            <v>ATRIBUÍDO SÃO PAULO</v>
          </cell>
          <cell r="E3561" t="str">
            <v>35,98</v>
          </cell>
        </row>
        <row r="3562">
          <cell r="A3562" t="str">
            <v>96644</v>
          </cell>
          <cell r="B3562" t="str">
            <v>TUBO, PPR, DN 25, CLASSE PN 20,  INSTALADO EM RAMAL DE DISTRIBUIÇÃO DE ÁGUA   FORNECIMENTO E INSTALAÇÃO. AF_08/2022</v>
          </cell>
          <cell r="C3562" t="str">
            <v>M</v>
          </cell>
          <cell r="D3562" t="str">
            <v>ATRIBUÍDO SÃO PAULO</v>
          </cell>
          <cell r="E3562" t="str">
            <v>19,55</v>
          </cell>
        </row>
        <row r="3563">
          <cell r="A3563" t="str">
            <v>96645</v>
          </cell>
          <cell r="B3563" t="str">
            <v>TUBO, PPR, DN 32, CLASSE PN 12,  INSTALADO EM RAMAL DE DISTRIBUIÇÃO DE ÁGUA   FORNECIMENTO E INSTALAÇÃO. AF_08/2022</v>
          </cell>
          <cell r="C3563" t="str">
            <v>M</v>
          </cell>
          <cell r="D3563" t="str">
            <v>ATRIBUÍDO SÃO PAULO</v>
          </cell>
          <cell r="E3563" t="str">
            <v>17,17</v>
          </cell>
        </row>
        <row r="3564">
          <cell r="A3564" t="str">
            <v>96646</v>
          </cell>
          <cell r="B3564" t="str">
            <v>TUBO, PPR, DN 40, CLASSE PN 12,  INSTALADO EM RAMAL DE DISTRIBUIÇÃO DE ÁGUA   FORNECIMENTO E INSTALAÇÃO. AF_08/2022</v>
          </cell>
          <cell r="C3564" t="str">
            <v>M</v>
          </cell>
          <cell r="D3564" t="str">
            <v>ATRIBUÍDO SÃO PAULO</v>
          </cell>
          <cell r="E3564" t="str">
            <v>21,24</v>
          </cell>
        </row>
        <row r="3565">
          <cell r="A3565" t="str">
            <v>96647</v>
          </cell>
          <cell r="B3565" t="str">
            <v>TUBO, PPR, DN 25, CLASSE PN 25,  INSTALADO EM RAMAL DE DISTRIBUIÇÃO DE ÁGUA   FORNECIMENTO E INSTALAÇÃO. AF_08/2022</v>
          </cell>
          <cell r="C3565" t="str">
            <v>M</v>
          </cell>
          <cell r="D3565" t="str">
            <v>ATRIBUÍDO SÃO PAULO</v>
          </cell>
          <cell r="E3565" t="str">
            <v>21,31</v>
          </cell>
        </row>
        <row r="3566">
          <cell r="A3566" t="str">
            <v>96648</v>
          </cell>
          <cell r="B3566" t="str">
            <v>TUBO, PPR, DN 32, CLASSE PN 25,  INSTALADO EM RAMAL DE DISTRIBUIÇÃO DE ÁGUA   FORNECIMENTO E INSTALAÇÃO. AF_08/2022</v>
          </cell>
          <cell r="C3566" t="str">
            <v>M</v>
          </cell>
          <cell r="D3566" t="str">
            <v>ATRIBUÍDO SÃO PAULO</v>
          </cell>
          <cell r="E3566" t="str">
            <v>26,57</v>
          </cell>
        </row>
        <row r="3567">
          <cell r="A3567" t="str">
            <v>96649</v>
          </cell>
          <cell r="B3567" t="str">
            <v>TUBO, PPR, DN 40, CLASSE PN 25,  INSTALADO EM RAMAL DE DISTRIBUIÇÃO DE ÁGUA   FORNECIMENTO E INSTALAÇÃO. AF_08/2022</v>
          </cell>
          <cell r="C3567" t="str">
            <v>M</v>
          </cell>
          <cell r="D3567" t="str">
            <v>ATRIBUÍDO SÃO PAULO</v>
          </cell>
          <cell r="E3567" t="str">
            <v>35,56</v>
          </cell>
        </row>
        <row r="3568">
          <cell r="A3568" t="str">
            <v>96668</v>
          </cell>
          <cell r="B3568" t="str">
            <v>TUBO, PPR, DN 25, CLASSE PN 20,  INSTALADO EM PRUMADA DE ÁGUA   FORNECIMENTO E INSTALAÇÃO. AF_08/2022</v>
          </cell>
          <cell r="C3568" t="str">
            <v>M</v>
          </cell>
          <cell r="D3568" t="str">
            <v>ATRIBUÍDO SÃO PAULO</v>
          </cell>
          <cell r="E3568" t="str">
            <v>15,75</v>
          </cell>
        </row>
        <row r="3569">
          <cell r="A3569" t="str">
            <v>96669</v>
          </cell>
          <cell r="B3569" t="str">
            <v>TUBO, PPR, DN 32, CLASSE PN 12,  INSTALADO EM PRUMADA DE ÁGUA   FORNECIMENTO E INSTALAÇÃO. AF_08/2022</v>
          </cell>
          <cell r="C3569" t="str">
            <v>M</v>
          </cell>
          <cell r="D3569" t="str">
            <v>ATRIBUÍDO SÃO PAULO</v>
          </cell>
          <cell r="E3569" t="str">
            <v>15,14</v>
          </cell>
        </row>
        <row r="3570">
          <cell r="A3570" t="str">
            <v>96670</v>
          </cell>
          <cell r="B3570" t="str">
            <v>TUBO, PPR, DN 40, CLASSE PN 12,  INSTALADO EM PRUMADA DE ÁGUA   FORNECIMENTO E INSTALAÇÃO. AF_08/2022</v>
          </cell>
          <cell r="C3570" t="str">
            <v>M</v>
          </cell>
          <cell r="D3570" t="str">
            <v>ATRIBUÍDO SÃO PAULO</v>
          </cell>
          <cell r="E3570" t="str">
            <v>19,78</v>
          </cell>
        </row>
        <row r="3571">
          <cell r="A3571" t="str">
            <v>96671</v>
          </cell>
          <cell r="B3571" t="str">
            <v>TUBO, PPR, DN 50, CLASSE PN 12,  INSTALADO EM PRUMADA DE ÁGUA   FORNECIMENTO E INSTALAÇÃO. AF_08/2022</v>
          </cell>
          <cell r="C3571" t="str">
            <v>M</v>
          </cell>
          <cell r="D3571" t="str">
            <v>ATRIBUÍDO SÃO PAULO</v>
          </cell>
          <cell r="E3571" t="str">
            <v>30,29</v>
          </cell>
        </row>
        <row r="3572">
          <cell r="A3572" t="str">
            <v>96672</v>
          </cell>
          <cell r="B3572" t="str">
            <v>TUBO, PPR, DN 63, CLASSE PN 12,  INSTALADO EM PRUMADA DE ÁGUA   FORNECIMENTO E INSTALAÇÃO. AF_08/2022</v>
          </cell>
          <cell r="C3572" t="str">
            <v>M</v>
          </cell>
          <cell r="D3572" t="str">
            <v>ATRIBUÍDO SÃO PAULO</v>
          </cell>
          <cell r="E3572" t="str">
            <v>46,57</v>
          </cell>
        </row>
        <row r="3573">
          <cell r="A3573" t="str">
            <v>96673</v>
          </cell>
          <cell r="B3573" t="str">
            <v>TUBO, PPR, DN 75, CLASSE PN 12,  INSTALADO EM PRUMADA DE ÁGUA   FORNECIMENTO E INSTALAÇÃO. AF_08/2022</v>
          </cell>
          <cell r="C3573" t="str">
            <v>M</v>
          </cell>
          <cell r="D3573" t="str">
            <v>ATRIBUÍDO SÃO PAULO</v>
          </cell>
          <cell r="E3573" t="str">
            <v>58,87</v>
          </cell>
        </row>
        <row r="3574">
          <cell r="A3574" t="str">
            <v>96674</v>
          </cell>
          <cell r="B3574" t="str">
            <v>TUBO, PPR, DN 90, CLASSE PN 12,  INSTALADO EM PRUMADA DE ÁGUA   FORNECIMENTO E INSTALAÇÃO. AF_08/2022</v>
          </cell>
          <cell r="C3574" t="str">
            <v>M</v>
          </cell>
          <cell r="D3574" t="str">
            <v>ATRIBUÍDO SÃO PAULO</v>
          </cell>
          <cell r="E3574" t="str">
            <v>96,07</v>
          </cell>
        </row>
        <row r="3575">
          <cell r="A3575" t="str">
            <v>96675</v>
          </cell>
          <cell r="B3575" t="str">
            <v>TUBO, PPR, DN 110, CLASSE PN 12,  INSTALADO EM PRUMADA DE ÁGUA   FORNECIMENTO E INSTALAÇÃO. AF_08/2022</v>
          </cell>
          <cell r="C3575" t="str">
            <v>M</v>
          </cell>
          <cell r="D3575" t="str">
            <v>ATRIBUÍDO SÃO PAULO</v>
          </cell>
          <cell r="E3575" t="str">
            <v>140,27</v>
          </cell>
        </row>
        <row r="3576">
          <cell r="A3576" t="str">
            <v>96676</v>
          </cell>
          <cell r="B3576" t="str">
            <v>TUBO, PPR, DN 25, CLASSE PN 25,  INSTALADO EM PRUMADA DE ÁGUA   FORNECIMENTO E INSTALAÇÃO. AF_08/2022</v>
          </cell>
          <cell r="C3576" t="str">
            <v>M</v>
          </cell>
          <cell r="D3576" t="str">
            <v>ATRIBUÍDO SÃO PAULO</v>
          </cell>
          <cell r="E3576" t="str">
            <v>19,57</v>
          </cell>
        </row>
        <row r="3577">
          <cell r="A3577" t="str">
            <v>96677</v>
          </cell>
          <cell r="B3577" t="str">
            <v>TUBO, PPR, DN 32, CLASSE PN 25,  INSTALADO EM PRUMADA DE ÁGUA   FORNECIMENTO E INSTALAÇÃO. AF_08/2022</v>
          </cell>
          <cell r="C3577" t="str">
            <v>M</v>
          </cell>
          <cell r="D3577" t="str">
            <v>ATRIBUÍDO SÃO PAULO</v>
          </cell>
          <cell r="E3577" t="str">
            <v>25,60</v>
          </cell>
        </row>
        <row r="3578">
          <cell r="A3578" t="str">
            <v>96678</v>
          </cell>
          <cell r="B3578" t="str">
            <v>TUBO, PPR, DN 40, CLASSE PN 25,  INSTALADO EM PRUMADA DE ÁGUA   FORNECIMENTO E INSTALAÇÃO. AF_08/2022</v>
          </cell>
          <cell r="C3578" t="str">
            <v>M</v>
          </cell>
          <cell r="D3578" t="str">
            <v>ATRIBUÍDO SÃO PAULO</v>
          </cell>
          <cell r="E3578" t="str">
            <v>35,47</v>
          </cell>
        </row>
        <row r="3579">
          <cell r="A3579" t="str">
            <v>96679</v>
          </cell>
          <cell r="B3579" t="str">
            <v>TUBO, PPR, DN 50, CLASSE PN 25,  INSTALADO EM PRUMADA DE ÁGUA   FORNECIMENTO E INSTALAÇÃO. AF_08/2022</v>
          </cell>
          <cell r="C3579" t="str">
            <v>M</v>
          </cell>
          <cell r="D3579" t="str">
            <v>ATRIBUÍDO SÃO PAULO</v>
          </cell>
          <cell r="E3579" t="str">
            <v>53,29</v>
          </cell>
        </row>
        <row r="3580">
          <cell r="A3580" t="str">
            <v>96680</v>
          </cell>
          <cell r="B3580" t="str">
            <v>TUBO, PPR, DN 63, CLASSE PN 25,  INSTALADO EM PRUMADA DE ÁGUA   FORNECIMENTO E INSTALAÇÃO. AF_08/2022</v>
          </cell>
          <cell r="C3580" t="str">
            <v>M</v>
          </cell>
          <cell r="D3580" t="str">
            <v>ATRIBUÍDO SÃO PAULO</v>
          </cell>
          <cell r="E3580" t="str">
            <v>88,97</v>
          </cell>
        </row>
        <row r="3581">
          <cell r="A3581" t="str">
            <v>96681</v>
          </cell>
          <cell r="B3581" t="str">
            <v>TUBO, PPR, DN 75, CLASSE PN 25,  INSTALADO EM PRUMADA DE ÁGUA   FORNECIMENTO E INSTALAÇÃO. AF_08/2022</v>
          </cell>
          <cell r="C3581" t="str">
            <v>M</v>
          </cell>
          <cell r="D3581" t="str">
            <v>ATRIBUÍDO SÃO PAULO</v>
          </cell>
          <cell r="E3581" t="str">
            <v>120,15</v>
          </cell>
        </row>
        <row r="3582">
          <cell r="A3582" t="str">
            <v>96682</v>
          </cell>
          <cell r="B3582" t="str">
            <v>TUBO, PPR, DN 90, CLASSE PN 25,  INSTALADO EM PRUMADA DE ÁGUA   FORNECIMENTO E INSTALAÇÃO. AF_08/2022</v>
          </cell>
          <cell r="C3582" t="str">
            <v>M</v>
          </cell>
          <cell r="D3582" t="str">
            <v>ATRIBUÍDO SÃO PAULO</v>
          </cell>
          <cell r="E3582" t="str">
            <v>199,51</v>
          </cell>
        </row>
        <row r="3583">
          <cell r="A3583" t="str">
            <v>96683</v>
          </cell>
          <cell r="B3583" t="str">
            <v>TUBO, PPR, DN 110, CLASSE PN 25,  INSTALADO EM PRUMADA DE ÁGUA   FORNECIMENTO E INSTALAÇÃO. AF_08/2022</v>
          </cell>
          <cell r="C3583" t="str">
            <v>M</v>
          </cell>
          <cell r="D3583" t="str">
            <v>ATRIBUÍDO SÃO PAULO</v>
          </cell>
          <cell r="E3583" t="str">
            <v>274,38</v>
          </cell>
        </row>
        <row r="3584">
          <cell r="A3584" t="str">
            <v>96718</v>
          </cell>
          <cell r="B3584" t="str">
            <v>TUBO, PPR, DN 20, CLASSE PN 20,  INSTALADO EM RESERVAÇÃO DE ÁGUA DE EDIFICAÇÃO QUE POSSUA RESERVATÓRIO DE FIBRA/FIBROCIMENTO  FORNECIMENTO E INSTALAÇÃO. AF_06/2016</v>
          </cell>
          <cell r="C3584" t="str">
            <v>M</v>
          </cell>
          <cell r="D3584" t="str">
            <v>ATRIBUÍDO SÃO PAULO</v>
          </cell>
          <cell r="E3584" t="str">
            <v>9,45</v>
          </cell>
        </row>
        <row r="3585">
          <cell r="A3585" t="str">
            <v>96719</v>
          </cell>
          <cell r="B3585" t="str">
            <v>TUBO, PPR, DN 25, CLASSE PN 20,  INSTALADO EM RESERVAÇÃO DE ÁGUA DE EDIFICAÇÃO QUE POSSUA RESERVATÓRIO DE FIBRA/FIBROCIMENTO  FORNECIMENTO E INSTALAÇÃO. AF_06/2016</v>
          </cell>
          <cell r="C3585" t="str">
            <v>M</v>
          </cell>
          <cell r="D3585" t="str">
            <v>ATRIBUÍDO SÃO PAULO</v>
          </cell>
          <cell r="E3585" t="str">
            <v>17,45</v>
          </cell>
        </row>
        <row r="3586">
          <cell r="A3586" t="str">
            <v>96720</v>
          </cell>
          <cell r="B3586" t="str">
            <v>TUBO, PPR, DN 32, CLASSE PN 12,  INSTALADO EM RESERVAÇÃO DE ÁGUA DE EDIFICAÇÃO QUE POSSUA RESERVATÓRIO DE FIBRA/FIBROCIMENTO  FORNECIMENTO E INSTALAÇÃO. AF_06/2016</v>
          </cell>
          <cell r="C3586" t="str">
            <v>M</v>
          </cell>
          <cell r="D3586" t="str">
            <v>ATRIBUÍDO SÃO PAULO</v>
          </cell>
          <cell r="E3586" t="str">
            <v>15,96</v>
          </cell>
        </row>
        <row r="3587">
          <cell r="A3587" t="str">
            <v>96721</v>
          </cell>
          <cell r="B3587" t="str">
            <v>TUBO, PPR, DN 40, CLASSE PN 12,  INSTALADO EM RESERVAÇÃO DE ÁGUA DE EDIFICAÇÃO QUE POSSUA RESERVATÓRIO DE FIBRA/FIBROCIMENTO  FORNECIMENTO E INSTALAÇÃO. AF_06/2016</v>
          </cell>
          <cell r="C3587" t="str">
            <v>M</v>
          </cell>
          <cell r="D3587" t="str">
            <v>ATRIBUÍDO SÃO PAULO</v>
          </cell>
          <cell r="E3587" t="str">
            <v>19,50</v>
          </cell>
        </row>
        <row r="3588">
          <cell r="A3588" t="str">
            <v>96722</v>
          </cell>
          <cell r="B3588" t="str">
            <v>TUBO, PPR, DN 50, CLASSE PN 12,  INSTALADO EM RESERVAÇÃO DE ÁGUA DE EDIFICAÇÃO QUE POSSUA RESERVATÓRIO DE FIBRA/FIBROCIMENTO  FORNECIMENTO E INSTALAÇÃO. AF_06/2016</v>
          </cell>
          <cell r="C3588" t="str">
            <v>M</v>
          </cell>
          <cell r="D3588" t="str">
            <v>ATRIBUÍDO SÃO PAULO</v>
          </cell>
          <cell r="E3588" t="str">
            <v>31,26</v>
          </cell>
        </row>
        <row r="3589">
          <cell r="A3589" t="str">
            <v>96723</v>
          </cell>
          <cell r="B3589" t="str">
            <v>TUBO, PPR, DN 63, CLASSE PN 12,  INSTALADO EM RESERVAÇÃO DE ÁGUA DE EDIFICAÇÃO QUE POSSUA RESERVATÓRIO DE FIBRA/FIBROCIMENTO  FORNECIMENTO E INSTALAÇÃO. AF_06/2016</v>
          </cell>
          <cell r="C3589" t="str">
            <v>M</v>
          </cell>
          <cell r="D3589" t="str">
            <v>ATRIBUÍDO SÃO PAULO</v>
          </cell>
          <cell r="E3589" t="str">
            <v>45,23</v>
          </cell>
        </row>
        <row r="3590">
          <cell r="A3590" t="str">
            <v>96724</v>
          </cell>
          <cell r="B3590" t="str">
            <v>TUBO, PPR, DN 75, CLASSE PN 12,  INSTALADO EM RESERVAÇÃO DE ÁGUA DE EDIFICAÇÃO QUE POSSUA RESERVATÓRIO DE FIBRA/FIBROCIMENTO  FORNECIMENTO E INSTALAÇÃO. AF_06/2016</v>
          </cell>
          <cell r="C3590" t="str">
            <v>M</v>
          </cell>
          <cell r="D3590" t="str">
            <v>ATRIBUÍDO SÃO PAULO</v>
          </cell>
          <cell r="E3590" t="str">
            <v>60,19</v>
          </cell>
        </row>
        <row r="3591">
          <cell r="A3591" t="str">
            <v>96725</v>
          </cell>
          <cell r="B3591" t="str">
            <v>TUBO, PPR, DN 90, CLASSE PN 12,  INSTALADO EM RESERVAÇÃO DE ÁGUA DE EDIFICAÇÃO QUE POSSUA RESERVATÓRIO DE FIBRA/FIBROCIMENTO  FORNECIMENTO E INSTALAÇÃO. AF_06/2016</v>
          </cell>
          <cell r="C3591" t="str">
            <v>M</v>
          </cell>
          <cell r="D3591" t="str">
            <v>ATRIBUÍDO SÃO PAULO</v>
          </cell>
          <cell r="E3591" t="str">
            <v>92,93</v>
          </cell>
        </row>
        <row r="3592">
          <cell r="A3592" t="str">
            <v>96726</v>
          </cell>
          <cell r="B3592" t="str">
            <v>TUBO, PPR, DN 110, CLASSE PN 12,  INSTALADO EM RESERVAÇÃO DE ÁGUA DE EDIFICAÇÃO QUE POSSUA RESERVATÓRIO DE FIBRA/FIBROCIMENTO  FORNECIMENTO E INSTALAÇÃO. AF_06/2016</v>
          </cell>
          <cell r="C3592" t="str">
            <v>M</v>
          </cell>
          <cell r="D3592" t="str">
            <v>ATRIBUÍDO SÃO PAULO</v>
          </cell>
          <cell r="E3592" t="str">
            <v>131,67</v>
          </cell>
        </row>
        <row r="3593">
          <cell r="A3593" t="str">
            <v>96727</v>
          </cell>
          <cell r="B3593" t="str">
            <v>TUBO, PPR, DN 20, CLASSE PN 25,  INSTALADO EM RESERVAÇÃO DE ÁGUA DE EDIFICAÇÃO QUE POSSUA RESERVATÓRIO DE FIBRA/FIBROCIMENTO  FORNECIMENTO E INSTALAÇÃO. AF_06/2016</v>
          </cell>
          <cell r="C3593" t="str">
            <v>M</v>
          </cell>
          <cell r="D3593" t="str">
            <v>ATRIBUÍDO SÃO PAULO</v>
          </cell>
          <cell r="E3593" t="str">
            <v>15,56</v>
          </cell>
        </row>
        <row r="3594">
          <cell r="A3594" t="str">
            <v>96728</v>
          </cell>
          <cell r="B3594" t="str">
            <v>TUBO, PPR, DN 25, CLASSE PN 25,  INSTALADO EM RESERVAÇÃO DE ÁGUA DE EDIFICAÇÃO QUE POSSUA RESERVATÓRIO DE FIBRA/FIBROCIMENTO  FORNECIMENTO E INSTALAÇÃO. AF_06/2016</v>
          </cell>
          <cell r="C3594" t="str">
            <v>M</v>
          </cell>
          <cell r="D3594" t="str">
            <v>ATRIBUÍDO SÃO PAULO</v>
          </cell>
          <cell r="E3594" t="str">
            <v>19,43</v>
          </cell>
        </row>
        <row r="3595">
          <cell r="A3595" t="str">
            <v>96729</v>
          </cell>
          <cell r="B3595" t="str">
            <v>TUBO, PPR, DN 32, CLASSE PN 25,  INSTALADO EM RESERVAÇÃO DE ÁGUA DE EDIFICAÇÃO QUE POSSUA RESERVATÓRIO DE FIBRA/FIBROCIMENTO  FORNECIMENTO E INSTALAÇÃO. AF_06/2016</v>
          </cell>
          <cell r="C3595" t="str">
            <v>M</v>
          </cell>
          <cell r="D3595" t="str">
            <v>ATRIBUÍDO SÃO PAULO</v>
          </cell>
          <cell r="E3595" t="str">
            <v>25,50</v>
          </cell>
        </row>
        <row r="3596">
          <cell r="A3596" t="str">
            <v>96730</v>
          </cell>
          <cell r="B3596" t="str">
            <v>TUBO, PPR, DN 40, CLASSE PN 25,  INSTALADO EM RESERVAÇÃO DE ÁGUA DE EDIFICAÇÃO QUE POSSUA RESERVATÓRIO DE FIBRA/FIBROCIMENTO  FORNECIMENTO E INSTALAÇÃO. AF_06/2016</v>
          </cell>
          <cell r="C3596" t="str">
            <v>M</v>
          </cell>
          <cell r="D3596" t="str">
            <v>ATRIBUÍDO SÃO PAULO</v>
          </cell>
          <cell r="E3596" t="str">
            <v>33,70</v>
          </cell>
        </row>
        <row r="3597">
          <cell r="A3597" t="str">
            <v>96731</v>
          </cell>
          <cell r="B3597" t="str">
            <v>TUBO, PPR, DN 50, CLASSE PN 25,  INSTALADO EM RESERVAÇÃO DE ÁGUA DE EDIFICAÇÃO QUE POSSUA RESERVATÓRIO DE FIBRA/FIBROCIMENTO  FORNECIMENTO E INSTALAÇÃO. AF_06/2016</v>
          </cell>
          <cell r="C3597" t="str">
            <v>M</v>
          </cell>
          <cell r="D3597" t="str">
            <v>ATRIBUÍDO SÃO PAULO</v>
          </cell>
          <cell r="E3597" t="str">
            <v>52,48</v>
          </cell>
        </row>
        <row r="3598">
          <cell r="A3598" t="str">
            <v>96732</v>
          </cell>
          <cell r="B3598" t="str">
            <v>TUBO, PPR, DN 63, CLASSE PN 25,  INSTALADO EM RESERVAÇÃO DE ÁGUA DE EDIFICAÇÃO QUE POSSUA RESERVATÓRIO DE FIBRA/FIBROCIMENTO  FORNECIMENTO E INSTALAÇÃO. AF_06/2016</v>
          </cell>
          <cell r="C3598" t="str">
            <v>M</v>
          </cell>
          <cell r="D3598" t="str">
            <v>ATRIBUÍDO SÃO PAULO</v>
          </cell>
          <cell r="E3598" t="str">
            <v>84,26</v>
          </cell>
        </row>
        <row r="3599">
          <cell r="A3599" t="str">
            <v>96733</v>
          </cell>
          <cell r="B3599" t="str">
            <v>TUBO, PPR, DN 75, CLASSE PN 25,  INSTALADO EM RESERVAÇÃO DE ÁGUA DE EDIFICAÇÃO QUE POSSUA RESERVATÓRIO DE FIBRA/FIBROCIMENTO  FORNECIMENTO E INSTALAÇÃO. AF_06/2016</v>
          </cell>
          <cell r="C3599" t="str">
            <v>M</v>
          </cell>
          <cell r="D3599" t="str">
            <v>ATRIBUÍDO SÃO PAULO</v>
          </cell>
          <cell r="E3599" t="str">
            <v>116,50</v>
          </cell>
        </row>
        <row r="3600">
          <cell r="A3600" t="str">
            <v>96734</v>
          </cell>
          <cell r="B3600" t="str">
            <v>TUBO, PPR, DN 90, CLASSE PN 25,  INSTALADO EM RESERVAÇÃO DE ÁGUA DE EDIFICAÇÃO QUE POSSUA RESERVATÓRIO DE FIBRA/FIBROCIMENTO  FORNECIMENTO E INSTALAÇÃO. AF_06/2016</v>
          </cell>
          <cell r="C3600" t="str">
            <v>M</v>
          </cell>
          <cell r="D3600" t="str">
            <v>ATRIBUÍDO SÃO PAULO</v>
          </cell>
          <cell r="E3600" t="str">
            <v>187,63</v>
          </cell>
        </row>
        <row r="3601">
          <cell r="A3601" t="str">
            <v>96735</v>
          </cell>
          <cell r="B3601" t="str">
            <v>TUBO, PPR, DN 110, CLASSE PN 25,  INSTALADO EM RESERVAÇÃO DE ÁGUA DE EDIFICAÇÃO QUE POSSUA RESERVATÓRIO DE FIBRA/FIBROCIMENTO  FORNECIMENTO E INSTALAÇÃO. AF_06/2016</v>
          </cell>
          <cell r="C3601" t="str">
            <v>M</v>
          </cell>
          <cell r="D3601" t="str">
            <v>ATRIBUÍDO SÃO PAULO</v>
          </cell>
          <cell r="E3601" t="str">
            <v>247,12</v>
          </cell>
        </row>
        <row r="3602">
          <cell r="A3602" t="str">
            <v>96798</v>
          </cell>
          <cell r="B3602" t="str">
            <v>TUBO, PEX, MONOCAMADA, DN 16, INSTALADO EM RAMAL/SUB-RAMAL OU DISTRIBUIÇÃO DE ÁGUA - FORNECIMENTO E INSTALAÇÃO. AF_02/2023</v>
          </cell>
          <cell r="C3602" t="str">
            <v>M</v>
          </cell>
          <cell r="D3602" t="str">
            <v>ATRIBUÍDO SÃO PAULO</v>
          </cell>
          <cell r="E3602" t="str">
            <v>7,48</v>
          </cell>
        </row>
        <row r="3603">
          <cell r="A3603" t="str">
            <v>96799</v>
          </cell>
          <cell r="B3603" t="str">
            <v>TUBO, PEX, MONOCAMADA, DN 20, INSTALADO EM RAMAL/SUB-RAMAL OU DISTRIBUIÇÃO DE ÁGUA - FORNECIMENTO E INSTALAÇÃO. AF_02/2023</v>
          </cell>
          <cell r="C3603" t="str">
            <v>M</v>
          </cell>
          <cell r="D3603" t="str">
            <v>ATRIBUÍDO SÃO PAULO</v>
          </cell>
          <cell r="E3603" t="str">
            <v>9,60</v>
          </cell>
        </row>
        <row r="3604">
          <cell r="A3604" t="str">
            <v>96800</v>
          </cell>
          <cell r="B3604" t="str">
            <v>TUBO, PEX, MONOCAMADA, DN 25, INSTALADO EM RAMAL/SUB-RAMAL OU DISTRIBUIÇÃO DE ÁGUA - FORNECIMENTO E INSTALAÇÃO. AF_02/2023</v>
          </cell>
          <cell r="C3604" t="str">
            <v>M</v>
          </cell>
          <cell r="D3604" t="str">
            <v>ATRIBUÍDO SÃO PAULO</v>
          </cell>
          <cell r="E3604" t="str">
            <v>13,20</v>
          </cell>
        </row>
        <row r="3605">
          <cell r="A3605" t="str">
            <v>96801</v>
          </cell>
          <cell r="B3605" t="str">
            <v>TUBO, PEX, MONOCAMADA, DN 32, INSTALADO EM RAMAL/SUB-RAMAL OU DISTRIBUIÇÃO DE ÁGUA - FORNECIMENTO E INSTALAÇÃO. AF_02/2023</v>
          </cell>
          <cell r="C3605" t="str">
            <v>M</v>
          </cell>
          <cell r="D3605" t="str">
            <v>ATRIBUÍDO SÃO PAULO</v>
          </cell>
          <cell r="E3605" t="str">
            <v>20,34</v>
          </cell>
        </row>
        <row r="3606">
          <cell r="A3606" t="str">
            <v>97327</v>
          </cell>
          <cell r="B3606" t="str">
            <v>TUBO EM COBRE FLEXÍVEL, DN 1/4, COM ISOLAMENTO, INSTALADO EM RAMAL DE ALIMENTAÇÃO DE AR CONDICIONADO COM CONDENSADORA INDIVIDUAL   FORNECIMENTO E INSTALAÇÃO. AF_12/2015</v>
          </cell>
          <cell r="C3606" t="str">
            <v>M</v>
          </cell>
          <cell r="D3606" t="str">
            <v>ATRIBUÍDO SÃO PAULO</v>
          </cell>
          <cell r="E3606" t="str">
            <v>23,77</v>
          </cell>
        </row>
        <row r="3607">
          <cell r="A3607" t="str">
            <v>97328</v>
          </cell>
          <cell r="B3607" t="str">
            <v>TUBO EM COBRE FLEXÍVEL, DN 3/8", COM ISOLAMENTO, INSTALADO EM RAMAL DE ALIMENTAÇÃO DE AR CONDICIONADO COM CONDENSADORA INDIVIDUAL  FORNECIMENTO E INSTALAÇÃO. AF_12/2015</v>
          </cell>
          <cell r="C3607" t="str">
            <v>M</v>
          </cell>
          <cell r="D3607" t="str">
            <v>ATRIBUÍDO SÃO PAULO</v>
          </cell>
          <cell r="E3607" t="str">
            <v>39,17</v>
          </cell>
        </row>
        <row r="3608">
          <cell r="A3608" t="str">
            <v>97329</v>
          </cell>
          <cell r="B3608" t="str">
            <v>TUBO EM COBRE FLEXÍVEL, DN 1/2", COM ISOLAMENTO, INSTALADO EM RAMAL DE ALIMENTAÇÃO DE AR CONDICIONADO COM CONDENSADORA INDIVIDUAL  FORNECIMENTO E INSTALAÇÃO. AF_12/2015</v>
          </cell>
          <cell r="C3608" t="str">
            <v>M</v>
          </cell>
          <cell r="D3608" t="str">
            <v>ATRIBUÍDO SÃO PAULO</v>
          </cell>
          <cell r="E3608" t="str">
            <v>50,21</v>
          </cell>
        </row>
        <row r="3609">
          <cell r="A3609" t="str">
            <v>97330</v>
          </cell>
          <cell r="B3609" t="str">
            <v>TUBO EM COBRE FLEXÍVEL, DN 5/8", COM ISOLAMENTO, INSTALADO EM RAMAL DE ALIMENTAÇÃO DE AR CONDICIONADO COM CONDENSADORA INDIVIDUAL  FORNECIMENTO E INSTALAÇÃO. AF_12/2015</v>
          </cell>
          <cell r="C3609" t="str">
            <v>M</v>
          </cell>
          <cell r="D3609" t="str">
            <v>ATRIBUÍDO SÃO PAULO</v>
          </cell>
          <cell r="E3609" t="str">
            <v>61,52</v>
          </cell>
        </row>
        <row r="3610">
          <cell r="A3610" t="str">
            <v>97331</v>
          </cell>
          <cell r="B3610" t="str">
            <v>TUBO EM COBRE FLEXÍVEL, DN 1/4", COM ISOLAMENTO, INSTALADO EM RAMAL DE ALIMENTAÇÃO DE AR CONDICIONADO COM CONDENSADORA CENTRAL  FORNECIMENTO E INSTALAÇÃO. AF_12/2015</v>
          </cell>
          <cell r="C3610" t="str">
            <v>M</v>
          </cell>
          <cell r="D3610" t="str">
            <v>ATRIBUÍDO SÃO PAULO</v>
          </cell>
          <cell r="E3610" t="str">
            <v>24,03</v>
          </cell>
        </row>
        <row r="3611">
          <cell r="A3611" t="str">
            <v>97332</v>
          </cell>
          <cell r="B3611" t="str">
            <v>TUBO EM COBRE FLEXÍVEL, DN 3/8", COM ISOLAMENTO, INSTALADO EM RAMAL DE ALIMENTAÇÃO DE AR CONDICIONADO COM CONDENSADORA CENTRAL  FORNECIMENTO E INSTALAÇÃO. AF_12/2015</v>
          </cell>
          <cell r="C3611" t="str">
            <v>M</v>
          </cell>
          <cell r="D3611" t="str">
            <v>ATRIBUÍDO SÃO PAULO</v>
          </cell>
          <cell r="E3611" t="str">
            <v>39,47</v>
          </cell>
        </row>
        <row r="3612">
          <cell r="A3612" t="str">
            <v>97333</v>
          </cell>
          <cell r="B3612" t="str">
            <v>TUBO EM COBRE FLEXÍVEL, DN 1/2", COM ISOLAMENTO, INSTALADO EM RAMAL DE ALIMENTAÇÃO DE AR CONDICIONADO COM CONDENSADORA CENTRAL  FORNECIMENTO E INSTALAÇÃO. AF_12/2015</v>
          </cell>
          <cell r="C3612" t="str">
            <v>M</v>
          </cell>
          <cell r="D3612" t="str">
            <v>ATRIBUÍDO SÃO PAULO</v>
          </cell>
          <cell r="E3612" t="str">
            <v>50,59</v>
          </cell>
        </row>
        <row r="3613">
          <cell r="A3613" t="str">
            <v>97334</v>
          </cell>
          <cell r="B3613" t="str">
            <v>TUBO EM COBRE FLEXÍVEL, DN 5/8, COM ISOLAMENTO, INSTALADO EM RAMAL DE ALIMENTAÇÃO DE AR CONDICIONADO COM CONDENSADORA CENTRAL   FORNECIMENTO E INSTALAÇÃO. AF_12/2015</v>
          </cell>
          <cell r="C3613" t="str">
            <v>M</v>
          </cell>
          <cell r="D3613" t="str">
            <v>ATRIBUÍDO SÃO PAULO</v>
          </cell>
          <cell r="E3613" t="str">
            <v>61,94</v>
          </cell>
        </row>
        <row r="3614">
          <cell r="A3614" t="str">
            <v>97335</v>
          </cell>
          <cell r="B3614" t="str">
            <v>TUBO EM COBRE RÍGIDO, DN 22 MM, CLASSE A, SEM ISOLAMENTO, INSTALADO EM PRUMADA DE GÁS COMBUSTÍVEL - FORNECIMENTO E INSTALAÇÃO. AF_04/2022</v>
          </cell>
          <cell r="C3614" t="str">
            <v>M</v>
          </cell>
          <cell r="D3614" t="str">
            <v>ATRIBUÍDO SÃO PAULO</v>
          </cell>
          <cell r="E3614" t="str">
            <v>74,18</v>
          </cell>
        </row>
        <row r="3615">
          <cell r="A3615" t="str">
            <v>97336</v>
          </cell>
          <cell r="B3615" t="str">
            <v>TUBO EM COBRE RÍGIDO, DN 28 MM, CLASSE A, SEM ISOLAMENTO, INSTALADO EM PRUMADA DE GÁS COMBUSTÍVEL - FORNECIMENTO E INSTALAÇÃO. AF_04/2022</v>
          </cell>
          <cell r="C3615" t="str">
            <v>M</v>
          </cell>
          <cell r="D3615" t="str">
            <v>ATRIBUÍDO SÃO PAULO</v>
          </cell>
          <cell r="E3615" t="str">
            <v>94,40</v>
          </cell>
        </row>
        <row r="3616">
          <cell r="A3616" t="str">
            <v>97337</v>
          </cell>
          <cell r="B3616" t="str">
            <v>TUBO EM COBRE RÍGIDO, DN 35 MM, CLASSE A, SEM ISOLAMENTO, INSTALADO EM PRUMADA DE GÁS COMBUSTÍVEL - FORNECIMENTO E INSTALAÇÃO. AF_04/2022</v>
          </cell>
          <cell r="C3616" t="str">
            <v>M</v>
          </cell>
          <cell r="D3616" t="str">
            <v>ATRIBUÍDO SÃO PAULO</v>
          </cell>
          <cell r="E3616" t="str">
            <v>142,05</v>
          </cell>
        </row>
        <row r="3617">
          <cell r="A3617" t="str">
            <v>97338</v>
          </cell>
          <cell r="B3617" t="str">
            <v>TUBO EM COBRE RÍGIDO, DN 42 MM, CLASSE A, SEM ISOLAMENTO, INSTALADO EM PRUMADA DE GÁS COMBUSTÍVEL - FORNECIMENTO E INSTALAÇÃO. AF_04/2022</v>
          </cell>
          <cell r="C3617" t="str">
            <v>M</v>
          </cell>
          <cell r="D3617" t="str">
            <v>ATRIBUÍDO SÃO PAULO</v>
          </cell>
          <cell r="E3617" t="str">
            <v>170,91</v>
          </cell>
        </row>
        <row r="3618">
          <cell r="A3618" t="str">
            <v>97339</v>
          </cell>
          <cell r="B3618" t="str">
            <v>TUBO EM COBRE RÍGIDO, DN 54 MM, CLASSE A, SEM ISOLAMENTO, INSTALADO EM PRUMADA DE GÁS COMBUSTÍVEL - FORNECIMENTO E INSTALAÇÃO. AF_04/2022</v>
          </cell>
          <cell r="C3618" t="str">
            <v>M</v>
          </cell>
          <cell r="D3618" t="str">
            <v>ATRIBUÍDO SÃO PAULO</v>
          </cell>
          <cell r="E3618" t="str">
            <v>183,98</v>
          </cell>
        </row>
        <row r="3619">
          <cell r="A3619" t="str">
            <v>97340</v>
          </cell>
          <cell r="B3619" t="str">
            <v>TUBO EM COBRE RÍGIDO, DN 66 MM, CLASSE A, SEM ISOLAMENTO, INSTALADO EM PRUMADA DE GÁS COMBUSTÍVEL - FORNECIMENTO E INSTALAÇÃO. AF_04/2022</v>
          </cell>
          <cell r="C3619" t="str">
            <v>M</v>
          </cell>
          <cell r="D3619" t="str">
            <v>ATRIBUÍDO SÃO PAULO</v>
          </cell>
          <cell r="E3619" t="str">
            <v>184,96</v>
          </cell>
        </row>
        <row r="3620">
          <cell r="A3620" t="str">
            <v>97347</v>
          </cell>
          <cell r="B3620" t="str">
            <v>TUBO EM COBRE RÍGIDO, DN 22 MM, CLASSE I, SEM ISOLAMENTO, INSTALADO EM PRUMADA  FORNECIMENTO E INSTALAÇÃO. AF_12/2015</v>
          </cell>
          <cell r="C3620" t="str">
            <v>M</v>
          </cell>
          <cell r="D3620" t="str">
            <v>ATRIBUÍDO SÃO PAULO</v>
          </cell>
          <cell r="E3620" t="str">
            <v>89,41</v>
          </cell>
        </row>
        <row r="3621">
          <cell r="A3621" t="str">
            <v>97348</v>
          </cell>
          <cell r="B3621" t="str">
            <v>TUBO EM COBRE RÍGIDO, DN 28 MM, CLASSE I, SEM ISOLAMENTO, INSTALADO EM PRUMADA  FORNECIMENTO E INSTALAÇÃO. AF_12/2015</v>
          </cell>
          <cell r="C3621" t="str">
            <v>M</v>
          </cell>
          <cell r="D3621" t="str">
            <v>ATRIBUÍDO SÃO PAULO</v>
          </cell>
          <cell r="E3621" t="str">
            <v>123,53</v>
          </cell>
        </row>
        <row r="3622">
          <cell r="A3622" t="str">
            <v>97349</v>
          </cell>
          <cell r="B3622" t="str">
            <v>TUBO EM COBRE RÍGIDO, DN 35 MM, CLASSE I, SEM ISOLAMENTO, INSTALADO EM PRUMADA  FORNECIMENTO E INSTALAÇÃO. AF_12/2015</v>
          </cell>
          <cell r="C3622" t="str">
            <v>M</v>
          </cell>
          <cell r="D3622" t="str">
            <v>ATRIBUÍDO SÃO PAULO</v>
          </cell>
          <cell r="E3622" t="str">
            <v>178,10</v>
          </cell>
        </row>
        <row r="3623">
          <cell r="A3623" t="str">
            <v>97350</v>
          </cell>
          <cell r="B3623" t="str">
            <v>TUBO EM COBRE RÍGIDO, DN 42 MM, CLASSE I, SEM ISOLAMENTO, INSTALADO EM PRUMADA  FORNECIMENTO E INSTALAÇÃO. AF_12/2015</v>
          </cell>
          <cell r="C3623" t="str">
            <v>M</v>
          </cell>
          <cell r="D3623" t="str">
            <v>ATRIBUÍDO SÃO PAULO</v>
          </cell>
          <cell r="E3623" t="str">
            <v>216,26</v>
          </cell>
        </row>
        <row r="3624">
          <cell r="A3624" t="str">
            <v>97351</v>
          </cell>
          <cell r="B3624" t="str">
            <v>TUBO EM COBRE RÍGIDO, DN 54 MM, CLASSE I, SEM ISOLAMENTO, INSTALADO EM PRUMADA  FORNECIMENTO E INSTALAÇÃO. AF_12/2015</v>
          </cell>
          <cell r="C3624" t="str">
            <v>M</v>
          </cell>
          <cell r="D3624" t="str">
            <v>ATRIBUÍDO SÃO PAULO</v>
          </cell>
          <cell r="E3624" t="str">
            <v>299,07</v>
          </cell>
        </row>
        <row r="3625">
          <cell r="A3625" t="str">
            <v>97352</v>
          </cell>
          <cell r="B3625" t="str">
            <v>TUBO EM COBRE RÍGIDO, DN 66 MM, CLASSE I, SEM ISOLAMENTO, INSTALADO EM PRUMADA  FORNECIMENTO E INSTALAÇÃO. AF_12/2015</v>
          </cell>
          <cell r="C3625" t="str">
            <v>M</v>
          </cell>
          <cell r="D3625" t="str">
            <v>ATRIBUÍDO SÃO PAULO</v>
          </cell>
          <cell r="E3625" t="str">
            <v>387,63</v>
          </cell>
        </row>
        <row r="3626">
          <cell r="A3626" t="str">
            <v>97353</v>
          </cell>
          <cell r="B3626" t="str">
            <v>TUBO EM COBRE RÍGIDO, DN 15 MM, CLASSE I, SEM ISOLAMENTO, INSTALADO EM RAMAL DE DISTRIBUIÇÃO  FORNECIMENTO E INSTALAÇÃO. AF_12/2015</v>
          </cell>
          <cell r="C3626" t="str">
            <v>M</v>
          </cell>
          <cell r="D3626" t="str">
            <v>ATRIBUÍDO SÃO PAULO</v>
          </cell>
          <cell r="E3626" t="str">
            <v>58,53</v>
          </cell>
        </row>
        <row r="3627">
          <cell r="A3627" t="str">
            <v>97354</v>
          </cell>
          <cell r="B3627" t="str">
            <v>TUBO EM COBRE RÍGIDO, DN 22 MM, CLASSE I, SEM ISOLAMENTO, INSTALADO EM RAMAL DE DISTRIBUIÇÃO FORNECIMENTO E INSTALAÇÃO. AF_12/2015</v>
          </cell>
          <cell r="C3627" t="str">
            <v>M</v>
          </cell>
          <cell r="D3627" t="str">
            <v>ATRIBUÍDO SÃO PAULO</v>
          </cell>
          <cell r="E3627" t="str">
            <v>93,12</v>
          </cell>
        </row>
        <row r="3628">
          <cell r="A3628" t="str">
            <v>97355</v>
          </cell>
          <cell r="B3628" t="str">
            <v>TUBO EM COBRE RÍGIDO, DN 28 MM, CLASSE I, SEM ISOLAMENTO, INSTALADO EM RAMAL DE DISTRIBUIÇÃO FORNECIMENTO E INSTALAÇÃO. AF_12/2015</v>
          </cell>
          <cell r="C3628" t="str">
            <v>M</v>
          </cell>
          <cell r="D3628" t="str">
            <v>ATRIBUÍDO SÃO PAULO</v>
          </cell>
          <cell r="E3628" t="str">
            <v>127,51</v>
          </cell>
        </row>
        <row r="3629">
          <cell r="A3629" t="str">
            <v>97356</v>
          </cell>
          <cell r="B3629" t="str">
            <v>TUBO EM COBRE RÍGIDO, DN 15 MM, CLASSE I, SEM ISOLAMENTO, INSTALADO EM RAMAL E SUB-RAMAL  FORNECIMENTO E INSTALAÇÃO. AF_12/2015</v>
          </cell>
          <cell r="C3629" t="str">
            <v>M</v>
          </cell>
          <cell r="D3629" t="str">
            <v>ATRIBUÍDO SÃO PAULO</v>
          </cell>
          <cell r="E3629" t="str">
            <v>66,67</v>
          </cell>
        </row>
        <row r="3630">
          <cell r="A3630" t="str">
            <v>97357</v>
          </cell>
          <cell r="B3630" t="str">
            <v>TUBO EM COBRE RÍGIDO, DN 22 MM, CLASSE I, SEM ISOLAMENTO, INSTALADO EM RAMAL E SUB-RAMAL  FORNECIMENTO E INSTALAÇÃO. AF_12/2015</v>
          </cell>
          <cell r="C3630" t="str">
            <v>M</v>
          </cell>
          <cell r="D3630" t="str">
            <v>ATRIBUÍDO SÃO PAULO</v>
          </cell>
          <cell r="E3630" t="str">
            <v>107,12</v>
          </cell>
        </row>
        <row r="3631">
          <cell r="A3631" t="str">
            <v>97358</v>
          </cell>
          <cell r="B3631" t="str">
            <v>TUBO EM COBRE RÍGIDO, DN 28 MM, CLASSE I, SEM ISOLAMENTO, INSTALADO EM RAMAL E SUB-RAMAL  FORNECIMENTO E INSTALAÇÃO. AF_12/2015</v>
          </cell>
          <cell r="C3631" t="str">
            <v>M</v>
          </cell>
          <cell r="D3631" t="str">
            <v>ATRIBUÍDO SÃO PAULO</v>
          </cell>
          <cell r="E3631" t="str">
            <v>146,57</v>
          </cell>
        </row>
        <row r="3632">
          <cell r="A3632" t="str">
            <v>97498</v>
          </cell>
          <cell r="B3632" t="str">
            <v>TUBO DE AÇO GALVANIZADO COM COSTURA, CLASSE MÉDIA, DN 25 (1"), CONEXÃO ROSQUEADA, INSTALADO EM REDE DE ALIMENTAÇÃO PARA HIDRANTE - FORNECIMENTO E INSTALAÇÃO. AF_10/2020</v>
          </cell>
          <cell r="C3632" t="str">
            <v>M</v>
          </cell>
          <cell r="D3632" t="str">
            <v>ATRIBUÍDO SÃO PAULO</v>
          </cell>
          <cell r="E3632" t="str">
            <v>42,05</v>
          </cell>
        </row>
        <row r="3633">
          <cell r="A3633" t="str">
            <v>97535</v>
          </cell>
          <cell r="B3633" t="str">
            <v>TUBO DE AÇO GALVANIZADO COM COSTURA, CLASSE MÉDIA, CONEXÃO ROSQUEADA, DN 25 (1"), INSTALADO EM REDE DE ALIMENTAÇÃO PARA SPRINKLER - FORNECIMENTO E INSTALAÇÃO. AF_10/2020</v>
          </cell>
          <cell r="C3633" t="str">
            <v>M</v>
          </cell>
          <cell r="D3633" t="str">
            <v>ATRIBUÍDO SÃO PAULO</v>
          </cell>
          <cell r="E3633" t="str">
            <v>45,76</v>
          </cell>
        </row>
        <row r="3634">
          <cell r="A3634" t="str">
            <v>97536</v>
          </cell>
          <cell r="B3634" t="str">
            <v>TUBO DE AÇO GALVANIZADO COM COSTURA, CLASSE MÉDIA, CONEXÃO ROSQUEADA, DN 25 (1"), INSTALADO EM RAMAIS  E SUB-RAMAIS DE GÁS - FORNECIMENTO E INSTALAÇÃO. AF_10/2020</v>
          </cell>
          <cell r="C3634" t="str">
            <v>M</v>
          </cell>
          <cell r="D3634" t="str">
            <v>ATRIBUÍDO SÃO PAULO</v>
          </cell>
          <cell r="E3634" t="str">
            <v>54,28</v>
          </cell>
        </row>
        <row r="3635">
          <cell r="A3635" t="str">
            <v>100788</v>
          </cell>
          <cell r="B3635" t="str">
            <v>KIT CAVALETE PARA GÁS - SEM MEDIDOR OU REGULADOR - ENTRADA INDIVIDUAL PRINCIPAL, EM AÇO GALVANIZADO DN 15 E 25 MM (1/2" E 1") - FORNECIMENTO E INSTALAÇÃO. AF_01/2020</v>
          </cell>
          <cell r="C3635" t="str">
            <v>UN</v>
          </cell>
          <cell r="D3635" t="str">
            <v>ATRIBUÍDO SÃO PAULO</v>
          </cell>
          <cell r="E3635" t="str">
            <v>660,64</v>
          </cell>
        </row>
        <row r="3636">
          <cell r="A3636" t="str">
            <v>100791</v>
          </cell>
          <cell r="B3636" t="str">
            <v>TUBO, PEX, MULTICAMADA, DN 16, INSTALADO EM IMPLANTAÇÃO DE INSTALAÇÕES DE GÁS - FORNECIMENTO E INSTALAÇÃO. AF_01/2020</v>
          </cell>
          <cell r="C3636" t="str">
            <v>M</v>
          </cell>
          <cell r="D3636" t="str">
            <v>ATRIBUÍDO SÃO PAULO</v>
          </cell>
          <cell r="E3636" t="str">
            <v>15,82</v>
          </cell>
        </row>
        <row r="3637">
          <cell r="A3637" t="str">
            <v>100792</v>
          </cell>
          <cell r="B3637" t="str">
            <v>TUBO, PEX, MULTICAMADA, DN 20, INSTALADO EM IMPLANTAÇÃO DE INSTALAÇÕES DE GÁS - FORNECIMENTO E INSTALAÇÃO. AF_01/2020</v>
          </cell>
          <cell r="C3637" t="str">
            <v>M</v>
          </cell>
          <cell r="D3637" t="str">
            <v>ATRIBUÍDO SÃO PAULO</v>
          </cell>
          <cell r="E3637" t="str">
            <v>23,24</v>
          </cell>
        </row>
        <row r="3638">
          <cell r="A3638" t="str">
            <v>100793</v>
          </cell>
          <cell r="B3638" t="str">
            <v>TUBO, PEX, MULTICAMADA, DN 26, INSTALADO EM IMPLANTAÇÃO DE INSTALAÇÕES DE GÁS - FORNECIMENTO E INSTALAÇÃO. AF_01/2020</v>
          </cell>
          <cell r="C3638" t="str">
            <v>M</v>
          </cell>
          <cell r="D3638" t="str">
            <v>ATRIBUÍDO SÃO PAULO</v>
          </cell>
          <cell r="E3638" t="str">
            <v>30,86</v>
          </cell>
        </row>
        <row r="3639">
          <cell r="A3639" t="str">
            <v>100794</v>
          </cell>
          <cell r="B3639" t="str">
            <v>TUBO, PEX, MULTICAMADA, DN 32, INSTALADO EM IMPLANTAÇÃO DE INSTALAÇÕES DE GÁS - FORNECIMENTO E INSTALAÇÃO. AF_01/2020</v>
          </cell>
          <cell r="C3639" t="str">
            <v>M</v>
          </cell>
          <cell r="D3639" t="str">
            <v>ATRIBUÍDO SÃO PAULO</v>
          </cell>
          <cell r="E3639" t="str">
            <v>41,64</v>
          </cell>
        </row>
        <row r="3640">
          <cell r="A3640" t="str">
            <v>100799</v>
          </cell>
          <cell r="B3640" t="str">
            <v>TUBO, PEX, MULTICAMADA, COM TUBO LUVA, DN 16, INSTALADO EM IMPLANTAÇÃO DE INSTALAÇÕES DE GÁS - FORNECIMENTO E INSTALAÇÃO. AF_01/2020</v>
          </cell>
          <cell r="C3640" t="str">
            <v>M</v>
          </cell>
          <cell r="D3640" t="str">
            <v>ATRIBUÍDO SÃO PAULO</v>
          </cell>
          <cell r="E3640" t="str">
            <v>16,21</v>
          </cell>
        </row>
        <row r="3641">
          <cell r="A3641" t="str">
            <v>100800</v>
          </cell>
          <cell r="B3641" t="str">
            <v>TUBO, PEX, MULTICAMADA, COM TUBO LUVA, DN 20, INSTALADO EM IMPLANTAÇÃO DE INSTALAÇÕES DE GÁS - FORNECIMENTO E INSTALAÇÃO. AF_01/2020</v>
          </cell>
          <cell r="C3641" t="str">
            <v>M</v>
          </cell>
          <cell r="D3641" t="str">
            <v>ATRIBUÍDO SÃO PAULO</v>
          </cell>
          <cell r="E3641" t="str">
            <v>23,62</v>
          </cell>
        </row>
        <row r="3642">
          <cell r="A3642" t="str">
            <v>100801</v>
          </cell>
          <cell r="B3642" t="str">
            <v>TUBO, PEX, MULTICAMADA, COM TUBO LUVA, DN 26, INSTALADO EM IMPLANTAÇÃO DE INSTALAÇÕES DE GÁS - FORNECIMENTO E INSTALAÇÃO. AF_01/2020</v>
          </cell>
          <cell r="C3642" t="str">
            <v>M</v>
          </cell>
          <cell r="D3642" t="str">
            <v>ATRIBUÍDO SÃO PAULO</v>
          </cell>
          <cell r="E3642" t="str">
            <v>31,24</v>
          </cell>
        </row>
        <row r="3643">
          <cell r="A3643" t="str">
            <v>100802</v>
          </cell>
          <cell r="B3643" t="str">
            <v>TUBO, PEX, MULTICAMADA, COM TUBO LUVA, DN 32, INSTALADO EM IMPLANTAÇÃO DE INSTALAÇÕES DE GÁS - FORNECIMENTO E INSTALAÇÃO. AF_01/2020</v>
          </cell>
          <cell r="C3643" t="str">
            <v>M</v>
          </cell>
          <cell r="D3643" t="str">
            <v>ATRIBUÍDO SÃO PAULO</v>
          </cell>
          <cell r="E3643" t="str">
            <v>42,02</v>
          </cell>
        </row>
        <row r="3644">
          <cell r="A3644" t="str">
            <v>100803</v>
          </cell>
          <cell r="B3644" t="str">
            <v>TUBO, PEX, MULTICAMADA, DN 16, INSTALADO EM RAMAL INTERNO DE INSTALAÇÕES DE GÁS - FORNECIMENTO E INSTALAÇÃO. AF_01/2020</v>
          </cell>
          <cell r="C3644" t="str">
            <v>M</v>
          </cell>
          <cell r="D3644" t="str">
            <v>ATRIBUÍDO SÃO PAULO</v>
          </cell>
          <cell r="E3644" t="str">
            <v>15,05</v>
          </cell>
        </row>
        <row r="3645">
          <cell r="A3645" t="str">
            <v>100804</v>
          </cell>
          <cell r="B3645" t="str">
            <v>TUBO, PEX, MULTICAMADA, DN 20, INSTALADO EM RAMAL INTERNO DE INSTALAÇÕES DE GÁS - FORNECIMENTO E INSTALAÇÃO. AF_01/2020</v>
          </cell>
          <cell r="C3645" t="str">
            <v>M</v>
          </cell>
          <cell r="D3645" t="str">
            <v>ATRIBUÍDO SÃO PAULO</v>
          </cell>
          <cell r="E3645" t="str">
            <v>22,32</v>
          </cell>
        </row>
        <row r="3646">
          <cell r="A3646" t="str">
            <v>100805</v>
          </cell>
          <cell r="B3646" t="str">
            <v>TUBO, PEX, MULTICAMADA, DN 26, INSTALADO EM RAMAL INTERNO DE INSTALAÇÕES DE GÁS - FORNECIMENTO E INSTALAÇÃO. AF_01/2020</v>
          </cell>
          <cell r="C3646" t="str">
            <v>M</v>
          </cell>
          <cell r="D3646" t="str">
            <v>ATRIBUÍDO SÃO PAULO</v>
          </cell>
          <cell r="E3646" t="str">
            <v>29,76</v>
          </cell>
        </row>
        <row r="3647">
          <cell r="A3647" t="str">
            <v>100806</v>
          </cell>
          <cell r="B3647" t="str">
            <v>TUBO, PEX, MULTICAMADA, DN 32, INSTALADO EM RAMAL INTERNO DE INSTALAÇÕES DE GÁS - FORNECIMENTO E INSTALAÇÃO. AF_01/2020</v>
          </cell>
          <cell r="C3647" t="str">
            <v>M</v>
          </cell>
          <cell r="D3647" t="str">
            <v>ATRIBUÍDO SÃO PAULO</v>
          </cell>
          <cell r="E3647" t="str">
            <v>40,29</v>
          </cell>
        </row>
        <row r="3648">
          <cell r="A3648" t="str">
            <v>100807</v>
          </cell>
          <cell r="B3648" t="str">
            <v>TUBO, PEX, MULTICAMADA, COM TUBO LUVA, DN 16, INSTALADO EM RAMAL INTERNO DE INSTALAÇÕES DE GÁS - FORNECIMENTO E INSTALAÇÃO. AF_01/2020</v>
          </cell>
          <cell r="C3648" t="str">
            <v>M</v>
          </cell>
          <cell r="D3648" t="str">
            <v>ATRIBUÍDO SÃO PAULO</v>
          </cell>
          <cell r="E3648" t="str">
            <v>20,62</v>
          </cell>
        </row>
        <row r="3649">
          <cell r="A3649" t="str">
            <v>100808</v>
          </cell>
          <cell r="B3649" t="str">
            <v>TUBO, PEX, MULTICAMADA, COM TUBO LUVA, DN 20, INSTALADO EM RAMAL INTERNO DE INSTALAÇÕES DE GÁS - FORNECIMENTO E INSTALAÇÃO. AF_01/2020</v>
          </cell>
          <cell r="C3649" t="str">
            <v>M</v>
          </cell>
          <cell r="D3649" t="str">
            <v>ATRIBUÍDO SÃO PAULO</v>
          </cell>
          <cell r="E3649" t="str">
            <v>28,85</v>
          </cell>
        </row>
        <row r="3650">
          <cell r="A3650" t="str">
            <v>100809</v>
          </cell>
          <cell r="B3650" t="str">
            <v>TUBO, PEX, MULTICAMADA, COM TUBO LUVA, DN 26, INSTALADO EM RAMAL INTERNO DE INSTALAÇÕES DE GÁS - FORNECIMENTO E INSTALAÇÃO. AF_01/2020</v>
          </cell>
          <cell r="C3650" t="str">
            <v>M</v>
          </cell>
          <cell r="D3650" t="str">
            <v>ATRIBUÍDO SÃO PAULO</v>
          </cell>
          <cell r="E3650" t="str">
            <v>37,51</v>
          </cell>
        </row>
        <row r="3651">
          <cell r="A3651" t="str">
            <v>100810</v>
          </cell>
          <cell r="B3651" t="str">
            <v>TUBO, PEX, MULTICAMADA, COM TUBO LUVA, DN 32, INSTALADO EM RAMAL INTERNO DE INSTALAÇÕES DE GÁS - FORNECIMENTO E INSTALAÇÃO. AF_01/2020</v>
          </cell>
          <cell r="C3651" t="str">
            <v>M</v>
          </cell>
          <cell r="D3651" t="str">
            <v>ATRIBUÍDO SÃO PAULO</v>
          </cell>
          <cell r="E3651" t="str">
            <v>49,73</v>
          </cell>
        </row>
        <row r="3652">
          <cell r="A3652" t="str">
            <v>101918</v>
          </cell>
          <cell r="B3652" t="str">
            <v>TUBO DE AÇO GALVANIZADO COM COSTURA, CLASSE MÉDIA, DN 100 (4"), CONEXÃO ROSQUEADA, INSTALADO EM PRUMADAS - FORNECIMENTO E INSTALAÇÃO. AF_10/2020</v>
          </cell>
          <cell r="C3652" t="str">
            <v>M</v>
          </cell>
          <cell r="D3652" t="str">
            <v>ATRIBUÍDO SÃO PAULO</v>
          </cell>
          <cell r="E3652" t="str">
            <v>197,85</v>
          </cell>
        </row>
        <row r="3653">
          <cell r="A3653" t="str">
            <v>101919</v>
          </cell>
          <cell r="B3653" t="str">
            <v>UNIÃO, EM FERRO GALVANIZADO, 4", CONEXÃO ROSQUEADA, INSTALADO EM PRUMADAS - FORNECIMENTO E INSTALAÇÃO. AF_10/2020</v>
          </cell>
          <cell r="C3653" t="str">
            <v>UN</v>
          </cell>
          <cell r="D3653" t="str">
            <v>COEFICIENTE DE REPRESENTATIVIDADE</v>
          </cell>
          <cell r="E3653" t="str">
            <v>293,93</v>
          </cell>
        </row>
        <row r="3654">
          <cell r="A3654" t="str">
            <v>101920</v>
          </cell>
          <cell r="B3654" t="str">
            <v>LUVA, EM FERRO GALVANIZADO, 4", CONEXÃO ROSQUEADA, INSTALADO EM PRUMADAS - FORNECIMENTO E INSTALAÇÃO. AF_10/2020</v>
          </cell>
          <cell r="C3654" t="str">
            <v>UN</v>
          </cell>
          <cell r="D3654" t="str">
            <v>COEFICIENTE DE REPRESENTATIVIDADE</v>
          </cell>
          <cell r="E3654" t="str">
            <v>141,61</v>
          </cell>
        </row>
        <row r="3655">
          <cell r="A3655" t="str">
            <v>101921</v>
          </cell>
          <cell r="B3655" t="str">
            <v>LUVA DE REDUÇÃO, EM FERRO GALVANIZADO, 4" X 2 1/2", CONEXÃO ROSQUEADA, INSTALADO EM PRUMADAS - FORNECIMENTO E INSTALAÇÃO. AF_10/2020</v>
          </cell>
          <cell r="C3655" t="str">
            <v>UN</v>
          </cell>
          <cell r="D3655" t="str">
            <v>COEFICIENTE DE REPRESENTATIVIDADE</v>
          </cell>
          <cell r="E3655" t="str">
            <v>161,22</v>
          </cell>
        </row>
        <row r="3656">
          <cell r="A3656" t="str">
            <v>101922</v>
          </cell>
          <cell r="B3656" t="str">
            <v>LUVA DE REDUÇÃO, EM FERRO GALVANIZADO, 4" X 2", CONEXÃO ROSQUEADA, INSTALADO EM PRUMADAS - FORNECIMENTO E INSTALAÇÃO. AF_10/2020</v>
          </cell>
          <cell r="C3656" t="str">
            <v>UN</v>
          </cell>
          <cell r="D3656" t="str">
            <v>COEFICIENTE DE REPRESENTATIVIDADE</v>
          </cell>
          <cell r="E3656" t="str">
            <v>161,22</v>
          </cell>
        </row>
        <row r="3657">
          <cell r="A3657" t="str">
            <v>101923</v>
          </cell>
          <cell r="B3657" t="str">
            <v>LUVA DE REDUÇÃO, EM FERRO GALVANIZADO, 4" X 3", CONEXÃO ROSQUEADA, INSTALADO EM PRUMADAS - FORNECIMENTO E INSTALAÇÃO. AF_10/2020</v>
          </cell>
          <cell r="C3657" t="str">
            <v>UN</v>
          </cell>
          <cell r="D3657" t="str">
            <v>COEFICIENTE DE REPRESENTATIVIDADE</v>
          </cell>
          <cell r="E3657" t="str">
            <v>161,22</v>
          </cell>
        </row>
        <row r="3658">
          <cell r="A3658" t="str">
            <v>101924</v>
          </cell>
          <cell r="B3658" t="str">
            <v>NIPLE, EM FERRO GALVANIZADO, 4", CONEXÃO ROSQUEADA, INSTALADO EM PRUMADAS - FORNECIMENTO E INSTALAÇÃO. AF_10/2020</v>
          </cell>
          <cell r="C3658" t="str">
            <v>UN</v>
          </cell>
          <cell r="D3658" t="str">
            <v>COEFICIENTE DE REPRESENTATIVIDADE</v>
          </cell>
          <cell r="E3658" t="str">
            <v>133,40</v>
          </cell>
        </row>
        <row r="3659">
          <cell r="A3659" t="str">
            <v>101925</v>
          </cell>
          <cell r="B3659" t="str">
            <v>JOELHO 90°, EM FERRO GALVANIZADO, 4", CONEXÃO ROSQUEADA, INSTALADO EM PRUMADAS - FORNECIMENTO E INSTALAÇÃO. AF_10/2020</v>
          </cell>
          <cell r="C3659" t="str">
            <v>UN</v>
          </cell>
          <cell r="D3659" t="str">
            <v>COEFICIENTE DE REPRESENTATIVIDADE</v>
          </cell>
          <cell r="E3659" t="str">
            <v>222,48</v>
          </cell>
        </row>
        <row r="3660">
          <cell r="A3660" t="str">
            <v>101926</v>
          </cell>
          <cell r="B3660" t="str">
            <v>TÊ, EM FERRO GALVANIZADO, 4", CONEXÃO ROSQUEADA, INSTALADO EM PRUMADAS - FORNECIMENTO E INSTALAÇÃO. AF_10/2020</v>
          </cell>
          <cell r="C3660" t="str">
            <v>UN</v>
          </cell>
          <cell r="D3660" t="str">
            <v>COEFICIENTE DE REPRESENTATIVIDADE</v>
          </cell>
          <cell r="E3660" t="str">
            <v>287,07</v>
          </cell>
        </row>
        <row r="3661">
          <cell r="A3661" t="str">
            <v>101927</v>
          </cell>
          <cell r="B3661" t="str">
            <v>TUBO DE AÇO GALVANIZADO COM COSTURA, CLASSE MÉDIA, DN 100 (4"), CONEXÃO ROSQUEADA, INSTALADO EM REDE DE ALIMENTAÇÃO PARA HIDRANTE - FORNECIMENTO E INSTALAÇÃO. AF_10/2020</v>
          </cell>
          <cell r="C3661" t="str">
            <v>M</v>
          </cell>
          <cell r="D3661" t="str">
            <v>ATRIBUÍDO SÃO PAULO</v>
          </cell>
          <cell r="E3661" t="str">
            <v>186,29</v>
          </cell>
        </row>
        <row r="3662">
          <cell r="A3662" t="str">
            <v>101928</v>
          </cell>
          <cell r="B3662" t="str">
            <v>UNIÃO, EM FERRO GALVANIZADO, 4", CONEXÃO ROSQUEADA, INSTALADO EM REDE DE ALIMENTAÇÃO PARA HIDRANTE - FORNECIMENTO E INSTALAÇÃO. AF_10/2020</v>
          </cell>
          <cell r="C3662" t="str">
            <v>UN</v>
          </cell>
          <cell r="D3662" t="str">
            <v>COEFICIENTE DE REPRESENTATIVIDADE</v>
          </cell>
          <cell r="E3662" t="str">
            <v>298,35</v>
          </cell>
        </row>
        <row r="3663">
          <cell r="A3663" t="str">
            <v>101929</v>
          </cell>
          <cell r="B3663" t="str">
            <v>LUVA, EM FERRO GALVANIZADO, 4", CONEXÃO ROSQUEADA, INSTALADO EM REDE DE ALIMENTAÇÃO PARA HIDRANTE - FORNECIMENTO E INSTALAÇÃO. AF_10/2020</v>
          </cell>
          <cell r="C3663" t="str">
            <v>UN</v>
          </cell>
          <cell r="D3663" t="str">
            <v>COEFICIENTE DE REPRESENTATIVIDADE</v>
          </cell>
          <cell r="E3663" t="str">
            <v>146,03</v>
          </cell>
        </row>
        <row r="3664">
          <cell r="A3664" t="str">
            <v>101930</v>
          </cell>
          <cell r="B3664" t="str">
            <v>LUVA DE REDUÇÃO, EM FERRO GALVANIZADO, 4" X 2 1/2", CONEXÃO ROSQUEADA, INSTALADO EM REDE DE ALIMENTAÇÃO PARA HIDRANTE - FORNECIMENTO E INSTALAÇÃO. AF_10/2020</v>
          </cell>
          <cell r="C3664" t="str">
            <v>UN</v>
          </cell>
          <cell r="D3664" t="str">
            <v>COEFICIENTE DE REPRESENTATIVIDADE</v>
          </cell>
          <cell r="E3664" t="str">
            <v>165,64</v>
          </cell>
        </row>
        <row r="3665">
          <cell r="A3665" t="str">
            <v>101931</v>
          </cell>
          <cell r="B3665" t="str">
            <v>LUVA DE REDUÇÃO, EM FERRO GALVANIZADO, 4" X 2", CONEXÃO ROSQUEADA, INSTALADO EM REDE DE ALIMENTAÇÃO PARA HIDRANTE - FORNECIMENTO E INSTALAÇÃO. AF_10/2020</v>
          </cell>
          <cell r="C3665" t="str">
            <v>UN</v>
          </cell>
          <cell r="D3665" t="str">
            <v>COEFICIENTE DE REPRESENTATIVIDADE</v>
          </cell>
          <cell r="E3665" t="str">
            <v>165,64</v>
          </cell>
        </row>
        <row r="3666">
          <cell r="A3666" t="str">
            <v>101932</v>
          </cell>
          <cell r="B3666" t="str">
            <v>LUVA DE REDUÇÃO, EM FERRO GALVANIZADO, 4" X 3", CONEXÃO ROSQUEADA, INSTALADO EM REDE DE ALIMENTAÇÃO PARA HIDRANTE - FORNECIMENTO E INSTALAÇÃO. AF_10/2020</v>
          </cell>
          <cell r="C3666" t="str">
            <v>UN</v>
          </cell>
          <cell r="D3666" t="str">
            <v>COEFICIENTE DE REPRESENTATIVIDADE</v>
          </cell>
          <cell r="E3666" t="str">
            <v>165,64</v>
          </cell>
        </row>
        <row r="3667">
          <cell r="A3667" t="str">
            <v>101933</v>
          </cell>
          <cell r="B3667" t="str">
            <v>NIPLE, EM FERRO GALVANIZADO, 4", CONEXÃO ROSQUEADA, INSTALADO EM REDE DE ALIMENTAÇÃO PARA HIDRANTE - FORNECIMENTO E INSTALAÇÃO. AF_10/2020</v>
          </cell>
          <cell r="C3667" t="str">
            <v>UN</v>
          </cell>
          <cell r="D3667" t="str">
            <v>COEFICIENTE DE REPRESENTATIVIDADE</v>
          </cell>
          <cell r="E3667" t="str">
            <v>137,82</v>
          </cell>
        </row>
        <row r="3668">
          <cell r="A3668" t="str">
            <v>101934</v>
          </cell>
          <cell r="B3668" t="str">
            <v>JOELHO 90°, EM FERRO GALVANIZADO, 4", CONEXÃO ROSQUEADA, INSTALADO EM REDE DE ALIMENTAÇÃO PARA HIDRANTE - FORNECIMENTO E INSTALAÇÃO. AF_10/2020</v>
          </cell>
          <cell r="C3668" t="str">
            <v>UN</v>
          </cell>
          <cell r="D3668" t="str">
            <v>COEFICIENTE DE REPRESENTATIVIDADE</v>
          </cell>
          <cell r="E3668" t="str">
            <v>229,12</v>
          </cell>
        </row>
        <row r="3669">
          <cell r="A3669" t="str">
            <v>101935</v>
          </cell>
          <cell r="B3669" t="str">
            <v>TÊ, EM FERRO GALVANIZADO, 4", CONEXÃO ROSQUEADA, INSTALADO EM REDE DE ALIMENTAÇÃO PARA HIDRANTE - FORNECIMENTO E INSTALAÇÃO. AF_10/2020</v>
          </cell>
          <cell r="C3669" t="str">
            <v>UN</v>
          </cell>
          <cell r="D3669" t="str">
            <v>COEFICIENTE DE REPRESENTATIVIDADE</v>
          </cell>
          <cell r="E3669" t="str">
            <v>295,92</v>
          </cell>
        </row>
        <row r="3670">
          <cell r="A3670" t="str">
            <v>103802</v>
          </cell>
          <cell r="B3670" t="str">
            <v>TUBO EM COBRE RÍGIDO, DN 15 MM, CLASSE E, SEM ISOLAMENTO, INSTALADO EM RAMAL E SUB-RAMAL DE GÁS COMBUSTÍVEL - FORNECIMENTO E INSTALAÇÃO. AF_04/2022</v>
          </cell>
          <cell r="C3670" t="str">
            <v>M</v>
          </cell>
          <cell r="D3670" t="str">
            <v>ATRIBUÍDO SÃO PAULO</v>
          </cell>
          <cell r="E3670" t="str">
            <v>35,82</v>
          </cell>
        </row>
        <row r="3671">
          <cell r="A3671" t="str">
            <v>103803</v>
          </cell>
          <cell r="B3671" t="str">
            <v>TUBO EM COBRE RÍGIDO, DN 22 MM, CLASSE E, SEM ISOLAMENTO, INSTALADO EM RAMAL E SUB-RAMAL DE GÁS COMBUSTÍVEL - FORNECIMENTO E INSTALAÇÃO. AF_04/2022</v>
          </cell>
          <cell r="C3671" t="str">
            <v>M</v>
          </cell>
          <cell r="D3671" t="str">
            <v>ATRIBUÍDO SÃO PAULO</v>
          </cell>
          <cell r="E3671" t="str">
            <v>61,59</v>
          </cell>
        </row>
        <row r="3672">
          <cell r="A3672" t="str">
            <v>103804</v>
          </cell>
          <cell r="B3672" t="str">
            <v>TUBO EM COBRE RÍGIDO, DN 28 MM, CLASSE E, SEM ISOLAMENTO, INSTALADO EM RAMAL E SUB-RAMAL DE GÁS COMBUSTÍVEL - FORNECIMENTO E INSTALAÇÃO. AF_04/2022</v>
          </cell>
          <cell r="C3672" t="str">
            <v>M</v>
          </cell>
          <cell r="D3672" t="str">
            <v>ATRIBUÍDO SÃO PAULO</v>
          </cell>
          <cell r="E3672" t="str">
            <v>74,99</v>
          </cell>
        </row>
        <row r="3673">
          <cell r="A3673" t="str">
            <v>103835</v>
          </cell>
          <cell r="B3673" t="str">
            <v>TUBO EM COBRE RÍGIDO, DN 15 MM, CLASSE A, SEM ISOLAMENTO, INSTALADO EM RAMAL E SUB-RAMAL DE GÁS MEDICINAL - FORNECIMENTO E INSTALAÇÃO. AF_04/2022</v>
          </cell>
          <cell r="C3673" t="str">
            <v>M</v>
          </cell>
          <cell r="D3673" t="str">
            <v>ATRIBUÍDO SÃO PAULO</v>
          </cell>
          <cell r="E3673" t="str">
            <v>55,91</v>
          </cell>
        </row>
        <row r="3674">
          <cell r="A3674" t="str">
            <v>103836</v>
          </cell>
          <cell r="B3674" t="str">
            <v>TUBO EM COBRE RÍGIDO, DN 22 MM, CLASSE A, SEM ISOLAMENTO, INSTALADO EM RAMAL E SUB-RAMAL DE GÁS MEDICINAL - FORNECIMENTO E INSTALAÇÃO. AF_04/2022</v>
          </cell>
          <cell r="C3674" t="str">
            <v>M</v>
          </cell>
          <cell r="D3674" t="str">
            <v>ATRIBUÍDO SÃO PAULO</v>
          </cell>
          <cell r="E3674" t="str">
            <v>87,31</v>
          </cell>
        </row>
        <row r="3675">
          <cell r="A3675" t="str">
            <v>103837</v>
          </cell>
          <cell r="B3675" t="str">
            <v>TUBO EM COBRE RÍGIDO, DN 28 MM, CLASSE A, SEM ISOLAMENTO, INSTALADO EM RAMAL E SUB-RAMAL DE GÁS MEDICINAL - FORNECIMENTO E INSTALAÇÃO. AF_04/2022</v>
          </cell>
          <cell r="C3675" t="str">
            <v>M</v>
          </cell>
          <cell r="D3675" t="str">
            <v>ATRIBUÍDO SÃO PAULO</v>
          </cell>
          <cell r="E3675" t="str">
            <v>110,22</v>
          </cell>
        </row>
        <row r="3676">
          <cell r="A3676" t="str">
            <v>103868</v>
          </cell>
          <cell r="B3676" t="str">
            <v>TUBO EM COBRE RÍGIDO, DN 15 MM, CLASSE E, SEM ISOLAMENTO, INSTALADO EM RAMAL E SUB-RAMAL DE AQUECIMENTO SOLAR - FORNECIMENTO E INSTALAÇÃO. AF_04/2022</v>
          </cell>
          <cell r="C3676" t="str">
            <v>M</v>
          </cell>
          <cell r="D3676" t="str">
            <v>ATRIBUÍDO SÃO PAULO</v>
          </cell>
          <cell r="E3676" t="str">
            <v>43,46</v>
          </cell>
        </row>
        <row r="3677">
          <cell r="A3677" t="str">
            <v>103869</v>
          </cell>
          <cell r="B3677" t="str">
            <v>TUBO EM COBRE RÍGIDO, DN 22 MM, CLASSE E, SEM ISOLAMENTO, INSTALADO EM RAMAL E SUB-RAMAL DE AQUECIMENTO SOLAR - FORNECIMENTO E INSTALAÇÃO. AF_04/2022</v>
          </cell>
          <cell r="C3677" t="str">
            <v>M</v>
          </cell>
          <cell r="D3677" t="str">
            <v>ATRIBUÍDO SÃO PAULO</v>
          </cell>
          <cell r="E3677" t="str">
            <v>66,94</v>
          </cell>
        </row>
        <row r="3678">
          <cell r="A3678" t="str">
            <v>103870</v>
          </cell>
          <cell r="B3678" t="str">
            <v>TUBO EM COBRE RÍGIDO, DN 28 MM, CLASSE E, SEM ISOLAMENTO, INSTALADO EM RAMAL E SUB-RAMAL DE AQUECIMENTO SOLAR - FORNECIMENTO E INSTALAÇÃO. AF_04/2022</v>
          </cell>
          <cell r="C3678" t="str">
            <v>M</v>
          </cell>
          <cell r="D3678" t="str">
            <v>ATRIBUÍDO SÃO PAULO</v>
          </cell>
          <cell r="E3678" t="str">
            <v>82,59</v>
          </cell>
        </row>
        <row r="3679">
          <cell r="A3679" t="str">
            <v>103871</v>
          </cell>
          <cell r="B3679" t="str">
            <v>TUBO EM COBRE RÍGIDO, DN 15 MM, CLASSE E, COM ISOLAMENTO, INSTALADO EM RAMAL E SUB-RAMAL DE AQUECIMENTO SOLAR - FORNECIMENTO E INSTALAÇÃO. AF_04/2022</v>
          </cell>
          <cell r="C3679" t="str">
            <v>M</v>
          </cell>
          <cell r="D3679" t="str">
            <v>ATRIBUÍDO SÃO PAULO</v>
          </cell>
          <cell r="E3679" t="str">
            <v>54,00</v>
          </cell>
        </row>
        <row r="3680">
          <cell r="A3680" t="str">
            <v>103872</v>
          </cell>
          <cell r="B3680" t="str">
            <v>TUBO EM COBRE RÍGIDO, DN 22 MM, CLASSE E, COM ISOLAMENTO, INSTALADO EM RAMAL E SUB-RAMAL DE AQUECIMENTO SOLAR - FORNECIMENTO E INSTALAÇÃO. AF_04/2022</v>
          </cell>
          <cell r="C3680" t="str">
            <v>M</v>
          </cell>
          <cell r="D3680" t="str">
            <v>ATRIBUÍDO SÃO PAULO</v>
          </cell>
          <cell r="E3680" t="str">
            <v>116,14</v>
          </cell>
        </row>
        <row r="3681">
          <cell r="A3681" t="str">
            <v>103873</v>
          </cell>
          <cell r="B3681" t="str">
            <v>TUBO EM COBRE RÍGIDO, DN 28 MM, CLASSE E, COM ISOLAMENTO, INSTALADO EM RAMAL E SUB-RAMAL DE AQUECIMENTO SOLAR - FORNECIMENTO E INSTALAÇÃO. AF_04/2022</v>
          </cell>
          <cell r="C3681" t="str">
            <v>M</v>
          </cell>
          <cell r="D3681" t="str">
            <v>ATRIBUÍDO SÃO PAULO</v>
          </cell>
          <cell r="E3681" t="str">
            <v>133,81</v>
          </cell>
        </row>
        <row r="3682">
          <cell r="A3682" t="str">
            <v>103978</v>
          </cell>
          <cell r="B3682" t="str">
            <v>TUBO, PVC, SOLDÁVEL, DN 40MM, INSTALADO EM RAMAL DE DISTRIBUIÇÃO DE ÁGUA - FORNECIMENTO E INSTALAÇÃO. AF_06/2022</v>
          </cell>
          <cell r="C3682" t="str">
            <v>M</v>
          </cell>
          <cell r="D3682" t="str">
            <v>COEFICIENTE DE REPRESENTATIVIDADE</v>
          </cell>
          <cell r="E3682" t="str">
            <v>22,76</v>
          </cell>
        </row>
        <row r="3683">
          <cell r="A3683" t="str">
            <v>103979</v>
          </cell>
          <cell r="B3683" t="str">
            <v>TUBO, PVC, SOLDÁVEL, DN 50MM, INSTALADO EM RAMAL DE DISTRIBUIÇÃO DE ÁGUA - FORNECIMENTO E INSTALAÇÃO. AF_06/2022</v>
          </cell>
          <cell r="C3683" t="str">
            <v>M</v>
          </cell>
          <cell r="D3683" t="str">
            <v>COEFICIENTE DE REPRESENTATIVIDADE</v>
          </cell>
          <cell r="E3683" t="str">
            <v>25,80</v>
          </cell>
        </row>
        <row r="3684">
          <cell r="A3684" t="str">
            <v>104021</v>
          </cell>
          <cell r="B3684" t="str">
            <v>TUBO, CPVC, SOLDÁVEL, DN 42MM, INSTALADO EM RAMAL DE DISTRIBUIÇÃO DE ÁGUA - FORNECIMENTO E INSTALAÇÃO. AF_06/2022</v>
          </cell>
          <cell r="C3684" t="str">
            <v>M</v>
          </cell>
          <cell r="D3684" t="str">
            <v>ATRIBUÍDO SÃO PAULO</v>
          </cell>
          <cell r="E3684" t="str">
            <v>57,48</v>
          </cell>
        </row>
        <row r="3685">
          <cell r="A3685" t="str">
            <v>104166</v>
          </cell>
          <cell r="B3685" t="str">
            <v>TUBO PVC, SÉRIE R, ÁGUA PLUVIAL, DN 150 MM, FORNECIDO E INSTALADO EM RAMAL DE ENCAMINHAMENTO. AF_06/2022</v>
          </cell>
          <cell r="C3685" t="str">
            <v>M</v>
          </cell>
          <cell r="D3685" t="str">
            <v>COEFICIENTE DE REPRESENTATIVIDADE</v>
          </cell>
          <cell r="E3685" t="str">
            <v>65,25</v>
          </cell>
        </row>
        <row r="3686">
          <cell r="A3686" t="str">
            <v>104194</v>
          </cell>
          <cell r="B3686" t="str">
            <v>TUBO, PPR, DN 20, CLASSE PN20, INSTALADO EM RAMAL OU SUB-RAMAL DE ÁGUA - FORNECIMENTO E INSTALAÇÃO. AF_08/2022</v>
          </cell>
          <cell r="C3686" t="str">
            <v>M</v>
          </cell>
          <cell r="D3686" t="str">
            <v>ATRIBUÍDO SÃO PAULO</v>
          </cell>
          <cell r="E3686" t="str">
            <v>18,29</v>
          </cell>
        </row>
        <row r="3687">
          <cell r="A3687" t="str">
            <v>104195</v>
          </cell>
          <cell r="B3687" t="str">
            <v>TUBO, PPR, DN 20, CLASSE PN25, INSTALADO EM RAMAL OU SUB-RAMAL DE ÁGUA - FORNECIMENTO E INSTALAÇÃO. AF_08/2022</v>
          </cell>
          <cell r="C3687" t="str">
            <v>M</v>
          </cell>
          <cell r="D3687" t="str">
            <v>ATRIBUÍDO SÃO PAULO</v>
          </cell>
          <cell r="E3687" t="str">
            <v>19,49</v>
          </cell>
        </row>
        <row r="3688">
          <cell r="A3688" t="str">
            <v>104315</v>
          </cell>
          <cell r="B3688" t="str">
            <v>TUBO, PVC, SOLDÁVEL, DN 20 MM, INSTALADO EM DRENO DE AR CONDICIONADO - FORNECIMENTO E INSTALAÇÃO. AF_08/2022</v>
          </cell>
          <cell r="C3688" t="str">
            <v>M</v>
          </cell>
          <cell r="D3688" t="str">
            <v>COEFICIENTE DE REPRESENTATIVIDADE</v>
          </cell>
          <cell r="E3688" t="str">
            <v>13,01</v>
          </cell>
        </row>
        <row r="3689">
          <cell r="A3689" t="str">
            <v>104316</v>
          </cell>
          <cell r="B3689" t="str">
            <v>TUBO, PVC, SOLDÁVEL, DN 32 MM, INSTALADO EM DRENO DE AR CONDICIONADO - FORNECIMENTO E INSTALAÇÃO. AF_08/2022</v>
          </cell>
          <cell r="C3689" t="str">
            <v>M</v>
          </cell>
          <cell r="D3689" t="str">
            <v>COEFICIENTE DE REPRESENTATIVIDADE</v>
          </cell>
          <cell r="E3689" t="str">
            <v>19,50</v>
          </cell>
        </row>
        <row r="3690">
          <cell r="A3690" t="str">
            <v>89358</v>
          </cell>
          <cell r="B3690" t="str">
            <v>JOELHO 90 GRAUS, PVC, SOLDÁVEL, DN 20MM, INSTALADO EM RAMAL OU SUB-RAMAL DE ÁGUA - FORNECIMENTO E INSTALAÇÃO. AF_06/2022</v>
          </cell>
          <cell r="C3690" t="str">
            <v>UN</v>
          </cell>
          <cell r="D3690" t="str">
            <v>COEFICIENTE DE REPRESENTATIVIDADE</v>
          </cell>
          <cell r="E3690" t="str">
            <v>6,36</v>
          </cell>
        </row>
        <row r="3691">
          <cell r="A3691" t="str">
            <v>89359</v>
          </cell>
          <cell r="B3691" t="str">
            <v>JOELHO 45 GRAUS, PVC, SOLDÁVEL, DN 20MM, INSTALADO EM RAMAL OU SUB-RAMAL DE ÁGUA - FORNECIMENTO E INSTALAÇÃO. AF_06/2022</v>
          </cell>
          <cell r="C3691" t="str">
            <v>UN</v>
          </cell>
          <cell r="D3691" t="str">
            <v>COEFICIENTE DE REPRESENTATIVIDADE</v>
          </cell>
          <cell r="E3691" t="str">
            <v>6,87</v>
          </cell>
        </row>
        <row r="3692">
          <cell r="A3692" t="str">
            <v>89360</v>
          </cell>
          <cell r="B3692" t="str">
            <v>CURVA 90 GRAUS, PVC, SOLDÁVEL, DN 20MM, INSTALADO EM RAMAL OU SUB-RAMAL DE ÁGUA - FORNECIMENTO E INSTALAÇÃO. AF_06/2022</v>
          </cell>
          <cell r="C3692" t="str">
            <v>UN</v>
          </cell>
          <cell r="D3692" t="str">
            <v>COEFICIENTE DE REPRESENTATIVIDADE</v>
          </cell>
          <cell r="E3692" t="str">
            <v>7,81</v>
          </cell>
        </row>
        <row r="3693">
          <cell r="A3693" t="str">
            <v>89361</v>
          </cell>
          <cell r="B3693" t="str">
            <v>CURVA 45 GRAUS, PVC, SOLDÁVEL, DN 20MM, INSTALADO EM RAMAL OU SUB-RAMAL DE ÁGUA - FORNECIMENTO E INSTALAÇÃO. AF_06/2022</v>
          </cell>
          <cell r="C3693" t="str">
            <v>UN</v>
          </cell>
          <cell r="D3693" t="str">
            <v>COEFICIENTE DE REPRESENTATIVIDADE</v>
          </cell>
          <cell r="E3693" t="str">
            <v>7,88</v>
          </cell>
        </row>
        <row r="3694">
          <cell r="A3694" t="str">
            <v>89362</v>
          </cell>
          <cell r="B3694" t="str">
            <v>JOELHO 90 GRAUS, PVC, SOLDÁVEL, DN 25MM, INSTALADO EM RAMAL OU SUB-RAMAL DE ÁGUA - FORNECIMENTO E INSTALAÇÃO. AF_06/2022</v>
          </cell>
          <cell r="C3694" t="str">
            <v>UN</v>
          </cell>
          <cell r="D3694" t="str">
            <v>COEFICIENTE DE REPRESENTATIVIDADE</v>
          </cell>
          <cell r="E3694" t="str">
            <v>7,60</v>
          </cell>
        </row>
        <row r="3695">
          <cell r="A3695" t="str">
            <v>89363</v>
          </cell>
          <cell r="B3695" t="str">
            <v>JOELHO 45 GRAUS, PVC, SOLDÁVEL, DN 25MM, INSTALADO EM RAMAL OU SUB-RAMAL DE ÁGUA - FORNECIMENTO E INSTALAÇÃO. AF_06/2022</v>
          </cell>
          <cell r="C3695" t="str">
            <v>UN</v>
          </cell>
          <cell r="D3695" t="str">
            <v>COEFICIENTE DE REPRESENTATIVIDADE</v>
          </cell>
          <cell r="E3695" t="str">
            <v>8,34</v>
          </cell>
        </row>
        <row r="3696">
          <cell r="A3696" t="str">
            <v>89364</v>
          </cell>
          <cell r="B3696" t="str">
            <v>CURVA 90 GRAUS, PVC, SOLDÁVEL, DN 25MM, INSTALADO EM RAMAL OU SUB-RAMAL DE ÁGUA - FORNECIMENTO E INSTALAÇÃO. AF_06/2022</v>
          </cell>
          <cell r="C3696" t="str">
            <v>UN</v>
          </cell>
          <cell r="D3696" t="str">
            <v>COEFICIENTE DE REPRESENTATIVIDADE</v>
          </cell>
          <cell r="E3696" t="str">
            <v>9,76</v>
          </cell>
        </row>
        <row r="3697">
          <cell r="A3697" t="str">
            <v>89365</v>
          </cell>
          <cell r="B3697" t="str">
            <v>CURVA 45 GRAUS, PVC, SOLDÁVEL, DN 25MM, INSTALADO EM RAMAL OU SUB-RAMAL DE ÁGUA - FORNECIMENTO E INSTALAÇÃO. AF_06/2022</v>
          </cell>
          <cell r="C3697" t="str">
            <v>UN</v>
          </cell>
          <cell r="D3697" t="str">
            <v>COEFICIENTE DE REPRESENTATIVIDADE</v>
          </cell>
          <cell r="E3697" t="str">
            <v>9,25</v>
          </cell>
        </row>
        <row r="3698">
          <cell r="A3698" t="str">
            <v>89366</v>
          </cell>
          <cell r="B3698" t="str">
            <v>JOELHO 90 GRAUS COM BUCHA DE LATÃO, PVC, SOLDÁVEL, DN 25MM, X 3/4  INSTALADO EM RAMAL OU SUB-RAMAL DE ÁGUA - FORNECIMENTO E INSTALAÇÃO. AF_06/2022</v>
          </cell>
          <cell r="C3698" t="str">
            <v>UN</v>
          </cell>
          <cell r="D3698" t="str">
            <v>COEFICIENTE DE REPRESENTATIVIDADE</v>
          </cell>
          <cell r="E3698" t="str">
            <v>14,07</v>
          </cell>
        </row>
        <row r="3699">
          <cell r="A3699" t="str">
            <v>89367</v>
          </cell>
          <cell r="B3699" t="str">
            <v>JOELHO 90 GRAUS, PVC, SOLDÁVEL, DN 32MM, INSTALADO EM RAMAL OU SUB-RAMAL DE ÁGUA - FORNECIMENTO E INSTALAÇÃO. AF_06/2022</v>
          </cell>
          <cell r="C3699" t="str">
            <v>UN</v>
          </cell>
          <cell r="D3699" t="str">
            <v>COEFICIENTE DE REPRESENTATIVIDADE</v>
          </cell>
          <cell r="E3699" t="str">
            <v>10,71</v>
          </cell>
        </row>
        <row r="3700">
          <cell r="A3700" t="str">
            <v>89368</v>
          </cell>
          <cell r="B3700" t="str">
            <v>JOELHO 45 GRAUS, PVC, SOLDÁVEL, DN 32MM, INSTALADO EM RAMAL OU SUB-RAMAL DE ÁGUA - FORNECIMENTO E INSTALAÇÃO. AF_06/2022</v>
          </cell>
          <cell r="C3700" t="str">
            <v>UN</v>
          </cell>
          <cell r="D3700" t="str">
            <v>COEFICIENTE DE REPRESENTATIVIDADE</v>
          </cell>
          <cell r="E3700" t="str">
            <v>12,36</v>
          </cell>
        </row>
        <row r="3701">
          <cell r="A3701" t="str">
            <v>89369</v>
          </cell>
          <cell r="B3701" t="str">
            <v>CURVA 90 GRAUS, PVC, SOLDÁVEL, DN 32MM, INSTALADO EM RAMAL OU SUB-RAMAL DE ÁGUA - FORNECIMENTO E INSTALAÇÃO. AF_06/2022</v>
          </cell>
          <cell r="C3701" t="str">
            <v>UN</v>
          </cell>
          <cell r="D3701" t="str">
            <v>COEFICIENTE DE REPRESENTATIVIDADE</v>
          </cell>
          <cell r="E3701" t="str">
            <v>14,58</v>
          </cell>
        </row>
        <row r="3702">
          <cell r="A3702" t="str">
            <v>89370</v>
          </cell>
          <cell r="B3702" t="str">
            <v>CURVA 45 GRAUS, PVC, SOLDÁVEL, DN 32MM, INSTALADO EM RAMAL OU SUB-RAMAL DE ÁGUA - FORNECIMENTO E INSTALAÇÃO. AF_06/2022</v>
          </cell>
          <cell r="C3702" t="str">
            <v>UN</v>
          </cell>
          <cell r="D3702" t="str">
            <v>COEFICIENTE DE REPRESENTATIVIDADE</v>
          </cell>
          <cell r="E3702" t="str">
            <v>12,67</v>
          </cell>
        </row>
        <row r="3703">
          <cell r="A3703" t="str">
            <v>89371</v>
          </cell>
          <cell r="B3703" t="str">
            <v>LUVA, PVC, SOLDÁVEL, DN 20MM, INSTALADO EM RAMAL OU SUB-RAMAL DE ÁGUA - FORNECIMENTO E INSTALAÇÃO. AF_06/2022</v>
          </cell>
          <cell r="C3703" t="str">
            <v>UN</v>
          </cell>
          <cell r="D3703" t="str">
            <v>COEFICIENTE DE REPRESENTATIVIDADE</v>
          </cell>
          <cell r="E3703" t="str">
            <v>4,86</v>
          </cell>
        </row>
        <row r="3704">
          <cell r="A3704" t="str">
            <v>89372</v>
          </cell>
          <cell r="B3704" t="str">
            <v>LUVA DE CORRER, PVC, SOLDÁVEL, DN 20MM, INSTALADO EM RAMAL OU SUB-RAMAL DE ÁGUA - FORNECIMENTO E INSTALAÇÃO. AF_06/2022</v>
          </cell>
          <cell r="C3704" t="str">
            <v>UN</v>
          </cell>
          <cell r="D3704" t="str">
            <v>COEFICIENTE DE REPRESENTATIVIDADE</v>
          </cell>
          <cell r="E3704" t="str">
            <v>14,28</v>
          </cell>
        </row>
        <row r="3705">
          <cell r="A3705" t="str">
            <v>89373</v>
          </cell>
          <cell r="B3705" t="str">
            <v>LUVA DE REDUÇÃO, PVC, SOLDÁVEL, DN 25MM X 20MM, INSTALADO EM RAMAL OU SUB-RAMAL DE ÁGUA - FORNECIMENTO E INSTALAÇÃO. AF_06/2022</v>
          </cell>
          <cell r="C3705" t="str">
            <v>UN</v>
          </cell>
          <cell r="D3705" t="str">
            <v>COEFICIENTE DE REPRESENTATIVIDADE</v>
          </cell>
          <cell r="E3705" t="str">
            <v>5,88</v>
          </cell>
        </row>
        <row r="3706">
          <cell r="A3706" t="str">
            <v>89374</v>
          </cell>
          <cell r="B3706" t="str">
            <v>LUVA COM BUCHA DE LATÃO, PVC, SOLDÁVEL, DN 20MM X 1/2", INSTALADO EM RAMAL OU SUB-RAMAL DE ÁGUA - FORNECIMENTO E INSTALAÇÃO. AF_06/2022</v>
          </cell>
          <cell r="C3706" t="str">
            <v>UN</v>
          </cell>
          <cell r="D3706" t="str">
            <v>COEFICIENTE DE REPRESENTATIVIDADE</v>
          </cell>
          <cell r="E3706" t="str">
            <v>8,81</v>
          </cell>
        </row>
        <row r="3707">
          <cell r="A3707" t="str">
            <v>89375</v>
          </cell>
          <cell r="B3707" t="str">
            <v>UNIÃO, PVC, SOLDÁVEL, DN 20MM, INSTALADO EM RAMAL OU SUB-RAMAL DE ÁGUA - FORNECIMENTO E INSTALAÇÃO. AF_06/2022</v>
          </cell>
          <cell r="C3707" t="str">
            <v>UN</v>
          </cell>
          <cell r="D3707" t="str">
            <v>COEFICIENTE DE REPRESENTATIVIDADE</v>
          </cell>
          <cell r="E3707" t="str">
            <v>10,47</v>
          </cell>
        </row>
        <row r="3708">
          <cell r="A3708" t="str">
            <v>89376</v>
          </cell>
          <cell r="B3708" t="str">
            <v>ADAPTADOR CURTO COM BOLSA E ROSCA PARA REGISTRO, PVC, SOLDÁVEL, DN 20MM X 1/2 , INSTALADO EM RAMAL OU SUB-RAMAL DE ÁGUA - FORNECIMENTO E INSTALAÇÃO. AF_06/2022</v>
          </cell>
          <cell r="C3708" t="str">
            <v>UN</v>
          </cell>
          <cell r="D3708" t="str">
            <v>COEFICIENTE DE REPRESENTATIVIDADE</v>
          </cell>
          <cell r="E3708" t="str">
            <v>4,64</v>
          </cell>
        </row>
        <row r="3709">
          <cell r="A3709" t="str">
            <v>89377</v>
          </cell>
          <cell r="B3709" t="str">
            <v>CURVA DE TRANSPOSIÇÃO, PVC, SOLDÁVEL, DN 20MM, INSTALADO EM RAMAL OU SUB-RAMAL DE ÁGUA - FORNECIMENTO E INSTALAÇÃO. AF_06/2022</v>
          </cell>
          <cell r="C3709" t="str">
            <v>UN</v>
          </cell>
          <cell r="D3709" t="str">
            <v>COEFICIENTE DE REPRESENTATIVIDADE</v>
          </cell>
          <cell r="E3709" t="str">
            <v>8,84</v>
          </cell>
        </row>
        <row r="3710">
          <cell r="A3710" t="str">
            <v>89378</v>
          </cell>
          <cell r="B3710" t="str">
            <v>LUVA, PVC, SOLDÁVEL, DN 25MM, INSTALADO EM RAMAL OU SUB-RAMAL DE ÁGUA - FORNECIMENTO E INSTALAÇÃO. AF_06/2022</v>
          </cell>
          <cell r="C3710" t="str">
            <v>UN</v>
          </cell>
          <cell r="D3710" t="str">
            <v>COEFICIENTE DE REPRESENTATIVIDADE</v>
          </cell>
          <cell r="E3710" t="str">
            <v>5,74</v>
          </cell>
        </row>
        <row r="3711">
          <cell r="A3711" t="str">
            <v>89379</v>
          </cell>
          <cell r="B3711" t="str">
            <v>LUVA DE CORRER, PVC, SOLDÁVEL, DN 25MM, INSTALADO EM RAMAL OU SUB-RAMAL DE ÁGUA - FORNECIMENTO E INSTALAÇÃO. AF_12/2014</v>
          </cell>
          <cell r="C3711" t="str">
            <v>UN</v>
          </cell>
          <cell r="D3711" t="str">
            <v>COEFICIENTE DE REPRESENTATIVIDADE</v>
          </cell>
          <cell r="E3711" t="str">
            <v>16,79</v>
          </cell>
        </row>
        <row r="3712">
          <cell r="A3712" t="str">
            <v>89380</v>
          </cell>
          <cell r="B3712" t="str">
            <v>LUVA DE REDUÇÃO, PVC, SOLDÁVEL, DN 32MM X 25MM, INSTALADO EM RAMAL OU SUB-RAMAL DE ÁGUA - FORNECIMENTO E INSTALAÇÃO. AF_06/2022</v>
          </cell>
          <cell r="C3712" t="str">
            <v>UN</v>
          </cell>
          <cell r="D3712" t="str">
            <v>COEFICIENTE DE REPRESENTATIVIDADE</v>
          </cell>
          <cell r="E3712" t="str">
            <v>8,50</v>
          </cell>
        </row>
        <row r="3713">
          <cell r="A3713" t="str">
            <v>89381</v>
          </cell>
          <cell r="B3713" t="str">
            <v>LUVA COM BUCHA DE LATÃO, PVC, SOLDÁVEL, DN 25MM X 3/4 , INSTALADO EM RAMAL OU SUB-RAMAL DE ÁGUA - FORNECIMENTO E INSTALAÇÃO. AF_06/2022</v>
          </cell>
          <cell r="C3713" t="str">
            <v>UN</v>
          </cell>
          <cell r="D3713" t="str">
            <v>COEFICIENTE DE REPRESENTATIVIDADE</v>
          </cell>
          <cell r="E3713" t="str">
            <v>10,83</v>
          </cell>
        </row>
        <row r="3714">
          <cell r="A3714" t="str">
            <v>89382</v>
          </cell>
          <cell r="B3714" t="str">
            <v>UNIÃO, PVC, SOLDÁVEL, DN 25MM, INSTALADO EM RAMAL OU SUB-RAMAL DE ÁGUA - FORNECIMENTO E INSTALAÇÃO. AF_06/2022</v>
          </cell>
          <cell r="C3714" t="str">
            <v>UN</v>
          </cell>
          <cell r="D3714" t="str">
            <v>COEFICIENTE DE REPRESENTATIVIDADE</v>
          </cell>
          <cell r="E3714" t="str">
            <v>12,62</v>
          </cell>
        </row>
        <row r="3715">
          <cell r="A3715" t="str">
            <v>89383</v>
          </cell>
          <cell r="B3715" t="str">
            <v>ADAPTADOR CURTO COM BOLSA E ROSCA PARA REGISTRO, PVC, SOLDÁVEL, DN 25MM X 3/4 , INSTALADO EM RAMAL OU SUB-RAMAL DE ÁGUA - FORNECIMENTO E INSTALAÇÃO. AF_06/2022</v>
          </cell>
          <cell r="C3715" t="str">
            <v>UN</v>
          </cell>
          <cell r="D3715" t="str">
            <v>COEFICIENTE DE REPRESENTATIVIDADE</v>
          </cell>
          <cell r="E3715" t="str">
            <v>5,39</v>
          </cell>
        </row>
        <row r="3716">
          <cell r="A3716" t="str">
            <v>89384</v>
          </cell>
          <cell r="B3716" t="str">
            <v>CURVA DE TRANSPOSIÇÃO, PVC, SOLDÁVEL, DN 25MM, INSTALADO EM RAMAL OU SUB-RAMAL DE ÁGUA   FORNECIMENTO E INSTALAÇÃO. AF_06/2022</v>
          </cell>
          <cell r="C3716" t="str">
            <v>UN</v>
          </cell>
          <cell r="D3716" t="str">
            <v>COEFICIENTE DE REPRESENTATIVIDADE</v>
          </cell>
          <cell r="E3716" t="str">
            <v>11,36</v>
          </cell>
        </row>
        <row r="3717">
          <cell r="A3717" t="str">
            <v>89385</v>
          </cell>
          <cell r="B3717" t="str">
            <v>LUVA SOLDÁVEL E COM ROSCA, PVC, SOLDÁVEL, DN 25MM X 3/4 , INSTALADO EM RAMAL OU SUB-RAMAL DE ÁGUA - FORNECIMENTO E INSTALAÇÃO. AF_06/2022</v>
          </cell>
          <cell r="C3717" t="str">
            <v>UN</v>
          </cell>
          <cell r="D3717" t="str">
            <v>COEFICIENTE DE REPRESENTATIVIDADE</v>
          </cell>
          <cell r="E3717" t="str">
            <v>5,99</v>
          </cell>
        </row>
        <row r="3718">
          <cell r="A3718" t="str">
            <v>89386</v>
          </cell>
          <cell r="B3718" t="str">
            <v>LUVA, PVC, SOLDÁVEL, DN 32MM, INSTALADO EM RAMAL OU SUB-RAMAL DE ÁGUA - FORNECIMENTO E INSTALAÇÃO. AF_06/2022</v>
          </cell>
          <cell r="C3718" t="str">
            <v>UN</v>
          </cell>
          <cell r="D3718" t="str">
            <v>COEFICIENTE DE REPRESENTATIVIDADE</v>
          </cell>
          <cell r="E3718" t="str">
            <v>7,99</v>
          </cell>
        </row>
        <row r="3719">
          <cell r="A3719" t="str">
            <v>89387</v>
          </cell>
          <cell r="B3719" t="str">
            <v>LUVA DE CORRER, PVC, SOLDÁVEL, DN 32MM, INSTALADO EM RAMAL OU SUB-RAMAL DE ÁGUA   FORNECIMENTO E INSTALAÇÃO. AF_06/2022</v>
          </cell>
          <cell r="C3719" t="str">
            <v>UN</v>
          </cell>
          <cell r="D3719" t="str">
            <v>COEFICIENTE DE REPRESENTATIVIDADE</v>
          </cell>
          <cell r="E3719" t="str">
            <v>27,08</v>
          </cell>
        </row>
        <row r="3720">
          <cell r="A3720" t="str">
            <v>89389</v>
          </cell>
          <cell r="B3720" t="str">
            <v>LUVA SOLDÁVEL E COM ROSCA, PVC, SOLDÁVEL, DN 32MM X 1 , INSTALADO EM RAMAL OU SUB-RAMAL DE ÁGUA - FORNECIMENTO E INSTALAÇÃO. AF_06/2022</v>
          </cell>
          <cell r="C3720" t="str">
            <v>UN</v>
          </cell>
          <cell r="D3720" t="str">
            <v>COEFICIENTE DE REPRESENTATIVIDADE</v>
          </cell>
          <cell r="E3720" t="str">
            <v>9,85</v>
          </cell>
        </row>
        <row r="3721">
          <cell r="A3721" t="str">
            <v>89390</v>
          </cell>
          <cell r="B3721" t="str">
            <v>UNIÃO, PVC, SOLDÁVEL, DN 32MM, INSTALADO EM RAMAL OU SUB-RAMAL DE ÁGUA - FORNECIMENTO E INSTALAÇÃO. AF_06/2022</v>
          </cell>
          <cell r="C3721" t="str">
            <v>UN</v>
          </cell>
          <cell r="D3721" t="str">
            <v>COEFICIENTE DE REPRESENTATIVIDADE</v>
          </cell>
          <cell r="E3721" t="str">
            <v>18,97</v>
          </cell>
        </row>
        <row r="3722">
          <cell r="A3722" t="str">
            <v>89391</v>
          </cell>
          <cell r="B3722" t="str">
            <v>ADAPTADOR CURTO COM BOLSA E ROSCA PARA REGISTRO, PVC, SOLDÁVEL, DN 32MM X 1 , INSTALADO EM RAMAL OU SUB-RAMAL DE ÁGUA - FORNECIMENTO E INSTALAÇÃO. AF_06/2022</v>
          </cell>
          <cell r="C3722" t="str">
            <v>UN</v>
          </cell>
          <cell r="D3722" t="str">
            <v>COEFICIENTE DE REPRESENTATIVIDADE</v>
          </cell>
          <cell r="E3722" t="str">
            <v>7,25</v>
          </cell>
        </row>
        <row r="3723">
          <cell r="A3723" t="str">
            <v>89392</v>
          </cell>
          <cell r="B3723" t="str">
            <v>CURVA DE TRANSPOSIÇÃO, PVC, SOLDÁVEL, DN 32MM, INSTALADO EM RAMAL OU SUB-RAMAL DE ÁGUA   FORNECIMENTO E INSTALAÇÃO. AF_06/2022</v>
          </cell>
          <cell r="C3723" t="str">
            <v>UN</v>
          </cell>
          <cell r="D3723" t="str">
            <v>COEFICIENTE DE REPRESENTATIVIDADE</v>
          </cell>
          <cell r="E3723" t="str">
            <v>21,89</v>
          </cell>
        </row>
        <row r="3724">
          <cell r="A3724" t="str">
            <v>89393</v>
          </cell>
          <cell r="B3724" t="str">
            <v>TE, PVC, SOLDÁVEL, DN 20MM, INSTALADO EM RAMAL OU SUB-RAMAL DE ÁGUA - FORNECIMENTO E INSTALAÇÃO. AF_06/2022</v>
          </cell>
          <cell r="C3724" t="str">
            <v>UN</v>
          </cell>
          <cell r="D3724" t="str">
            <v>COEFICIENTE DE REPRESENTATIVIDADE</v>
          </cell>
          <cell r="E3724" t="str">
            <v>8,89</v>
          </cell>
        </row>
        <row r="3725">
          <cell r="A3725" t="str">
            <v>89394</v>
          </cell>
          <cell r="B3725" t="str">
            <v>TÊ COM BUCHA DE LATÃO NA BOLSA CENTRAL, PVC, SOLDÁVEL, DN 20MM X 1/2 , INSTALADO EM RAMAL OU SUB-RAMAL DE ÁGUA - FORNECIMENTO E INSTALAÇÃO. AF_06/2022</v>
          </cell>
          <cell r="C3725" t="str">
            <v>UN</v>
          </cell>
          <cell r="D3725" t="str">
            <v>COEFICIENTE DE REPRESENTATIVIDADE</v>
          </cell>
          <cell r="E3725" t="str">
            <v>16,11</v>
          </cell>
        </row>
        <row r="3726">
          <cell r="A3726" t="str">
            <v>89395</v>
          </cell>
          <cell r="B3726" t="str">
            <v>TE, PVC, SOLDÁVEL, DN 25MM, INSTALADO EM RAMAL OU SUB-RAMAL DE ÁGUA - FORNECIMENTO E INSTALAÇÃO. AF_06/2022</v>
          </cell>
          <cell r="C3726" t="str">
            <v>UN</v>
          </cell>
          <cell r="D3726" t="str">
            <v>COEFICIENTE DE REPRESENTATIVIDADE</v>
          </cell>
          <cell r="E3726" t="str">
            <v>10,53</v>
          </cell>
        </row>
        <row r="3727">
          <cell r="A3727" t="str">
            <v>89396</v>
          </cell>
          <cell r="B3727" t="str">
            <v>TÊ COM BUCHA DE LATÃO NA BOLSA CENTRAL, PVC, SOLDÁVEL, DN 25MM X 1/2 , INSTALADO EM RAMAL OU SUB-RAMAL DE ÁGUA - FORNECIMENTO E INSTALAÇÃO. AF_06/2022</v>
          </cell>
          <cell r="C3727" t="str">
            <v>UN</v>
          </cell>
          <cell r="D3727" t="str">
            <v>COEFICIENTE DE REPRESENTATIVIDADE</v>
          </cell>
          <cell r="E3727" t="str">
            <v>17,68</v>
          </cell>
        </row>
        <row r="3728">
          <cell r="A3728" t="str">
            <v>89397</v>
          </cell>
          <cell r="B3728" t="str">
            <v>TÊ DE REDUÇÃO, PVC, SOLDÁVEL, DN 25MM X 20MM, INSTALADO EM RAMAL OU SUB-RAMAL DE ÁGUA - FORNECIMENTO E INSTALAÇÃO. AF_06/2022</v>
          </cell>
          <cell r="C3728" t="str">
            <v>UN</v>
          </cell>
          <cell r="D3728" t="str">
            <v>COEFICIENTE DE REPRESENTATIVIDADE</v>
          </cell>
          <cell r="E3728" t="str">
            <v>12,29</v>
          </cell>
        </row>
        <row r="3729">
          <cell r="A3729" t="str">
            <v>89398</v>
          </cell>
          <cell r="B3729" t="str">
            <v>TE, PVC, SOLDÁVEL, DN 32MM, INSTALADO EM RAMAL OU SUB-RAMAL DE ÁGUA - FORNECIMENTO E INSTALAÇÃO. AF_06/2022</v>
          </cell>
          <cell r="C3729" t="str">
            <v>UN</v>
          </cell>
          <cell r="D3729" t="str">
            <v>COEFICIENTE DE REPRESENTATIVIDADE</v>
          </cell>
          <cell r="E3729" t="str">
            <v>15,05</v>
          </cell>
        </row>
        <row r="3730">
          <cell r="A3730" t="str">
            <v>89399</v>
          </cell>
          <cell r="B3730" t="str">
            <v>TÊ COM BUCHA DE LATÃO NA BOLSA CENTRAL, PVC, SOLDÁVEL, DN 32MM X 3/4 , INSTALADO EM RAMAL OU SUB-RAMAL DE ÁGUA - FORNECIMENTO E INSTALAÇÃO. AF_06/2022</v>
          </cell>
          <cell r="C3730" t="str">
            <v>UN</v>
          </cell>
          <cell r="D3730" t="str">
            <v>COEFICIENTE DE REPRESENTATIVIDADE</v>
          </cell>
          <cell r="E3730" t="str">
            <v>21,57</v>
          </cell>
        </row>
        <row r="3731">
          <cell r="A3731" t="str">
            <v>89400</v>
          </cell>
          <cell r="B3731" t="str">
            <v>TÊ DE REDUÇÃO, PVC, SOLDÁVEL, DN 32MM X 25MM, INSTALADO EM RAMAL OU SUB-RAMAL DE ÁGUA - FORNECIMENTO E INSTALAÇÃO. AF_06/2022</v>
          </cell>
          <cell r="C3731" t="str">
            <v>UN</v>
          </cell>
          <cell r="D3731" t="str">
            <v>COEFICIENTE DE REPRESENTATIVIDADE</v>
          </cell>
          <cell r="E3731" t="str">
            <v>16,81</v>
          </cell>
        </row>
        <row r="3732">
          <cell r="A3732" t="str">
            <v>89404</v>
          </cell>
          <cell r="B3732" t="str">
            <v>JOELHO 90 GRAUS, PVC, SOLDÁVEL, DN 20MM, INSTALADO EM RAMAL DE DISTRIBUIÇÃO DE ÁGUA - FORNECIMENTO E INSTALAÇÃO. AF_06/2022</v>
          </cell>
          <cell r="C3732" t="str">
            <v>UN</v>
          </cell>
          <cell r="D3732" t="str">
            <v>COEFICIENTE DE REPRESENTATIVIDADE</v>
          </cell>
          <cell r="E3732" t="str">
            <v>5,82</v>
          </cell>
        </row>
        <row r="3733">
          <cell r="A3733" t="str">
            <v>89405</v>
          </cell>
          <cell r="B3733" t="str">
            <v>JOELHO 45 GRAUS, PVC, SOLDÁVEL, DN 20MM, INSTALADO EM RAMAL DE DISTRIBUIÇÃO DE ÁGUA - FORNECIMENTO E INSTALAÇÃO. AF_06/2022</v>
          </cell>
          <cell r="C3733" t="str">
            <v>UN</v>
          </cell>
          <cell r="D3733" t="str">
            <v>COEFICIENTE DE REPRESENTATIVIDADE</v>
          </cell>
          <cell r="E3733" t="str">
            <v>6,33</v>
          </cell>
        </row>
        <row r="3734">
          <cell r="A3734" t="str">
            <v>89406</v>
          </cell>
          <cell r="B3734" t="str">
            <v>CURVA 90 GRAUS, PVC, SOLDÁVEL, DN 20MM, INSTALADO EM RAMAL DE DISTRIBUIÇÃO DE ÁGUA - FORNECIMENTO E INSTALAÇÃO. AF_06/2022</v>
          </cell>
          <cell r="C3734" t="str">
            <v>UN</v>
          </cell>
          <cell r="D3734" t="str">
            <v>COEFICIENTE DE REPRESENTATIVIDADE</v>
          </cell>
          <cell r="E3734" t="str">
            <v>7,27</v>
          </cell>
        </row>
        <row r="3735">
          <cell r="A3735" t="str">
            <v>89407</v>
          </cell>
          <cell r="B3735" t="str">
            <v>CURVA 45 GRAUS, PVC, SOLDÁVEL, DN 20MM, INSTALADO EM RAMAL DE DISTRIBUIÇÃO DE ÁGUA - FORNECIMENTO E INSTALAÇÃO. AF_06/2022</v>
          </cell>
          <cell r="C3735" t="str">
            <v>UN</v>
          </cell>
          <cell r="D3735" t="str">
            <v>COEFICIENTE DE REPRESENTATIVIDADE</v>
          </cell>
          <cell r="E3735" t="str">
            <v>7,34</v>
          </cell>
        </row>
        <row r="3736">
          <cell r="A3736" t="str">
            <v>89408</v>
          </cell>
          <cell r="B3736" t="str">
            <v>JOELHO 90 GRAUS, PVC, SOLDÁVEL, DN 25MM, INSTALADO EM RAMAL DE DISTRIBUIÇÃO DE ÁGUA - FORNECIMENTO E INSTALAÇÃO. AF_06/2022</v>
          </cell>
          <cell r="C3736" t="str">
            <v>UN</v>
          </cell>
          <cell r="D3736" t="str">
            <v>COEFICIENTE DE REPRESENTATIVIDADE</v>
          </cell>
          <cell r="E3736" t="str">
            <v>6,98</v>
          </cell>
        </row>
        <row r="3737">
          <cell r="A3737" t="str">
            <v>89409</v>
          </cell>
          <cell r="B3737" t="str">
            <v>JOELHO 45 GRAUS, PVC, SOLDÁVEL, DN 25MM, INSTALADO EM RAMAL DE DISTRIBUIÇÃO DE ÁGUA - FORNECIMENTO E INSTALAÇÃO. AF_06/2022</v>
          </cell>
          <cell r="C3737" t="str">
            <v>UN</v>
          </cell>
          <cell r="D3737" t="str">
            <v>COEFICIENTE DE REPRESENTATIVIDADE</v>
          </cell>
          <cell r="E3737" t="str">
            <v>7,72</v>
          </cell>
        </row>
        <row r="3738">
          <cell r="A3738" t="str">
            <v>89410</v>
          </cell>
          <cell r="B3738" t="str">
            <v>CURVA 90 GRAUS, PVC, SOLDÁVEL, DN 25MM, INSTALADO EM RAMAL DE DISTRIBUIÇÃO DE ÁGUA - FORNECIMENTO E INSTALAÇÃO. AF_06/2022</v>
          </cell>
          <cell r="C3738" t="str">
            <v>UN</v>
          </cell>
          <cell r="D3738" t="str">
            <v>COEFICIENTE DE REPRESENTATIVIDADE</v>
          </cell>
          <cell r="E3738" t="str">
            <v>9,14</v>
          </cell>
        </row>
        <row r="3739">
          <cell r="A3739" t="str">
            <v>89411</v>
          </cell>
          <cell r="B3739" t="str">
            <v>CURVA 45 GRAUS, PVC, SOLDÁVEL, DN 25MM, INSTALADO EM RAMAL DE DISTRIBUIÇÃO DE ÁGUA - FORNECIMENTO E INSTALAÇÃO. AF_06/2022</v>
          </cell>
          <cell r="C3739" t="str">
            <v>UN</v>
          </cell>
          <cell r="D3739" t="str">
            <v>COEFICIENTE DE REPRESENTATIVIDADE</v>
          </cell>
          <cell r="E3739" t="str">
            <v>8,63</v>
          </cell>
        </row>
        <row r="3740">
          <cell r="A3740" t="str">
            <v>89412</v>
          </cell>
          <cell r="B3740" t="str">
            <v>JOELHO 90 GRAUS, PVC, SOLDÁVEL, DN 25MM, X 3/4  INSTALADO EM RAMAL DE DISTRIBUIÇÃO DE ÁGUA - FORNECIMENTO E INSTALAÇÃO. AF_06/2022</v>
          </cell>
          <cell r="C3740" t="str">
            <v>UN</v>
          </cell>
          <cell r="D3740" t="str">
            <v>COEFICIENTE DE REPRESENTATIVIDADE</v>
          </cell>
          <cell r="E3740" t="str">
            <v>8,09</v>
          </cell>
        </row>
        <row r="3741">
          <cell r="A3741" t="str">
            <v>89413</v>
          </cell>
          <cell r="B3741" t="str">
            <v>JOELHO 90 GRAUS, PVC, SOLDÁVEL, DN 32MM, INSTALADO EM RAMAL DE DISTRIBUIÇÃO DE ÁGUA - FORNECIMENTO E INSTALAÇÃO. AF_06/2022</v>
          </cell>
          <cell r="C3741" t="str">
            <v>UN</v>
          </cell>
          <cell r="D3741" t="str">
            <v>COEFICIENTE DE REPRESENTATIVIDADE</v>
          </cell>
          <cell r="E3741" t="str">
            <v>9,97</v>
          </cell>
        </row>
        <row r="3742">
          <cell r="A3742" t="str">
            <v>89414</v>
          </cell>
          <cell r="B3742" t="str">
            <v>JOELHO 45 GRAUS, PVC, SOLDÁVEL, DN 32MM, INSTALADO EM RAMAL DE DISTRIBUIÇÃO DE ÁGUA - FORNECIMENTO E INSTALAÇÃO. AF_06/2022</v>
          </cell>
          <cell r="C3742" t="str">
            <v>UN</v>
          </cell>
          <cell r="D3742" t="str">
            <v>COEFICIENTE DE REPRESENTATIVIDADE</v>
          </cell>
          <cell r="E3742" t="str">
            <v>11,62</v>
          </cell>
        </row>
        <row r="3743">
          <cell r="A3743" t="str">
            <v>89415</v>
          </cell>
          <cell r="B3743" t="str">
            <v>CURVA 90 GRAUS, PVC, SOLDÁVEL, DN 32MM, INSTALADO EM RAMAL DE DISTRIBUIÇÃO DE ÁGUA - FORNECIMENTO E INSTALAÇÃO. AF_06/2022</v>
          </cell>
          <cell r="C3743" t="str">
            <v>UN</v>
          </cell>
          <cell r="D3743" t="str">
            <v>COEFICIENTE DE REPRESENTATIVIDADE</v>
          </cell>
          <cell r="E3743" t="str">
            <v>13,84</v>
          </cell>
        </row>
        <row r="3744">
          <cell r="A3744" t="str">
            <v>89416</v>
          </cell>
          <cell r="B3744" t="str">
            <v>CURVA 45 GRAUS, PVC, SOLDÁVEL, DN 32MM, INSTALADO EM RAMAL DE DISTRIBUIÇÃO DE ÁGUA - FORNECIMENTO E INSTALAÇÃO. AF_06/2022</v>
          </cell>
          <cell r="C3744" t="str">
            <v>UN</v>
          </cell>
          <cell r="D3744" t="str">
            <v>COEFICIENTE DE REPRESENTATIVIDADE</v>
          </cell>
          <cell r="E3744" t="str">
            <v>11,93</v>
          </cell>
        </row>
        <row r="3745">
          <cell r="A3745" t="str">
            <v>89417</v>
          </cell>
          <cell r="B3745" t="str">
            <v>LUVA, PVC, SOLDÁVEL, DN 20MM, INSTALADO EM RAMAL DE DISTRIBUIÇÃO DE ÁGUA - FORNECIMENTO E INSTALAÇÃO. AF_06/2022</v>
          </cell>
          <cell r="C3745" t="str">
            <v>UN</v>
          </cell>
          <cell r="D3745" t="str">
            <v>COEFICIENTE DE REPRESENTATIVIDADE</v>
          </cell>
          <cell r="E3745" t="str">
            <v>4,50</v>
          </cell>
        </row>
        <row r="3746">
          <cell r="A3746" t="str">
            <v>89418</v>
          </cell>
          <cell r="B3746" t="str">
            <v>LUVA DE CORRER, PVC, SOLDÁVEL, DN 20MM, INSTALADO EM RAMAL DE DISTRIBUIÇÃO DE ÁGUA - FORNECIMENTO E INSTALAÇÃO. AF_06/2022</v>
          </cell>
          <cell r="C3746" t="str">
            <v>UN</v>
          </cell>
          <cell r="D3746" t="str">
            <v>COEFICIENTE DE REPRESENTATIVIDADE</v>
          </cell>
          <cell r="E3746" t="str">
            <v>13,92</v>
          </cell>
        </row>
        <row r="3747">
          <cell r="A3747" t="str">
            <v>89419</v>
          </cell>
          <cell r="B3747" t="str">
            <v>LUVA DE REDUÇÃO, PVC, SOLDÁVEL, DN 25MM X 20MM, INSTALADO EM RAMAL DE DISTRIBUIÇÃO DE ÁGUA - FORNECIMENTO E INSTALAÇÃO. AF_06/2022</v>
          </cell>
          <cell r="C3747" t="str">
            <v>UN</v>
          </cell>
          <cell r="D3747" t="str">
            <v>COEFICIENTE DE REPRESENTATIVIDADE</v>
          </cell>
          <cell r="E3747" t="str">
            <v>5,49</v>
          </cell>
        </row>
        <row r="3748">
          <cell r="A3748" t="str">
            <v>89421</v>
          </cell>
          <cell r="B3748" t="str">
            <v>UNIÃO, PVC, SOLDÁVEL, DN 20MM, INSTALADO EM RAMAL DE DISTRIBUIÇÃO DE ÁGUA - FORNECIMENTO E INSTALAÇÃO. AF_06/2022</v>
          </cell>
          <cell r="C3748" t="str">
            <v>UN</v>
          </cell>
          <cell r="D3748" t="str">
            <v>COEFICIENTE DE REPRESENTATIVIDADE</v>
          </cell>
          <cell r="E3748" t="str">
            <v>10,11</v>
          </cell>
        </row>
        <row r="3749">
          <cell r="A3749" t="str">
            <v>89423</v>
          </cell>
          <cell r="B3749" t="str">
            <v>CURVA DE TRANSPOSIÇÃO, PVC, SOLDÁVEL, DN 20MM, INSTALADO EM RAMAL DE DISTRIBUIÇÃO DE ÁGUA   FORNECIMENTO E INSTALAÇÃO. AF_06/2022</v>
          </cell>
          <cell r="C3749" t="str">
            <v>UN</v>
          </cell>
          <cell r="D3749" t="str">
            <v>COEFICIENTE DE REPRESENTATIVIDADE</v>
          </cell>
          <cell r="E3749" t="str">
            <v>8,48</v>
          </cell>
        </row>
        <row r="3750">
          <cell r="A3750" t="str">
            <v>89424</v>
          </cell>
          <cell r="B3750" t="str">
            <v>LUVA, PVC, SOLDÁVEL, DN 25MM, INSTALADO EM RAMAL DE DISTRIBUIÇÃO DE ÁGUA - FORNECIMENTO E INSTALAÇÃO. AF_06/2022</v>
          </cell>
          <cell r="C3750" t="str">
            <v>UN</v>
          </cell>
          <cell r="D3750" t="str">
            <v>COEFICIENTE DE REPRESENTATIVIDADE</v>
          </cell>
          <cell r="E3750" t="str">
            <v>5,33</v>
          </cell>
        </row>
        <row r="3751">
          <cell r="A3751" t="str">
            <v>89425</v>
          </cell>
          <cell r="B3751" t="str">
            <v>LUVA DE CORRER, PVC, SOLDÁVEL, DN 25MM, INSTALADO EM RAMAL DE DISTRIBUIÇÃO DE ÁGUA - FORNECIMENTO E INSTALAÇÃO. AF_06/2022</v>
          </cell>
          <cell r="C3751" t="str">
            <v>UN</v>
          </cell>
          <cell r="D3751" t="str">
            <v>COEFICIENTE DE REPRESENTATIVIDADE</v>
          </cell>
          <cell r="E3751" t="str">
            <v>16,38</v>
          </cell>
        </row>
        <row r="3752">
          <cell r="A3752" t="str">
            <v>89426</v>
          </cell>
          <cell r="B3752" t="str">
            <v>LUVA DE REDUÇÃO, PVC, SOLDÁVEL, DN 32MM X 25MM, INSTALADO EM RAMAL DE DISTRIBUIÇÃO DE ÁGUA - FORNECIMENTO E INSTALAÇÃO. AF_06/2022</v>
          </cell>
          <cell r="C3752" t="str">
            <v>UN</v>
          </cell>
          <cell r="D3752" t="str">
            <v>COEFICIENTE DE REPRESENTATIVIDADE</v>
          </cell>
          <cell r="E3752" t="str">
            <v>8,04</v>
          </cell>
        </row>
        <row r="3753">
          <cell r="A3753" t="str">
            <v>89427</v>
          </cell>
          <cell r="B3753" t="str">
            <v>LUVA COM BUCHA DE LATÃO, PVC, SOLDÁVEL, DN 25MM X 3/4 , INSTALADO EM RAMAL DE DISTRIBUIÇÃO DE ÁGUA - FORNECIMENTO E INSTALAÇÃO. AF_06/2022</v>
          </cell>
          <cell r="C3753" t="str">
            <v>UN</v>
          </cell>
          <cell r="D3753" t="str">
            <v>COEFICIENTE DE REPRESENTATIVIDADE</v>
          </cell>
          <cell r="E3753" t="str">
            <v>10,44</v>
          </cell>
        </row>
        <row r="3754">
          <cell r="A3754" t="str">
            <v>89428</v>
          </cell>
          <cell r="B3754" t="str">
            <v>UNIÃO, PVC, SOLDÁVEL, DN 25MM, INSTALADO EM RAMAL DE DISTRIBUIÇÃO DE ÁGUA - FORNECIMENTO E INSTALAÇÃO. AF_06/2022</v>
          </cell>
          <cell r="C3754" t="str">
            <v>UN</v>
          </cell>
          <cell r="D3754" t="str">
            <v>COEFICIENTE DE REPRESENTATIVIDADE</v>
          </cell>
          <cell r="E3754" t="str">
            <v>12,21</v>
          </cell>
        </row>
        <row r="3755">
          <cell r="A3755" t="str">
            <v>89429</v>
          </cell>
          <cell r="B3755" t="str">
            <v>ADAPTADOR CURTO COM BOLSA E ROSCA PARA REGISTRO, PVC, SOLDÁVEL, DN 25MM X 3/4 , INSTALADO EM RAMAL DE DISTRIBUIÇÃO DE ÁGUA - FORNECIMENTO E INSTALAÇÃO. AF_06/2022</v>
          </cell>
          <cell r="C3755" t="str">
            <v>UN</v>
          </cell>
          <cell r="D3755" t="str">
            <v>COEFICIENTE DE REPRESENTATIVIDADE</v>
          </cell>
          <cell r="E3755" t="str">
            <v>5,00</v>
          </cell>
        </row>
        <row r="3756">
          <cell r="A3756" t="str">
            <v>89430</v>
          </cell>
          <cell r="B3756" t="str">
            <v>CURVA DE TRANSPOSIÇÃO, PVC, SOLDÁVEL, DN 25MM, INSTALADO EM RAMAL DE DISTRIBUIÇÃO DE ÁGUA   FORNECIMENTO E INSTALAÇÃO. AF_06/2022</v>
          </cell>
          <cell r="C3756" t="str">
            <v>UN</v>
          </cell>
          <cell r="D3756" t="str">
            <v>COEFICIENTE DE REPRESENTATIVIDADE</v>
          </cell>
          <cell r="E3756" t="str">
            <v>10,95</v>
          </cell>
        </row>
        <row r="3757">
          <cell r="A3757" t="str">
            <v>89431</v>
          </cell>
          <cell r="B3757" t="str">
            <v>LUVA, PVC, SOLDÁVEL, DN 32MM, INSTALADO EM RAMAL DE DISTRIBUIÇÃO DE ÁGUA - FORNECIMENTO E INSTALAÇÃO. AF_06/2022</v>
          </cell>
          <cell r="C3757" t="str">
            <v>UN</v>
          </cell>
          <cell r="D3757" t="str">
            <v>COEFICIENTE DE REPRESENTATIVIDADE</v>
          </cell>
          <cell r="E3757" t="str">
            <v>7,50</v>
          </cell>
        </row>
        <row r="3758">
          <cell r="A3758" t="str">
            <v>89432</v>
          </cell>
          <cell r="B3758" t="str">
            <v>LUVA DE CORRER, PVC, SOLDÁVEL, DN 32MM, INSTALADO EM RAMAL DE DISTRIBUIÇÃO DE ÁGUA   FORNECIMENTO E INSTALAÇÃO. AF_06/2022</v>
          </cell>
          <cell r="C3758" t="str">
            <v>UN</v>
          </cell>
          <cell r="D3758" t="str">
            <v>COEFICIENTE DE REPRESENTATIVIDADE</v>
          </cell>
          <cell r="E3758" t="str">
            <v>26,59</v>
          </cell>
        </row>
        <row r="3759">
          <cell r="A3759" t="str">
            <v>89433</v>
          </cell>
          <cell r="B3759" t="str">
            <v>LUVA DE REDUÇÃO, PVC, SOLDÁVEL, DN 40MM X 32MM, INSTALADO EM RAMAL DE DISTRIBUIÇÃO DE ÁGUA - FORNECIMENTO E INSTALAÇÃO. AF_06/2022</v>
          </cell>
          <cell r="C3759" t="str">
            <v>UN</v>
          </cell>
          <cell r="D3759" t="str">
            <v>COEFICIENTE DE REPRESENTATIVIDADE</v>
          </cell>
          <cell r="E3759" t="str">
            <v>11,24</v>
          </cell>
        </row>
        <row r="3760">
          <cell r="A3760" t="str">
            <v>89434</v>
          </cell>
          <cell r="B3760" t="str">
            <v>LUVA SOLDÁVEL E COM ROSCA, PVC, SOLDÁVEL, DN 32MM X 1 , INSTALADO EM RAMAL DE DISTRIBUIÇÃO DE ÁGUA - FORNECIMENTO E INSTALAÇÃO. AF_06/2022</v>
          </cell>
          <cell r="C3760" t="str">
            <v>UN</v>
          </cell>
          <cell r="D3760" t="str">
            <v>COEFICIENTE DE REPRESENTATIVIDADE</v>
          </cell>
          <cell r="E3760" t="str">
            <v>9,39</v>
          </cell>
        </row>
        <row r="3761">
          <cell r="A3761" t="str">
            <v>89435</v>
          </cell>
          <cell r="B3761" t="str">
            <v>UNIÃO, PVC, SOLDÁVEL, DN 32MM, INSTALADO EM RAMAL DE DISTRIBUIÇÃO DE ÁGUA - FORNECIMENTO E INSTALAÇÃO. AF_06/2022</v>
          </cell>
          <cell r="C3761" t="str">
            <v>UN</v>
          </cell>
          <cell r="D3761" t="str">
            <v>COEFICIENTE DE REPRESENTATIVIDADE</v>
          </cell>
          <cell r="E3761" t="str">
            <v>18,48</v>
          </cell>
        </row>
        <row r="3762">
          <cell r="A3762" t="str">
            <v>89436</v>
          </cell>
          <cell r="B3762" t="str">
            <v>ADAPTADOR CURTO COM BOLSA E ROSCA PARA REGISTRO, PVC, SOLDÁVEL, DN 32MM X 1 , INSTALADO EM RAMAL DE DISTRIBUIÇÃO DE ÁGUA - FORNECIMENTO E INSTALAÇÃO. AF_06/2022</v>
          </cell>
          <cell r="C3762" t="str">
            <v>UN</v>
          </cell>
          <cell r="D3762" t="str">
            <v>COEFICIENTE DE REPRESENTATIVIDADE</v>
          </cell>
          <cell r="E3762" t="str">
            <v>6,79</v>
          </cell>
        </row>
        <row r="3763">
          <cell r="A3763" t="str">
            <v>89437</v>
          </cell>
          <cell r="B3763" t="str">
            <v>CURVA DE TRANSPOSIÇÃO, PVC, SOLDÁVEL, DN 32MM, INSTALADO EM RAMAL DE DISTRIBUIÇÃO DE ÁGUA   FORNECIMENTO E INSTALAÇÃO. AF_06/2022</v>
          </cell>
          <cell r="C3763" t="str">
            <v>UN</v>
          </cell>
          <cell r="D3763" t="str">
            <v>COEFICIENTE DE REPRESENTATIVIDADE</v>
          </cell>
          <cell r="E3763" t="str">
            <v>21,40</v>
          </cell>
        </row>
        <row r="3764">
          <cell r="A3764" t="str">
            <v>89438</v>
          </cell>
          <cell r="B3764" t="str">
            <v>TE, PVC, SOLDÁVEL, DN 20MM, INSTALADO EM RAMAL DE DISTRIBUIÇÃO DE ÁGUA - FORNECIMENTO E INSTALAÇÃO. AF_06/2022</v>
          </cell>
          <cell r="C3764" t="str">
            <v>UN</v>
          </cell>
          <cell r="D3764" t="str">
            <v>COEFICIENTE DE REPRESENTATIVIDADE</v>
          </cell>
          <cell r="E3764" t="str">
            <v>8,17</v>
          </cell>
        </row>
        <row r="3765">
          <cell r="A3765" t="str">
            <v>89439</v>
          </cell>
          <cell r="B3765" t="str">
            <v>TÊ SOLDÁVEL E COM ROSCA NA BOLSA CENTRAL, PVC, SOLDÁVEL, DN 20MM X 1/2 , INSTALADO EM RAMAL DE DISTRIBUIÇÃO DE ÁGUA - FORNECIMENTO E INSTALAÇÃO. AF_06/2022</v>
          </cell>
          <cell r="C3765" t="str">
            <v>UN</v>
          </cell>
          <cell r="D3765" t="str">
            <v>COEFICIENTE DE REPRESENTATIVIDADE</v>
          </cell>
          <cell r="E3765" t="str">
            <v>9,58</v>
          </cell>
        </row>
        <row r="3766">
          <cell r="A3766" t="str">
            <v>89440</v>
          </cell>
          <cell r="B3766" t="str">
            <v>TE, PVC, SOLDÁVEL, DN 25MM, INSTALADO EM RAMAL DE DISTRIBUIÇÃO DE ÁGUA - FORNECIMENTO E INSTALAÇÃO. AF_06/2022</v>
          </cell>
          <cell r="C3766" t="str">
            <v>UN</v>
          </cell>
          <cell r="D3766" t="str">
            <v>COEFICIENTE DE REPRESENTATIVIDADE</v>
          </cell>
          <cell r="E3766" t="str">
            <v>9,71</v>
          </cell>
        </row>
        <row r="3767">
          <cell r="A3767" t="str">
            <v>89442</v>
          </cell>
          <cell r="B3767" t="str">
            <v>TÊ DE REDUÇÃO, PVC, SOLDÁVEL, DN 25MM X 20MM, INSTALADO EM RAMAL DE DISTRIBUIÇÃO DE ÁGUA - FORNECIMENTO E INSTALAÇÃO. AF_06/2022</v>
          </cell>
          <cell r="C3767" t="str">
            <v>UN</v>
          </cell>
          <cell r="D3767" t="str">
            <v>COEFICIENTE DE REPRESENTATIVIDADE</v>
          </cell>
          <cell r="E3767" t="str">
            <v>11,52</v>
          </cell>
        </row>
        <row r="3768">
          <cell r="A3768" t="str">
            <v>89443</v>
          </cell>
          <cell r="B3768" t="str">
            <v>TE, PVC, SOLDÁVEL, DN 32MM, INSTALADO EM RAMAL DE DISTRIBUIÇÃO DE ÁGUA - FORNECIMENTO E INSTALAÇÃO. AF_06/2022</v>
          </cell>
          <cell r="C3768" t="str">
            <v>UN</v>
          </cell>
          <cell r="D3768" t="str">
            <v>COEFICIENTE DE REPRESENTATIVIDADE</v>
          </cell>
          <cell r="E3768" t="str">
            <v>14,06</v>
          </cell>
        </row>
        <row r="3769">
          <cell r="A3769" t="str">
            <v>89444</v>
          </cell>
          <cell r="B3769" t="str">
            <v>TÊ COM BUCHA DE LATÃO NA BOLSA CENTRAL, PVC, SOLDÁVEL, DN 32MM X 3/4 , INSTALADO EM RAMAL DE DISTRIBUIÇÃO DE ÁGUA - FORNECIMENTO E INSTALAÇÃO. AF_06/2022</v>
          </cell>
          <cell r="C3769" t="str">
            <v>UN</v>
          </cell>
          <cell r="D3769" t="str">
            <v>COEFICIENTE DE REPRESENTATIVIDADE</v>
          </cell>
          <cell r="E3769" t="str">
            <v>21,09</v>
          </cell>
        </row>
        <row r="3770">
          <cell r="A3770" t="str">
            <v>89445</v>
          </cell>
          <cell r="B3770" t="str">
            <v>TÊ DE REDUÇÃO, PVC, SOLDÁVEL, DN 32MM X 25MM, INSTALADO EM RAMAL DE DISTRIBUIÇÃO DE ÁGUA - FORNECIMENTO E INSTALAÇÃO. AF_06/2022</v>
          </cell>
          <cell r="C3770" t="str">
            <v>UN</v>
          </cell>
          <cell r="D3770" t="str">
            <v>COEFICIENTE DE REPRESENTATIVIDADE</v>
          </cell>
          <cell r="E3770" t="str">
            <v>15,91</v>
          </cell>
        </row>
        <row r="3771">
          <cell r="A3771" t="str">
            <v>89481</v>
          </cell>
          <cell r="B3771" t="str">
            <v>JOELHO 90 GRAUS, PVC, SOLDÁVEL, DN 25MM, INSTALADO EM PRUMADA DE ÁGUA - FORNECIMENTO E INSTALAÇÃO. AF_06/2022</v>
          </cell>
          <cell r="C3771" t="str">
            <v>UN</v>
          </cell>
          <cell r="D3771" t="str">
            <v>COEFICIENTE DE REPRESENTATIVIDADE</v>
          </cell>
          <cell r="E3771" t="str">
            <v>4,43</v>
          </cell>
        </row>
        <row r="3772">
          <cell r="A3772" t="str">
            <v>89485</v>
          </cell>
          <cell r="B3772" t="str">
            <v>JOELHO 45 GRAUS, PVC, SOLDÁVEL, DN 25MM, INSTALADO EM PRUMADA DE ÁGUA - FORNECIMENTO E INSTALAÇÃO. AF_06/2022</v>
          </cell>
          <cell r="C3772" t="str">
            <v>UN</v>
          </cell>
          <cell r="D3772" t="str">
            <v>COEFICIENTE DE REPRESENTATIVIDADE</v>
          </cell>
          <cell r="E3772" t="str">
            <v>5,17</v>
          </cell>
        </row>
        <row r="3773">
          <cell r="A3773" t="str">
            <v>89489</v>
          </cell>
          <cell r="B3773" t="str">
            <v>CURVA 90 GRAUS, PVC, SOLDÁVEL, DN 25MM, INSTALADO EM PRUMADA DE ÁGUA - FORNECIMENTO E INSTALAÇÃO. AF_06/2022</v>
          </cell>
          <cell r="C3773" t="str">
            <v>UN</v>
          </cell>
          <cell r="D3773" t="str">
            <v>COEFICIENTE DE REPRESENTATIVIDADE</v>
          </cell>
          <cell r="E3773" t="str">
            <v>6,59</v>
          </cell>
        </row>
        <row r="3774">
          <cell r="A3774" t="str">
            <v>89490</v>
          </cell>
          <cell r="B3774" t="str">
            <v>CURVA 45 GRAUS, PVC, SOLDÁVEL, DN 25MM, INSTALADO EM PRUMADA DE ÁGUA - FORNECIMENTO E INSTALAÇÃO. AF_06/2022</v>
          </cell>
          <cell r="C3774" t="str">
            <v>UN</v>
          </cell>
          <cell r="D3774" t="str">
            <v>COEFICIENTE DE REPRESENTATIVIDADE</v>
          </cell>
          <cell r="E3774" t="str">
            <v>6,08</v>
          </cell>
        </row>
        <row r="3775">
          <cell r="A3775" t="str">
            <v>89492</v>
          </cell>
          <cell r="B3775" t="str">
            <v>JOELHO 90 GRAUS, PVC, SOLDÁVEL, DN 32MM, INSTALADO EM PRUMADA DE ÁGUA - FORNECIMENTO E INSTALAÇÃO. AF_06/2022</v>
          </cell>
          <cell r="C3775" t="str">
            <v>UN</v>
          </cell>
          <cell r="D3775" t="str">
            <v>COEFICIENTE DE REPRESENTATIVIDADE</v>
          </cell>
          <cell r="E3775" t="str">
            <v>7,00</v>
          </cell>
        </row>
        <row r="3776">
          <cell r="A3776" t="str">
            <v>89493</v>
          </cell>
          <cell r="B3776" t="str">
            <v>JOELHO 45 GRAUS, PVC, SOLDÁVEL, DN 32MM, INSTALADO EM PRUMADA DE ÁGUA - FORNECIMENTO E INSTALAÇÃO. AF_06/2022</v>
          </cell>
          <cell r="C3776" t="str">
            <v>UN</v>
          </cell>
          <cell r="D3776" t="str">
            <v>COEFICIENTE DE REPRESENTATIVIDADE</v>
          </cell>
          <cell r="E3776" t="str">
            <v>8,65</v>
          </cell>
        </row>
        <row r="3777">
          <cell r="A3777" t="str">
            <v>89494</v>
          </cell>
          <cell r="B3777" t="str">
            <v>CURVA 90 GRAUS, PVC, SOLDÁVEL, DN 32MM, INSTALADO EM PRUMADA DE ÁGUA - FORNECIMENTO E INSTALAÇÃO. AF_06/2022</v>
          </cell>
          <cell r="C3777" t="str">
            <v>UN</v>
          </cell>
          <cell r="D3777" t="str">
            <v>COEFICIENTE DE REPRESENTATIVIDADE</v>
          </cell>
          <cell r="E3777" t="str">
            <v>10,87</v>
          </cell>
        </row>
        <row r="3778">
          <cell r="A3778" t="str">
            <v>89496</v>
          </cell>
          <cell r="B3778" t="str">
            <v>CURVA 45 GRAUS, PVC, SOLDÁVEL, DN 32MM, INSTALADO EM PRUMADA DE ÁGUA - FORNECIMENTO E INSTALAÇÃO. AF_06/2022</v>
          </cell>
          <cell r="C3778" t="str">
            <v>UN</v>
          </cell>
          <cell r="D3778" t="str">
            <v>COEFICIENTE DE REPRESENTATIVIDADE</v>
          </cell>
          <cell r="E3778" t="str">
            <v>8,96</v>
          </cell>
        </row>
        <row r="3779">
          <cell r="A3779" t="str">
            <v>89497</v>
          </cell>
          <cell r="B3779" t="str">
            <v>JOELHO 90 GRAUS, PVC, SOLDÁVEL, DN 40MM, INSTALADO EM PRUMADA DE ÁGUA - FORNECIMENTO E INSTALAÇÃO. AF_06/2022</v>
          </cell>
          <cell r="C3779" t="str">
            <v>UN</v>
          </cell>
          <cell r="D3779" t="str">
            <v>COEFICIENTE DE REPRESENTATIVIDADE</v>
          </cell>
          <cell r="E3779" t="str">
            <v>11,42</v>
          </cell>
        </row>
        <row r="3780">
          <cell r="A3780" t="str">
            <v>89498</v>
          </cell>
          <cell r="B3780" t="str">
            <v>JOELHO 45 GRAUS, PVC, SOLDÁVEL, DN 40MM, INSTALADO EM PRUMADA DE ÁGUA - FORNECIMENTO E INSTALAÇÃO. AF_06/2022</v>
          </cell>
          <cell r="C3780" t="str">
            <v>UN</v>
          </cell>
          <cell r="D3780" t="str">
            <v>COEFICIENTE DE REPRESENTATIVIDADE</v>
          </cell>
          <cell r="E3780" t="str">
            <v>11,47</v>
          </cell>
        </row>
        <row r="3781">
          <cell r="A3781" t="str">
            <v>89499</v>
          </cell>
          <cell r="B3781" t="str">
            <v>CURVA 90 GRAUS, PVC, SOLDÁVEL, DN 40MM, INSTALADO EM PRUMADA DE ÁGUA - FORNECIMENTO E INSTALAÇÃO. AF_06/2022</v>
          </cell>
          <cell r="C3781" t="str">
            <v>UN</v>
          </cell>
          <cell r="D3781" t="str">
            <v>COEFICIENTE DE REPRESENTATIVIDADE</v>
          </cell>
          <cell r="E3781" t="str">
            <v>17,28</v>
          </cell>
        </row>
        <row r="3782">
          <cell r="A3782" t="str">
            <v>89500</v>
          </cell>
          <cell r="B3782" t="str">
            <v>CURVA 45 GRAUS, PVC, SOLDÁVEL, DN 40MM, INSTALADO EM PRUMADA DE ÁGUA - FORNECIMENTO E INSTALAÇÃO. AF_06/2022</v>
          </cell>
          <cell r="C3782" t="str">
            <v>UN</v>
          </cell>
          <cell r="D3782" t="str">
            <v>COEFICIENTE DE REPRESENTATIVIDADE</v>
          </cell>
          <cell r="E3782" t="str">
            <v>10,95</v>
          </cell>
        </row>
        <row r="3783">
          <cell r="A3783" t="str">
            <v>89501</v>
          </cell>
          <cell r="B3783" t="str">
            <v>JOELHO 90 GRAUS, PVC, SOLDÁVEL, DN 50MM, INSTALADO EM PRUMADA DE ÁGUA - FORNECIMENTO E INSTALAÇÃO. AF_06/2022</v>
          </cell>
          <cell r="C3783" t="str">
            <v>UN</v>
          </cell>
          <cell r="D3783" t="str">
            <v>COEFICIENTE DE REPRESENTATIVIDADE</v>
          </cell>
          <cell r="E3783" t="str">
            <v>12,28</v>
          </cell>
        </row>
        <row r="3784">
          <cell r="A3784" t="str">
            <v>89502</v>
          </cell>
          <cell r="B3784" t="str">
            <v>JOELHO 45 GRAUS, PVC, SOLDÁVEL, DN 50MM, INSTALADO EM PRUMADA DE ÁGUA - FORNECIMENTO E INSTALAÇÃO. AF_06/2022</v>
          </cell>
          <cell r="C3784" t="str">
            <v>UN</v>
          </cell>
          <cell r="D3784" t="str">
            <v>COEFICIENTE DE REPRESENTATIVIDADE</v>
          </cell>
          <cell r="E3784" t="str">
            <v>14,67</v>
          </cell>
        </row>
        <row r="3785">
          <cell r="A3785" t="str">
            <v>89503</v>
          </cell>
          <cell r="B3785" t="str">
            <v>CURVA 90 GRAUS, PVC, SOLDÁVEL, DN 50MM, INSTALADO EM PRUMADA DE ÁGUA - FORNECIMENTO E INSTALAÇÃO. AF_06/2022</v>
          </cell>
          <cell r="C3785" t="str">
            <v>UN</v>
          </cell>
          <cell r="D3785" t="str">
            <v>COEFICIENTE DE REPRESENTATIVIDADE</v>
          </cell>
          <cell r="E3785" t="str">
            <v>20,00</v>
          </cell>
        </row>
        <row r="3786">
          <cell r="A3786" t="str">
            <v>89504</v>
          </cell>
          <cell r="B3786" t="str">
            <v>CURVA 45 GRAUS, PVC, SOLDÁVEL, DN 50MM, INSTALADO EM PRUMADA DE ÁGUA - FORNECIMENTO E INSTALAÇÃO. AF_06/2022</v>
          </cell>
          <cell r="C3786" t="str">
            <v>UN</v>
          </cell>
          <cell r="D3786" t="str">
            <v>COEFICIENTE DE REPRESENTATIVIDADE</v>
          </cell>
          <cell r="E3786" t="str">
            <v>16,39</v>
          </cell>
        </row>
        <row r="3787">
          <cell r="A3787" t="str">
            <v>89505</v>
          </cell>
          <cell r="B3787" t="str">
            <v>JOELHO 90 GRAUS, PVC, SOLDÁVEL, DN 60MM, INSTALADO EM PRUMADA DE ÁGUA - FORNECIMENTO E INSTALAÇÃO. AF_06/2022</v>
          </cell>
          <cell r="C3787" t="str">
            <v>UN</v>
          </cell>
          <cell r="D3787" t="str">
            <v>COEFICIENTE DE REPRESENTATIVIDADE</v>
          </cell>
          <cell r="E3787" t="str">
            <v>37,03</v>
          </cell>
        </row>
        <row r="3788">
          <cell r="A3788" t="str">
            <v>89506</v>
          </cell>
          <cell r="B3788" t="str">
            <v>JOELHO 45 GRAUS, PVC, SOLDÁVEL, DN 60MM, INSTALADO EM PRUMADA DE ÁGUA - FORNECIMENTO E INSTALAÇÃO. AF_06/2022</v>
          </cell>
          <cell r="C3788" t="str">
            <v>UN</v>
          </cell>
          <cell r="D3788" t="str">
            <v>COEFICIENTE DE REPRESENTATIVIDADE</v>
          </cell>
          <cell r="E3788" t="str">
            <v>35,36</v>
          </cell>
        </row>
        <row r="3789">
          <cell r="A3789" t="str">
            <v>89507</v>
          </cell>
          <cell r="B3789" t="str">
            <v>CURVA 90 GRAUS, PVC, SOLDÁVEL, DN 60MM, INSTALADO EM PRUMADA DE ÁGUA - FORNECIMENTO E INSTALAÇÃO. AF_06/2022</v>
          </cell>
          <cell r="C3789" t="str">
            <v>UN</v>
          </cell>
          <cell r="D3789" t="str">
            <v>COEFICIENTE DE REPRESENTATIVIDADE</v>
          </cell>
          <cell r="E3789" t="str">
            <v>41,96</v>
          </cell>
        </row>
        <row r="3790">
          <cell r="A3790" t="str">
            <v>89510</v>
          </cell>
          <cell r="B3790" t="str">
            <v>CURVA 45 GRAUS, PVC, SOLDÁVEL, DN 60MM, INSTALADO EM PRUMADA DE ÁGUA - FORNECIMENTO E INSTALAÇÃO. AF_06/2022</v>
          </cell>
          <cell r="C3790" t="str">
            <v>UN</v>
          </cell>
          <cell r="D3790" t="str">
            <v>COEFICIENTE DE REPRESENTATIVIDADE</v>
          </cell>
          <cell r="E3790" t="str">
            <v>23,63</v>
          </cell>
        </row>
        <row r="3791">
          <cell r="A3791" t="str">
            <v>89513</v>
          </cell>
          <cell r="B3791" t="str">
            <v>JOELHO 90 GRAUS, PVC, SOLDÁVEL, DN 75MM, INSTALADO EM PRUMADA DE ÁGUA - FORNECIMENTO E INSTALAÇÃO. AF_06/2022</v>
          </cell>
          <cell r="C3791" t="str">
            <v>UN</v>
          </cell>
          <cell r="D3791" t="str">
            <v>COEFICIENTE DE REPRESENTATIVIDADE</v>
          </cell>
          <cell r="E3791" t="str">
            <v>94,15</v>
          </cell>
        </row>
        <row r="3792">
          <cell r="A3792" t="str">
            <v>89514</v>
          </cell>
          <cell r="B3792" t="str">
            <v>JOELHO 90 GRAUS, PVC, SERIE R, ÁGUA PLUVIAL, DN 40 MM, JUNTA SOLDÁVEL, FORNECIDO E INSTALADO EM RAMAL DE ENCAMINHAMENTO. AF_06/2022</v>
          </cell>
          <cell r="C3792" t="str">
            <v>UN</v>
          </cell>
          <cell r="D3792" t="str">
            <v>COEFICIENTE DE REPRESENTATIVIDADE</v>
          </cell>
          <cell r="E3792" t="str">
            <v>7,11</v>
          </cell>
        </row>
        <row r="3793">
          <cell r="A3793" t="str">
            <v>89515</v>
          </cell>
          <cell r="B3793" t="str">
            <v>JOELHO 45 GRAUS, PVC, SOLDÁVEL, DN 75MM, INSTALADO EM PRUMADA DE ÁGUA - FORNECIMENTO E INSTALAÇÃO. AF_06/2022</v>
          </cell>
          <cell r="C3793" t="str">
            <v>UN</v>
          </cell>
          <cell r="D3793" t="str">
            <v>COEFICIENTE DE REPRESENTATIVIDADE</v>
          </cell>
          <cell r="E3793" t="str">
            <v>74,84</v>
          </cell>
        </row>
        <row r="3794">
          <cell r="A3794" t="str">
            <v>89516</v>
          </cell>
          <cell r="B3794" t="str">
            <v>JOELHO 45 GRAUS, PVC, SERIE R, ÁGUA PLUVIAL, DN 40 MM, JUNTA SOLDÁVEL, FORNECIDO E INSTALADO EM RAMAL DE ENCAMINHAMENTO. AF_06/2022</v>
          </cell>
          <cell r="C3794" t="str">
            <v>UN</v>
          </cell>
          <cell r="D3794" t="str">
            <v>COEFICIENTE DE REPRESENTATIVIDADE</v>
          </cell>
          <cell r="E3794" t="str">
            <v>7,18</v>
          </cell>
        </row>
        <row r="3795">
          <cell r="A3795" t="str">
            <v>89517</v>
          </cell>
          <cell r="B3795" t="str">
            <v>CURVA 90 GRAUS, PVC, SOLDÁVEL, DN 75MM, INSTALADO EM PRUMADA DE ÁGUA - FORNECIMENTO E INSTALAÇÃO. AF_06/2022</v>
          </cell>
          <cell r="C3795" t="str">
            <v>UN</v>
          </cell>
          <cell r="D3795" t="str">
            <v>COEFICIENTE DE REPRESENTATIVIDADE</v>
          </cell>
          <cell r="E3795" t="str">
            <v>62,51</v>
          </cell>
        </row>
        <row r="3796">
          <cell r="A3796" t="str">
            <v>89518</v>
          </cell>
          <cell r="B3796" t="str">
            <v>JOELHO 90 GRAUS, PVC, SERIE R, ÁGUA PLUVIAL, DN 50 MM, JUNTA ELÁSTICA, FORNECIDO E INSTALADO EM RAMAL DE ENCAMINHAMENTO. AF_06/2022</v>
          </cell>
          <cell r="C3796" t="str">
            <v>UN</v>
          </cell>
          <cell r="D3796" t="str">
            <v>COEFICIENTE DE REPRESENTATIVIDADE</v>
          </cell>
          <cell r="E3796" t="str">
            <v>14,66</v>
          </cell>
        </row>
        <row r="3797">
          <cell r="A3797" t="str">
            <v>89519</v>
          </cell>
          <cell r="B3797" t="str">
            <v>CURVA 45 GRAUS, PVC, SOLDÁVEL, DN 75MM, INSTALADO EM PRUMADA DE ÁGUA - FORNECIMENTO E INSTALAÇÃO. AF_06/2022</v>
          </cell>
          <cell r="C3797" t="str">
            <v>UN</v>
          </cell>
          <cell r="D3797" t="str">
            <v>COEFICIENTE DE REPRESENTATIVIDADE</v>
          </cell>
          <cell r="E3797" t="str">
            <v>42,00</v>
          </cell>
        </row>
        <row r="3798">
          <cell r="A3798" t="str">
            <v>89520</v>
          </cell>
          <cell r="B3798" t="str">
            <v>JOELHO 45 GRAUS, PVC, SERIE R, ÁGUA PLUVIAL, DN 50 MM, JUNTA ELÁSTICA, FORNECIDO E INSTALADO EM RAMAL DE ENCAMINHAMENTO. AF_06/2022</v>
          </cell>
          <cell r="C3798" t="str">
            <v>UN</v>
          </cell>
          <cell r="D3798" t="str">
            <v>COEFICIENTE DE REPRESENTATIVIDADE</v>
          </cell>
          <cell r="E3798" t="str">
            <v>15,31</v>
          </cell>
        </row>
        <row r="3799">
          <cell r="A3799" t="str">
            <v>89521</v>
          </cell>
          <cell r="B3799" t="str">
            <v>JOELHO 90 GRAUS, PVC, SOLDÁVEL, DN 85MM, INSTALADO EM PRUMADA DE ÁGUA - FORNECIMENTO E INSTALAÇÃO. AF_06/2022</v>
          </cell>
          <cell r="C3799" t="str">
            <v>UN</v>
          </cell>
          <cell r="D3799" t="str">
            <v>COEFICIENTE DE REPRESENTATIVIDADE</v>
          </cell>
          <cell r="E3799" t="str">
            <v>112,33</v>
          </cell>
        </row>
        <row r="3800">
          <cell r="A3800" t="str">
            <v>89522</v>
          </cell>
          <cell r="B3800" t="str">
            <v>JOELHO 90 GRAUS, PVC, SERIE R, ÁGUA PLUVIAL, DN 75 MM, JUNTA ELÁSTICA, FORNECIDO E INSTALADO EM RAMAL DE ENCAMINHAMENTO. AF_06/2022</v>
          </cell>
          <cell r="C3800" t="str">
            <v>UN</v>
          </cell>
          <cell r="D3800" t="str">
            <v>COEFICIENTE DE REPRESENTATIVIDADE</v>
          </cell>
          <cell r="E3800" t="str">
            <v>27,63</v>
          </cell>
        </row>
        <row r="3801">
          <cell r="A3801" t="str">
            <v>89523</v>
          </cell>
          <cell r="B3801" t="str">
            <v>JOELHO 45 GRAUS, PVC, SOLDÁVEL, DN 85MM, INSTALADO EM PRUMADA DE ÁGUA - FORNECIMENTO E INSTALAÇÃO. AF_06/2022</v>
          </cell>
          <cell r="C3801" t="str">
            <v>UN</v>
          </cell>
          <cell r="D3801" t="str">
            <v>COEFICIENTE DE REPRESENTATIVIDADE</v>
          </cell>
          <cell r="E3801" t="str">
            <v>91,65</v>
          </cell>
        </row>
        <row r="3802">
          <cell r="A3802" t="str">
            <v>89524</v>
          </cell>
          <cell r="B3802" t="str">
            <v>JOELHO 45 GRAUS, PVC, SERIE R, ÁGUA PLUVIAL, DN 75 MM, JUNTA ELÁSTICA, FORNECIDO E INSTALADO EM RAMAL DE ENCAMINHAMENTO. AF_06/2022</v>
          </cell>
          <cell r="C3802" t="str">
            <v>UN</v>
          </cell>
          <cell r="D3802" t="str">
            <v>COEFICIENTE DE REPRESENTATIVIDADE</v>
          </cell>
          <cell r="E3802" t="str">
            <v>28,04</v>
          </cell>
        </row>
        <row r="3803">
          <cell r="A3803" t="str">
            <v>89525</v>
          </cell>
          <cell r="B3803" t="str">
            <v>CURVA 90 GRAUS, PVC, SOLDÁVEL, DN 85MM, INSTALADO EM PRUMADA DE ÁGUA - FORNECIMENTO E INSTALAÇÃO. AF_06/2022</v>
          </cell>
          <cell r="C3803" t="str">
            <v>UN</v>
          </cell>
          <cell r="D3803" t="str">
            <v>COEFICIENTE DE REPRESENTATIVIDADE</v>
          </cell>
          <cell r="E3803" t="str">
            <v>78,79</v>
          </cell>
        </row>
        <row r="3804">
          <cell r="A3804" t="str">
            <v>89526</v>
          </cell>
          <cell r="B3804" t="str">
            <v>CURVA 87 GRAUS E 30 MINUTOS, PVC, SERIE R, ÁGUA PLUVIAL, DN 75 MM, JUNTA ELÁSTICA, FORNECIDO E INSTALADO EM RAMAL DE ENCAMINHAMENTO. AF_06/2022</v>
          </cell>
          <cell r="C3804" t="str">
            <v>UN</v>
          </cell>
          <cell r="D3804" t="str">
            <v>COEFICIENTE DE REPRESENTATIVIDADE</v>
          </cell>
          <cell r="E3804" t="str">
            <v>35,66</v>
          </cell>
        </row>
        <row r="3805">
          <cell r="A3805" t="str">
            <v>89527</v>
          </cell>
          <cell r="B3805" t="str">
            <v>CURVA 45 GRAUS, PVC, SOLDÁVEL, DN 85MM, INSTALADO EM PRUMADA DE ÁGUA - FORNECIMENTO E INSTALAÇÃO. AF_06/2022</v>
          </cell>
          <cell r="C3805" t="str">
            <v>UN</v>
          </cell>
          <cell r="D3805" t="str">
            <v>COEFICIENTE DE REPRESENTATIVIDADE</v>
          </cell>
          <cell r="E3805" t="str">
            <v>50,73</v>
          </cell>
        </row>
        <row r="3806">
          <cell r="A3806" t="str">
            <v>89528</v>
          </cell>
          <cell r="B3806" t="str">
            <v>LUVA, PVC, SOLDÁVEL, DN 25MM, INSTALADO EM PRUMADA DE ÁGUA - FORNECIMENTO E INSTALAÇÃO. AF_06/2022</v>
          </cell>
          <cell r="C3806" t="str">
            <v>UN</v>
          </cell>
          <cell r="D3806" t="str">
            <v>COEFICIENTE DE REPRESENTATIVIDADE</v>
          </cell>
          <cell r="E3806" t="str">
            <v>3,61</v>
          </cell>
        </row>
        <row r="3807">
          <cell r="A3807" t="str">
            <v>89529</v>
          </cell>
          <cell r="B3807" t="str">
            <v>JOELHO 90 GRAUS, PVC, SERIE R, ÁGUA PLUVIAL, DN 100 MM, JUNTA ELÁSTICA, FORNECIDO E INSTALADO EM RAMAL DE ENCAMINHAMENTO. AF_06/2022</v>
          </cell>
          <cell r="C3807" t="str">
            <v>UN</v>
          </cell>
          <cell r="D3807" t="str">
            <v>COEFICIENTE DE REPRESENTATIVIDADE</v>
          </cell>
          <cell r="E3807" t="str">
            <v>34,39</v>
          </cell>
        </row>
        <row r="3808">
          <cell r="A3808" t="str">
            <v>89530</v>
          </cell>
          <cell r="B3808" t="str">
            <v>LUVA DE CORRER, PVC, SOLDÁVEL, DN 25MM, INSTALADO EM PRUMADA DE ÁGUA - FORNECIMENTO E INSTALAÇÃO. AF_06/2022</v>
          </cell>
          <cell r="C3808" t="str">
            <v>UN</v>
          </cell>
          <cell r="D3808" t="str">
            <v>COEFICIENTE DE REPRESENTATIVIDADE</v>
          </cell>
          <cell r="E3808" t="str">
            <v>14,66</v>
          </cell>
        </row>
        <row r="3809">
          <cell r="A3809" t="str">
            <v>89531</v>
          </cell>
          <cell r="B3809" t="str">
            <v>JOELHO 45 GRAUS, PVC, SERIE R, ÁGUA PLUVIAL, DN 100 MM, JUNTA ELÁSTICA, FORNECIDO E INSTALADO EM RAMAL DE ENCAMINHAMENTO. AF_06/2022</v>
          </cell>
          <cell r="C3809" t="str">
            <v>UN</v>
          </cell>
          <cell r="D3809" t="str">
            <v>COEFICIENTE DE REPRESENTATIVIDADE</v>
          </cell>
          <cell r="E3809" t="str">
            <v>35,31</v>
          </cell>
        </row>
        <row r="3810">
          <cell r="A3810" t="str">
            <v>89532</v>
          </cell>
          <cell r="B3810" t="str">
            <v>LUVA DE REDUÇÃO, PVC, SOLDÁVEL, DN 32MM X 25MM, INSTALADO EM PRUMADA DE ÁGUA - FORNECIMENTO E INSTALAÇÃO. AF_06/2022</v>
          </cell>
          <cell r="C3810" t="str">
            <v>UN</v>
          </cell>
          <cell r="D3810" t="str">
            <v>COEFICIENTE DE REPRESENTATIVIDADE</v>
          </cell>
          <cell r="E3810" t="str">
            <v>6,19</v>
          </cell>
        </row>
        <row r="3811">
          <cell r="A3811" t="str">
            <v>89535</v>
          </cell>
          <cell r="B3811" t="str">
            <v>CURVA 87 GRAUS E 30 MINUTOS, PVC, SERIE R, ÁGUA PLUVIAL, DN 100 MM, JUNTA ELÁSTICA, FORNECIDO E INSTALADO EM RAMAL DE ENCAMINHAMENTO. AF_06/2022</v>
          </cell>
          <cell r="C3811" t="str">
            <v>UN</v>
          </cell>
          <cell r="D3811" t="str">
            <v>COEFICIENTE DE REPRESENTATIVIDADE</v>
          </cell>
          <cell r="E3811" t="str">
            <v>39,30</v>
          </cell>
        </row>
        <row r="3812">
          <cell r="A3812" t="str">
            <v>89536</v>
          </cell>
          <cell r="B3812" t="str">
            <v>UNIÃO, PVC, SOLDÁVEL, DN 25MM, INSTALADO EM PRUMADA DE ÁGUA - FORNECIMENTO E INSTALAÇÃO. AF_06/2022</v>
          </cell>
          <cell r="C3812" t="str">
            <v>UN</v>
          </cell>
          <cell r="D3812" t="str">
            <v>COEFICIENTE DE REPRESENTATIVIDADE</v>
          </cell>
          <cell r="E3812" t="str">
            <v>10,49</v>
          </cell>
        </row>
        <row r="3813">
          <cell r="A3813" t="str">
            <v>89540</v>
          </cell>
          <cell r="B3813" t="str">
            <v>CURVA DE TRANSPOSIÇÃO, PVC, SOLDÁVEL, DN 25MM, INSTALADO EM PRUMADA DE ÁGUA  - FORNECIMENTO E INSTALAÇÃO. AF_06/2022</v>
          </cell>
          <cell r="C3813" t="str">
            <v>UN</v>
          </cell>
          <cell r="D3813" t="str">
            <v>COEFICIENTE DE REPRESENTATIVIDADE</v>
          </cell>
          <cell r="E3813" t="str">
            <v>9,23</v>
          </cell>
        </row>
        <row r="3814">
          <cell r="A3814" t="str">
            <v>89541</v>
          </cell>
          <cell r="B3814" t="str">
            <v>LUVA, PVC, SOLDÁVEL, DN 32MM, INSTALADO EM PRUMADA DE ÁGUA - FORNECIMENTO E INSTALAÇÃO. AF_06/2022</v>
          </cell>
          <cell r="C3814" t="str">
            <v>UN</v>
          </cell>
          <cell r="D3814" t="str">
            <v>COEFICIENTE DE REPRESENTATIVIDADE</v>
          </cell>
          <cell r="E3814" t="str">
            <v>5,52</v>
          </cell>
        </row>
        <row r="3815">
          <cell r="A3815" t="str">
            <v>89542</v>
          </cell>
          <cell r="B3815" t="str">
            <v>LUVA DE CORRER, PVC, SOLDÁVEL, DN 32MM, INSTALADO EM PRUMADA DE ÁGUA - FORNECIMENTO E INSTALAÇÃO. AF_06/2022</v>
          </cell>
          <cell r="C3815" t="str">
            <v>UN</v>
          </cell>
          <cell r="D3815" t="str">
            <v>COEFICIENTE DE REPRESENTATIVIDADE</v>
          </cell>
          <cell r="E3815" t="str">
            <v>24,61</v>
          </cell>
        </row>
        <row r="3816">
          <cell r="A3816" t="str">
            <v>89544</v>
          </cell>
          <cell r="B3816" t="str">
            <v>LUVA SIMPLES, PVC, SERIE R, ÁGUA PLUVIAL, DN 40 MM, JUNTA SOLDÁVEL, FORNECIDO E INSTALADO EM RAMAL DE ENCAMINHAMENTO. AF_06/2022</v>
          </cell>
          <cell r="C3816" t="str">
            <v>UN</v>
          </cell>
          <cell r="D3816" t="str">
            <v>COEFICIENTE DE REPRESENTATIVIDADE</v>
          </cell>
          <cell r="E3816" t="str">
            <v>7,40</v>
          </cell>
        </row>
        <row r="3817">
          <cell r="A3817" t="str">
            <v>89545</v>
          </cell>
          <cell r="B3817" t="str">
            <v>LUVA SIMPLES, PVC, SERIE R, ÁGUA PLUVIAL, DN 50 MM, JUNTA ELÁSTICA, FORNECIDO E INSTALADO EM RAMAL DE ENCAMINHAMENTO. AF_06/2022</v>
          </cell>
          <cell r="C3817" t="str">
            <v>UN</v>
          </cell>
          <cell r="D3817" t="str">
            <v>COEFICIENTE DE REPRESENTATIVIDADE</v>
          </cell>
          <cell r="E3817" t="str">
            <v>15,46</v>
          </cell>
        </row>
        <row r="3818">
          <cell r="A3818" t="str">
            <v>89546</v>
          </cell>
          <cell r="B3818" t="str">
            <v>BUCHA DE REDUÇÃO LONGA, PVC, SERIE R, ÁGUA PLUVIAL, DN 50 X 40 MM, JUNTA ELÁSTICA, FORNECIDO E INSTALADO EM RAMAL DE ENCAMINHAMENTO. AF_06/2022</v>
          </cell>
          <cell r="C3818" t="str">
            <v>UN</v>
          </cell>
          <cell r="D3818" t="str">
            <v>COEFICIENTE DE REPRESENTATIVIDADE</v>
          </cell>
          <cell r="E3818" t="str">
            <v>10,50</v>
          </cell>
        </row>
        <row r="3819">
          <cell r="A3819" t="str">
            <v>89547</v>
          </cell>
          <cell r="B3819" t="str">
            <v>LUVA SIMPLES, PVC, SERIE R, ÁGUA PLUVIAL, DN 75 MM, JUNTA ELÁSTICA, FORNECIDO E INSTALADO EM RAMAL DE ENCAMINHAMENTO. AF_06/2022</v>
          </cell>
          <cell r="C3819" t="str">
            <v>UN</v>
          </cell>
          <cell r="D3819" t="str">
            <v>COEFICIENTE DE REPRESENTATIVIDADE</v>
          </cell>
          <cell r="E3819" t="str">
            <v>20,45</v>
          </cell>
        </row>
        <row r="3820">
          <cell r="A3820" t="str">
            <v>89548</v>
          </cell>
          <cell r="B3820" t="str">
            <v>LUVA DE CORRER, PVC, SERIE R, ÁGUA PLUVIAL, DN 75 MM, JUNTA ELÁSTICA, FORNECIDO E INSTALADO EM RAMAL DE ENCAMINHAMENTO. AF_06/2022</v>
          </cell>
          <cell r="C3820" t="str">
            <v>UN</v>
          </cell>
          <cell r="D3820" t="str">
            <v>COEFICIENTE DE REPRESENTATIVIDADE</v>
          </cell>
          <cell r="E3820" t="str">
            <v>21,83</v>
          </cell>
        </row>
        <row r="3821">
          <cell r="A3821" t="str">
            <v>89549</v>
          </cell>
          <cell r="B3821" t="str">
            <v>REDUÇÃO EXCÊNTRICA, PVC, SERIE R, ÁGUA PLUVIAL, DN 75 X 50 MM, JUNTA ELÁSTICA, FORNECIDO E INSTALADO EM RAMAL DE ENCAMINHAMENTO. AF_06/2022</v>
          </cell>
          <cell r="C3821" t="str">
            <v>UN</v>
          </cell>
          <cell r="D3821" t="str">
            <v>COEFICIENTE DE REPRESENTATIVIDADE</v>
          </cell>
          <cell r="E3821" t="str">
            <v>18,26</v>
          </cell>
        </row>
        <row r="3822">
          <cell r="A3822" t="str">
            <v>89550</v>
          </cell>
          <cell r="B3822" t="str">
            <v>TÊ DE INSPEÇÃO, PVC, SERIE R, ÁGUA PLUVIAL, DN 75 MM, JUNTA ELÁSTICA, FORNECIDO E INSTALADO EM RAMAL DE ENCAMINHAMENTO. AF_06/2022</v>
          </cell>
          <cell r="C3822" t="str">
            <v>UN</v>
          </cell>
          <cell r="D3822" t="str">
            <v>COEFICIENTE DE REPRESENTATIVIDADE</v>
          </cell>
          <cell r="E3822" t="str">
            <v>37,79</v>
          </cell>
        </row>
        <row r="3823">
          <cell r="A3823" t="str">
            <v>89551</v>
          </cell>
          <cell r="B3823" t="str">
            <v>LUVA SOLDÁVEL E COM ROSCA, PVC, SOLDÁVEL, DN 32MM X 1 , INSTALADO EM PRUMADA DE ÁGUA - FORNECIMENTO E INSTALAÇÃO. AF_06/2022</v>
          </cell>
          <cell r="C3823" t="str">
            <v>UN</v>
          </cell>
          <cell r="D3823" t="str">
            <v>COEFICIENTE DE REPRESENTATIVIDADE</v>
          </cell>
          <cell r="E3823" t="str">
            <v>7,54</v>
          </cell>
        </row>
        <row r="3824">
          <cell r="A3824" t="str">
            <v>89552</v>
          </cell>
          <cell r="B3824" t="str">
            <v>UNIÃO, PVC, SOLDÁVEL, DN 32MM, INSTALADO EM PRUMADA DE ÁGUA - FORNECIMENTO E INSTALAÇÃO. AF_06/2022</v>
          </cell>
          <cell r="C3824" t="str">
            <v>UN</v>
          </cell>
          <cell r="D3824" t="str">
            <v>COEFICIENTE DE REPRESENTATIVIDADE</v>
          </cell>
          <cell r="E3824" t="str">
            <v>16,50</v>
          </cell>
        </row>
        <row r="3825">
          <cell r="A3825" t="str">
            <v>89553</v>
          </cell>
          <cell r="B3825" t="str">
            <v>ADAPTADOR CURTO COM BOLSA E ROSCA PARA REGISTRO, PVC, SOLDÁVEL, DN 32MM X 1 , INSTALADO EM PRUMADA DE ÁGUA - FORNECIMENTO E INSTALAÇÃO. AF_06/2022</v>
          </cell>
          <cell r="C3825" t="str">
            <v>UN</v>
          </cell>
          <cell r="D3825" t="str">
            <v>COEFICIENTE DE REPRESENTATIVIDADE</v>
          </cell>
          <cell r="E3825" t="str">
            <v>4,94</v>
          </cell>
        </row>
        <row r="3826">
          <cell r="A3826" t="str">
            <v>89554</v>
          </cell>
          <cell r="B3826" t="str">
            <v>LUVA SIMPLES, PVC, SERIE R, ÁGUA PLUVIAL, DN 100 MM, JUNTA ELÁSTICA, FORNECIDO E INSTALADO EM RAMAL DE ENCAMINHAMENTO. AF_06/2022</v>
          </cell>
          <cell r="C3826" t="str">
            <v>UN</v>
          </cell>
          <cell r="D3826" t="str">
            <v>COEFICIENTE DE REPRESENTATIVIDADE</v>
          </cell>
          <cell r="E3826" t="str">
            <v>26,01</v>
          </cell>
        </row>
        <row r="3827">
          <cell r="A3827" t="str">
            <v>89555</v>
          </cell>
          <cell r="B3827" t="str">
            <v>CURVA DE TRANSPOSIÇÃO, PVC, SOLDÁVEL, DN 32MM, INSTALADO EM PRUMADA DE ÁGUA   FORNECIMENTO E INSTALAÇÃO. AF_06/2022</v>
          </cell>
          <cell r="C3827" t="str">
            <v>UN</v>
          </cell>
          <cell r="D3827" t="str">
            <v>COEFICIENTE DE REPRESENTATIVIDADE</v>
          </cell>
          <cell r="E3827" t="str">
            <v>19,42</v>
          </cell>
        </row>
        <row r="3828">
          <cell r="A3828" t="str">
            <v>89556</v>
          </cell>
          <cell r="B3828" t="str">
            <v>LUVA DE CORRER, PVC, SERIE R, ÁGUA PLUVIAL, DN 100 MM, JUNTA ELÁSTICA, FORNECIDO E INSTALADO EM RAMAL DE ENCAMINHAMENTO. AF_06/2022</v>
          </cell>
          <cell r="C3828" t="str">
            <v>UN</v>
          </cell>
          <cell r="D3828" t="str">
            <v>COEFICIENTE DE REPRESENTATIVIDADE</v>
          </cell>
          <cell r="E3828" t="str">
            <v>37,36</v>
          </cell>
        </row>
        <row r="3829">
          <cell r="A3829" t="str">
            <v>89557</v>
          </cell>
          <cell r="B3829" t="str">
            <v>REDUÇÃO EXCÊNTRICA, PVC, SERIE R, ÁGUA PLUVIAL, DN 100 X 75 MM, JUNTA ELÁSTICA, FORNECIDO E INSTALADO EM RAMAL DE ENCAMINHAMENTO. AF_06/2022</v>
          </cell>
          <cell r="C3829" t="str">
            <v>UN</v>
          </cell>
          <cell r="D3829" t="str">
            <v>COEFICIENTE DE REPRESENTATIVIDADE</v>
          </cell>
          <cell r="E3829" t="str">
            <v>29,86</v>
          </cell>
        </row>
        <row r="3830">
          <cell r="A3830" t="str">
            <v>89558</v>
          </cell>
          <cell r="B3830" t="str">
            <v>LUVA, PVC, SOLDÁVEL, DN 40MM, INSTALADO EM PRUMADA DE ÁGUA - FORNECIMENTO E INSTALAÇÃO. AF_06/2022</v>
          </cell>
          <cell r="C3830" t="str">
            <v>UN</v>
          </cell>
          <cell r="D3830" t="str">
            <v>COEFICIENTE DE REPRESENTATIVIDADE</v>
          </cell>
          <cell r="E3830" t="str">
            <v>8,49</v>
          </cell>
        </row>
        <row r="3831">
          <cell r="A3831" t="str">
            <v>89559</v>
          </cell>
          <cell r="B3831" t="str">
            <v>TÊ DE INSPEÇÃO, PVC, SERIE R, ÁGUA PLUVIAL, DN 100 MM, JUNTA ELÁSTICA, FORNECIDO E INSTALADO EM RAMAL DE ENCAMINHAMENTO. AF_06/2022</v>
          </cell>
          <cell r="C3831" t="str">
            <v>UN</v>
          </cell>
          <cell r="D3831" t="str">
            <v>COEFICIENTE DE REPRESENTATIVIDADE</v>
          </cell>
          <cell r="E3831" t="str">
            <v>60,94</v>
          </cell>
        </row>
        <row r="3832">
          <cell r="A3832" t="str">
            <v>89560</v>
          </cell>
          <cell r="B3832" t="str">
            <v>LUVA DE CORRER, PVC, SOLDÁVEL, DN 40MM, INSTALADO EM PRUMADA DE ÁGUA   FORNECIMENTO E INSTALAÇÃO. AF_06/2022</v>
          </cell>
          <cell r="C3832" t="str">
            <v>UN</v>
          </cell>
          <cell r="D3832" t="str">
            <v>COEFICIENTE DE REPRESENTATIVIDADE</v>
          </cell>
          <cell r="E3832" t="str">
            <v>31,55</v>
          </cell>
        </row>
        <row r="3833">
          <cell r="A3833" t="str">
            <v>89561</v>
          </cell>
          <cell r="B3833" t="str">
            <v>JUNÇÃO SIMPLES, PVC, SERIE R, ÁGUA PLUVIAL, DN 40 MM, JUNTA SOLDÁVEL, FORNECIDO E INSTALADO EM RAMAL DE ENCAMINHAMENTO. AF_06/2022</v>
          </cell>
          <cell r="C3833" t="str">
            <v>UN</v>
          </cell>
          <cell r="D3833" t="str">
            <v>COEFICIENTE DE REPRESENTATIVIDADE</v>
          </cell>
          <cell r="E3833" t="str">
            <v>12,80</v>
          </cell>
        </row>
        <row r="3834">
          <cell r="A3834" t="str">
            <v>89562</v>
          </cell>
          <cell r="B3834" t="str">
            <v>LUVA DE REDUÇÃO, PVC, SOLDÁVEL, DN 40MM X 32MM, INSTALADO EM PRUMADA DE ÁGUA - FORNECIMENTO E INSTALAÇÃO. AF_06/2022</v>
          </cell>
          <cell r="C3834" t="str">
            <v>UN</v>
          </cell>
          <cell r="D3834" t="str">
            <v>COEFICIENTE DE REPRESENTATIVIDADE</v>
          </cell>
          <cell r="E3834" t="str">
            <v>9,09</v>
          </cell>
        </row>
        <row r="3835">
          <cell r="A3835" t="str">
            <v>89563</v>
          </cell>
          <cell r="B3835" t="str">
            <v>JUNÇÃO SIMPLES, PVC, SERIE R, ÁGUA PLUVIAL, DN 50 MM, JUNTA ELÁSTICA, FORNECIDO E INSTALADO EM RAMAL DE ENCAMINHAMENTO. AF_06/2022</v>
          </cell>
          <cell r="C3835" t="str">
            <v>UN</v>
          </cell>
          <cell r="D3835" t="str">
            <v>COEFICIENTE DE REPRESENTATIVIDADE</v>
          </cell>
          <cell r="E3835" t="str">
            <v>32,48</v>
          </cell>
        </row>
        <row r="3836">
          <cell r="A3836" t="str">
            <v>89564</v>
          </cell>
          <cell r="B3836" t="str">
            <v>LUVA COM ROSCA, PVC, SOLDÁVEL, DN 40MM X 1.1/4 , INSTALADO EM PRUMADA DE ÁGUA - FORNECIMENTO E INSTALAÇÃO. AF_06/2022</v>
          </cell>
          <cell r="C3836" t="str">
            <v>UN</v>
          </cell>
          <cell r="D3836" t="str">
            <v>COEFICIENTE DE REPRESENTATIVIDADE</v>
          </cell>
          <cell r="E3836" t="str">
            <v>13,90</v>
          </cell>
        </row>
        <row r="3837">
          <cell r="A3837" t="str">
            <v>89565</v>
          </cell>
          <cell r="B3837" t="str">
            <v>JUNÇÃO SIMPLES, PVC, SERIE R, ÁGUA PLUVIAL, DN 75 X 75 MM, JUNTA ELÁSTICA, FORNECIDO E INSTALADO EM RAMAL DE ENCAMINHAMENTO. AF_06/2022</v>
          </cell>
          <cell r="C3837" t="str">
            <v>UN</v>
          </cell>
          <cell r="D3837" t="str">
            <v>COEFICIENTE DE REPRESENTATIVIDADE</v>
          </cell>
          <cell r="E3837" t="str">
            <v>51,41</v>
          </cell>
        </row>
        <row r="3838">
          <cell r="A3838" t="str">
            <v>89566</v>
          </cell>
          <cell r="B3838" t="str">
            <v>TÊ, PVC, SERIE R, ÁGUA PLUVIAL, DN 75 MM, JUNTA ELÁSTICA, FORNECIDO E INSTALADO EM RAMAL DE ENCAMINHAMENTO. AF_06/2022</v>
          </cell>
          <cell r="C3838" t="str">
            <v>UN</v>
          </cell>
          <cell r="D3838" t="str">
            <v>COEFICIENTE DE REPRESENTATIVIDADE</v>
          </cell>
          <cell r="E3838" t="str">
            <v>43,94</v>
          </cell>
        </row>
        <row r="3839">
          <cell r="A3839" t="str">
            <v>89567</v>
          </cell>
          <cell r="B3839" t="str">
            <v>JUNÇÃO SIMPLES, PVC, SERIE R, ÁGUA PLUVIAL, DN 100 X 100 MM, JUNTA ELÁSTICA, FORNECIDO E INSTALADO EM RAMAL DE ENCAMINHAMENTO. AF_06/2022</v>
          </cell>
          <cell r="C3839" t="str">
            <v>UN</v>
          </cell>
          <cell r="D3839" t="str">
            <v>COEFICIENTE DE REPRESENTATIVIDADE</v>
          </cell>
          <cell r="E3839" t="str">
            <v>73,45</v>
          </cell>
        </row>
        <row r="3840">
          <cell r="A3840" t="str">
            <v>89568</v>
          </cell>
          <cell r="B3840" t="str">
            <v>UNIÃO, PVC, SOLDÁVEL, DN 40MM, INSTALADO EM PRUMADA DE ÁGUA - FORNECIMENTO E INSTALAÇÃO. AF_06/2022</v>
          </cell>
          <cell r="C3840" t="str">
            <v>UN</v>
          </cell>
          <cell r="D3840" t="str">
            <v>COEFICIENTE DE REPRESENTATIVIDADE</v>
          </cell>
          <cell r="E3840" t="str">
            <v>29,21</v>
          </cell>
        </row>
        <row r="3841">
          <cell r="A3841" t="str">
            <v>89569</v>
          </cell>
          <cell r="B3841" t="str">
            <v>JUNÇÃO SIMPLES, PVC, SERIE R, ÁGUA PLUVIAL, DN 100 X 75 MM, JUNTA ELÁSTICA, FORNECIDO E INSTALADO EM RAMAL DE ENCAMINHAMENTO. AF_06/2022</v>
          </cell>
          <cell r="C3841" t="str">
            <v>UN</v>
          </cell>
          <cell r="D3841" t="str">
            <v>COEFICIENTE DE REPRESENTATIVIDADE</v>
          </cell>
          <cell r="E3841" t="str">
            <v>85,02</v>
          </cell>
        </row>
        <row r="3842">
          <cell r="A3842" t="str">
            <v>89570</v>
          </cell>
          <cell r="B3842" t="str">
            <v>ADAPTADOR CURTO COM BOLSA E ROSCA PARA REGISTRO, PVC, SOLDÁVEL, DN 40MM X 1.1/2 , INSTALADO EM PRUMADA DE ÁGUA - FORNECIMENTO E INSTALAÇÃO. AF_06/2022</v>
          </cell>
          <cell r="C3842" t="str">
            <v>UN</v>
          </cell>
          <cell r="D3842" t="str">
            <v>COEFICIENTE DE REPRESENTATIVIDADE</v>
          </cell>
          <cell r="E3842" t="str">
            <v>10,06</v>
          </cell>
        </row>
        <row r="3843">
          <cell r="A3843" t="str">
            <v>89571</v>
          </cell>
          <cell r="B3843" t="str">
            <v>TÊ, PVC, SERIE R, ÁGUA PLUVIAL, DN 100 X 100 MM, JUNTA ELÁSTICA, FORNECIDO E INSTALADO EM RAMAL DE ENCAMINHAMENTO. AF_06/2022</v>
          </cell>
          <cell r="C3843" t="str">
            <v>UN</v>
          </cell>
          <cell r="D3843" t="str">
            <v>COEFICIENTE DE REPRESENTATIVIDADE</v>
          </cell>
          <cell r="E3843" t="str">
            <v>64,03</v>
          </cell>
        </row>
        <row r="3844">
          <cell r="A3844" t="str">
            <v>89572</v>
          </cell>
          <cell r="B3844" t="str">
            <v>ADAPTADOR CURTO COM BOLSA E ROSCA PARA REGISTRO, PVC, SOLDÁVEL, DN 40MM X 1.1/4 , INSTALADO EM PRUMADA DE ÁGUA - FORNECIMENTO E INSTALAÇÃO. AF_06/2022</v>
          </cell>
          <cell r="C3844" t="str">
            <v>UN</v>
          </cell>
          <cell r="D3844" t="str">
            <v>COEFICIENTE DE REPRESENTATIVIDADE</v>
          </cell>
          <cell r="E3844" t="str">
            <v>7,56</v>
          </cell>
        </row>
        <row r="3845">
          <cell r="A3845" t="str">
            <v>89573</v>
          </cell>
          <cell r="B3845" t="str">
            <v>TÊ, PVC, SERIE R, ÁGUA PLUVIAL, DN 100 X 75 MM, JUNTA ELÁSTICA, FORNECIDO E INSTALADO EM RAMAL DE ENCAMINHAMENTO. AF_06/2022</v>
          </cell>
          <cell r="C3845" t="str">
            <v>UN</v>
          </cell>
          <cell r="D3845" t="str">
            <v>COEFICIENTE DE REPRESENTATIVIDADE</v>
          </cell>
          <cell r="E3845" t="str">
            <v>69,77</v>
          </cell>
        </row>
        <row r="3846">
          <cell r="A3846" t="str">
            <v>89574</v>
          </cell>
          <cell r="B3846" t="str">
            <v>JUNÇÃO DUPLA, PVC, SERIE R, ÁGUA PLUVIAL, DN 100 X 100 X 100 MM, JUNTA ELÁSTICA, FORNECIDO E INSTALADO EM RAMAL DE ENCAMINHAMENTO. AF_06/2022</v>
          </cell>
          <cell r="C3846" t="str">
            <v>UN</v>
          </cell>
          <cell r="D3846" t="str">
            <v>COEFICIENTE DE REPRESENTATIVIDADE</v>
          </cell>
          <cell r="E3846" t="str">
            <v>139,78</v>
          </cell>
        </row>
        <row r="3847">
          <cell r="A3847" t="str">
            <v>89575</v>
          </cell>
          <cell r="B3847" t="str">
            <v>LUVA, PVC, SOLDÁVEL, DN 50MM, INSTALADO EM PRUMADA DE ÁGUA - FORNECIMENTO E INSTALAÇÃO. AF_06/2022</v>
          </cell>
          <cell r="C3847" t="str">
            <v>UN</v>
          </cell>
          <cell r="D3847" t="str">
            <v>COEFICIENTE DE REPRESENTATIVIDADE</v>
          </cell>
          <cell r="E3847" t="str">
            <v>10,06</v>
          </cell>
        </row>
        <row r="3848">
          <cell r="A3848" t="str">
            <v>89577</v>
          </cell>
          <cell r="B3848" t="str">
            <v>LUVA DE CORRER, PVC, SOLDÁVEL, DN 50MM, INSTALADO EM PRUMADA DE ÁGUA - FORNECIMENTO E INSTALAÇÃO. AF_06/2022</v>
          </cell>
          <cell r="C3848" t="str">
            <v>UN</v>
          </cell>
          <cell r="D3848" t="str">
            <v>COEFICIENTE DE REPRESENTATIVIDADE</v>
          </cell>
          <cell r="E3848" t="str">
            <v>33,25</v>
          </cell>
        </row>
        <row r="3849">
          <cell r="A3849" t="str">
            <v>89579</v>
          </cell>
          <cell r="B3849" t="str">
            <v>LUVA DE REDUÇÃO, PVC, SOLDÁVEL, DN 50MM X 25MM, INSTALADO EM PRUMADA DE ÁGUA   FORNECIMENTO E INSTALAÇÃO. AF_06/2022</v>
          </cell>
          <cell r="C3849" t="str">
            <v>UN</v>
          </cell>
          <cell r="D3849" t="str">
            <v>COEFICIENTE DE REPRESENTATIVIDADE</v>
          </cell>
          <cell r="E3849" t="str">
            <v>10,31</v>
          </cell>
        </row>
        <row r="3850">
          <cell r="A3850" t="str">
            <v>89581</v>
          </cell>
          <cell r="B3850" t="str">
            <v>JOELHO 90 GRAUS, PVC, SERIE R, ÁGUA PLUVIAL, DN 75 MM, JUNTA ELÁSTICA, FORNECIDO E INSTALADO EM CONDUTORES VERTICAIS DE ÁGUAS PLUVIAIS. AF_06/2022</v>
          </cell>
          <cell r="C3850" t="str">
            <v>UN</v>
          </cell>
          <cell r="D3850" t="str">
            <v>COEFICIENTE DE REPRESENTATIVIDADE</v>
          </cell>
          <cell r="E3850" t="str">
            <v>30,67</v>
          </cell>
        </row>
        <row r="3851">
          <cell r="A3851" t="str">
            <v>89582</v>
          </cell>
          <cell r="B3851" t="str">
            <v>JOELHO 45 GRAUS, PVC, SERIE R, ÁGUA PLUVIAL, DN 75 MM, JUNTA ELÁSTICA, FORNECIDO E INSTALADO EM CONDUTORES VERTICAIS DE ÁGUAS PLUVIAIS. AF_06/2022</v>
          </cell>
          <cell r="C3851" t="str">
            <v>UN</v>
          </cell>
          <cell r="D3851" t="str">
            <v>COEFICIENTE DE REPRESENTATIVIDADE</v>
          </cell>
          <cell r="E3851" t="str">
            <v>31,08</v>
          </cell>
        </row>
        <row r="3852">
          <cell r="A3852" t="str">
            <v>89583</v>
          </cell>
          <cell r="B3852" t="str">
            <v>CURVA 87 GRAUS E 30 MINUTOS, PVC, SERIE R, ÁGUA PLUVIAL, DN 75 MM, JUNTA ELÁSTICA, FORNECIDO E INSTALADO EM CONDUTORES VERTICAIS DE ÁGUAS PLUVIAIS. AF_06/2022</v>
          </cell>
          <cell r="C3852" t="str">
            <v>UN</v>
          </cell>
          <cell r="D3852" t="str">
            <v>COEFICIENTE DE REPRESENTATIVIDADE</v>
          </cell>
          <cell r="E3852" t="str">
            <v>38,70</v>
          </cell>
        </row>
        <row r="3853">
          <cell r="A3853" t="str">
            <v>89584</v>
          </cell>
          <cell r="B3853" t="str">
            <v>JOELHO 90 GRAUS, PVC, SERIE R, ÁGUA PLUVIAL, DN 100 MM, JUNTA ELÁSTICA, FORNECIDO E INSTALADO EM CONDUTORES VERTICAIS DE ÁGUAS PLUVIAIS. AF_06/2022</v>
          </cell>
          <cell r="C3853" t="str">
            <v>UN</v>
          </cell>
          <cell r="D3853" t="str">
            <v>COEFICIENTE DE REPRESENTATIVIDADE</v>
          </cell>
          <cell r="E3853" t="str">
            <v>39,90</v>
          </cell>
        </row>
        <row r="3854">
          <cell r="A3854" t="str">
            <v>89585</v>
          </cell>
          <cell r="B3854" t="str">
            <v>JOELHO 45 GRAUS, PVC, SERIE R, ÁGUA PLUVIAL, DN 100 MM, JUNTA ELÁSTICA, FORNECIDO E INSTALADO EM CONDUTORES VERTICAIS DE ÁGUAS PLUVIAIS. AF_06/2022</v>
          </cell>
          <cell r="C3854" t="str">
            <v>UN</v>
          </cell>
          <cell r="D3854" t="str">
            <v>COEFICIENTE DE REPRESENTATIVIDADE</v>
          </cell>
          <cell r="E3854" t="str">
            <v>40,82</v>
          </cell>
        </row>
        <row r="3855">
          <cell r="A3855" t="str">
            <v>89587</v>
          </cell>
          <cell r="B3855" t="str">
            <v>CURVA 87 GRAUS E 30 MINUTOS, PVC, SERIE R, ÁGUA PLUVIAL, DN 100 MM, JUNTA ELÁSTICA, FORNECIDO E INSTALADO EM CONDUTORES VERTICAIS DE ÁGUAS PLUVIAIS. AF_06/2022</v>
          </cell>
          <cell r="C3855" t="str">
            <v>UN</v>
          </cell>
          <cell r="D3855" t="str">
            <v>COEFICIENTE DE REPRESENTATIVIDADE</v>
          </cell>
          <cell r="E3855" t="str">
            <v>44,81</v>
          </cell>
        </row>
        <row r="3856">
          <cell r="A3856" t="str">
            <v>89590</v>
          </cell>
          <cell r="B3856" t="str">
            <v>JOELHO 90 GRAUS, PVC, SERIE R, ÁGUA PLUVIAL, DN 150 MM, JUNTA ELÁSTICA, FORNECIDO E INSTALADO EM CONDUTORES VERTICAIS DE ÁGUAS PLUVIAIS. AF_06/2022</v>
          </cell>
          <cell r="C3856" t="str">
            <v>UN</v>
          </cell>
          <cell r="D3856" t="str">
            <v>COEFICIENTE DE REPRESENTATIVIDADE</v>
          </cell>
          <cell r="E3856" t="str">
            <v>123,10</v>
          </cell>
        </row>
        <row r="3857">
          <cell r="A3857" t="str">
            <v>89591</v>
          </cell>
          <cell r="B3857" t="str">
            <v>JOELHO 45 GRAUS, PVC, SERIE R, ÁGUA PLUVIAL, DN 150 MM, JUNTA ELÁSTICA, FORNECIDO E INSTALADO EM CONDUTORES VERTICAIS DE ÁGUAS PLUVIAIS. AF_06/2022</v>
          </cell>
          <cell r="C3857" t="str">
            <v>UN</v>
          </cell>
          <cell r="D3857" t="str">
            <v>COEFICIENTE DE REPRESENTATIVIDADE</v>
          </cell>
          <cell r="E3857" t="str">
            <v>120,26</v>
          </cell>
        </row>
        <row r="3858">
          <cell r="A3858" t="str">
            <v>89592</v>
          </cell>
          <cell r="B3858" t="str">
            <v>CURVA 87 GRAUS E 30 MINUTOS, PVC, SERIE R, ÁGUA PLUVIAL, DN 150 MM, JUNTA ELÁSTICA, FORNECIDO E INSTALADO EM CONDUTORES VERTICAIS DE ÁGUAS PLUVIAIS. AF_06/2022</v>
          </cell>
          <cell r="C3858" t="str">
            <v>UN</v>
          </cell>
          <cell r="D3858" t="str">
            <v>COEFICIENTE DE REPRESENTATIVIDADE</v>
          </cell>
          <cell r="E3858" t="str">
            <v>145,21</v>
          </cell>
        </row>
        <row r="3859">
          <cell r="A3859" t="str">
            <v>89593</v>
          </cell>
          <cell r="B3859" t="str">
            <v>LUVA COM ROSCA, PVC, SOLDÁVEL, DN 50MM X 1.1/2 , INSTALADO EM PRUMADA DE ÁGUA - FORNECIMENTO E INSTALAÇÃO. AF_06/2022</v>
          </cell>
          <cell r="C3859" t="str">
            <v>UN</v>
          </cell>
          <cell r="D3859" t="str">
            <v>COEFICIENTE DE REPRESENTATIVIDADE</v>
          </cell>
          <cell r="E3859" t="str">
            <v>22,33</v>
          </cell>
        </row>
        <row r="3860">
          <cell r="A3860" t="str">
            <v>89594</v>
          </cell>
          <cell r="B3860" t="str">
            <v>UNIÃO, PVC, SOLDÁVEL, DN 50MM, INSTALADO EM PRUMADA DE ÁGUA - FORNECIMENTO E INSTALAÇÃO. AF_06/2022</v>
          </cell>
          <cell r="C3860" t="str">
            <v>UN</v>
          </cell>
          <cell r="D3860" t="str">
            <v>COEFICIENTE DE REPRESENTATIVIDADE</v>
          </cell>
          <cell r="E3860" t="str">
            <v>32,36</v>
          </cell>
        </row>
        <row r="3861">
          <cell r="A3861" t="str">
            <v>89595</v>
          </cell>
          <cell r="B3861" t="str">
            <v>ADAPTADOR CURTO COM BOLSA E ROSCA PARA REGISTRO, PVC, SOLDÁVEL, DN 50MM X 1.1/4 , INSTALADO EM PRUMADA DE ÁGUA - FORNECIMENTO E INSTALAÇÃO. AF_06/2022</v>
          </cell>
          <cell r="C3861" t="str">
            <v>UN</v>
          </cell>
          <cell r="D3861" t="str">
            <v>COEFICIENTE DE REPRESENTATIVIDADE</v>
          </cell>
          <cell r="E3861" t="str">
            <v>12,80</v>
          </cell>
        </row>
        <row r="3862">
          <cell r="A3862" t="str">
            <v>89596</v>
          </cell>
          <cell r="B3862" t="str">
            <v>ADAPTADOR CURTO COM BOLSA E ROSCA PARA REGISTRO, PVC, SOLDÁVEL, DN 50MM X 1.1/2 , INSTALADO EM PRUMADA DE ÁGUA - FORNECIMENTO E INSTALAÇÃO. AF_06/2022</v>
          </cell>
          <cell r="C3862" t="str">
            <v>UN</v>
          </cell>
          <cell r="D3862" t="str">
            <v>COEFICIENTE DE REPRESENTATIVIDADE</v>
          </cell>
          <cell r="E3862" t="str">
            <v>9,09</v>
          </cell>
        </row>
        <row r="3863">
          <cell r="A3863" t="str">
            <v>89597</v>
          </cell>
          <cell r="B3863" t="str">
            <v>LUVA, PVC, SOLDÁVEL, DN 60MM, INSTALADO EM PRUMADA DE ÁGUA - FORNECIMENTO E INSTALAÇÃO. AF_06/2022</v>
          </cell>
          <cell r="C3863" t="str">
            <v>UN</v>
          </cell>
          <cell r="D3863" t="str">
            <v>COEFICIENTE DE REPRESENTATIVIDADE</v>
          </cell>
          <cell r="E3863" t="str">
            <v>20,16</v>
          </cell>
        </row>
        <row r="3864">
          <cell r="A3864" t="str">
            <v>89598</v>
          </cell>
          <cell r="B3864" t="str">
            <v>LUVA DE CORRER, PVC, SOLDÁVEL, DN 60MM, INSTALADO EM PRUMADA DE ÁGUA   FORNECIMENTO E INSTALAÇÃO. AF_06/2022</v>
          </cell>
          <cell r="C3864" t="str">
            <v>UN</v>
          </cell>
          <cell r="D3864" t="str">
            <v>COEFICIENTE DE REPRESENTATIVIDADE</v>
          </cell>
          <cell r="E3864" t="str">
            <v>44,98</v>
          </cell>
        </row>
        <row r="3865">
          <cell r="A3865" t="str">
            <v>89599</v>
          </cell>
          <cell r="B3865" t="str">
            <v>LUVA SIMPLES, PVC, SERIE R, ÁGUA PLUVIAL, DN 75 MM, JUNTA ELÁSTICA, FORNECIDO E INSTALADO EM CONDUTORES VERTICAIS DE ÁGUAS PLUVIAIS. AF_06/2022</v>
          </cell>
          <cell r="C3865" t="str">
            <v>UN</v>
          </cell>
          <cell r="D3865" t="str">
            <v>COEFICIENTE DE REPRESENTATIVIDADE</v>
          </cell>
          <cell r="E3865" t="str">
            <v>22,50</v>
          </cell>
        </row>
        <row r="3866">
          <cell r="A3866" t="str">
            <v>89600</v>
          </cell>
          <cell r="B3866" t="str">
            <v>LUVA DE CORRER, PVC, SERIE R, ÁGUA PLUVIAL, DN 75 MM, JUNTA ELÁSTICA, FORNECIDO E INSTALADO EM CONDUTORES VERTICAIS DE ÁGUAS PLUVIAIS. AF_06/2022</v>
          </cell>
          <cell r="C3866" t="str">
            <v>UN</v>
          </cell>
          <cell r="D3866" t="str">
            <v>COEFICIENTE DE REPRESENTATIVIDADE</v>
          </cell>
          <cell r="E3866" t="str">
            <v>23,87</v>
          </cell>
        </row>
        <row r="3867">
          <cell r="A3867" t="str">
            <v>89605</v>
          </cell>
          <cell r="B3867" t="str">
            <v>LUVA DE REDUÇÃO, PVC, SOLDÁVEL, DN 60MM X 50MM, INSTALADO EM PRUMADA DE ÁGUA - FORNECIMENTO E INSTALAÇÃO. AF_06/2022</v>
          </cell>
          <cell r="C3867" t="str">
            <v>UN</v>
          </cell>
          <cell r="D3867" t="str">
            <v>COEFICIENTE DE REPRESENTATIVIDADE</v>
          </cell>
          <cell r="E3867" t="str">
            <v>18,35</v>
          </cell>
        </row>
        <row r="3868">
          <cell r="A3868" t="str">
            <v>89609</v>
          </cell>
          <cell r="B3868" t="str">
            <v>UNIÃO, PVC, SOLDÁVEL, DN 60MM, INSTALADO EM PRUMADA DE ÁGUA - FORNECIMENTO E INSTALAÇÃO. AF_06/2022</v>
          </cell>
          <cell r="C3868" t="str">
            <v>UN</v>
          </cell>
          <cell r="D3868" t="str">
            <v>COEFICIENTE DE REPRESENTATIVIDADE</v>
          </cell>
          <cell r="E3868" t="str">
            <v>76,26</v>
          </cell>
        </row>
        <row r="3869">
          <cell r="A3869" t="str">
            <v>89610</v>
          </cell>
          <cell r="B3869" t="str">
            <v>ADAPTADOR CURTO COM BOLSA E ROSCA PARA REGISTRO, PVC, SOLDÁVEL, DN 60MM X 2 , INSTALADO EM PRUMADA DE ÁGUA - FORNECIMENTO E INSTALAÇÃO. AF_06/2022</v>
          </cell>
          <cell r="C3869" t="str">
            <v>UN</v>
          </cell>
          <cell r="D3869" t="str">
            <v>COEFICIENTE DE REPRESENTATIVIDADE</v>
          </cell>
          <cell r="E3869" t="str">
            <v>17,33</v>
          </cell>
        </row>
        <row r="3870">
          <cell r="A3870" t="str">
            <v>89611</v>
          </cell>
          <cell r="B3870" t="str">
            <v>LUVA, PVC, SOLDÁVEL, DN 75MM, INSTALADO EM PRUMADA DE ÁGUA - FORNECIMENTO E INSTALAÇÃO. AF_06/2022</v>
          </cell>
          <cell r="C3870" t="str">
            <v>UN</v>
          </cell>
          <cell r="D3870" t="str">
            <v>COEFICIENTE DE REPRESENTATIVIDADE</v>
          </cell>
          <cell r="E3870" t="str">
            <v>28,68</v>
          </cell>
        </row>
        <row r="3871">
          <cell r="A3871" t="str">
            <v>89612</v>
          </cell>
          <cell r="B3871" t="str">
            <v>UNIÃO, PVC, SOLDÁVEL, DN 75MM, INSTALADO EM PRUMADA DE ÁGUA - FORNECIMENTO E INSTALAÇÃO. AF_06/2022</v>
          </cell>
          <cell r="C3871" t="str">
            <v>UN</v>
          </cell>
          <cell r="D3871" t="str">
            <v>COEFICIENTE DE REPRESENTATIVIDADE</v>
          </cell>
          <cell r="E3871" t="str">
            <v>150,28</v>
          </cell>
        </row>
        <row r="3872">
          <cell r="A3872" t="str">
            <v>89613</v>
          </cell>
          <cell r="B3872" t="str">
            <v>ADAPTADOR CURTO COM BOLSA E ROSCA PARA REGISTRO, PVC, SOLDÁVEL, DN 75MM X 2.1/2, INSTALADO EM PRUMADA DE ÁGUA - FORNECIMENTO E INSTALAÇÃO. AF_12/2014</v>
          </cell>
          <cell r="C3872" t="str">
            <v>UN</v>
          </cell>
          <cell r="D3872" t="str">
            <v>COEFICIENTE DE REPRESENTATIVIDADE</v>
          </cell>
          <cell r="E3872" t="str">
            <v>27,29</v>
          </cell>
        </row>
        <row r="3873">
          <cell r="A3873" t="str">
            <v>89614</v>
          </cell>
          <cell r="B3873" t="str">
            <v>LUVA, PVC, SOLDÁVEL, DN 85MM, INSTALADO EM PRUMADA DE ÁGUA - FORNECIMENTO E INSTALAÇÃO. AF_06/2022</v>
          </cell>
          <cell r="C3873" t="str">
            <v>UN</v>
          </cell>
          <cell r="D3873" t="str">
            <v>COEFICIENTE DE REPRESENTATIVIDADE</v>
          </cell>
          <cell r="E3873" t="str">
            <v>53,91</v>
          </cell>
        </row>
        <row r="3874">
          <cell r="A3874" t="str">
            <v>89615</v>
          </cell>
          <cell r="B3874" t="str">
            <v>UNIÃO, PVC, SOLDÁVEL, DN 85MM, INSTALADO EM PRUMADA DE ÁGUA - FORNECIMENTO E INSTALAÇÃO. AF_06/2022</v>
          </cell>
          <cell r="C3874" t="str">
            <v>UN</v>
          </cell>
          <cell r="D3874" t="str">
            <v>COEFICIENTE DE REPRESENTATIVIDADE</v>
          </cell>
          <cell r="E3874" t="str">
            <v>177,56</v>
          </cell>
        </row>
        <row r="3875">
          <cell r="A3875" t="str">
            <v>89616</v>
          </cell>
          <cell r="B3875" t="str">
            <v>ADAPTADOR CURTO COM BOLSA E ROSCA PARA REGISTRO, PVC, SOLDÁVEL, DN 85MM X 3 , INSTALADO EM PRUMADA DE ÁGUA - FORNECIMENTO E INSTALAÇÃO. AF_06/2022</v>
          </cell>
          <cell r="C3875" t="str">
            <v>UN</v>
          </cell>
          <cell r="D3875" t="str">
            <v>COEFICIENTE DE REPRESENTATIVIDADE</v>
          </cell>
          <cell r="E3875" t="str">
            <v>36,60</v>
          </cell>
        </row>
        <row r="3876">
          <cell r="A3876" t="str">
            <v>89617</v>
          </cell>
          <cell r="B3876" t="str">
            <v>TE, PVC, SOLDÁVEL, DN 25MM, INSTALADO EM PRUMADA DE ÁGUA - FORNECIMENTO E INSTALAÇÃO. AF_06/2022</v>
          </cell>
          <cell r="C3876" t="str">
            <v>UN</v>
          </cell>
          <cell r="D3876" t="str">
            <v>COEFICIENTE DE REPRESENTATIVIDADE</v>
          </cell>
          <cell r="E3876" t="str">
            <v>6,30</v>
          </cell>
        </row>
        <row r="3877">
          <cell r="A3877" t="str">
            <v>89620</v>
          </cell>
          <cell r="B3877" t="str">
            <v>TE, PVC, SOLDÁVEL, DN 32MM, INSTALADO EM PRUMADA DE ÁGUA - FORNECIMENTO E INSTALAÇÃO. AF_06/2022</v>
          </cell>
          <cell r="C3877" t="str">
            <v>UN</v>
          </cell>
          <cell r="D3877" t="str">
            <v>COEFICIENTE DE REPRESENTATIVIDADE</v>
          </cell>
          <cell r="E3877" t="str">
            <v>10,12</v>
          </cell>
        </row>
        <row r="3878">
          <cell r="A3878" t="str">
            <v>89622</v>
          </cell>
          <cell r="B3878" t="str">
            <v>TÊ DE REDUÇÃO, PVC, SOLDÁVEL, DN 32MM X 25MM, INSTALADO EM PRUMADA DE ÁGUA - FORNECIMENTO E INSTALAÇÃO. AF_06/2022</v>
          </cell>
          <cell r="C3878" t="str">
            <v>UN</v>
          </cell>
          <cell r="D3878" t="str">
            <v>COEFICIENTE DE REPRESENTATIVIDADE</v>
          </cell>
          <cell r="E3878" t="str">
            <v>12,23</v>
          </cell>
        </row>
        <row r="3879">
          <cell r="A3879" t="str">
            <v>89623</v>
          </cell>
          <cell r="B3879" t="str">
            <v>TE, PVC, SOLDÁVEL, DN 40MM, INSTALADO EM PRUMADA DE ÁGUA - FORNECIMENTO E INSTALAÇÃO. AF_06/2022</v>
          </cell>
          <cell r="C3879" t="str">
            <v>UN</v>
          </cell>
          <cell r="D3879" t="str">
            <v>COEFICIENTE DE REPRESENTATIVIDADE</v>
          </cell>
          <cell r="E3879" t="str">
            <v>16,86</v>
          </cell>
        </row>
        <row r="3880">
          <cell r="A3880" t="str">
            <v>89624</v>
          </cell>
          <cell r="B3880" t="str">
            <v>TÊ DE REDUÇÃO, PVC, SOLDÁVEL, DN 40MM X 32MM, INSTALADO EM PRUMADA DE ÁGUA - FORNECIMENTO E INSTALAÇÃO. AF_06/2022</v>
          </cell>
          <cell r="C3880" t="str">
            <v>UN</v>
          </cell>
          <cell r="D3880" t="str">
            <v>COEFICIENTE DE REPRESENTATIVIDADE</v>
          </cell>
          <cell r="E3880" t="str">
            <v>15,58</v>
          </cell>
        </row>
        <row r="3881">
          <cell r="A3881" t="str">
            <v>89625</v>
          </cell>
          <cell r="B3881" t="str">
            <v>TE, PVC, SOLDÁVEL, DN 50MM, INSTALADO EM PRUMADA DE ÁGUA - FORNECIMENTO E INSTALAÇÃO. AF_06/2022</v>
          </cell>
          <cell r="C3881" t="str">
            <v>UN</v>
          </cell>
          <cell r="D3881" t="str">
            <v>COEFICIENTE DE REPRESENTATIVIDADE</v>
          </cell>
          <cell r="E3881" t="str">
            <v>19,69</v>
          </cell>
        </row>
        <row r="3882">
          <cell r="A3882" t="str">
            <v>89626</v>
          </cell>
          <cell r="B3882" t="str">
            <v>TÊ DE REDUÇÃO, PVC, SOLDÁVEL, DN 50MM X 40MM, INSTALADO EM PRUMADA DE ÁGUA - FORNECIMENTO E INSTALAÇÃO. AF_06/2022</v>
          </cell>
          <cell r="C3882" t="str">
            <v>UN</v>
          </cell>
          <cell r="D3882" t="str">
            <v>COEFICIENTE DE REPRESENTATIVIDADE</v>
          </cell>
          <cell r="E3882" t="str">
            <v>26,57</v>
          </cell>
        </row>
        <row r="3883">
          <cell r="A3883" t="str">
            <v>89627</v>
          </cell>
          <cell r="B3883" t="str">
            <v>TÊ DE REDUÇÃO, PVC, SOLDÁVEL, DN 50MM X 25MM, INSTALADO EM PRUMADA DE ÁGUA - FORNECIMENTO E INSTALAÇÃO. AF_06/2022</v>
          </cell>
          <cell r="C3883" t="str">
            <v>UN</v>
          </cell>
          <cell r="D3883" t="str">
            <v>COEFICIENTE DE REPRESENTATIVIDADE</v>
          </cell>
          <cell r="E3883" t="str">
            <v>17,54</v>
          </cell>
        </row>
        <row r="3884">
          <cell r="A3884" t="str">
            <v>89628</v>
          </cell>
          <cell r="B3884" t="str">
            <v>TE, PVC, SOLDÁVEL, DN 60MM, INSTALADO EM PRUMADA DE ÁGUA - FORNECIMENTO E INSTALAÇÃO. AF_06/2022</v>
          </cell>
          <cell r="C3884" t="str">
            <v>UN</v>
          </cell>
          <cell r="D3884" t="str">
            <v>COEFICIENTE DE REPRESENTATIVIDADE</v>
          </cell>
          <cell r="E3884" t="str">
            <v>42,62</v>
          </cell>
        </row>
        <row r="3885">
          <cell r="A3885" t="str">
            <v>89629</v>
          </cell>
          <cell r="B3885" t="str">
            <v>TE, PVC, SOLDÁVEL, DN 75MM, INSTALADO EM PRUMADA DE ÁGUA - FORNECIMENTO E INSTALAÇÃO. AF_06/2022</v>
          </cell>
          <cell r="C3885" t="str">
            <v>UN</v>
          </cell>
          <cell r="D3885" t="str">
            <v>COEFICIENTE DE REPRESENTATIVIDADE</v>
          </cell>
          <cell r="E3885" t="str">
            <v>72,37</v>
          </cell>
        </row>
        <row r="3886">
          <cell r="A3886" t="str">
            <v>89630</v>
          </cell>
          <cell r="B3886" t="str">
            <v>TE DE REDUÇÃO, PVC, SOLDÁVEL, DN 75MM X 50MM, INSTALADO EM PRUMADA DE ÁGUA - FORNECIMENTO E INSTALAÇÃO. AF_06/2022</v>
          </cell>
          <cell r="C3886" t="str">
            <v>UN</v>
          </cell>
          <cell r="D3886" t="str">
            <v>COEFICIENTE DE REPRESENTATIVIDADE</v>
          </cell>
          <cell r="E3886" t="str">
            <v>54,73</v>
          </cell>
        </row>
        <row r="3887">
          <cell r="A3887" t="str">
            <v>89631</v>
          </cell>
          <cell r="B3887" t="str">
            <v>TE, PVC, SOLDÁVEL, DN 85MM, INSTALADO EM PRUMADA DE ÁGUA - FORNECIMENTO E INSTALAÇÃO. AF_06/2022</v>
          </cell>
          <cell r="C3887" t="str">
            <v>UN</v>
          </cell>
          <cell r="D3887" t="str">
            <v>COEFICIENTE DE REPRESENTATIVIDADE</v>
          </cell>
          <cell r="E3887" t="str">
            <v>95,32</v>
          </cell>
        </row>
        <row r="3888">
          <cell r="A3888" t="str">
            <v>89632</v>
          </cell>
          <cell r="B3888" t="str">
            <v>TE DE REDUÇÃO, PVC, SOLDÁVEL, DN 85MM X 60MM, INSTALADO EM PRUMADA DE ÁGUA - FORNECIMENTO E INSTALAÇÃO. AF_06/2022</v>
          </cell>
          <cell r="C3888" t="str">
            <v>UN</v>
          </cell>
          <cell r="D3888" t="str">
            <v>COEFICIENTE DE REPRESENTATIVIDADE</v>
          </cell>
          <cell r="E3888" t="str">
            <v>111,06</v>
          </cell>
        </row>
        <row r="3889">
          <cell r="A3889" t="str">
            <v>89637</v>
          </cell>
          <cell r="B3889" t="str">
            <v>JOELHO 90 GRAUS, CPVC, SOLDÁVEL, DN 15MM, INSTALADO EM RAMAL OU SUB-RAMAL DE ÁGUA - FORNECIMENTO E INSTALAÇÃO. AF_06/2022</v>
          </cell>
          <cell r="C3889" t="str">
            <v>UN</v>
          </cell>
          <cell r="D3889" t="str">
            <v>ATRIBUÍDO SÃO PAULO</v>
          </cell>
          <cell r="E3889" t="str">
            <v>8,79</v>
          </cell>
        </row>
        <row r="3890">
          <cell r="A3890" t="str">
            <v>89638</v>
          </cell>
          <cell r="B3890" t="str">
            <v>JOELHO 45 GRAUS, CPVC, SOLDÁVEL, DN 15MM, INSTALADO EM RAMAL OU SUB-RAMAL DE ÁGUA - FORNECIMENTO E INSTALAÇÃO. AF_06/2022</v>
          </cell>
          <cell r="C3890" t="str">
            <v>UN</v>
          </cell>
          <cell r="D3890" t="str">
            <v>ATRIBUÍDO SÃO PAULO</v>
          </cell>
          <cell r="E3890" t="str">
            <v>9,54</v>
          </cell>
        </row>
        <row r="3891">
          <cell r="A3891" t="str">
            <v>89639</v>
          </cell>
          <cell r="B3891" t="str">
            <v>CURVA 90 GRAUS, CPVC, SOLDÁVEL, DN 15MM, INSTALADO EM RAMAL OU SUB-RAMAL DE ÁGUA - FORNECIMENTO E INSTALAÇÃO. AF_06/2022</v>
          </cell>
          <cell r="C3891" t="str">
            <v>UN</v>
          </cell>
          <cell r="D3891" t="str">
            <v>ATRIBUÍDO SÃO PAULO</v>
          </cell>
          <cell r="E3891" t="str">
            <v>10,06</v>
          </cell>
        </row>
        <row r="3892">
          <cell r="A3892" t="str">
            <v>89640</v>
          </cell>
          <cell r="B3892" t="str">
            <v>JOELHO DE TRANSIÇÃO, 90 GRAUS, CPVC, SOLDÁVEL, DN 15MM X 1/2, INSTALADO EM RAMAL OU SUB-RAMAL DE ÁGUA - FORNECIMENTO E INSTALAÇÃO. AF_06/2022</v>
          </cell>
          <cell r="C3892" t="str">
            <v>UN</v>
          </cell>
          <cell r="D3892" t="str">
            <v>ATRIBUÍDO SÃO PAULO</v>
          </cell>
          <cell r="E3892" t="str">
            <v>15,68</v>
          </cell>
        </row>
        <row r="3893">
          <cell r="A3893" t="str">
            <v>89641</v>
          </cell>
          <cell r="B3893" t="str">
            <v>JOELHO 90 GRAUS, CPVC, SOLDÁVEL, DN 22MM, INSTALADO EM RAMAL OU SUB-RAMAL DE ÁGUA - FORNECIMENTO E INSTALAÇÃO. AF_06/2022</v>
          </cell>
          <cell r="C3893" t="str">
            <v>UN</v>
          </cell>
          <cell r="D3893" t="str">
            <v>ATRIBUÍDO SÃO PAULO</v>
          </cell>
          <cell r="E3893" t="str">
            <v>11,44</v>
          </cell>
        </row>
        <row r="3894">
          <cell r="A3894" t="str">
            <v>89642</v>
          </cell>
          <cell r="B3894" t="str">
            <v>JOELHO 45 GRAUS, CPVC, SOLDÁVEL, DN 22MM, INSTALADO EM RAMAL OU SUB-RAMAL DE ÁGUA - FORNECIMENTO E INSTALAÇÃO. AF_06/2022</v>
          </cell>
          <cell r="C3894" t="str">
            <v>UN</v>
          </cell>
          <cell r="D3894" t="str">
            <v>ATRIBUÍDO SÃO PAULO</v>
          </cell>
          <cell r="E3894" t="str">
            <v>12,74</v>
          </cell>
        </row>
        <row r="3895">
          <cell r="A3895" t="str">
            <v>89643</v>
          </cell>
          <cell r="B3895" t="str">
            <v>CURVA 90 GRAUS, CPVC, SOLDÁVEL, DN 22MM, INSTALADO EM RAMAL OU SUB-RAMAL DE ÁGUA - FORNECIMENTO E INSTALAÇÃO. AF_06/2022</v>
          </cell>
          <cell r="C3895" t="str">
            <v>UN</v>
          </cell>
          <cell r="D3895" t="str">
            <v>ATRIBUÍDO SÃO PAULO</v>
          </cell>
          <cell r="E3895" t="str">
            <v>13,78</v>
          </cell>
        </row>
        <row r="3896">
          <cell r="A3896" t="str">
            <v>89644</v>
          </cell>
          <cell r="B3896" t="str">
            <v>JOELHO DE TRANSIÇÃO, 90 GRAUS, CPVC, SOLDÁVEL, DN 22MM X 1/2, INSTALADO EM RAMAL OU SUB-RAMAL DE ÁGUA - FORNECIMENTO E INSTALAÇÃO. AF_06/2022</v>
          </cell>
          <cell r="C3896" t="str">
            <v>UN</v>
          </cell>
          <cell r="D3896" t="str">
            <v>ATRIBUÍDO SÃO PAULO</v>
          </cell>
          <cell r="E3896" t="str">
            <v>19,17</v>
          </cell>
        </row>
        <row r="3897">
          <cell r="A3897" t="str">
            <v>89645</v>
          </cell>
          <cell r="B3897" t="str">
            <v>JOELHO DE TRANSIÇÃO, 90 GRAUS, CPVC, SOLDÁVEL, DN 22MM X 3/4, INSTALADO EM RAMAL OU SUB-RAMAL DE ÁGUA - FORNECIMENTO E INSTALAÇÃO. AF_06/2022</v>
          </cell>
          <cell r="C3897" t="str">
            <v>UN</v>
          </cell>
          <cell r="D3897" t="str">
            <v>ATRIBUÍDO SÃO PAULO</v>
          </cell>
          <cell r="E3897" t="str">
            <v>26,72</v>
          </cell>
        </row>
        <row r="3898">
          <cell r="A3898" t="str">
            <v>89646</v>
          </cell>
          <cell r="B3898" t="str">
            <v>JOELHO 90 GRAUS, CPVC, SOLDÁVEL, DN 28MM, INSTALADO EM RAMAL OU SUB-RAMAL DE ÁGUA - FORNECIMENTO E INSTALAÇÃO. AF_06/2022</v>
          </cell>
          <cell r="C3898" t="str">
            <v>UN</v>
          </cell>
          <cell r="D3898" t="str">
            <v>ATRIBUÍDO SÃO PAULO</v>
          </cell>
          <cell r="E3898" t="str">
            <v>17,24</v>
          </cell>
        </row>
        <row r="3899">
          <cell r="A3899" t="str">
            <v>89647</v>
          </cell>
          <cell r="B3899" t="str">
            <v>JOELHO 45 GRAUS, CPVC, SOLDÁVEL, DN 28MM, INSTALADO EM RAMAL OU SUB-RAMAL DE ÁGUA   FORNECIMENTO E INSTALAÇÃO. AF_06/2022</v>
          </cell>
          <cell r="C3899" t="str">
            <v>UN</v>
          </cell>
          <cell r="D3899" t="str">
            <v>ATRIBUÍDO SÃO PAULO</v>
          </cell>
          <cell r="E3899" t="str">
            <v>16,70</v>
          </cell>
        </row>
        <row r="3900">
          <cell r="A3900" t="str">
            <v>89648</v>
          </cell>
          <cell r="B3900" t="str">
            <v>CURVA 90 GRAUS, CPVC, SOLDÁVEL, DN 28MM, INSTALADO EM RAMAL OU SUB-RAMAL DE ÁGUA   FORNECIMENTO E INSTALAÇÃO. AF_06/2022</v>
          </cell>
          <cell r="C3900" t="str">
            <v>UN</v>
          </cell>
          <cell r="D3900" t="str">
            <v>ATRIBUÍDO SÃO PAULO</v>
          </cell>
          <cell r="E3900" t="str">
            <v>20,76</v>
          </cell>
        </row>
        <row r="3901">
          <cell r="A3901" t="str">
            <v>89649</v>
          </cell>
          <cell r="B3901" t="str">
            <v>JOELHO 90 GRAUS, CPVC, SOLDÁVEL, DN 35MM, INSTALADO EM RAMAL OU SUB-RAMAL DE ÁGUA   FORNECIMENTO E INSTALAÇÃO. AF_06/2022</v>
          </cell>
          <cell r="C3901" t="str">
            <v>UN</v>
          </cell>
          <cell r="D3901" t="str">
            <v>ATRIBUÍDO SÃO PAULO</v>
          </cell>
          <cell r="E3901" t="str">
            <v>25,26</v>
          </cell>
        </row>
        <row r="3902">
          <cell r="A3902" t="str">
            <v>89650</v>
          </cell>
          <cell r="B3902" t="str">
            <v>JOELHO 45 GRAUS, CPVC, SOLDÁVEL, DN 35MM, INSTALADO EM RAMAL OU SUB-RAMAL DE ÁGUA   FORNECIMENTO E INSTALAÇÃO. AF_06/2022</v>
          </cell>
          <cell r="C3902" t="str">
            <v>UN</v>
          </cell>
          <cell r="D3902" t="str">
            <v>ATRIBUÍDO SÃO PAULO</v>
          </cell>
          <cell r="E3902" t="str">
            <v>23,93</v>
          </cell>
        </row>
        <row r="3903">
          <cell r="A3903" t="str">
            <v>89651</v>
          </cell>
          <cell r="B3903" t="str">
            <v>LUVA, CPVC, SOLDÁVEL, DN 15MM, INSTALADO EM RAMAL OU SUB-RAMAL DE ÁGUA - FORNECIMENTO E INSTALAÇÃO. AF_06/2022</v>
          </cell>
          <cell r="C3903" t="str">
            <v>UN</v>
          </cell>
          <cell r="D3903" t="str">
            <v>ATRIBUÍDO SÃO PAULO</v>
          </cell>
          <cell r="E3903" t="str">
            <v>6,04</v>
          </cell>
        </row>
        <row r="3904">
          <cell r="A3904" t="str">
            <v>89652</v>
          </cell>
          <cell r="B3904" t="str">
            <v>LUVA DE CORRER, CPVC, SOLDÁVEL, DN 15MM, INSTALADO EM RAMAL OU SUB-RAMAL DE ÁGUA   FORNECIMENTO E INSTALAÇÃO. AF_06/2022</v>
          </cell>
          <cell r="C3904" t="str">
            <v>UN</v>
          </cell>
          <cell r="D3904" t="str">
            <v>ATRIBUÍDO SÃO PAULO</v>
          </cell>
          <cell r="E3904" t="str">
            <v>10,17</v>
          </cell>
        </row>
        <row r="3905">
          <cell r="A3905" t="str">
            <v>89653</v>
          </cell>
          <cell r="B3905" t="str">
            <v>LUVA DE TRANSIÇÃO, CPVC, SOLDÁVEL, DN15MM X 1/2, INSTALADO EM RAMAL OU SUB-RAMAL DE ÁGUA - FORNECIMENTO E INSTALAÇÃO. AF_06/2022</v>
          </cell>
          <cell r="C3905" t="str">
            <v>UN</v>
          </cell>
          <cell r="D3905" t="str">
            <v>ATRIBUÍDO SÃO PAULO</v>
          </cell>
          <cell r="E3905" t="str">
            <v>14,35</v>
          </cell>
        </row>
        <row r="3906">
          <cell r="A3906" t="str">
            <v>89654</v>
          </cell>
          <cell r="B3906" t="str">
            <v>UNIÃO, CPVC, SOLDÁVEL, DN15MM, INSTALADO EM RAMAL OU SUB-RAMAL DE ÁGUA   FORNECIMENTO E INSTALAÇÃO. AF_06/2022</v>
          </cell>
          <cell r="C3906" t="str">
            <v>UN</v>
          </cell>
          <cell r="D3906" t="str">
            <v>ATRIBUÍDO SÃO PAULO</v>
          </cell>
          <cell r="E3906" t="str">
            <v>16,59</v>
          </cell>
        </row>
        <row r="3907">
          <cell r="A3907" t="str">
            <v>89655</v>
          </cell>
          <cell r="B3907" t="str">
            <v>CONECTOR, CPVC, SOLDÁVEL, DN 15MM X 1/2 , INSTALADO EM RAMAL OU SUB-RAMAL DE ÁGUA   FORNECIMENTO E INSTALAÇÃO. AF_06/2022</v>
          </cell>
          <cell r="C3907" t="str">
            <v>UN</v>
          </cell>
          <cell r="D3907" t="str">
            <v>ATRIBUÍDO SÃO PAULO</v>
          </cell>
          <cell r="E3907" t="str">
            <v>19,73</v>
          </cell>
        </row>
        <row r="3908">
          <cell r="A3908" t="str">
            <v>89656</v>
          </cell>
          <cell r="B3908" t="str">
            <v>ADAPTADOR, CPVC, SOLDÁVEL, DN15MM, INSTALADO EM RAMAL OU SUB-RAMAL DE ÁGUA   FORNECIMENTO E INSTALAÇÃO. AF_06/2022</v>
          </cell>
          <cell r="C3908" t="str">
            <v>UN</v>
          </cell>
          <cell r="D3908" t="str">
            <v>ATRIBUÍDO SÃO PAULO</v>
          </cell>
          <cell r="E3908" t="str">
            <v>18,40</v>
          </cell>
        </row>
        <row r="3909">
          <cell r="A3909" t="str">
            <v>89657</v>
          </cell>
          <cell r="B3909" t="str">
            <v>CURVA DE TRANSPOSIÇÃO, CPVC, SOLDÁVEL, DN15MM, INSTALADO EM RAMAL OU SUB-RAMAL DE ÁGUA   FORNECIMENTO E INSTALAÇÃO. AF_06/2022</v>
          </cell>
          <cell r="C3909" t="str">
            <v>UN</v>
          </cell>
          <cell r="D3909" t="str">
            <v>ATRIBUÍDO SÃO PAULO</v>
          </cell>
          <cell r="E3909" t="str">
            <v>11,49</v>
          </cell>
        </row>
        <row r="3910">
          <cell r="A3910" t="str">
            <v>89658</v>
          </cell>
          <cell r="B3910" t="str">
            <v>LUVA, CPVC, SOLDÁVEL, DN 22MM, INSTALADO EM RAMAL OU SUB-RAMAL DE ÁGUA   FORNECIMENTO E INSTALAÇÃO. AF_06/2022</v>
          </cell>
          <cell r="C3910" t="str">
            <v>UN</v>
          </cell>
          <cell r="D3910" t="str">
            <v>ATRIBUÍDO SÃO PAULO</v>
          </cell>
          <cell r="E3910" t="str">
            <v>8,10</v>
          </cell>
        </row>
        <row r="3911">
          <cell r="A3911" t="str">
            <v>89659</v>
          </cell>
          <cell r="B3911" t="str">
            <v>LUVA DE CORRER, CPVC, SOLDÁVEL, DN 22MM, INSTALADO EM RAMAL OU SUB-RAMAL DE ÁGUA   FORNECIMENTO E INSTALAÇÃO. AF_06/2022</v>
          </cell>
          <cell r="C3911" t="str">
            <v>UN</v>
          </cell>
          <cell r="D3911" t="str">
            <v>ATRIBUÍDO SÃO PAULO</v>
          </cell>
          <cell r="E3911" t="str">
            <v>14,33</v>
          </cell>
        </row>
        <row r="3912">
          <cell r="A3912" t="str">
            <v>89660</v>
          </cell>
          <cell r="B3912" t="str">
            <v>LUVA DE TRANSIÇÃO, CPVC, SOLDÁVEL, DN22MM X 25MM, INSTALADO EM RAMAL OU SUB-RAMAL DE ÁGUA - FORNECIMENTO E INSTALAÇÃO. AF_06/2022</v>
          </cell>
          <cell r="C3912" t="str">
            <v>UN</v>
          </cell>
          <cell r="D3912" t="str">
            <v>ATRIBUÍDO SÃO PAULO</v>
          </cell>
          <cell r="E3912" t="str">
            <v>8,23</v>
          </cell>
        </row>
        <row r="3913">
          <cell r="A3913" t="str">
            <v>89661</v>
          </cell>
          <cell r="B3913" t="str">
            <v>UNIÃO, CPVC, SOLDÁVEL, DN22MM, INSTALADO EM RAMAL OU SUB-RAMAL DE ÁGUA   FORNECIMENTO E INSTALAÇÃO. AF_06/2022</v>
          </cell>
          <cell r="C3913" t="str">
            <v>UN</v>
          </cell>
          <cell r="D3913" t="str">
            <v>ATRIBUÍDO SÃO PAULO</v>
          </cell>
          <cell r="E3913" t="str">
            <v>19,45</v>
          </cell>
        </row>
        <row r="3914">
          <cell r="A3914" t="str">
            <v>89662</v>
          </cell>
          <cell r="B3914" t="str">
            <v>CONECTOR, CPVC, SOLDÁVEL, DN 22MM X 1/2 , INSTALADO EM RAMAL OU SUB-RAMAL DE ÁGUA   FORNECIMENTO E INSTALAÇÃO. AF_06/2022</v>
          </cell>
          <cell r="C3914" t="str">
            <v>UN</v>
          </cell>
          <cell r="D3914" t="str">
            <v>ATRIBUÍDO SÃO PAULO</v>
          </cell>
          <cell r="E3914" t="str">
            <v>25,53</v>
          </cell>
        </row>
        <row r="3915">
          <cell r="A3915" t="str">
            <v>89663</v>
          </cell>
          <cell r="B3915" t="str">
            <v>ADAPTADOR, CPVC, SOLDÁVEL, DN22MM, INSTALADO EM RAMAL OU SUB-RAMAL DE ÁGUA   FORNECIMENTO E INSTALAÇÃO. AF_06/2022</v>
          </cell>
          <cell r="C3915" t="str">
            <v>UN</v>
          </cell>
          <cell r="D3915" t="str">
            <v>ATRIBUÍDO SÃO PAULO</v>
          </cell>
          <cell r="E3915" t="str">
            <v>24,71</v>
          </cell>
        </row>
        <row r="3916">
          <cell r="A3916" t="str">
            <v>89664</v>
          </cell>
          <cell r="B3916" t="str">
            <v>CURVA DE TRANSPOSIÇÃO, CPVC, SOLDÁVEL, DN22MM, INSTALADO EM RAMAL OU SUB-RAMAL DE ÁGUA   FORNECIMENTO E INSTALAÇÃO. AF_06/2022</v>
          </cell>
          <cell r="C3916" t="str">
            <v>UN</v>
          </cell>
          <cell r="D3916" t="str">
            <v>ATRIBUÍDO SÃO PAULO</v>
          </cell>
          <cell r="E3916" t="str">
            <v>14,28</v>
          </cell>
        </row>
        <row r="3917">
          <cell r="A3917" t="str">
            <v>89666</v>
          </cell>
          <cell r="B3917" t="str">
            <v>BUCHA DE REDUÇÃO, CPVC, SOLDÁVEL, DN22MM X 15MM, INSTALADO EM RAMAL OU SUB-RAMAL DE ÁGUA   FORNECIMENTO E INSTALAÇÃO. AF_06/2022</v>
          </cell>
          <cell r="C3917" t="str">
            <v>UN</v>
          </cell>
          <cell r="D3917" t="str">
            <v>ATRIBUÍDO SÃO PAULO</v>
          </cell>
          <cell r="E3917" t="str">
            <v>6,29</v>
          </cell>
        </row>
        <row r="3918">
          <cell r="A3918" t="str">
            <v>89667</v>
          </cell>
          <cell r="B3918" t="str">
            <v>TÊ DE INSPEÇÃO, PVC, SERIE R, ÁGUA PLUVIAL, DN 75 MM, JUNTA ELÁSTICA, FORNECIDO E INSTALADO EM CONDUTORES VERTICAIS DE ÁGUAS PLUVIAIS. AF_06/2022</v>
          </cell>
          <cell r="C3918" t="str">
            <v>UN</v>
          </cell>
          <cell r="D3918" t="str">
            <v>COEFICIENTE DE REPRESENTATIVIDADE</v>
          </cell>
          <cell r="E3918" t="str">
            <v>39,83</v>
          </cell>
        </row>
        <row r="3919">
          <cell r="A3919" t="str">
            <v>89668</v>
          </cell>
          <cell r="B3919" t="str">
            <v>CONECTOR, CPVC, SOLDÁVEL, DN22MM X 3/4, INSTALADO EM RAMAL OU SUB-RAMAL DE ÁGUA - FORNECIMENTO E INSTALAÇÃO. AF_06/2022</v>
          </cell>
          <cell r="C3919" t="str">
            <v>UN</v>
          </cell>
          <cell r="D3919" t="str">
            <v>ATRIBUÍDO SÃO PAULO</v>
          </cell>
          <cell r="E3919" t="str">
            <v>24,12</v>
          </cell>
        </row>
        <row r="3920">
          <cell r="A3920" t="str">
            <v>89669</v>
          </cell>
          <cell r="B3920" t="str">
            <v>LUVA SIMPLES, PVC, SERIE R, ÁGUA PLUVIAL, DN 100 MM, JUNTA ELÁSTICA, FORNECIDO E INSTALADO EM CONDUTORES VERTICAIS DE ÁGUAS PLUVIAIS. AF_06/2022</v>
          </cell>
          <cell r="C3920" t="str">
            <v>UN</v>
          </cell>
          <cell r="D3920" t="str">
            <v>COEFICIENTE DE REPRESENTATIVIDADE</v>
          </cell>
          <cell r="E3920" t="str">
            <v>29,72</v>
          </cell>
        </row>
        <row r="3921">
          <cell r="A3921" t="str">
            <v>89670</v>
          </cell>
          <cell r="B3921" t="str">
            <v>LUVA, CPVC, SOLDÁVEL, DN 28MM, INSTALADO EM RAMAL OU SUB-RAMAL DE ÁGUA   FORNECIMENTO E INSTALAÇÃO. AF_06/2022</v>
          </cell>
          <cell r="C3921" t="str">
            <v>UN</v>
          </cell>
          <cell r="D3921" t="str">
            <v>ATRIBUÍDO SÃO PAULO</v>
          </cell>
          <cell r="E3921" t="str">
            <v>12,00</v>
          </cell>
        </row>
        <row r="3922">
          <cell r="A3922" t="str">
            <v>89671</v>
          </cell>
          <cell r="B3922" t="str">
            <v>LUVA DE CORRER, PVC, SERIE R, ÁGUA PLUVIAL, DN 100 MM, JUNTA ELÁSTICA, FORNECIDO E INSTALADO EM CONDUTORES VERTICAIS DE ÁGUAS PLUVIAIS. AF_06/2022</v>
          </cell>
          <cell r="C3922" t="str">
            <v>UN</v>
          </cell>
          <cell r="D3922" t="str">
            <v>COEFICIENTE DE REPRESENTATIVIDADE</v>
          </cell>
          <cell r="E3922" t="str">
            <v>41,03</v>
          </cell>
        </row>
        <row r="3923">
          <cell r="A3923" t="str">
            <v>89672</v>
          </cell>
          <cell r="B3923" t="str">
            <v>LUVA DE CORRER, CPVC, SOLDÁVEL, DN 28MM, INSTALADO EM RAMAL OU SUB-RAMAL DE ÁGUA   FORNECIMENTO E INSTALAÇÃO. AF_06/2022</v>
          </cell>
          <cell r="C3923" t="str">
            <v>UN</v>
          </cell>
          <cell r="D3923" t="str">
            <v>ATRIBUÍDO SÃO PAULO</v>
          </cell>
          <cell r="E3923" t="str">
            <v>19,75</v>
          </cell>
        </row>
        <row r="3924">
          <cell r="A3924" t="str">
            <v>89673</v>
          </cell>
          <cell r="B3924" t="str">
            <v>REDUÇÃO EXCÊNTRICA, PVC, SERIE R, ÁGUA PLUVIAL, DN 100 X 75 MM, JUNTA ELÁSTICA, FORNECIDO E INSTALADO EM CONDUTORES VERTICAIS DE ÁGUAS PLUVIAIS. AF_06/2022</v>
          </cell>
          <cell r="C3924" t="str">
            <v>UN</v>
          </cell>
          <cell r="D3924" t="str">
            <v>COEFICIENTE DE REPRESENTATIVIDADE</v>
          </cell>
          <cell r="E3924" t="str">
            <v>32,71</v>
          </cell>
        </row>
        <row r="3925">
          <cell r="A3925" t="str">
            <v>89674</v>
          </cell>
          <cell r="B3925" t="str">
            <v>UNIÃO, CPVC, SOLDÁVEL, DN28MM, INSTALADO EM RAMAL OU SUB-RAMAL DE ÁGUA   FORNECIMENTO E INSTALAÇÃO. AF_06/2022</v>
          </cell>
          <cell r="C3925" t="str">
            <v>UN</v>
          </cell>
          <cell r="D3925" t="str">
            <v>ATRIBUÍDO SÃO PAULO</v>
          </cell>
          <cell r="E3925" t="str">
            <v>25,35</v>
          </cell>
        </row>
        <row r="3926">
          <cell r="A3926" t="str">
            <v>89675</v>
          </cell>
          <cell r="B3926" t="str">
            <v>TÊ DE INSPEÇÃO, PVC, SERIE R, ÁGUA PLUVIAL, DN 100 MM, JUNTA ELÁSTICA, FORNECIDO E INSTALADO EM CONDUTORES VERTICAIS DE ÁGUAS PLUVIAIS. AF_06/2022</v>
          </cell>
          <cell r="C3926" t="str">
            <v>UN</v>
          </cell>
          <cell r="D3926" t="str">
            <v>COEFICIENTE DE REPRESENTATIVIDADE</v>
          </cell>
          <cell r="E3926" t="str">
            <v>64,61</v>
          </cell>
        </row>
        <row r="3927">
          <cell r="A3927" t="str">
            <v>89676</v>
          </cell>
          <cell r="B3927" t="str">
            <v>CONECTOR, CPVC, SOLDÁVEL, DN 28MM X 1 , INSTALADO EM RAMAL OU SUB-RAMAL DE ÁGUA   FORNECIMENTO E INSTALAÇÃO. AF_06/2022</v>
          </cell>
          <cell r="C3927" t="str">
            <v>UN</v>
          </cell>
          <cell r="D3927" t="str">
            <v>ATRIBUÍDO SÃO PAULO</v>
          </cell>
          <cell r="E3927" t="str">
            <v>30,35</v>
          </cell>
        </row>
        <row r="3928">
          <cell r="A3928" t="str">
            <v>89677</v>
          </cell>
          <cell r="B3928" t="str">
            <v>LUVA SIMPLES, PVC, SERIE R, ÁGUA PLUVIAL, DN 150 MM, JUNTA ELÁSTICA, FORNECIDO E INSTALADO EM CONDUTORES VERTICAIS DE ÁGUAS PLUVIAIS. AF_06/2022</v>
          </cell>
          <cell r="C3928" t="str">
            <v>UN</v>
          </cell>
          <cell r="D3928" t="str">
            <v>COEFICIENTE DE REPRESENTATIVIDADE</v>
          </cell>
          <cell r="E3928" t="str">
            <v>70,84</v>
          </cell>
        </row>
        <row r="3929">
          <cell r="A3929" t="str">
            <v>89678</v>
          </cell>
          <cell r="B3929" t="str">
            <v>BUCHA DE REDUÇÃO, CPVC, SOLDÁVEL, DN28MM X 22MM, INSTALADO EM RAMAL OU SUB-RAMAL DE ÁGUA   FORNECIMENTO E INSTALAÇÃO. AF_06/2022</v>
          </cell>
          <cell r="C3929" t="str">
            <v>UN</v>
          </cell>
          <cell r="D3929" t="str">
            <v>ATRIBUÍDO SÃO PAULO</v>
          </cell>
          <cell r="E3929" t="str">
            <v>10,21</v>
          </cell>
        </row>
        <row r="3930">
          <cell r="A3930" t="str">
            <v>89679</v>
          </cell>
          <cell r="B3930" t="str">
            <v>LUVA DE CORRER, PVC, SERIE R, ÁGUA PLUVIAL, DN 150 MM, JUNTA ELÁSTICA, FORNECIDO E INSTALADO EM CONDUTORES VERTICAIS DE ÁGUAS PLUVIAIS. AF_06/2022</v>
          </cell>
          <cell r="C3930" t="str">
            <v>UN</v>
          </cell>
          <cell r="D3930" t="str">
            <v>COEFICIENTE DE REPRESENTATIVIDADE</v>
          </cell>
          <cell r="E3930" t="str">
            <v>115,08</v>
          </cell>
        </row>
        <row r="3931">
          <cell r="A3931" t="str">
            <v>89680</v>
          </cell>
          <cell r="B3931" t="str">
            <v>LUVA, CPVC, SOLDÁVEL, DN 35MM, INSTALADO EM RAMAL OU SUB-RAMAL DE ÁGUA   FORNECIMENTO E INSTALAÇÃO. AF_06/2022</v>
          </cell>
          <cell r="C3931" t="str">
            <v>UN</v>
          </cell>
          <cell r="D3931" t="str">
            <v>ATRIBUÍDO SÃO PAULO</v>
          </cell>
          <cell r="E3931" t="str">
            <v>18,94</v>
          </cell>
        </row>
        <row r="3932">
          <cell r="A3932" t="str">
            <v>89681</v>
          </cell>
          <cell r="B3932" t="str">
            <v>REDUÇÃO EXCÊNTRICA, PVC, SERIE R, ÁGUA PLUVIAL, DN 150 X 100 MM, JUNTA ELÁSTICA, FORNECIDO E INSTALADO EM CONDUTORES VERTICAIS DE ÁGUAS PLUVIAIS. AF_06/2022</v>
          </cell>
          <cell r="C3932" t="str">
            <v>UN</v>
          </cell>
          <cell r="D3932" t="str">
            <v>COEFICIENTE DE REPRESENTATIVIDADE</v>
          </cell>
          <cell r="E3932" t="str">
            <v>83,11</v>
          </cell>
        </row>
        <row r="3933">
          <cell r="A3933" t="str">
            <v>89682</v>
          </cell>
          <cell r="B3933" t="str">
            <v>LUVA DE CORRER, CPVC, SOLDÁVEL, DN 35MM, INSTALADO EM RAMAL OU SUB-RAMAL DE ÁGUA   FORNECIMENTO E INSTALAÇÃO. AF_06/2022</v>
          </cell>
          <cell r="C3933" t="str">
            <v>UN</v>
          </cell>
          <cell r="D3933" t="str">
            <v>ATRIBUÍDO SÃO PAULO</v>
          </cell>
          <cell r="E3933" t="str">
            <v>26,26</v>
          </cell>
        </row>
        <row r="3934">
          <cell r="A3934" t="str">
            <v>89683</v>
          </cell>
          <cell r="B3934" t="str">
            <v>TÊ DE INSPEÇÃO, PVC, SERIE R, ÁGUA PLUVIAL, DN 150 X 100 MM, JUNTA ELÁSTICA, FORNECIDO E INSTALADO EM CONDUTORES VERTICAIS DE ÁGUAS PLUVIAIS. AF_06/2022</v>
          </cell>
          <cell r="C3934" t="str">
            <v>UN</v>
          </cell>
          <cell r="D3934" t="str">
            <v>COEFICIENTE DE REPRESENTATIVIDADE</v>
          </cell>
          <cell r="E3934" t="str">
            <v>255,01</v>
          </cell>
        </row>
        <row r="3935">
          <cell r="A3935" t="str">
            <v>89684</v>
          </cell>
          <cell r="B3935" t="str">
            <v>UNIÃO, CPVC, SOLDÁVEL, DN35MM, INSTALADO EM RAMAL OU SUB-RAMAL DE ÁGUA   FORNECIMENTO E INSTALAÇÃO. AF_06/2022</v>
          </cell>
          <cell r="C3935" t="str">
            <v>UN</v>
          </cell>
          <cell r="D3935" t="str">
            <v>ATRIBUÍDO SÃO PAULO</v>
          </cell>
          <cell r="E3935" t="str">
            <v>36,73</v>
          </cell>
        </row>
        <row r="3936">
          <cell r="A3936" t="str">
            <v>89685</v>
          </cell>
          <cell r="B3936" t="str">
            <v>JUNÇÃO SIMPLES, PVC, SERIE R, ÁGUA PLUVIAL, DN 75 X 75 MM, JUNTA ELÁSTICA, FORNECIDO E INSTALADO EM CONDUTORES VERTICAIS DE ÁGUAS PLUVIAIS. AF_06/2022</v>
          </cell>
          <cell r="C3936" t="str">
            <v>UN</v>
          </cell>
          <cell r="D3936" t="str">
            <v>COEFICIENTE DE REPRESENTATIVIDADE</v>
          </cell>
          <cell r="E3936" t="str">
            <v>55,47</v>
          </cell>
        </row>
        <row r="3937">
          <cell r="A3937" t="str">
            <v>89686</v>
          </cell>
          <cell r="B3937" t="str">
            <v>CONECTOR, CPVC, SOLDÁVEL, DN 35MM X 1 1/4 , INSTALADO EM RAMAL OU SUB-RAMAL DE ÁGUA   FORNECIMENTO E INSTALAÇÃO. AF_06/2022</v>
          </cell>
          <cell r="C3937" t="str">
            <v>UN</v>
          </cell>
          <cell r="D3937" t="str">
            <v>ATRIBUÍDO SÃO PAULO</v>
          </cell>
          <cell r="E3937" t="str">
            <v>46,38</v>
          </cell>
        </row>
        <row r="3938">
          <cell r="A3938" t="str">
            <v>89687</v>
          </cell>
          <cell r="B3938" t="str">
            <v>TÊ, PVC, SERIE R, ÁGUA PLUVIAL, DN 75 X 75 MM, JUNTA ELÁSTICA, FORNECIDO E INSTALADO EM CONDUTORES VERTICAIS DE ÁGUAS PLUVIAIS. AF_06/2022</v>
          </cell>
          <cell r="C3938" t="str">
            <v>UN</v>
          </cell>
          <cell r="D3938" t="str">
            <v>COEFICIENTE DE REPRESENTATIVIDADE</v>
          </cell>
          <cell r="E3938" t="str">
            <v>48,00</v>
          </cell>
        </row>
        <row r="3939">
          <cell r="A3939" t="str">
            <v>89689</v>
          </cell>
          <cell r="B3939" t="str">
            <v>BUCHA DE REDUÇÃO, CPVC, SOLDÁVEL, DN35MM X 28MM, INSTALADO EM RAMAL OU SUB-RAMAL DE ÁGUA   FORNECIMENTO E INSTALAÇÃO. AF_06/2022</v>
          </cell>
          <cell r="C3939" t="str">
            <v>UN</v>
          </cell>
          <cell r="D3939" t="str">
            <v>ATRIBUÍDO SÃO PAULO</v>
          </cell>
          <cell r="E3939" t="str">
            <v>31,11</v>
          </cell>
        </row>
        <row r="3940">
          <cell r="A3940" t="str">
            <v>89690</v>
          </cell>
          <cell r="B3940" t="str">
            <v>JUNÇÃO SIMPLES, PVC, SERIE R, ÁGUA PLUVIAL, DN 100 X 100 MM, JUNTA ELÁSTICA, FORNECIDO E INSTALADO EM CONDUTORES VERTICAIS DE ÁGUAS PLUVIAIS. AF_06/2022</v>
          </cell>
          <cell r="C3940" t="str">
            <v>UN</v>
          </cell>
          <cell r="D3940" t="str">
            <v>COEFICIENTE DE REPRESENTATIVIDADE</v>
          </cell>
          <cell r="E3940" t="str">
            <v>80,79</v>
          </cell>
        </row>
        <row r="3941">
          <cell r="A3941" t="str">
            <v>89691</v>
          </cell>
          <cell r="B3941" t="str">
            <v>TE, CPVC, SOLDÁVEL, DN 15MM, INSTALADO EM RAMAL OU SUB-RAMAL DE ÁGUA - FORNECIMENTO E INSTALAÇÃO. AF_06/2022</v>
          </cell>
          <cell r="C3941" t="str">
            <v>UN</v>
          </cell>
          <cell r="D3941" t="str">
            <v>ATRIBUÍDO SÃO PAULO</v>
          </cell>
          <cell r="E3941" t="str">
            <v>11,40</v>
          </cell>
        </row>
        <row r="3942">
          <cell r="A3942" t="str">
            <v>89692</v>
          </cell>
          <cell r="B3942" t="str">
            <v>JUNÇÃO SIMPLES, PVC, SERIE R, ÁGUA PLUVIAL, DN 100 X 75 MM, JUNTA ELÁSTICA, FORNECIDO E INSTALADO EM CONDUTORES VERTICAIS DE ÁGUAS PLUVIAIS. AF_06/2022</v>
          </cell>
          <cell r="C3942" t="str">
            <v>UN</v>
          </cell>
          <cell r="D3942" t="str">
            <v>COEFICIENTE DE REPRESENTATIVIDADE</v>
          </cell>
          <cell r="E3942" t="str">
            <v>91,26</v>
          </cell>
        </row>
        <row r="3943">
          <cell r="A3943" t="str">
            <v>89693</v>
          </cell>
          <cell r="B3943" t="str">
            <v>TÊ, PVC, SERIE R, ÁGUA PLUVIAL, DN 100 X 100 MM, JUNTA ELÁSTICA, FORNECIDO E INSTALADO EM CONDUTORES VERTICAIS DE ÁGUAS PLUVIAIS. AF_06/2022</v>
          </cell>
          <cell r="C3943" t="str">
            <v>UN</v>
          </cell>
          <cell r="D3943" t="str">
            <v>COEFICIENTE DE REPRESENTATIVIDADE</v>
          </cell>
          <cell r="E3943" t="str">
            <v>71,37</v>
          </cell>
        </row>
        <row r="3944">
          <cell r="A3944" t="str">
            <v>89694</v>
          </cell>
          <cell r="B3944" t="str">
            <v>TE DE TRANSIÇÃO, CPVC, SOLDÁVEL, DN 15MM X 1/2 , INSTALADO EM RAMAL OU SUB-RAMAL DE ÁGUA   FORNECIMENTO E INSTALAÇÃO. AF_06/2022</v>
          </cell>
          <cell r="C3944" t="str">
            <v>UN</v>
          </cell>
          <cell r="D3944" t="str">
            <v>ATRIBUÍDO SÃO PAULO</v>
          </cell>
          <cell r="E3944" t="str">
            <v>16,70</v>
          </cell>
        </row>
        <row r="3945">
          <cell r="A3945" t="str">
            <v>89695</v>
          </cell>
          <cell r="B3945" t="str">
            <v>TÊ MISTURADOR, CPVC, SOLDÁVEL, DN15MM, INSTALADO EM RAMAL OU SUB-RAMAL DE ÁGUA   FORNECIMENTO E INSTALAÇÃO. AF_06/2022</v>
          </cell>
          <cell r="C3945" t="str">
            <v>UN</v>
          </cell>
          <cell r="D3945" t="str">
            <v>ATRIBUÍDO SÃO PAULO</v>
          </cell>
          <cell r="E3945" t="str">
            <v>14,25</v>
          </cell>
        </row>
        <row r="3946">
          <cell r="A3946" t="str">
            <v>89696</v>
          </cell>
          <cell r="B3946" t="str">
            <v>TÊ, PVC, SERIE R, ÁGUA PLUVIAL, DN 100 X 75 MM, JUNTA ELÁSTICA, FORNECIDO E INSTALADO EM CONDUTORES VERTICAIS DE ÁGUAS PLUVIAIS. AF_06/2022</v>
          </cell>
          <cell r="C3946" t="str">
            <v>UN</v>
          </cell>
          <cell r="D3946" t="str">
            <v>COEFICIENTE DE REPRESENTATIVIDADE</v>
          </cell>
          <cell r="E3946" t="str">
            <v>76,01</v>
          </cell>
        </row>
        <row r="3947">
          <cell r="A3947" t="str">
            <v>89697</v>
          </cell>
          <cell r="B3947" t="str">
            <v>TE, CPVC, SOLDÁVEL, DN 22MM, INSTALADO EM RAMAL OU SUB-RAMAL DE ÁGUA - FORNECIMENTO E INSTALAÇÃO. AF_06/2022</v>
          </cell>
          <cell r="C3947" t="str">
            <v>UN</v>
          </cell>
          <cell r="D3947" t="str">
            <v>ATRIBUÍDO SÃO PAULO</v>
          </cell>
          <cell r="E3947" t="str">
            <v>14,97</v>
          </cell>
        </row>
        <row r="3948">
          <cell r="A3948" t="str">
            <v>89698</v>
          </cell>
          <cell r="B3948" t="str">
            <v>JUNÇÃO SIMPLES, PVC, SERIE R, ÁGUA PLUVIAL, DN 150 X 150 MM, JUNTA ELÁSTICA, FORNECIDO E INSTALADO EM CONDUTORES VERTICAIS DE ÁGUAS PLUVIAIS. AF_06/2022</v>
          </cell>
          <cell r="C3948" t="str">
            <v>UN</v>
          </cell>
          <cell r="D3948" t="str">
            <v>COEFICIENTE DE REPRESENTATIVIDADE</v>
          </cell>
          <cell r="E3948" t="str">
            <v>242,45</v>
          </cell>
        </row>
        <row r="3949">
          <cell r="A3949" t="str">
            <v>89699</v>
          </cell>
          <cell r="B3949" t="str">
            <v>JUNÇÃO SIMPLES, PVC, SERIE R, ÁGUA PLUVIAL, DN 150 X 100 MM, JUNTA ELÁSTICA, FORNECIDO E INSTALADO EM CONDUTORES VERTICAIS DE ÁGUAS PLUVIAIS. AF_06/2022</v>
          </cell>
          <cell r="C3949" t="str">
            <v>UN</v>
          </cell>
          <cell r="D3949" t="str">
            <v>COEFICIENTE DE REPRESENTATIVIDADE</v>
          </cell>
          <cell r="E3949" t="str">
            <v>182,96</v>
          </cell>
        </row>
        <row r="3950">
          <cell r="A3950" t="str">
            <v>89700</v>
          </cell>
          <cell r="B3950" t="str">
            <v>TE DE TRANSIÇÃO, CPVC, SOLDÁVEL, DN 22MM X 1/2 , INSTALADO EM RAMAL OU SUB-RAMAL DE ÁGUA   FORNECIMENTO E INSTALAÇÃO. AF_06/2022</v>
          </cell>
          <cell r="C3950" t="str">
            <v>UN</v>
          </cell>
          <cell r="D3950" t="str">
            <v>ATRIBUÍDO SÃO PAULO</v>
          </cell>
          <cell r="E3950" t="str">
            <v>19,14</v>
          </cell>
        </row>
        <row r="3951">
          <cell r="A3951" t="str">
            <v>89701</v>
          </cell>
          <cell r="B3951" t="str">
            <v>TÊ, PVC, SERIE R, ÁGUA PLUVIAL, DN 150 X 150 MM, JUNTA ELÁSTICA, FORNECIDO E INSTALADO EM CONDUTORES VERTICAIS DE ÁGUAS PLUVIAIS. AF_06/2022</v>
          </cell>
          <cell r="C3951" t="str">
            <v>UN</v>
          </cell>
          <cell r="D3951" t="str">
            <v>COEFICIENTE DE REPRESENTATIVIDADE</v>
          </cell>
          <cell r="E3951" t="str">
            <v>181,96</v>
          </cell>
        </row>
        <row r="3952">
          <cell r="A3952" t="str">
            <v>89702</v>
          </cell>
          <cell r="B3952" t="str">
            <v>TÊ MISTURADOR, CPVC, SOLDÁVEL, DN22MM, INSTALADO EM RAMAL OU SUB-RAMAL DE ÁGUA   FORNECIMENTO E INSTALAÇÃO. AF_06/2022</v>
          </cell>
          <cell r="C3952" t="str">
            <v>UN</v>
          </cell>
          <cell r="D3952" t="str">
            <v>ATRIBUÍDO SÃO PAULO</v>
          </cell>
          <cell r="E3952" t="str">
            <v>18,44</v>
          </cell>
        </row>
        <row r="3953">
          <cell r="A3953" t="str">
            <v>89703</v>
          </cell>
          <cell r="B3953" t="str">
            <v>TE MISTURADOR DE TRANSIÇÃO, CPVC, SOLDÁVEL, DN 22MM X 3/4, INSTALADO EM RAMAL OU SUB-RAMAL DE ÁGUA - FORNECIMENTO E INSTALAÇÃO. AF_06/2022</v>
          </cell>
          <cell r="C3953" t="str">
            <v>UN</v>
          </cell>
          <cell r="D3953" t="str">
            <v>ATRIBUÍDO SÃO PAULO</v>
          </cell>
          <cell r="E3953" t="str">
            <v>39,35</v>
          </cell>
        </row>
        <row r="3954">
          <cell r="A3954" t="str">
            <v>89704</v>
          </cell>
          <cell r="B3954" t="str">
            <v>TÊ, PVC, SERIE R, ÁGUA PLUVIAL, DN 150 X 100 MM, JUNTA ELÁSTICA, FORNECIDO E INSTALADO EM CONDUTORES VERTICAIS DE ÁGUAS PLUVIAIS. AF_06/2022</v>
          </cell>
          <cell r="C3954" t="str">
            <v>UN</v>
          </cell>
          <cell r="D3954" t="str">
            <v>COEFICIENTE DE REPRESENTATIVIDADE</v>
          </cell>
          <cell r="E3954" t="str">
            <v>140,32</v>
          </cell>
        </row>
        <row r="3955">
          <cell r="A3955" t="str">
            <v>89705</v>
          </cell>
          <cell r="B3955" t="str">
            <v>TÊ, CPVC, SOLDÁVEL, DN28MM, INSTALADO EM RAMAL OU SUB-RAMAL DE ÁGUA   FORNECIMENTO E INSTALAÇÃO. AF_06/2022</v>
          </cell>
          <cell r="C3955" t="str">
            <v>UN</v>
          </cell>
          <cell r="D3955" t="str">
            <v>ATRIBUÍDO SÃO PAULO</v>
          </cell>
          <cell r="E3955" t="str">
            <v>21,53</v>
          </cell>
        </row>
        <row r="3956">
          <cell r="A3956" t="str">
            <v>89706</v>
          </cell>
          <cell r="B3956" t="str">
            <v>TÊ, CPVC, SOLDÁVEL, DN35MM, INSTALADO EM RAMAL OU SUB-RAMAL DE ÁGUA   FORNECIMENTO E INSTALAÇÃO. AF_06/2022</v>
          </cell>
          <cell r="C3956" t="str">
            <v>UN</v>
          </cell>
          <cell r="D3956" t="str">
            <v>ATRIBUÍDO SÃO PAULO</v>
          </cell>
          <cell r="E3956" t="str">
            <v>46,73</v>
          </cell>
        </row>
        <row r="3957">
          <cell r="A3957" t="str">
            <v>89718</v>
          </cell>
          <cell r="B3957" t="str">
            <v>TUBO, CPVC, SOLDÁVEL, DN 35MM, INSTALADO EM RAMAL DE DISTRIBUIÇÃO DE ÁGUA   FORNECIMENTO E INSTALAÇÃO. AF_06/2022</v>
          </cell>
          <cell r="C3957" t="str">
            <v>M</v>
          </cell>
          <cell r="D3957" t="str">
            <v>ATRIBUÍDO SÃO PAULO</v>
          </cell>
          <cell r="E3957" t="str">
            <v>44,02</v>
          </cell>
        </row>
        <row r="3958">
          <cell r="A3958" t="str">
            <v>89719</v>
          </cell>
          <cell r="B3958" t="str">
            <v>JOELHO 90 GRAUS, CPVC, SOLDÁVEL, DN 22MM, INSTALADO EM RAMAL DE DISTRIBUIÇÃO DE ÁGUA   FORNECIMENTO E INSTALAÇÃO. AF_06/2022</v>
          </cell>
          <cell r="C3958" t="str">
            <v>UN</v>
          </cell>
          <cell r="D3958" t="str">
            <v>ATRIBUÍDO SÃO PAULO</v>
          </cell>
          <cell r="E3958" t="str">
            <v>10,87</v>
          </cell>
        </row>
        <row r="3959">
          <cell r="A3959" t="str">
            <v>89720</v>
          </cell>
          <cell r="B3959" t="str">
            <v>JOELHO 45 GRAUS, CPVC, SOLDÁVEL, DN 22MM, INSTALADO EM RAMAL DE DISTRIBUIÇÃO DE ÁGUA   FORNECIMENTO E INSTALAÇÃO. AF_06/2022</v>
          </cell>
          <cell r="C3959" t="str">
            <v>UN</v>
          </cell>
          <cell r="D3959" t="str">
            <v>ATRIBUÍDO SÃO PAULO</v>
          </cell>
          <cell r="E3959" t="str">
            <v>12,17</v>
          </cell>
        </row>
        <row r="3960">
          <cell r="A3960" t="str">
            <v>89721</v>
          </cell>
          <cell r="B3960" t="str">
            <v>CURVA 90 GRAUS, CPVC, SOLDÁVEL, DN 22MM, INSTALADO EM RAMAL DE DISTRIBUIÇÃO DE ÁGUA - FORNECIMENTO E INSTALAÇÃO. AF_06/2022</v>
          </cell>
          <cell r="C3960" t="str">
            <v>UN</v>
          </cell>
          <cell r="D3960" t="str">
            <v>ATRIBUÍDO SÃO PAULO</v>
          </cell>
          <cell r="E3960" t="str">
            <v>13,21</v>
          </cell>
        </row>
        <row r="3961">
          <cell r="A3961" t="str">
            <v>89723</v>
          </cell>
          <cell r="B3961" t="str">
            <v>JOELHO 90 GRAUS, CPVC, SOLDÁVEL, DN 28MM, INSTALADO EM RAMAL DE DISTRIBUIÇÃO DE ÁGUA   FORNECIMENTO E INSTALAÇÃO. AF_06/2022</v>
          </cell>
          <cell r="C3961" t="str">
            <v>UN</v>
          </cell>
          <cell r="D3961" t="str">
            <v>ATRIBUÍDO SÃO PAULO</v>
          </cell>
          <cell r="E3961" t="str">
            <v>16,57</v>
          </cell>
        </row>
        <row r="3962">
          <cell r="A3962" t="str">
            <v>89724</v>
          </cell>
          <cell r="B3962" t="str">
            <v>JOELHO 90 GRAUS, PVC, SERIE NORMAL, ESGOTO PREDIAL, DN 40 MM, JUNTA SOLDÁVEL, FORNECIDO E INSTALADO EM RAMAL DE DESCARGA OU RAMAL DE ESGOTO SANITÁRIO. AF_08/2022</v>
          </cell>
          <cell r="C3962" t="str">
            <v>UN</v>
          </cell>
          <cell r="D3962" t="str">
            <v>COEFICIENTE DE REPRESENTATIVIDADE</v>
          </cell>
          <cell r="E3962" t="str">
            <v>8,45</v>
          </cell>
        </row>
        <row r="3963">
          <cell r="A3963" t="str">
            <v>89725</v>
          </cell>
          <cell r="B3963" t="str">
            <v>JOELHO 45 GRAUS, CPVC, SOLDÁVEL, DN 28MM, INSTALADO EM RAMAL DE DISTRIBUIÇÃO DE ÁGUA   FORNECIMENTO E INSTALAÇÃO. AF_06/2022</v>
          </cell>
          <cell r="C3963" t="str">
            <v>UN</v>
          </cell>
          <cell r="D3963" t="str">
            <v>ATRIBUÍDO SÃO PAULO</v>
          </cell>
          <cell r="E3963" t="str">
            <v>16,03</v>
          </cell>
        </row>
        <row r="3964">
          <cell r="A3964" t="str">
            <v>89726</v>
          </cell>
          <cell r="B3964" t="str">
            <v>JOELHO 45 GRAUS, PVC, SERIE NORMAL, ESGOTO PREDIAL, DN 40 MM, JUNTA SOLDÁVEL, FORNECIDO E INSTALADO EM RAMAL DE DESCARGA OU RAMAL DE ESGOTO SANITÁRIO. AF_08/2022</v>
          </cell>
          <cell r="C3964" t="str">
            <v>UN</v>
          </cell>
          <cell r="D3964" t="str">
            <v>COEFICIENTE DE REPRESENTATIVIDADE</v>
          </cell>
          <cell r="E3964" t="str">
            <v>8,66</v>
          </cell>
        </row>
        <row r="3965">
          <cell r="A3965" t="str">
            <v>89727</v>
          </cell>
          <cell r="B3965" t="str">
            <v>CURVA 90 GRAUS, CPVC, SOLDÁVEL, DN 28MM, INSTALADO EM RAMAL DE DISTRIBUIÇÃO DE ÁGUA   FORNECIMENTO E INSTALAÇÃO. AF_06/2022</v>
          </cell>
          <cell r="C3965" t="str">
            <v>UN</v>
          </cell>
          <cell r="D3965" t="str">
            <v>ATRIBUÍDO SÃO PAULO</v>
          </cell>
          <cell r="E3965" t="str">
            <v>20,09</v>
          </cell>
        </row>
        <row r="3966">
          <cell r="A3966" t="str">
            <v>89728</v>
          </cell>
          <cell r="B3966" t="str">
            <v>CURVA CURTA 90 GRAUS, PVC, SERIE NORMAL, ESGOTO PREDIAL, DN 40 MM, JUNTA SOLDÁVEL, FORNECIDO E INSTALADO EM RAMAL DE DESCARGA OU RAMAL DE ESGOTO SANITÁRIO. AF_08/2022</v>
          </cell>
          <cell r="C3966" t="str">
            <v>UN</v>
          </cell>
          <cell r="D3966" t="str">
            <v>COEFICIENTE DE REPRESENTATIVIDADE</v>
          </cell>
          <cell r="E3966" t="str">
            <v>11,09</v>
          </cell>
        </row>
        <row r="3967">
          <cell r="A3967" t="str">
            <v>89729</v>
          </cell>
          <cell r="B3967" t="str">
            <v>JOELHO 90 GRAUS, CPVC, SOLDÁVEL, DN 35MM, INSTALADO EM RAMAL DE DISTRIBUIÇÃO DE ÁGUA   FORNECIMENTO E INSTALAÇÃO. AF_06/2022</v>
          </cell>
          <cell r="C3967" t="str">
            <v>UN</v>
          </cell>
          <cell r="D3967" t="str">
            <v>ATRIBUÍDO SÃO PAULO</v>
          </cell>
          <cell r="E3967" t="str">
            <v>24,48</v>
          </cell>
        </row>
        <row r="3968">
          <cell r="A3968" t="str">
            <v>89730</v>
          </cell>
          <cell r="B3968" t="str">
            <v>CURVA LONGA 90 GRAUS, PVC, SERIE NORMAL, ESGOTO PREDIAL, DN 40 MM, JUNTA SOLDÁVEL, FORNECIDO E INSTALADO EM RAMAL DE DESCARGA OU RAMAL DE ESGOTO SANITÁRIO. AF_08/2022</v>
          </cell>
          <cell r="C3968" t="str">
            <v>UN</v>
          </cell>
          <cell r="D3968" t="str">
            <v>COEFICIENTE DE REPRESENTATIVIDADE</v>
          </cell>
          <cell r="E3968" t="str">
            <v>12,80</v>
          </cell>
        </row>
        <row r="3969">
          <cell r="A3969" t="str">
            <v>89731</v>
          </cell>
          <cell r="B3969" t="str">
            <v>JOELHO 90 GRAUS, PVC, SERIE NORMAL, ESGOTO PREDIAL, DN 50 MM, JUNTA ELÁSTICA, FORNECIDO E INSTALADO EM RAMAL DE DESCARGA OU RAMAL DE ESGOTO SANITÁRIO. AF_08/2022</v>
          </cell>
          <cell r="C3969" t="str">
            <v>UN</v>
          </cell>
          <cell r="D3969" t="str">
            <v>COEFICIENTE DE REPRESENTATIVIDADE</v>
          </cell>
          <cell r="E3969" t="str">
            <v>13,62</v>
          </cell>
        </row>
        <row r="3970">
          <cell r="A3970" t="str">
            <v>89732</v>
          </cell>
          <cell r="B3970" t="str">
            <v>JOELHO 45 GRAUS, PVC, SERIE NORMAL, ESGOTO PREDIAL, DN 50 MM, JUNTA ELÁSTICA, FORNECIDO E INSTALADO EM RAMAL DE DESCARGA OU RAMAL DE ESGOTO SANITÁRIO. AF_08/2022</v>
          </cell>
          <cell r="C3970" t="str">
            <v>UN</v>
          </cell>
          <cell r="D3970" t="str">
            <v>COEFICIENTE DE REPRESENTATIVIDADE</v>
          </cell>
          <cell r="E3970" t="str">
            <v>14,28</v>
          </cell>
        </row>
        <row r="3971">
          <cell r="A3971" t="str">
            <v>89733</v>
          </cell>
          <cell r="B3971" t="str">
            <v>CURVA CURTA 90 GRAUS, PVC, SERIE NORMAL, ESGOTO PREDIAL, DN 50 MM, JUNTA ELÁSTICA, FORNECIDO E INSTALADO EM RAMAL DE DESCARGA OU RAMAL DE ESGOTO SANITÁRIO. AF_08/2022</v>
          </cell>
          <cell r="C3971" t="str">
            <v>UN</v>
          </cell>
          <cell r="D3971" t="str">
            <v>COEFICIENTE DE REPRESENTATIVIDADE</v>
          </cell>
          <cell r="E3971" t="str">
            <v>21,26</v>
          </cell>
        </row>
        <row r="3972">
          <cell r="A3972" t="str">
            <v>89734</v>
          </cell>
          <cell r="B3972" t="str">
            <v>JOELHO 45 GRAUS, CPVC, SOLDÁVEL, DN 35MM, INSTALADO EM RAMAL DE DISTRIBUIÇÃO DE ÁGUA   FORNECIMENTO E INSTALAÇÃO. AF_06/2022</v>
          </cell>
          <cell r="C3972" t="str">
            <v>UN</v>
          </cell>
          <cell r="D3972" t="str">
            <v>ATRIBUÍDO SÃO PAULO</v>
          </cell>
          <cell r="E3972" t="str">
            <v>23,15</v>
          </cell>
        </row>
        <row r="3973">
          <cell r="A3973" t="str">
            <v>89735</v>
          </cell>
          <cell r="B3973" t="str">
            <v>CURVA LONGA 90 GRAUS, PVC, SERIE NORMAL, ESGOTO PREDIAL, DN 50 MM, JUNTA ELÁSTICA, FORNECIDO E INSTALADO EM RAMAL DE DESCARGA OU RAMAL DE ESGOTO SANITÁRIO. AF_08/2022</v>
          </cell>
          <cell r="C3973" t="str">
            <v>UN</v>
          </cell>
          <cell r="D3973" t="str">
            <v>COEFICIENTE DE REPRESENTATIVIDADE</v>
          </cell>
          <cell r="E3973" t="str">
            <v>23,23</v>
          </cell>
        </row>
        <row r="3974">
          <cell r="A3974" t="str">
            <v>89736</v>
          </cell>
          <cell r="B3974" t="str">
            <v>LUVA, CPVC, SOLDÁVEL, DN 22MM, INSTALADO EM RAMAL DE DISTRIBUIÇÃO DE ÁGUA   FORNECIMENTO E INSTALAÇÃO. AF_06/2022</v>
          </cell>
          <cell r="C3974" t="str">
            <v>UN</v>
          </cell>
          <cell r="D3974" t="str">
            <v>ATRIBUÍDO SÃO PAULO</v>
          </cell>
          <cell r="E3974" t="str">
            <v>7,72</v>
          </cell>
        </row>
        <row r="3975">
          <cell r="A3975" t="str">
            <v>89737</v>
          </cell>
          <cell r="B3975" t="str">
            <v>JOELHO 90 GRAUS, PVC, SERIE NORMAL, ESGOTO PREDIAL, DN 75 MM, JUNTA ELÁSTICA, FORNECIDO E INSTALADO EM RAMAL DE DESCARGA OU RAMAL DE ESGOTO SANITÁRIO. AF_08/2022</v>
          </cell>
          <cell r="C3975" t="str">
            <v>UN</v>
          </cell>
          <cell r="D3975" t="str">
            <v>COEFICIENTE DE REPRESENTATIVIDADE</v>
          </cell>
          <cell r="E3975" t="str">
            <v>20,85</v>
          </cell>
        </row>
        <row r="3976">
          <cell r="A3976" t="str">
            <v>89738</v>
          </cell>
          <cell r="B3976" t="str">
            <v>LUVA DE CORRER, CPVC, SOLDÁVEL, DN 22MM, INSTALADO EM RAMAL DE DISTRIBUIÇÃO DE ÁGUA   FORNECIMENTO E INSTALAÇÃO. AF_12/2014</v>
          </cell>
          <cell r="C3976" t="str">
            <v>UN</v>
          </cell>
          <cell r="D3976" t="str">
            <v>ATRIBUÍDO SÃO PAULO</v>
          </cell>
          <cell r="E3976" t="str">
            <v>13,95</v>
          </cell>
        </row>
        <row r="3977">
          <cell r="A3977" t="str">
            <v>89739</v>
          </cell>
          <cell r="B3977" t="str">
            <v>JOELHO 45 GRAUS, PVC, SERIE NORMAL, ESGOTO PREDIAL, DN 75 MM, JUNTA ELÁSTICA, FORNECIDO E INSTALADO EM RAMAL DE DESCARGA OU RAMAL DE ESGOTO SANITÁRIO. AF_08/2022</v>
          </cell>
          <cell r="C3977" t="str">
            <v>UN</v>
          </cell>
          <cell r="D3977" t="str">
            <v>COEFICIENTE DE REPRESENTATIVIDADE</v>
          </cell>
          <cell r="E3977" t="str">
            <v>21,73</v>
          </cell>
        </row>
        <row r="3978">
          <cell r="A3978" t="str">
            <v>89740</v>
          </cell>
          <cell r="B3978" t="str">
            <v>LUVA DE TRANSIÇÃO, CPVC, SOLDÁVEL, DN 22MM X 25MM, INSTALADO EM RAMAL DE DISTRIBUIÇÃO DE ÁGUA   FORNECIMENTO E INSTALAÇÃO. AF_06/2022</v>
          </cell>
          <cell r="C3978" t="str">
            <v>UN</v>
          </cell>
          <cell r="D3978" t="str">
            <v>ATRIBUÍDO SÃO PAULO</v>
          </cell>
          <cell r="E3978" t="str">
            <v>7,83</v>
          </cell>
        </row>
        <row r="3979">
          <cell r="A3979" t="str">
            <v>89741</v>
          </cell>
          <cell r="B3979" t="str">
            <v>UNIÃO, CPVC, SOLDÁVEL, DN 22MM, INSTALADO EM RAMAL DE DISTRIBUIÇÃO DE ÁGUA   FORNECIMENTO E INSTALAÇÃO. AF_06/2022</v>
          </cell>
          <cell r="C3979" t="str">
            <v>UN</v>
          </cell>
          <cell r="D3979" t="str">
            <v>ATRIBUÍDO SÃO PAULO</v>
          </cell>
          <cell r="E3979" t="str">
            <v>19,07</v>
          </cell>
        </row>
        <row r="3980">
          <cell r="A3980" t="str">
            <v>89742</v>
          </cell>
          <cell r="B3980" t="str">
            <v>CURVA CURTA 90 GRAUS, PVC, SERIE NORMAL, ESGOTO PREDIAL, DN 75 MM, JUNTA ELÁSTICA, FORNECIDO E INSTALADO EM RAMAL DE DESCARGA OU RAMAL DE ESGOTO SANITÁRIO. AF_08/2022</v>
          </cell>
          <cell r="C3980" t="str">
            <v>UN</v>
          </cell>
          <cell r="D3980" t="str">
            <v>COEFICIENTE DE REPRESENTATIVIDADE</v>
          </cell>
          <cell r="E3980" t="str">
            <v>36,27</v>
          </cell>
        </row>
        <row r="3981">
          <cell r="A3981" t="str">
            <v>89743</v>
          </cell>
          <cell r="B3981" t="str">
            <v>CURVA LONGA 90 GRAUS, PVC, SERIE NORMAL, ESGOTO PREDIAL, DN 75 MM, JUNTA ELÁSTICA, FORNECIDO E INSTALADO EM RAMAL DE DESCARGA OU RAMAL DE ESGOTO SANITÁRIO. AF_08/2022</v>
          </cell>
          <cell r="C3981" t="str">
            <v>UN</v>
          </cell>
          <cell r="D3981" t="str">
            <v>COEFICIENTE DE REPRESENTATIVIDADE</v>
          </cell>
          <cell r="E3981" t="str">
            <v>54,87</v>
          </cell>
        </row>
        <row r="3982">
          <cell r="A3982" t="str">
            <v>89744</v>
          </cell>
          <cell r="B3982" t="str">
            <v>JOELHO 90 GRAUS, PVC, SERIE NORMAL, ESGOTO PREDIAL, DN 100 MM, JUNTA ELÁSTICA, FORNECIDO E INSTALADO EM RAMAL DE DESCARGA OU RAMAL DE ESGOTO SANITÁRIO. AF_08/2022</v>
          </cell>
          <cell r="C3982" t="str">
            <v>UN</v>
          </cell>
          <cell r="D3982" t="str">
            <v>COEFICIENTE DE REPRESENTATIVIDADE</v>
          </cell>
          <cell r="E3982" t="str">
            <v>25,46</v>
          </cell>
        </row>
        <row r="3983">
          <cell r="A3983" t="str">
            <v>89746</v>
          </cell>
          <cell r="B3983" t="str">
            <v>JOELHO 45 GRAUS, PVC, SERIE NORMAL, ESGOTO PREDIAL, DN 100 MM, JUNTA ELÁSTICA, FORNECIDO E INSTALADO EM RAMAL DE DESCARGA OU RAMAL DE ESGOTO SANITÁRIO. AF_08/2022</v>
          </cell>
          <cell r="C3983" t="str">
            <v>UN</v>
          </cell>
          <cell r="D3983" t="str">
            <v>COEFICIENTE DE REPRESENTATIVIDADE</v>
          </cell>
          <cell r="E3983" t="str">
            <v>26,21</v>
          </cell>
        </row>
        <row r="3984">
          <cell r="A3984" t="str">
            <v>89747</v>
          </cell>
          <cell r="B3984" t="str">
            <v>ADAPTADOR, CPVC, SOLDÁVEL, DN 22MM, INSTALADO EM RAMAL DE DISTRIBUIÇÃO DE ÁGUA   FORNECIMENTO E INSTALAÇÃO. AF_06/2022</v>
          </cell>
          <cell r="C3984" t="str">
            <v>UN</v>
          </cell>
          <cell r="D3984" t="str">
            <v>ATRIBUÍDO SÃO PAULO</v>
          </cell>
          <cell r="E3984" t="str">
            <v>24,33</v>
          </cell>
        </row>
        <row r="3985">
          <cell r="A3985" t="str">
            <v>89748</v>
          </cell>
          <cell r="B3985" t="str">
            <v>CURVA CURTA 90 GRAUS, PVC, SERIE NORMAL, ESGOTO PREDIAL, DN 100 MM, JUNTA ELÁSTICA, FORNECIDO E INSTALADO EM RAMAL DE DESCARGA OU RAMAL DE ESGOTO SANITÁRIO. AF_08/2022</v>
          </cell>
          <cell r="C3985" t="str">
            <v>UN</v>
          </cell>
          <cell r="D3985" t="str">
            <v>COEFICIENTE DE REPRESENTATIVIDADE</v>
          </cell>
          <cell r="E3985" t="str">
            <v>39,05</v>
          </cell>
        </row>
        <row r="3986">
          <cell r="A3986" t="str">
            <v>89749</v>
          </cell>
          <cell r="B3986" t="str">
            <v>CURVA DE TRANSPOSIÇÃO, CPVC, SOLDÁVEL, DN 22MM, INSTALADO EM RAMAL DE DISTRIBUIÇÃO DE ÁGUA   FORNECIMENTO E INSTALAÇÃO. AF_06/2022</v>
          </cell>
          <cell r="C3986" t="str">
            <v>UN</v>
          </cell>
          <cell r="D3986" t="str">
            <v>ATRIBUÍDO SÃO PAULO</v>
          </cell>
          <cell r="E3986" t="str">
            <v>13,90</v>
          </cell>
        </row>
        <row r="3987">
          <cell r="A3987" t="str">
            <v>89750</v>
          </cell>
          <cell r="B3987" t="str">
            <v>CURVA LONGA 90 GRAUS, PVC, SERIE NORMAL, ESGOTO PREDIAL, DN 100 MM, JUNTA ELÁSTICA, FORNECIDO E INSTALADO EM RAMAL DE DESCARGA OU RAMAL DE ESGOTO SANITÁRIO. AF_08/2022</v>
          </cell>
          <cell r="C3987" t="str">
            <v>UN</v>
          </cell>
          <cell r="D3987" t="str">
            <v>COEFICIENTE DE REPRESENTATIVIDADE</v>
          </cell>
          <cell r="E3987" t="str">
            <v>70,70</v>
          </cell>
        </row>
        <row r="3988">
          <cell r="A3988" t="str">
            <v>89752</v>
          </cell>
          <cell r="B3988" t="str">
            <v>LUVA SIMPLES, PVC, SERIE NORMAL, ESGOTO PREDIAL, DN 40 MM, JUNTA SOLDÁVEL, FORNECIDO E INSTALADO EM RAMAL DE DESCARGA OU RAMAL DE ESGOTO SANITÁRIO. AF_08/2022</v>
          </cell>
          <cell r="C3988" t="str">
            <v>UN</v>
          </cell>
          <cell r="D3988" t="str">
            <v>COEFICIENTE DE REPRESENTATIVIDADE</v>
          </cell>
          <cell r="E3988" t="str">
            <v>6,37</v>
          </cell>
        </row>
        <row r="3989">
          <cell r="A3989" t="str">
            <v>89753</v>
          </cell>
          <cell r="B3989" t="str">
            <v>LUVA SIMPLES, PVC, SERIE NORMAL, ESGOTO PREDIAL, DN 50 MM, JUNTA ELÁSTICA, FORNECIDO E INSTALADO EM RAMAL DE DESCARGA OU RAMAL DE ESGOTO SANITÁRIO. AF_08/2022</v>
          </cell>
          <cell r="C3989" t="str">
            <v>UN</v>
          </cell>
          <cell r="D3989" t="str">
            <v>COEFICIENTE DE REPRESENTATIVIDADE</v>
          </cell>
          <cell r="E3989" t="str">
            <v>7,83</v>
          </cell>
        </row>
        <row r="3990">
          <cell r="A3990" t="str">
            <v>89754</v>
          </cell>
          <cell r="B3990" t="str">
            <v>LUVA DE CORRER, PVC, SERIE NORMAL, ESGOTO PREDIAL, DN 50 MM, JUNTA ELÁSTICA, FORNECIDO E INSTALADO EM RAMAL DE DESCARGA OU RAMAL DE ESGOTO SANITÁRIO. AF_08/2022</v>
          </cell>
          <cell r="C3990" t="str">
            <v>UN</v>
          </cell>
          <cell r="D3990" t="str">
            <v>COEFICIENTE DE REPRESENTATIVIDADE</v>
          </cell>
          <cell r="E3990" t="str">
            <v>19,27</v>
          </cell>
        </row>
        <row r="3991">
          <cell r="A3991" t="str">
            <v>89755</v>
          </cell>
          <cell r="B3991" t="str">
            <v>LUVA, CPVC, SOLDÁVEL, DN 28MM, INSTALADO EM RAMAL DE DISTRIBUIÇÃO DE ÁGUA   FORNECIMENTO E INSTALAÇÃO. AF_06/2022</v>
          </cell>
          <cell r="C3991" t="str">
            <v>UN</v>
          </cell>
          <cell r="D3991" t="str">
            <v>ATRIBUÍDO SÃO PAULO</v>
          </cell>
          <cell r="E3991" t="str">
            <v>11,56</v>
          </cell>
        </row>
        <row r="3992">
          <cell r="A3992" t="str">
            <v>89756</v>
          </cell>
          <cell r="B3992" t="str">
            <v>LUVA DE CORRER, CPVC, SOLDÁVEL, DN 28MM, INSTALADO EM RAMAL DE DISTRIBUIÇÃO DE ÁGUA   FORNECIMENTO E INSTALAÇÃO. AF_06/2022</v>
          </cell>
          <cell r="C3992" t="str">
            <v>UN</v>
          </cell>
          <cell r="D3992" t="str">
            <v>ATRIBUÍDO SÃO PAULO</v>
          </cell>
          <cell r="E3992" t="str">
            <v>19,31</v>
          </cell>
        </row>
        <row r="3993">
          <cell r="A3993" t="str">
            <v>89757</v>
          </cell>
          <cell r="B3993" t="str">
            <v>UNIÃO, CPVC, SOLDÁVEL, DN 28MM, INSTALADO EM RAMAL DE DISTRIBUIÇÃO DE ÁGUA   FORNECIMENTO E INSTALAÇÃO. AF_06/2022</v>
          </cell>
          <cell r="C3993" t="str">
            <v>UN</v>
          </cell>
          <cell r="D3993" t="str">
            <v>ATRIBUÍDO SÃO PAULO</v>
          </cell>
          <cell r="E3993" t="str">
            <v>24,91</v>
          </cell>
        </row>
        <row r="3994">
          <cell r="A3994" t="str">
            <v>89758</v>
          </cell>
          <cell r="B3994" t="str">
            <v>CONECTOR, CPVC, SOLDÁVEL, DN 28MM X 1 , INSTALADO EM RAMAL DE DISTRIBUIÇÃO DE ÁGUA   FORNECIMENTO E INSTALAÇÃO. AF_06/2022</v>
          </cell>
          <cell r="C3994" t="str">
            <v>UN</v>
          </cell>
          <cell r="D3994" t="str">
            <v>ATRIBUÍDO SÃO PAULO</v>
          </cell>
          <cell r="E3994" t="str">
            <v>30,37</v>
          </cell>
        </row>
        <row r="3995">
          <cell r="A3995" t="str">
            <v>89759</v>
          </cell>
          <cell r="B3995" t="str">
            <v>BUCHA DE REDUÇÃO, CPVC, SOLDÁVEL, DN 28MM X 22MM, INSTALADO EM RAMAL DE DISTRIBUIÇÃO DE ÁGUA - FORNECIMENTO E INSTALAÇÃO. AF_06/2022</v>
          </cell>
          <cell r="C3995" t="str">
            <v>UN</v>
          </cell>
          <cell r="D3995" t="str">
            <v>ATRIBUÍDO SÃO PAULO</v>
          </cell>
          <cell r="E3995" t="str">
            <v>9,81</v>
          </cell>
        </row>
        <row r="3996">
          <cell r="A3996" t="str">
            <v>89760</v>
          </cell>
          <cell r="B3996" t="str">
            <v>LUVA, CPVC, SOLDÁVEL, DN 35MM, INSTALADO EM RAMAL DE DISTRIBUIÇÃO DE ÁGUA - FORNECIMENTO E INSTALAÇÃO. AF_06/2022</v>
          </cell>
          <cell r="C3996" t="str">
            <v>UN</v>
          </cell>
          <cell r="D3996" t="str">
            <v>ATRIBUÍDO SÃO PAULO</v>
          </cell>
          <cell r="E3996" t="str">
            <v>18,41</v>
          </cell>
        </row>
        <row r="3997">
          <cell r="A3997" t="str">
            <v>89761</v>
          </cell>
          <cell r="B3997" t="str">
            <v>LUVA DE CORRER, CPVC, SOLDÁVEL, DN 35MM, INSTALADO EM RAMAL DE DISTRIBUIÇÃO DE ÁGUA - FORNECIMENTO E INSTALAÇÃO. AF_06/2022</v>
          </cell>
          <cell r="C3997" t="str">
            <v>UN</v>
          </cell>
          <cell r="D3997" t="str">
            <v>ATRIBUÍDO SÃO PAULO</v>
          </cell>
          <cell r="E3997" t="str">
            <v>25,73</v>
          </cell>
        </row>
        <row r="3998">
          <cell r="A3998" t="str">
            <v>89762</v>
          </cell>
          <cell r="B3998" t="str">
            <v>UNIÃO, CPVC, SOLDÁVEL, DN35MM, INSTALADO EM RAMAL DE DISTRIBUIÇÃO DE ÁGUA - FORNECIMENTO E INSTALAÇÃO. AF_06/2022</v>
          </cell>
          <cell r="C3998" t="str">
            <v>UN</v>
          </cell>
          <cell r="D3998" t="str">
            <v>ATRIBUÍDO SÃO PAULO</v>
          </cell>
          <cell r="E3998" t="str">
            <v>36,20</v>
          </cell>
        </row>
        <row r="3999">
          <cell r="A3999" t="str">
            <v>89763</v>
          </cell>
          <cell r="B3999" t="str">
            <v>CONECTOR, CPVC, SOLDÁVEL, DN 35MM X 1 1/4 , INSTALADO EM RAMAL DE DISTRIBUIÇÃO DE ÁGUA - FORNECIMENTO E INSTALAÇÃO. AF_06/2022</v>
          </cell>
          <cell r="C3999" t="str">
            <v>UN</v>
          </cell>
          <cell r="D3999" t="str">
            <v>ATRIBUÍDO SÃO PAULO</v>
          </cell>
          <cell r="E3999" t="str">
            <v>45,87</v>
          </cell>
        </row>
        <row r="4000">
          <cell r="A4000" t="str">
            <v>89764</v>
          </cell>
          <cell r="B4000" t="str">
            <v>BUCHA DE REDUÇÃO, CPVC, SOLDÁVEL, DN35MM X 28MM, INSTALADO EM RAMAL DE DISTRIBUIÇÃO DE ÁGUA - FORNECIMENTO E INSTALAÇÃO. AF_06/2022</v>
          </cell>
          <cell r="C4000" t="str">
            <v>UN</v>
          </cell>
          <cell r="D4000" t="str">
            <v>ATRIBUÍDO SÃO PAULO</v>
          </cell>
          <cell r="E4000" t="str">
            <v>30,63</v>
          </cell>
        </row>
        <row r="4001">
          <cell r="A4001" t="str">
            <v>89765</v>
          </cell>
          <cell r="B4001" t="str">
            <v>TE, CPVC, SOLDÁVEL, DN 22MM, INSTALADO EM RAMAL DE DISTRIBUIÇÃO DE ÁGUA - FORNECIMENTO E INSTALAÇÃO. AF_06/2022</v>
          </cell>
          <cell r="C4001" t="str">
            <v>UN</v>
          </cell>
          <cell r="D4001" t="str">
            <v>ATRIBUÍDO SÃO PAULO</v>
          </cell>
          <cell r="E4001" t="str">
            <v>14,22</v>
          </cell>
        </row>
        <row r="4002">
          <cell r="A4002" t="str">
            <v>89767</v>
          </cell>
          <cell r="B4002" t="str">
            <v>TÊ MISTURADOR, CPVC, SOLDÁVEL, DN 22MM, INSTALADO EM RAMAL DE DISTRIBUIÇÃO DE ÁGUA - FORNECIMENTO E INSTALAÇÃO. AF_06/2022</v>
          </cell>
          <cell r="C4002" t="str">
            <v>UN</v>
          </cell>
          <cell r="D4002" t="str">
            <v>ATRIBUÍDO SÃO PAULO</v>
          </cell>
          <cell r="E4002" t="str">
            <v>17,69</v>
          </cell>
        </row>
        <row r="4003">
          <cell r="A4003" t="str">
            <v>89768</v>
          </cell>
          <cell r="B4003" t="str">
            <v>TÊ, CPVC, SOLDÁVEL, DN 28MM, INSTALADO EM RAMAL DE DISTRIBUIÇÃO DE ÁGUA - FORNECIMENTO E INSTALAÇÃO. AF_06/2022</v>
          </cell>
          <cell r="C4003" t="str">
            <v>UN</v>
          </cell>
          <cell r="D4003" t="str">
            <v>ATRIBUÍDO SÃO PAULO</v>
          </cell>
          <cell r="E4003" t="str">
            <v>20,65</v>
          </cell>
        </row>
        <row r="4004">
          <cell r="A4004" t="str">
            <v>89769</v>
          </cell>
          <cell r="B4004" t="str">
            <v>TÊ, CPVC, SOLDÁVEL, DN35MM, INSTALADO EM RAMAL DE DISTRIBUIÇÃO DE ÁGUA - FORNECIMENTO E INSTALAÇÃO. AF_06/2022</v>
          </cell>
          <cell r="C4004" t="str">
            <v>UN</v>
          </cell>
          <cell r="D4004" t="str">
            <v>ATRIBUÍDO SÃO PAULO</v>
          </cell>
          <cell r="E4004" t="str">
            <v>45,69</v>
          </cell>
        </row>
        <row r="4005">
          <cell r="A4005" t="str">
            <v>89772</v>
          </cell>
          <cell r="B4005" t="str">
            <v>TUBO, CPVC, SOLDÁVEL, DN 54MM, INSTALADO EM PRUMADA DE ÁGUA   FORNECIMENTO E INSTALAÇÃO. AF_06/2022</v>
          </cell>
          <cell r="C4005" t="str">
            <v>M</v>
          </cell>
          <cell r="D4005" t="str">
            <v>ATRIBUÍDO SÃO PAULO</v>
          </cell>
          <cell r="E4005" t="str">
            <v>72,52</v>
          </cell>
        </row>
        <row r="4006">
          <cell r="A4006" t="str">
            <v>89774</v>
          </cell>
          <cell r="B4006" t="str">
            <v>LUVA SIMPLES, PVC, SERIE NORMAL, ESGOTO PREDIAL, DN 75 MM, JUNTA ELÁSTICA, FORNECIDO E INSTALADO EM RAMAL DE DESCARGA OU RAMAL DE ESGOTO SANITÁRIO. AF_08/2022</v>
          </cell>
          <cell r="C4006" t="str">
            <v>UN</v>
          </cell>
          <cell r="D4006" t="str">
            <v>COEFICIENTE DE REPRESENTATIVIDADE</v>
          </cell>
          <cell r="E4006" t="str">
            <v>13,29</v>
          </cell>
        </row>
        <row r="4007">
          <cell r="A4007" t="str">
            <v>89776</v>
          </cell>
          <cell r="B4007" t="str">
            <v>LUVA DE CORRER, PVC, SERIE NORMAL, ESGOTO PREDIAL, DN 75 MM, JUNTA ELÁSTICA, FORNECIDO E INSTALADO EM RAMAL DE DESCARGA OU RAMAL DE ESGOTO SANITÁRIO. AF_08/2022</v>
          </cell>
          <cell r="C4007" t="str">
            <v>UN</v>
          </cell>
          <cell r="D4007" t="str">
            <v>COEFICIENTE DE REPRESENTATIVIDADE</v>
          </cell>
          <cell r="E4007" t="str">
            <v>23,77</v>
          </cell>
        </row>
        <row r="4008">
          <cell r="A4008" t="str">
            <v>89777</v>
          </cell>
          <cell r="B4008" t="str">
            <v>JOELHO 90 GRAUS, CPVC, SOLDÁVEL, DN 35MM, INSTALADO EM PRUMADA DE ÁGUA   FORNECIMENTO E INSTALAÇÃO. AF_06/2022</v>
          </cell>
          <cell r="C4008" t="str">
            <v>UN</v>
          </cell>
          <cell r="D4008" t="str">
            <v>ATRIBUÍDO SÃO PAULO</v>
          </cell>
          <cell r="E4008" t="str">
            <v>21,41</v>
          </cell>
        </row>
        <row r="4009">
          <cell r="A4009" t="str">
            <v>89778</v>
          </cell>
          <cell r="B4009" t="str">
            <v>LUVA SIMPLES, PVC, SERIE NORMAL, ESGOTO PREDIAL, DN 100 MM, JUNTA ELÁSTICA, FORNECIDO E INSTALADO EM RAMAL DE DESCARGA OU RAMAL DE ESGOTO SANITÁRIO. AF_08/2022</v>
          </cell>
          <cell r="C4009" t="str">
            <v>UN</v>
          </cell>
          <cell r="D4009" t="str">
            <v>COEFICIENTE DE REPRESENTATIVIDADE</v>
          </cell>
          <cell r="E4009" t="str">
            <v>15,26</v>
          </cell>
        </row>
        <row r="4010">
          <cell r="A4010" t="str">
            <v>89779</v>
          </cell>
          <cell r="B4010" t="str">
            <v>LUVA DE CORRER, PVC, SERIE NORMAL, ESGOTO PREDIAL, DN 100 MM, JUNTA ELÁSTICA, FORNECIDO E INSTALADO EM RAMAL DE DESCARGA OU RAMAL DE ESGOTO SANITÁRIO. AF_08/2022</v>
          </cell>
          <cell r="C4010" t="str">
            <v>UN</v>
          </cell>
          <cell r="D4010" t="str">
            <v>COEFICIENTE DE REPRESENTATIVIDADE</v>
          </cell>
          <cell r="E4010" t="str">
            <v>32,19</v>
          </cell>
        </row>
        <row r="4011">
          <cell r="A4011" t="str">
            <v>89780</v>
          </cell>
          <cell r="B4011" t="str">
            <v>JOELHO 45 GRAUS, CPVC, SOLDÁVEL, DN 35MM, INSTALADO EM PRUMADA DE ÁGUA - FORNECIMENTO E INSTALAÇÃO. AF_06/2022</v>
          </cell>
          <cell r="C4011" t="str">
            <v>UN</v>
          </cell>
          <cell r="D4011" t="str">
            <v>ATRIBUÍDO SÃO PAULO</v>
          </cell>
          <cell r="E4011" t="str">
            <v>20,08</v>
          </cell>
        </row>
        <row r="4012">
          <cell r="A4012" t="str">
            <v>89781</v>
          </cell>
          <cell r="B4012" t="str">
            <v>JOELHO 90 GRAUS, CPVC, SOLDÁVEL, DN 42MM, INSTALADO EM PRUMADA DE ÁGUA   FORNECIMENTO E INSTALAÇÃO. AF_06/2022</v>
          </cell>
          <cell r="C4012" t="str">
            <v>UN</v>
          </cell>
          <cell r="D4012" t="str">
            <v>ATRIBUÍDO SÃO PAULO</v>
          </cell>
          <cell r="E4012" t="str">
            <v>30,22</v>
          </cell>
        </row>
        <row r="4013">
          <cell r="A4013" t="str">
            <v>89782</v>
          </cell>
          <cell r="B4013" t="str">
            <v>TE, PVC, SERIE NORMAL, ESGOTO PREDIAL, DN 40 X 40 MM, JUNTA SOLDÁVEL, FORNECIDO E INSTALADO EM RAMAL DE DESCARGA OU RAMAL DE ESGOTO SANITÁRIO. AF_08/2022</v>
          </cell>
          <cell r="C4013" t="str">
            <v>UN</v>
          </cell>
          <cell r="D4013" t="str">
            <v>COEFICIENTE DE REPRESENTATIVIDADE</v>
          </cell>
          <cell r="E4013" t="str">
            <v>12,35</v>
          </cell>
        </row>
        <row r="4014">
          <cell r="A4014" t="str">
            <v>89783</v>
          </cell>
          <cell r="B4014" t="str">
            <v>JUNÇÃO SIMPLES, PVC, SERIE NORMAL, ESGOTO PREDIAL, DN 40 MM, JUNTA SOLDÁVEL, FORNECIDO E INSTALADO EM RAMAL DE DESCARGA OU RAMAL DE ESGOTO SANITÁRIO. AF_08/2022</v>
          </cell>
          <cell r="C4014" t="str">
            <v>UN</v>
          </cell>
          <cell r="D4014" t="str">
            <v>COEFICIENTE DE REPRESENTATIVIDADE</v>
          </cell>
          <cell r="E4014" t="str">
            <v>12,44</v>
          </cell>
        </row>
        <row r="4015">
          <cell r="A4015" t="str">
            <v>89784</v>
          </cell>
          <cell r="B4015" t="str">
            <v>TE, PVC, SERIE NORMAL, ESGOTO PREDIAL, DN 50 X 50 MM, JUNTA ELÁSTICA, FORNECIDO E INSTALADO EM RAMAL DE DESCARGA OU RAMAL DE ESGOTO SANITÁRIO. AF_08/2022</v>
          </cell>
          <cell r="C4015" t="str">
            <v>UN</v>
          </cell>
          <cell r="D4015" t="str">
            <v>COEFICIENTE DE REPRESENTATIVIDADE</v>
          </cell>
          <cell r="E4015" t="str">
            <v>22,20</v>
          </cell>
        </row>
        <row r="4016">
          <cell r="A4016" t="str">
            <v>89785</v>
          </cell>
          <cell r="B4016" t="str">
            <v>JUNÇÃO SIMPLES, PVC, SERIE NORMAL, ESGOTO PREDIAL, DN 50 X 50 MM, JUNTA ELÁSTICA, FORNECIDO E INSTALADO EM RAMAL DE DESCARGA OU RAMAL DE ESGOTO SANITÁRIO. AF_08/2022</v>
          </cell>
          <cell r="C4016" t="str">
            <v>UN</v>
          </cell>
          <cell r="D4016" t="str">
            <v>COEFICIENTE DE REPRESENTATIVIDADE</v>
          </cell>
          <cell r="E4016" t="str">
            <v>24,32</v>
          </cell>
        </row>
        <row r="4017">
          <cell r="A4017" t="str">
            <v>89786</v>
          </cell>
          <cell r="B4017" t="str">
            <v>TE, PVC, SERIE NORMAL, ESGOTO PREDIAL, DN 75 X 75 MM, JUNTA ELÁSTICA, FORNECIDO E INSTALADO EM RAMAL DE DESCARGA OU RAMAL DE ESGOTO SANITÁRIO. AF_08/2022</v>
          </cell>
          <cell r="C4017" t="str">
            <v>UN</v>
          </cell>
          <cell r="D4017" t="str">
            <v>COEFICIENTE DE REPRESENTATIVIDADE</v>
          </cell>
          <cell r="E4017" t="str">
            <v>35,83</v>
          </cell>
        </row>
        <row r="4018">
          <cell r="A4018" t="str">
            <v>89787</v>
          </cell>
          <cell r="B4018" t="str">
            <v>JOELHO 45 GRAUS, CPVC, SOLDÁVEL, DN 42MM, INSTALADO EM PRUMADA DE ÁGUA   FORNECIMENTO E INSTALAÇÃO. AF_06/2022</v>
          </cell>
          <cell r="C4018" t="str">
            <v>UN</v>
          </cell>
          <cell r="D4018" t="str">
            <v>ATRIBUÍDO SÃO PAULO</v>
          </cell>
          <cell r="E4018" t="str">
            <v>29,89</v>
          </cell>
        </row>
        <row r="4019">
          <cell r="A4019" t="str">
            <v>89788</v>
          </cell>
          <cell r="B4019" t="str">
            <v>JOELHO 90 GRAUS, CPVC, SOLDÁVEL, DN 54MM, INSTALADO EM PRUMADA DE ÁGUA   FORNECIMENTO E INSTALAÇÃO. AF_06/2022</v>
          </cell>
          <cell r="C4019" t="str">
            <v>UN</v>
          </cell>
          <cell r="D4019" t="str">
            <v>ATRIBUÍDO SÃO PAULO</v>
          </cell>
          <cell r="E4019" t="str">
            <v>64,99</v>
          </cell>
        </row>
        <row r="4020">
          <cell r="A4020" t="str">
            <v>89789</v>
          </cell>
          <cell r="B4020" t="str">
            <v>JOELHO 45 GRAUS, CPVC, SOLDÁVEL, DN 54MM, INSTALADO EM PRUMADA DE ÁGUA   FORNECIMENTO E INSTALAÇÃO. AF_06/2022</v>
          </cell>
          <cell r="C4020" t="str">
            <v>UN</v>
          </cell>
          <cell r="D4020" t="str">
            <v>ATRIBUÍDO SÃO PAULO</v>
          </cell>
          <cell r="E4020" t="str">
            <v>55,29</v>
          </cell>
        </row>
        <row r="4021">
          <cell r="A4021" t="str">
            <v>89790</v>
          </cell>
          <cell r="B4021" t="str">
            <v>JOELHO 90 GRAUS, CPVC, SOLDÁVEL, DN 73MM, INSTALADO EM PRUMADA DE ÁGUA   FORNECIMENTO E INSTALAÇÃO. AF_06/2022</v>
          </cell>
          <cell r="C4021" t="str">
            <v>UN</v>
          </cell>
          <cell r="D4021" t="str">
            <v>ATRIBUÍDO SÃO PAULO</v>
          </cell>
          <cell r="E4021" t="str">
            <v>129,17</v>
          </cell>
        </row>
        <row r="4022">
          <cell r="A4022" t="str">
            <v>89791</v>
          </cell>
          <cell r="B4022" t="str">
            <v>JOELHO 45 GRAUS, CPVC, SOLDÁVEL, DN 73MM, INSTALADO EM PRUMADA DE ÁGUA   FORNECIMENTO E INSTALAÇÃO. AF_06/2022</v>
          </cell>
          <cell r="C4022" t="str">
            <v>UN</v>
          </cell>
          <cell r="D4022" t="str">
            <v>ATRIBUÍDO SÃO PAULO</v>
          </cell>
          <cell r="E4022" t="str">
            <v>124,78</v>
          </cell>
        </row>
        <row r="4023">
          <cell r="A4023" t="str">
            <v>89792</v>
          </cell>
          <cell r="B4023" t="str">
            <v>JOELHO 90 GRAUS, CPVC, SOLDÁVEL, DN 89MM, INSTALADO EM PRUMADA DE ÁGUA   FORNECIMENTO E INSTALAÇÃO. AF_06/2022</v>
          </cell>
          <cell r="C4023" t="str">
            <v>UN</v>
          </cell>
          <cell r="D4023" t="str">
            <v>ATRIBUÍDO SÃO PAULO</v>
          </cell>
          <cell r="E4023" t="str">
            <v>153,27</v>
          </cell>
        </row>
        <row r="4024">
          <cell r="A4024" t="str">
            <v>89793</v>
          </cell>
          <cell r="B4024" t="str">
            <v>JOELHO 45 GRAUS, CPVC, SOLDÁVEL, DN 89MM, INSTALADO EM PRUMADA DE ÁGUA   FORNECIMENTO E INSTALAÇÃO. AF_06/2022</v>
          </cell>
          <cell r="C4024" t="str">
            <v>UN</v>
          </cell>
          <cell r="D4024" t="str">
            <v>ATRIBUÍDO SÃO PAULO</v>
          </cell>
          <cell r="E4024" t="str">
            <v>180,58</v>
          </cell>
        </row>
        <row r="4025">
          <cell r="A4025" t="str">
            <v>89794</v>
          </cell>
          <cell r="B4025" t="str">
            <v>LUVA, CPVC, SOLDÁVEL, DN 35MM, INSTALADO EM PRUMADA DE ÁGUA   FORNECIMENTO E INSTALAÇÃO. AF_06/2022</v>
          </cell>
          <cell r="C4025" t="str">
            <v>UN</v>
          </cell>
          <cell r="D4025" t="str">
            <v>ATRIBUÍDO SÃO PAULO</v>
          </cell>
          <cell r="E4025" t="str">
            <v>16,39</v>
          </cell>
        </row>
        <row r="4026">
          <cell r="A4026" t="str">
            <v>89795</v>
          </cell>
          <cell r="B4026" t="str">
            <v>JUNÇÃO SIMPLES, PVC, SERIE NORMAL, ESGOTO PREDIAL, DN 75 X 75 MM, JUNTA ELÁSTICA, FORNECIDO E INSTALADO EM RAMAL DE DESCARGA OU RAMAL DE ESGOTO SANITÁRIO. AF_08/2022</v>
          </cell>
          <cell r="C4026" t="str">
            <v>UN</v>
          </cell>
          <cell r="D4026" t="str">
            <v>COEFICIENTE DE REPRESENTATIVIDADE</v>
          </cell>
          <cell r="E4026" t="str">
            <v>37,70</v>
          </cell>
        </row>
        <row r="4027">
          <cell r="A4027" t="str">
            <v>89796</v>
          </cell>
          <cell r="B4027" t="str">
            <v>TE, PVC, SERIE NORMAL, ESGOTO PREDIAL, DN 100 X 100 MM, JUNTA ELÁSTICA, FORNECIDO E INSTALADO EM RAMAL DE DESCARGA OU RAMAL DE ESGOTO SANITÁRIO. AF_08/2022</v>
          </cell>
          <cell r="C4027" t="str">
            <v>UN</v>
          </cell>
          <cell r="D4027" t="str">
            <v>COEFICIENTE DE REPRESENTATIVIDADE</v>
          </cell>
          <cell r="E4027" t="str">
            <v>40,17</v>
          </cell>
        </row>
        <row r="4028">
          <cell r="A4028" t="str">
            <v>89797</v>
          </cell>
          <cell r="B4028" t="str">
            <v>JUNÇÃO SIMPLES, PVC, SERIE NORMAL, ESGOTO PREDIAL, DN 100 X 100 MM, JUNTA ELÁSTICA, FORNECIDO E INSTALADO EM RAMAL DE DESCARGA OU RAMAL DE ESGOTO SANITÁRIO. AF_08/2022</v>
          </cell>
          <cell r="C4028" t="str">
            <v>UN</v>
          </cell>
          <cell r="D4028" t="str">
            <v>COEFICIENTE DE REPRESENTATIVIDADE</v>
          </cell>
          <cell r="E4028" t="str">
            <v>47,43</v>
          </cell>
        </row>
        <row r="4029">
          <cell r="A4029" t="str">
            <v>89801</v>
          </cell>
          <cell r="B4029" t="str">
            <v>JOELHO 90 GRAUS, PVC, SERIE NORMAL, ESGOTO PREDIAL, DN 50 MM, JUNTA ELÁSTICA, FORNECIDO E INSTALADO EM PRUMADA DE ESGOTO SANITÁRIO OU VENTILAÇÃO. AF_08/2022</v>
          </cell>
          <cell r="C4029" t="str">
            <v>UN</v>
          </cell>
          <cell r="D4029" t="str">
            <v>COEFICIENTE DE REPRESENTATIVIDADE</v>
          </cell>
          <cell r="E4029" t="str">
            <v>9,67</v>
          </cell>
        </row>
        <row r="4030">
          <cell r="A4030" t="str">
            <v>89802</v>
          </cell>
          <cell r="B4030" t="str">
            <v>JOELHO 45 GRAUS, PVC, SERIE NORMAL, ESGOTO PREDIAL, DN 50 MM, JUNTA ELÁSTICA, FORNECIDO E INSTALADO EM PRUMADA DE ESGOTO SANITÁRIO OU VENTILAÇÃO. AF_08/2022</v>
          </cell>
          <cell r="C4030" t="str">
            <v>UN</v>
          </cell>
          <cell r="D4030" t="str">
            <v>COEFICIENTE DE REPRESENTATIVIDADE</v>
          </cell>
          <cell r="E4030" t="str">
            <v>10,33</v>
          </cell>
        </row>
        <row r="4031">
          <cell r="A4031" t="str">
            <v>89803</v>
          </cell>
          <cell r="B4031" t="str">
            <v>CURVA CURTA 90 GRAUS, PVC, SERIE NORMAL, ESGOTO PREDIAL, DN 50 MM, JUNTA ELÁSTICA, FORNECIDO E INSTALADO EM PRUMADA DE ESGOTO SANITÁRIO OU VENTILAÇÃO. AF_08/2022</v>
          </cell>
          <cell r="C4031" t="str">
            <v>UN</v>
          </cell>
          <cell r="D4031" t="str">
            <v>COEFICIENTE DE REPRESENTATIVIDADE</v>
          </cell>
          <cell r="E4031" t="str">
            <v>17,31</v>
          </cell>
        </row>
        <row r="4032">
          <cell r="A4032" t="str">
            <v>89804</v>
          </cell>
          <cell r="B4032" t="str">
            <v>CURVA LONGA 90 GRAUS, PVC, SERIE NORMAL, ESGOTO PREDIAL, DN 50 MM, JUNTA ELÁSTICA, FORNECIDO E INSTALADO EM PRUMADA DE ESGOTO SANITÁRIO OU VENTILAÇÃO. AF_08/2022</v>
          </cell>
          <cell r="C4032" t="str">
            <v>UN</v>
          </cell>
          <cell r="D4032" t="str">
            <v>COEFICIENTE DE REPRESENTATIVIDADE</v>
          </cell>
          <cell r="E4032" t="str">
            <v>19,28</v>
          </cell>
        </row>
        <row r="4033">
          <cell r="A4033" t="str">
            <v>89805</v>
          </cell>
          <cell r="B4033" t="str">
            <v>JOELHO 90 GRAUS, PVC, SERIE NORMAL, ESGOTO PREDIAL, DN 75 MM, JUNTA ELÁSTICA, FORNECIDO E INSTALADO EM PRUMADA DE ESGOTO SANITÁRIO OU VENTILAÇÃO. AF_08/2022</v>
          </cell>
          <cell r="C4033" t="str">
            <v>UN</v>
          </cell>
          <cell r="D4033" t="str">
            <v>COEFICIENTE DE REPRESENTATIVIDADE</v>
          </cell>
          <cell r="E4033" t="str">
            <v>19,34</v>
          </cell>
        </row>
        <row r="4034">
          <cell r="A4034" t="str">
            <v>89806</v>
          </cell>
          <cell r="B4034" t="str">
            <v>JOELHO 45 GRAUS, PVC, SERIE NORMAL, ESGOTO PREDIAL, DN 75 MM, JUNTA ELÁSTICA, FORNECIDO E INSTALADO EM PRUMADA DE ESGOTO SANITÁRIO OU VENTILAÇÃO. AF_08/2022</v>
          </cell>
          <cell r="C4034" t="str">
            <v>UN</v>
          </cell>
          <cell r="D4034" t="str">
            <v>COEFICIENTE DE REPRESENTATIVIDADE</v>
          </cell>
          <cell r="E4034" t="str">
            <v>20,22</v>
          </cell>
        </row>
        <row r="4035">
          <cell r="A4035" t="str">
            <v>89807</v>
          </cell>
          <cell r="B4035" t="str">
            <v>CURVA CURTA 90 GRAUS, PVC, SERIE NORMAL, ESGOTO PREDIAL, DN 75 MM, JUNTA ELÁSTICA, FORNECIDO E INSTALADO EM PRUMADA DE ESGOTO SANITÁRIO OU VENTILAÇÃO. AF_08/2022</v>
          </cell>
          <cell r="C4035" t="str">
            <v>UN</v>
          </cell>
          <cell r="D4035" t="str">
            <v>COEFICIENTE DE REPRESENTATIVIDADE</v>
          </cell>
          <cell r="E4035" t="str">
            <v>34,76</v>
          </cell>
        </row>
        <row r="4036">
          <cell r="A4036" t="str">
            <v>89808</v>
          </cell>
          <cell r="B4036" t="str">
            <v>CURVA LONGA 90 GRAUS, PVC, SERIE NORMAL, ESGOTO PREDIAL, DN 75 MM, JUNTA ELÁSTICA, FORNECIDO E INSTALADO EM PRUMADA DE ESGOTO SANITÁRIO OU VENTILAÇÃO. AF_08/2022</v>
          </cell>
          <cell r="C4036" t="str">
            <v>UN</v>
          </cell>
          <cell r="D4036" t="str">
            <v>COEFICIENTE DE REPRESENTATIVIDADE</v>
          </cell>
          <cell r="E4036" t="str">
            <v>53,36</v>
          </cell>
        </row>
        <row r="4037">
          <cell r="A4037" t="str">
            <v>89809</v>
          </cell>
          <cell r="B4037" t="str">
            <v>JOELHO 90 GRAUS, PVC, SERIE NORMAL, ESGOTO PREDIAL, DN 100 MM, JUNTA ELÁSTICA, FORNECIDO E INSTALADO EM PRUMADA DE ESGOTO SANITÁRIO OU VENTILAÇÃO. AF_08/2022</v>
          </cell>
          <cell r="C4037" t="str">
            <v>UN</v>
          </cell>
          <cell r="D4037" t="str">
            <v>COEFICIENTE DE REPRESENTATIVIDADE</v>
          </cell>
          <cell r="E4037" t="str">
            <v>26,41</v>
          </cell>
        </row>
        <row r="4038">
          <cell r="A4038" t="str">
            <v>89810</v>
          </cell>
          <cell r="B4038" t="str">
            <v>JOELHO 45 GRAUS, PVC, SERIE NORMAL, ESGOTO PREDIAL, DN 100 MM, JUNTA ELÁSTICA, FORNECIDO E INSTALADO EM PRUMADA DE ESGOTO SANITÁRIO OU VENTILAÇÃO. AF_08/2022</v>
          </cell>
          <cell r="C4038" t="str">
            <v>UN</v>
          </cell>
          <cell r="D4038" t="str">
            <v>COEFICIENTE DE REPRESENTATIVIDADE</v>
          </cell>
          <cell r="E4038" t="str">
            <v>27,16</v>
          </cell>
        </row>
        <row r="4039">
          <cell r="A4039" t="str">
            <v>89811</v>
          </cell>
          <cell r="B4039" t="str">
            <v>CURVA CURTA 90 GRAUS, PVC, SERIE NORMAL, ESGOTO PREDIAL, DN 100 MM, JUNTA ELÁSTICA, FORNECIDO E INSTALADO EM PRUMADA DE ESGOTO SANITÁRIO OU VENTILAÇÃO. AF_08/2022</v>
          </cell>
          <cell r="C4039" t="str">
            <v>UN</v>
          </cell>
          <cell r="D4039" t="str">
            <v>COEFICIENTE DE REPRESENTATIVIDADE</v>
          </cell>
          <cell r="E4039" t="str">
            <v>40,00</v>
          </cell>
        </row>
        <row r="4040">
          <cell r="A4040" t="str">
            <v>89812</v>
          </cell>
          <cell r="B4040" t="str">
            <v>CURVA LONGA 90 GRAUS, PVC, SERIE NORMAL, ESGOTO PREDIAL, DN 100 MM, JUNTA ELÁSTICA, FORNECIDO E INSTALADO EM PRUMADA DE ESGOTO SANITÁRIO OU VENTILAÇÃO. AF_08/2022</v>
          </cell>
          <cell r="C4040" t="str">
            <v>UN</v>
          </cell>
          <cell r="D4040" t="str">
            <v>COEFICIENTE DE REPRESENTATIVIDADE</v>
          </cell>
          <cell r="E4040" t="str">
            <v>71,65</v>
          </cell>
        </row>
        <row r="4041">
          <cell r="A4041" t="str">
            <v>89813</v>
          </cell>
          <cell r="B4041" t="str">
            <v>LUVA SIMPLES, PVC, SERIE NORMAL, ESGOTO PREDIAL, DN 50 MM, JUNTA ELÁSTICA, FORNECIDO E INSTALADO EM PRUMADA DE ESGOTO SANITÁRIO OU VENTILAÇÃO. AF_08/2022</v>
          </cell>
          <cell r="C4041" t="str">
            <v>UN</v>
          </cell>
          <cell r="D4041" t="str">
            <v>COEFICIENTE DE REPRESENTATIVIDADE</v>
          </cell>
          <cell r="E4041" t="str">
            <v>5,11</v>
          </cell>
        </row>
        <row r="4042">
          <cell r="A4042" t="str">
            <v>89814</v>
          </cell>
          <cell r="B4042" t="str">
            <v>LUVA DE CORRER, PVC, SERIE NORMAL, ESGOTO PREDIAL, DN 50 MM, JUNTA ELÁSTICA, FORNECIDO E INSTALADO EM PRUMADA DE ESGOTO SANITÁRIO OU VENTILAÇÃO. AF_08/2022</v>
          </cell>
          <cell r="C4042" t="str">
            <v>UN</v>
          </cell>
          <cell r="D4042" t="str">
            <v>COEFICIENTE DE REPRESENTATIVIDADE</v>
          </cell>
          <cell r="E4042" t="str">
            <v>16,63</v>
          </cell>
        </row>
        <row r="4043">
          <cell r="A4043" t="str">
            <v>89815</v>
          </cell>
          <cell r="B4043" t="str">
            <v>LUVA DE CORRER, CPVC, SOLDÁVEL, DN 35MM, INSTALADO EM PRUMADA DE ÁGUA   FORNECIMENTO E INSTALAÇÃO. AF_06/2022</v>
          </cell>
          <cell r="C4043" t="str">
            <v>UN</v>
          </cell>
          <cell r="D4043" t="str">
            <v>ATRIBUÍDO SÃO PAULO</v>
          </cell>
          <cell r="E4043" t="str">
            <v>23,71</v>
          </cell>
        </row>
        <row r="4044">
          <cell r="A4044" t="str">
            <v>89816</v>
          </cell>
          <cell r="B4044" t="str">
            <v>UNIÃO, CPVC, SOLDÁVEL, DN35MM, INSTALADO EM PRUMADA DE ÁGUA   FORNECIMENTO E INSTALAÇÃO. AF_06/2022</v>
          </cell>
          <cell r="C4044" t="str">
            <v>UN</v>
          </cell>
          <cell r="D4044" t="str">
            <v>ATRIBUÍDO SÃO PAULO</v>
          </cell>
          <cell r="E4044" t="str">
            <v>34,18</v>
          </cell>
        </row>
        <row r="4045">
          <cell r="A4045" t="str">
            <v>89817</v>
          </cell>
          <cell r="B4045" t="str">
            <v>LUVA SIMPLES, PVC, SERIE NORMAL, ESGOTO PREDIAL, DN 75 MM, JUNTA ELÁSTICA, FORNECIDO E INSTALADO EM PRUMADA DE ESGOTO SANITÁRIO OU VENTILAÇÃO. AF_08/2022</v>
          </cell>
          <cell r="C4045" t="str">
            <v>UN</v>
          </cell>
          <cell r="D4045" t="str">
            <v>COEFICIENTE DE REPRESENTATIVIDADE</v>
          </cell>
          <cell r="E4045" t="str">
            <v>12,24</v>
          </cell>
        </row>
        <row r="4046">
          <cell r="A4046" t="str">
            <v>89818</v>
          </cell>
          <cell r="B4046" t="str">
            <v>CONECTOR, CPVC, SOLDÁVEL, DN 35MM X 1 1/4 , INSTALADO EM PRUMADA DE ÁGUA   FORNECIMENTO E INSTALAÇÃO. AF_06/2022</v>
          </cell>
          <cell r="C4046" t="str">
            <v>UN</v>
          </cell>
          <cell r="D4046" t="str">
            <v>ATRIBUÍDO SÃO PAULO</v>
          </cell>
          <cell r="E4046" t="str">
            <v>43,90</v>
          </cell>
        </row>
        <row r="4047">
          <cell r="A4047" t="str">
            <v>89819</v>
          </cell>
          <cell r="B4047" t="str">
            <v>LUVA DE CORRER, PVC, SERIE NORMAL, ESGOTO PREDIAL, DN 75 MM, JUNTA ELÁSTICA, FORNECIDO E INSTALADO EM PRUMADA DE ESGOTO SANITÁRIO OU VENTILAÇÃO. AF_08/2022</v>
          </cell>
          <cell r="C4047" t="str">
            <v>UN</v>
          </cell>
          <cell r="D4047" t="str">
            <v>COEFICIENTE DE REPRESENTATIVIDADE</v>
          </cell>
          <cell r="E4047" t="str">
            <v>22,76</v>
          </cell>
        </row>
        <row r="4048">
          <cell r="A4048" t="str">
            <v>89821</v>
          </cell>
          <cell r="B4048" t="str">
            <v>LUVA SIMPLES, PVC, SERIE NORMAL, ESGOTO PREDIAL, DN 100 MM, JUNTA ELÁSTICA, FORNECIDO E INSTALADO EM PRUMADA DE ESGOTO SANITÁRIO OU VENTILAÇÃO. AF_08/2022</v>
          </cell>
          <cell r="C4048" t="str">
            <v>UN</v>
          </cell>
          <cell r="D4048" t="str">
            <v>COEFICIENTE DE REPRESENTATIVIDADE</v>
          </cell>
          <cell r="E4048" t="str">
            <v>15,89</v>
          </cell>
        </row>
        <row r="4049">
          <cell r="A4049" t="str">
            <v>89822</v>
          </cell>
          <cell r="B4049" t="str">
            <v>LUVA, CPVC, SOLDÁVEL, DN 42MM, INSTALADO EM PRUMADA DE ÁGUA   FORNECIMENTO E INSTALAÇÃO. AF_06/2022</v>
          </cell>
          <cell r="C4049" t="str">
            <v>UN</v>
          </cell>
          <cell r="D4049" t="str">
            <v>ATRIBUÍDO SÃO PAULO</v>
          </cell>
          <cell r="E4049" t="str">
            <v>21,38</v>
          </cell>
        </row>
        <row r="4050">
          <cell r="A4050" t="str">
            <v>89823</v>
          </cell>
          <cell r="B4050" t="str">
            <v>LUVA DE CORRER, PVC, SERIE NORMAL, ESGOTO PREDIAL, DN 100 MM, JUNTA ELÁSTICA, FORNECIDO E INSTALADO EM PRUMADA DE ESGOTO SANITÁRIO OU VENTILAÇÃO. AF_08/2022</v>
          </cell>
          <cell r="C4050" t="str">
            <v>UN</v>
          </cell>
          <cell r="D4050" t="str">
            <v>COEFICIENTE DE REPRESENTATIVIDADE</v>
          </cell>
          <cell r="E4050" t="str">
            <v>32,82</v>
          </cell>
        </row>
        <row r="4051">
          <cell r="A4051" t="str">
            <v>89824</v>
          </cell>
          <cell r="B4051" t="str">
            <v>LUVA DE CORRER, CPVC, SOLDÁVEL, DN 42MM, INSTALADO EM PRUMADA DE ÁGUA   FORNECIMENTO E INSTALAÇÃO. AF_06/2022</v>
          </cell>
          <cell r="C4051" t="str">
            <v>UN</v>
          </cell>
          <cell r="D4051" t="str">
            <v>ATRIBUÍDO SÃO PAULO</v>
          </cell>
          <cell r="E4051" t="str">
            <v>32,13</v>
          </cell>
        </row>
        <row r="4052">
          <cell r="A4052" t="str">
            <v>89825</v>
          </cell>
          <cell r="B4052" t="str">
            <v>TE, PVC, SERIE NORMAL, ESGOTO PREDIAL, DN 50 X 50 MM, JUNTA ELÁSTICA, FORNECIDO E INSTALADO EM PRUMADA DE ESGOTO SANITÁRIO OU VENTILAÇÃO. AF_08/2022</v>
          </cell>
          <cell r="C4052" t="str">
            <v>UN</v>
          </cell>
          <cell r="D4052" t="str">
            <v>COEFICIENTE DE REPRESENTATIVIDADE</v>
          </cell>
          <cell r="E4052" t="str">
            <v>16,91</v>
          </cell>
        </row>
        <row r="4053">
          <cell r="A4053" t="str">
            <v>89826</v>
          </cell>
          <cell r="B4053" t="str">
            <v>LUVA DE TRANSIÇÃO, CPVC, SOLDÁVEL, DN42MM X 1.1/2 , INSTALADO EM PRUMADA DE ÁGUA   FORNECIMENTO E INSTALAÇÃO. AF_06/2022</v>
          </cell>
          <cell r="C4053" t="str">
            <v>UN</v>
          </cell>
          <cell r="D4053" t="str">
            <v>ATRIBUÍDO SÃO PAULO</v>
          </cell>
          <cell r="E4053" t="str">
            <v>103,41</v>
          </cell>
        </row>
        <row r="4054">
          <cell r="A4054" t="str">
            <v>89827</v>
          </cell>
          <cell r="B4054" t="str">
            <v>JUNÇÃO SIMPLES, PVC, SERIE NORMAL, ESGOTO PREDIAL, DN 50 X 50 MM, JUNTA ELÁSTICA, FORNECIDO E INSTALADO EM PRUMADA DE ESGOTO SANITÁRIO OU VENTILAÇÃO. AF_08/2022</v>
          </cell>
          <cell r="C4054" t="str">
            <v>UN</v>
          </cell>
          <cell r="D4054" t="str">
            <v>COEFICIENTE DE REPRESENTATIVIDADE</v>
          </cell>
          <cell r="E4054" t="str">
            <v>19,03</v>
          </cell>
        </row>
        <row r="4055">
          <cell r="A4055" t="str">
            <v>89828</v>
          </cell>
          <cell r="B4055" t="str">
            <v>UNIÃO, CPVC, SOLDÁVEL, DN42MM, INSTALADO EM PRUMADA DE ÁGUA   FORNECIMENTO E INSTALAÇÃO. AF_06/2022</v>
          </cell>
          <cell r="C4055" t="str">
            <v>UN</v>
          </cell>
          <cell r="D4055" t="str">
            <v>ATRIBUÍDO SÃO PAULO</v>
          </cell>
          <cell r="E4055" t="str">
            <v>49,66</v>
          </cell>
        </row>
        <row r="4056">
          <cell r="A4056" t="str">
            <v>89829</v>
          </cell>
          <cell r="B4056" t="str">
            <v>TE, PVC, SERIE NORMAL, ESGOTO PREDIAL, DN 75 X 75 MM, JUNTA ELÁSTICA, FORNECIDO E INSTALADO EM PRUMADA DE ESGOTO SANITÁRIO OU VENTILAÇÃO. AF_08/2022</v>
          </cell>
          <cell r="C4056" t="str">
            <v>UN</v>
          </cell>
          <cell r="D4056" t="str">
            <v>COEFICIENTE DE REPRESENTATIVIDADE</v>
          </cell>
          <cell r="E4056" t="str">
            <v>33,81</v>
          </cell>
        </row>
        <row r="4057">
          <cell r="A4057" t="str">
            <v>89830</v>
          </cell>
          <cell r="B4057" t="str">
            <v>JUNÇÃO SIMPLES, PVC, SERIE NORMAL, ESGOTO PREDIAL, DN 75 X 75 MM, JUNTA ELÁSTICA, FORNECIDO E INSTALADO EM PRUMADA DE ESGOTO SANITÁRIO OU VENTILAÇÃO. AF_08/2022</v>
          </cell>
          <cell r="C4057" t="str">
            <v>UN</v>
          </cell>
          <cell r="D4057" t="str">
            <v>COEFICIENTE DE REPRESENTATIVIDADE</v>
          </cell>
          <cell r="E4057" t="str">
            <v>35,68</v>
          </cell>
        </row>
        <row r="4058">
          <cell r="A4058" t="str">
            <v>89831</v>
          </cell>
          <cell r="B4058" t="str">
            <v>CONECTOR, CPVC, SOLDÁVEL, DN 42MM X 1.1/2 , INSTALADO EM PRUMADA DE ÁGUA   FORNECIMENTO E INSTALAÇÃO. AF_06/2022</v>
          </cell>
          <cell r="C4058" t="str">
            <v>UN</v>
          </cell>
          <cell r="D4058" t="str">
            <v>ATRIBUÍDO SÃO PAULO</v>
          </cell>
          <cell r="E4058" t="str">
            <v>52,99</v>
          </cell>
        </row>
        <row r="4059">
          <cell r="A4059" t="str">
            <v>89832</v>
          </cell>
          <cell r="B4059" t="str">
            <v>BUCHA DE REDUÇÃO, CPVC, SOLDÁVEL, DN 42MM X 22MM, INSTALADO EM RAMAL DE DISTRIBUIÇÃO DE ÁGUA - FORNECIMENTO E INSTALAÇÃO. AF_06/2022</v>
          </cell>
          <cell r="C4059" t="str">
            <v>UN</v>
          </cell>
          <cell r="D4059" t="str">
            <v>ATRIBUÍDO SÃO PAULO</v>
          </cell>
          <cell r="E4059" t="str">
            <v>34,09</v>
          </cell>
        </row>
        <row r="4060">
          <cell r="A4060" t="str">
            <v>89833</v>
          </cell>
          <cell r="B4060" t="str">
            <v>TE, PVC, SERIE NORMAL, ESGOTO PREDIAL, DN 100 X 100 MM, JUNTA ELÁSTICA, FORNECIDO E INSTALADO EM PRUMADA DE ESGOTO SANITÁRIO OU VENTILAÇÃO. AF_08/2022</v>
          </cell>
          <cell r="C4060" t="str">
            <v>UN</v>
          </cell>
          <cell r="D4060" t="str">
            <v>COEFICIENTE DE REPRESENTATIVIDADE</v>
          </cell>
          <cell r="E4060" t="str">
            <v>41,42</v>
          </cell>
        </row>
        <row r="4061">
          <cell r="A4061" t="str">
            <v>89834</v>
          </cell>
          <cell r="B4061" t="str">
            <v>JUNÇÃO SIMPLES, PVC, SERIE NORMAL, ESGOTO PREDIAL, DN 100 X 100 MM, JUNTA ELÁSTICA, FORNECIDO E INSTALADO EM PRUMADA DE ESGOTO SANITÁRIO OU VENTILAÇÃO. AF_08/2022</v>
          </cell>
          <cell r="C4061" t="str">
            <v>UN</v>
          </cell>
          <cell r="D4061" t="str">
            <v>COEFICIENTE DE REPRESENTATIVIDADE</v>
          </cell>
          <cell r="E4061" t="str">
            <v>48,68</v>
          </cell>
        </row>
        <row r="4062">
          <cell r="A4062" t="str">
            <v>89835</v>
          </cell>
          <cell r="B4062" t="str">
            <v>LUVA, CPVC, SOLDÁVEL, DN 54MM, INSTALADO EM PRUMADA DE ÁGUA   FORNECIMENTO E INSTALAÇÃO. AF_06/2022</v>
          </cell>
          <cell r="C4062" t="str">
            <v>UN</v>
          </cell>
          <cell r="D4062" t="str">
            <v>ATRIBUÍDO SÃO PAULO</v>
          </cell>
          <cell r="E4062" t="str">
            <v>36,53</v>
          </cell>
        </row>
        <row r="4063">
          <cell r="A4063" t="str">
            <v>89836</v>
          </cell>
          <cell r="B4063" t="str">
            <v>LUVA DE TRANSIÇÃO, CPVC, SOLDÁVEL, DN 54MM X 2 , INSTALADO EM PRUMADA DE ÁGUA   FORNECIMENTO E INSTALAÇÃO. AF_06/2022</v>
          </cell>
          <cell r="C4063" t="str">
            <v>UN</v>
          </cell>
          <cell r="D4063" t="str">
            <v>ATRIBUÍDO SÃO PAULO</v>
          </cell>
          <cell r="E4063" t="str">
            <v>162,51</v>
          </cell>
        </row>
        <row r="4064">
          <cell r="A4064" t="str">
            <v>89837</v>
          </cell>
          <cell r="B4064" t="str">
            <v>UNIÃO, CPVC, SOLDÁVEL, DN 54MM, INSTALADO EM PRUMADA DE ÁGUA   FORNECIMENTO E INSTALAÇÃO. AF_06/2022</v>
          </cell>
          <cell r="C4064" t="str">
            <v>UN</v>
          </cell>
          <cell r="D4064" t="str">
            <v>ATRIBUÍDO SÃO PAULO</v>
          </cell>
          <cell r="E4064" t="str">
            <v>109,22</v>
          </cell>
        </row>
        <row r="4065">
          <cell r="A4065" t="str">
            <v>89838</v>
          </cell>
          <cell r="B4065" t="str">
            <v>LUVA, CPVC, SOLDÁVEL, DN 73MM, INSTALADO EM PRUMADA DE ÁGUA   FORNECIMENTO E INSTALAÇÃO. AF_06/2022</v>
          </cell>
          <cell r="C4065" t="str">
            <v>UN</v>
          </cell>
          <cell r="D4065" t="str">
            <v>ATRIBUÍDO SÃO PAULO</v>
          </cell>
          <cell r="E4065" t="str">
            <v>125,12</v>
          </cell>
        </row>
        <row r="4066">
          <cell r="A4066" t="str">
            <v>89839</v>
          </cell>
          <cell r="B4066" t="str">
            <v>UNIÃO, CPVC, SOLDÁVEL, DN 73MM, INSTALADO EM PRUMADA DE ÁGUA   FORNECIMENTO E INSTALAÇÃO. AF_06/2022</v>
          </cell>
          <cell r="C4066" t="str">
            <v>UN</v>
          </cell>
          <cell r="D4066" t="str">
            <v>ATRIBUÍDO SÃO PAULO</v>
          </cell>
          <cell r="E4066" t="str">
            <v>141,76</v>
          </cell>
        </row>
        <row r="4067">
          <cell r="A4067" t="str">
            <v>89840</v>
          </cell>
          <cell r="B4067" t="str">
            <v>LUVA, CPVC, SOLDÁVEL, DN 89MM, INSTALADO EM PRUMADA DE ÁGUA   FORNECIMENTO E INSTALAÇÃO. AF_06/2022</v>
          </cell>
          <cell r="C4067" t="str">
            <v>UN</v>
          </cell>
          <cell r="D4067" t="str">
            <v>ATRIBUÍDO SÃO PAULO</v>
          </cell>
          <cell r="E4067" t="str">
            <v>148,04</v>
          </cell>
        </row>
        <row r="4068">
          <cell r="A4068" t="str">
            <v>89841</v>
          </cell>
          <cell r="B4068" t="str">
            <v>UNIÃO, CPVC, SOLDÁVEL, DN 89MM, INSTALADO EM PRUMADA DE ÁGUA   FORNECIMENTO E INSTALAÇÃO. AF_06/2022</v>
          </cell>
          <cell r="C4068" t="str">
            <v>UN</v>
          </cell>
          <cell r="D4068" t="str">
            <v>ATRIBUÍDO SÃO PAULO</v>
          </cell>
          <cell r="E4068" t="str">
            <v>215,54</v>
          </cell>
        </row>
        <row r="4069">
          <cell r="A4069" t="str">
            <v>89842</v>
          </cell>
          <cell r="B4069" t="str">
            <v>TÊ, CPVC, SOLDÁVEL, DN 35MM, INSTALADO EM PRUMADA DE ÁGUA   FORNECIMENTO E INSTALAÇÃO. AF_06/2022</v>
          </cell>
          <cell r="C4069" t="str">
            <v>UN</v>
          </cell>
          <cell r="D4069" t="str">
            <v>ATRIBUÍDO SÃO PAULO</v>
          </cell>
          <cell r="E4069" t="str">
            <v>41,62</v>
          </cell>
        </row>
        <row r="4070">
          <cell r="A4070" t="str">
            <v>89844</v>
          </cell>
          <cell r="B4070" t="str">
            <v>TE, CPVC, SOLDÁVEL, DN  42MM, INSTALADO EM PRUMADA DE ÁGUA   FORNECIMENTO E INSTALAÇÃO. AF_06/2022</v>
          </cell>
          <cell r="C4070" t="str">
            <v>UN</v>
          </cell>
          <cell r="D4070" t="str">
            <v>ATRIBUÍDO SÃO PAULO</v>
          </cell>
          <cell r="E4070" t="str">
            <v>52,39</v>
          </cell>
        </row>
        <row r="4071">
          <cell r="A4071" t="str">
            <v>89845</v>
          </cell>
          <cell r="B4071" t="str">
            <v>TÊ, CPVC, SOLDÁVEL, DN 54 MM, INSTALADO EM PRUMADA DE ÁGUA   FORNECIMENTO E INSTALAÇÃO. AF_06/2022</v>
          </cell>
          <cell r="C4071" t="str">
            <v>UN</v>
          </cell>
          <cell r="D4071" t="str">
            <v>ATRIBUÍDO SÃO PAULO</v>
          </cell>
          <cell r="E4071" t="str">
            <v>81,87</v>
          </cell>
        </row>
        <row r="4072">
          <cell r="A4072" t="str">
            <v>89846</v>
          </cell>
          <cell r="B4072" t="str">
            <v>TÊ, CPVC, SOLDÁVEL, DN 73MM, INSTALADO EM PRUMADA DE ÁGUA   FORNECIMENTO E INSTALAÇÃO. AF_06/2022</v>
          </cell>
          <cell r="C4072" t="str">
            <v>UN</v>
          </cell>
          <cell r="D4072" t="str">
            <v>ATRIBUÍDO SÃO PAULO</v>
          </cell>
          <cell r="E4072" t="str">
            <v>174,03</v>
          </cell>
        </row>
        <row r="4073">
          <cell r="A4073" t="str">
            <v>89847</v>
          </cell>
          <cell r="B4073" t="str">
            <v>TÊ, CPVC, SOLDÁVEL, DN 89MM, INSTALADO EM PRUMADA DE ÁGUA   FORNECIMENTO E INSTALAÇÃO. AF_06/2022</v>
          </cell>
          <cell r="C4073" t="str">
            <v>UN</v>
          </cell>
          <cell r="D4073" t="str">
            <v>ATRIBUÍDO SÃO PAULO</v>
          </cell>
          <cell r="E4073" t="str">
            <v>208,64</v>
          </cell>
        </row>
        <row r="4074">
          <cell r="A4074" t="str">
            <v>89850</v>
          </cell>
          <cell r="B4074" t="str">
            <v>JOELHO 90 GRAUS, PVC, SERIE NORMAL, ESGOTO PREDIAL, DN 100 MM, JUNTA ELÁSTICA, FORNECIDO E INSTALADO EM SUBCOLETOR AÉREO DE ESGOTO SANITÁRIO. AF_08/2022</v>
          </cell>
          <cell r="C4074" t="str">
            <v>UN</v>
          </cell>
          <cell r="D4074" t="str">
            <v>COEFICIENTE DE REPRESENTATIVIDADE</v>
          </cell>
          <cell r="E4074" t="str">
            <v>28,70</v>
          </cell>
        </row>
        <row r="4075">
          <cell r="A4075" t="str">
            <v>89851</v>
          </cell>
          <cell r="B4075" t="str">
            <v>JOELHO 45 GRAUS, PVC, SERIE NORMAL, ESGOTO PREDIAL, DN 100 MM, JUNTA ELÁSTICA, FORNECIDO E INSTALADO EM SUBCOLETOR AÉREO DE ESGOTO SANITÁRIO. AF_08/2022</v>
          </cell>
          <cell r="C4075" t="str">
            <v>UN</v>
          </cell>
          <cell r="D4075" t="str">
            <v>COEFICIENTE DE REPRESENTATIVIDADE</v>
          </cell>
          <cell r="E4075" t="str">
            <v>29,45</v>
          </cell>
        </row>
        <row r="4076">
          <cell r="A4076" t="str">
            <v>89852</v>
          </cell>
          <cell r="B4076" t="str">
            <v>CURVA CURTA 90 GRAUS, PVC, SERIE NORMAL, ESGOTO PREDIAL, DN 100 MM, JUNTA ELÁSTICA, FORNECIDO E INSTALADO EM SUBCOLETOR AÉREO DE ESGOTO SANITÁRIO. AF_08/2022</v>
          </cell>
          <cell r="C4076" t="str">
            <v>UN</v>
          </cell>
          <cell r="D4076" t="str">
            <v>COEFICIENTE DE REPRESENTATIVIDADE</v>
          </cell>
          <cell r="E4076" t="str">
            <v>42,29</v>
          </cell>
        </row>
        <row r="4077">
          <cell r="A4077" t="str">
            <v>89853</v>
          </cell>
          <cell r="B4077" t="str">
            <v>CURVA LONGA 90 GRAUS, PVC, SERIE NORMAL, ESGOTO PREDIAL, DN 100 MM, JUNTA ELÁSTICA, FORNECIDO E INSTALADO EM SUBCOLETOR AÉREO DE ESGOTO SANITÁRIO. AF_08/2022</v>
          </cell>
          <cell r="C4077" t="str">
            <v>UN</v>
          </cell>
          <cell r="D4077" t="str">
            <v>COEFICIENTE DE REPRESENTATIVIDADE</v>
          </cell>
          <cell r="E4077" t="str">
            <v>73,94</v>
          </cell>
        </row>
        <row r="4078">
          <cell r="A4078" t="str">
            <v>89854</v>
          </cell>
          <cell r="B4078" t="str">
            <v>JOELHO 90 GRAUS, PVC, SERIE NORMAL, ESGOTO PREDIAL, DN 150 MM, JUNTA ELÁSTICA, FORNECIDO E INSTALADO EM SUBCOLETOR AÉREO DE ESGOTO SANITÁRIO. AF_08/2022</v>
          </cell>
          <cell r="C4078" t="str">
            <v>UN</v>
          </cell>
          <cell r="D4078" t="str">
            <v>COEFICIENTE DE REPRESENTATIVIDADE</v>
          </cell>
          <cell r="E4078" t="str">
            <v>99,36</v>
          </cell>
        </row>
        <row r="4079">
          <cell r="A4079" t="str">
            <v>89855</v>
          </cell>
          <cell r="B4079" t="str">
            <v>JOELHO 45 GRAUS, PVC, SERIE NORMAL, ESGOTO PREDIAL, DN 150 MM, JUNTA ELÁSTICA, FORNECIDO E INSTALADO EM SUBCOLETOR AÉREO DE ESGOTO SANITÁRIO. AF_08/2022</v>
          </cell>
          <cell r="C4079" t="str">
            <v>UN</v>
          </cell>
          <cell r="D4079" t="str">
            <v>COEFICIENTE DE REPRESENTATIVIDADE</v>
          </cell>
          <cell r="E4079" t="str">
            <v>104,07</v>
          </cell>
        </row>
        <row r="4080">
          <cell r="A4080" t="str">
            <v>89856</v>
          </cell>
          <cell r="B4080" t="str">
            <v>LUVA SIMPLES, PVC, SERIE NORMAL, ESGOTO PREDIAL, DN 100 MM, JUNTA ELÁSTICA, FORNECIDO E INSTALADO EM SUBCOLETOR AÉREO DE ESGOTO SANITÁRIO. AF_08/2022</v>
          </cell>
          <cell r="C4080" t="str">
            <v>UN</v>
          </cell>
          <cell r="D4080" t="str">
            <v>COEFICIENTE DE REPRESENTATIVIDADE</v>
          </cell>
          <cell r="E4080" t="str">
            <v>17,42</v>
          </cell>
        </row>
        <row r="4081">
          <cell r="A4081" t="str">
            <v>89857</v>
          </cell>
          <cell r="B4081" t="str">
            <v>LUVA DE CORRER, PVC, SERIE NORMAL, ESGOTO PREDIAL, DN 100 MM, JUNTA ELÁSTICA, FORNECIDO E INSTALADO EM SUBCOLETOR AÉREO DE ESGOTO SANITÁRIO. AF_08/2022</v>
          </cell>
          <cell r="C4081" t="str">
            <v>UN</v>
          </cell>
          <cell r="D4081" t="str">
            <v>COEFICIENTE DE REPRESENTATIVIDADE</v>
          </cell>
          <cell r="E4081" t="str">
            <v>34,35</v>
          </cell>
        </row>
        <row r="4082">
          <cell r="A4082" t="str">
            <v>89860</v>
          </cell>
          <cell r="B4082" t="str">
            <v>TE, PVC, SERIE NORMAL, ESGOTO PREDIAL, DN 100 X 100 MM, JUNTA ELÁSTICA, FORNECIDO E INSTALADO EM SUBCOLETOR AÉREO DE ESGOTO SANITÁRIO. AF_08/2022</v>
          </cell>
          <cell r="C4082" t="str">
            <v>UN</v>
          </cell>
          <cell r="D4082" t="str">
            <v>COEFICIENTE DE REPRESENTATIVIDADE</v>
          </cell>
          <cell r="E4082" t="str">
            <v>44,48</v>
          </cell>
        </row>
        <row r="4083">
          <cell r="A4083" t="str">
            <v>89861</v>
          </cell>
          <cell r="B4083" t="str">
            <v>JUNÇÃO SIMPLES, PVC, SERIE NORMAL, ESGOTO PREDIAL, DN 100 X 100 MM, JUNTA ELÁSTICA, FORNECIDO E INSTALADO EM SUBCOLETOR AÉREO DE ESGOTO SANITÁRIO. AF_08/2022</v>
          </cell>
          <cell r="C4083" t="str">
            <v>UN</v>
          </cell>
          <cell r="D4083" t="str">
            <v>COEFICIENTE DE REPRESENTATIVIDADE</v>
          </cell>
          <cell r="E4083" t="str">
            <v>51,74</v>
          </cell>
        </row>
        <row r="4084">
          <cell r="A4084" t="str">
            <v>89866</v>
          </cell>
          <cell r="B4084" t="str">
            <v>JOELHO 90 GRAUS, PVC, SOLDÁVEL, DN 25MM, INSTALADO EM DRENO DE AR-CONDICIONADO - FORNECIMENTO E INSTALAÇÃO. AF_08/2022</v>
          </cell>
          <cell r="C4084" t="str">
            <v>UN</v>
          </cell>
          <cell r="D4084" t="str">
            <v>COEFICIENTE DE REPRESENTATIVIDADE</v>
          </cell>
          <cell r="E4084" t="str">
            <v>5,95</v>
          </cell>
        </row>
        <row r="4085">
          <cell r="A4085" t="str">
            <v>89867</v>
          </cell>
          <cell r="B4085" t="str">
            <v>JOELHO 45 GRAUS, PVC, SOLDÁVEL, DN 25MM, INSTALADO EM DRENO DE AR-CONDICIONADO - FORNECIMENTO E INSTALAÇÃO. AF_08/2022</v>
          </cell>
          <cell r="C4085" t="str">
            <v>UN</v>
          </cell>
          <cell r="D4085" t="str">
            <v>COEFICIENTE DE REPRESENTATIVIDADE</v>
          </cell>
          <cell r="E4085" t="str">
            <v>6,69</v>
          </cell>
        </row>
        <row r="4086">
          <cell r="A4086" t="str">
            <v>89868</v>
          </cell>
          <cell r="B4086" t="str">
            <v>LUVA, PVC, SOLDÁVEL, DN 25MM, INSTALADO EM DRENO DE AR-CONDICIONADO - FORNECIMENTO E INSTALAÇÃO. AF_08/2022</v>
          </cell>
          <cell r="C4086" t="str">
            <v>UN</v>
          </cell>
          <cell r="D4086" t="str">
            <v>COEFICIENTE DE REPRESENTATIVIDADE</v>
          </cell>
          <cell r="E4086" t="str">
            <v>4,61</v>
          </cell>
        </row>
        <row r="4087">
          <cell r="A4087" t="str">
            <v>89869</v>
          </cell>
          <cell r="B4087" t="str">
            <v>TE, PVC, SOLDÁVEL, DN 25MM, INSTALADO EM DRENO DE AR-CONDICIONADO - FORNECIMENTO E INSTALAÇÃO. AF_08/2022</v>
          </cell>
          <cell r="C4087" t="str">
            <v>UN</v>
          </cell>
          <cell r="D4087" t="str">
            <v>COEFICIENTE DE REPRESENTATIVIDADE</v>
          </cell>
          <cell r="E4087" t="str">
            <v>8,32</v>
          </cell>
        </row>
        <row r="4088">
          <cell r="A4088" t="str">
            <v>89979</v>
          </cell>
          <cell r="B4088" t="str">
            <v>LUVA COM BUCHA DE LATÃO, PVC, SOLDÁVEL, DN 32MM X 1 , INSTALADO EM RAMAL OU SUB-RAMAL DE ÁGUA   FORNECIMENTO E INSTALAÇÃO. AF_06/2022</v>
          </cell>
          <cell r="C4088" t="str">
            <v>UN</v>
          </cell>
          <cell r="D4088" t="str">
            <v>COEFICIENTE DE REPRESENTATIVIDADE</v>
          </cell>
          <cell r="E4088" t="str">
            <v>22,18</v>
          </cell>
        </row>
        <row r="4089">
          <cell r="A4089" t="str">
            <v>89981</v>
          </cell>
          <cell r="B4089" t="str">
            <v>LUVA SOLDÁVEL E COM BUCHA DE LATÃO, PVC, SOLDÁVEL, DN 32MM X 1 , INSTALADO EM PRUMADA DE ÁGUA   FORNECIMENTO E INSTALAÇÃO. AF_06/2022</v>
          </cell>
          <cell r="C4089" t="str">
            <v>UN</v>
          </cell>
          <cell r="D4089" t="str">
            <v>COEFICIENTE DE REPRESENTATIVIDADE</v>
          </cell>
          <cell r="E4089" t="str">
            <v>19,87</v>
          </cell>
        </row>
        <row r="4090">
          <cell r="A4090" t="str">
            <v>90373</v>
          </cell>
          <cell r="B4090" t="str">
            <v>JOELHO 90 GRAUS COM BUCHA DE LATÃO, PVC, SOLDÁVEL, DN 25MM, X 1/2  INSTALADO EM RAMAL OU SUB-RAMAL DE ÁGUA - FORNECIMENTO E INSTALAÇÃO. AF_06/2022</v>
          </cell>
          <cell r="C4090" t="str">
            <v>UN</v>
          </cell>
          <cell r="D4090" t="str">
            <v>COEFICIENTE DE REPRESENTATIVIDADE</v>
          </cell>
          <cell r="E4090" t="str">
            <v>11,07</v>
          </cell>
        </row>
        <row r="4091">
          <cell r="A4091" t="str">
            <v>90374</v>
          </cell>
          <cell r="B4091" t="str">
            <v>TÊ COM BUCHA DE LATÃO NA BOLSA CENTRAL, PVC, SOLDÁVEL, DN 25MM X 3/4 , INSTALADO EM RAMAL OU SUB-RAMAL DE ÁGUA - FORNECIMENTO E INSTALAÇÃO. AF_06/2022</v>
          </cell>
          <cell r="C4091" t="str">
            <v>UN</v>
          </cell>
          <cell r="D4091" t="str">
            <v>COEFICIENTE DE REPRESENTATIVIDADE</v>
          </cell>
          <cell r="E4091" t="str">
            <v>19,16</v>
          </cell>
        </row>
        <row r="4092">
          <cell r="A4092" t="str">
            <v>92287</v>
          </cell>
          <cell r="B4092" t="str">
            <v>COTOVELO EM COBRE, DN 22 MM, 90 GRAUS, SEM ANEL DE SOLDA, INSTALADO EM PRUMADA DE HIDRÁULICA PREDIAL - FORNECIMENTO E INSTALAÇÃO. AF_04/2022</v>
          </cell>
          <cell r="C4092" t="str">
            <v>UN</v>
          </cell>
          <cell r="D4092" t="str">
            <v>ATRIBUÍDO SÃO PAULO</v>
          </cell>
          <cell r="E4092" t="str">
            <v>15,54</v>
          </cell>
        </row>
        <row r="4093">
          <cell r="A4093" t="str">
            <v>92288</v>
          </cell>
          <cell r="B4093" t="str">
            <v>COTOVELO EM COBRE, DN 28 MM, 90 GRAUS, SEM ANEL DE SOLDA, INSTALADO EM PRUMADA DE HIDRÁULICA PREDIAL - FORNECIMENTO E INSTALAÇÃO. AF_04/2022</v>
          </cell>
          <cell r="C4093" t="str">
            <v>UN</v>
          </cell>
          <cell r="D4093" t="str">
            <v>ATRIBUÍDO SÃO PAULO</v>
          </cell>
          <cell r="E4093" t="str">
            <v>24,71</v>
          </cell>
        </row>
        <row r="4094">
          <cell r="A4094" t="str">
            <v>92289</v>
          </cell>
          <cell r="B4094" t="str">
            <v>COTOVELO EM COBRE, DN 35 MM, 90 GRAUS, SEM ANEL DE SOLDA, INSTALADO EM PRUMADA DE HIDRÁULICA PREDIAL - FORNECIMENTO E INSTALAÇÃO. AF_04/2022</v>
          </cell>
          <cell r="C4094" t="str">
            <v>UN</v>
          </cell>
          <cell r="D4094" t="str">
            <v>ATRIBUÍDO SÃO PAULO</v>
          </cell>
          <cell r="E4094" t="str">
            <v>44,25</v>
          </cell>
        </row>
        <row r="4095">
          <cell r="A4095" t="str">
            <v>92290</v>
          </cell>
          <cell r="B4095" t="str">
            <v>COTOVELO EM COBRE, DN 42 MM, 90 GRAUS, SEM ANEL DE SOLDA, INSTALADO EM PRUMADA DE HIDRÁULICA PREDIAL - FORNECIMENTO E INSTALAÇÃO. AF_04/2022</v>
          </cell>
          <cell r="C4095" t="str">
            <v>UN</v>
          </cell>
          <cell r="D4095" t="str">
            <v>ATRIBUÍDO SÃO PAULO</v>
          </cell>
          <cell r="E4095" t="str">
            <v>67,39</v>
          </cell>
        </row>
        <row r="4096">
          <cell r="A4096" t="str">
            <v>92291</v>
          </cell>
          <cell r="B4096" t="str">
            <v>COTOVELO EM COBRE, DN 54 MM, 90 GRAUS, SEM ANEL DE SOLDA, INSTALADO EM PRUMADA DE HIDRÁULICA PREDIAL - FORNECIMENTO E INSTALAÇÃO. AF_04/2022</v>
          </cell>
          <cell r="C4096" t="str">
            <v>UN</v>
          </cell>
          <cell r="D4096" t="str">
            <v>ATRIBUÍDO SÃO PAULO</v>
          </cell>
          <cell r="E4096" t="str">
            <v>104,76</v>
          </cell>
        </row>
        <row r="4097">
          <cell r="A4097" t="str">
            <v>92292</v>
          </cell>
          <cell r="B4097" t="str">
            <v>COTOVELO EM COBRE, DN 66 MM, 90 GRAUS, SEM ANEL DE SOLDA, INSTALADO EM PRUMADA DE HIDRÁULICA PREDIAL - FORNECIMENTO E INSTALAÇÃO. AF_04/2022</v>
          </cell>
          <cell r="C4097" t="str">
            <v>UN</v>
          </cell>
          <cell r="D4097" t="str">
            <v>ATRIBUÍDO SÃO PAULO</v>
          </cell>
          <cell r="E4097" t="str">
            <v>327,80</v>
          </cell>
        </row>
        <row r="4098">
          <cell r="A4098" t="str">
            <v>92293</v>
          </cell>
          <cell r="B4098" t="str">
            <v>LUVA EM COBRE, DN 22 MM, SEM ANEL DE SOLDA, INSTALADO EM PRUMADA DE HIDRÁULICA PREDIAL - FORNECIMENTO E INSTALAÇÃO. AF_04/2022</v>
          </cell>
          <cell r="C4098" t="str">
            <v>UN</v>
          </cell>
          <cell r="D4098" t="str">
            <v>ATRIBUÍDO SÃO PAULO</v>
          </cell>
          <cell r="E4098" t="str">
            <v>8,76</v>
          </cell>
        </row>
        <row r="4099">
          <cell r="A4099" t="str">
            <v>92294</v>
          </cell>
          <cell r="B4099" t="str">
            <v>LUVA EM COBRE, DN 28 MM, SEM ANEL DE SOLDA, INSTALADO EM PRUMADA DE HIDRÁULICA PREDIAL - FORNECIMENTO E INSTALAÇÃO. AF_04/2022</v>
          </cell>
          <cell r="C4099" t="str">
            <v>UN</v>
          </cell>
          <cell r="D4099" t="str">
            <v>ATRIBUÍDO SÃO PAULO</v>
          </cell>
          <cell r="E4099" t="str">
            <v>15,01</v>
          </cell>
        </row>
        <row r="4100">
          <cell r="A4100" t="str">
            <v>92295</v>
          </cell>
          <cell r="B4100" t="str">
            <v>LUVA EM COBRE, DN 35 MM, SEM ANEL DE SOLDA, INSTALADO EM PRUMADA DE HIDRÁULICA PREDIAL - FORNECIMENTO E INSTALAÇÃO. AF_04/2022</v>
          </cell>
          <cell r="C4100" t="str">
            <v>UN</v>
          </cell>
          <cell r="D4100" t="str">
            <v>ATRIBUÍDO SÃO PAULO</v>
          </cell>
          <cell r="E4100" t="str">
            <v>28,68</v>
          </cell>
        </row>
        <row r="4101">
          <cell r="A4101" t="str">
            <v>92296</v>
          </cell>
          <cell r="B4101" t="str">
            <v>LUVA EM COBRE, DN 42 MM, SEM ANEL DE SOLDA, INSTALADO EM PRUMADA DE HIDRÁULICA PREDIAL - FORNECIMENTO E INSTALAÇÃO. AF_04/2022</v>
          </cell>
          <cell r="C4101" t="str">
            <v>UN</v>
          </cell>
          <cell r="D4101" t="str">
            <v>ATRIBUÍDO SÃO PAULO</v>
          </cell>
          <cell r="E4101" t="str">
            <v>38,09</v>
          </cell>
        </row>
        <row r="4102">
          <cell r="A4102" t="str">
            <v>92297</v>
          </cell>
          <cell r="B4102" t="str">
            <v>LUVA EM COBRE, DN 54 MM, SEM ANEL DE SOLDA, INSTALADO EM PRUMADA DE HIDRÁULICA PREDIAL - FORNECIMENTO E INSTALAÇÃO. AF_04/2022</v>
          </cell>
          <cell r="C4102" t="str">
            <v>UN</v>
          </cell>
          <cell r="D4102" t="str">
            <v>ATRIBUÍDO SÃO PAULO</v>
          </cell>
          <cell r="E4102" t="str">
            <v>59,35</v>
          </cell>
        </row>
        <row r="4103">
          <cell r="A4103" t="str">
            <v>92298</v>
          </cell>
          <cell r="B4103" t="str">
            <v>LUVA EM COBRE, DN 66 MM, SEM ANEL DE SOLDA, INSTALADO EM PRUMADA DE HIDRÁULICA PREDIAL - FORNECIMENTO E INSTALAÇÃO. AF_04/2022</v>
          </cell>
          <cell r="C4103" t="str">
            <v>UN</v>
          </cell>
          <cell r="D4103" t="str">
            <v>ATRIBUÍDO SÃO PAULO</v>
          </cell>
          <cell r="E4103" t="str">
            <v>168,56</v>
          </cell>
        </row>
        <row r="4104">
          <cell r="A4104" t="str">
            <v>92299</v>
          </cell>
          <cell r="B4104" t="str">
            <v>TE EM COBRE, DN 22 MM, SEM ANEL DE SOLDA, INSTALADO EM PRUMADA DE HIDRÁULICA PREDIAL - FORNECIMENTO E INSTALAÇÃO. AF_04/2022</v>
          </cell>
          <cell r="C4104" t="str">
            <v>UN</v>
          </cell>
          <cell r="D4104" t="str">
            <v>ATRIBUÍDO SÃO PAULO</v>
          </cell>
          <cell r="E4104" t="str">
            <v>20,45</v>
          </cell>
        </row>
        <row r="4105">
          <cell r="A4105" t="str">
            <v>92300</v>
          </cell>
          <cell r="B4105" t="str">
            <v>TE EM COBRE, DN 28 MM, SEM ANEL DE SOLDA, INSTALADO EM PRUMADA DE HIDRÁULICA PREDIAL - FORNECIMENTO E INSTALAÇÃO. AF_04/2022</v>
          </cell>
          <cell r="C4105" t="str">
            <v>UN</v>
          </cell>
          <cell r="D4105" t="str">
            <v>ATRIBUÍDO SÃO PAULO</v>
          </cell>
          <cell r="E4105" t="str">
            <v>31,36</v>
          </cell>
        </row>
        <row r="4106">
          <cell r="A4106" t="str">
            <v>92301</v>
          </cell>
          <cell r="B4106" t="str">
            <v>TE EM COBRE, DN 35 MM, SEM ANEL DE SOLDA, INSTALADO EM PRUMADA DE HIDRÁULICA PREDIAL - FORNECIMENTO E INSTALAÇÃO. AF_04/2022</v>
          </cell>
          <cell r="C4106" t="str">
            <v>UN</v>
          </cell>
          <cell r="D4106" t="str">
            <v>ATRIBUÍDO SÃO PAULO</v>
          </cell>
          <cell r="E4106" t="str">
            <v>62,95</v>
          </cell>
        </row>
        <row r="4107">
          <cell r="A4107" t="str">
            <v>92302</v>
          </cell>
          <cell r="B4107" t="str">
            <v>TE EM COBRE, DN 42 MM, SEM ANEL DE SOLDA, INSTALADO EM PRUMADA DE HIDRÁULICA PREDIAL - FORNECIMENTO E INSTALAÇÃO. AF_04/2022</v>
          </cell>
          <cell r="C4107" t="str">
            <v>UN</v>
          </cell>
          <cell r="D4107" t="str">
            <v>ATRIBUÍDO SÃO PAULO</v>
          </cell>
          <cell r="E4107" t="str">
            <v>83,34</v>
          </cell>
        </row>
        <row r="4108">
          <cell r="A4108" t="str">
            <v>92303</v>
          </cell>
          <cell r="B4108" t="str">
            <v>TE EM COBRE, DN 54 MM, SEM ANEL DE SOLDA, INSTALADO EM PRUMADA DE HIDRÁULICA PREDIAL - FORNECIMENTO E INSTALAÇÃO. AF_04/2022</v>
          </cell>
          <cell r="C4108" t="str">
            <v>UN</v>
          </cell>
          <cell r="D4108" t="str">
            <v>ATRIBUÍDO SÃO PAULO</v>
          </cell>
          <cell r="E4108" t="str">
            <v>153,95</v>
          </cell>
        </row>
        <row r="4109">
          <cell r="A4109" t="str">
            <v>92304</v>
          </cell>
          <cell r="B4109" t="str">
            <v>TE EM COBRE, DN 66 MM, SEM ANEL DE SOLDA, INSTALADO EM PRUMADA DE HIDRÁULICA PREDIAL - FORNECIMENTO E INSTALAÇÃO. AF_04/2022</v>
          </cell>
          <cell r="C4109" t="str">
            <v>UN</v>
          </cell>
          <cell r="D4109" t="str">
            <v>ATRIBUÍDO SÃO PAULO</v>
          </cell>
          <cell r="E4109" t="str">
            <v>402,86</v>
          </cell>
        </row>
        <row r="4110">
          <cell r="A4110" t="str">
            <v>92311</v>
          </cell>
          <cell r="B4110" t="str">
            <v>COTOVELO EM COBRE, DN 15 MM, 90 GRAUS, SEM ANEL DE SOLDA, INSTALADO EM RAMAL DE DISTRIBUIÇÃO   FORNECIMENTO E INSTALAÇÃO. AF_04/2022</v>
          </cell>
          <cell r="C4110" t="str">
            <v>UN</v>
          </cell>
          <cell r="D4110" t="str">
            <v>ATRIBUÍDO SÃO PAULO</v>
          </cell>
          <cell r="E4110" t="str">
            <v>11,00</v>
          </cell>
        </row>
        <row r="4111">
          <cell r="A4111" t="str">
            <v>92312</v>
          </cell>
          <cell r="B4111" t="str">
            <v>COTOVELO EM COBRE, DN 22 MM, 90 GRAUS, SEM ANEL DE SOLDA, INSTALADO EM RAMAL DE DISTRIBUIÇÃO DE HIDRÁULICA PREDIAL - FORNECIMENTO E INSTALAÇÃO. AF_04/2022</v>
          </cell>
          <cell r="C4111" t="str">
            <v>UN</v>
          </cell>
          <cell r="D4111" t="str">
            <v>ATRIBUÍDO SÃO PAULO</v>
          </cell>
          <cell r="E4111" t="str">
            <v>18,78</v>
          </cell>
        </row>
        <row r="4112">
          <cell r="A4112" t="str">
            <v>92313</v>
          </cell>
          <cell r="B4112" t="str">
            <v>COTOVELO EM COBRE, DN 28 MM, 90 GRAUS, SEM ANEL DE SOLDA, INSTALADO EM RAMAL DE DISTRIBUIÇÃO DE HIDRÁULICA PREDIAL - FORNECIMENTO E INSTALAÇÃO. AF_04/2022</v>
          </cell>
          <cell r="C4112" t="str">
            <v>UN</v>
          </cell>
          <cell r="D4112" t="str">
            <v>ATRIBUÍDO SÃO PAULO</v>
          </cell>
          <cell r="E4112" t="str">
            <v>27,69</v>
          </cell>
        </row>
        <row r="4113">
          <cell r="A4113" t="str">
            <v>92314</v>
          </cell>
          <cell r="B4113" t="str">
            <v>LUVA EM COBRE, DN 15 MM, SEM ANEL DE SOLDA, INSTALADO EM RAMAL DE DISTRIBUIÇÃO DE HIDRÁULICA PREDIAL - FORNECIMENTO E INSTALAÇÃO. AF_04/2022</v>
          </cell>
          <cell r="C4113" t="str">
            <v>UN</v>
          </cell>
          <cell r="D4113" t="str">
            <v>ATRIBUÍDO SÃO PAULO</v>
          </cell>
          <cell r="E4113" t="str">
            <v>7,33</v>
          </cell>
        </row>
        <row r="4114">
          <cell r="A4114" t="str">
            <v>92315</v>
          </cell>
          <cell r="B4114" t="str">
            <v>LUVA EM COBRE, DN 22 MM, SEM ANEL DE SOLDA, INSTALADO EM RAMAL DE DISTRIBUIÇÃO DE HIDRÁULICA PREDIAL - FORNECIMENTO E INSTALAÇÃO. AF_04/2022</v>
          </cell>
          <cell r="C4114" t="str">
            <v>UN</v>
          </cell>
          <cell r="D4114" t="str">
            <v>ATRIBUÍDO SÃO PAULO</v>
          </cell>
          <cell r="E4114" t="str">
            <v>10,93</v>
          </cell>
        </row>
        <row r="4115">
          <cell r="A4115" t="str">
            <v>92316</v>
          </cell>
          <cell r="B4115" t="str">
            <v>LUVA EM COBRE, DN 28 MM, SEM ANEL DE SOLDA, INSTALADO EM RAMAL DE DISTRIBUIÇÃO DE HIDRÁULICA PREDIAL - FORNECIMENTO E INSTALAÇÃO. AF_04/2022</v>
          </cell>
          <cell r="C4115" t="str">
            <v>UN</v>
          </cell>
          <cell r="D4115" t="str">
            <v>ATRIBUÍDO SÃO PAULO</v>
          </cell>
          <cell r="E4115" t="str">
            <v>17,02</v>
          </cell>
        </row>
        <row r="4116">
          <cell r="A4116" t="str">
            <v>92317</v>
          </cell>
          <cell r="B4116" t="str">
            <v>TE EM COBRE, DN 15 MM, SEM ANEL DE SOLDA, INSTALADO EM RAMAL DE DISTRIBUIÇÃO DE HIDRÁULICA PREDIAL - FORNECIMENTO E INSTALAÇÃO. AF_04/2022</v>
          </cell>
          <cell r="C4116" t="str">
            <v>UN</v>
          </cell>
          <cell r="D4116" t="str">
            <v>ATRIBUÍDO SÃO PAULO</v>
          </cell>
          <cell r="E4116" t="str">
            <v>15,42</v>
          </cell>
        </row>
        <row r="4117">
          <cell r="A4117" t="str">
            <v>92318</v>
          </cell>
          <cell r="B4117" t="str">
            <v>TE EM COBRE, DN 22 MM, SEM ANEL DE SOLDA, INSTALADO EM RAMAL DE DISTRIBUIÇÃO DE HIDRÁULICA PREDIAL - FORNECIMENTO E INSTALAÇÃO. AF_04/2022</v>
          </cell>
          <cell r="C4117" t="str">
            <v>UN</v>
          </cell>
          <cell r="D4117" t="str">
            <v>ATRIBUÍDO SÃO PAULO</v>
          </cell>
          <cell r="E4117" t="str">
            <v>24,76</v>
          </cell>
        </row>
        <row r="4118">
          <cell r="A4118" t="str">
            <v>92319</v>
          </cell>
          <cell r="B4118" t="str">
            <v>TE EM COBRE, DN 28 MM, SEM ANEL DE SOLDA, INSTALADO EM RAMAL DE DISTRIBUIÇÃO DE HIDRÁULICA PREDIAL - FORNECIMENTO E INSTALAÇÃO. AF_04/2022</v>
          </cell>
          <cell r="C4118" t="str">
            <v>UN</v>
          </cell>
          <cell r="D4118" t="str">
            <v>ATRIBUÍDO SÃO PAULO</v>
          </cell>
          <cell r="E4118" t="str">
            <v>35,35</v>
          </cell>
        </row>
        <row r="4119">
          <cell r="A4119" t="str">
            <v>92326</v>
          </cell>
          <cell r="B4119" t="str">
            <v>COTOVELO EM COBRE, DN 15 MM, 90 GRAUS, SEM ANEL DE SOLDA, INSTALADO EM RAMAL E SUB-RAMAL DE HIDRÁULICA PREDIAL - FORNECIMENTO E INSTALAÇÃO. AF_04/2022</v>
          </cell>
          <cell r="C4119" t="str">
            <v>UN</v>
          </cell>
          <cell r="D4119" t="str">
            <v>ATRIBUÍDO SÃO PAULO</v>
          </cell>
          <cell r="E4119" t="str">
            <v>11,52</v>
          </cell>
        </row>
        <row r="4120">
          <cell r="A4120" t="str">
            <v>92327</v>
          </cell>
          <cell r="B4120" t="str">
            <v>COTOVELO EM COBRE, DN 22 MM, 90 GRAUS, SEM ANEL DE SOLDA, INSTALADO EM RAMAL E SUB-RAMAL DE HIDRÁULICA PREDIAL - FORNECIMENTO E INSTALAÇÃO. AF_04/2022</v>
          </cell>
          <cell r="C4120" t="str">
            <v>UN</v>
          </cell>
          <cell r="D4120" t="str">
            <v>ATRIBUÍDO SÃO PAULO</v>
          </cell>
          <cell r="E4120" t="str">
            <v>21,18</v>
          </cell>
        </row>
        <row r="4121">
          <cell r="A4121" t="str">
            <v>92328</v>
          </cell>
          <cell r="B4121" t="str">
            <v>COTOVELO EM COBRE, DN 28 MM, 90 GRAUS, SEM ANEL DE SOLDA, INSTALADO EM RAMAL E SUB-RAMAL DE HIDRÁULICA PREDIAL - FORNECIMENTO E INSTALAÇÃO. AF_04/2022</v>
          </cell>
          <cell r="C4121" t="str">
            <v>UN</v>
          </cell>
          <cell r="D4121" t="str">
            <v>ATRIBUÍDO SÃO PAULO</v>
          </cell>
          <cell r="E4121" t="str">
            <v>31,97</v>
          </cell>
        </row>
        <row r="4122">
          <cell r="A4122" t="str">
            <v>92329</v>
          </cell>
          <cell r="B4122" t="str">
            <v>LUVA EM COBRE, DN 15 MM, SEM ANEL DE SOLDA, INSTALADO EM RAMAL E SUB-RAMAL DE HIDRÁULICA PREDIAL - FORNECIMENTO E INSTALAÇÃO. AF_04/2022</v>
          </cell>
          <cell r="C4122" t="str">
            <v>UN</v>
          </cell>
          <cell r="D4122" t="str">
            <v>ATRIBUÍDO SÃO PAULO</v>
          </cell>
          <cell r="E4122" t="str">
            <v>7,46</v>
          </cell>
        </row>
        <row r="4123">
          <cell r="A4123" t="str">
            <v>92330</v>
          </cell>
          <cell r="B4123" t="str">
            <v>LUVA EM COBRE, DN 22 MM, SEM ANEL DE SOLDA, INSTALADO EM RAMAL E SUB-RAMAL DE HIDRÁULICA PREDIAL - FORNECIMENTO E INSTALAÇÃO. AF_04/2022</v>
          </cell>
          <cell r="C4123" t="str">
            <v>UN</v>
          </cell>
          <cell r="D4123" t="str">
            <v>ATRIBUÍDO SÃO PAULO</v>
          </cell>
          <cell r="E4123" t="str">
            <v>12,55</v>
          </cell>
        </row>
        <row r="4124">
          <cell r="A4124" t="str">
            <v>92331</v>
          </cell>
          <cell r="B4124" t="str">
            <v>LUVA EM COBRE, DN 28 MM, SEM ANEL DE SOLDA, INSTALADO EM RAMAL E SUB-RAMAL DE HIDRÁULICA PREDIAL - FORNECIMENTO E INSTALAÇÃO. AF_04/2022</v>
          </cell>
          <cell r="C4124" t="str">
            <v>UN</v>
          </cell>
          <cell r="D4124" t="str">
            <v>ATRIBUÍDO SÃO PAULO</v>
          </cell>
          <cell r="E4124" t="str">
            <v>19,90</v>
          </cell>
        </row>
        <row r="4125">
          <cell r="A4125" t="str">
            <v>92332</v>
          </cell>
          <cell r="B4125" t="str">
            <v>TE EM COBRE, DN 15 MM, SEM ANEL DE SOLDA, INSTALADO EM RAMAL E SUB-RAMAL DE HIDRÁULICA PREDIAL - FORNECIMENTO E INSTALAÇÃO. AF_04/2022</v>
          </cell>
          <cell r="C4125" t="str">
            <v>UN</v>
          </cell>
          <cell r="D4125" t="str">
            <v>ATRIBUÍDO SÃO PAULO</v>
          </cell>
          <cell r="E4125" t="str">
            <v>15,69</v>
          </cell>
        </row>
        <row r="4126">
          <cell r="A4126" t="str">
            <v>92333</v>
          </cell>
          <cell r="B4126" t="str">
            <v>TE EM COBRE, DN 22 MM, SEM ANEL DE SOLDA, INSTALADO EM RAMAL E SUB-RAMAL DE HIDRÁULICA PREDIAL - FORNECIMENTO E INSTALAÇÃO. AF_04/2022</v>
          </cell>
          <cell r="C4126" t="str">
            <v>UN</v>
          </cell>
          <cell r="D4126" t="str">
            <v>ATRIBUÍDO SÃO PAULO</v>
          </cell>
          <cell r="E4126" t="str">
            <v>27,96</v>
          </cell>
        </row>
        <row r="4127">
          <cell r="A4127" t="str">
            <v>92334</v>
          </cell>
          <cell r="B4127" t="str">
            <v>TE EM COBRE, DN 28 MM, SEM ANEL DE SOLDA, INSTALADO EM RAMAL E SUB-RAMAL DE HIDRÁULICA PREDIAL - FORNECIMENTO E INSTALAÇÃO. AF_04/2022</v>
          </cell>
          <cell r="C4127" t="str">
            <v>UN</v>
          </cell>
          <cell r="D4127" t="str">
            <v>ATRIBUÍDO SÃO PAULO</v>
          </cell>
          <cell r="E4127" t="str">
            <v>41,06</v>
          </cell>
        </row>
        <row r="4128">
          <cell r="A4128" t="str">
            <v>92344</v>
          </cell>
          <cell r="B4128" t="str">
            <v>NIPLE, EM FERRO GALVANIZADO, DN 50 (2"), CONEXÃO ROSQUEADA, INSTALADO EM PRUMADAS - FORNECIMENTO E INSTALAÇÃO. AF_10/2020</v>
          </cell>
          <cell r="C4128" t="str">
            <v>UN</v>
          </cell>
          <cell r="D4128" t="str">
            <v>COEFICIENTE DE REPRESENTATIVIDADE</v>
          </cell>
          <cell r="E4128" t="str">
            <v>50,23</v>
          </cell>
        </row>
        <row r="4129">
          <cell r="A4129" t="str">
            <v>92345</v>
          </cell>
          <cell r="B4129" t="str">
            <v>LUVA, EM FERRO GALVANIZADO, DN 50 (2"), CONEXÃO ROSQUEADA, INSTALADO EM PRUMADAS - FORNECIMENTO E INSTALAÇÃO. AF_10/2020</v>
          </cell>
          <cell r="C4129" t="str">
            <v>UN</v>
          </cell>
          <cell r="D4129" t="str">
            <v>COEFICIENTE DE REPRESENTATIVIDADE</v>
          </cell>
          <cell r="E4129" t="str">
            <v>50,21</v>
          </cell>
        </row>
        <row r="4130">
          <cell r="A4130" t="str">
            <v>92346</v>
          </cell>
          <cell r="B4130" t="str">
            <v>NIPLE, EM FERRO GALVANIZADO, DN 65 (2 1/2"), CONEXÃO ROSQUEADA, INSTALADO EM PRUMADAS - FORNECIMENTO E INSTALAÇÃO. AF_10/2020</v>
          </cell>
          <cell r="C4130" t="str">
            <v>UN</v>
          </cell>
          <cell r="D4130" t="str">
            <v>COEFICIENTE DE REPRESENTATIVIDADE</v>
          </cell>
          <cell r="E4130" t="str">
            <v>65,82</v>
          </cell>
        </row>
        <row r="4131">
          <cell r="A4131" t="str">
            <v>92347</v>
          </cell>
          <cell r="B4131" t="str">
            <v>LUVA, EM FERRO GALVANIZADO, DN 65 (2 1/2"), CONEXÃO ROSQUEADA, INSTALADO EM PRUMADAS - FORNECIMENTO E INSTALAÇÃO. AF_10/2020</v>
          </cell>
          <cell r="C4131" t="str">
            <v>UN</v>
          </cell>
          <cell r="D4131" t="str">
            <v>COEFICIENTE DE REPRESENTATIVIDADE</v>
          </cell>
          <cell r="E4131" t="str">
            <v>73,13</v>
          </cell>
        </row>
        <row r="4132">
          <cell r="A4132" t="str">
            <v>92348</v>
          </cell>
          <cell r="B4132" t="str">
            <v>NIPLE, EM FERRO GALVANIZADO, DN 80 (3"), CONEXÃO ROSQUEADA, INSTALADO EM PRUMADAS - FORNECIMENTO E INSTALAÇÃO. AF_10/2020</v>
          </cell>
          <cell r="C4132" t="str">
            <v>UN</v>
          </cell>
          <cell r="D4132" t="str">
            <v>COEFICIENTE DE REPRESENTATIVIDADE</v>
          </cell>
          <cell r="E4132" t="str">
            <v>92,06</v>
          </cell>
        </row>
        <row r="4133">
          <cell r="A4133" t="str">
            <v>92349</v>
          </cell>
          <cell r="B4133" t="str">
            <v>LUVA, EM FERRO GALVANIZADO, DN 80 (3"), CONEXÃO ROSQUEADA, INSTALADO EM PRUMADAS - FORNECIMENTO E INSTALAÇÃO. AF_10/2020</v>
          </cell>
          <cell r="C4133" t="str">
            <v>UN</v>
          </cell>
          <cell r="D4133" t="str">
            <v>COEFICIENTE DE REPRESENTATIVIDADE</v>
          </cell>
          <cell r="E4133" t="str">
            <v>98,57</v>
          </cell>
        </row>
        <row r="4134">
          <cell r="A4134" t="str">
            <v>92350</v>
          </cell>
          <cell r="B4134" t="str">
            <v>JOELHO 45 GRAUS, EM FERRO GALVANIZADO, DN 50 (2"), CONEXÃO ROSQUEADA, INSTALADO EM PRUMADAS - FORNECIMENTO E INSTALAÇÃO. AF_10/2020</v>
          </cell>
          <cell r="C4134" t="str">
            <v>UN</v>
          </cell>
          <cell r="D4134" t="str">
            <v>COEFICIENTE DE REPRESENTATIVIDADE</v>
          </cell>
          <cell r="E4134" t="str">
            <v>74,66</v>
          </cell>
        </row>
        <row r="4135">
          <cell r="A4135" t="str">
            <v>92351</v>
          </cell>
          <cell r="B4135" t="str">
            <v>JOELHO 90 GRAUS, EM FERRO GALVANIZADO, DN 50 (2"), CONEXÃO ROSQUEADA, INSTALADO EM PRUMADAS - FORNECIMENTO E INSTALAÇÃO. AF_10/2020</v>
          </cell>
          <cell r="C4135" t="str">
            <v>UN</v>
          </cell>
          <cell r="D4135" t="str">
            <v>COEFICIENTE DE REPRESENTATIVIDADE</v>
          </cell>
          <cell r="E4135" t="str">
            <v>73,03</v>
          </cell>
        </row>
        <row r="4136">
          <cell r="A4136" t="str">
            <v>92352</v>
          </cell>
          <cell r="B4136" t="str">
            <v>JOELHO 45 GRAUS, EM FERRO GALVANIZADO, DN 65 (2 1/2"), CONEXÃO ROSQUEADA, INSTALADO EM PRUMADAS - FORNECIMENTO E INSTALAÇÃO. AF_10/2020</v>
          </cell>
          <cell r="C4136" t="str">
            <v>UN</v>
          </cell>
          <cell r="D4136" t="str">
            <v>COEFICIENTE DE REPRESENTATIVIDADE</v>
          </cell>
          <cell r="E4136" t="str">
            <v>112,69</v>
          </cell>
        </row>
        <row r="4137">
          <cell r="A4137" t="str">
            <v>92353</v>
          </cell>
          <cell r="B4137" t="str">
            <v>JOELHO 90 GRAUS, EM FERRO GALVANIZADO, DN 65 (2 1/2"), CONEXÃO ROSQUEADA, INSTALADO EM PRUMADAS - FORNECIMENTO E INSTALAÇÃO. AF_10/2020</v>
          </cell>
          <cell r="C4137" t="str">
            <v>UN</v>
          </cell>
          <cell r="D4137" t="str">
            <v>COEFICIENTE DE REPRESENTATIVIDADE</v>
          </cell>
          <cell r="E4137" t="str">
            <v>105,53</v>
          </cell>
        </row>
        <row r="4138">
          <cell r="A4138" t="str">
            <v>92354</v>
          </cell>
          <cell r="B4138" t="str">
            <v>JOELHO 45 GRAUS, EM FERRO GALVANIZADO, DN 80 (3"), CONEXÃO ROSQUEADA, INSTALADO EM PRUMADAS - FORNECIMENTO E INSTALAÇÃO. AF_10/2020</v>
          </cell>
          <cell r="C4138" t="str">
            <v>UN</v>
          </cell>
          <cell r="D4138" t="str">
            <v>COEFICIENTE DE REPRESENTATIVIDADE</v>
          </cell>
          <cell r="E4138" t="str">
            <v>149,20</v>
          </cell>
        </row>
        <row r="4139">
          <cell r="A4139" t="str">
            <v>92355</v>
          </cell>
          <cell r="B4139" t="str">
            <v>JOELHO 90 GRAUS, EM FERRO GALVANIZADO, DN 80 (3"), CONEXÃO ROSQUEADA, INSTALADO EM PRUMADAS - FORNECIMENTO E INSTALAÇÃO. AF_10/2020</v>
          </cell>
          <cell r="C4139" t="str">
            <v>UN</v>
          </cell>
          <cell r="D4139" t="str">
            <v>COEFICIENTE DE REPRESENTATIVIDADE</v>
          </cell>
          <cell r="E4139" t="str">
            <v>135,41</v>
          </cell>
        </row>
        <row r="4140">
          <cell r="A4140" t="str">
            <v>92356</v>
          </cell>
          <cell r="B4140" t="str">
            <v>TÊ, EM FERRO GALVANIZADO, DN 50 (2"), CONEXÃO ROSQUEADA, INSTALADO EM PRUMADAS - FORNECIMENTO E INSTALAÇÃO. AF_10/2020</v>
          </cell>
          <cell r="C4140" t="str">
            <v>UN</v>
          </cell>
          <cell r="D4140" t="str">
            <v>COEFICIENTE DE REPRESENTATIVIDADE</v>
          </cell>
          <cell r="E4140" t="str">
            <v>97,39</v>
          </cell>
        </row>
        <row r="4141">
          <cell r="A4141" t="str">
            <v>92357</v>
          </cell>
          <cell r="B4141" t="str">
            <v>TÊ, EM FERRO GALVANIZADO, DN 65 (2 1/2"), CONEXÃO ROSQUEADA, INSTALADO EM PRUMADAS - FORNECIMENTO E INSTALAÇÃO. AF_10/2020</v>
          </cell>
          <cell r="C4141" t="str">
            <v>UN</v>
          </cell>
          <cell r="D4141" t="str">
            <v>COEFICIENTE DE REPRESENTATIVIDADE</v>
          </cell>
          <cell r="E4141" t="str">
            <v>144,34</v>
          </cell>
        </row>
        <row r="4142">
          <cell r="A4142" t="str">
            <v>92358</v>
          </cell>
          <cell r="B4142" t="str">
            <v>TÊ, EM FERRO GALVANIZADO, DN 80 (3"), CONEXÃO ROSQUEADA, INSTALADO EM PRUMADAS - FORNECIMENTO E INSTALAÇÃO. AF_10/2020</v>
          </cell>
          <cell r="C4142" t="str">
            <v>UN</v>
          </cell>
          <cell r="D4142" t="str">
            <v>COEFICIENTE DE REPRESENTATIVIDADE</v>
          </cell>
          <cell r="E4142" t="str">
            <v>179,28</v>
          </cell>
        </row>
        <row r="4143">
          <cell r="A4143" t="str">
            <v>92369</v>
          </cell>
          <cell r="B4143" t="str">
            <v>NIPLE, EM FERRO GALVANIZADO, DN 25 (1"), CONEXÃO ROSQUEADA, INSTALADO EM REDE DE ALIMENTAÇÃO PARA HIDRANTE - FORNECIMENTO E INSTALAÇÃO. AF_10/2020</v>
          </cell>
          <cell r="C4143" t="str">
            <v>UN</v>
          </cell>
          <cell r="D4143" t="str">
            <v>COEFICIENTE DE REPRESENTATIVIDADE</v>
          </cell>
          <cell r="E4143" t="str">
            <v>27,25</v>
          </cell>
        </row>
        <row r="4144">
          <cell r="A4144" t="str">
            <v>92370</v>
          </cell>
          <cell r="B4144" t="str">
            <v>LUVA, EM FERRO GALVANIZADO, DN 25 (1"), CONEXÃO ROSQUEADA, INSTALADO EM REDE DE ALIMENTAÇÃO PARA HIDRANTE - FORNECIMENTO E INSTALAÇÃO. AF_10/2020</v>
          </cell>
          <cell r="C4144" t="str">
            <v>UN</v>
          </cell>
          <cell r="D4144" t="str">
            <v>COEFICIENTE DE REPRESENTATIVIDADE</v>
          </cell>
          <cell r="E4144" t="str">
            <v>28,57</v>
          </cell>
        </row>
        <row r="4145">
          <cell r="A4145" t="str">
            <v>92371</v>
          </cell>
          <cell r="B4145" t="str">
            <v>NIPLE, EM FERRO GALVANIZADO, DN 32 (1 1/4"), CONEXÃO ROSQUEADA, INSTALADO EM REDE DE ALIMENTAÇÃO PARA HIDRANTE - FORNECIMENTO E INSTALAÇÃO. AF_10/2020</v>
          </cell>
          <cell r="C4145" t="str">
            <v>UN</v>
          </cell>
          <cell r="D4145" t="str">
            <v>COEFICIENTE DE REPRESENTATIVIDADE</v>
          </cell>
          <cell r="E4145" t="str">
            <v>32,88</v>
          </cell>
        </row>
        <row r="4146">
          <cell r="A4146" t="str">
            <v>92372</v>
          </cell>
          <cell r="B4146" t="str">
            <v>LUVA, EM FERRO GALVANIZADO, DN 32 (1 1/4"), CONEXÃO ROSQUEADA, INSTALADO EM REDE DE ALIMENTAÇÃO PARA HIDRANTE - FORNECIMENTO E INSTALAÇÃO. AF_10/2020</v>
          </cell>
          <cell r="C4146" t="str">
            <v>UN</v>
          </cell>
          <cell r="D4146" t="str">
            <v>COEFICIENTE DE REPRESENTATIVIDADE</v>
          </cell>
          <cell r="E4146" t="str">
            <v>34,10</v>
          </cell>
        </row>
        <row r="4147">
          <cell r="A4147" t="str">
            <v>92373</v>
          </cell>
          <cell r="B4147" t="str">
            <v>NIPLE, EM FERRO GALVANIZADO, DN 40 (1 1/2"), CONEXÃO ROSQUEADA, INSTALADO EM REDE DE ALIMENTAÇÃO PARA HIDRANTE - FORNECIMENTO E INSTALAÇÃO. AF_10/2020</v>
          </cell>
          <cell r="C4147" t="str">
            <v>UN</v>
          </cell>
          <cell r="D4147" t="str">
            <v>COEFICIENTE DE REPRESENTATIVIDADE</v>
          </cell>
          <cell r="E4147" t="str">
            <v>38,80</v>
          </cell>
        </row>
        <row r="4148">
          <cell r="A4148" t="str">
            <v>92374</v>
          </cell>
          <cell r="B4148" t="str">
            <v>LUVA, EM FERRO GALVANIZADO, DN 40 (1 1/2"), CONEXÃO ROSQUEADA, INSTALADO EM REDE DE ALIMENTAÇÃO PARA HIDRANTE - FORNECIMENTO E INSTALAÇÃO. AF_10/2020</v>
          </cell>
          <cell r="C4148" t="str">
            <v>UN</v>
          </cell>
          <cell r="D4148" t="str">
            <v>COEFICIENTE DE REPRESENTATIVIDADE</v>
          </cell>
          <cell r="E4148" t="str">
            <v>39,04</v>
          </cell>
        </row>
        <row r="4149">
          <cell r="A4149" t="str">
            <v>92375</v>
          </cell>
          <cell r="B4149" t="str">
            <v>NIPLE, EM FERRO GALVANIZADO, DN 50 (2"), CONEXÃO ROSQUEADA, INSTALADO EM REDE DE ALIMENTAÇÃO PARA HIDRANTE - FORNECIMENTO E INSTALAÇÃO. AF_10/2020</v>
          </cell>
          <cell r="C4149" t="str">
            <v>UN</v>
          </cell>
          <cell r="D4149" t="str">
            <v>COEFICIENTE DE REPRESENTATIVIDADE</v>
          </cell>
          <cell r="E4149" t="str">
            <v>50,19</v>
          </cell>
        </row>
        <row r="4150">
          <cell r="A4150" t="str">
            <v>92376</v>
          </cell>
          <cell r="B4150" t="str">
            <v>LUVA, EM FERRO GALVANIZADO, DN 50 (2"), CONEXÃO ROSQUEADA, INSTALADO EM REDE DE ALIMENTAÇÃO PARA HIDRANTE - FORNECIMENTO E INSTALAÇÃO. AF_10/2020</v>
          </cell>
          <cell r="C4150" t="str">
            <v>UN</v>
          </cell>
          <cell r="D4150" t="str">
            <v>COEFICIENTE DE REPRESENTATIVIDADE</v>
          </cell>
          <cell r="E4150" t="str">
            <v>50,17</v>
          </cell>
        </row>
        <row r="4151">
          <cell r="A4151" t="str">
            <v>92377</v>
          </cell>
          <cell r="B4151" t="str">
            <v>NIPLE, EM FERRO GALVANIZADO, DN 65 (2 1/2"), CONEXÃO ROSQUEADA, INSTALADO EM REDE DE ALIMENTAÇÃO PARA HIDRANTE - FORNECIMENTO E INSTALAÇÃO. AF_10/2020</v>
          </cell>
          <cell r="C4151" t="str">
            <v>UN</v>
          </cell>
          <cell r="D4151" t="str">
            <v>COEFICIENTE DE REPRESENTATIVIDADE</v>
          </cell>
          <cell r="E4151" t="str">
            <v>67,12</v>
          </cell>
        </row>
        <row r="4152">
          <cell r="A4152" t="str">
            <v>92378</v>
          </cell>
          <cell r="B4152" t="str">
            <v>LUVA, EM FERRO GALVANIZADO, DN 65 (2 1/2"), CONEXÃO ROSQUEADA, INSTALADO EM REDE DE ALIMENTAÇÃO PARA HIDRANTE - FORNECIMENTO E INSTALAÇÃO. AF_10/2020</v>
          </cell>
          <cell r="C4152" t="str">
            <v>UN</v>
          </cell>
          <cell r="D4152" t="str">
            <v>COEFICIENTE DE REPRESENTATIVIDADE</v>
          </cell>
          <cell r="E4152" t="str">
            <v>74,43</v>
          </cell>
        </row>
        <row r="4153">
          <cell r="A4153" t="str">
            <v>92379</v>
          </cell>
          <cell r="B4153" t="str">
            <v>NIPLE, EM FERRO GALVANIZADO, DN 80 (3"), CONEXÃO ROSQUEADA, INSTALADO EM REDE DE ALIMENTAÇÃO PARA HIDRANTE - FORNECIMENTO E INSTALAÇÃO. AF_10/2020</v>
          </cell>
          <cell r="C4153" t="str">
            <v>UN</v>
          </cell>
          <cell r="D4153" t="str">
            <v>COEFICIENTE DE REPRESENTATIVIDADE</v>
          </cell>
          <cell r="E4153" t="str">
            <v>94,73</v>
          </cell>
        </row>
        <row r="4154">
          <cell r="A4154" t="str">
            <v>92380</v>
          </cell>
          <cell r="B4154" t="str">
            <v>LUVA, EM FERRO GALVANIZADO, DN 80 (3"), CONEXÃO ROSQUEADA, INSTALADO EM REDE DE ALIMENTAÇÃO PARA HIDRANTE - FORNECIMENTO E INSTALAÇÃO. AF_10/2020</v>
          </cell>
          <cell r="C4154" t="str">
            <v>UN</v>
          </cell>
          <cell r="D4154" t="str">
            <v>COEFICIENTE DE REPRESENTATIVIDADE</v>
          </cell>
          <cell r="E4154" t="str">
            <v>101,24</v>
          </cell>
        </row>
        <row r="4155">
          <cell r="A4155" t="str">
            <v>92381</v>
          </cell>
          <cell r="B4155" t="str">
            <v>JOELHO 45 GRAUS, EM FERRO GALVANIZADO, DN 25 (1"), CONEXÃO ROSQUEADA, INSTALADO EM REDE DE ALIMENTAÇÃO PARA HIDRANTE - FORNECIMENTO E INSTALAÇÃO. AF_10/2020</v>
          </cell>
          <cell r="C4155" t="str">
            <v>UN</v>
          </cell>
          <cell r="D4155" t="str">
            <v>COEFICIENTE DE REPRESENTATIVIDADE</v>
          </cell>
          <cell r="E4155" t="str">
            <v>41,22</v>
          </cell>
        </row>
        <row r="4156">
          <cell r="A4156" t="str">
            <v>92382</v>
          </cell>
          <cell r="B4156" t="str">
            <v>JOELHO 90 GRAUS, EM FERRO GALVANIZADO, DN 25 (1"), CONEXÃO ROSQUEADA, INSTALADO EM REDE DE ALIMENTAÇÃO PARA HIDRANTE - FORNECIMENTO E INSTALAÇÃO. AF_10/2020</v>
          </cell>
          <cell r="C4156" t="str">
            <v>UN</v>
          </cell>
          <cell r="D4156" t="str">
            <v>COEFICIENTE DE REPRESENTATIVIDADE</v>
          </cell>
          <cell r="E4156" t="str">
            <v>39,47</v>
          </cell>
        </row>
        <row r="4157">
          <cell r="A4157" t="str">
            <v>92383</v>
          </cell>
          <cell r="B4157" t="str">
            <v>JOELHO 45 GRAUS, EM FERRO GALVANIZADO, DN 32 (1 1/4"), CONEXÃO ROSQUEADA, INSTALADO EM REDE DE ALIMENTAÇÃO PARA HIDRANTE - FORNECIMENTO E INSTALAÇÃO. AF_10/2020</v>
          </cell>
          <cell r="C4157" t="str">
            <v>UN</v>
          </cell>
          <cell r="D4157" t="str">
            <v>COEFICIENTE DE REPRESENTATIVIDADE</v>
          </cell>
          <cell r="E4157" t="str">
            <v>51,77</v>
          </cell>
        </row>
        <row r="4158">
          <cell r="A4158" t="str">
            <v>92384</v>
          </cell>
          <cell r="B4158" t="str">
            <v>JOELHO 90 GRAUS, EM FERRO GALVANIZADO, DN 32 (1 1/4"), CONEXÃO ROSQUEADA, INSTALADO EM REDE DE ALIMENTAÇÃO PARA HIDRANTE - FORNECIMENTO E INSTALAÇÃO. AF_10/2020</v>
          </cell>
          <cell r="C4158" t="str">
            <v>UN</v>
          </cell>
          <cell r="D4158" t="str">
            <v>COEFICIENTE DE REPRESENTATIVIDADE</v>
          </cell>
          <cell r="E4158" t="str">
            <v>48,30</v>
          </cell>
        </row>
        <row r="4159">
          <cell r="A4159" t="str">
            <v>92385</v>
          </cell>
          <cell r="B4159" t="str">
            <v>JOELHO 45 GRAUS, EM FERRO GALVANIZADO, DN 40 (1 1/2"), CONEXÃO ROSQUEADA, INSTALADO EM REDE DE ALIMENTAÇÃO PARA HIDRANTE - FORNECIMENTO E INSTALAÇÃO. AF_10/2020</v>
          </cell>
          <cell r="C4159" t="str">
            <v>UN</v>
          </cell>
          <cell r="D4159" t="str">
            <v>COEFICIENTE DE REPRESENTATIVIDADE</v>
          </cell>
          <cell r="E4159" t="str">
            <v>59,30</v>
          </cell>
        </row>
        <row r="4160">
          <cell r="A4160" t="str">
            <v>92386</v>
          </cell>
          <cell r="B4160" t="str">
            <v>JOELHO 90 GRAUS, EM FERRO GALVANIZADO, DN 40 (1 1/2"), CONEXÃO ROSQUEADA, INSTALADO EM REDE DE ALIMENTAÇÃO PARA HIDRANTE - FORNECIMENTO E INSTALAÇÃO. AF_10/2020</v>
          </cell>
          <cell r="C4160" t="str">
            <v>UN</v>
          </cell>
          <cell r="D4160" t="str">
            <v>COEFICIENTE DE REPRESENTATIVIDADE</v>
          </cell>
          <cell r="E4160" t="str">
            <v>56,91</v>
          </cell>
        </row>
        <row r="4161">
          <cell r="A4161" t="str">
            <v>92387</v>
          </cell>
          <cell r="B4161" t="str">
            <v>JOELHO 45 GRAUS, EM FERRO GALVANIZADO, DN 50 (2"), CONEXÃO ROSQUEADA, INSTALADO EM REDE DE ALIMENTAÇÃO PARA HIDRANTE - FORNECIMENTO E INSTALAÇÃO. AF_10/2020</v>
          </cell>
          <cell r="C4161" t="str">
            <v>UN</v>
          </cell>
          <cell r="D4161" t="str">
            <v>COEFICIENTE DE REPRESENTATIVIDADE</v>
          </cell>
          <cell r="E4161" t="str">
            <v>74,58</v>
          </cell>
        </row>
        <row r="4162">
          <cell r="A4162" t="str">
            <v>92388</v>
          </cell>
          <cell r="B4162" t="str">
            <v>JOELHO 90 GRAUS, EM FERRO GALVANIZADO, DN 50 (2"), CONEXÃO ROSQUEADA, INSTALADO EM REDE DE ALIMENTAÇÃO PARA HIDRANTE - FORNECIMENTO E INSTALAÇÃO. AF_10/2020</v>
          </cell>
          <cell r="C4162" t="str">
            <v>UN</v>
          </cell>
          <cell r="D4162" t="str">
            <v>COEFICIENTE DE REPRESENTATIVIDADE</v>
          </cell>
          <cell r="E4162" t="str">
            <v>72,95</v>
          </cell>
        </row>
        <row r="4163">
          <cell r="A4163" t="str">
            <v>92389</v>
          </cell>
          <cell r="B4163" t="str">
            <v>JOELHO 45 GRAUS, EM FERRO GALVANIZADO, DN 65 (2 1/2"), CONEXÃO ROSQUEADA, INSTALADO EM REDE DE ALIMENTAÇÃO PARA HIDRANTE - FORNECIMENTO E INSTALAÇÃO. AF_10/2020</v>
          </cell>
          <cell r="C4163" t="str">
            <v>UN</v>
          </cell>
          <cell r="D4163" t="str">
            <v>COEFICIENTE DE REPRESENTATIVIDADE</v>
          </cell>
          <cell r="E4163" t="str">
            <v>114,68</v>
          </cell>
        </row>
        <row r="4164">
          <cell r="A4164" t="str">
            <v>92390</v>
          </cell>
          <cell r="B4164" t="str">
            <v>JOELHO 90 GRAUS, EM FERRO GALVANIZADO, DN 65 (2 1/2"), CONEXÃO ROSQUEADA, INSTALADO EM REDE DE ALIMENTAÇÃO PARA HIDRANTE - FORNECIMENTO E INSTALAÇÃO. AF_10/2020</v>
          </cell>
          <cell r="C4164" t="str">
            <v>UN</v>
          </cell>
          <cell r="D4164" t="str">
            <v>COEFICIENTE DE REPRESENTATIVIDADE</v>
          </cell>
          <cell r="E4164" t="str">
            <v>107,52</v>
          </cell>
        </row>
        <row r="4165">
          <cell r="A4165" t="str">
            <v>92635</v>
          </cell>
          <cell r="B4165" t="str">
            <v>JOELHO 45 GRAUS, EM FERRO GALVANIZADO, CONEXÃO ROSQUEADA, DN 80 (3"), INSTALADO EM REDE DE ALIMENTAÇÃO PARA HIDRANTE - FORNECIMENTO E INSTALAÇÃO. AF_10/2020</v>
          </cell>
          <cell r="C4165" t="str">
            <v>UN</v>
          </cell>
          <cell r="D4165" t="str">
            <v>COEFICIENTE DE REPRESENTATIVIDADE</v>
          </cell>
          <cell r="E4165" t="str">
            <v>153,22</v>
          </cell>
        </row>
        <row r="4166">
          <cell r="A4166" t="str">
            <v>92636</v>
          </cell>
          <cell r="B4166" t="str">
            <v>JOELHO 90 GRAUS, EM FERRO GALVANIZADO, CONEXÃO ROSQUEADA, DN 80 (3"), INSTALADO EM REDE DE ALIMENTAÇÃO PARA HIDRANTE - FORNECIMENTO E INSTALAÇÃO. AF_10/2020</v>
          </cell>
          <cell r="C4166" t="str">
            <v>UN</v>
          </cell>
          <cell r="D4166" t="str">
            <v>COEFICIENTE DE REPRESENTATIVIDADE</v>
          </cell>
          <cell r="E4166" t="str">
            <v>139,43</v>
          </cell>
        </row>
        <row r="4167">
          <cell r="A4167" t="str">
            <v>92637</v>
          </cell>
          <cell r="B4167" t="str">
            <v>TÊ, EM FERRO GALVANIZADO, CONEXÃO ROSQUEADA, DN 25 (1"), INSTALADO EM REDE DE ALIMENTAÇÃO PARA HIDRANTE - FORNECIMENTO E INSTALAÇÃO. AF_10/2020</v>
          </cell>
          <cell r="C4167" t="str">
            <v>UN</v>
          </cell>
          <cell r="D4167" t="str">
            <v>COEFICIENTE DE REPRESENTATIVIDADE</v>
          </cell>
          <cell r="E4167" t="str">
            <v>53,31</v>
          </cell>
        </row>
        <row r="4168">
          <cell r="A4168" t="str">
            <v>92638</v>
          </cell>
          <cell r="B4168" t="str">
            <v>TÊ, EM FERRO GALVANIZADO, CONEXÃO ROSQUEADA, DN 32 (1 1/4"), INSTALADO EM REDE DE ALIMENTAÇÃO PARA HIDRANTE - FORNECIMENTO E INSTALAÇÃO. AF_10/2020</v>
          </cell>
          <cell r="C4168" t="str">
            <v>UN</v>
          </cell>
          <cell r="D4168" t="str">
            <v>COEFICIENTE DE REPRESENTATIVIDADE</v>
          </cell>
          <cell r="E4168" t="str">
            <v>64,85</v>
          </cell>
        </row>
        <row r="4169">
          <cell r="A4169" t="str">
            <v>92639</v>
          </cell>
          <cell r="B4169" t="str">
            <v>TÊ, EM FERRO GALVANIZADO, CONEXÃO ROSQUEADA, DN 40 (1 1/2"), INSTALADO EM REDE DE ALIMENTAÇÃO PARA HIDRANTE - FORNECIMENTO E INSTALAÇÃO. AF_10/2020</v>
          </cell>
          <cell r="C4169" t="str">
            <v>UN</v>
          </cell>
          <cell r="D4169" t="str">
            <v>COEFICIENTE DE REPRESENTATIVIDADE</v>
          </cell>
          <cell r="E4169" t="str">
            <v>74,98</v>
          </cell>
        </row>
        <row r="4170">
          <cell r="A4170" t="str">
            <v>92640</v>
          </cell>
          <cell r="B4170" t="str">
            <v>TÊ, EM FERRO GALVANIZADO, CONEXÃO ROSQUEADA, DN 50 (2"), INSTALADO EM REDE DE ALIMENTAÇÃO PARA HIDRANTE - FORNECIMENTO E INSTALAÇÃO. AF_10/2020</v>
          </cell>
          <cell r="C4170" t="str">
            <v>UN</v>
          </cell>
          <cell r="D4170" t="str">
            <v>COEFICIENTE DE REPRESENTATIVIDADE</v>
          </cell>
          <cell r="E4170" t="str">
            <v>97,27</v>
          </cell>
        </row>
        <row r="4171">
          <cell r="A4171" t="str">
            <v>92642</v>
          </cell>
          <cell r="B4171" t="str">
            <v>TÊ, EM FERRO GALVANIZADO, CONEXÃO ROSQUEADA, DN 65 (2 1/2"), INSTALADO EM REDE DE ALIMENTAÇÃO PARA HIDRANTE - FORNECIMENTO E INSTALAÇÃO. AF_10/2020</v>
          </cell>
          <cell r="C4171" t="str">
            <v>UN</v>
          </cell>
          <cell r="D4171" t="str">
            <v>COEFICIENTE DE REPRESENTATIVIDADE</v>
          </cell>
          <cell r="E4171" t="str">
            <v>146,95</v>
          </cell>
        </row>
        <row r="4172">
          <cell r="A4172" t="str">
            <v>92644</v>
          </cell>
          <cell r="B4172" t="str">
            <v>TÊ, EM FERRO GALVANIZADO, CONEXÃO ROSQUEADA, DN 80 (3"), INSTALADO EM REDE DE ALIMENTAÇÃO PARA HIDRANTE - FORNECIMENTO E INSTALAÇÃO. AF_10/2020</v>
          </cell>
          <cell r="C4172" t="str">
            <v>UN</v>
          </cell>
          <cell r="D4172" t="str">
            <v>COEFICIENTE DE REPRESENTATIVIDADE</v>
          </cell>
          <cell r="E4172" t="str">
            <v>184,63</v>
          </cell>
        </row>
        <row r="4173">
          <cell r="A4173" t="str">
            <v>92657</v>
          </cell>
          <cell r="B4173" t="str">
            <v>NIPLE, EM FERRO GALVANIZADO, CONEXÃO ROSQUEADA, DN 25 (1"), INSTALADO EM REDE DE ALIMENTAÇÃO PARA SPRINKLER - FORNECIMENTO E INSTALAÇÃO. AF_10/2020</v>
          </cell>
          <cell r="C4173" t="str">
            <v>UN</v>
          </cell>
          <cell r="D4173" t="str">
            <v>COEFICIENTE DE REPRESENTATIVIDADE</v>
          </cell>
          <cell r="E4173" t="str">
            <v>20,03</v>
          </cell>
        </row>
        <row r="4174">
          <cell r="A4174" t="str">
            <v>92658</v>
          </cell>
          <cell r="B4174" t="str">
            <v>LUVA, EM FERRO GALVANIZADO, CONEXÃO ROSQUEADA, DN 25 (1"), INSTALADO EM REDE DE ALIMENTAÇÃO PARA SPRINKLER - FORNECIMENTO E INSTALAÇÃO. AF_10/2020</v>
          </cell>
          <cell r="C4174" t="str">
            <v>UN</v>
          </cell>
          <cell r="D4174" t="str">
            <v>COEFICIENTE DE REPRESENTATIVIDADE</v>
          </cell>
          <cell r="E4174" t="str">
            <v>21,35</v>
          </cell>
        </row>
        <row r="4175">
          <cell r="A4175" t="str">
            <v>92659</v>
          </cell>
          <cell r="B4175" t="str">
            <v>NIPLE, EM FERRO GALVANIZADO, CONEXÃO ROSQUEADA, DN 32 (1 1/4"), INSTALADO EM REDE DE ALIMENTAÇÃO PARA SPRINKLER - FORNECIMENTO E INSTALAÇÃO. AF_10/2020</v>
          </cell>
          <cell r="C4175" t="str">
            <v>UN</v>
          </cell>
          <cell r="D4175" t="str">
            <v>COEFICIENTE DE REPRESENTATIVIDADE</v>
          </cell>
          <cell r="E4175" t="str">
            <v>24,66</v>
          </cell>
        </row>
        <row r="4176">
          <cell r="A4176" t="str">
            <v>92660</v>
          </cell>
          <cell r="B4176" t="str">
            <v>LUVA, EM FERRO GALVANIZADO, CONEXÃO ROSQUEADA, DN 32 (1 1/4"), INSTALADO EM REDE DE ALIMENTAÇÃO PARA SPRINKLER - FORNECIMENTO E INSTALAÇÃO. AF_10/2020</v>
          </cell>
          <cell r="C4176" t="str">
            <v>UN</v>
          </cell>
          <cell r="D4176" t="str">
            <v>COEFICIENTE DE REPRESENTATIVIDADE</v>
          </cell>
          <cell r="E4176" t="str">
            <v>25,88</v>
          </cell>
        </row>
        <row r="4177">
          <cell r="A4177" t="str">
            <v>92661</v>
          </cell>
          <cell r="B4177" t="str">
            <v>NIPLE, EM FERRO GALVANIZADO, CONEXÃO ROSQUEADA, DN 40 (1 1/2"), INSTALADO EM REDE DE ALIMENTAÇÃO PARA SPRINKLER - FORNECIMENTO E INSTALAÇÃO. AF_10/2020</v>
          </cell>
          <cell r="C4177" t="str">
            <v>UN</v>
          </cell>
          <cell r="D4177" t="str">
            <v>COEFICIENTE DE REPRESENTATIVIDADE</v>
          </cell>
          <cell r="E4177" t="str">
            <v>29,43</v>
          </cell>
        </row>
        <row r="4178">
          <cell r="A4178" t="str">
            <v>92662</v>
          </cell>
          <cell r="B4178" t="str">
            <v>LUVA, EM FERRO GALVANIZADO, CONEXÃO ROSQUEADA, DN 40 (1 1/2"), INSTALADO EM REDE DE ALIMENTAÇÃO PARA SPRINKLER - FORNECIMENTO E INSTALAÇÃO. AF_10/2020</v>
          </cell>
          <cell r="C4178" t="str">
            <v>UN</v>
          </cell>
          <cell r="D4178" t="str">
            <v>COEFICIENTE DE REPRESENTATIVIDADE</v>
          </cell>
          <cell r="E4178" t="str">
            <v>29,67</v>
          </cell>
        </row>
        <row r="4179">
          <cell r="A4179" t="str">
            <v>92663</v>
          </cell>
          <cell r="B4179" t="str">
            <v>NIPLE, EM FERRO GALVANIZADO, CONEXÃO ROSQUEADA, DN 50 (2"), INSTALADO EM REDE DE ALIMENTAÇÃO PARA SPRINKLER - FORNECIMENTO E INSTALAÇÃO. AF_10/2020</v>
          </cell>
          <cell r="C4179" t="str">
            <v>UN</v>
          </cell>
          <cell r="D4179" t="str">
            <v>COEFICIENTE DE REPRESENTATIVIDADE</v>
          </cell>
          <cell r="E4179" t="str">
            <v>39,42</v>
          </cell>
        </row>
        <row r="4180">
          <cell r="A4180" t="str">
            <v>92664</v>
          </cell>
          <cell r="B4180" t="str">
            <v>LUVA, EM FERRO GALVANIZADO, CONEXÃO ROSQUEADA, DN 50 (2"), INSTALADO EM REDE DE ALIMENTAÇÃO PARA SPRINKLER - FORNECIMENTO E INSTALAÇÃO. AF_10/2020</v>
          </cell>
          <cell r="C4180" t="str">
            <v>UN</v>
          </cell>
          <cell r="D4180" t="str">
            <v>COEFICIENTE DE REPRESENTATIVIDADE</v>
          </cell>
          <cell r="E4180" t="str">
            <v>39,40</v>
          </cell>
        </row>
        <row r="4181">
          <cell r="A4181" t="str">
            <v>92665</v>
          </cell>
          <cell r="B4181" t="str">
            <v>NIPLE, EM FERRO GALVANIZADO, CONEXÃO ROSQUEADA, DN 65 (2 1/2"), INSTALADO EM REDE DE ALIMENTAÇÃO PARA SPRINKLER - FORNECIMENTO E INSTALAÇÃO. AF_10/2020</v>
          </cell>
          <cell r="C4181" t="str">
            <v>UN</v>
          </cell>
          <cell r="D4181" t="str">
            <v>COEFICIENTE DE REPRESENTATIVIDADE</v>
          </cell>
          <cell r="E4181" t="str">
            <v>54,20</v>
          </cell>
        </row>
        <row r="4182">
          <cell r="A4182" t="str">
            <v>92666</v>
          </cell>
          <cell r="B4182" t="str">
            <v>LUVA, EM FERRO GALVANIZADO, CONEXÃO ROSQUEADA, DN 65 (2 1/2"), INSTALADO EM REDE DE ALIMENTAÇÃO PARA SPRINKLER - FORNECIMENTO E INSTALAÇÃO. AF_10/2020</v>
          </cell>
          <cell r="C4182" t="str">
            <v>UN</v>
          </cell>
          <cell r="D4182" t="str">
            <v>COEFICIENTE DE REPRESENTATIVIDADE</v>
          </cell>
          <cell r="E4182" t="str">
            <v>61,51</v>
          </cell>
        </row>
        <row r="4183">
          <cell r="A4183" t="str">
            <v>92667</v>
          </cell>
          <cell r="B4183" t="str">
            <v>NIPLE, EM FERRO GALVANIZADO, CONEXÃO ROSQUEADA, DN 80 (3"), INSTALADO EM REDE DE ALIMENTAÇÃO PARA SPRINKLER - FORNECIMENTO E INSTALAÇÃO. AF_10/2020</v>
          </cell>
          <cell r="C4183" t="str">
            <v>UN</v>
          </cell>
          <cell r="D4183" t="str">
            <v>COEFICIENTE DE REPRESENTATIVIDADE</v>
          </cell>
          <cell r="E4183" t="str">
            <v>79,72</v>
          </cell>
        </row>
        <row r="4184">
          <cell r="A4184" t="str">
            <v>92668</v>
          </cell>
          <cell r="B4184" t="str">
            <v>LUVA, EM FERRO GALVANIZADO, CONEXÃO ROSQUEADA, DN 80 (3"), INSTALADO EM REDE DE ALIMENTAÇÃO PARA SPRINKLER - FORNECIMENTO E INSTALAÇÃO. AF_10/2020</v>
          </cell>
          <cell r="C4184" t="str">
            <v>UN</v>
          </cell>
          <cell r="D4184" t="str">
            <v>COEFICIENTE DE REPRESENTATIVIDADE</v>
          </cell>
          <cell r="E4184" t="str">
            <v>86,23</v>
          </cell>
        </row>
        <row r="4185">
          <cell r="A4185" t="str">
            <v>92669</v>
          </cell>
          <cell r="B4185" t="str">
            <v>JOELHO 45 GRAUS, EM FERRO GALVANIZADO, CONEXÃO ROSQUEADA, DN 25 (1"), INSTALADO EM REDE DE ALIMENTAÇÃO PARA SPRINKLER - FORNECIMENTO E INSTALAÇÃO. AF_10/2020</v>
          </cell>
          <cell r="C4185" t="str">
            <v>UN</v>
          </cell>
          <cell r="D4185" t="str">
            <v>COEFICIENTE DE REPRESENTATIVIDADE</v>
          </cell>
          <cell r="E4185" t="str">
            <v>30,37</v>
          </cell>
        </row>
        <row r="4186">
          <cell r="A4186" t="str">
            <v>92670</v>
          </cell>
          <cell r="B4186" t="str">
            <v>JOELHO 90 GRAUS, EM FERRO GALVANIZADO, CONEXÃO ROSQUEADA, DN 25 (1"), INSTALADO EM REDE DE ALIMENTAÇÃO PARA SPRINKLER - FORNECIMENTO E INSTALAÇÃO. AF_10/2020</v>
          </cell>
          <cell r="C4186" t="str">
            <v>UN</v>
          </cell>
          <cell r="D4186" t="str">
            <v>COEFICIENTE DE REPRESENTATIVIDADE</v>
          </cell>
          <cell r="E4186" t="str">
            <v>28,62</v>
          </cell>
        </row>
        <row r="4187">
          <cell r="A4187" t="str">
            <v>92671</v>
          </cell>
          <cell r="B4187" t="str">
            <v>JOELHO 45 GRAUS, EM FERRO GALVANIZADO, CONEXÃO ROSQUEADA, DN 32 (1 1/4"), INSTALADO EM REDE DE ALIMENTAÇÃO PARA SPRINKLER - FORNECIMENTO E INSTALAÇÃO. AF_10/2020</v>
          </cell>
          <cell r="C4187" t="str">
            <v>UN</v>
          </cell>
          <cell r="D4187" t="str">
            <v>COEFICIENTE DE REPRESENTATIVIDADE</v>
          </cell>
          <cell r="E4187" t="str">
            <v>39,47</v>
          </cell>
        </row>
        <row r="4188">
          <cell r="A4188" t="str">
            <v>92672</v>
          </cell>
          <cell r="B4188" t="str">
            <v>JOELHO 90 GRAUS, EM FERRO GALVANIZADO, CONEXÃO ROSQUEADA, DN 32 (1 1/4"), INSTALADO EM REDE DE ALIMENTAÇÃO PARA SPRINKLER - FORNECIMENTO E INSTALAÇÃO. AF_10/2020</v>
          </cell>
          <cell r="C4188" t="str">
            <v>UN</v>
          </cell>
          <cell r="D4188" t="str">
            <v>COEFICIENTE DE REPRESENTATIVIDADE</v>
          </cell>
          <cell r="E4188" t="str">
            <v>36,00</v>
          </cell>
        </row>
        <row r="4189">
          <cell r="A4189" t="str">
            <v>92673</v>
          </cell>
          <cell r="B4189" t="str">
            <v>JOELHO 45 GRAUS, EM FERRO GALVANIZADO, CONEXÃO ROSQUEADA, DN 40 (1 1/2"), INSTALADO EM REDE DE ALIMENTAÇÃO PARA SPRINKLER - FORNECIMENTO E INSTALAÇÃO. AF_10/2020</v>
          </cell>
          <cell r="C4189" t="str">
            <v>UN</v>
          </cell>
          <cell r="D4189" t="str">
            <v>COEFICIENTE DE REPRESENTATIVIDADE</v>
          </cell>
          <cell r="E4189" t="str">
            <v>45,27</v>
          </cell>
        </row>
        <row r="4190">
          <cell r="A4190" t="str">
            <v>92674</v>
          </cell>
          <cell r="B4190" t="str">
            <v>JOELHO 90 GRAUS, EM FERRO GALVANIZADO, CONEXÃO ROSQUEADA, DN 40 (1 1/2"), INSTALADO EM REDE DE ALIMENTAÇÃO PARA SPRINKLER - FORNECIMENTO E INSTALAÇÃO. AF_10/2020</v>
          </cell>
          <cell r="C4190" t="str">
            <v>UN</v>
          </cell>
          <cell r="D4190" t="str">
            <v>COEFICIENTE DE REPRESENTATIVIDADE</v>
          </cell>
          <cell r="E4190" t="str">
            <v>42,88</v>
          </cell>
        </row>
        <row r="4191">
          <cell r="A4191" t="str">
            <v>92675</v>
          </cell>
          <cell r="B4191" t="str">
            <v>JOELHO 45 GRAUS, EM FERRO GALVANIZADO, CONEXÃO ROSQUEADA, DN 50 (2"), INSTALADO EM REDE DE ALIMENTAÇÃO PARA SPRINKLER - FORNECIMENTO E INSTALAÇÃO. AF_10/2020</v>
          </cell>
          <cell r="C4191" t="str">
            <v>UN</v>
          </cell>
          <cell r="D4191" t="str">
            <v>COEFICIENTE DE REPRESENTATIVIDADE</v>
          </cell>
          <cell r="E4191" t="str">
            <v>58,46</v>
          </cell>
        </row>
        <row r="4192">
          <cell r="A4192" t="str">
            <v>92676</v>
          </cell>
          <cell r="B4192" t="str">
            <v>JOELHO 90 GRAUS, EM FERRO GALVANIZADO, CONEXÃO ROSQUEADA, DN 50 (2"), INSTALADO EM REDE DE ALIMENTAÇÃO PARA SPRINKLER - FORNECIMENTO E INSTALAÇÃO. AF_10/2020</v>
          </cell>
          <cell r="C4192" t="str">
            <v>UN</v>
          </cell>
          <cell r="D4192" t="str">
            <v>COEFICIENTE DE REPRESENTATIVIDADE</v>
          </cell>
          <cell r="E4192" t="str">
            <v>56,83</v>
          </cell>
        </row>
        <row r="4193">
          <cell r="A4193" t="str">
            <v>92677</v>
          </cell>
          <cell r="B4193" t="str">
            <v>JOELHO 45 GRAUS, EM FERRO GALVANIZADO, CONEXÃO ROSQUEADA, DN 65 (2 1/2"), INSTALADO EM REDE DE ALIMENTAÇÃO PARA SPRINKLER - FORNECIMENTO E INSTALAÇÃO. AF_10/2020</v>
          </cell>
          <cell r="C4193" t="str">
            <v>UN</v>
          </cell>
          <cell r="D4193" t="str">
            <v>COEFICIENTE DE REPRESENTATIVIDADE</v>
          </cell>
          <cell r="E4193" t="str">
            <v>95,33</v>
          </cell>
        </row>
        <row r="4194">
          <cell r="A4194" t="str">
            <v>92678</v>
          </cell>
          <cell r="B4194" t="str">
            <v>JOELHO 90 GRAUS, EM FERRO GALVANIZADO, CONEXÃO ROSQUEADA, DN 65 (2 1/2"), INSTALADO EM REDE DE ALIMENTAÇÃO PARA SPRINKLER - FORNECIMENTO E INSTALAÇÃO. AF_10/2020</v>
          </cell>
          <cell r="C4194" t="str">
            <v>UN</v>
          </cell>
          <cell r="D4194" t="str">
            <v>COEFICIENTE DE REPRESENTATIVIDADE</v>
          </cell>
          <cell r="E4194" t="str">
            <v>88,17</v>
          </cell>
        </row>
        <row r="4195">
          <cell r="A4195" t="str">
            <v>92679</v>
          </cell>
          <cell r="B4195" t="str">
            <v>JOELHO 45 GRAUS, EM FERRO GALVANIZADO, CONEXÃO ROSQUEADA, DN 80 (3"), INSTALADO EM REDE DE ALIMENTAÇÃO PARA SPRINKLER - FORNECIMENTO E INSTALAÇÃO. AF_10/2020</v>
          </cell>
          <cell r="C4195" t="str">
            <v>UN</v>
          </cell>
          <cell r="D4195" t="str">
            <v>COEFICIENTE DE REPRESENTATIVIDADE</v>
          </cell>
          <cell r="E4195" t="str">
            <v>130,71</v>
          </cell>
        </row>
        <row r="4196">
          <cell r="A4196" t="str">
            <v>92680</v>
          </cell>
          <cell r="B4196" t="str">
            <v>JOELHO 90 GRAUS, EM FERRO GALVANIZADO, CONEXÃO ROSQUEADA, DN 80 (3"), INSTALADO EM REDE DE ALIMENTAÇÃO PARA SPRINKLER - FORNECIMENTO E INSTALAÇÃO. AF_10/2020</v>
          </cell>
          <cell r="C4196" t="str">
            <v>UN</v>
          </cell>
          <cell r="D4196" t="str">
            <v>COEFICIENTE DE REPRESENTATIVIDADE</v>
          </cell>
          <cell r="E4196" t="str">
            <v>116,92</v>
          </cell>
        </row>
        <row r="4197">
          <cell r="A4197" t="str">
            <v>92681</v>
          </cell>
          <cell r="B4197" t="str">
            <v>TÊ, EM FERRO GALVANIZADO, CONEXÃO ROSQUEADA, DN 25 (1"), INSTALADO EM REDE DE ALIMENTAÇÃO PARA SPRINKLER - FORNECIMENTO E INSTALAÇÃO. AF_10/2020</v>
          </cell>
          <cell r="C4197" t="str">
            <v>UN</v>
          </cell>
          <cell r="D4197" t="str">
            <v>COEFICIENTE DE REPRESENTATIVIDADE</v>
          </cell>
          <cell r="E4197" t="str">
            <v>38,82</v>
          </cell>
        </row>
        <row r="4198">
          <cell r="A4198" t="str">
            <v>92682</v>
          </cell>
          <cell r="B4198" t="str">
            <v>TÊ, EM FERRO GALVANIZADO, CONEXÃO ROSQUEADA, DN 32 (1 1/4"), INSTALADO EM REDE DE ALIMENTAÇÃO PARA SPRINKLER - FORNECIMENTO E INSTALAÇÃO. AF_10/2020</v>
          </cell>
          <cell r="C4198" t="str">
            <v>UN</v>
          </cell>
          <cell r="D4198" t="str">
            <v>COEFICIENTE DE REPRESENTATIVIDADE</v>
          </cell>
          <cell r="E4198" t="str">
            <v>48,38</v>
          </cell>
        </row>
        <row r="4199">
          <cell r="A4199" t="str">
            <v>92683</v>
          </cell>
          <cell r="B4199" t="str">
            <v>TÊ, EM FERRO GALVANIZADO, CONEXÃO ROSQUEADA, DN 40 (1 1/2"), INSTALADO EM REDE DE ALIMENTAÇÃO PARA SPRINKLER - FORNECIMENTO E INSTALAÇÃO. AF_10/2020</v>
          </cell>
          <cell r="C4199" t="str">
            <v>UN</v>
          </cell>
          <cell r="D4199" t="str">
            <v>COEFICIENTE DE REPRESENTATIVIDADE</v>
          </cell>
          <cell r="E4199" t="str">
            <v>56,29</v>
          </cell>
        </row>
        <row r="4200">
          <cell r="A4200" t="str">
            <v>92684</v>
          </cell>
          <cell r="B4200" t="str">
            <v>TÊ, EM FERRO GALVANIZADO, CONEXÃO ROSQUEADA, DN 50 (2"), INSTALADO EM REDE DE ALIMENTAÇÃO PARA SPRINKLER - FORNECIMENTO E INSTALAÇÃO. AF_10/2020</v>
          </cell>
          <cell r="C4200" t="str">
            <v>UN</v>
          </cell>
          <cell r="D4200" t="str">
            <v>COEFICIENTE DE REPRESENTATIVIDADE</v>
          </cell>
          <cell r="E4200" t="str">
            <v>75,75</v>
          </cell>
        </row>
        <row r="4201">
          <cell r="A4201" t="str">
            <v>92685</v>
          </cell>
          <cell r="B4201" t="str">
            <v>TÊ, EM FERRO GALVANIZADO, CONEXÃO ROSQUEADA, DN 65 (2 1/2"), INSTALADO EM REDE DE ALIMENTAÇÃO PARA SPRINKLER - FORNECIMENTO E INSTALAÇÃO. AF_10/2020</v>
          </cell>
          <cell r="C4201" t="str">
            <v>UN</v>
          </cell>
          <cell r="D4201" t="str">
            <v>COEFICIENTE DE REPRESENTATIVIDADE</v>
          </cell>
          <cell r="E4201" t="str">
            <v>121,18</v>
          </cell>
        </row>
        <row r="4202">
          <cell r="A4202" t="str">
            <v>92686</v>
          </cell>
          <cell r="B4202" t="str">
            <v>TÊ, EM FERRO GALVANIZADO, CONEXÃO ROSQUEADA, DN 80 (3"), INSTALADO EM REDE DE ALIMENTAÇÃO PARA SPRINKLER - FORNECIMENTO E INSTALAÇÃO. AF_10/2020</v>
          </cell>
          <cell r="C4202" t="str">
            <v>UN</v>
          </cell>
          <cell r="D4202" t="str">
            <v>COEFICIENTE DE REPRESENTATIVIDADE</v>
          </cell>
          <cell r="E4202" t="str">
            <v>154,60</v>
          </cell>
        </row>
        <row r="4203">
          <cell r="A4203" t="str">
            <v>92692</v>
          </cell>
          <cell r="B4203" t="str">
            <v>NIPLE, EM FERRO GALVANIZADO, CONEXÃO ROSQUEADA, DN 15 (1/2"), INSTALADO EM RAMAIS E SUB-RAMAIS DE GÁS - FORNECIMENTO E INSTALAÇÃO. AF_10/2020</v>
          </cell>
          <cell r="C4203" t="str">
            <v>UN</v>
          </cell>
          <cell r="D4203" t="str">
            <v>COEFICIENTE DE REPRESENTATIVIDADE</v>
          </cell>
          <cell r="E4203" t="str">
            <v>10,81</v>
          </cell>
        </row>
        <row r="4204">
          <cell r="A4204" t="str">
            <v>92693</v>
          </cell>
          <cell r="B4204" t="str">
            <v>LUVA, EM FERRO GALVANIZADO, CONEXÃO ROSQUEADA, DN 15 (1/2"), INSTALADO EM RAMAIS E SUB-RAMAIS DE GÁS - FORNECIMENTO E INSTALAÇÃO. AF_10/2020</v>
          </cell>
          <cell r="C4204" t="str">
            <v>UN</v>
          </cell>
          <cell r="D4204" t="str">
            <v>COEFICIENTE DE REPRESENTATIVIDADE</v>
          </cell>
          <cell r="E4204" t="str">
            <v>11,10</v>
          </cell>
        </row>
        <row r="4205">
          <cell r="A4205" t="str">
            <v>92694</v>
          </cell>
          <cell r="B4205" t="str">
            <v>NIPLE, EM FERRO GALVANIZADO, CONEXÃO ROSQUEADA, DN 20 (3/4"), INSTALADO EM RAMAIS E SUB-RAMAIS DE GÁS - FORNECIMENTO E INSTALAÇÃO. AF_10/2020</v>
          </cell>
          <cell r="C4205" t="str">
            <v>UN</v>
          </cell>
          <cell r="D4205" t="str">
            <v>COEFICIENTE DE REPRESENTATIVIDADE</v>
          </cell>
          <cell r="E4205" t="str">
            <v>17,18</v>
          </cell>
        </row>
        <row r="4206">
          <cell r="A4206" t="str">
            <v>92695</v>
          </cell>
          <cell r="B4206" t="str">
            <v>LUVA, EM FERRO GALVANIZADO, CONEXÃO ROSQUEADA, DN 20 (3/4"), INSTALADO EM RAMAIS E SUB-RAMAIS DE GÁS - FORNECIMENTO E INSTALAÇÃO. AF_10/2020</v>
          </cell>
          <cell r="C4206" t="str">
            <v>UN</v>
          </cell>
          <cell r="D4206" t="str">
            <v>COEFICIENTE DE REPRESENTATIVIDADE</v>
          </cell>
          <cell r="E4206" t="str">
            <v>17,47</v>
          </cell>
        </row>
        <row r="4207">
          <cell r="A4207" t="str">
            <v>92696</v>
          </cell>
          <cell r="B4207" t="str">
            <v>NIPLE, EM FERRO GALVANIZADO, CONEXÃO ROSQUEADA, DN 25 (1"), INSTALADO EM RAMAIS E SUB-RAMAIS DE GÁS - FORNECIMENTO E INSTALAÇÃO. AF_10/2020</v>
          </cell>
          <cell r="C4207" t="str">
            <v>UN</v>
          </cell>
          <cell r="D4207" t="str">
            <v>COEFICIENTE DE REPRESENTATIVIDADE</v>
          </cell>
          <cell r="E4207" t="str">
            <v>26,95</v>
          </cell>
        </row>
        <row r="4208">
          <cell r="A4208" t="str">
            <v>92697</v>
          </cell>
          <cell r="B4208" t="str">
            <v>LUVA, EM FERRO GALVANIZADO, CONEXÃO ROSQUEADA, DN 25 (1"), INSTALADO EM RAMAIS E SUB-RAMAIS DE GÁS - FORNECIMENTO E INSTALAÇÃO. AF_10/2020</v>
          </cell>
          <cell r="C4208" t="str">
            <v>UN</v>
          </cell>
          <cell r="D4208" t="str">
            <v>COEFICIENTE DE REPRESENTATIVIDADE</v>
          </cell>
          <cell r="E4208" t="str">
            <v>28,27</v>
          </cell>
        </row>
        <row r="4209">
          <cell r="A4209" t="str">
            <v>92698</v>
          </cell>
          <cell r="B4209" t="str">
            <v>JOELHO 45 GRAUS, EM FERRO GALVANIZADO, CONEXÃO ROSQUEADA, DN 15 (1/2"), INSTALADO EM RAMAIS E SUB-RAMAIS DE GÁS - FORNECIMENTO E INSTALAÇÃO. AF_10/2020</v>
          </cell>
          <cell r="C4209" t="str">
            <v>UN</v>
          </cell>
          <cell r="D4209" t="str">
            <v>COEFICIENTE DE REPRESENTATIVIDADE</v>
          </cell>
          <cell r="E4209" t="str">
            <v>15,95</v>
          </cell>
        </row>
        <row r="4210">
          <cell r="A4210" t="str">
            <v>92699</v>
          </cell>
          <cell r="B4210" t="str">
            <v>JOELHO 90 GRAUS, EM FERRO GALVANIZADO, CONEXÃO ROSQUEADA, DN 15 (1/2"), INSTALADO EM RAMAIS E SUB-RAMAIS DE GÁS - FORNECIMENTO E INSTALAÇÃO. AF_10/2020</v>
          </cell>
          <cell r="C4210" t="str">
            <v>UN</v>
          </cell>
          <cell r="D4210" t="str">
            <v>COEFICIENTE DE REPRESENTATIVIDADE</v>
          </cell>
          <cell r="E4210" t="str">
            <v>15,00</v>
          </cell>
        </row>
        <row r="4211">
          <cell r="A4211" t="str">
            <v>92700</v>
          </cell>
          <cell r="B4211" t="str">
            <v>JOELHO 45 GRAUS, EM FERRO GALVANIZADO, CONEXÃO ROSQUEADA, DN 20 (3/4"), INSTALADO EM RAMAIS E SUB-RAMAIS DE GÁS - FORNECIMENTO E INSTALAÇÃO. AF_10/2020</v>
          </cell>
          <cell r="C4211" t="str">
            <v>UN</v>
          </cell>
          <cell r="D4211" t="str">
            <v>COEFICIENTE DE REPRESENTATIVIDADE</v>
          </cell>
          <cell r="E4211" t="str">
            <v>26,07</v>
          </cell>
        </row>
        <row r="4212">
          <cell r="A4212" t="str">
            <v>92701</v>
          </cell>
          <cell r="B4212" t="str">
            <v>JOELHO 90 GRAUS, EM FERRO GALVANIZADO, CONEXÃO ROSQUEADA, DN 20 (3/4"), INSTALADO EM RAMAIS E SUB-RAMAIS DE GÁS - FORNECIMENTO E INSTALAÇÃO. AF_10/2020</v>
          </cell>
          <cell r="C4212" t="str">
            <v>UN</v>
          </cell>
          <cell r="D4212" t="str">
            <v>COEFICIENTE DE REPRESENTATIVIDADE</v>
          </cell>
          <cell r="E4212" t="str">
            <v>24,65</v>
          </cell>
        </row>
        <row r="4213">
          <cell r="A4213" t="str">
            <v>92702</v>
          </cell>
          <cell r="B4213" t="str">
            <v>JOELHO 45 GRAUS, EM FERRO GALVANIZADO, CONEXÃO ROSQUEADA, DN 25 (1"), INSTALADO EM RAMAIS E SUB-RAMAIS DE GÁS - FORNECIMENTO E INSTALAÇÃO. AF_10/2020</v>
          </cell>
          <cell r="C4213" t="str">
            <v>UN</v>
          </cell>
          <cell r="D4213" t="str">
            <v>COEFICIENTE DE REPRESENTATIVIDADE</v>
          </cell>
          <cell r="E4213" t="str">
            <v>40,80</v>
          </cell>
        </row>
        <row r="4214">
          <cell r="A4214" t="str">
            <v>92703</v>
          </cell>
          <cell r="B4214" t="str">
            <v>JOELHO 90 GRAUS, EM FERRO GALVANIZADO, CONEXÃO ROSQUEADA, DN 25 (1"), INSTALADO EM RAMAIS E SUB-RAMAIS DE GÁS - FORNECIMENTO E INSTALAÇÃO. AF_10/2020</v>
          </cell>
          <cell r="C4214" t="str">
            <v>UN</v>
          </cell>
          <cell r="D4214" t="str">
            <v>COEFICIENTE DE REPRESENTATIVIDADE</v>
          </cell>
          <cell r="E4214" t="str">
            <v>39,05</v>
          </cell>
        </row>
        <row r="4215">
          <cell r="A4215" t="str">
            <v>92704</v>
          </cell>
          <cell r="B4215" t="str">
            <v>TÊ, EM FERRO GALVANIZADO, CONEXÃO ROSQUEADA, DN 15 (1/2"), INSTALADO EM RAMAIS E SUB-RAMAIS DE GÁS - FORNECIMENTO E INSTALAÇÃO. AF_10/2020</v>
          </cell>
          <cell r="C4215" t="str">
            <v>UN</v>
          </cell>
          <cell r="D4215" t="str">
            <v>COEFICIENTE DE REPRESENTATIVIDADE</v>
          </cell>
          <cell r="E4215" t="str">
            <v>20,22</v>
          </cell>
        </row>
        <row r="4216">
          <cell r="A4216" t="str">
            <v>92705</v>
          </cell>
          <cell r="B4216" t="str">
            <v>TÊ, EM FERRO GALVANIZADO, CONEXÃO ROSQUEADA, DN 20 (3/4"), INSTALADO EM RAMAIS E SUB-RAMAIS DE GÁS - FORNECIMENTO E INSTALAÇÃO. AF_10/2020</v>
          </cell>
          <cell r="C4216" t="str">
            <v>UN</v>
          </cell>
          <cell r="D4216" t="str">
            <v>COEFICIENTE DE REPRESENTATIVIDADE</v>
          </cell>
          <cell r="E4216" t="str">
            <v>32,60</v>
          </cell>
        </row>
        <row r="4217">
          <cell r="A4217" t="str">
            <v>92706</v>
          </cell>
          <cell r="B4217" t="str">
            <v>TÊ, EM FERRO GALVANIZADO, CONEXÃO ROSQUEADA, DN 25 (1"), INSTALADO EM RAMAIS E SUB-RAMAIS DE GÁS - FORNECIMENTO E INSTALAÇÃO. AF_10/2020</v>
          </cell>
          <cell r="C4217" t="str">
            <v>UN</v>
          </cell>
          <cell r="D4217" t="str">
            <v>COEFICIENTE DE REPRESENTATIVIDADE</v>
          </cell>
          <cell r="E4217" t="str">
            <v>52,73</v>
          </cell>
        </row>
        <row r="4218">
          <cell r="A4218" t="str">
            <v>92889</v>
          </cell>
          <cell r="B4218" t="str">
            <v>UNIÃO, EM FERRO GALVANIZADO, DN 50 (2"), CONEXÃO ROSQUEADA, INSTALADO EM PRUMADAS - FORNECIMENTO E INSTALAÇÃO. AF_10/2020</v>
          </cell>
          <cell r="C4218" t="str">
            <v>UN</v>
          </cell>
          <cell r="D4218" t="str">
            <v>COEFICIENTE DE REPRESENTATIVIDADE</v>
          </cell>
          <cell r="E4218" t="str">
            <v>97,69</v>
          </cell>
        </row>
        <row r="4219">
          <cell r="A4219" t="str">
            <v>92890</v>
          </cell>
          <cell r="B4219" t="str">
            <v>UNIÃO, EM FERRO GALVANIZADO, DN 65 (2 1/2"), CONEXÃO ROSQUEADA, INSTALADO EM PRUMADAS - FORNECIMENTO E INSTALAÇÃO. AF_10/2020</v>
          </cell>
          <cell r="C4219" t="str">
            <v>UN</v>
          </cell>
          <cell r="D4219" t="str">
            <v>COEFICIENTE DE REPRESENTATIVIDADE</v>
          </cell>
          <cell r="E4219" t="str">
            <v>147,45</v>
          </cell>
        </row>
        <row r="4220">
          <cell r="A4220" t="str">
            <v>92891</v>
          </cell>
          <cell r="B4220" t="str">
            <v>UNIÃO, EM FERRO GALVANIZADO, DN 80 (3"), CONEXÃO ROSQUEADA, INSTALADO EM PRUMADAS - FORNECIMENTO E INSTALAÇÃO. AF_10/2020</v>
          </cell>
          <cell r="C4220" t="str">
            <v>UN</v>
          </cell>
          <cell r="D4220" t="str">
            <v>COEFICIENTE DE REPRESENTATIVIDADE</v>
          </cell>
          <cell r="E4220" t="str">
            <v>215,56</v>
          </cell>
        </row>
        <row r="4221">
          <cell r="A4221" t="str">
            <v>92892</v>
          </cell>
          <cell r="B4221" t="str">
            <v>UNIÃO, EM FERRO GALVANIZADO, DN 25 (1"), CONEXÃO ROSQUEADA, INSTALADO EM REDE DE ALIMENTAÇÃO PARA HIDRANTE - FORNECIMENTO E INSTALAÇÃO. AF_10/2020</v>
          </cell>
          <cell r="C4221" t="str">
            <v>UN</v>
          </cell>
          <cell r="D4221" t="str">
            <v>COEFICIENTE DE REPRESENTATIVIDADE</v>
          </cell>
          <cell r="E4221" t="str">
            <v>42,70</v>
          </cell>
        </row>
        <row r="4222">
          <cell r="A4222" t="str">
            <v>92893</v>
          </cell>
          <cell r="B4222" t="str">
            <v>UNIÃO, EM FERRO GALVANIZADO, DN 32 (1 1/4"), CONEXÃO ROSQUEADA, INSTALADO EM REDE DE ALIMENTAÇÃO PARA HIDRANTE - FORNECIMENTO E INSTALAÇÃO. AF_10/2020</v>
          </cell>
          <cell r="C4222" t="str">
            <v>UN</v>
          </cell>
          <cell r="D4222" t="str">
            <v>COEFICIENTE DE REPRESENTATIVIDADE</v>
          </cell>
          <cell r="E4222" t="str">
            <v>60,37</v>
          </cell>
        </row>
        <row r="4223">
          <cell r="A4223" t="str">
            <v>92894</v>
          </cell>
          <cell r="B4223" t="str">
            <v>UNIÃO, EM FERRO GALVANIZADO, DN 40 (1 1/2"), CONEXÃO ROSQUEADA, INSTALADO EM REDE DE ALIMENTAÇÃO PARA HIDRANTE - FORNECIMENTO E INSTALAÇÃO. AF_10/2020</v>
          </cell>
          <cell r="C4223" t="str">
            <v>UN</v>
          </cell>
          <cell r="D4223" t="str">
            <v>COEFICIENTE DE REPRESENTATIVIDADE</v>
          </cell>
          <cell r="E4223" t="str">
            <v>72,01</v>
          </cell>
        </row>
        <row r="4224">
          <cell r="A4224" t="str">
            <v>92895</v>
          </cell>
          <cell r="B4224" t="str">
            <v>UNIÃO, EM FERRO GALVANIZADO, DN 50 (2"), CONEXÃO ROSQUEADA, INSTALADO EM REDE DE ALIMENTAÇÃO PARA HIDRANTE - FORNECIMENTO E INSTALAÇÃO. AF_10/2020</v>
          </cell>
          <cell r="C4224" t="str">
            <v>UN</v>
          </cell>
          <cell r="D4224" t="str">
            <v>COEFICIENTE DE REPRESENTATIVIDADE</v>
          </cell>
          <cell r="E4224" t="str">
            <v>97,65</v>
          </cell>
        </row>
        <row r="4225">
          <cell r="A4225" t="str">
            <v>92896</v>
          </cell>
          <cell r="B4225" t="str">
            <v>UNIÃO, EM FERRO GALVANIZADO, DN 65 (2 1/2"), CONEXÃO ROSQUEADA, INSTALADO EM REDE DE ALIMENTAÇÃO PARA HIDRANTE - FORNECIMENTO E INSTALAÇÃO. AF_10/2020</v>
          </cell>
          <cell r="C4225" t="str">
            <v>UN</v>
          </cell>
          <cell r="D4225" t="str">
            <v>COEFICIENTE DE REPRESENTATIVIDADE</v>
          </cell>
          <cell r="E4225" t="str">
            <v>148,75</v>
          </cell>
        </row>
        <row r="4226">
          <cell r="A4226" t="str">
            <v>92897</v>
          </cell>
          <cell r="B4226" t="str">
            <v>UNIÃO, EM FERRO GALVANIZADO, DN 80 (3"), CONEXÃO ROSQUEADA, INSTALADO EM REDE DE ALIMENTAÇÃO PARA HIDRANTE - FORNECIMENTO E INSTALAÇÃO. AF_10/2020</v>
          </cell>
          <cell r="C4226" t="str">
            <v>UN</v>
          </cell>
          <cell r="D4226" t="str">
            <v>COEFICIENTE DE REPRESENTATIVIDADE</v>
          </cell>
          <cell r="E4226" t="str">
            <v>218,23</v>
          </cell>
        </row>
        <row r="4227">
          <cell r="A4227" t="str">
            <v>92898</v>
          </cell>
          <cell r="B4227" t="str">
            <v>UNIÃO, EM FERRO GALVANIZADO, CONEXÃO ROSQUEADA, DN 25 (1"), INSTALADO EM REDE DE ALIMENTAÇÃO PARA SPRINKLER - FORNECIMENTO E INSTALAÇÃO. AF_10/2020</v>
          </cell>
          <cell r="C4227" t="str">
            <v>UN</v>
          </cell>
          <cell r="D4227" t="str">
            <v>COEFICIENTE DE REPRESENTATIVIDADE</v>
          </cell>
          <cell r="E4227" t="str">
            <v>35,48</v>
          </cell>
        </row>
        <row r="4228">
          <cell r="A4228" t="str">
            <v>92899</v>
          </cell>
          <cell r="B4228" t="str">
            <v>UNIÃO, EM FERRO GALVANIZADO, CONEXÃO ROSQUEADA, DN 32 (1 1/4"), INSTALADO EM REDE DE ALIMENTAÇÃO PARA SPRINKLER - FORNECIMENTO E INSTALAÇÃO. AF_10/2020</v>
          </cell>
          <cell r="C4228" t="str">
            <v>UN</v>
          </cell>
          <cell r="D4228" t="str">
            <v>COEFICIENTE DE REPRESENTATIVIDADE</v>
          </cell>
          <cell r="E4228" t="str">
            <v>52,15</v>
          </cell>
        </row>
        <row r="4229">
          <cell r="A4229" t="str">
            <v>92900</v>
          </cell>
          <cell r="B4229" t="str">
            <v>UNIÃO, EM FERRO GALVANIZADO, CONEXÃO ROSQUEADA, DN 40 (1 1/2"), INSTALADO EM REDE DE ALIMENTAÇÃO PARA SPRINKLER - FORNECIMENTO E INSTALAÇÃO. AF_10/2020</v>
          </cell>
          <cell r="C4229" t="str">
            <v>UN</v>
          </cell>
          <cell r="D4229" t="str">
            <v>COEFICIENTE DE REPRESENTATIVIDADE</v>
          </cell>
          <cell r="E4229" t="str">
            <v>62,64</v>
          </cell>
        </row>
        <row r="4230">
          <cell r="A4230" t="str">
            <v>92901</v>
          </cell>
          <cell r="B4230" t="str">
            <v>UNIÃO, EM FERRO GALVANIZADO, CONEXÃO ROSQUEADA, DN 50 (2"), INSTALADO EM REDE DE ALIMENTAÇÃO PARA SPRINKLER - FORNECIMENTO E INSTALAÇÃO. AF_10/2020</v>
          </cell>
          <cell r="C4230" t="str">
            <v>UN</v>
          </cell>
          <cell r="D4230" t="str">
            <v>COEFICIENTE DE REPRESENTATIVIDADE</v>
          </cell>
          <cell r="E4230" t="str">
            <v>86,88</v>
          </cell>
        </row>
        <row r="4231">
          <cell r="A4231" t="str">
            <v>92902</v>
          </cell>
          <cell r="B4231" t="str">
            <v>UNIÃO, EM FERRO GALVANIZADO, CONEXÃO ROSQUEADA, DN 65 (2 1/2"), INSTALADO EM REDE DE ALIMENTAÇÃO PARA SPRINKLER - FORNECIMENTO E INSTALAÇÃO. AF_10/2020</v>
          </cell>
          <cell r="C4231" t="str">
            <v>UN</v>
          </cell>
          <cell r="D4231" t="str">
            <v>COEFICIENTE DE REPRESENTATIVIDADE</v>
          </cell>
          <cell r="E4231" t="str">
            <v>135,83</v>
          </cell>
        </row>
        <row r="4232">
          <cell r="A4232" t="str">
            <v>92903</v>
          </cell>
          <cell r="B4232" t="str">
            <v>UNIÃO, EM FERRO GALVANIZADO, CONEXÃO ROSQUEADA, DN 80 (3"), INSTALADO EM REDE DE ALIMENTAÇÃO PARA SPRINKLER - FORNECIMENTO E INSTALAÇÃO. AF_10/2020</v>
          </cell>
          <cell r="C4232" t="str">
            <v>UN</v>
          </cell>
          <cell r="D4232" t="str">
            <v>COEFICIENTE DE REPRESENTATIVIDADE</v>
          </cell>
          <cell r="E4232" t="str">
            <v>203,22</v>
          </cell>
        </row>
        <row r="4233">
          <cell r="A4233" t="str">
            <v>92904</v>
          </cell>
          <cell r="B4233" t="str">
            <v>UNIÃO, EM FERRO GALVANIZADO, CONEXÃO ROSQUEADA, DN 15 (1/2"), INSTALADO EM RAMAIS E SUB-RAMAIS DE GÁS - FORNECIMENTO E INSTALAÇÃO. AF_10/2020</v>
          </cell>
          <cell r="C4233" t="str">
            <v>UN</v>
          </cell>
          <cell r="D4233" t="str">
            <v>COEFICIENTE DE REPRESENTATIVIDADE</v>
          </cell>
          <cell r="E4233" t="str">
            <v>24,07</v>
          </cell>
        </row>
        <row r="4234">
          <cell r="A4234" t="str">
            <v>92905</v>
          </cell>
          <cell r="B4234" t="str">
            <v>UNIÃO, EM FERRO GALVANIZADO, CONEXÃO ROSQUEADA, DN 20 (3/4"), INSTALADO EM RAMAIS E SUB-RAMAIS DE GÁS - FORNECIMENTO E INSTALAÇÃO. AF_10/2020</v>
          </cell>
          <cell r="C4234" t="str">
            <v>UN</v>
          </cell>
          <cell r="D4234" t="str">
            <v>COEFICIENTE DE REPRESENTATIVIDADE</v>
          </cell>
          <cell r="E4234" t="str">
            <v>34,49</v>
          </cell>
        </row>
        <row r="4235">
          <cell r="A4235" t="str">
            <v>92906</v>
          </cell>
          <cell r="B4235" t="str">
            <v>UNIÃO, EM FERRO GALVANIZADO, CONEXÃO ROSQUEADA, DN 25 (1"), INSTALADO EM RAMAIS E SUB-RAMAIS DE GÁS - FORNECIMENTO E INSTALAÇÃO. AF_10/2020</v>
          </cell>
          <cell r="C4235" t="str">
            <v>UN</v>
          </cell>
          <cell r="D4235" t="str">
            <v>COEFICIENTE DE REPRESENTATIVIDADE</v>
          </cell>
          <cell r="E4235" t="str">
            <v>42,40</v>
          </cell>
        </row>
        <row r="4236">
          <cell r="A4236" t="str">
            <v>92907</v>
          </cell>
          <cell r="B4236" t="str">
            <v>LUVA DE REDUÇÃO, EM FERRO GALVANIZADO, 2" X 1 1/2", CONEXÃO ROSQUEADA, INSTALADO EM PRUMADAS - FORNECIMENTO E INSTALAÇÃO. AF_10/2020</v>
          </cell>
          <cell r="C4236" t="str">
            <v>UN</v>
          </cell>
          <cell r="D4236" t="str">
            <v>COEFICIENTE DE REPRESENTATIVIDADE</v>
          </cell>
          <cell r="E4236" t="str">
            <v>52,97</v>
          </cell>
        </row>
        <row r="4237">
          <cell r="A4237" t="str">
            <v>92908</v>
          </cell>
          <cell r="B4237" t="str">
            <v>LUVA DE REDUÇÃO, EM FERRO GALVANIZADO, 2" X 1 1/4", CONEXÃO ROSQUEADA, INSTALADO EM PRUMADAS - FORNECIMENTO E INSTALAÇÃO. AF_10/2020</v>
          </cell>
          <cell r="C4237" t="str">
            <v>UN</v>
          </cell>
          <cell r="D4237" t="str">
            <v>COEFICIENTE DE REPRESENTATIVIDADE</v>
          </cell>
          <cell r="E4237" t="str">
            <v>52,97</v>
          </cell>
        </row>
        <row r="4238">
          <cell r="A4238" t="str">
            <v>92909</v>
          </cell>
          <cell r="B4238" t="str">
            <v>LUVA DE REDUÇÃO, EM FERRO GALVANIZADO, 2" X 1", CONEXÃO ROSQUEADA, INSTALADO EM PRUMADAS - FORNECIMENTO E INSTALAÇÃO. AF_10/2020</v>
          </cell>
          <cell r="C4238" t="str">
            <v>UN</v>
          </cell>
          <cell r="D4238" t="str">
            <v>COEFICIENTE DE REPRESENTATIVIDADE</v>
          </cell>
          <cell r="E4238" t="str">
            <v>52,97</v>
          </cell>
        </row>
        <row r="4239">
          <cell r="A4239" t="str">
            <v>92910</v>
          </cell>
          <cell r="B4239" t="str">
            <v>LUVA DE REDUÇÃO, EM FERRO GALVANIZADO, 2 1/2" X 1 1/2", CONEXÃO ROSQUEADA, INSTALADO EM PRUMADAS - FORNECIMENTO E INSTALAÇÃO. AF_10/2020</v>
          </cell>
          <cell r="C4239" t="str">
            <v>UN</v>
          </cell>
          <cell r="D4239" t="str">
            <v>COEFICIENTE DE REPRESENTATIVIDADE</v>
          </cell>
          <cell r="E4239" t="str">
            <v>76,22</v>
          </cell>
        </row>
        <row r="4240">
          <cell r="A4240" t="str">
            <v>92911</v>
          </cell>
          <cell r="B4240" t="str">
            <v>LUVA DE REDUÇÃO, EM FERRO GALVANIZADO, 2 1/2" X 2", CONEXÃO ROSQUEADA, INSTALADO EM PRUMADAS - FORNECIMENTO E INSTALAÇÃO. AF_10/2020</v>
          </cell>
          <cell r="C4240" t="str">
            <v>UN</v>
          </cell>
          <cell r="D4240" t="str">
            <v>COEFICIENTE DE REPRESENTATIVIDADE</v>
          </cell>
          <cell r="E4240" t="str">
            <v>76,22</v>
          </cell>
        </row>
        <row r="4241">
          <cell r="A4241" t="str">
            <v>92912</v>
          </cell>
          <cell r="B4241" t="str">
            <v>LUVA DE REDUÇÃO, EM FERRO GALVANIZADO, 3" X 1 1/2", CONEXÃO ROSQUEADA, INSTALADO EM PRUMADAS - FORNECIMENTO E INSTALAÇÃO. AF_10/2020</v>
          </cell>
          <cell r="C4241" t="str">
            <v>UN</v>
          </cell>
          <cell r="D4241" t="str">
            <v>COEFICIENTE DE REPRESENTATIVIDADE</v>
          </cell>
          <cell r="E4241" t="str">
            <v>101,71</v>
          </cell>
        </row>
        <row r="4242">
          <cell r="A4242" t="str">
            <v>92913</v>
          </cell>
          <cell r="B4242" t="str">
            <v>LUVA DE REDUÇÃO, EM FERRO GALVANIZADO, 3" X 2 1/2", CONEXÃO ROSQUEADA, INSTALADO EM PRUMADAS - FORNECIMENTO E INSTALAÇÃO. AF_10/2020</v>
          </cell>
          <cell r="C4242" t="str">
            <v>UN</v>
          </cell>
          <cell r="D4242" t="str">
            <v>COEFICIENTE DE REPRESENTATIVIDADE</v>
          </cell>
          <cell r="E4242" t="str">
            <v>103,96</v>
          </cell>
        </row>
        <row r="4243">
          <cell r="A4243" t="str">
            <v>92914</v>
          </cell>
          <cell r="B4243" t="str">
            <v>LUVA DE REDUÇÃO, EM FERRO GALVANIZADO, 3" X 2", CONEXÃO ROSQUEADA, INSTALADO EM PRUMADAS - FORNECIMENTO E INSTALAÇÃO. AF_10/2020</v>
          </cell>
          <cell r="C4243" t="str">
            <v>UN</v>
          </cell>
          <cell r="D4243" t="str">
            <v>COEFICIENTE DE REPRESENTATIVIDADE</v>
          </cell>
          <cell r="E4243" t="str">
            <v>103,96</v>
          </cell>
        </row>
        <row r="4244">
          <cell r="A4244" t="str">
            <v>92918</v>
          </cell>
          <cell r="B4244" t="str">
            <v>LUVA DE REDUÇÃO, EM FERRO GALVANIZADO, 1" X 1/2", CONEXÃO ROSQUEADA, INSTALADO EM REDE DE ALIMENTAÇÃO PARA HIDRANTE - FORNECIMENTO E INSTALAÇÃO. AF_10/2020</v>
          </cell>
          <cell r="C4244" t="str">
            <v>UN</v>
          </cell>
          <cell r="D4244" t="str">
            <v>COEFICIENTE DE REPRESENTATIVIDADE</v>
          </cell>
          <cell r="E4244" t="str">
            <v>28,46</v>
          </cell>
        </row>
        <row r="4245">
          <cell r="A4245" t="str">
            <v>92920</v>
          </cell>
          <cell r="B4245" t="str">
            <v>LUVA DE REDUÇÃO, EM FERRO GALVANIZADO, 1" X 3/4", CONEXÃO ROSQUEADA, INSTALADO EM REDE DE ALIMENTAÇÃO PARA HIDRANTE - FORNECIMENTO E INSTALAÇÃO. AF_10/2020</v>
          </cell>
          <cell r="C4245" t="str">
            <v>UN</v>
          </cell>
          <cell r="D4245" t="str">
            <v>COEFICIENTE DE REPRESENTATIVIDADE</v>
          </cell>
          <cell r="E4245" t="str">
            <v>28,64</v>
          </cell>
        </row>
        <row r="4246">
          <cell r="A4246" t="str">
            <v>92925</v>
          </cell>
          <cell r="B4246" t="str">
            <v>LUVA DE REDUÇÃO, EM FERRO GALVANIZADO, 1 1/4" X 1", CONEXÃO ROSQUEADA, INSTALADO EM REDE DE ALIMENTAÇÃO PARA HIDRANTE - FORNECIMENTO E INSTALAÇÃO. AF_10/2020</v>
          </cell>
          <cell r="C4246" t="str">
            <v>UN</v>
          </cell>
          <cell r="D4246" t="str">
            <v>COEFICIENTE DE REPRESENTATIVIDADE</v>
          </cell>
          <cell r="E4246" t="str">
            <v>35,08</v>
          </cell>
        </row>
        <row r="4247">
          <cell r="A4247" t="str">
            <v>92926</v>
          </cell>
          <cell r="B4247" t="str">
            <v>LUVA DE REDUÇÃO, EM FERRO GALVANIZADO, 1 1/4" X 1/2", CONEXÃO ROSQUEADA, INSTALADO EM REDE DE ALIMENTAÇÃO PARA HIDRANTE - FORNECIMENTO E INSTALAÇÃO. AF_10/2020</v>
          </cell>
          <cell r="C4247" t="str">
            <v>UN</v>
          </cell>
          <cell r="D4247" t="str">
            <v>COEFICIENTE DE REPRESENTATIVIDADE</v>
          </cell>
          <cell r="E4247" t="str">
            <v>35,07</v>
          </cell>
        </row>
        <row r="4248">
          <cell r="A4248" t="str">
            <v>92927</v>
          </cell>
          <cell r="B4248" t="str">
            <v>LUVA DE REDUÇÃO, EM FERRO GALVANIZADO, 1 1/4" X 3/4", CONEXÃO ROSQUEADA, INSTALADO EM REDE DE ALIMENTAÇÃO PARA HIDRANTE - FORNECIMENTO E INSTALAÇÃO. AF_10/2020</v>
          </cell>
          <cell r="C4248" t="str">
            <v>UN</v>
          </cell>
          <cell r="D4248" t="str">
            <v>COEFICIENTE DE REPRESENTATIVIDADE</v>
          </cell>
          <cell r="E4248" t="str">
            <v>35,07</v>
          </cell>
        </row>
        <row r="4249">
          <cell r="A4249" t="str">
            <v>92928</v>
          </cell>
          <cell r="B4249" t="str">
            <v>LUVA DE REDUÇÃO, EM FERRO GALVANIZADO, 1 1/2" X 1 1/4", CONEXÃO ROSQUEADA, INSTALADO EM REDE DE ALIMENTAÇÃO PARA HIDRANTE - FORNECIMENTO E INSTALAÇÃO. AF_10/2020</v>
          </cell>
          <cell r="C4249" t="str">
            <v>UN</v>
          </cell>
          <cell r="D4249" t="str">
            <v>COEFICIENTE DE REPRESENTATIVIDADE</v>
          </cell>
          <cell r="E4249" t="str">
            <v>40,05</v>
          </cell>
        </row>
        <row r="4250">
          <cell r="A4250" t="str">
            <v>92929</v>
          </cell>
          <cell r="B4250" t="str">
            <v>LUVA DE REDUÇÃO, EM FERRO GALVANIZADO, 1 1/2" X 1", CONEXÃO ROSQUEADA, INSTALADO EM REDE DE ALIMENTAÇÃO PARA HIDRANTE - FORNECIMENTO E INSTALAÇÃO. AF_10/2020</v>
          </cell>
          <cell r="C4250" t="str">
            <v>UN</v>
          </cell>
          <cell r="D4250" t="str">
            <v>COEFICIENTE DE REPRESENTATIVIDADE</v>
          </cell>
          <cell r="E4250" t="str">
            <v>40,05</v>
          </cell>
        </row>
        <row r="4251">
          <cell r="A4251" t="str">
            <v>92930</v>
          </cell>
          <cell r="B4251" t="str">
            <v>LUVA DE REDUÇÃO, EM FERRO GALVANIZADO, 1 1/2" X 3/4", CONEXÃO ROSQUEADA, INSTALADO EM REDE DE ALIMENTAÇÃO PARA HIDRANTE - FORNECIMENTO E INSTALAÇÃO. AF_10/2020</v>
          </cell>
          <cell r="C4251" t="str">
            <v>UN</v>
          </cell>
          <cell r="D4251" t="str">
            <v>COEFICIENTE DE REPRESENTATIVIDADE</v>
          </cell>
          <cell r="E4251" t="str">
            <v>40,05</v>
          </cell>
        </row>
        <row r="4252">
          <cell r="A4252" t="str">
            <v>92931</v>
          </cell>
          <cell r="B4252" t="str">
            <v>LUVA DE REDUÇÃO, EM FERRO GALVANIZADO, 2" X 1 1/2", CONEXÃO ROSQUEADA, INSTALADO EM REDE DE ALIMENTAÇÃO PARA HIDRANTE - FORNECIMENTO E INSTALAÇÃO. AF_10/2020</v>
          </cell>
          <cell r="C4252" t="str">
            <v>UN</v>
          </cell>
          <cell r="D4252" t="str">
            <v>COEFICIENTE DE REPRESENTATIVIDADE</v>
          </cell>
          <cell r="E4252" t="str">
            <v>52,93</v>
          </cell>
        </row>
        <row r="4253">
          <cell r="A4253" t="str">
            <v>92932</v>
          </cell>
          <cell r="B4253" t="str">
            <v>LUVA DE REDUÇÃO, EM FERRO GALVANIZADO, 2" X 1 1/4", CONEXÃO ROSQUEADA, INSTALADO EM REDE DE ALIMENTAÇÃO PARA HIDRANTE - FORNECIMENTO E INSTALAÇÃO. AF_10/2020</v>
          </cell>
          <cell r="C4253" t="str">
            <v>UN</v>
          </cell>
          <cell r="D4253" t="str">
            <v>COEFICIENTE DE REPRESENTATIVIDADE</v>
          </cell>
          <cell r="E4253" t="str">
            <v>52,93</v>
          </cell>
        </row>
        <row r="4254">
          <cell r="A4254" t="str">
            <v>92933</v>
          </cell>
          <cell r="B4254" t="str">
            <v>LUVA DE REDUÇÃO, EM FERRO GALVANIZADO, 2" X 1", CONEXÃO ROSQUEADA, INSTALADO EM REDE DE ALIMENTAÇÃO PARA HIDRANTE - FORNECIMENTO E INSTALAÇÃO. AF_10/2020</v>
          </cell>
          <cell r="C4254" t="str">
            <v>UN</v>
          </cell>
          <cell r="D4254" t="str">
            <v>COEFICIENTE DE REPRESENTATIVIDADE</v>
          </cell>
          <cell r="E4254" t="str">
            <v>52,93</v>
          </cell>
        </row>
        <row r="4255">
          <cell r="A4255" t="str">
            <v>92934</v>
          </cell>
          <cell r="B4255" t="str">
            <v>LUVA DE REDUÇÃO, EM FERRO GALVANIZADO, 2 1/2" X 1 1/2", CONEXÃO ROSQUEADA, INSTALADO EM REDE DE ALIMENTAÇÃO PARA HIDRANTE - FORNECIMENTO E INSTALAÇÃO. AF_10/2020</v>
          </cell>
          <cell r="C4255" t="str">
            <v>UN</v>
          </cell>
          <cell r="D4255" t="str">
            <v>COEFICIENTE DE REPRESENTATIVIDADE</v>
          </cell>
          <cell r="E4255" t="str">
            <v>77,52</v>
          </cell>
        </row>
        <row r="4256">
          <cell r="A4256" t="str">
            <v>92935</v>
          </cell>
          <cell r="B4256" t="str">
            <v>LUVA DE REDUÇÃO, EM FERRO GALVANIZADO, 2 1/2" X 2", CONEXÃO ROSQUEADA, INSTALADO EM REDE DE ALIMENTAÇÃO PARA HIDRANTE - FORNECIMENTO E INSTALAÇÃO. AF_10/2020</v>
          </cell>
          <cell r="C4256" t="str">
            <v>UN</v>
          </cell>
          <cell r="D4256" t="str">
            <v>COEFICIENTE DE REPRESENTATIVIDADE</v>
          </cell>
          <cell r="E4256" t="str">
            <v>77,52</v>
          </cell>
        </row>
        <row r="4257">
          <cell r="A4257" t="str">
            <v>92936</v>
          </cell>
          <cell r="B4257" t="str">
            <v>LUVA DE REDUÇÃO, EM FERRO GALVANIZADO, 3" X 2 1/2", CONEXÃO ROSQUEADA, INSTALADO EM REDE DE ALIMENTAÇÃO PARA HIDRANTE - FORNECIMENTO E INSTALAÇÃO. AF_10/2020</v>
          </cell>
          <cell r="C4257" t="str">
            <v>UN</v>
          </cell>
          <cell r="D4257" t="str">
            <v>COEFICIENTE DE REPRESENTATIVIDADE</v>
          </cell>
          <cell r="E4257" t="str">
            <v>106,63</v>
          </cell>
        </row>
        <row r="4258">
          <cell r="A4258" t="str">
            <v>92937</v>
          </cell>
          <cell r="B4258" t="str">
            <v>LUVA DE REDUÇÃO, EM FERRO GALVANIZADO, 3" X 2", CONEXÃO ROSQUEADA, INSTALADO EM REDE DE ALIMENTAÇÃO PARA HIDRANTE - FORNECIMENTO E INSTALAÇÃO. AF_10/2020</v>
          </cell>
          <cell r="C4258" t="str">
            <v>UN</v>
          </cell>
          <cell r="D4258" t="str">
            <v>COEFICIENTE DE REPRESENTATIVIDADE</v>
          </cell>
          <cell r="E4258" t="str">
            <v>106,63</v>
          </cell>
        </row>
        <row r="4259">
          <cell r="A4259" t="str">
            <v>92938</v>
          </cell>
          <cell r="B4259" t="str">
            <v>LUVA DE REDUÇÃO, EM FERRO GALVANIZADO, 1" X 1/2", CONEXÃO ROSQUEADA, INSTALADO EM REDE DE ALIMENTAÇÃO PARA SPRINKLER - FORNECIMENTO E INSTALAÇÃO. AF_10/2020</v>
          </cell>
          <cell r="C4259" t="str">
            <v>UN</v>
          </cell>
          <cell r="D4259" t="str">
            <v>COEFICIENTE DE REPRESENTATIVIDADE</v>
          </cell>
          <cell r="E4259" t="str">
            <v>21,24</v>
          </cell>
        </row>
        <row r="4260">
          <cell r="A4260" t="str">
            <v>92939</v>
          </cell>
          <cell r="B4260" t="str">
            <v>LUVA DE REDUÇÃO, EM FERRO GALVANIZADO, 1" X 3/4", CONEXÃO ROSQUEADA, INSTALADO EM REDE DE ALIMENTAÇÃO PARA SPRINKLER - FORNECIMENTO E INSTALAÇÃO. AF_10/2020</v>
          </cell>
          <cell r="C4260" t="str">
            <v>UN</v>
          </cell>
          <cell r="D4260" t="str">
            <v>COEFICIENTE DE REPRESENTATIVIDADE</v>
          </cell>
          <cell r="E4260" t="str">
            <v>21,42</v>
          </cell>
        </row>
        <row r="4261">
          <cell r="A4261" t="str">
            <v>92940</v>
          </cell>
          <cell r="B4261" t="str">
            <v>LUVA DE REDUÇÃO, EM FERRO GALVANIZADO, 1 1/4" X 1", CONEXÃO ROSQUEADA, INSTALADO EM REDE DE ALIMENTAÇÃO PARA SPRINKLER - FORNECIMENTO E INSTALAÇÃO. AF_10/2020</v>
          </cell>
          <cell r="C4261" t="str">
            <v>UN</v>
          </cell>
          <cell r="D4261" t="str">
            <v>COEFICIENTE DE REPRESENTATIVIDADE</v>
          </cell>
          <cell r="E4261" t="str">
            <v>26,86</v>
          </cell>
        </row>
        <row r="4262">
          <cell r="A4262" t="str">
            <v>92941</v>
          </cell>
          <cell r="B4262" t="str">
            <v>LUVA DE REDUÇÃO, EM FERRO GALVANIZADO, 1 1/4" X 1/2", CONEXÃO ROSQUEADA, INSTALADO EM REDE DE ALIMENTAÇÃO PARA SPRINKLER - FORNECIMENTO E INSTALAÇÃO. AF_10/2020</v>
          </cell>
          <cell r="C4262" t="str">
            <v>UN</v>
          </cell>
          <cell r="D4262" t="str">
            <v>COEFICIENTE DE REPRESENTATIVIDADE</v>
          </cell>
          <cell r="E4262" t="str">
            <v>26,85</v>
          </cell>
        </row>
        <row r="4263">
          <cell r="A4263" t="str">
            <v>92942</v>
          </cell>
          <cell r="B4263" t="str">
            <v>LUVA DE REDUÇÃO, EM FERRO GALVANIZADO, 1 1/4" X 3/4", CONEXÃO ROSQUEADA, INSTALADO EM REDE DE ALIMENTAÇÃO PARA SPRINKLER - FORNECIMENTO E INSTALAÇÃO. AF_10/2020</v>
          </cell>
          <cell r="C4263" t="str">
            <v>UN</v>
          </cell>
          <cell r="D4263" t="str">
            <v>COEFICIENTE DE REPRESENTATIVIDADE</v>
          </cell>
          <cell r="E4263" t="str">
            <v>26,85</v>
          </cell>
        </row>
        <row r="4264">
          <cell r="A4264" t="str">
            <v>92943</v>
          </cell>
          <cell r="B4264" t="str">
            <v>LUVA DE REDUÇÃO, EM FERRO GALVANIZADO, 1 1/2" X 1 1/4", CONEXÃO ROSQUEADA, INSTALADO EM REDE DE ALIMENTAÇÃO PARA SPRINKLER - FORNECIMENTO E INSTALAÇÃO. AF_10/2020</v>
          </cell>
          <cell r="C4264" t="str">
            <v>UN</v>
          </cell>
          <cell r="D4264" t="str">
            <v>COEFICIENTE DE REPRESENTATIVIDADE</v>
          </cell>
          <cell r="E4264" t="str">
            <v>30,68</v>
          </cell>
        </row>
        <row r="4265">
          <cell r="A4265" t="str">
            <v>92944</v>
          </cell>
          <cell r="B4265" t="str">
            <v>LUVA DE REDUÇÃO, EM FERRO GALVANIZADO, 1 1/2" X 1", CONEXÃO ROSQUEADA, INSTALADO EM REDE DE ALIMENTAÇÃO PARA SPRINKLER - FORNECIMENTO E INSTALAÇÃO. AF_10/2020</v>
          </cell>
          <cell r="C4265" t="str">
            <v>UN</v>
          </cell>
          <cell r="D4265" t="str">
            <v>COEFICIENTE DE REPRESENTATIVIDADE</v>
          </cell>
          <cell r="E4265" t="str">
            <v>30,68</v>
          </cell>
        </row>
        <row r="4266">
          <cell r="A4266" t="str">
            <v>92945</v>
          </cell>
          <cell r="B4266" t="str">
            <v>LUVA DE REDUÇÃO, EM FERRO GALVANIZADO, 1 1/2" X 3/4", CONEXÃO ROSQUEADA, INSTALADO EM REDE DE ALIMENTAÇÃO PARA SPRINKLER - FORNECIMENTO E INSTALAÇÃO. AF_10/2020</v>
          </cell>
          <cell r="C4266" t="str">
            <v>UN</v>
          </cell>
          <cell r="D4266" t="str">
            <v>COEFICIENTE DE REPRESENTATIVIDADE</v>
          </cell>
          <cell r="E4266" t="str">
            <v>30,68</v>
          </cell>
        </row>
        <row r="4267">
          <cell r="A4267" t="str">
            <v>92946</v>
          </cell>
          <cell r="B4267" t="str">
            <v>LUVA DE REDUÇÃO, EM FERRO GALVANIZADO, 2" X 1 1/2", CONEXÃO ROSQUEADA, INSTALADO EM REDE DE ALIMENTAÇÃO PARA SPRINKLER - FORNECIMENTO E INSTALAÇÃO. AF_10/2020</v>
          </cell>
          <cell r="C4267" t="str">
            <v>UN</v>
          </cell>
          <cell r="D4267" t="str">
            <v>COEFICIENTE DE REPRESENTATIVIDADE</v>
          </cell>
          <cell r="E4267" t="str">
            <v>42,16</v>
          </cell>
        </row>
        <row r="4268">
          <cell r="A4268" t="str">
            <v>92947</v>
          </cell>
          <cell r="B4268" t="str">
            <v>LUVA DE REDUÇÃO, EM FERRO GALVANIZADO, 2" X 1 1/4", CONEXÃO ROSQUEADA, INSTALADO EM REDE DE ALIMENTAÇÃO PARA SPRINKLER - FORNECIMENTO E INSTALAÇÃO. AF_10/2020</v>
          </cell>
          <cell r="C4268" t="str">
            <v>UN</v>
          </cell>
          <cell r="D4268" t="str">
            <v>COEFICIENTE DE REPRESENTATIVIDADE</v>
          </cell>
          <cell r="E4268" t="str">
            <v>42,16</v>
          </cell>
        </row>
        <row r="4269">
          <cell r="A4269" t="str">
            <v>92948</v>
          </cell>
          <cell r="B4269" t="str">
            <v>LUVA DE REDUÇÃO, EM FERRO GALVANIZADO, 2" X 1", CONEXÃO ROSQUEADA, INSTALADO EM REDE DE ALIMENTAÇÃO PARA SPRINKLER - FORNECIMENTO E INSTALAÇÃO. AF_10/2020</v>
          </cell>
          <cell r="C4269" t="str">
            <v>UN</v>
          </cell>
          <cell r="D4269" t="str">
            <v>COEFICIENTE DE REPRESENTATIVIDADE</v>
          </cell>
          <cell r="E4269" t="str">
            <v>42,16</v>
          </cell>
        </row>
        <row r="4270">
          <cell r="A4270" t="str">
            <v>92949</v>
          </cell>
          <cell r="B4270" t="str">
            <v>LUVA DE REDUÇÃO, EM FERRO GALVANIZADO, 2 1/2" X 1 1/2", CONEXÃO ROSQUEADA, INSTALADO EM REDE DE ALIMENTAÇÃO PARA SPRINKLER - FORNECIMENTO E INSTALAÇÃO. AF_10/2020</v>
          </cell>
          <cell r="C4270" t="str">
            <v>UN</v>
          </cell>
          <cell r="D4270" t="str">
            <v>COEFICIENTE DE REPRESENTATIVIDADE</v>
          </cell>
          <cell r="E4270" t="str">
            <v>64,60</v>
          </cell>
        </row>
        <row r="4271">
          <cell r="A4271" t="str">
            <v>92950</v>
          </cell>
          <cell r="B4271" t="str">
            <v>LUVA DE REDUÇÃO, EM FERRO GALVANIZADO, 2 1/2" X 2", CONEXÃO ROSQUEADA, INSTALADO EM REDE DE ALIMENTAÇÃO PARA SPRINKLER - FORNECIMENTO E INSTALAÇÃO. AF_10/2020</v>
          </cell>
          <cell r="C4271" t="str">
            <v>UN</v>
          </cell>
          <cell r="D4271" t="str">
            <v>COEFICIENTE DE REPRESENTATIVIDADE</v>
          </cell>
          <cell r="E4271" t="str">
            <v>64,60</v>
          </cell>
        </row>
        <row r="4272">
          <cell r="A4272" t="str">
            <v>92951</v>
          </cell>
          <cell r="B4272" t="str">
            <v>LUVA DE REDUÇÃO, EM FERRO GALVANIZADO, 3" X 2 1/2", CONEXÃO ROSQUEADA, INSTALADO EM REDE DE ALIMENTAÇÃO PARA SPRINKLER - FORNECIMENTO E INSTALAÇÃO. AF_10/2020</v>
          </cell>
          <cell r="C4272" t="str">
            <v>UN</v>
          </cell>
          <cell r="D4272" t="str">
            <v>COEFICIENTE DE REPRESENTATIVIDADE</v>
          </cell>
          <cell r="E4272" t="str">
            <v>91,62</v>
          </cell>
        </row>
        <row r="4273">
          <cell r="A4273" t="str">
            <v>92952</v>
          </cell>
          <cell r="B4273" t="str">
            <v>LUVA DE REDUÇÃO, EM FERRO GALVANIZADO, 3" X 2", CONEXÃO ROSQUEADA, INSTALADO EM REDE DE ALIMENTAÇÃO PARA SPRINKLER - FORNECIMENTO E INSTALAÇÃO. AF_10/2020</v>
          </cell>
          <cell r="C4273" t="str">
            <v>UN</v>
          </cell>
          <cell r="D4273" t="str">
            <v>COEFICIENTE DE REPRESENTATIVIDADE</v>
          </cell>
          <cell r="E4273" t="str">
            <v>91,62</v>
          </cell>
        </row>
        <row r="4274">
          <cell r="A4274" t="str">
            <v>92953</v>
          </cell>
          <cell r="B4274" t="str">
            <v>LUVA DE REDUÇÃO, EM FERRO GALVANIZADO, 3/4" X 1/2", CONEXÃO ROSQUEADA, INSTALADO EM RAMAIS E SUB-RAMAIS DE GÁS - FORNECIMENTO E INSTALAÇÃO. AF_10/2020</v>
          </cell>
          <cell r="C4274" t="str">
            <v>UN</v>
          </cell>
          <cell r="D4274" t="str">
            <v>COEFICIENTE DE REPRESENTATIVIDADE</v>
          </cell>
          <cell r="E4274" t="str">
            <v>18,42</v>
          </cell>
        </row>
        <row r="4275">
          <cell r="A4275" t="str">
            <v>93050</v>
          </cell>
          <cell r="B4275" t="str">
            <v>LUVA PASSANTE EM COBRE, DN 22 MM, SEM ANEL DE SOLDA, INSTALADO EM PRUMADA DE HIDRÁULICA PREDIAL - FORNECIMENTO E INSTALAÇÃO. AF_04/2022</v>
          </cell>
          <cell r="C4275" t="str">
            <v>UN</v>
          </cell>
          <cell r="D4275" t="str">
            <v>ATRIBUÍDO SÃO PAULO</v>
          </cell>
          <cell r="E4275" t="str">
            <v>9,98</v>
          </cell>
        </row>
        <row r="4276">
          <cell r="A4276" t="str">
            <v>93052</v>
          </cell>
          <cell r="B4276" t="str">
            <v>JUNTA DE EXPANSÃO EM COBRE, DN 22 MM, PONTA X PONTA, INSTALADO EM PRUMADA DE HIDRÁULICA PREDIAL - FORNECIMENTO E INSTALAÇÃO. AF_04/2022</v>
          </cell>
          <cell r="C4276" t="str">
            <v>UN</v>
          </cell>
          <cell r="D4276" t="str">
            <v>ATRIBUÍDO SÃO PAULO</v>
          </cell>
          <cell r="E4276" t="str">
            <v>479,27</v>
          </cell>
        </row>
        <row r="4277">
          <cell r="A4277" t="str">
            <v>93054</v>
          </cell>
          <cell r="B4277" t="str">
            <v>CONECTOR EM BRONZE/LATÃO, DN 22 MM X 3/4", SEM ANEL DE SOLDA, BOLSA X ROSCA F, INSTALADO EM PRUMADA DE HIDRÁULICA PREDIAL - FORNECIMENTO E INSTALAÇÃO. AF_04/2022</v>
          </cell>
          <cell r="C4277" t="str">
            <v>UN</v>
          </cell>
          <cell r="D4277" t="str">
            <v>ATRIBUÍDO SÃO PAULO</v>
          </cell>
          <cell r="E4277" t="str">
            <v>20,10</v>
          </cell>
        </row>
        <row r="4278">
          <cell r="A4278" t="str">
            <v>93055</v>
          </cell>
          <cell r="B4278" t="str">
            <v>CURVA DE TRANSPOSIÇÃO EM BRONZE/LATÃO, DN 22 MM, SEM ANEL DE SOLDA, BOLSA X BOLSA, INSTALADO EM PRUMADA DE HIDRÁULICA PREDIAL - FORNECIMENTO E INSTALAÇÃO. AF_04/2022</v>
          </cell>
          <cell r="C4278" t="str">
            <v>UN</v>
          </cell>
          <cell r="D4278" t="str">
            <v>ATRIBUÍDO SÃO PAULO</v>
          </cell>
          <cell r="E4278" t="str">
            <v>41,06</v>
          </cell>
        </row>
        <row r="4279">
          <cell r="A4279" t="str">
            <v>93056</v>
          </cell>
          <cell r="B4279" t="str">
            <v>LUVA PASSANTE EM COBRE, DN 28 MM, SEM ANEL DE SOLDA, INSTALADO EM PRUMADA DE HIDRÁULICA PREDIAL - FORNECIMENTO E INSTALAÇÃO. AF_04/2022</v>
          </cell>
          <cell r="C4279" t="str">
            <v>UN</v>
          </cell>
          <cell r="D4279" t="str">
            <v>ATRIBUÍDO SÃO PAULO</v>
          </cell>
          <cell r="E4279" t="str">
            <v>15,01</v>
          </cell>
        </row>
        <row r="4280">
          <cell r="A4280" t="str">
            <v>93057</v>
          </cell>
          <cell r="B4280" t="str">
            <v>BUCHA DE REDUÇÃO EM COBRE, DN 28 MM X 22 MM, SEM ANEL DE SOLDA, PONTA X BOLSA, INSTALADO EM PRUMADA DE HIDRÁULICA PREDIAL - FORNECIMENTO E INSTALAÇÃO. AF_04/2022</v>
          </cell>
          <cell r="C4280" t="str">
            <v>UN</v>
          </cell>
          <cell r="D4280" t="str">
            <v>ATRIBUÍDO SÃO PAULO</v>
          </cell>
          <cell r="E4280" t="str">
            <v>12,44</v>
          </cell>
        </row>
        <row r="4281">
          <cell r="A4281" t="str">
            <v>93058</v>
          </cell>
          <cell r="B4281" t="str">
            <v>JUNTA DE EXPANSÃO EM COBRE, DN 28 MM, PONTA X PONTA, INSTALADO EM PRUMADA DE HIDRÁULICA PREDIAL - FORNECIMENTO E INSTALAÇÃO. AF_04/2022</v>
          </cell>
          <cell r="C4281" t="str">
            <v>UN</v>
          </cell>
          <cell r="D4281" t="str">
            <v>ATRIBUÍDO SÃO PAULO</v>
          </cell>
          <cell r="E4281" t="str">
            <v>527,18</v>
          </cell>
        </row>
        <row r="4282">
          <cell r="A4282" t="str">
            <v>93059</v>
          </cell>
          <cell r="B4282" t="str">
            <v>CONECTOR EM BRONZE/LATÃO, DN 28 MM X 1/2", SEM ANEL DE SOLDA, BOLSA X ROSCA F, INSTALADO EM PRUMADA DE HIDRÁULICA PREDIAL - FORNECIMENTO E INSTALAÇÃO. AF_04/2022</v>
          </cell>
          <cell r="C4282" t="str">
            <v>UN</v>
          </cell>
          <cell r="D4282" t="str">
            <v>ATRIBUÍDO SÃO PAULO</v>
          </cell>
          <cell r="E4282" t="str">
            <v>26,49</v>
          </cell>
        </row>
        <row r="4283">
          <cell r="A4283" t="str">
            <v>93060</v>
          </cell>
          <cell r="B4283" t="str">
            <v>CURVA DE TRANSPOSIÇÃO EM BRONZE/LATÃO, DN 28 MM, SEM ANEL DE SOLDA, BOLSA X BOLSA, INSTALADO EM PRUMADA DE HIDRÁULICA PREDIAL - FORNECIMENTO E INSTALAÇÃO. AF_04/2022</v>
          </cell>
          <cell r="C4283" t="str">
            <v>UN</v>
          </cell>
          <cell r="D4283" t="str">
            <v>ATRIBUÍDO SÃO PAULO</v>
          </cell>
          <cell r="E4283" t="str">
            <v>72,15</v>
          </cell>
        </row>
        <row r="4284">
          <cell r="A4284" t="str">
            <v>93061</v>
          </cell>
          <cell r="B4284" t="str">
            <v>LUVA PASSANTE EM COBRE, DN 35 MM, SEM ANEL DE SOLDA, INSTALADO EM PRUMADA DE HIDRÁULICA PREDIAL - FORNECIMENTO E INSTALAÇÃO. AF_04/2022</v>
          </cell>
          <cell r="C4284" t="str">
            <v>UN</v>
          </cell>
          <cell r="D4284" t="str">
            <v>ATRIBUÍDO SÃO PAULO</v>
          </cell>
          <cell r="E4284" t="str">
            <v>28,80</v>
          </cell>
        </row>
        <row r="4285">
          <cell r="A4285" t="str">
            <v>93062</v>
          </cell>
          <cell r="B4285" t="str">
            <v>BUCHA DE REDUÇÃO EM COBRE, DN 35 MM X 28 MM, SEM ANEL DE SOLDA, PONTA X BOLSA, INSTALADO EM PRUMADA DE HIDRÁULICA PREDIAL - FORNECIMENTO E INSTALAÇÃO. AF_04/2022</v>
          </cell>
          <cell r="C4285" t="str">
            <v>UN</v>
          </cell>
          <cell r="D4285" t="str">
            <v>ATRIBUÍDO SÃO PAULO</v>
          </cell>
          <cell r="E4285" t="str">
            <v>24,27</v>
          </cell>
        </row>
        <row r="4286">
          <cell r="A4286" t="str">
            <v>93063</v>
          </cell>
          <cell r="B4286" t="str">
            <v>JUNTA DE EXPANSÃO EM BRONZE/LATÃO, DN 35 MM, PONTA X PONTA, INSTALADO EM PRUMADA DE HIDRÁULICA PREDIAL - FORNECIMENTO E INSTALAÇÃO. AF_04/2022</v>
          </cell>
          <cell r="C4286" t="str">
            <v>UN</v>
          </cell>
          <cell r="D4286" t="str">
            <v>ATRIBUÍDO SÃO PAULO</v>
          </cell>
          <cell r="E4286" t="str">
            <v>604,05</v>
          </cell>
        </row>
        <row r="4287">
          <cell r="A4287" t="str">
            <v>93064</v>
          </cell>
          <cell r="B4287" t="str">
            <v>LUVA PASSANTE EM COBRE, DN 42 MM, SEM ANEL DE SOLDA, INSTALADO EM PRUMADA DE HIDRÁULICA PREDIAL - FORNECIMENTO E INSTALAÇÃO. AF_04/2022</v>
          </cell>
          <cell r="C4287" t="str">
            <v>UN</v>
          </cell>
          <cell r="D4287" t="str">
            <v>ATRIBUÍDO SÃO PAULO</v>
          </cell>
          <cell r="E4287" t="str">
            <v>44,42</v>
          </cell>
        </row>
        <row r="4288">
          <cell r="A4288" t="str">
            <v>93065</v>
          </cell>
          <cell r="B4288" t="str">
            <v>BUCHA DE REDUÇÃO EM COBRE, DN 42 MM X 35 MM, SEM ANEL DE SOLDA, PONTA X BOLSA, INSTALADO EM PRUMADA DE HIDRÁULICA PREDIAL - FORNECIMENTO E INSTALAÇÃO. AF_04/2022</v>
          </cell>
          <cell r="C4288" t="str">
            <v>UN</v>
          </cell>
          <cell r="D4288" t="str">
            <v>ATRIBUÍDO SÃO PAULO</v>
          </cell>
          <cell r="E4288" t="str">
            <v>39,88</v>
          </cell>
        </row>
        <row r="4289">
          <cell r="A4289" t="str">
            <v>93066</v>
          </cell>
          <cell r="B4289" t="str">
            <v>JUNTA DE EXPANSÃO EM BRONZE/LATÃO, DN 42 MM, PONTA X PONTA, INSTALADO EM PRUMADA DE HIDRÁULICA PREDIAL - FORNECIMENTO E INSTALAÇÃO. AF_04/2022</v>
          </cell>
          <cell r="C4289" t="str">
            <v>UN</v>
          </cell>
          <cell r="D4289" t="str">
            <v>ATRIBUÍDO SÃO PAULO</v>
          </cell>
          <cell r="E4289" t="str">
            <v>758,09</v>
          </cell>
        </row>
        <row r="4290">
          <cell r="A4290" t="str">
            <v>93067</v>
          </cell>
          <cell r="B4290" t="str">
            <v>LUVA PASSANTE EM COBRE, DN 54 MM, SEM ANEL DE SOLDA, INSTALADO EM PRUMADA DE HIDRÁULICA PREDIAL - FORNECIMENTO E INSTALAÇÃO. AF_04/2022</v>
          </cell>
          <cell r="C4290" t="str">
            <v>UN</v>
          </cell>
          <cell r="D4290" t="str">
            <v>ATRIBUÍDO SÃO PAULO</v>
          </cell>
          <cell r="E4290" t="str">
            <v>66,25</v>
          </cell>
        </row>
        <row r="4291">
          <cell r="A4291" t="str">
            <v>93068</v>
          </cell>
          <cell r="B4291" t="str">
            <v>BUCHA DE REDUÇÃO EM COBRE, DN 54 MM X 42 MM, SEM ANEL DE SOLDA, PONTA X BOLSA, INSTALADO EM PRUMADA DE HIDRÁULICA PREDIAL - FORNECIMENTO E INSTALAÇÃO. AF_04/2022</v>
          </cell>
          <cell r="C4291" t="str">
            <v>UN</v>
          </cell>
          <cell r="D4291" t="str">
            <v>ATRIBUÍDO SÃO PAULO</v>
          </cell>
          <cell r="E4291" t="str">
            <v>56,28</v>
          </cell>
        </row>
        <row r="4292">
          <cell r="A4292" t="str">
            <v>93069</v>
          </cell>
          <cell r="B4292" t="str">
            <v>JUNTA DE EXPANSÃO EM BRONZE/LATÃO, DN 54 MM, PONTA X PONTA, INSTALADO EM PRUMADA DE HIDRÁULICA PREDIAL - FORNECIMENTO E INSTALAÇÃO. AF_04/2022</v>
          </cell>
          <cell r="C4292" t="str">
            <v>UN</v>
          </cell>
          <cell r="D4292" t="str">
            <v>ATRIBUÍDO SÃO PAULO</v>
          </cell>
          <cell r="E4292" t="str">
            <v>1.050,93</v>
          </cell>
        </row>
        <row r="4293">
          <cell r="A4293" t="str">
            <v>93070</v>
          </cell>
          <cell r="B4293" t="str">
            <v>LUVA PASSANTE EM COBRE, DN 66 MM, SEM ANEL DE SOLDA, INSTALADO EM PRUMADA DE HIDRÁULICA PREDIAL - FORNECIMENTO E INSTALAÇÃO. AF_04/2022</v>
          </cell>
          <cell r="C4293" t="str">
            <v>UN</v>
          </cell>
          <cell r="D4293" t="str">
            <v>ATRIBUÍDO SÃO PAULO</v>
          </cell>
          <cell r="E4293" t="str">
            <v>168,56</v>
          </cell>
        </row>
        <row r="4294">
          <cell r="A4294" t="str">
            <v>93071</v>
          </cell>
          <cell r="B4294" t="str">
            <v>BUCHA DE REDUÇÃO EM COBRE, DN 66 MM X 54 MM, SEM ANEL DE SOLDA, PONTA X BOLSA, INSTALADO EM PRUMADA DE HIDRÁULICA PREDIAL - FORNECIMENTO E INSTALAÇÃO. AF_04/2022</v>
          </cell>
          <cell r="C4294" t="str">
            <v>UN</v>
          </cell>
          <cell r="D4294" t="str">
            <v>ATRIBUÍDO SÃO PAULO</v>
          </cell>
          <cell r="E4294" t="str">
            <v>154,98</v>
          </cell>
        </row>
        <row r="4295">
          <cell r="A4295" t="str">
            <v>93072</v>
          </cell>
          <cell r="B4295" t="str">
            <v>JUNTA DE EXPANSÃO EM BRONZE/LATÃO, DN 66 MM, PONTA X PONTA, INSTALADO EM PRUMADA DE HIDRÁULICA PREDIAL - FORNECIMENTO E INSTALAÇÃO. AF_04/2022</v>
          </cell>
          <cell r="C4295" t="str">
            <v>UN</v>
          </cell>
          <cell r="D4295" t="str">
            <v>ATRIBUÍDO SÃO PAULO</v>
          </cell>
          <cell r="E4295" t="str">
            <v>1.387,03</v>
          </cell>
        </row>
        <row r="4296">
          <cell r="A4296" t="str">
            <v>93074</v>
          </cell>
          <cell r="B4296" t="str">
            <v>CURVA EM COBRE, DN 15 MM, 45 GRAUS, SEM ANEL DE SOLDA, BOLSA X BOLSA, INSTALADO EM RAMAL DE DISTRIBUIÇÃO DE HIDRÁULICA PREDIAL - FORNECIMENTO E INSTALAÇÃO. AF_04/2022</v>
          </cell>
          <cell r="C4296" t="str">
            <v>UN</v>
          </cell>
          <cell r="D4296" t="str">
            <v>ATRIBUÍDO SÃO PAULO</v>
          </cell>
          <cell r="E4296" t="str">
            <v>11,31</v>
          </cell>
        </row>
        <row r="4297">
          <cell r="A4297" t="str">
            <v>93075</v>
          </cell>
          <cell r="B4297" t="str">
            <v>COTOVELO EM BRONZE/LATÃO, DN 15 MM X 1/2", 90 GRAUS, SEM ANEL DE SOLDA, BOLSA X ROSCA F, INSTALADO EM RAMAL DE DISTRIBUIÇÃO DE HIDRÁULICA PREDIAL - FORNECIMENTO E INSTALAÇÃO. AF_04/2022</v>
          </cell>
          <cell r="C4297" t="str">
            <v>UN</v>
          </cell>
          <cell r="D4297" t="str">
            <v>ATRIBUÍDO SÃO PAULO</v>
          </cell>
          <cell r="E4297" t="str">
            <v>17,41</v>
          </cell>
        </row>
        <row r="4298">
          <cell r="A4298" t="str">
            <v>93076</v>
          </cell>
          <cell r="B4298" t="str">
            <v>CURVA EM COBRE, DN 22 MM, 45 GRAUS, SEM ANEL DE SOLDA, BOLSA X BOLSA, INSTALADO EM RAMAL DE DISTRIBUIÇÃO DE HIDRÁULICA PREDIAL - FORNECIMENTO E INSTALAÇÃO. AF_04/2022</v>
          </cell>
          <cell r="C4298" t="str">
            <v>UN</v>
          </cell>
          <cell r="D4298" t="str">
            <v>ATRIBUÍDO SÃO PAULO</v>
          </cell>
          <cell r="E4298" t="str">
            <v>18,51</v>
          </cell>
        </row>
        <row r="4299">
          <cell r="A4299" t="str">
            <v>93077</v>
          </cell>
          <cell r="B4299" t="str">
            <v>COTOVELO EM BRONZE/LATÃO, DN 22 MM X 1/2", 90 GRAUS, SEM ANEL DE SOLDA, BOLSA X ROSCA F, INSTALADO EM RAMAL DE DISTRIBUIÇÃO DE HIDRÁULICA PREDIAL - FORNECIMENTO E INSTALAÇÃO. AF_04/2022</v>
          </cell>
          <cell r="C4299" t="str">
            <v>UN</v>
          </cell>
          <cell r="D4299" t="str">
            <v>ATRIBUÍDO SÃO PAULO</v>
          </cell>
          <cell r="E4299" t="str">
            <v>24,87</v>
          </cell>
        </row>
        <row r="4300">
          <cell r="A4300" t="str">
            <v>93078</v>
          </cell>
          <cell r="B4300" t="str">
            <v>COTOVELO EM BRONZE/LATÃO, DN 22 MM X 3/4", 90 GRAUS, SEM ANEL DE SOLDA, BOLSA X ROSCA F, INSTALADO EM RAMAL DE DISTRIBUIÇÃO DE HIDRÁULICA PREDIAL - FORNECIMENTO E INSTALAÇÃO. AF_04/2022</v>
          </cell>
          <cell r="C4300" t="str">
            <v>UN</v>
          </cell>
          <cell r="D4300" t="str">
            <v>ATRIBUÍDO SÃO PAULO</v>
          </cell>
          <cell r="E4300" t="str">
            <v>27,97</v>
          </cell>
        </row>
        <row r="4301">
          <cell r="A4301" t="str">
            <v>93079</v>
          </cell>
          <cell r="B4301" t="str">
            <v>CURVA EM COBRE, DN 28 MM, 45 GRAUS, SEM ANEL DE SOLDA, BOLSA X BOLSA, INSTALADO EM RAMAL DE DISTRIBUIÇÃO DE HIDRÁULICA PREDIAL - FORNECIMENTO E INSTALAÇÃO. AF_04/2022</v>
          </cell>
          <cell r="C4301" t="str">
            <v>UN</v>
          </cell>
          <cell r="D4301" t="str">
            <v>ATRIBUÍDO SÃO PAULO</v>
          </cell>
          <cell r="E4301" t="str">
            <v>26,06</v>
          </cell>
        </row>
        <row r="4302">
          <cell r="A4302" t="str">
            <v>93080</v>
          </cell>
          <cell r="B4302" t="str">
            <v>LUVA PASSANTE EM COBRE, DN 15 MM, SEM ANEL DE SOLDA, INSTALADO EM RAMAL DE DISTRIBUIÇÃO DE HIDRÁULICA PREDIAL - FORNECIMENTO E INSTALAÇÃO. AF_04/2022</v>
          </cell>
          <cell r="C4302" t="str">
            <v>UN</v>
          </cell>
          <cell r="D4302" t="str">
            <v>ATRIBUÍDO SÃO PAULO</v>
          </cell>
          <cell r="E4302" t="str">
            <v>7,36</v>
          </cell>
        </row>
        <row r="4303">
          <cell r="A4303" t="str">
            <v>93081</v>
          </cell>
          <cell r="B4303" t="str">
            <v>CONECTOR EM BRONZE/LATÃO, DN 15 MM X 1/2", SEM ANEL DE SOLDA, BOLSA X ROSCA F, INSTALADO EM RAMAL DE DISTRIBUIÇÃO DE HIDRÁULICA PREDIAL - FORNECIMENTO E INSTALAÇÃO. AF_04/2022</v>
          </cell>
          <cell r="C4303" t="str">
            <v>UN</v>
          </cell>
          <cell r="D4303" t="str">
            <v>ATRIBUÍDO SÃO PAULO</v>
          </cell>
          <cell r="E4303" t="str">
            <v>16,55</v>
          </cell>
        </row>
        <row r="4304">
          <cell r="A4304" t="str">
            <v>93082</v>
          </cell>
          <cell r="B4304" t="str">
            <v>CURVA DE TRANSPOSIÇÃO EM BRONZE/LATÃO, DN 15 MM, SEM ANEL DE SOLDA, BOLSA X BOLSA, INSTALADO EM RAMAL DE DISTRIBUIÇÃO DE HIDRÁULICA PREDIAL - FORNECIMENTO E INSTALAÇÃO. AF_04/2022</v>
          </cell>
          <cell r="C4304" t="str">
            <v>UN</v>
          </cell>
          <cell r="D4304" t="str">
            <v>ATRIBUÍDO SÃO PAULO</v>
          </cell>
          <cell r="E4304" t="str">
            <v>21,50</v>
          </cell>
        </row>
        <row r="4305">
          <cell r="A4305" t="str">
            <v>93083</v>
          </cell>
          <cell r="B4305" t="str">
            <v>JUNTA DE EXPANSÃO EM COBRE, DN 15 MM, PONTA X PONTA, INSTALADO EM RAMAL DE DISTRIBUIÇÃO DE HIDRÁULICA PREDIAL - FORNECIMENTO E INSTALAÇÃO. AF_04/2022</v>
          </cell>
          <cell r="C4305" t="str">
            <v>UN</v>
          </cell>
          <cell r="D4305" t="str">
            <v>ATRIBUÍDO SÃO PAULO</v>
          </cell>
          <cell r="E4305" t="str">
            <v>414,70</v>
          </cell>
        </row>
        <row r="4306">
          <cell r="A4306" t="str">
            <v>93084</v>
          </cell>
          <cell r="B4306" t="str">
            <v>LUVA PASSANTE EM COBRE, DN 22 MM, SEM ANEL DE SOLDA, INSTALADO EM RAMAL DE DISTRIBUIÇÃO DE HIDRÁULICA PREDIAL - FORNECIMENTO E INSTALAÇÃO. AF_04/2022</v>
          </cell>
          <cell r="C4306" t="str">
            <v>UN</v>
          </cell>
          <cell r="D4306" t="str">
            <v>ATRIBUÍDO SÃO PAULO</v>
          </cell>
          <cell r="E4306" t="str">
            <v>12,15</v>
          </cell>
        </row>
        <row r="4307">
          <cell r="A4307" t="str">
            <v>93085</v>
          </cell>
          <cell r="B4307" t="str">
            <v>BUCHA DE REDUÇÃO EM COBRE, DN 22 MM X 15 MM, SEM ANEL DE SOLDA, PONTA X BOLSA, INSTALADO EM RAMAL DE DISTRIBUIÇÃO DE HIDRÁULICA PREDIAL - FORNECIMENTO E INSTALAÇÃO. AF_04/2022</v>
          </cell>
          <cell r="C4307" t="str">
            <v>UN</v>
          </cell>
          <cell r="D4307" t="str">
            <v>ATRIBUÍDO SÃO PAULO</v>
          </cell>
          <cell r="E4307" t="str">
            <v>12,80</v>
          </cell>
        </row>
        <row r="4308">
          <cell r="A4308" t="str">
            <v>93086</v>
          </cell>
          <cell r="B4308" t="str">
            <v>JUNTA DE EXPANSÃO EM COBRE, DN 22 MM, PONTA X PONTA, INSTALADO EM RAMAL DE DISTRIBUIÇÃO DE HIDRÁULICA PREDIAL - FORNECIMENTO E INSTALAÇÃO. AF_04/2022</v>
          </cell>
          <cell r="C4308" t="str">
            <v>UN</v>
          </cell>
          <cell r="D4308" t="str">
            <v>ATRIBUÍDO SÃO PAULO</v>
          </cell>
          <cell r="E4308" t="str">
            <v>481,44</v>
          </cell>
        </row>
        <row r="4309">
          <cell r="A4309" t="str">
            <v>93087</v>
          </cell>
          <cell r="B4309" t="str">
            <v>CONECTOR EM BRONZE/LATÃO, DN 22 MM X 1/2", SEM ANEL DE SOLDA, BOLSA X ROSCA F, INSTALADO EM RAMAL DE DISTRIBUIÇÃO DE HIDRÁULICA PREDIAL - FORNECIMENTO E INSTALAÇÃO. AF_04/2022</v>
          </cell>
          <cell r="C4309" t="str">
            <v>UN</v>
          </cell>
          <cell r="D4309" t="str">
            <v>ATRIBUÍDO SÃO PAULO</v>
          </cell>
          <cell r="E4309" t="str">
            <v>17,31</v>
          </cell>
        </row>
        <row r="4310">
          <cell r="A4310" t="str">
            <v>93088</v>
          </cell>
          <cell r="B4310" t="str">
            <v>CONECTOR EM BRONZE/LATÃO, DN 22 MM X 3/4", SEM ANEL DE SOLDA, BOLSA X ROSCA F, INSTALADO EM RAMAL DE DISTRIBUIÇÃO DE HIDRÁULICA PREDIAL - FORNECIMENTO E INSTALAÇÃO. AF_04/2022</v>
          </cell>
          <cell r="C4310" t="str">
            <v>UN</v>
          </cell>
          <cell r="D4310" t="str">
            <v>ATRIBUÍDO SÃO PAULO</v>
          </cell>
          <cell r="E4310" t="str">
            <v>21,47</v>
          </cell>
        </row>
        <row r="4311">
          <cell r="A4311" t="str">
            <v>93089</v>
          </cell>
          <cell r="B4311" t="str">
            <v>CURVA DE TRANSPOSIÇÃO EM BRONZE/LATÃO, DN 22 MM, SEM ANEL DE SOLDA, BOLSA X BOLSA, INSTALADO EM RAMAL DE DISTRIBUIÇÃO DE HIDRÁULICA PREDIAL - FORNECIMENTO E INSTALAÇÃO. AF_04/2022</v>
          </cell>
          <cell r="C4311" t="str">
            <v>UN</v>
          </cell>
          <cell r="D4311" t="str">
            <v>ATRIBUÍDO SÃO PAULO</v>
          </cell>
          <cell r="E4311" t="str">
            <v>43,23</v>
          </cell>
        </row>
        <row r="4312">
          <cell r="A4312" t="str">
            <v>93090</v>
          </cell>
          <cell r="B4312" t="str">
            <v>LUVA PASSANTE EM COBRE, DN 28 MM, SEM ANEL DE SOLDA, INSTALADO EM RAMAL DE DISTRIBUIÇÃO DE HIDRÁULICA PREDIAL - FORNECIMENTO E INSTALAÇÃO. AF_04/2022</v>
          </cell>
          <cell r="C4312" t="str">
            <v>UN</v>
          </cell>
          <cell r="D4312" t="str">
            <v>ATRIBUÍDO SÃO PAULO</v>
          </cell>
          <cell r="E4312" t="str">
            <v>17,02</v>
          </cell>
        </row>
        <row r="4313">
          <cell r="A4313" t="str">
            <v>93091</v>
          </cell>
          <cell r="B4313" t="str">
            <v>BUCHA DE REDUÇÃO EM COBRE, DN 28 MM X 22 MM, SEM ANEL DE SOLDA, INSTALADO EM RAMAL DE DISTRIBUIÇÃO DE HIDRÁULICA PREDIAL - FORNECIMENTO E INSTALAÇÃO. AF_04/2022</v>
          </cell>
          <cell r="C4313" t="str">
            <v>UN</v>
          </cell>
          <cell r="D4313" t="str">
            <v>ATRIBUÍDO SÃO PAULO</v>
          </cell>
          <cell r="E4313" t="str">
            <v>14,53</v>
          </cell>
        </row>
        <row r="4314">
          <cell r="A4314" t="str">
            <v>93092</v>
          </cell>
          <cell r="B4314" t="str">
            <v>JUNTA DE EXPANSÃO EM COBRE, DN 28 MM, PONTA X PONTA, INSTALADO EM RAMAL DE DISTRIBUIÇÃO DE HIDRÁULICA PREDIAL - FORNECIMENTO E INSTALAÇÃO. AF_04/2022</v>
          </cell>
          <cell r="C4314" t="str">
            <v>UN</v>
          </cell>
          <cell r="D4314" t="str">
            <v>ATRIBUÍDO SÃO PAULO</v>
          </cell>
          <cell r="E4314" t="str">
            <v>529,19</v>
          </cell>
        </row>
        <row r="4315">
          <cell r="A4315" t="str">
            <v>93093</v>
          </cell>
          <cell r="B4315" t="str">
            <v>CONECTOR EM BRONZE/LATÃO, DN 28 MM X 1/2", SEM ANEL DE SOLDA, BOLSA X ROSCA F, INSTALADO EM RAMAL DE DISTRIBUIÇÃO DE HIDRÁULICA PREDIAL - FORNECIMENTO E INSTALAÇÃO. AF_04/2022</v>
          </cell>
          <cell r="C4315" t="str">
            <v>UN</v>
          </cell>
          <cell r="D4315" t="str">
            <v>ATRIBUÍDO SÃO PAULO</v>
          </cell>
          <cell r="E4315" t="str">
            <v>27,50</v>
          </cell>
        </row>
        <row r="4316">
          <cell r="A4316" t="str">
            <v>93094</v>
          </cell>
          <cell r="B4316" t="str">
            <v>CURVA DE TRANSPOSIÇÃO EM BRONZE/LATÃO, DN 28 MM, SEM ANEL DE SOLDA, BOLSA X BOLSA, INSTALADO EM RAMAL DE DISTRIBUIÇÃO DE HIDRÁULICA PREDIAL - FORNECIMENTO E INSTALAÇÃO. AF_04/2022</v>
          </cell>
          <cell r="C4316" t="str">
            <v>UN</v>
          </cell>
          <cell r="D4316" t="str">
            <v>ATRIBUÍDO SÃO PAULO</v>
          </cell>
          <cell r="E4316" t="str">
            <v>74,16</v>
          </cell>
        </row>
        <row r="4317">
          <cell r="A4317" t="str">
            <v>93097</v>
          </cell>
          <cell r="B4317" t="str">
            <v>CURVA EM COBRE, DN 15 MM, 45 GRAUS, SEM ANEL DE SOLDA, BOLSA X BOLSA, INSTALADO EM RAMAL E SUB-RAMAL DE HIDRÁULICA PREDIAL - FORNECIMENTO E INSTALAÇÃO. AF_04/2022</v>
          </cell>
          <cell r="C4317" t="str">
            <v>UN</v>
          </cell>
          <cell r="D4317" t="str">
            <v>ATRIBUÍDO SÃO PAULO</v>
          </cell>
          <cell r="E4317" t="str">
            <v>11,51</v>
          </cell>
        </row>
        <row r="4318">
          <cell r="A4318" t="str">
            <v>93098</v>
          </cell>
          <cell r="B4318" t="str">
            <v>COTOVELO EM BRONZE/LATÃO, DN 15 MM X 1/2", 90 GRAUS, SEM ANEL DE SOLDA, BOLSA X ROSCA F, INSTALADO EM RAMAL E SUB-RAMAL DE HIDRÁULICA PREDIAL - FORNECIMENTO E INSTALAÇÃO. AF_04/2022</v>
          </cell>
          <cell r="C4318" t="str">
            <v>UN</v>
          </cell>
          <cell r="D4318" t="str">
            <v>ATRIBUÍDO SÃO PAULO</v>
          </cell>
          <cell r="E4318" t="str">
            <v>17,51</v>
          </cell>
        </row>
        <row r="4319">
          <cell r="A4319" t="str">
            <v>93099</v>
          </cell>
          <cell r="B4319" t="str">
            <v>CURVA EM COBRE, DN 22 MM, 45 GRAUS, SEM ANEL DE SOLDA, BOLSA X BOLSA, INSTALADO EM RAMAL E SUB-RAMAL DE HIDRÁULICA PREDIAL - FORNECIMENTO E INSTALAÇÃO. AF_04/2022</v>
          </cell>
          <cell r="C4319" t="str">
            <v>UN</v>
          </cell>
          <cell r="D4319" t="str">
            <v>ATRIBUÍDO SÃO PAULO</v>
          </cell>
          <cell r="E4319" t="str">
            <v>20,91</v>
          </cell>
        </row>
        <row r="4320">
          <cell r="A4320" t="str">
            <v>93100</v>
          </cell>
          <cell r="B4320" t="str">
            <v>COTOVELO EM BRONZE/LATÃO, DN 22 MM X 1/2", 90 GRAUS, SEM ANEL DE SOLDA, BOLSA X ROSCA F, INSTALADO EM RAMAL E SUB-RAMAL DE HIDRÁULICA PREDIAL - FORNECIMENTO E INSTALAÇÃO. AF_04/2022</v>
          </cell>
          <cell r="C4320" t="str">
            <v>UN</v>
          </cell>
          <cell r="D4320" t="str">
            <v>ATRIBUÍDO SÃO PAULO</v>
          </cell>
          <cell r="E4320" t="str">
            <v>26,07</v>
          </cell>
        </row>
        <row r="4321">
          <cell r="A4321" t="str">
            <v>93101</v>
          </cell>
          <cell r="B4321" t="str">
            <v>COTOVELO EM BRONZE/LATÃO, DN 22 MM X 3/4", 90 GRAUS, SEM ANEL DE SOLDA, BOLSA X ROSCA F, INSTALADO EM RAMAL E SUB-RAMAL DE HIDRÁULICA PREDIAL - FORNECIMENTO E INSTALAÇÃO. AF_04/2022</v>
          </cell>
          <cell r="C4321" t="str">
            <v>UN</v>
          </cell>
          <cell r="D4321" t="str">
            <v>ATRIBUÍDO SÃO PAULO</v>
          </cell>
          <cell r="E4321" t="str">
            <v>29,17</v>
          </cell>
        </row>
        <row r="4322">
          <cell r="A4322" t="str">
            <v>93102</v>
          </cell>
          <cell r="B4322" t="str">
            <v>CURVA EM COBRE, DN 28 MM, 45 GRAUS, SEM ANEL DE SOLDA, BOLSA X BOLSA, INSTALADO EM RAMAL E SUB-RAMAL DE HIDRÁULICA PREDIAL - FORNECIMENTO E INSTALAÇÃO. AF_04/2022</v>
          </cell>
          <cell r="C4322" t="str">
            <v>UN</v>
          </cell>
          <cell r="D4322" t="str">
            <v>ATRIBUÍDO SÃO PAULO</v>
          </cell>
          <cell r="E4322" t="str">
            <v>30,34</v>
          </cell>
        </row>
        <row r="4323">
          <cell r="A4323" t="str">
            <v>93103</v>
          </cell>
          <cell r="B4323" t="str">
            <v>LUVA PASSANTE EM COBRE, DN 15 MM, SEM ANEL DE SOLDA, INSTALADO EM RAMAL E SUB-RAMAL DE HIDRÁULICA PREDIAL - FORNECIMENTO E INSTALAÇÃO. AF_04/2022</v>
          </cell>
          <cell r="C4323" t="str">
            <v>UN</v>
          </cell>
          <cell r="D4323" t="str">
            <v>ATRIBUÍDO SÃO PAULO</v>
          </cell>
          <cell r="E4323" t="str">
            <v>7,49</v>
          </cell>
        </row>
        <row r="4324">
          <cell r="A4324" t="str">
            <v>93104</v>
          </cell>
          <cell r="B4324" t="str">
            <v>CONECTOR EM BRONZE/LATÃO, DN 15 MM X 1/2", SEM ANEL DE SOLDA, BOLSA X ROSCA F, INSTALADO EM RAMAL E SUB-RAMAL DE HIDRÁULICA PREDIAL - FORNECIMENTO E INSTALAÇÃO. AF_04/2022</v>
          </cell>
          <cell r="C4324" t="str">
            <v>UN</v>
          </cell>
          <cell r="D4324" t="str">
            <v>ATRIBUÍDO SÃO PAULO</v>
          </cell>
          <cell r="E4324" t="str">
            <v>16,61</v>
          </cell>
        </row>
        <row r="4325">
          <cell r="A4325" t="str">
            <v>93105</v>
          </cell>
          <cell r="B4325" t="str">
            <v>CURVA DE TRANSPOSIÇÃO EM BRONZE/LATÃO, DN 15 MM, SEM ANEL DE SOLDA, BOLSA X BOLSA, INSTALADO EM RAMAL E SUB-RAMAL DE HIDRÁULICA PREDIAL - FORNECIMENTO E INSTALAÇÃO. AF_04/2022</v>
          </cell>
          <cell r="C4325" t="str">
            <v>UN</v>
          </cell>
          <cell r="D4325" t="str">
            <v>ATRIBUÍDO SÃO PAULO</v>
          </cell>
          <cell r="E4325" t="str">
            <v>21,63</v>
          </cell>
        </row>
        <row r="4326">
          <cell r="A4326" t="str">
            <v>93106</v>
          </cell>
          <cell r="B4326" t="str">
            <v>JUNTA DE EXPANSÃO EM COBRE, DN 15 MM, PONTA X PONTA, INSTALADO EM RAMAL E SUB-RAMAL DE HIDRÁULICA PREDIAL - FORNECIMENTO E INSTALAÇÃO. AF_04/2022</v>
          </cell>
          <cell r="C4326" t="str">
            <v>UN</v>
          </cell>
          <cell r="D4326" t="str">
            <v>ATRIBUÍDO SÃO PAULO</v>
          </cell>
          <cell r="E4326" t="str">
            <v>414,83</v>
          </cell>
        </row>
        <row r="4327">
          <cell r="A4327" t="str">
            <v>93107</v>
          </cell>
          <cell r="B4327" t="str">
            <v>LUVA PASSANTE EM COBRE, DN 22 MM, SEM ANEL DE SOLDA, INSTALADO EM RAMAL E SUB-RAMAL DE HIDRÁULICA PREDIAL - FORNECIMENTO E INSTALAÇÃO. AF_04/2022</v>
          </cell>
          <cell r="C4327" t="str">
            <v>UN</v>
          </cell>
          <cell r="D4327" t="str">
            <v>ATRIBUÍDO SÃO PAULO</v>
          </cell>
          <cell r="E4327" t="str">
            <v>13,77</v>
          </cell>
        </row>
        <row r="4328">
          <cell r="A4328" t="str">
            <v>93108</v>
          </cell>
          <cell r="B4328" t="str">
            <v>BUCHA DE REDUÇÃO EM COBRE, DN 22 MM X 15 MM, SEM ANEL DE SOLDA, PONTA X BOLSA, INSTALADO EM RAMAL E SUB-RAMAL DE HIDRÁULICA PREDIAL - FORNECIMENTO E INSTALAÇÃO. AF_04/2022</v>
          </cell>
          <cell r="C4328" t="str">
            <v>UN</v>
          </cell>
          <cell r="D4328" t="str">
            <v>ATRIBUÍDO SÃO PAULO</v>
          </cell>
          <cell r="E4328" t="str">
            <v>11,60</v>
          </cell>
        </row>
        <row r="4329">
          <cell r="A4329" t="str">
            <v>93109</v>
          </cell>
          <cell r="B4329" t="str">
            <v>JUNTA DE EXPANSÃO EM COBRE, DN 22 MM, PONTA X PONTA, INSTALADO EM RAMAL E SUB-RAMAL DE HIDRÁULICA PREDIAL - FORNECIMENTO E INSTALAÇÃO. AF_04/2022</v>
          </cell>
          <cell r="C4329" t="str">
            <v>UN</v>
          </cell>
          <cell r="D4329" t="str">
            <v>ATRIBUÍDO SÃO PAULO</v>
          </cell>
          <cell r="E4329" t="str">
            <v>483,06</v>
          </cell>
        </row>
        <row r="4330">
          <cell r="A4330" t="str">
            <v>93110</v>
          </cell>
          <cell r="B4330" t="str">
            <v>CONECTOR EM BRONZE/LATÃO, DN 22 MM X 1/2", SEM ANEL DE SOLDA, BOLSA X ROSCA F, INSTALADO EM RAMAL E SUB-RAMAL DE HIDRÁULICA PREDIAL - FORNECIMENTO E INSTALAÇÃO. AF_04/2022</v>
          </cell>
          <cell r="C4330" t="str">
            <v>UN</v>
          </cell>
          <cell r="D4330" t="str">
            <v>ATRIBUÍDO SÃO PAULO</v>
          </cell>
          <cell r="E4330" t="str">
            <v>18,12</v>
          </cell>
        </row>
        <row r="4331">
          <cell r="A4331" t="str">
            <v>93111</v>
          </cell>
          <cell r="B4331" t="str">
            <v>CONECTOR EM BRONZE/LATÃO, DN 22 MM X 3/4", SEM ANEL DE SOLDA, BOLSA X ROSCA F, INSTALADO EM RAMAL E SUB-RAMAL DE HIDRÁULICA PREDIAL - FORNECIMENTO E INSTALAÇÃO. AF_04/2022</v>
          </cell>
          <cell r="C4331" t="str">
            <v>UN</v>
          </cell>
          <cell r="D4331" t="str">
            <v>ATRIBUÍDO SÃO PAULO</v>
          </cell>
          <cell r="E4331" t="str">
            <v>21,99</v>
          </cell>
        </row>
        <row r="4332">
          <cell r="A4332" t="str">
            <v>93112</v>
          </cell>
          <cell r="B4332" t="str">
            <v>CURVA DE TRANSPOSIÇÃO EM BRONZE/LATÃO, DN 22 MM, SEM ANEL DE SOLDA, BOLSA X BOLSA, INSTALADO EM RAMAL E SUB-RAMAL DE HIDRÁULICA PREDIAL - FORNECIMENTO E INSTALAÇÃO. AF_04/2022</v>
          </cell>
          <cell r="C4332" t="str">
            <v>UN</v>
          </cell>
          <cell r="D4332" t="str">
            <v>ATRIBUÍDO SÃO PAULO</v>
          </cell>
          <cell r="E4332" t="str">
            <v>44,85</v>
          </cell>
        </row>
        <row r="4333">
          <cell r="A4333" t="str">
            <v>93113</v>
          </cell>
          <cell r="B4333" t="str">
            <v>LUVA PASSANTE EM COBRE, DN 28 MM, SEM ANEL DE SOLDA, INSTALADO EM RAMAL E SUB-RAMAL  DE HIDRÁULICA PREDIAL - FORNECIMENTO E INSTALAÇÃO. AF_04/2022</v>
          </cell>
          <cell r="C4333" t="str">
            <v>UN</v>
          </cell>
          <cell r="D4333" t="str">
            <v>ATRIBUÍDO SÃO PAULO</v>
          </cell>
          <cell r="E4333" t="str">
            <v>19,90</v>
          </cell>
        </row>
        <row r="4334">
          <cell r="A4334" t="str">
            <v>93114</v>
          </cell>
          <cell r="B4334" t="str">
            <v>CONECTOR EM BRONZE/LATÃO, DN 28 MM X 1/2", SEM ANEL DE SOLDA, BOLSA X ROSCA F, INSTALADO EM RAMAL E SUB-RAMAL DE HIDRÁULICA PREDIAL - FORNECIMENTO E INSTALAÇÃO. AF_04/2022</v>
          </cell>
          <cell r="C4334" t="str">
            <v>UN</v>
          </cell>
          <cell r="D4334" t="str">
            <v>ATRIBUÍDO SÃO PAULO</v>
          </cell>
          <cell r="E4334" t="str">
            <v>28,94</v>
          </cell>
        </row>
        <row r="4335">
          <cell r="A4335" t="str">
            <v>93115</v>
          </cell>
          <cell r="B4335" t="str">
            <v>CURVA DE TRANSPOSIÇÃO EM BRONZE/LATÃO, DN 28 MM, SEM ANEL DE SOLDA, BOLSA X BOLSA, INSTALADO EM RAMAL E SUB-RAMAL DE HIDRÁULICA PREDIAL - FORNECIMENTO E INSTALAÇÃO. AF_04/2022</v>
          </cell>
          <cell r="C4335" t="str">
            <v>UN</v>
          </cell>
          <cell r="D4335" t="str">
            <v>ATRIBUÍDO SÃO PAULO</v>
          </cell>
          <cell r="E4335" t="str">
            <v>77,04</v>
          </cell>
        </row>
        <row r="4336">
          <cell r="A4336" t="str">
            <v>93116</v>
          </cell>
          <cell r="B4336" t="str">
            <v>JUNTA DE EXPANSÃO EM COBRE, DN 28 MM, PONTA X PONTA, INSTALADO EM RAMAL E SUB-RAMAL DE HIDRÁULICA PREDIAL - FORNECIMENTO E INSTALAÇÃO. AF_04/2022</v>
          </cell>
          <cell r="C4336" t="str">
            <v>UN</v>
          </cell>
          <cell r="D4336" t="str">
            <v>ATRIBUÍDO SÃO PAULO</v>
          </cell>
          <cell r="E4336" t="str">
            <v>532,07</v>
          </cell>
        </row>
        <row r="4337">
          <cell r="A4337" t="str">
            <v>93117</v>
          </cell>
          <cell r="B4337" t="str">
            <v>TE DUPLA CURVA EM BRONZE/LATÃO, DN 1/2" X 15 MM X 1/2", SEM ANEL DE SOLDA, ROSCA F X BOLSA X ROSCA F, INSTALADO EM RAMAL E SUB-RAMAL DE HIDRÁULICA PREDIAL - FORNECIMENTO E INSTALAÇÃO. AF_04/2022</v>
          </cell>
          <cell r="C4337" t="str">
            <v>UN</v>
          </cell>
          <cell r="D4337" t="str">
            <v>ATRIBUÍDO SÃO PAULO</v>
          </cell>
          <cell r="E4337" t="str">
            <v>52,62</v>
          </cell>
        </row>
        <row r="4338">
          <cell r="A4338" t="str">
            <v>93118</v>
          </cell>
          <cell r="B4338" t="str">
            <v>TE DUPLA CURVA EM BRONZE/LATÃO, DN 3/4" X 22 MM X 3/4", SEM ANEL DE SOLDA, ROSCA F X BOLSA X ROSCA F, INSTALADO EM RAMAL E SUB-RAMAL DE HIDRÁULICA PREDIAL - FORNECIMENTO E INSTALAÇÃO. AF_04/2022</v>
          </cell>
          <cell r="C4338" t="str">
            <v>UN</v>
          </cell>
          <cell r="D4338" t="str">
            <v>ATRIBUÍDO SÃO PAULO</v>
          </cell>
          <cell r="E4338" t="str">
            <v>77,51</v>
          </cell>
        </row>
        <row r="4339">
          <cell r="A4339" t="str">
            <v>93119</v>
          </cell>
          <cell r="B4339" t="str">
            <v>CURVA EM COBRE, DN 22 MM, 45 GRAUS, SEM ANEL DE SOLDA, BOLSA X BOLSA, INSTALADO EM PRUMADA DE HIDRÁULICA PREDIAL - FORNECIMENTO E INSTALAÇÃO. AF_04/2022</v>
          </cell>
          <cell r="C4339" t="str">
            <v>UN</v>
          </cell>
          <cell r="D4339" t="str">
            <v>ATRIBUÍDO SÃO PAULO</v>
          </cell>
          <cell r="E4339" t="str">
            <v>15,27</v>
          </cell>
        </row>
        <row r="4340">
          <cell r="A4340" t="str">
            <v>93120</v>
          </cell>
          <cell r="B4340" t="str">
            <v>COTOVELO EM BRONZE/LATÃO, DN 22 MM X 1/2", 90 GRAUS, SEM ANEL DE SOLDA, BOLSA X ROSCA F, INSTALADO EM PRUMADA DE HIDRÁULICA PREDIAL - FORNECIMENTO E INSTALAÇÃO. AF_04/2022</v>
          </cell>
          <cell r="C4340" t="str">
            <v>UN</v>
          </cell>
          <cell r="D4340" t="str">
            <v>ATRIBUÍDO SÃO PAULO</v>
          </cell>
          <cell r="E4340" t="str">
            <v>23,25</v>
          </cell>
        </row>
        <row r="4341">
          <cell r="A4341" t="str">
            <v>93121</v>
          </cell>
          <cell r="B4341" t="str">
            <v>COTOVELO EM BRONZE/LATÃO, DN 22 MM X 3/4", 90 GRAUS, SEM ANEL DE SOLDA, BOLSA X ROSCA F, INSTALADO EM PRUMADA DE HIDRÁULICA PREDIAL - FORNECIMENTO E INSTALAÇÃO. AF_04/2022</v>
          </cell>
          <cell r="C4341" t="str">
            <v>UN</v>
          </cell>
          <cell r="D4341" t="str">
            <v>ATRIBUÍDO SÃO PAULO</v>
          </cell>
          <cell r="E4341" t="str">
            <v>26,35</v>
          </cell>
        </row>
        <row r="4342">
          <cell r="A4342" t="str">
            <v>93122</v>
          </cell>
          <cell r="B4342" t="str">
            <v>CURVA EM COBRE, DN 28 MM, 45 GRAUS, SEM ANEL DE SOLDA, BOLSA X BOLSA, INSTALADO EM PRUMADA DE HIDRÁULICA PREDIAL - FORNECIMENTO E INSTALAÇÃO. AF_04/2022</v>
          </cell>
          <cell r="C4342" t="str">
            <v>UN</v>
          </cell>
          <cell r="D4342" t="str">
            <v>ATRIBUÍDO SÃO PAULO</v>
          </cell>
          <cell r="E4342" t="str">
            <v>23,08</v>
          </cell>
        </row>
        <row r="4343">
          <cell r="A4343" t="str">
            <v>93123</v>
          </cell>
          <cell r="B4343" t="str">
            <v>CURVA EM COBRE, DN 35 MM, 45 GRAUS, SEM ANEL DE SOLDA, BOLSA X BOLSA, INSTALADO EM PRUMADA DE HIDRÁULICA PREDIAL -  FORNECIMENTO E INSTALAÇÃO. AF_04/2022</v>
          </cell>
          <cell r="C4343" t="str">
            <v>UN</v>
          </cell>
          <cell r="D4343" t="str">
            <v>ATRIBUÍDO SÃO PAULO</v>
          </cell>
          <cell r="E4343" t="str">
            <v>52,27</v>
          </cell>
        </row>
        <row r="4344">
          <cell r="A4344" t="str">
            <v>93124</v>
          </cell>
          <cell r="B4344" t="str">
            <v>CURVA EM COBRE, DN 42 MM, 45 GRAUS, SEM ANEL DE SOLDA, BOLSA X BOLSA, INSTALADO EM PRUMADA DE HIDRÁULICA PREDIAL - FORNECIMENTO E INSTALAÇÃO. AF_04/2022</v>
          </cell>
          <cell r="C4344" t="str">
            <v>UN</v>
          </cell>
          <cell r="D4344" t="str">
            <v>ATRIBUÍDO SÃO PAULO</v>
          </cell>
          <cell r="E4344" t="str">
            <v>82,44</v>
          </cell>
        </row>
        <row r="4345">
          <cell r="A4345" t="str">
            <v>93125</v>
          </cell>
          <cell r="B4345" t="str">
            <v>CURVA EM COBRE, DN 54 MM, 45 GRAUS, SEM ANEL DE SOLDA, BOLSA X BOLSA, INSTALADO EM PRUMADA DE HIDRÁULICA PREDIAL - FORNECIMENTO E INSTALAÇÃO. AF_04/2022</v>
          </cell>
          <cell r="C4345" t="str">
            <v>UN</v>
          </cell>
          <cell r="D4345" t="str">
            <v>ATRIBUÍDO SÃO PAULO</v>
          </cell>
          <cell r="E4345" t="str">
            <v>121,43</v>
          </cell>
        </row>
        <row r="4346">
          <cell r="A4346" t="str">
            <v>93126</v>
          </cell>
          <cell r="B4346" t="str">
            <v>CURVA EM COBRE, DN 66 MM, 45 GRAUS, SEM ANEL DE SOLDA, BOLSA X BOLSA, INSTALADO EM PRUMADA DE HIDRÁULICA PREDIAL - FORNECIMENTO E INSTALAÇÃO. AF_04/2022</v>
          </cell>
          <cell r="C4346" t="str">
            <v>UN</v>
          </cell>
          <cell r="D4346" t="str">
            <v>ATRIBUÍDO SÃO PAULO</v>
          </cell>
          <cell r="E4346" t="str">
            <v>269,84</v>
          </cell>
        </row>
        <row r="4347">
          <cell r="A4347" t="str">
            <v>93133</v>
          </cell>
          <cell r="B4347" t="str">
            <v>BUCHA DE REDUÇÃO EM COBRE, DN 28 MM X 22 MM, SEM ANEL DE SOLDA, INSTALADO EM RAMAL E SUB-RAMAL DE HIDRÁULICA PREDIAL - FORNECIMENTO E INSTALAÇÃO. AF_04/2022</v>
          </cell>
          <cell r="C4347" t="str">
            <v>UN</v>
          </cell>
          <cell r="D4347" t="str">
            <v>ATRIBUÍDO SÃO PAULO</v>
          </cell>
          <cell r="E4347" t="str">
            <v>16,77</v>
          </cell>
        </row>
        <row r="4348">
          <cell r="A4348" t="str">
            <v>94465</v>
          </cell>
          <cell r="B4348" t="str">
            <v>LUVA, EM FERRO GALVANIZADO, CONEXÃO ROSQUEADA, DN 50 (2), INSTALADO EM RESERVAÇÃO DE ÁGUA DE EDIFICAÇÃO QUE POSSUA RESERVATÓRIO DE FIBRA/FIBROCIMENTO  FORNECIMENTO E INSTALAÇÃO. AF_06/2016</v>
          </cell>
          <cell r="C4348" t="str">
            <v>UN</v>
          </cell>
          <cell r="D4348" t="str">
            <v>COEFICIENTE DE REPRESENTATIVIDADE</v>
          </cell>
          <cell r="E4348" t="str">
            <v>38,80</v>
          </cell>
        </row>
        <row r="4349">
          <cell r="A4349" t="str">
            <v>94466</v>
          </cell>
          <cell r="B4349" t="str">
            <v>NIPLE, EM FERRO GALVANIZADO, CONEXÃO ROSQUEADA, DN 50 (2), INSTALADO EM RESERVAÇÃO DE ÁGUA DE EDIFICAÇÃO QUE POSSUA RESERVATÓRIO DE FIBRA/FIBROCIMENTO  FORNECIMENTO E INSTALAÇÃO. AF_06/2016</v>
          </cell>
          <cell r="C4349" t="str">
            <v>UN</v>
          </cell>
          <cell r="D4349" t="str">
            <v>COEFICIENTE DE REPRESENTATIVIDADE</v>
          </cell>
          <cell r="E4349" t="str">
            <v>38,82</v>
          </cell>
        </row>
        <row r="4350">
          <cell r="A4350" t="str">
            <v>94467</v>
          </cell>
          <cell r="B4350" t="str">
            <v>LUVA, EM FERRO GALVANIZADO, CONEXÃO ROSQUEADA, DN 65 (2 1/2), INSTALADO EM RESERVAÇÃO DE ÁGUA DE EDIFICAÇÃO QUE POSSUA RESERVATÓRIO DE FIBRA/FIBROCIMENTO  FORNECIMENTO E INSTALAÇÃO. AF_06/2016</v>
          </cell>
          <cell r="C4350" t="str">
            <v>UN</v>
          </cell>
          <cell r="D4350" t="str">
            <v>COEFICIENTE DE REPRESENTATIVIDADE</v>
          </cell>
          <cell r="E4350" t="str">
            <v>59,40</v>
          </cell>
        </row>
        <row r="4351">
          <cell r="A4351" t="str">
            <v>94468</v>
          </cell>
          <cell r="B4351" t="str">
            <v>NIPLE, EM FERRO GALVANIZADO, CONEXÃO ROSQUEADA, DN 65 (2 1/2), INSTALADO EM RESERVAÇÃO DE ÁGUA DE EDIFICAÇÃO QUE POSSUA RESERVATÓRIO DE FIBRA/FIBROCIMENTO  FORNECIMENTO E INSTALAÇÃO. AF_06/2016</v>
          </cell>
          <cell r="C4351" t="str">
            <v>UN</v>
          </cell>
          <cell r="D4351" t="str">
            <v>COEFICIENTE DE REPRESENTATIVIDADE</v>
          </cell>
          <cell r="E4351" t="str">
            <v>52,09</v>
          </cell>
        </row>
        <row r="4352">
          <cell r="A4352" t="str">
            <v>94469</v>
          </cell>
          <cell r="B4352" t="str">
            <v>LUVA, EM FERRO GALVANIZADO, CONEXÃO ROSQUEADA, DN 80 (3), INSTALADO EM RESERVAÇÃO DE ÁGUA DE EDIFICAÇÃO QUE POSSUA RESERVATÓRIO DE FIBRA/FIBROCIMENTO  FORNECIMENTO E INSTALAÇÃO. AF_06/2016</v>
          </cell>
          <cell r="C4352" t="str">
            <v>UN</v>
          </cell>
          <cell r="D4352" t="str">
            <v>COEFICIENTE DE REPRESENTATIVIDADE</v>
          </cell>
          <cell r="E4352" t="str">
            <v>86,08</v>
          </cell>
        </row>
        <row r="4353">
          <cell r="A4353" t="str">
            <v>94470</v>
          </cell>
          <cell r="B4353" t="str">
            <v>NIPLE, EM FERRO GALVANIZADO, CONEXÃO ROSQUEADA, DN 80 (3), INSTALADO EM RESERVAÇÃO DE ÁGUA DE EDIFICAÇÃO QUE POSSUA RESERVATÓRIO DE FIBRA/FIBROCIMENTO  FORNECIMENTO E INSTALAÇÃO. AF_06/2016</v>
          </cell>
          <cell r="C4353" t="str">
            <v>UN</v>
          </cell>
          <cell r="D4353" t="str">
            <v>COEFICIENTE DE REPRESENTATIVIDADE</v>
          </cell>
          <cell r="E4353" t="str">
            <v>79,57</v>
          </cell>
        </row>
        <row r="4354">
          <cell r="A4354" t="str">
            <v>94471</v>
          </cell>
          <cell r="B4354" t="str">
            <v>COTOVELO 90 GRAUS, EM FERRO GALVANIZADO, CONEXÃO ROSQUEADA, DN 50 (2), INSTALADO EM RESERVAÇÃO DE ÁGUA DE EDIFICAÇÃO QUE POSSUA RESERVATÓRIO DE FIBRA/FIBROCIMENTO  FORNECIMENTO E INSTALAÇÃO. AF_06/2016</v>
          </cell>
          <cell r="C4354" t="str">
            <v>UN</v>
          </cell>
          <cell r="D4354" t="str">
            <v>COEFICIENTE DE REPRESENTATIVIDADE</v>
          </cell>
          <cell r="E4354" t="str">
            <v>55,96</v>
          </cell>
        </row>
        <row r="4355">
          <cell r="A4355" t="str">
            <v>94472</v>
          </cell>
          <cell r="B4355" t="str">
            <v>COTOVELO 45 GRAUS, EM FERRO GALVANIZADO, CONEXÃO ROSQUEADA, DN 50 (2), INSTALADO EM RESERVAÇÃO DE ÁGUA DE EDIFICAÇÃO QUE POSSUA RESERVATÓRIO DE FIBRA/FIBROCIMENTO  FORNECIMENTO E INSTALAÇÃO. AF_06/2016</v>
          </cell>
          <cell r="C4355" t="str">
            <v>UN</v>
          </cell>
          <cell r="D4355" t="str">
            <v>COEFICIENTE DE REPRESENTATIVIDADE</v>
          </cell>
          <cell r="E4355" t="str">
            <v>57,59</v>
          </cell>
        </row>
        <row r="4356">
          <cell r="A4356" t="str">
            <v>94473</v>
          </cell>
          <cell r="B4356" t="str">
            <v>COTOVELO 90 GRAUS, EM FERRO GALVANIZADO, CONEXÃO ROSQUEADA, DN 65 (2 1/2), INSTALADO EM RESERVAÇÃO DE ÁGUA DE EDIFICAÇÃO QUE POSSUA RESERVATÓRIO DE FIBRA/FIBROCIMENTO  FORNECIMENTO E INSTALAÇÃO. AF_06/2016</v>
          </cell>
          <cell r="C4356" t="str">
            <v>UN</v>
          </cell>
          <cell r="D4356" t="str">
            <v>COEFICIENTE DE REPRESENTATIVIDADE</v>
          </cell>
          <cell r="E4356" t="str">
            <v>85,07</v>
          </cell>
        </row>
        <row r="4357">
          <cell r="A4357" t="str">
            <v>94474</v>
          </cell>
          <cell r="B4357" t="str">
            <v>COTOVELO 45 GRAUS, EM FERRO GALVANIZADO, CONEXÃO ROSQUEADA, DN 65 (2 1/2), INSTALADO EM RESERVAÇÃO DE ÁGUA DE EDIFICAÇÃO QUE POSSUA RESERVATÓRIO DE FIBRA/FIBROCIMENTO  FORNECIMENTO E INSTALAÇÃO. AF_06/2016</v>
          </cell>
          <cell r="C4357" t="str">
            <v>UN</v>
          </cell>
          <cell r="D4357" t="str">
            <v>COEFICIENTE DE REPRESENTATIVIDADE</v>
          </cell>
          <cell r="E4357" t="str">
            <v>92,23</v>
          </cell>
        </row>
        <row r="4358">
          <cell r="A4358" t="str">
            <v>94475</v>
          </cell>
          <cell r="B4358" t="str">
            <v>COTOVELO 90 GRAUS, EM FERRO GALVANIZADO, CONEXÃO ROSQUEADA, DN 80 (3), INSTALADO EM RESERVAÇÃO DE ÁGUA DE EDIFICAÇÃO QUE POSSUA RESERVATÓRIO DE FIBRA/FIBROCIMENTO  FORNECIMENTO E INSTALAÇÃO. AF_06/2016</v>
          </cell>
          <cell r="C4358" t="str">
            <v>UN</v>
          </cell>
          <cell r="D4358" t="str">
            <v>COEFICIENTE DE REPRESENTATIVIDADE</v>
          </cell>
          <cell r="E4358" t="str">
            <v>116,73</v>
          </cell>
        </row>
        <row r="4359">
          <cell r="A4359" t="str">
            <v>94476</v>
          </cell>
          <cell r="B4359" t="str">
            <v>COTOVELO 45 GRAUS, EM FERRO GALVANIZADO, CONEXÃO ROSQUEADA, DN 80 (3), INSTALADO EM RESERVAÇÃO DE ÁGUA DE EDIFICAÇÃO QUE POSSUA RESERVATÓRIO DE FIBRA/FIBROCIMENTO  FORNECIMENTO E INSTALAÇÃO. AF_06/2016</v>
          </cell>
          <cell r="C4359" t="str">
            <v>UN</v>
          </cell>
          <cell r="D4359" t="str">
            <v>COEFICIENTE DE REPRESENTATIVIDADE</v>
          </cell>
          <cell r="E4359" t="str">
            <v>130,52</v>
          </cell>
        </row>
        <row r="4360">
          <cell r="A4360" t="str">
            <v>94477</v>
          </cell>
          <cell r="B4360" t="str">
            <v>TÊ, EM FERRO GALVANIZADO, CONEXÃO ROSQUEADA, DN 50 (2), INSTALADO EM RESERVAÇÃO DE ÁGUA DE EDIFICAÇÃO QUE POSSUA RESERVATÓRIO DE FIBRA/FIBROCIMENTO  FORNECIMENTO E INSTALAÇÃO. AF_06/2016</v>
          </cell>
          <cell r="C4360" t="str">
            <v>UN</v>
          </cell>
          <cell r="D4360" t="str">
            <v>COEFICIENTE DE REPRESENTATIVIDADE</v>
          </cell>
          <cell r="E4360" t="str">
            <v>74,49</v>
          </cell>
        </row>
        <row r="4361">
          <cell r="A4361" t="str">
            <v>94478</v>
          </cell>
          <cell r="B4361" t="str">
            <v>TÊ, EM FERRO GALVANIZADO, CONEXÃO ROSQUEADA, DN 65 (2 1/2), INSTALADO EM RESERVAÇÃO DE ÁGUA DE EDIFICAÇÃO QUE POSSUA RESERVATÓRIO DE FIBRA/FIBROCIMENTO  FORNECIMENTO E INSTALAÇÃO. AF_06/2016</v>
          </cell>
          <cell r="C4361" t="str">
            <v>UN</v>
          </cell>
          <cell r="D4361" t="str">
            <v>COEFICIENTE DE REPRESENTATIVIDADE</v>
          </cell>
          <cell r="E4361" t="str">
            <v>116,92</v>
          </cell>
        </row>
        <row r="4362">
          <cell r="A4362" t="str">
            <v>94479</v>
          </cell>
          <cell r="B4362" t="str">
            <v>TÊ, EM FERRO GALVANIZADO, CONEXÃO ROSQUEADA, DN 80 (3), INSTALADO EM RESERVAÇÃO DE ÁGUA DE EDIFICAÇÃO QUE POSSUA RESERVATÓRIO DE FIBRA/FIBROCIMENTO  FORNECIMENTO E INSTALAÇÃO. AF_06/2016</v>
          </cell>
          <cell r="C4362" t="str">
            <v>UN</v>
          </cell>
          <cell r="D4362" t="str">
            <v>COEFICIENTE DE REPRESENTATIVIDADE</v>
          </cell>
          <cell r="E4362" t="str">
            <v>154,21</v>
          </cell>
        </row>
        <row r="4363">
          <cell r="A4363" t="str">
            <v>94606</v>
          </cell>
          <cell r="B4363" t="str">
            <v>LUVA EM COBRE, DN 54 MM, SEM ANEL DE SOLDA, INSTALADO EM RESERVAÇÃO DE ÁGUA DE EDIFICAÇÃO QUE POSSUA RESERVATÓRIO DE FIBRA/FIBROCIMENTO  FORNECIMENTO E INSTALAÇÃO. AF_06/2016</v>
          </cell>
          <cell r="C4363" t="str">
            <v>UN</v>
          </cell>
          <cell r="D4363" t="str">
            <v>ATRIBUÍDO SÃO PAULO</v>
          </cell>
          <cell r="E4363" t="str">
            <v>71,18</v>
          </cell>
        </row>
        <row r="4364">
          <cell r="A4364" t="str">
            <v>94608</v>
          </cell>
          <cell r="B4364" t="str">
            <v>LUVA EM COBRE, DN 66 MM, SEM ANEL DE SOLDA, INSTALADO EM RESERVAÇÃO DE ÁGUA DE EDIFICAÇÃO QUE POSSUA RESERVATÓRIO DE FIBRA/FIBROCIMENTO  FORNECIMENTO E INSTALAÇÃO. AF_06/2016</v>
          </cell>
          <cell r="C4364" t="str">
            <v>UN</v>
          </cell>
          <cell r="D4364" t="str">
            <v>ATRIBUÍDO SÃO PAULO</v>
          </cell>
          <cell r="E4364" t="str">
            <v>177,38</v>
          </cell>
        </row>
        <row r="4365">
          <cell r="A4365" t="str">
            <v>94610</v>
          </cell>
          <cell r="B4365" t="str">
            <v>LUVA EM COBRE, DN 79 MM, SEM ANEL DE SOLDA, INSTALADO EM RESERVAÇÃO DE ÁGUA DE EDIFICAÇÃO QUE POSSUA RESERVATÓRIO DE FIBRA/FIBROCIMENTO  FORNECIMENTO E INSTALAÇÃO. AF_06/2016</v>
          </cell>
          <cell r="C4365" t="str">
            <v>UN</v>
          </cell>
          <cell r="D4365" t="str">
            <v>ATRIBUÍDO SÃO PAULO</v>
          </cell>
          <cell r="E4365" t="str">
            <v>264,16</v>
          </cell>
        </row>
        <row r="4366">
          <cell r="A4366" t="str">
            <v>94612</v>
          </cell>
          <cell r="B4366" t="str">
            <v>LUVA DE COBRE, DN 104 MM, SEM ANEL DE SOLDA, INSTALADO EM RESERVAÇÃO DE ÁGUA DE EDIFICAÇÃO QUE POSSUA RESERVATÓRIO DE FIBRA/FIBROCIMENTO  FORNECIMENTO E INSTALAÇÃO. AF_06/2016</v>
          </cell>
          <cell r="C4366" t="str">
            <v>UN</v>
          </cell>
          <cell r="D4366" t="str">
            <v>ATRIBUÍDO SÃO PAULO</v>
          </cell>
          <cell r="E4366" t="str">
            <v>371,38</v>
          </cell>
        </row>
        <row r="4367">
          <cell r="A4367" t="str">
            <v>94614</v>
          </cell>
          <cell r="B4367" t="str">
            <v>COTOVELO EM COBRE, DN 54 MM, 90 GRAUS, SEM ANEL DE SOLDA, INSTALADO EM RESERVAÇÃO DE ÁGUA DE EDIFICAÇÃO QUE POSSUA RESERVATÓRIO DE FIBRA/FIBROCIMENTO  FORNECIMENTO E INSTALAÇÃO. AF_06/2016</v>
          </cell>
          <cell r="C4367" t="str">
            <v>UN</v>
          </cell>
          <cell r="D4367" t="str">
            <v>ATRIBUÍDO SÃO PAULO</v>
          </cell>
          <cell r="E4367" t="str">
            <v>120,71</v>
          </cell>
        </row>
        <row r="4368">
          <cell r="A4368" t="str">
            <v>94615</v>
          </cell>
          <cell r="B4368" t="str">
            <v>CURVA EM COBRE, DN 54 MM, 45 GRAUS, SEM ANEL DE SOLDA, BOLSA X BOLSA, INSTALADO EM RESERVAÇÃO DE ÁGUA DE EDIFICAÇÃO QUE POSSUA RESERVATÓRIO DE FIBRA/FIBROCIMENTO  FORNECIMENTO E INSTALAÇÃO. AF_06/2016</v>
          </cell>
          <cell r="C4368" t="str">
            <v>UN</v>
          </cell>
          <cell r="D4368" t="str">
            <v>ATRIBUÍDO SÃO PAULO</v>
          </cell>
          <cell r="E4368" t="str">
            <v>137,38</v>
          </cell>
        </row>
        <row r="4369">
          <cell r="A4369" t="str">
            <v>94616</v>
          </cell>
          <cell r="B4369" t="str">
            <v>COTOVELO EM COBRE, DN 66 MM, 90 GRAUS, SEM ANEL DE SOLDA, INSTALADO EM RESERVAÇÃO DE ÁGUA DE EDIFICAÇÃO QUE POSSUA RESERVATÓRIO DE FIBRA/FIBROCIMENTO  FORNECIMENTO E INSTALAÇÃO. AF_06/2016</v>
          </cell>
          <cell r="C4369" t="str">
            <v>UN</v>
          </cell>
          <cell r="D4369" t="str">
            <v>ATRIBUÍDO SÃO PAULO</v>
          </cell>
          <cell r="E4369" t="str">
            <v>339,82</v>
          </cell>
        </row>
        <row r="4370">
          <cell r="A4370" t="str">
            <v>94617</v>
          </cell>
          <cell r="B4370" t="str">
            <v>CURVA EM COBRE, DN 66 MM, 45 GRAUS, SEM ANEL DE SOLDA, BOLSA X BOLSA, INSTALADO EM RESERVAÇÃO DE ÁGUA DE EDIFICAÇÃO QUE POSSUA RESERVATÓRIO DE FIBRA/FIBROCIMENTO  FORNECIMENTO E INSTALAÇÃO. AF_06/2016</v>
          </cell>
          <cell r="C4370" t="str">
            <v>UN</v>
          </cell>
          <cell r="D4370" t="str">
            <v>ATRIBUÍDO SÃO PAULO</v>
          </cell>
          <cell r="E4370" t="str">
            <v>281,86</v>
          </cell>
        </row>
        <row r="4371">
          <cell r="A4371" t="str">
            <v>94618</v>
          </cell>
          <cell r="B4371" t="str">
            <v>COTOVELO EM COBRE, DN 79 MM, 90 GRAUS, SEM ANEL DE SOLDA, INSTALADO EM RESERVAÇÃO DE ÁGUA DE EDIFICAÇÃO QUE POSSUA RESERVATÓRIO DE FIBRA/FIBROCIMENTO  FORNECIMENTO E INSTALAÇÃO. AF_06/2016</v>
          </cell>
          <cell r="C4371" t="str">
            <v>UN</v>
          </cell>
          <cell r="D4371" t="str">
            <v>ATRIBUÍDO SÃO PAULO</v>
          </cell>
          <cell r="E4371" t="str">
            <v>333,48</v>
          </cell>
        </row>
        <row r="4372">
          <cell r="A4372" t="str">
            <v>94620</v>
          </cell>
          <cell r="B4372" t="str">
            <v>COTOVELO EM COBRE, DN 104 MM, 90 GRAUS, SEM ANEL DE SOLDA, INSTALADO EM RESERVAÇÃO DE ÁGUA DE EDIFICAÇÃO QUE POSSUA RESERVATÓRIO DE FIBRA/FIBROCIMENTO  FORNECIMENTO E INSTALAÇÃO. AF_06/2016</v>
          </cell>
          <cell r="C4372" t="str">
            <v>UN</v>
          </cell>
          <cell r="D4372" t="str">
            <v>ATRIBUÍDO SÃO PAULO</v>
          </cell>
          <cell r="E4372" t="str">
            <v>767,08</v>
          </cell>
        </row>
        <row r="4373">
          <cell r="A4373" t="str">
            <v>94622</v>
          </cell>
          <cell r="B4373" t="str">
            <v>TE EM COBRE, DN 54 MM, SEM ANEL DE SOLDA, INSTALADO EM RESERVAÇÃO DE ÁGUA DE EDIFICAÇÃO QUE POSSUA RESERVATÓRIO DE FIBRA/FIBROCIMENTO  FORNECIMENTO E INSTALAÇÃO. AF_06/2016</v>
          </cell>
          <cell r="C4373" t="str">
            <v>UN</v>
          </cell>
          <cell r="D4373" t="str">
            <v>ATRIBUÍDO SÃO PAULO</v>
          </cell>
          <cell r="E4373" t="str">
            <v>176,95</v>
          </cell>
        </row>
        <row r="4374">
          <cell r="A4374" t="str">
            <v>94623</v>
          </cell>
          <cell r="B4374" t="str">
            <v>TE EM COBRE, DN 66 MM, SEM ANEL DE SOLDA, INSTALADO EM RESERVAÇÃO DE ÁGUA DE EDIFICAÇÃO QUE POSSUA RESERVATÓRIO DE FIBRA/FIBROCIMENTO  FORNECIMENTO E INSTALAÇÃO. AF_06/2016</v>
          </cell>
          <cell r="C4374" t="str">
            <v>UN</v>
          </cell>
          <cell r="D4374" t="str">
            <v>ATRIBUÍDO SÃO PAULO</v>
          </cell>
          <cell r="E4374" t="str">
            <v>420,68</v>
          </cell>
        </row>
        <row r="4375">
          <cell r="A4375" t="str">
            <v>94624</v>
          </cell>
          <cell r="B4375" t="str">
            <v>TE EM COBRE, DN 79 MM, SEM ANEL DE SOLDA, INSTALADO EM RESERVAÇÃO DE ÁGUA DE EDIFICAÇÃO QUE POSSUA RESERVATÓRIO DE FIBRA/FIBROCIMENTO  FORNECIMENTO E INSTALAÇÃO. AF_06/2016</v>
          </cell>
          <cell r="C4375" t="str">
            <v>UN</v>
          </cell>
          <cell r="D4375" t="str">
            <v>ATRIBUÍDO SÃO PAULO</v>
          </cell>
          <cell r="E4375" t="str">
            <v>641,60</v>
          </cell>
        </row>
        <row r="4376">
          <cell r="A4376" t="str">
            <v>94625</v>
          </cell>
          <cell r="B4376" t="str">
            <v>TE EM COBRE, DN 104 MM, SEM ANEL DE SOLDA, INSTALADO EM RESERVAÇÃO DE ÁGUA DE EDIFICAÇÃO QUE POSSUA RESERVATÓRIO DE FIBRA/FIBROCIMENTO  FORNECIMENTO E INSTALAÇÃO. AF_06/2016</v>
          </cell>
          <cell r="C4376" t="str">
            <v>UN</v>
          </cell>
          <cell r="D4376" t="str">
            <v>ATRIBUÍDO SÃO PAULO</v>
          </cell>
          <cell r="E4376" t="str">
            <v>1.339,01</v>
          </cell>
        </row>
        <row r="4377">
          <cell r="A4377" t="str">
            <v>94656</v>
          </cell>
          <cell r="B4377" t="str">
            <v>ADAPTADOR CURTO COM BOLSA E ROSCA PARA REGISTRO, PVC, SOLDÁVEL, DN  25 MM X 3/4 , INSTALADO EM RESERVAÇÃO DE ÁGUA DE EDIFICAÇÃO QUE POSSUA RESERVATÓRIO DE FIBRA/FIBROCIMENTO   FORNECIMENTO E INSTALAÇÃO. AF_06/2016</v>
          </cell>
          <cell r="C4377" t="str">
            <v>UN</v>
          </cell>
          <cell r="D4377" t="str">
            <v>COEFICIENTE DE REPRESENTATIVIDADE</v>
          </cell>
          <cell r="E4377" t="str">
            <v>5,44</v>
          </cell>
        </row>
        <row r="4378">
          <cell r="A4378" t="str">
            <v>94657</v>
          </cell>
          <cell r="B4378" t="str">
            <v>LUVA PVC, SOLDÁVEL, DN  25 MM, INSTALADA EM RESERVAÇÃO DE ÁGUA DE EDIFICAÇÃO QUE POSSUA RESERVATÓRIO DE FIBRA/FIBROCIMENTO   FORNECIMENTO E INSTALAÇÃO. AF_06/2016</v>
          </cell>
          <cell r="C4378" t="str">
            <v>UN</v>
          </cell>
          <cell r="D4378" t="str">
            <v>COEFICIENTE DE REPRESENTATIVIDADE</v>
          </cell>
          <cell r="E4378" t="str">
            <v>5,37</v>
          </cell>
        </row>
        <row r="4379">
          <cell r="A4379" t="str">
            <v>94658</v>
          </cell>
          <cell r="B4379" t="str">
            <v>ADAPTADOR CURTO COM BOLSA E ROSCA PARA REGISTRO, PVC, SOLDÁVEL, DN 32 MM X 1 , INSTALADO EM RESERVAÇÃO DE ÁGUA DE EDIFICAÇÃO QUE POSSUA RESERVATÓRIO DE FIBRA/FIBROCIMENTO   FORNECIMENTO E INSTALAÇÃO. AF_06/2016</v>
          </cell>
          <cell r="C4379" t="str">
            <v>UN</v>
          </cell>
          <cell r="D4379" t="str">
            <v>COEFICIENTE DE REPRESENTATIVIDADE</v>
          </cell>
          <cell r="E4379" t="str">
            <v>6,31</v>
          </cell>
        </row>
        <row r="4380">
          <cell r="A4380" t="str">
            <v>94659</v>
          </cell>
          <cell r="B4380" t="str">
            <v>LUVA PVC, SOLDÁVEL, DN 32 MM, INSTALADA EM RESERVAÇÃO DE ÁGUA DE EDIFICAÇÃO QUE POSSUA RESERVATÓRIO DE FIBRA/FIBROCIMENTO   FORNECIMENTO E INSTALAÇÃO. AF_06/2016</v>
          </cell>
          <cell r="C4380" t="str">
            <v>UN</v>
          </cell>
          <cell r="D4380" t="str">
            <v>COEFICIENTE DE REPRESENTATIVIDADE</v>
          </cell>
          <cell r="E4380" t="str">
            <v>6,50</v>
          </cell>
        </row>
        <row r="4381">
          <cell r="A4381" t="str">
            <v>94660</v>
          </cell>
          <cell r="B4381" t="str">
            <v>ADAPTADOR CURTO COM BOLSA E ROSCA PARA REGISTRO, PVC, SOLDÁVEL, DN 40 MM X 1 1/4 , INSTALADO EM RESERVAÇÃO DE ÁGUA DE EDIFICAÇÃO QUE POSSUA RESERVATÓRIO DE FIBRA/FIBROCIMENTO   FORNECIMENTO E INSTALAÇÃO. AF_06/2016</v>
          </cell>
          <cell r="C4381" t="str">
            <v>UN</v>
          </cell>
          <cell r="D4381" t="str">
            <v>COEFICIENTE DE REPRESENTATIVIDADE</v>
          </cell>
          <cell r="E4381" t="str">
            <v>10,68</v>
          </cell>
        </row>
        <row r="4382">
          <cell r="A4382" t="str">
            <v>94661</v>
          </cell>
          <cell r="B4382" t="str">
            <v>LUVA, PVC, SOLDÁVEL, DN 40 MM, INSTALADO EM RESERVAÇÃO DE ÁGUA DE EDIFICAÇÃO QUE POSSUA RESERVATÓRIO DE FIBRA/FIBROCIMENTO   FORNECIMENTO E INSTALAÇÃO. AF_06/2016</v>
          </cell>
          <cell r="C4382" t="str">
            <v>UN</v>
          </cell>
          <cell r="D4382" t="str">
            <v>COEFICIENTE DE REPRESENTATIVIDADE</v>
          </cell>
          <cell r="E4382" t="str">
            <v>11,21</v>
          </cell>
        </row>
        <row r="4383">
          <cell r="A4383" t="str">
            <v>94662</v>
          </cell>
          <cell r="B4383" t="str">
            <v>ADAPTADOR CURTO COM BOLSA E ROSCA PARA REGISTRO, PVC, SOLDÁVEL, DN 50 MM X 1 1/2 , INSTALADO EM RESERVAÇÃO DE ÁGUA DE EDIFICAÇÃO QUE POSSUA RESERVATÓRIO DE FIBRA/FIBROCIMENTO   FORNECIMENTO E INSTALAÇÃO. AF_06/2016</v>
          </cell>
          <cell r="C4383" t="str">
            <v>UN</v>
          </cell>
          <cell r="D4383" t="str">
            <v>COEFICIENTE DE REPRESENTATIVIDADE</v>
          </cell>
          <cell r="E4383" t="str">
            <v>11,40</v>
          </cell>
        </row>
        <row r="4384">
          <cell r="A4384" t="str">
            <v>94663</v>
          </cell>
          <cell r="B4384" t="str">
            <v>LUVA, PVC, SOLDÁVEL, DN 50 MM, INSTALADO EM RESERVAÇÃO DE ÁGUA DE EDIFICAÇÃO QUE POSSUA RESERVATÓRIO DE FIBRA/FIBROCIMENTO   FORNECIMENTO E INSTALAÇÃO. AF_06/2016</v>
          </cell>
          <cell r="C4384" t="str">
            <v>UN</v>
          </cell>
          <cell r="D4384" t="str">
            <v>COEFICIENTE DE REPRESENTATIVIDADE</v>
          </cell>
          <cell r="E4384" t="str">
            <v>11,31</v>
          </cell>
        </row>
        <row r="4385">
          <cell r="A4385" t="str">
            <v>94664</v>
          </cell>
          <cell r="B4385" t="str">
            <v>ADAPTADOR CURTO COM BOLSA E ROSCA PARA REGISTRO, PVC, SOLDÁVEL, DN 60 MM X 2 , INSTALADO EM RESERVAÇÃO DE ÁGUA DE EDIFICAÇÃO QUE POSSUA RESERVATÓRIO DE FIBRA/FIBROCIMENTO   FORNECIMENTO E INSTALAÇÃO. AF_06/2016</v>
          </cell>
          <cell r="C4385" t="str">
            <v>UN</v>
          </cell>
          <cell r="D4385" t="str">
            <v>COEFICIENTE DE REPRESENTATIVIDADE</v>
          </cell>
          <cell r="E4385" t="str">
            <v>23,89</v>
          </cell>
        </row>
        <row r="4386">
          <cell r="A4386" t="str">
            <v>94665</v>
          </cell>
          <cell r="B4386" t="str">
            <v>LUVA, PVC, SOLDÁVEL, DN 60 MM, INSTALADO EM RESERVAÇÃO DE ÁGUA DE EDIFICAÇÃO QUE POSSUA RESERVATÓRIO DE FIBRA/FIBROCIMENTO   FORNECIMENTO E INSTALAÇÃO. AF_06/2016</v>
          </cell>
          <cell r="C4386" t="str">
            <v>UN</v>
          </cell>
          <cell r="D4386" t="str">
            <v>COEFICIENTE DE REPRESENTATIVIDADE</v>
          </cell>
          <cell r="E4386" t="str">
            <v>25,99</v>
          </cell>
        </row>
        <row r="4387">
          <cell r="A4387" t="str">
            <v>94666</v>
          </cell>
          <cell r="B4387" t="str">
            <v>ADAPTADOR CURTO COM BOLSA E ROSCA PARA REGISTRO, PVC, SOLDÁVEL, DN 75 MM X 2 1/2 , INSTALADO EM RESERVAÇÃO DE ÁGUA DE EDIFICAÇÃO QUE POSSUA RESERVATÓRIO DE FIBRA/FIBROCIMENTO   FORNECIMENTO E INSTALAÇÃO. AF_06/2016</v>
          </cell>
          <cell r="C4387" t="str">
            <v>UN</v>
          </cell>
          <cell r="D4387" t="str">
            <v>COEFICIENTE DE REPRESENTATIVIDADE</v>
          </cell>
          <cell r="E4387" t="str">
            <v>31,82</v>
          </cell>
        </row>
        <row r="4388">
          <cell r="A4388" t="str">
            <v>94667</v>
          </cell>
          <cell r="B4388" t="str">
            <v>LUVA, PVC, SOLDÁVEL, DN 75 MM, INSTALADO EM RESERVAÇÃO DE ÁGUA DE EDIFICAÇÃO QUE POSSUA RESERVATÓRIO DE FIBRA/FIBROCIMENTO   FORNECIMENTO E INSTALAÇÃO. AF_06/2016</v>
          </cell>
          <cell r="C4388" t="str">
            <v>UN</v>
          </cell>
          <cell r="D4388" t="str">
            <v>COEFICIENTE DE REPRESENTATIVIDADE</v>
          </cell>
          <cell r="E4388" t="str">
            <v>31,91</v>
          </cell>
        </row>
        <row r="4389">
          <cell r="A4389" t="str">
            <v>94668</v>
          </cell>
          <cell r="B4389" t="str">
            <v>ADAPTADOR CURTO COM BOLSA E ROSCA PARA REGISTRO, PVC, SOLDÁVEL, DN 85 MM X 3 , INSTALADO EM RESERVAÇÃO DE ÁGUA DE EDIFICAÇÃO QUE POSSUA RESERVATÓRIO DE FIBRA/FIBROCIMENTO   FORNECIMENTO E INSTALAÇÃO. AF_06/2016</v>
          </cell>
          <cell r="C4389" t="str">
            <v>UN</v>
          </cell>
          <cell r="D4389" t="str">
            <v>COEFICIENTE DE REPRESENTATIVIDADE</v>
          </cell>
          <cell r="E4389" t="str">
            <v>49,53</v>
          </cell>
        </row>
        <row r="4390">
          <cell r="A4390" t="str">
            <v>94669</v>
          </cell>
          <cell r="B4390" t="str">
            <v>LUVA, PVC, SOLDÁVEL, DN 85 MM, INSTALADO EM RESERVAÇÃO DE ÁGUA DE EDIFICAÇÃO QUE POSSUA RESERVATÓRIO DE FIBRA/FIBROCIMENTO   FORNECIMENTO E INSTALAÇÃO. AF_06/2016</v>
          </cell>
          <cell r="C4390" t="str">
            <v>UN</v>
          </cell>
          <cell r="D4390" t="str">
            <v>COEFICIENTE DE REPRESENTATIVIDADE</v>
          </cell>
          <cell r="E4390" t="str">
            <v>65,88</v>
          </cell>
        </row>
        <row r="4391">
          <cell r="A4391" t="str">
            <v>94670</v>
          </cell>
          <cell r="B4391" t="str">
            <v>ADAPTADOR CURTO COM BOLSA E ROSCA PARA REGISTRO, PVC, SOLDÁVEL, DN 110 MM X 4 , INSTALADO EM RESERVAÇÃO DE ÁGUA DE EDIFICAÇÃO QUE POSSUA RESERVATÓRIO DE FIBRA/FIBROCIMENTO   FORNECIMENTO E INSTALAÇÃO. AF_06/2016</v>
          </cell>
          <cell r="C4391" t="str">
            <v>UN</v>
          </cell>
          <cell r="D4391" t="str">
            <v>COEFICIENTE DE REPRESENTATIVIDADE</v>
          </cell>
          <cell r="E4391" t="str">
            <v>65,30</v>
          </cell>
        </row>
        <row r="4392">
          <cell r="A4392" t="str">
            <v>94671</v>
          </cell>
          <cell r="B4392" t="str">
            <v>LUVA, PVC, SOLDÁVEL, DN 110 MM, INSTALADO EM RESERVAÇÃO DE ÁGUA DE EDIFICAÇÃO QUE POSSUA RESERVATÓRIO DE FIBRA/FIBROCIMENTO   FORNECIMENTO E INSTALAÇÃO. AF_06/2016</v>
          </cell>
          <cell r="C4392" t="str">
            <v>UN</v>
          </cell>
          <cell r="D4392" t="str">
            <v>COEFICIENTE DE REPRESENTATIVIDADE</v>
          </cell>
          <cell r="E4392" t="str">
            <v>95,21</v>
          </cell>
        </row>
        <row r="4393">
          <cell r="A4393" t="str">
            <v>94672</v>
          </cell>
          <cell r="B4393" t="str">
            <v>JOELHO 90 GRAUS COM BUCHA DE LATÃO, PVC, SOLDÁVEL, DN  25 MM, X 3/4 INSTALADO EM RESERVAÇÃO DE ÁGUA DE EDIFICAÇÃO QUE POSSUA RESERVATÓRIO DE FIBRA/FIBROCIMENTO   FORNECIMENTO E INSTALAÇÃO. AF_06/2016</v>
          </cell>
          <cell r="C4393" t="str">
            <v>UN</v>
          </cell>
          <cell r="D4393" t="str">
            <v>COEFICIENTE DE REPRESENTATIVIDADE</v>
          </cell>
          <cell r="E4393" t="str">
            <v>8,46</v>
          </cell>
        </row>
        <row r="4394">
          <cell r="A4394" t="str">
            <v>94673</v>
          </cell>
          <cell r="B4394" t="str">
            <v>CURVA 90 GRAUS, PVC, SOLDÁVEL, DN  25 MM, INSTALADO EM RESERVAÇÃO DE ÁGUA DE EDIFICAÇÃO QUE POSSUA RESERVATÓRIO DE FIBRA/FIBROCIMENTO   FORNECIMENTO E INSTALAÇÃO. AF_06/2016</v>
          </cell>
          <cell r="C4394" t="str">
            <v>UN</v>
          </cell>
          <cell r="D4394" t="str">
            <v>COEFICIENTE DE REPRESENTATIVIDADE</v>
          </cell>
          <cell r="E4394" t="str">
            <v>8,99</v>
          </cell>
        </row>
        <row r="4395">
          <cell r="A4395" t="str">
            <v>94674</v>
          </cell>
          <cell r="B4395" t="str">
            <v>JOELHO 90 GRAUS, PVC, SOLDÁVEL, DN 32 MM INSTALADO EM RESERVAÇÃO DE ÁGUA DE EDIFICAÇÃO QUE POSSUA RESERVATÓRIO DE FIBRA/FIBROCIMENTO   FORNECIMENTO E INSTALAÇÃO. AF_06/2016</v>
          </cell>
          <cell r="C4395" t="str">
            <v>UN</v>
          </cell>
          <cell r="D4395" t="str">
            <v>COEFICIENTE DE REPRESENTATIVIDADE</v>
          </cell>
          <cell r="E4395" t="str">
            <v>8,45</v>
          </cell>
        </row>
        <row r="4396">
          <cell r="A4396" t="str">
            <v>94675</v>
          </cell>
          <cell r="B4396" t="str">
            <v>CURVA 90 GRAUS, PVC, SOLDÁVEL, DN 32 MM, INSTALADO EM RESERVAÇÃO DE ÁGUA DE EDIFICAÇÃO QUE POSSUA RESERVATÓRIO DE FIBRA/FIBROCIMENTO   FORNECIMENTO E INSTALAÇÃO. AF_06/2016</v>
          </cell>
          <cell r="C4396" t="str">
            <v>UN</v>
          </cell>
          <cell r="D4396" t="str">
            <v>COEFICIENTE DE REPRESENTATIVIDADE</v>
          </cell>
          <cell r="E4396" t="str">
            <v>12,32</v>
          </cell>
        </row>
        <row r="4397">
          <cell r="A4397" t="str">
            <v>94676</v>
          </cell>
          <cell r="B4397" t="str">
            <v>JOELHO 90 GRAUS, PVC, SOLDÁVEL, DN 40 MM INSTALADO EM RESERVAÇÃO DE ÁGUA DE EDIFICAÇÃO QUE POSSUA RESERVATÓRIO DE FIBRA/FIBROCIMENTO   FORNECIMENTO E INSTALAÇÃO. AF_06/2016</v>
          </cell>
          <cell r="C4397" t="str">
            <v>UN</v>
          </cell>
          <cell r="D4397" t="str">
            <v>COEFICIENTE DE REPRESENTATIVIDADE</v>
          </cell>
          <cell r="E4397" t="str">
            <v>14,99</v>
          </cell>
        </row>
        <row r="4398">
          <cell r="A4398" t="str">
            <v>94677</v>
          </cell>
          <cell r="B4398" t="str">
            <v>CURVA 90 GRAUS, PVC, SOLDÁVEL, DN 40 MM, INSTALADO EM RESERVAÇÃO DE ÁGUA DE EDIFICAÇÃO QUE POSSUA RESERVATÓRIO DE FIBRA/FIBROCIMENTO   FORNECIMENTO E INSTALAÇÃO. AF_06/2016</v>
          </cell>
          <cell r="C4398" t="str">
            <v>UN</v>
          </cell>
          <cell r="D4398" t="str">
            <v>COEFICIENTE DE REPRESENTATIVIDADE</v>
          </cell>
          <cell r="E4398" t="str">
            <v>20,85</v>
          </cell>
        </row>
        <row r="4399">
          <cell r="A4399" t="str">
            <v>94678</v>
          </cell>
          <cell r="B4399" t="str">
            <v>JOELHO 90 GRAUS, PVC, SOLDÁVEL, DN 50 MM INSTALADO EM RESERVAÇÃO DE ÁGUA DE EDIFICAÇÃO QUE POSSUA RESERVATÓRIO DE FIBRA/FIBROCIMENTO   FORNECIMENTO E INSTALAÇÃO. AF_06/2016</v>
          </cell>
          <cell r="C4399" t="str">
            <v>UN</v>
          </cell>
          <cell r="D4399" t="str">
            <v>COEFICIENTE DE REPRESENTATIVIDADE</v>
          </cell>
          <cell r="E4399" t="str">
            <v>14,11</v>
          </cell>
        </row>
        <row r="4400">
          <cell r="A4400" t="str">
            <v>94679</v>
          </cell>
          <cell r="B4400" t="str">
            <v>CURVA 90 GRAUS, PVC, SOLDÁVEL, DN 50 MM, INSTALADO EM RESERVAÇÃO DE ÁGUA DE EDIFICAÇÃO QUE POSSUA RESERVATÓRIO DE FIBRA/FIBROCIMENTO   FORNECIMENTO E INSTALAÇÃO. AF_06/2016</v>
          </cell>
          <cell r="C4400" t="str">
            <v>UN</v>
          </cell>
          <cell r="D4400" t="str">
            <v>COEFICIENTE DE REPRESENTATIVIDADE</v>
          </cell>
          <cell r="E4400" t="str">
            <v>21,83</v>
          </cell>
        </row>
        <row r="4401">
          <cell r="A4401" t="str">
            <v>94680</v>
          </cell>
          <cell r="B4401" t="str">
            <v>JOELHO 90 GRAUS, PVC, SOLDÁVEL, DN 60 MM INSTALADO EM RESERVAÇÃO DE ÁGUA DE EDIFICAÇÃO QUE POSSUA RESERVATÓRIO DE FIBRA/FIBROCIMENTO   FORNECIMENTO E INSTALAÇÃO. AF_06/2016</v>
          </cell>
          <cell r="C4401" t="str">
            <v>UN</v>
          </cell>
          <cell r="D4401" t="str">
            <v>COEFICIENTE DE REPRESENTATIVIDADE</v>
          </cell>
          <cell r="E4401" t="str">
            <v>44,47</v>
          </cell>
        </row>
        <row r="4402">
          <cell r="A4402" t="str">
            <v>94681</v>
          </cell>
          <cell r="B4402" t="str">
            <v>CURVA 90 GRAUS, PVC, SOLDÁVEL, DN 60 MM, INSTALADO EM RESERVAÇÃO DE ÁGUA DE EDIFICAÇÃO QUE POSSUA RESERVATÓRIO DE FIBRA/FIBROCIMENTO   FORNECIMENTO E INSTALAÇÃO. AF_06/2016</v>
          </cell>
          <cell r="C4402" t="str">
            <v>UN</v>
          </cell>
          <cell r="D4402" t="str">
            <v>COEFICIENTE DE REPRESENTATIVIDADE</v>
          </cell>
          <cell r="E4402" t="str">
            <v>49,40</v>
          </cell>
        </row>
        <row r="4403">
          <cell r="A4403" t="str">
            <v>94682</v>
          </cell>
          <cell r="B4403" t="str">
            <v>JOELHO 90 GRAUS, PVC, SOLDÁVEL, DN 75 MM INSTALADO EM RESERVAÇÃO DE ÁGUA DE EDIFICAÇÃO QUE POSSUA RESERVATÓRIO DE FIBRA/FIBROCIMENTO   FORNECIMENTO E INSTALAÇÃO. AF_06/2016</v>
          </cell>
          <cell r="C4403" t="str">
            <v>UN</v>
          </cell>
          <cell r="D4403" t="str">
            <v>COEFICIENTE DE REPRESENTATIVIDADE</v>
          </cell>
          <cell r="E4403" t="str">
            <v>98,54</v>
          </cell>
        </row>
        <row r="4404">
          <cell r="A4404" t="str">
            <v>94683</v>
          </cell>
          <cell r="B4404" t="str">
            <v>CURVA 90 GRAUS, PVC, SOLDÁVEL, DN 75 MM, INSTALADO EM RESERVAÇÃO DE ÁGUA DE EDIFICAÇÃO QUE POSSUA RESERVATÓRIO DE FIBRA/FIBROCIMENTO   FORNECIMENTO E INSTALAÇÃO. AF_06/2016</v>
          </cell>
          <cell r="C4404" t="str">
            <v>UN</v>
          </cell>
          <cell r="D4404" t="str">
            <v>COEFICIENTE DE REPRESENTATIVIDADE</v>
          </cell>
          <cell r="E4404" t="str">
            <v>66,90</v>
          </cell>
        </row>
        <row r="4405">
          <cell r="A4405" t="str">
            <v>94684</v>
          </cell>
          <cell r="B4405" t="str">
            <v>JOELHO 90 GRAUS, PVC, SOLDÁVEL, DN 85 MM INSTALADO EM RESERVAÇÃO DE ÁGUA DE EDIFICAÇÃO QUE POSSUA RESERVATÓRIO DE FIBRA/FIBROCIMENTO   FORNECIMENTO E INSTALAÇÃO. AF_06/2016</v>
          </cell>
          <cell r="C4405" t="str">
            <v>UN</v>
          </cell>
          <cell r="D4405" t="str">
            <v>COEFICIENTE DE REPRESENTATIVIDADE</v>
          </cell>
          <cell r="E4405" t="str">
            <v>127,89</v>
          </cell>
        </row>
        <row r="4406">
          <cell r="A4406" t="str">
            <v>94685</v>
          </cell>
          <cell r="B4406" t="str">
            <v>CURVA 90 GRAUS, PVC, SOLDÁVEL, DN 85 MM, INSTALADO EM RESERVAÇÃO DE ÁGUA DE EDIFICAÇÃO QUE POSSUA RESERVATÓRIO DE FIBRA/FIBROCIMENTO   FORNECIMENTO E INSTALAÇÃO. AF_06/2016</v>
          </cell>
          <cell r="C4406" t="str">
            <v>UN</v>
          </cell>
          <cell r="D4406" t="str">
            <v>COEFICIENTE DE REPRESENTATIVIDADE</v>
          </cell>
          <cell r="E4406" t="str">
            <v>94,35</v>
          </cell>
        </row>
        <row r="4407">
          <cell r="A4407" t="str">
            <v>94686</v>
          </cell>
          <cell r="B4407" t="str">
            <v>JOELHO 90 GRAUS, PVC, SOLDÁVEL, DN 110 MM INSTALADO EM RESERVAÇÃO DE ÁGUA DE EDIFICAÇÃO QUE POSSUA RESERVATÓRIO DE FIBRA/FIBROCIMENTO   FORNECIMENTO E INSTALAÇÃO. AF_06/2016</v>
          </cell>
          <cell r="C4407" t="str">
            <v>UN</v>
          </cell>
          <cell r="D4407" t="str">
            <v>COEFICIENTE DE REPRESENTATIVIDADE</v>
          </cell>
          <cell r="E4407" t="str">
            <v>228,28</v>
          </cell>
        </row>
        <row r="4408">
          <cell r="A4408" t="str">
            <v>94687</v>
          </cell>
          <cell r="B4408" t="str">
            <v>CURVA 90 GRAUS, PVC, SOLDÁVEL, DN 110 MM, INSTALADO EM RESERVAÇÃO DE ÁGUA DE EDIFICAÇÃO QUE POSSUA RESERVATÓRIO DE FIBRA/FIBROCIMENTO   FORNECIMENTO E INSTALAÇÃO. AF_06/2016</v>
          </cell>
          <cell r="C4408" t="str">
            <v>UN</v>
          </cell>
          <cell r="D4408" t="str">
            <v>COEFICIENTE DE REPRESENTATIVIDADE</v>
          </cell>
          <cell r="E4408" t="str">
            <v>206,02</v>
          </cell>
        </row>
        <row r="4409">
          <cell r="A4409" t="str">
            <v>94688</v>
          </cell>
          <cell r="B4409" t="str">
            <v>TÊ, PVC, SOLDÁVEL, DN  25 MM INSTALADO EM RESERVAÇÃO DE ÁGUA DE EDIFICAÇÃO QUE POSSUA RESERVATÓRIO DE FIBRA/FIBROCIMENTO   FORNECIMENTO E INSTALAÇÃO. AF_06/2016</v>
          </cell>
          <cell r="C4409" t="str">
            <v>UN</v>
          </cell>
          <cell r="D4409" t="str">
            <v>COEFICIENTE DE REPRESENTATIVIDADE</v>
          </cell>
          <cell r="E4409" t="str">
            <v>9,50</v>
          </cell>
        </row>
        <row r="4410">
          <cell r="A4410" t="str">
            <v>94689</v>
          </cell>
          <cell r="B4410" t="str">
            <v>TÊ COM BUCHA DE LATÃO NA BOLSA CENTRAL, PVC, SOLDÁVEL, DN  25 MM X 3/4 , INSTALADO EM RESERVAÇÃO DE ÁGUA DE EDIFICAÇÃO QUE POSSUA RESERVATÓRIO DE FIBRA/FIBROCIMENTO   FORNECIMENTO E INSTALAÇÃO. AF_06/2016</v>
          </cell>
          <cell r="C4410" t="str">
            <v>UN</v>
          </cell>
          <cell r="D4410" t="str">
            <v>COEFICIENTE DE REPRESENTATIVIDADE</v>
          </cell>
          <cell r="E4410" t="str">
            <v>12,40</v>
          </cell>
        </row>
        <row r="4411">
          <cell r="A4411" t="str">
            <v>94690</v>
          </cell>
          <cell r="B4411" t="str">
            <v>TÊ, PVC, SOLDÁVEL, DN 32 MM INSTALADO EM RESERVAÇÃO DE ÁGUA DE EDIFICAÇÃO QUE POSSUA RESERVATÓRIO DE FIBRA/FIBROCIMENTO   FORNECIMENTO E INSTALAÇÃO. AF_06/2016</v>
          </cell>
          <cell r="C4411" t="str">
            <v>UN</v>
          </cell>
          <cell r="D4411" t="str">
            <v>COEFICIENTE DE REPRESENTATIVIDADE</v>
          </cell>
          <cell r="E4411" t="str">
            <v>11,96</v>
          </cell>
        </row>
        <row r="4412">
          <cell r="A4412" t="str">
            <v>94691</v>
          </cell>
          <cell r="B4412" t="str">
            <v>TÊ DE REDUÇÃO, PVC, SOLDÁVEL, DN 32 MM X  25 MM, INSTALADO EM RESERVAÇÃO DE ÁGUA DE EDIFICAÇÃO QUE POSSUA RESERVATÓRIO DE FIBRA/FIBROCIMENTO   FORNECIMENTO E INSTALAÇÃO. AF_06/2016</v>
          </cell>
          <cell r="C4412" t="str">
            <v>UN</v>
          </cell>
          <cell r="D4412" t="str">
            <v>COEFICIENTE DE REPRESENTATIVIDADE</v>
          </cell>
          <cell r="E4412" t="str">
            <v>14,75</v>
          </cell>
        </row>
        <row r="4413">
          <cell r="A4413" t="str">
            <v>94692</v>
          </cell>
          <cell r="B4413" t="str">
            <v>TÊ, PVC, SOLDÁVEL, DN 40 MM INSTALADO EM RESERVAÇÃO DE ÁGUA DE EDIFICAÇÃO QUE POSSUA RESERVATÓRIO DE FIBRA/FIBROCIMENTO   FORNECIMENTO E INSTALAÇÃO. AF_06/2016</v>
          </cell>
          <cell r="C4413" t="str">
            <v>UN</v>
          </cell>
          <cell r="D4413" t="str">
            <v>COEFICIENTE DE REPRESENTATIVIDADE</v>
          </cell>
          <cell r="E4413" t="str">
            <v>21,73</v>
          </cell>
        </row>
        <row r="4414">
          <cell r="A4414" t="str">
            <v>94693</v>
          </cell>
          <cell r="B4414" t="str">
            <v>TÊ DE REDUÇÃO, PVC, SOLDÁVEL, DN 40 MM X 32 MM, INSTALADO EM RESERVAÇÃO DE ÁGUA DE EDIFICAÇÃO QUE POSSUA RESERVATÓRIO DE FIBRA/FIBROCIMENTO   FORNECIMENTO E INSTALAÇÃO. AF_06/2016</v>
          </cell>
          <cell r="C4414" t="str">
            <v>UN</v>
          </cell>
          <cell r="D4414" t="str">
            <v>COEFICIENTE DE REPRESENTATIVIDADE</v>
          </cell>
          <cell r="E4414" t="str">
            <v>21,20</v>
          </cell>
        </row>
        <row r="4415">
          <cell r="A4415" t="str">
            <v>94694</v>
          </cell>
          <cell r="B4415" t="str">
            <v>TÊ, PVC, SOLDÁVEL, DN 50 MM INSTALADO EM RESERVAÇÃO DE ÁGUA DE EDIFICAÇÃO QUE POSSUA RESERVATÓRIO DE FIBRA/FIBROCIMENTO   FORNECIMENTO E INSTALAÇÃO. AF_06/2016</v>
          </cell>
          <cell r="C4415" t="str">
            <v>UN</v>
          </cell>
          <cell r="D4415" t="str">
            <v>COEFICIENTE DE REPRESENTATIVIDADE</v>
          </cell>
          <cell r="E4415" t="str">
            <v>22,13</v>
          </cell>
        </row>
        <row r="4416">
          <cell r="A4416" t="str">
            <v>94695</v>
          </cell>
          <cell r="B4416" t="str">
            <v>TÊ DE REDUÇÃO, PVC, SOLDÁVEL, DN 50 MM X 40 MM, INSTALADO EM RESERVAÇÃO DE ÁGUA DE EDIFICAÇÃO QUE POSSUA RESERVATÓRIO DE FIBRA/FIBROCIMENTO   FORNECIMENTO E INSTALAÇÃO. AF_06/2016</v>
          </cell>
          <cell r="C4416" t="str">
            <v>UN</v>
          </cell>
          <cell r="D4416" t="str">
            <v>COEFICIENTE DE REPRESENTATIVIDADE</v>
          </cell>
          <cell r="E4416" t="str">
            <v>30,22</v>
          </cell>
        </row>
        <row r="4417">
          <cell r="A4417" t="str">
            <v>94696</v>
          </cell>
          <cell r="B4417" t="str">
            <v>TÊ, PVC, SOLDÁVEL, DN 60 MM INSTALADO EM RESERVAÇÃO DE ÁGUA DE EDIFICAÇÃO QUE POSSUA RESERVATÓRIO DE FIBRA/FIBROCIMENTO   FORNECIMENTO E INSTALAÇÃO. AF_06/2016</v>
          </cell>
          <cell r="C4417" t="str">
            <v>UN</v>
          </cell>
          <cell r="D4417" t="str">
            <v>COEFICIENTE DE REPRESENTATIVIDADE</v>
          </cell>
          <cell r="E4417" t="str">
            <v>53,07</v>
          </cell>
        </row>
        <row r="4418">
          <cell r="A4418" t="str">
            <v>94697</v>
          </cell>
          <cell r="B4418" t="str">
            <v>TÊ, PVC, SOLDÁVEL, DN 75 MM INSTALADO EM RESERVAÇÃO DE ÁGUA DE EDIFICAÇÃO QUE POSSUA RESERVATÓRIO DE FIBRA/FIBROCIMENTO   FORNECIMENTO E INSTALAÇÃO. AF_06/2016</v>
          </cell>
          <cell r="C4418" t="str">
            <v>UN</v>
          </cell>
          <cell r="D4418" t="str">
            <v>COEFICIENTE DE REPRESENTATIVIDADE</v>
          </cell>
          <cell r="E4418" t="str">
            <v>78,44</v>
          </cell>
        </row>
        <row r="4419">
          <cell r="A4419" t="str">
            <v>94698</v>
          </cell>
          <cell r="B4419" t="str">
            <v>TÊ DE REDUÇÃO, PVC, SOLDÁVEL, DN 75 MM X 50 MM, INSTALADO EM RESERVAÇÃO DE ÁGUA DE EDIFICAÇÃO QUE POSSUA RESERVATÓRIO DE FIBRA/FIBROCIMENTO   FORNECIMENTO E INSTALAÇÃO. AF_06/2016</v>
          </cell>
          <cell r="C4419" t="str">
            <v>UN</v>
          </cell>
          <cell r="D4419" t="str">
            <v>COEFICIENTE DE REPRESENTATIVIDADE</v>
          </cell>
          <cell r="E4419" t="str">
            <v>64,23</v>
          </cell>
        </row>
        <row r="4420">
          <cell r="A4420" t="str">
            <v>94699</v>
          </cell>
          <cell r="B4420" t="str">
            <v>TÊ, PVC, SOLDÁVEL, DN 85 MM INSTALADO EM RESERVAÇÃO DE ÁGUA DE EDIFICAÇÃO QUE POSSUA RESERVATÓRIO DE FIBRA/FIBROCIMENTO   FORNECIMENTO E INSTALAÇÃO. AF_06/2016</v>
          </cell>
          <cell r="C4420" t="str">
            <v>UN</v>
          </cell>
          <cell r="D4420" t="str">
            <v>COEFICIENTE DE REPRESENTATIVIDADE</v>
          </cell>
          <cell r="E4420" t="str">
            <v>116,90</v>
          </cell>
        </row>
        <row r="4421">
          <cell r="A4421" t="str">
            <v>94700</v>
          </cell>
          <cell r="B4421" t="str">
            <v>TÊ DE REDUÇÃO, PVC, SOLDÁVEL, DN 85 MM X 60 MM, INSTALADO EM RESERVAÇÃO DE ÁGUA DE EDIFICAÇÃO QUE POSSUA RESERVATÓRIO DE FIBRA/FIBROCIMENTO   FORNECIMENTO E INSTALAÇÃO. AF_06/2016</v>
          </cell>
          <cell r="C4421" t="str">
            <v>UN</v>
          </cell>
          <cell r="D4421" t="str">
            <v>COEFICIENTE DE REPRESENTATIVIDADE</v>
          </cell>
          <cell r="E4421" t="str">
            <v>136,39</v>
          </cell>
        </row>
        <row r="4422">
          <cell r="A4422" t="str">
            <v>94701</v>
          </cell>
          <cell r="B4422" t="str">
            <v>TÊ, PVC, SOLDÁVEL, DN 110 MM INSTALADO EM RESERVAÇÃO DE ÁGUA DE EDIFICAÇÃO QUE POSSUA RESERVATÓRIO DE FIBRA/FIBROCIMENTO   FORNECIMENTO E INSTALAÇÃO. AF_06/2016</v>
          </cell>
          <cell r="C4422" t="str">
            <v>UN</v>
          </cell>
          <cell r="D4422" t="str">
            <v>COEFICIENTE DE REPRESENTATIVIDADE</v>
          </cell>
          <cell r="E4422" t="str">
            <v>202,75</v>
          </cell>
        </row>
        <row r="4423">
          <cell r="A4423" t="str">
            <v>94702</v>
          </cell>
          <cell r="B4423" t="str">
            <v>TÊ DE REDUÇÃO, PVC, SOLDÁVEL, DN 110 MM X 60 MM, INSTALADO EM RESERVAÇÃO DE ÁGUA DE EDIFICAÇÃO QUE POSSUA RESERVATÓRIO DE FIBRA/FIBROCIMENTO   FORNECIMENTO E INSTALAÇÃO. AF_06/2016</v>
          </cell>
          <cell r="C4423" t="str">
            <v>UN</v>
          </cell>
          <cell r="D4423" t="str">
            <v>COEFICIENTE DE REPRESENTATIVIDADE</v>
          </cell>
          <cell r="E4423" t="str">
            <v>178,52</v>
          </cell>
        </row>
        <row r="4424">
          <cell r="A4424" t="str">
            <v>94703</v>
          </cell>
          <cell r="B4424" t="str">
            <v>ADAPTADOR COM FLANGE E ANEL DE VEDAÇÃO, PVC, SOLDÁVEL, DN  25 MM X 3/4 , INSTALADO EM RESERVAÇÃO DE ÁGUA DE EDIFICAÇÃO QUE POSSUA RESERVATÓRIO DE FIBRA/FIBROCIMENTO   FORNECIMENTO E INSTALAÇÃO. AF_06/2016</v>
          </cell>
          <cell r="C4424" t="str">
            <v>UN</v>
          </cell>
          <cell r="D4424" t="str">
            <v>COEFICIENTE DE REPRESENTATIVIDADE</v>
          </cell>
          <cell r="E4424" t="str">
            <v>18,77</v>
          </cell>
        </row>
        <row r="4425">
          <cell r="A4425" t="str">
            <v>94704</v>
          </cell>
          <cell r="B4425" t="str">
            <v>ADAPTADOR COM FLANGE E ANEL DE VEDAÇÃO, PVC, SOLDÁVEL, DN 32 MM X 1 , INSTALADO EM RESERVAÇÃO DE ÁGUA DE EDIFICAÇÃO QUE POSSUA RESERVATÓRIO DE FIBRA/FIBROCIMENTO   FORNECIMENTO E INSTALAÇÃO. AF_06/2016</v>
          </cell>
          <cell r="C4425" t="str">
            <v>UN</v>
          </cell>
          <cell r="D4425" t="str">
            <v>COEFICIENTE DE REPRESENTATIVIDADE</v>
          </cell>
          <cell r="E4425" t="str">
            <v>24,72</v>
          </cell>
        </row>
        <row r="4426">
          <cell r="A4426" t="str">
            <v>94705</v>
          </cell>
          <cell r="B4426" t="str">
            <v>ADAPTADOR COM FLANGE E ANEL DE VEDAÇÃO, PVC, SOLDÁVEL, DN 40 MM X 1 1/4 , INSTALADO EM RESERVAÇÃO DE ÁGUA DE EDIFICAÇÃO QUE POSSUA RESERVATÓRIO DE FIBRA/FIBROCIMENTO   FORNECIMENTO E INSTALAÇÃO. AF_06/2016</v>
          </cell>
          <cell r="C4426" t="str">
            <v>UN</v>
          </cell>
          <cell r="D4426" t="str">
            <v>COEFICIENTE DE REPRESENTATIVIDADE</v>
          </cell>
          <cell r="E4426" t="str">
            <v>33,55</v>
          </cell>
        </row>
        <row r="4427">
          <cell r="A4427" t="str">
            <v>94706</v>
          </cell>
          <cell r="B4427" t="str">
            <v>ADAPTADOR COM FLANGE E ANEL DE VEDAÇÃO, PVC, SOLDÁVEL, DN 50 MM X 1 1/2 , INSTALADO EM RESERVAÇÃO DE ÁGUA DE EDIFICAÇÃO QUE POSSUA RESERVATÓRIO DE FIBRA/FIBROCIMENTO   FORNECIMENTO E INSTALAÇÃO. AF_06/2016</v>
          </cell>
          <cell r="C4427" t="str">
            <v>UN</v>
          </cell>
          <cell r="D4427" t="str">
            <v>COEFICIENTE DE REPRESENTATIVIDADE</v>
          </cell>
          <cell r="E4427" t="str">
            <v>39,82</v>
          </cell>
        </row>
        <row r="4428">
          <cell r="A4428" t="str">
            <v>94707</v>
          </cell>
          <cell r="B4428" t="str">
            <v>ADAPTADOR COM FLANGE E ANEL DE VEDAÇÃO, PVC, SOLDÁVEL, DN 60 MM X 2 , INSTALADO EM RESERVAÇÃO DE ÁGUA DE EDIFICAÇÃO QUE POSSUA RESERVATÓRIO DE FIBRA/FIBROCIMENTO   FORNECIMENTO E INSTALAÇÃO. AF_06/2016</v>
          </cell>
          <cell r="C4428" t="str">
            <v>UN</v>
          </cell>
          <cell r="D4428" t="str">
            <v>COEFICIENTE DE REPRESENTATIVIDADE</v>
          </cell>
          <cell r="E4428" t="str">
            <v>58,60</v>
          </cell>
        </row>
        <row r="4429">
          <cell r="A4429" t="str">
            <v>94713</v>
          </cell>
          <cell r="B4429" t="str">
            <v>ADAPTADOR COM FLANGES LIVRES, PVC, SOLDÁVEL, DN 75 MM X 2 1/2 , INSTALADO EM RESERVAÇÃO DE ÁGUA DE EDIFICAÇÃO QUE POSSUA RESERVATÓRIO DE FIBRA/FIBROCIMENTO   FORNECIMENTO E INSTALAÇÃO. AF_06/2016</v>
          </cell>
          <cell r="C4429" t="str">
            <v>UN</v>
          </cell>
          <cell r="D4429" t="str">
            <v>COEFICIENTE DE REPRESENTATIVIDADE</v>
          </cell>
          <cell r="E4429" t="str">
            <v>224,23</v>
          </cell>
        </row>
        <row r="4430">
          <cell r="A4430" t="str">
            <v>94714</v>
          </cell>
          <cell r="B4430" t="str">
            <v>ADAPTADOR COM FLANGES LIVRES, PVC, SOLDÁVEL, DN 85 MM X 3 , INSTALADO EM RESERVAÇÃO DE ÁGUA DE EDIFICAÇÃO QUE POSSUA RESERVATÓRIO DE FIBRA/FIBROCIMENTO   FORNECIMENTO E INSTALAÇÃO. AF_06/2016</v>
          </cell>
          <cell r="C4430" t="str">
            <v>UN</v>
          </cell>
          <cell r="D4430" t="str">
            <v>COEFICIENTE DE REPRESENTATIVIDADE</v>
          </cell>
          <cell r="E4430" t="str">
            <v>312,18</v>
          </cell>
        </row>
        <row r="4431">
          <cell r="A4431" t="str">
            <v>94715</v>
          </cell>
          <cell r="B4431" t="str">
            <v>ADAPTADOR COM FLANGES LIVRES, PVC, SOLDÁVEL, DN 110 MM X 4 , INSTALADO EM RESERVAÇÃO DE ÁGUA DE EDIFICAÇÃO QUE POSSUA RESERVATÓRIO DE FIBRA/FIBROCIMENTO   FORNECIMENTO E INSTALAÇÃO. AF_06/2016</v>
          </cell>
          <cell r="C4431" t="str">
            <v>UN</v>
          </cell>
          <cell r="D4431" t="str">
            <v>COEFICIENTE DE REPRESENTATIVIDADE</v>
          </cell>
          <cell r="E4431" t="str">
            <v>275,56</v>
          </cell>
        </row>
        <row r="4432">
          <cell r="A4432" t="str">
            <v>94724</v>
          </cell>
          <cell r="B4432" t="str">
            <v>CONECTOR, CPVC, SOLDÁVEL, DN 22 MM X 3/4, INSTALADO EM RESERVAÇÃO DE ÁGUA DE EDIFICAÇÃO QUE POSSUA RESERVATÓRIO DE FIBRA/FIBROCIMENTO  FORNECIMENTO E INSTALAÇÃO. AF_06/2016</v>
          </cell>
          <cell r="C4432" t="str">
            <v>UN</v>
          </cell>
          <cell r="D4432" t="str">
            <v>ATRIBUÍDO SÃO PAULO</v>
          </cell>
          <cell r="E4432" t="str">
            <v>21,44</v>
          </cell>
        </row>
        <row r="4433">
          <cell r="A4433" t="str">
            <v>94725</v>
          </cell>
          <cell r="B4433" t="str">
            <v>LUVA, CPVC, SOLDÁVEL, DN 22 MM, INSTALADO EM RESERVAÇÃO DE ÁGUA DE EDIFICAÇÃO QUE POSSUA RESERVATÓRIO DE FIBRA/FIBROCIMENTO  FORNECIMENTO E INSTALAÇÃO. AF_06/2016</v>
          </cell>
          <cell r="C4433" t="str">
            <v>UN</v>
          </cell>
          <cell r="D4433" t="str">
            <v>ATRIBUÍDO SÃO PAULO</v>
          </cell>
          <cell r="E4433" t="str">
            <v>5,31</v>
          </cell>
        </row>
        <row r="4434">
          <cell r="A4434" t="str">
            <v>94726</v>
          </cell>
          <cell r="B4434" t="str">
            <v>CONECTOR, CPVC, SOLDÁVEL, DN 28 MM X 1, INSTALADO EM RESERVAÇÃO DE ÁGUA DE EDIFICAÇÃO QUE POSSUA RESERVATÓRIO DE FIBRA/FIBROCIMENTO  FORNECIMENTO E INSTALAÇÃO. AF_06/2016</v>
          </cell>
          <cell r="C4434" t="str">
            <v>UN</v>
          </cell>
          <cell r="D4434" t="str">
            <v>ATRIBUÍDO SÃO PAULO</v>
          </cell>
          <cell r="E4434" t="str">
            <v>26,66</v>
          </cell>
        </row>
        <row r="4435">
          <cell r="A4435" t="str">
            <v>94727</v>
          </cell>
          <cell r="B4435" t="str">
            <v>LUVA, CPVC, SOLDÁVEL, DN 28 MM, INSTALADO EM RESERVAÇÃO DE ÁGUA DE EDIFICAÇÃO QUE POSSUA RESERVATÓRIO DE FIBRA/FIBROCIMENTO  FORNECIMENTO E INSTALAÇÃO. AF_06/2016</v>
          </cell>
          <cell r="C4435" t="str">
            <v>UN</v>
          </cell>
          <cell r="D4435" t="str">
            <v>ATRIBUÍDO SÃO PAULO</v>
          </cell>
          <cell r="E4435" t="str">
            <v>7,71</v>
          </cell>
        </row>
        <row r="4436">
          <cell r="A4436" t="str">
            <v>94728</v>
          </cell>
          <cell r="B4436" t="str">
            <v>CONECTOR, CPVC, SOLDÁVEL, DN 35 MM X 1 1/4, INSTALADO EM RESERVAÇÃO DE ÁGUA DE EDIFICAÇÃO QUE POSSUA RESERVATÓRIO DE FIBRA/FIBROCIMENTO  FORNECIMENTO E INSTALAÇÃO. AF_06/2016</v>
          </cell>
          <cell r="C4436" t="str">
            <v>UN</v>
          </cell>
          <cell r="D4436" t="str">
            <v>ATRIBUÍDO SÃO PAULO</v>
          </cell>
          <cell r="E4436" t="str">
            <v>41,87</v>
          </cell>
        </row>
        <row r="4437">
          <cell r="A4437" t="str">
            <v>94729</v>
          </cell>
          <cell r="B4437" t="str">
            <v>LUVA, CPVC, SOLDÁVEL, DN 35 MM, INSTALADO EM RESERVAÇÃO DE ÁGUA DE EDIFICAÇÃO QUE POSSUA RESERVATÓRIO DE FIBRA/FIBROCIMENTO  FORNECIMENTO E INSTALAÇÃO. AF_06/2016</v>
          </cell>
          <cell r="C4437" t="str">
            <v>UN</v>
          </cell>
          <cell r="D4437" t="str">
            <v>ATRIBUÍDO SÃO PAULO</v>
          </cell>
          <cell r="E4437" t="str">
            <v>14,27</v>
          </cell>
        </row>
        <row r="4438">
          <cell r="A4438" t="str">
            <v>94730</v>
          </cell>
          <cell r="B4438" t="str">
            <v>CONECTOR, CPVC, SOLDÁVEL, DN 42 MM X 1 1/2, INSTALADO EM RESERVAÇÃO DE ÁGUA DE EDIFICAÇÃO QUE POSSUA RESERVATÓRIO DE FIBRA/FIBROCIMENTO  FORNECIMENTO E INSTALAÇÃO. AF_06/2016</v>
          </cell>
          <cell r="C4438" t="str">
            <v>UN</v>
          </cell>
          <cell r="D4438" t="str">
            <v>ATRIBUÍDO SÃO PAULO</v>
          </cell>
          <cell r="E4438" t="str">
            <v>50,23</v>
          </cell>
        </row>
        <row r="4439">
          <cell r="A4439" t="str">
            <v>94731</v>
          </cell>
          <cell r="B4439" t="str">
            <v>LUVA, CPVC, SOLDÁVEL, DN 42 MM, INSTALADO EM RESERVAÇÃO DE ÁGUA DE EDIFICAÇÃO QUE POSSUA RESERVATÓRIO DE FIBRA/FIBROCIMENTO  FORNECIMENTO E INSTALAÇÃO. AF_06/2016</v>
          </cell>
          <cell r="C4439" t="str">
            <v>UN</v>
          </cell>
          <cell r="D4439" t="str">
            <v>ATRIBUÍDO SÃO PAULO</v>
          </cell>
          <cell r="E4439" t="str">
            <v>17,99</v>
          </cell>
        </row>
        <row r="4440">
          <cell r="A4440" t="str">
            <v>94732</v>
          </cell>
          <cell r="B4440" t="str">
            <v>CONECTOR, CPVC, SOLDÁVEL, DN 54 MM X 2", INSTALADO EM RESERVAÇÃO DE ÁGUA DE EDIFICAÇÃO QUE POSSUA RESERVATÓRIO DE FIBRA/FIBROCIMENTO - FORNECIMENTO E INSTALAÇÃO. AF_06/2016</v>
          </cell>
          <cell r="C4440" t="str">
            <v>UN</v>
          </cell>
          <cell r="D4440" t="str">
            <v>ATRIBUÍDO SÃO PAULO</v>
          </cell>
          <cell r="E4440" t="str">
            <v>82,13</v>
          </cell>
        </row>
        <row r="4441">
          <cell r="A4441" t="str">
            <v>94733</v>
          </cell>
          <cell r="B4441" t="str">
            <v>LUVA, CPVC, SOLDÁVEL, DN 54 MM, INSTALADO EM RESERVAÇÃO DE ÁGUA DE EDIFICAÇÃO QUE POSSUA RESERVATÓRIO DE FIBRA/FIBROCIMENTO  FORNECIMENTO E INSTALAÇÃO. AF_06/2016</v>
          </cell>
          <cell r="C4441" t="str">
            <v>UN</v>
          </cell>
          <cell r="D4441" t="str">
            <v>ATRIBUÍDO SÃO PAULO</v>
          </cell>
          <cell r="E4441" t="str">
            <v>34,29</v>
          </cell>
        </row>
        <row r="4442">
          <cell r="A4442" t="str">
            <v>94734</v>
          </cell>
          <cell r="B4442" t="str">
            <v>CONECTOR, CPVC, SOLDÁVEL, DN 73 MM X 2 1/2", INSTALADO EM RESERVAÇÃO DE ÁGUA DE EDIFICAÇÃO QUE POSSUA RESERVATÓRIO DE FIBRA/FIBROCIMENTO - FORNECIMENTO E INSTALAÇÃO. AF_06/2016</v>
          </cell>
          <cell r="C4442" t="str">
            <v>UN</v>
          </cell>
          <cell r="D4442" t="str">
            <v>ATRIBUÍDO SÃO PAULO</v>
          </cell>
          <cell r="E4442" t="str">
            <v>294,78</v>
          </cell>
        </row>
        <row r="4443">
          <cell r="A4443" t="str">
            <v>94736</v>
          </cell>
          <cell r="B4443" t="str">
            <v>CONECTOR, CPVC, SOLDÁVEL, DN 89 MM X 3", INSTALADO EM RESERVAÇÃO DE ÁGUA DE EDIFICAÇÃO QUE POSSUA RESERVATÓRIO DE FIBRA/FIBROCIMENTO - FORNECIMENTO E INSTALAÇÃO. AF_06/2016</v>
          </cell>
          <cell r="C4443" t="str">
            <v>UN</v>
          </cell>
          <cell r="D4443" t="str">
            <v>ATRIBUÍDO SÃO PAULO</v>
          </cell>
          <cell r="E4443" t="str">
            <v>431,70</v>
          </cell>
        </row>
        <row r="4444">
          <cell r="A4444" t="str">
            <v>94737</v>
          </cell>
          <cell r="B4444" t="str">
            <v>LUVA, CPVC, SOLDÁVEL, DN 89 MM, INSTALADO EM RESERVAÇÃO DE ÁGUA DE EDIFICAÇÃO QUE POSSUA RESERVATÓRIO DE FIBRA/FIBROCIMENTO  FORNECIMENTO E INSTALAÇÃO. AF_06/2016</v>
          </cell>
          <cell r="C4444" t="str">
            <v>UN</v>
          </cell>
          <cell r="D4444" t="str">
            <v>ATRIBUÍDO SÃO PAULO</v>
          </cell>
          <cell r="E4444" t="str">
            <v>144,33</v>
          </cell>
        </row>
        <row r="4445">
          <cell r="A4445" t="str">
            <v>94738</v>
          </cell>
          <cell r="B4445" t="str">
            <v>CONECTOR, CPVC, SOLDÁVEL, DN 114 MM X 4", INSTALADO EM RESERVAÇÃO DE ÁGUA DE EDIFICAÇÃO QUE POSSUA RESERVATÓRIO DE FIBRA/FIBROCIMENTO - FORNECIMENTO E INSTALAÇÃO. AF_06/2016</v>
          </cell>
          <cell r="C4445" t="str">
            <v>UN</v>
          </cell>
          <cell r="D4445" t="str">
            <v>ATRIBUÍDO SÃO PAULO</v>
          </cell>
          <cell r="E4445" t="str">
            <v>1.292,98</v>
          </cell>
        </row>
        <row r="4446">
          <cell r="A4446" t="str">
            <v>94739</v>
          </cell>
          <cell r="B4446" t="str">
            <v>LUVA, CPVC, SOLDÁVEL, DN 114 MM, INSTALADO EM RESERVAÇÃO DE ÁGUA DE EDIFICAÇÃO QUE POSSUA RESERVATÓRIO DE FIBRA/FIBROCIMENTO - FORNECIMENTO E INSTALAÇÃO. AF_06/2016</v>
          </cell>
          <cell r="C4446" t="str">
            <v>UN</v>
          </cell>
          <cell r="D4446" t="str">
            <v>ATRIBUÍDO SÃO PAULO</v>
          </cell>
          <cell r="E4446" t="str">
            <v>165,41</v>
          </cell>
        </row>
        <row r="4447">
          <cell r="A4447" t="str">
            <v>94740</v>
          </cell>
          <cell r="B4447" t="str">
            <v>JOELHO 90 GRAUS, CPVC, SOLDÁVEL, DN 22 MM, INSTALADO EM RESERVAÇÃO DE ÁGUA DE EDIFICAÇÃO QUE POSSUA RESERVATÓRIO DE FIBRA/FIBROCIMENTO  FORNECIMENTO E INSTALAÇÃO. AF_06/2016</v>
          </cell>
          <cell r="C4447" t="str">
            <v>UN</v>
          </cell>
          <cell r="D4447" t="str">
            <v>ATRIBUÍDO SÃO PAULO</v>
          </cell>
          <cell r="E4447" t="str">
            <v>8,29</v>
          </cell>
        </row>
        <row r="4448">
          <cell r="A4448" t="str">
            <v>94741</v>
          </cell>
          <cell r="B4448" t="str">
            <v>CURVA 90 GRAUS, CPVC, SOLDÁVEL, DN 22 MM, INSTALADO EM RESERVAÇÃO DE ÁGUA DE EDIFICAÇÃO QUE POSSUA RESERVATÓRIO DE FIBRA/FIBROCIMENTO  FORNECIMENTO E INSTALAÇÃO. AF_06/2016</v>
          </cell>
          <cell r="C4448" t="str">
            <v>UN</v>
          </cell>
          <cell r="D4448" t="str">
            <v>ATRIBUÍDO SÃO PAULO</v>
          </cell>
          <cell r="E4448" t="str">
            <v>10,63</v>
          </cell>
        </row>
        <row r="4449">
          <cell r="A4449" t="str">
            <v>94742</v>
          </cell>
          <cell r="B4449" t="str">
            <v>JOELHO 90 GRAUS, CPVC, SOLDÁVEL, DN 28 MM, INSTALADO EM RESERVAÇÃO DE ÁGUA DE EDIFICAÇÃO QUE POSSUA RESERVATÓRIO DE FIBRA/FIBROCIMENTO  FORNECIMENTO E INSTALAÇÃO. AF_06/2016</v>
          </cell>
          <cell r="C4449" t="str">
            <v>UN</v>
          </cell>
          <cell r="D4449" t="str">
            <v>ATRIBUÍDO SÃO PAULO</v>
          </cell>
          <cell r="E4449" t="str">
            <v>12,26</v>
          </cell>
        </row>
        <row r="4450">
          <cell r="A4450" t="str">
            <v>94743</v>
          </cell>
          <cell r="B4450" t="str">
            <v>CURVA 90 GRAUS, CPVC, SOLDÁVEL, DN 28 MM, INSTALADO EM RESERVAÇÃO DE ÁGUA DE EDIFICAÇÃO QUE POSSUA RESERVATÓRIO DE FIBRA/FIBROCIMENTO  FORNECIMENTO E INSTALAÇÃO. AF_06/2016</v>
          </cell>
          <cell r="C4450" t="str">
            <v>UN</v>
          </cell>
          <cell r="D4450" t="str">
            <v>ATRIBUÍDO SÃO PAULO</v>
          </cell>
          <cell r="E4450" t="str">
            <v>15,78</v>
          </cell>
        </row>
        <row r="4451">
          <cell r="A4451" t="str">
            <v>94744</v>
          </cell>
          <cell r="B4451" t="str">
            <v>JOELHO 90 GRAUS, CPVC, SOLDÁVEL, DN 35 MM, INSTALADO EM RESERVAÇÃO DE ÁGUA DE EDIFICAÇÃO QUE POSSUA RESERVATÓRIO DE FIBRA/FIBROCIMENTO  FORNECIMENTO E INSTALAÇÃO. AF_06/2016</v>
          </cell>
          <cell r="C4451" t="str">
            <v>UN</v>
          </cell>
          <cell r="D4451" t="str">
            <v>ATRIBUÍDO SÃO PAULO</v>
          </cell>
          <cell r="E4451" t="str">
            <v>19,97</v>
          </cell>
        </row>
        <row r="4452">
          <cell r="A4452" t="str">
            <v>94746</v>
          </cell>
          <cell r="B4452" t="str">
            <v>JOELHO 90 GRAUS, CPVC, SOLDÁVEL, DN 42 MM, INSTALADO EM RESERVAÇÃO DE ÁGUA DE EDIFICAÇÃO QUE POSSUA RESERVATÓRIO DE FIBRA/FIBROCIMENTO  FORNECIMENTO E INSTALAÇÃO. AF_06/2016</v>
          </cell>
          <cell r="C4452" t="str">
            <v>UN</v>
          </cell>
          <cell r="D4452" t="str">
            <v>ATRIBUÍDO SÃO PAULO</v>
          </cell>
          <cell r="E4452" t="str">
            <v>27,28</v>
          </cell>
        </row>
        <row r="4453">
          <cell r="A4453" t="str">
            <v>94748</v>
          </cell>
          <cell r="B4453" t="str">
            <v>JOELHO 90 GRAUS, CPVC, SOLDÁVEL, DN 54 MM, INSTALADO EM RESERVAÇÃO DE ÁGUA DE EDIFICAÇÃO QUE POSSUA RESERVATÓRIO DE FIBRA/FIBROCIMENTO  FORNECIMENTO E INSTALAÇÃO. AF_06/2016</v>
          </cell>
          <cell r="C4453" t="str">
            <v>UN</v>
          </cell>
          <cell r="D4453" t="str">
            <v>ATRIBUÍDO SÃO PAULO</v>
          </cell>
          <cell r="E4453" t="str">
            <v>64,24</v>
          </cell>
        </row>
        <row r="4454">
          <cell r="A4454" t="str">
            <v>94750</v>
          </cell>
          <cell r="B4454" t="str">
            <v>JOELHO 90 GRAUS, CPVC, SOLDÁVEL, DN 73 MM, INSTALADO EM RESERVAÇÃO DE ÁGUA DE EDIFICAÇÃO QUE POSSUA RESERVATÓRIO DE FIBRA/FIBROCIMENTO  FORNECIMENTO E INSTALAÇÃO. AF_06/2016</v>
          </cell>
          <cell r="C4454" t="str">
            <v>UN</v>
          </cell>
          <cell r="D4454" t="str">
            <v>ATRIBUÍDO SÃO PAULO</v>
          </cell>
          <cell r="E4454" t="str">
            <v>125,46</v>
          </cell>
        </row>
        <row r="4455">
          <cell r="A4455" t="str">
            <v>94752</v>
          </cell>
          <cell r="B4455" t="str">
            <v>JOELHO 90 GRAUS, CPVC, SOLDÁVEL, DN 89 MM, INSTALADO EM RESERVAÇÃO DE ÁGUA DE EDIFICAÇÃO QUE POSSUA RESERVATÓRIO DE FIBRA/FIBROCIMENTO  FORNECIMENTO E INSTALAÇÃO. AF_06/2016</v>
          </cell>
          <cell r="C4455" t="str">
            <v>UN</v>
          </cell>
          <cell r="D4455" t="str">
            <v>ATRIBUÍDO SÃO PAULO</v>
          </cell>
          <cell r="E4455" t="str">
            <v>153,42</v>
          </cell>
        </row>
        <row r="4456">
          <cell r="A4456" t="str">
            <v>94754</v>
          </cell>
          <cell r="B4456" t="str">
            <v>JOELHO 90 GRAUS, CPVC, SOLDÁVEL, DN 114 MM, INSTALADO EM RESERVAÇÃO DE ÁGUA DE EDIFICAÇÃO QUE POSSUA RESERVATÓRIO DE FIBRA/FIBROCIMENTO - FORNECIMENTO E INSTALAÇÃO. AF_06/2016</v>
          </cell>
          <cell r="C4456" t="str">
            <v>UN</v>
          </cell>
          <cell r="D4456" t="str">
            <v>ATRIBUÍDO SÃO PAULO</v>
          </cell>
          <cell r="E4456" t="str">
            <v>205,43</v>
          </cell>
        </row>
        <row r="4457">
          <cell r="A4457" t="str">
            <v>94756</v>
          </cell>
          <cell r="B4457" t="str">
            <v>TE, CPVC, SOLDÁVEL, DN 22 MM, INSTALADO EM RESERVAÇÃO DE ÁGUA DE EDIFICAÇÃO QUE POSSUA RESERVATÓRIO DE FIBRA/FIBROCIMENTO  FORNECIMENTO E INSTALAÇÃO. AF_06/2016</v>
          </cell>
          <cell r="C4457" t="str">
            <v>UN</v>
          </cell>
          <cell r="D4457" t="str">
            <v>ATRIBUÍDO SÃO PAULO</v>
          </cell>
          <cell r="E4457" t="str">
            <v>10,41</v>
          </cell>
        </row>
        <row r="4458">
          <cell r="A4458" t="str">
            <v>94757</v>
          </cell>
          <cell r="B4458" t="str">
            <v>TE, CPVC, SOLDÁVEL, DN 28 MM, INSTALADO EM RESERVAÇÃO DE ÁGUA DE EDIFICAÇÃO QUE POSSUA RESERVATÓRIO DE FIBRA/FIBROCIMENTO  FORNECIMENTO E INSTALAÇÃO. AF_06/2016</v>
          </cell>
          <cell r="C4458" t="str">
            <v>UN</v>
          </cell>
          <cell r="D4458" t="str">
            <v>ATRIBUÍDO SÃO PAULO</v>
          </cell>
          <cell r="E4458" t="str">
            <v>14,40</v>
          </cell>
        </row>
        <row r="4459">
          <cell r="A4459" t="str">
            <v>94758</v>
          </cell>
          <cell r="B4459" t="str">
            <v>TE, CPVC, SOLDÁVEL, DN 35 MM, INSTALADO EM RESERVAÇÃO DE ÁGUA DE EDIFICAÇÃO QUE POSSUA RESERVATÓRIO DE FIBRA/FIBROCIMENTO  FORNECIMENTO E INSTALAÇÃO. AF_06/2016</v>
          </cell>
          <cell r="C4459" t="str">
            <v>UN</v>
          </cell>
          <cell r="D4459" t="str">
            <v>ATRIBUÍDO SÃO PAULO</v>
          </cell>
          <cell r="E4459" t="str">
            <v>39,04</v>
          </cell>
        </row>
        <row r="4460">
          <cell r="A4460" t="str">
            <v>94759</v>
          </cell>
          <cell r="B4460" t="str">
            <v>TE, CPVC, SOLDÁVEL, DN 42 MM, INSTALADO EM RESERVAÇÃO DE ÁGUA DE EDIFICAÇÃO QUE POSSUA RESERVATÓRIO DE FIBRA/FIBROCIMENTO  FORNECIMENTO E INSTALAÇÃO. AF_06/2016</v>
          </cell>
          <cell r="C4460" t="str">
            <v>UN</v>
          </cell>
          <cell r="D4460" t="str">
            <v>ATRIBUÍDO SÃO PAULO</v>
          </cell>
          <cell r="E4460" t="str">
            <v>47,69</v>
          </cell>
        </row>
        <row r="4461">
          <cell r="A4461" t="str">
            <v>94760</v>
          </cell>
          <cell r="B4461" t="str">
            <v>TE, CPVC, SOLDÁVEL, DN 54 MM, INSTALADO EM RESERVAÇÃO DE ÁGUA DE EDIFICAÇÃO QUE POSSUA RESERVATÓRIO DE FIBRA/FIBROCIMENTO  FORNECIMENTO E INSTALAÇÃO. AF_06/2016</v>
          </cell>
          <cell r="C4461" t="str">
            <v>UN</v>
          </cell>
          <cell r="D4461" t="str">
            <v>ATRIBUÍDO SÃO PAULO</v>
          </cell>
          <cell r="E4461" t="str">
            <v>80,01</v>
          </cell>
        </row>
        <row r="4462">
          <cell r="A4462" t="str">
            <v>94761</v>
          </cell>
          <cell r="B4462" t="str">
            <v>TE, CPVC, SOLDÁVEL, DN 73 MM, INSTALADO EM RESERVAÇÃO DE ÁGUA DE EDIFICAÇÃO QUE POSSUA RESERVATÓRIO DE FIBRA/FIBROCIMENTO  FORNECIMENTO E INSTALAÇÃO. AF_06/2016</v>
          </cell>
          <cell r="C4462" t="str">
            <v>UN</v>
          </cell>
          <cell r="D4462" t="str">
            <v>ATRIBUÍDO SÃO PAULO</v>
          </cell>
          <cell r="E4462" t="str">
            <v>168,02</v>
          </cell>
        </row>
        <row r="4463">
          <cell r="A4463" t="str">
            <v>94762</v>
          </cell>
          <cell r="B4463" t="str">
            <v>TE, CPVC, SOLDÁVEL, DN 89 MM, INSTALADO EM RESERVAÇÃO DE ÁGUA DE EDIFICAÇÃO QUE POSSUA RESERVATÓRIO DE FIBRA/FIBROCIMENTO  FORNECIMENTO E INSTALAÇÃO. AF_06/2016</v>
          </cell>
          <cell r="C4463" t="str">
            <v>UN</v>
          </cell>
          <cell r="D4463" t="str">
            <v>ATRIBUÍDO SÃO PAULO</v>
          </cell>
          <cell r="E4463" t="str">
            <v>207,00</v>
          </cell>
        </row>
        <row r="4464">
          <cell r="A4464" t="str">
            <v>94763</v>
          </cell>
          <cell r="B4464" t="str">
            <v>TE, CPVC, SOLDÁVEL, DN 114 MM, INSTALADO EM RESERVAÇÃO DE ÁGUA DE EDIFICAÇÃO QUE POSSUA RESERVATÓRIO DE FIBRA/FIBROCIMENTO - FORNECIMENTO E INSTALAÇÃO. AF_06/2016</v>
          </cell>
          <cell r="C4464" t="str">
            <v>UN</v>
          </cell>
          <cell r="D4464" t="str">
            <v>ATRIBUÍDO SÃO PAULO</v>
          </cell>
          <cell r="E4464" t="str">
            <v>251,34</v>
          </cell>
        </row>
        <row r="4465">
          <cell r="A4465" t="str">
            <v>94764</v>
          </cell>
          <cell r="B4465" t="str">
            <v>ADAPTADOR COM FLANGE E ANEL DE VEDAÇÃO, CPVC, ROSCÁVEL, DN 15 MM, INSTALADO EM RESERVAÇÃO DE ÁGUA DE EDIFICAÇÃO QUE POSSUA RESERVATÓRIO DE FIBRA/FIBROCIMENTO - FORNECIMENTO E INSTALAÇÃO. AF_06/2016</v>
          </cell>
          <cell r="C4465" t="str">
            <v>UN</v>
          </cell>
          <cell r="D4465" t="str">
            <v>ATRIBUÍDO SÃO PAULO</v>
          </cell>
          <cell r="E4465" t="str">
            <v>29,40</v>
          </cell>
        </row>
        <row r="4466">
          <cell r="A4466" t="str">
            <v>94765</v>
          </cell>
          <cell r="B4466" t="str">
            <v>ADAPTADOR COM FLANGE E ANEL DE VEDAÇÃO, CPVC, ROSCÁVEL, DN 22 MM, INSTALADO EM RESERVAÇÃO DE ÁGUA DE EDIFICAÇÃO QUE POSSUA RESERVATÓRIO DE FIBRA/FIBROCIMENTO - FORNECIMENTO E INSTALAÇÃO. AF_06/2016</v>
          </cell>
          <cell r="C4466" t="str">
            <v>UN</v>
          </cell>
          <cell r="D4466" t="str">
            <v>ATRIBUÍDO SÃO PAULO</v>
          </cell>
          <cell r="E4466" t="str">
            <v>31,92</v>
          </cell>
        </row>
        <row r="4467">
          <cell r="A4467" t="str">
            <v>94766</v>
          </cell>
          <cell r="B4467" t="str">
            <v>ADAPTADOR COM FLANGE E ANEL DE VEDAÇÃO, CPVC, ROSCÁVEL, DN 28 MM, INSTALADO EM RESERVAÇÃO DE ÁGUA DE EDIFICAÇÃO QUE POSSUA RESERVATÓRIO DE FIBRA/FIBROCIMENTO - FORNECIMENTO E INSTALAÇÃO. AF_06/2016</v>
          </cell>
          <cell r="C4467" t="str">
            <v>UN</v>
          </cell>
          <cell r="D4467" t="str">
            <v>ATRIBUÍDO SÃO PAULO</v>
          </cell>
          <cell r="E4467" t="str">
            <v>35,26</v>
          </cell>
        </row>
        <row r="4468">
          <cell r="A4468" t="str">
            <v>94767</v>
          </cell>
          <cell r="B4468" t="str">
            <v>ADAPTADOR COM FLANGE E ANEL DE VEDAÇÃO, CPVC, ROSCÁVEL, DN 35 MM, INSTALADO EM RESERVAÇÃO DE ÁGUA DE EDIFICAÇÃO QUE POSSUA RESERVATÓRIO DE FIBRA/FIBROCIMENTO - FORNECIMENTO E INSTALAÇÃO. AF_06/2016</v>
          </cell>
          <cell r="C4468" t="str">
            <v>UN</v>
          </cell>
          <cell r="D4468" t="str">
            <v>ATRIBUÍDO SÃO PAULO</v>
          </cell>
          <cell r="E4468" t="str">
            <v>52,22</v>
          </cell>
        </row>
        <row r="4469">
          <cell r="A4469" t="str">
            <v>94768</v>
          </cell>
          <cell r="B4469" t="str">
            <v>ADAPTADOR COM FLANGE E ANEL DE VEDAÇÃO, CPVC, ROSCÁVEL, DN 42 MM, INSTALADO EM RESERVAÇÃO DE ÁGUA DE EDIFICAÇÃO QUE POSSUA RESERVATÓRIO DE FIBRA/FIBROCIMENTO - FORNECIMENTO E INSTALAÇÃO. AF_06/2016</v>
          </cell>
          <cell r="C4469" t="str">
            <v>UN</v>
          </cell>
          <cell r="D4469" t="str">
            <v>ATRIBUÍDO SÃO PAULO</v>
          </cell>
          <cell r="E4469" t="str">
            <v>58,80</v>
          </cell>
        </row>
        <row r="4470">
          <cell r="A4470" t="str">
            <v>94769</v>
          </cell>
          <cell r="B4470" t="str">
            <v>ADAPTADOR COM FLANGE E ANEL DE VEDAÇÃO, CPVC, ROSCÁVEL, DN 54 MM, INSTALADO EM RESERVAÇÃO DE ÁGUA DE EDIFICAÇÃO QUE POSSUA RESERVATÓRIO DE FIBRA/FIBROCIMENTO - FORNECIMENTO E INSTALAÇÃO. AF_06/2016</v>
          </cell>
          <cell r="C4470" t="str">
            <v>UN</v>
          </cell>
          <cell r="D4470" t="str">
            <v>ATRIBUÍDO SÃO PAULO</v>
          </cell>
          <cell r="E4470" t="str">
            <v>80,77</v>
          </cell>
        </row>
        <row r="4471">
          <cell r="A4471" t="str">
            <v>94770</v>
          </cell>
          <cell r="B4471" t="str">
            <v>ADAPTADOR COM FLANGES LIVRES, CPVC, ROSCÁVEL, DN 15 MM, INSTALADO EM RESERVAÇÃO DE ÁGUA DE EDIFICAÇÃO QUE POSSUA RESERVATÓRIO DE FIBRA/FIBROCIMENTO - FORNECIMENTO E INSTALAÇÃO. AF_06/2016</v>
          </cell>
          <cell r="C4471" t="str">
            <v>UN</v>
          </cell>
          <cell r="D4471" t="str">
            <v>ATRIBUÍDO SÃO PAULO</v>
          </cell>
          <cell r="E4471" t="str">
            <v>33,49</v>
          </cell>
        </row>
        <row r="4472">
          <cell r="A4472" t="str">
            <v>94771</v>
          </cell>
          <cell r="B4472" t="str">
            <v>ADAPTADOR COM FLANGES LIVRES, CPVC, ROSCÁVEL, DN 22 MM, INSTALADO EM RESERVAÇÃO DE ÁGUA DE EDIFICAÇÃO QUE POSSUA RESERVATÓRIO DE FIBRA/FIBROCIMENTO - FORNECIMENTO E INSTALAÇÃO. AF_06/2016</v>
          </cell>
          <cell r="C4472" t="str">
            <v>UN</v>
          </cell>
          <cell r="D4472" t="str">
            <v>ATRIBUÍDO SÃO PAULO</v>
          </cell>
          <cell r="E4472" t="str">
            <v>36,01</v>
          </cell>
        </row>
        <row r="4473">
          <cell r="A4473" t="str">
            <v>94772</v>
          </cell>
          <cell r="B4473" t="str">
            <v>ADAPTADOR COM FLANGES LIVRES, CPVC, ROSCÁVEL, DN 28 MM, INSTALADO EM RESERVAÇÃO DE ÁGUA DE EDIFICAÇÃO QUE POSSUA RESERVATÓRIO DE FIBRA/FIBROCIMENTO - FORNECIMENTO E INSTALAÇÃO. AF_06/2016</v>
          </cell>
          <cell r="C4473" t="str">
            <v>UN</v>
          </cell>
          <cell r="D4473" t="str">
            <v>ATRIBUÍDO SÃO PAULO</v>
          </cell>
          <cell r="E4473" t="str">
            <v>39,35</v>
          </cell>
        </row>
        <row r="4474">
          <cell r="A4474" t="str">
            <v>94773</v>
          </cell>
          <cell r="B4474" t="str">
            <v>ADAPTADOR COM FLANGES LIVRES, CPVC, ROSCÁVEL, DN 35 MM, INSTALADO EM RESERVAÇÃO DE ÁGUA DE EDIFICAÇÃO QUE POSSUA RESERVATÓRIO DE FIBRA/FIBROCIMENTO - FORNECIMENTO E INSTALAÇÃO. AF_06/2016</v>
          </cell>
          <cell r="C4474" t="str">
            <v>UN</v>
          </cell>
          <cell r="D4474" t="str">
            <v>ATRIBUÍDO SÃO PAULO</v>
          </cell>
          <cell r="E4474" t="str">
            <v>56,31</v>
          </cell>
        </row>
        <row r="4475">
          <cell r="A4475" t="str">
            <v>94774</v>
          </cell>
          <cell r="B4475" t="str">
            <v>ADAPTADOR COM FLANGES LIVRES, CPVC, ROSCÁVEL, DN 42 MM, INSTALADO EM RESERVAÇÃO DE ÁGUA DE EDIFICAÇÃO QUE POSSUA RESERVATÓRIO DE FIBRA/FIBROCIMENTO - FORNECIMENTO E INSTALAÇÃO. AF_06/2016</v>
          </cell>
          <cell r="C4475" t="str">
            <v>UN</v>
          </cell>
          <cell r="D4475" t="str">
            <v>ATRIBUÍDO SÃO PAULO</v>
          </cell>
          <cell r="E4475" t="str">
            <v>62,89</v>
          </cell>
        </row>
        <row r="4476">
          <cell r="A4476" t="str">
            <v>94775</v>
          </cell>
          <cell r="B4476" t="str">
            <v>ADAPTADOR COM FLANGES LIVRES, CPVC, ROSCÁVEL, DN 54 MM, INSTALADO EM RESERVAÇÃO DE ÁGUA DE EDIFICAÇÃO QUE POSSUA RESERVATÓRIO DE FIBRA/FIBROCIMENTO - FORNECIMENTO E INSTALAÇÃO. AF_06/2016</v>
          </cell>
          <cell r="C4476" t="str">
            <v>UN</v>
          </cell>
          <cell r="D4476" t="str">
            <v>ATRIBUÍDO SÃO PAULO</v>
          </cell>
          <cell r="E4476" t="str">
            <v>86,19</v>
          </cell>
        </row>
        <row r="4477">
          <cell r="A4477" t="str">
            <v>94783</v>
          </cell>
          <cell r="B4477" t="str">
            <v>ADAPTADOR COM FLANGE E ANEL DE VEDAÇÃO, PVC, SOLDÁVEL, DN  20 MM X 1/2 , INSTALADO EM RESERVAÇÃO DE ÁGUA DE EDIFICAÇÃO QUE POSSUA RESERVATÓRIO DE FIBRA/FIBROCIMENTO   FORNECIMENTO E INSTALAÇÃO. AF_06/2016</v>
          </cell>
          <cell r="C4477" t="str">
            <v>UN</v>
          </cell>
          <cell r="D4477" t="str">
            <v>COEFICIENTE DE REPRESENTATIVIDADE</v>
          </cell>
          <cell r="E4477" t="str">
            <v>17,81</v>
          </cell>
        </row>
        <row r="4478">
          <cell r="A4478" t="str">
            <v>94785</v>
          </cell>
          <cell r="B4478" t="str">
            <v>ADAPTADOR COM FLANGES LIVRES, PVC, SOLDÁVEL LONGO, DN 32 MM X 1 , INSTALADO EM RESERVAÇÃO DE ÁGUA DE EDIFICAÇÃO QUE POSSUA RESERVATÓRIO DE FIBRA/FIBROCIMENTO   FORNECIMENTO E INSTALAÇÃO. AF_06/2016</v>
          </cell>
          <cell r="C4478" t="str">
            <v>UN</v>
          </cell>
          <cell r="D4478" t="str">
            <v>COEFICIENTE DE REPRESENTATIVIDADE</v>
          </cell>
          <cell r="E4478" t="str">
            <v>21,01</v>
          </cell>
        </row>
        <row r="4479">
          <cell r="A4479" t="str">
            <v>94789</v>
          </cell>
          <cell r="B4479" t="str">
            <v>ADAPTADOR COM FLANGES LIVRES, PVC, SOLDÁVEL LONGO, DN 75 MM X 2 1/2 , INSTALADO EM RESERVAÇÃO DE ÁGUA DE EDIFICAÇÃO QUE POSSUA RESERVATÓRIO DE FIBRA/FIBROCIMENTO   FORNECIMENTO E INSTALAÇÃO. AF_06/2016</v>
          </cell>
          <cell r="C4479" t="str">
            <v>UN</v>
          </cell>
          <cell r="D4479" t="str">
            <v>COEFICIENTE DE REPRESENTATIVIDADE</v>
          </cell>
          <cell r="E4479" t="str">
            <v>214,29</v>
          </cell>
        </row>
        <row r="4480">
          <cell r="A4480" t="str">
            <v>94790</v>
          </cell>
          <cell r="B4480" t="str">
            <v>ADAPTADOR COM FLANGES LIVRES, PVC, SOLDÁVEL LONGO, DN 85 MM X 3 , INSTALADO EM RESERVAÇÃO DE ÁGUA DE EDIFICAÇÃO QUE POSSUA RESERVATÓRIO DE FIBRA/FIBROCIMENTO   FORNECIMENTO E INSTALAÇÃO. AF_06/2016</v>
          </cell>
          <cell r="C4480" t="str">
            <v>UN</v>
          </cell>
          <cell r="D4480" t="str">
            <v>COEFICIENTE DE REPRESENTATIVIDADE</v>
          </cell>
          <cell r="E4480" t="str">
            <v>295,48</v>
          </cell>
        </row>
        <row r="4481">
          <cell r="A4481" t="str">
            <v>94791</v>
          </cell>
          <cell r="B4481" t="str">
            <v>ADAPTADOR COM FLANGES LIVRES, PVC, SOLDÁVEL LONGO, DN 110 MM X 4 , INSTALADO EM RESERVAÇÃO DE ÁGUA DE EDIFICAÇÃO QUE POSSUA RESERVATÓRIO DE FIBRA/FIBROCIMENTO   FORNECIMENTO E INSTALAÇÃO. AF_06/2016</v>
          </cell>
          <cell r="C4481" t="str">
            <v>UN</v>
          </cell>
          <cell r="D4481" t="str">
            <v>COEFICIENTE DE REPRESENTATIVIDADE</v>
          </cell>
          <cell r="E4481" t="str">
            <v>389,58</v>
          </cell>
        </row>
        <row r="4482">
          <cell r="A4482" t="str">
            <v>94863</v>
          </cell>
          <cell r="B4482" t="str">
            <v>LUVA, CPVC, SOLDÁVEL, DN 73 MM, INSTALADO EM RESERVAÇÃO DE ÁGUA DE EDIFICAÇÃO QUE POSSUA RESERVATÓRIO DE FIBRA/FIBROCIMENTO  FORNECIMENTO E INSTALAÇÃO. AF_06/2016</v>
          </cell>
          <cell r="C4482" t="str">
            <v>UN</v>
          </cell>
          <cell r="D4482" t="str">
            <v>ATRIBUÍDO SÃO PAULO</v>
          </cell>
          <cell r="E4482" t="str">
            <v>120,46</v>
          </cell>
        </row>
        <row r="4483">
          <cell r="A4483" t="str">
            <v>95237</v>
          </cell>
          <cell r="B4483" t="str">
            <v>LUVA COM BUCHA DE LATÃO, PVC, SOLDÁVEL, DN 32MM X 1 , INSTALADO EM RAMAL DE DISTRIBUIÇÃO DE ÁGUA   FORNECIMENTO E INSTALAÇÃO. AF_06/2022</v>
          </cell>
          <cell r="C4483" t="str">
            <v>UN</v>
          </cell>
          <cell r="D4483" t="str">
            <v>COEFICIENTE DE REPRESENTATIVIDADE</v>
          </cell>
          <cell r="E4483" t="str">
            <v>21,72</v>
          </cell>
        </row>
        <row r="4484">
          <cell r="A4484" t="str">
            <v>95693</v>
          </cell>
          <cell r="B4484" t="str">
            <v>LUVA SIMPLES, PVC, SÉRIE NORMAL, ESGOTO PREDIAL, DN 150 MM, JUNTA ELÁSTICA, FORNECIDO E INSTALADO EM SUBCOLETOR AÉREO DE ESGOTO SANITÁRIO. AF_08/2022</v>
          </cell>
          <cell r="C4484" t="str">
            <v>UN</v>
          </cell>
          <cell r="D4484" t="str">
            <v>COEFICIENTE DE REPRESENTATIVIDADE</v>
          </cell>
          <cell r="E4484" t="str">
            <v>44,41</v>
          </cell>
        </row>
        <row r="4485">
          <cell r="A4485" t="str">
            <v>95694</v>
          </cell>
          <cell r="B4485" t="str">
            <v>CURVA 90 GRAUS, PVC, SERIE R, ÁGUA PLUVIAL, DN 100 MM, JUNTA ELÁSTICA, FORNECIDO E INSTALADO EM RAMAL DE ENCAMINHAMENTO. AF_06/2022</v>
          </cell>
          <cell r="C4485" t="str">
            <v>UN</v>
          </cell>
          <cell r="D4485" t="str">
            <v>COEFICIENTE DE REPRESENTATIVIDADE</v>
          </cell>
          <cell r="E4485" t="str">
            <v>48,92</v>
          </cell>
        </row>
        <row r="4486">
          <cell r="A4486" t="str">
            <v>95695</v>
          </cell>
          <cell r="B4486" t="str">
            <v>CURVA 90 GRAUS, PVC, SERIE R, ÁGUA PLUVIAL, DN 100 MM, JUNTA ELÁSTICA, FORNECIDO E INSTALADO EM CONDUTORES VERTICAIS DE ÁGUAS PLUVIAIS. AF_06/2022</v>
          </cell>
          <cell r="C4486" t="str">
            <v>UN</v>
          </cell>
          <cell r="D4486" t="str">
            <v>COEFICIENTE DE REPRESENTATIVIDADE</v>
          </cell>
          <cell r="E4486" t="str">
            <v>54,43</v>
          </cell>
        </row>
        <row r="4487">
          <cell r="A4487" t="str">
            <v>95696</v>
          </cell>
          <cell r="B4487" t="str">
            <v>SPRINKLER TIPO PENDENTE, 68 °C, UNIÃO POR ROSCA DN 15 (1/2") - FORNECIMENTO E INSTALAÇÃO. AF_10/2020</v>
          </cell>
          <cell r="C4487" t="str">
            <v>UN</v>
          </cell>
          <cell r="D4487" t="str">
            <v>ATRIBUÍDO SÃO PAULO</v>
          </cell>
          <cell r="E4487" t="str">
            <v>29,71</v>
          </cell>
        </row>
        <row r="4488">
          <cell r="A4488" t="str">
            <v>96637</v>
          </cell>
          <cell r="B4488" t="str">
            <v>JOELHO 90 GRAUS, PPR, DN 25 MM, CLASSE PN 25, INSTALADO EM RAMAL OU SUB-RAMAL DE ÁGUA   FORNECIMENTO E INSTALAÇÃO. AF_08/2022</v>
          </cell>
          <cell r="C4488" t="str">
            <v>UN</v>
          </cell>
          <cell r="D4488" t="str">
            <v>ATRIBUÍDO SÃO PAULO</v>
          </cell>
          <cell r="E4488" t="str">
            <v>12,43</v>
          </cell>
        </row>
        <row r="4489">
          <cell r="A4489" t="str">
            <v>96638</v>
          </cell>
          <cell r="B4489" t="str">
            <v>JOELHO 45 GRAUS, PPR, DN 25 MM, CLASSE PN 25, INSTALADO EM RAMAL OU SUB-RAMAL DE ÁGUA   FORNECIMENTO E INSTALAÇÃO. AF_08/2022</v>
          </cell>
          <cell r="C4489" t="str">
            <v>UN</v>
          </cell>
          <cell r="D4489" t="str">
            <v>ATRIBUÍDO SÃO PAULO</v>
          </cell>
          <cell r="E4489" t="str">
            <v>12,79</v>
          </cell>
        </row>
        <row r="4490">
          <cell r="A4490" t="str">
            <v>96639</v>
          </cell>
          <cell r="B4490" t="str">
            <v>LUVA, PPR, DN 25 MM, CLASSE PN 25, INSTALADO EM RAMAL OU SUB-RAMAL DE ÁGUA   FORNECIMENTO E INSTALAÇÃO. AF_08/2022</v>
          </cell>
          <cell r="C4490" t="str">
            <v>UN</v>
          </cell>
          <cell r="D4490" t="str">
            <v>ATRIBUÍDO SÃO PAULO</v>
          </cell>
          <cell r="E4490" t="str">
            <v>8,72</v>
          </cell>
        </row>
        <row r="4491">
          <cell r="A4491" t="str">
            <v>96640</v>
          </cell>
          <cell r="B4491" t="str">
            <v>CONECTOR MACHO, PPR, 25 X 1/2  , CLASSE PN 25, INSTALADO EM RAMAL OU SUB-RAMAL DE ÁGUA   FORNECIMENTO E INSTALAÇÃO. AF_08/2022</v>
          </cell>
          <cell r="C4491" t="str">
            <v>UN</v>
          </cell>
          <cell r="D4491" t="str">
            <v>ATRIBUÍDO SÃO PAULO</v>
          </cell>
          <cell r="E4491" t="str">
            <v>22,58</v>
          </cell>
        </row>
        <row r="4492">
          <cell r="A4492" t="str">
            <v>96641</v>
          </cell>
          <cell r="B4492" t="str">
            <v>CONECTOR FÊMEA, PPR, 25 X 1/2  , CLASSE PN 25, INSTALADO EM RAMAL OU SUB-RAMAL DE ÁGUA   FORNECIMENTO E INSTALAÇÃO. AF_08/2022</v>
          </cell>
          <cell r="C4492" t="str">
            <v>UN</v>
          </cell>
          <cell r="D4492" t="str">
            <v>ATRIBUÍDO SÃO PAULO</v>
          </cell>
          <cell r="E4492" t="str">
            <v>14,74</v>
          </cell>
        </row>
        <row r="4493">
          <cell r="A4493" t="str">
            <v>96642</v>
          </cell>
          <cell r="B4493" t="str">
            <v>TÊ NORMAL, PPR, DN 25 MM, CLASSE PN 25, INSTALADO EM RAMAL OU SUB-RAMAL DE ÁGUA   FORNECIMENTO E INSTALAÇÃO. AF_08/2022</v>
          </cell>
          <cell r="C4493" t="str">
            <v>UN</v>
          </cell>
          <cell r="D4493" t="str">
            <v>ATRIBUÍDO SÃO PAULO</v>
          </cell>
          <cell r="E4493" t="str">
            <v>16,31</v>
          </cell>
        </row>
        <row r="4494">
          <cell r="A4494" t="str">
            <v>96643</v>
          </cell>
          <cell r="B4494" t="str">
            <v>TÊ MISTURADOR, PPR, 25 X 3/4   , CLASSE PN 25, INSTALADO EM RAMAL OU SUB-RAMAL DE ÁGUA   FORNECIMENTO E INSTALAÇÃO. AF_08/2022</v>
          </cell>
          <cell r="C4494" t="str">
            <v>UN</v>
          </cell>
          <cell r="D4494" t="str">
            <v>ATRIBUÍDO SÃO PAULO</v>
          </cell>
          <cell r="E4494" t="str">
            <v>39,34</v>
          </cell>
        </row>
        <row r="4495">
          <cell r="A4495" t="str">
            <v>96650</v>
          </cell>
          <cell r="B4495" t="str">
            <v>JOELHO 90 GRAUS, PPR, DN 25 MM, CLASSE PN 25, INSTALADO EM RAMAL DE DISTRIBUIÇÃO   FORNECIMENTO E INSTALAÇÃO. AF_08/2022</v>
          </cell>
          <cell r="C4495" t="str">
            <v>UN</v>
          </cell>
          <cell r="D4495" t="str">
            <v>ATRIBUÍDO SÃO PAULO</v>
          </cell>
          <cell r="E4495" t="str">
            <v>7,14</v>
          </cell>
        </row>
        <row r="4496">
          <cell r="A4496" t="str">
            <v>96651</v>
          </cell>
          <cell r="B4496" t="str">
            <v>JOELHO 45 GRAUS, PPR, DN 25 MM, CLASSE PN 25, INSTALADO EM RAMAL DE DISTRIBUIÇÃO DE ÁGUA   FORNECIMENTO E INSTALAÇÃO. AF_08/2022</v>
          </cell>
          <cell r="C4496" t="str">
            <v>UN</v>
          </cell>
          <cell r="D4496" t="str">
            <v>ATRIBUÍDO SÃO PAULO</v>
          </cell>
          <cell r="E4496" t="str">
            <v>7,50</v>
          </cell>
        </row>
        <row r="4497">
          <cell r="A4497" t="str">
            <v>96652</v>
          </cell>
          <cell r="B4497" t="str">
            <v>JOELHO 90 GRAUS, PPR, DN 32 MM, CLASSE PN 25, INSTALADO EM RAMAL DE DISTRIBUIÇÃO - FORNECIMENTO E INSTALAÇÃO. AF_08/2022</v>
          </cell>
          <cell r="C4497" t="str">
            <v>UN</v>
          </cell>
          <cell r="D4497" t="str">
            <v>ATRIBUÍDO SÃO PAULO</v>
          </cell>
          <cell r="E4497" t="str">
            <v>8,61</v>
          </cell>
        </row>
        <row r="4498">
          <cell r="A4498" t="str">
            <v>96653</v>
          </cell>
          <cell r="B4498" t="str">
            <v>JOELHO 45 GRAUS, PPR, DN 32 MM, CLASSE PN 25, INSTALADO EM RAMAL DE DISTRIBUIÇÃO DE ÁGUA - FORNECIMENTO E INSTALAÇÃO. AF_08/2022</v>
          </cell>
          <cell r="C4498" t="str">
            <v>UN</v>
          </cell>
          <cell r="D4498" t="str">
            <v>ATRIBUÍDO SÃO PAULO</v>
          </cell>
          <cell r="E4498" t="str">
            <v>11,66</v>
          </cell>
        </row>
        <row r="4499">
          <cell r="A4499" t="str">
            <v>96654</v>
          </cell>
          <cell r="B4499" t="str">
            <v>JOELHO 90 GRAUS, PPR, DN 40 MM, CLASSE PN 25, INSTALADO EM RAMAL DE DISTRIBUIÇÃO - FORNECIMENTO E INSTALAÇÃO. AF_08/2022</v>
          </cell>
          <cell r="C4499" t="str">
            <v>UN</v>
          </cell>
          <cell r="D4499" t="str">
            <v>ATRIBUÍDO SÃO PAULO</v>
          </cell>
          <cell r="E4499" t="str">
            <v>13,36</v>
          </cell>
        </row>
        <row r="4500">
          <cell r="A4500" t="str">
            <v>96655</v>
          </cell>
          <cell r="B4500" t="str">
            <v>JOELHO 45 GRAUS, PPR, DN 40 MM, CLASSE PN 25, INSTALADO EM RAMAL DE DISTRIBUIÇÃO DE ÁGUA - FORNECIMENTO E INSTALAÇÃO. AF_08/2022</v>
          </cell>
          <cell r="C4500" t="str">
            <v>UN</v>
          </cell>
          <cell r="D4500" t="str">
            <v>ATRIBUÍDO SÃO PAULO</v>
          </cell>
          <cell r="E4500" t="str">
            <v>18,32</v>
          </cell>
        </row>
        <row r="4501">
          <cell r="A4501" t="str">
            <v>96656</v>
          </cell>
          <cell r="B4501" t="str">
            <v>LUVA, PPR, DN 25 MM, CLASSE PN 25, INSTALADO EM RAMAL DE DISTRIBUIÇÃO DE ÁGUA   FORNECIMENTO E INSTALAÇÃO. AF_08/2022</v>
          </cell>
          <cell r="C4501" t="str">
            <v>UN</v>
          </cell>
          <cell r="D4501" t="str">
            <v>ATRIBUÍDO SÃO PAULO</v>
          </cell>
          <cell r="E4501" t="str">
            <v>5,19</v>
          </cell>
        </row>
        <row r="4502">
          <cell r="A4502" t="str">
            <v>96657</v>
          </cell>
          <cell r="B4502" t="str">
            <v>CONECTOR MACHO, PPR, 25 X 1/2, CLASSE PN 25, INSTALADO EM RAMAL DE DISTRIBUIÇÃO DE ÁGUA   FORNECIMENTO E INSTALAÇÃO. AF_08/2022</v>
          </cell>
          <cell r="C4502" t="str">
            <v>UN</v>
          </cell>
          <cell r="D4502" t="str">
            <v>ATRIBUÍDO SÃO PAULO</v>
          </cell>
          <cell r="E4502" t="str">
            <v>21,00</v>
          </cell>
        </row>
        <row r="4503">
          <cell r="A4503" t="str">
            <v>96658</v>
          </cell>
          <cell r="B4503" t="str">
            <v>CONECTOR FÊMEA, PPR, 25 X 1/2  , CLASSE PN 25, INSTALADO EM RAMAL DE DISTRIBUIÇÃO DE ÁGUA   FORNECIMENTO E INSTALAÇÃO. AF_08/2022</v>
          </cell>
          <cell r="C4503" t="str">
            <v>UN</v>
          </cell>
          <cell r="D4503" t="str">
            <v>ATRIBUÍDO SÃO PAULO</v>
          </cell>
          <cell r="E4503" t="str">
            <v>13,16</v>
          </cell>
        </row>
        <row r="4504">
          <cell r="A4504" t="str">
            <v>96659</v>
          </cell>
          <cell r="B4504" t="str">
            <v>LUVA, PPR, DN 32 MM, CLASSE PN 25, INSTALADO EM RAMAL DE DISTRIBUIÇÃO DE ÁGUA   FORNECIMENTO E INSTALAÇÃO. AF_08/2022</v>
          </cell>
          <cell r="C4504" t="str">
            <v>UN</v>
          </cell>
          <cell r="D4504" t="str">
            <v>ATRIBUÍDO SÃO PAULO</v>
          </cell>
          <cell r="E4504" t="str">
            <v>6,95</v>
          </cell>
        </row>
        <row r="4505">
          <cell r="A4505" t="str">
            <v>96660</v>
          </cell>
          <cell r="B4505" t="str">
            <v>CONECTOR MACHO, PPR, 32 X 3/4, CLASSE PN 25, INSTALADO EM RAMAL DE DISTRIBUIÇÃO DE ÁGUA   FORNECIMENTO E INSTALAÇÃO. AF_08/2022</v>
          </cell>
          <cell r="C4505" t="str">
            <v>UN</v>
          </cell>
          <cell r="D4505" t="str">
            <v>ATRIBUÍDO SÃO PAULO</v>
          </cell>
          <cell r="E4505" t="str">
            <v>28,77</v>
          </cell>
        </row>
        <row r="4506">
          <cell r="A4506" t="str">
            <v>96661</v>
          </cell>
          <cell r="B4506" t="str">
            <v>CONECTOR FÊMEA, PPR, 32 X 3/4, CLASSE PN 25, INSTALADO EM RAMAL DE DISTRIBUIÇÃO DE ÁGUA   FORNECIMENTO E INSTALAÇÃO. AF_08/2022</v>
          </cell>
          <cell r="C4506" t="str">
            <v>UN</v>
          </cell>
          <cell r="D4506" t="str">
            <v>ATRIBUÍDO SÃO PAULO</v>
          </cell>
          <cell r="E4506" t="str">
            <v>28,49</v>
          </cell>
        </row>
        <row r="4507">
          <cell r="A4507" t="str">
            <v>96662</v>
          </cell>
          <cell r="B4507" t="str">
            <v>BUCHA DE REDUÇÃO, PPR, 32 X 25, CLASSE PN 25, INSTALADO EM RAMAL DE DISTRIBUIÇÃO DE ÁGUA   FORNECIMENTO E INSTALAÇÃO. AF_08/2022</v>
          </cell>
          <cell r="C4507" t="str">
            <v>UN</v>
          </cell>
          <cell r="D4507" t="str">
            <v>ATRIBUÍDO SÃO PAULO</v>
          </cell>
          <cell r="E4507" t="str">
            <v>7,85</v>
          </cell>
        </row>
        <row r="4508">
          <cell r="A4508" t="str">
            <v>96663</v>
          </cell>
          <cell r="B4508" t="str">
            <v>LUVA, PPR, DN 40 MM, CLASSE PN 25, INSTALADO EM RAMAL DE DISTRIBUIÇÃO DE ÁGUA   FORNECIMENTO E INSTALAÇÃO. AF_08/2022</v>
          </cell>
          <cell r="C4508" t="str">
            <v>UN</v>
          </cell>
          <cell r="D4508" t="str">
            <v>ATRIBUÍDO SÃO PAULO</v>
          </cell>
          <cell r="E4508" t="str">
            <v>13,75</v>
          </cell>
        </row>
        <row r="4509">
          <cell r="A4509" t="str">
            <v>96664</v>
          </cell>
          <cell r="B4509" t="str">
            <v>BUCHA DE REDUÇÃO, PPR, 40 X 25, CLASSE PN 25, INSTALADO EM RAMAL DE DISTRIBUIÇÃO DE ÁGUA   FORNECIMENTO E INSTALAÇÃO. AF_08/2022</v>
          </cell>
          <cell r="C4509" t="str">
            <v>UN</v>
          </cell>
          <cell r="D4509" t="str">
            <v>ATRIBUÍDO SÃO PAULO</v>
          </cell>
          <cell r="E4509" t="str">
            <v>15,23</v>
          </cell>
        </row>
        <row r="4510">
          <cell r="A4510" t="str">
            <v>96665</v>
          </cell>
          <cell r="B4510" t="str">
            <v>TÊ NORMAL, PPR, DN 25 MM, CLASSE PN 25, INSTALADO EM RAMAL DE DISTRIBUIÇÃO DE ÁGUA   FORNECIMENTO E INSTALAÇÃO. AF_08/2022</v>
          </cell>
          <cell r="C4510" t="str">
            <v>UN</v>
          </cell>
          <cell r="D4510" t="str">
            <v>ATRIBUÍDO SÃO PAULO</v>
          </cell>
          <cell r="E4510" t="str">
            <v>9,26</v>
          </cell>
        </row>
        <row r="4511">
          <cell r="A4511" t="str">
            <v>96666</v>
          </cell>
          <cell r="B4511" t="str">
            <v>TÊ NORMAL, PPR, DN 32 MM, CLASSE PN 25, INSTALADO EM RAMAL DE DISTRIBUIÇÃO DE ÁGUA   FORNECIMENTO E INSTALAÇÃO. AF_08/2022</v>
          </cell>
          <cell r="C4511" t="str">
            <v>UN</v>
          </cell>
          <cell r="D4511" t="str">
            <v>ATRIBUÍDO SÃO PAULO</v>
          </cell>
          <cell r="E4511" t="str">
            <v>13,87</v>
          </cell>
        </row>
        <row r="4512">
          <cell r="A4512" t="str">
            <v>96667</v>
          </cell>
          <cell r="B4512" t="str">
            <v>TÊ NORMAL, PPR, DN 40 MM, CLASSE PN 25, INSTALADO EM RAMAL DE DISTRIBUIÇÃO DE ÁGUA   FORNECIMENTO E INSTALAÇÃO. AF_08/2022</v>
          </cell>
          <cell r="C4512" t="str">
            <v>UN</v>
          </cell>
          <cell r="D4512" t="str">
            <v>ATRIBUÍDO SÃO PAULO</v>
          </cell>
          <cell r="E4512" t="str">
            <v>20,11</v>
          </cell>
        </row>
        <row r="4513">
          <cell r="A4513" t="str">
            <v>96684</v>
          </cell>
          <cell r="B4513" t="str">
            <v>JOELHO 90 GRAUS, PPR, DN 25 MM, CLASSE PN 25, INSTALADO EM PRUMADA DE ÁGUA   FORNECIMENTO E INSTALAÇÃO . AF_08/2022</v>
          </cell>
          <cell r="C4513" t="str">
            <v>UN</v>
          </cell>
          <cell r="D4513" t="str">
            <v>ATRIBUÍDO SÃO PAULO</v>
          </cell>
          <cell r="E4513" t="str">
            <v>9,05</v>
          </cell>
        </row>
        <row r="4514">
          <cell r="A4514" t="str">
            <v>96685</v>
          </cell>
          <cell r="B4514" t="str">
            <v>JOELHO 45 GRAUS, PPR, DN 25 MM, CLASSE PN 25, INSTALADO EM PRUMADA DE ÁGUA   FORNECIMENTO E INSTALAÇÃO . AF_08/2022</v>
          </cell>
          <cell r="C4514" t="str">
            <v>UN</v>
          </cell>
          <cell r="D4514" t="str">
            <v>ATRIBUÍDO SÃO PAULO</v>
          </cell>
          <cell r="E4514" t="str">
            <v>9,41</v>
          </cell>
        </row>
        <row r="4515">
          <cell r="A4515" t="str">
            <v>96686</v>
          </cell>
          <cell r="B4515" t="str">
            <v>JOELHO 90 GRAUS, PPR, DN 32 MM, CLASSE PN 25, INSTALADO EM PRUMADA DE ÁGUA   FORNECIMENTO E INSTALAÇÃO . AF_08/2022</v>
          </cell>
          <cell r="C4515" t="str">
            <v>UN</v>
          </cell>
          <cell r="D4515" t="str">
            <v>ATRIBUÍDO SÃO PAULO</v>
          </cell>
          <cell r="E4515" t="str">
            <v>11,74</v>
          </cell>
        </row>
        <row r="4516">
          <cell r="A4516" t="str">
            <v>96687</v>
          </cell>
          <cell r="B4516" t="str">
            <v>JOELHO 45 GRAUS, PPR, DN 32 MM, CLASSE PN 25, INSTALADO EM PRUMADA DE ÁGUA   FORNECIMENTO E INSTALAÇÃO . AF_08/2022</v>
          </cell>
          <cell r="C4516" t="str">
            <v>UN</v>
          </cell>
          <cell r="D4516" t="str">
            <v>ATRIBUÍDO SÃO PAULO</v>
          </cell>
          <cell r="E4516" t="str">
            <v>14,79</v>
          </cell>
        </row>
        <row r="4517">
          <cell r="A4517" t="str">
            <v>96688</v>
          </cell>
          <cell r="B4517" t="str">
            <v>JOELHO 90 GRAUS, PPR, DN 40 MM, CLASSE PN 25, INSTALADO EM PRUMADA DE ÁGUA   FORNECIMENTO E INSTALAÇÃO . AF_08/2022</v>
          </cell>
          <cell r="C4517" t="str">
            <v>UN</v>
          </cell>
          <cell r="D4517" t="str">
            <v>ATRIBUÍDO SÃO PAULO</v>
          </cell>
          <cell r="E4517" t="str">
            <v>17,89</v>
          </cell>
        </row>
        <row r="4518">
          <cell r="A4518" t="str">
            <v>96689</v>
          </cell>
          <cell r="B4518" t="str">
            <v>JOELHO 45 GRAUS, PPR, DN 40 MM, CLASSE PN 25, INSTALADO EM PRUMADA DE ÁGUA   FORNECIMENTO E INSTALAÇÃO . AF_08/2022</v>
          </cell>
          <cell r="C4518" t="str">
            <v>UN</v>
          </cell>
          <cell r="D4518" t="str">
            <v>ATRIBUÍDO SÃO PAULO</v>
          </cell>
          <cell r="E4518" t="str">
            <v>22,85</v>
          </cell>
        </row>
        <row r="4519">
          <cell r="A4519" t="str">
            <v>96690</v>
          </cell>
          <cell r="B4519" t="str">
            <v>JOELHO 90 GRAUS, PPR, DN 50 MM, CLASSE PN 25, INSTALADO EM PRUMADA DE ÁGUA   FORNECIMENTO E INSTALAÇÃO . AF_08/2022</v>
          </cell>
          <cell r="C4519" t="str">
            <v>UN</v>
          </cell>
          <cell r="D4519" t="str">
            <v>ATRIBUÍDO SÃO PAULO</v>
          </cell>
          <cell r="E4519" t="str">
            <v>25,27</v>
          </cell>
        </row>
        <row r="4520">
          <cell r="A4520" t="str">
            <v>96691</v>
          </cell>
          <cell r="B4520" t="str">
            <v>JOELHO 45 GRAUS, PPR, DN 50 MM, CLASSE PN 25, INSTALADO EM PRUMADA DE ÁGUA   FORNECIMENTO E INSTALAÇÃO . AF_08/2022</v>
          </cell>
          <cell r="C4520" t="str">
            <v>UN</v>
          </cell>
          <cell r="D4520" t="str">
            <v>ATRIBUÍDO SÃO PAULO</v>
          </cell>
          <cell r="E4520" t="str">
            <v>33,12</v>
          </cell>
        </row>
        <row r="4521">
          <cell r="A4521" t="str">
            <v>96692</v>
          </cell>
          <cell r="B4521" t="str">
            <v>JOELHO 90 GRAUS, PPR, DN 63 MM, CLASSE PN 25, INSTALADO EM PRUMADA DE ÁGUA   FORNECIMENTO E INSTALAÇÃO . AF_08/2022</v>
          </cell>
          <cell r="C4521" t="str">
            <v>UN</v>
          </cell>
          <cell r="D4521" t="str">
            <v>ATRIBUÍDO SÃO PAULO</v>
          </cell>
          <cell r="E4521" t="str">
            <v>36,28</v>
          </cell>
        </row>
        <row r="4522">
          <cell r="A4522" t="str">
            <v>96693</v>
          </cell>
          <cell r="B4522" t="str">
            <v>JOELHO 45 GRAUS, PPR, DN 63 MM, CLASSE PN 25, INSTALADO EM PRUMADA DE ÁGUA   FORNECIMENTO E INSTALAÇÃO . AF_08/2022</v>
          </cell>
          <cell r="C4522" t="str">
            <v>UN</v>
          </cell>
          <cell r="D4522" t="str">
            <v>ATRIBUÍDO SÃO PAULO</v>
          </cell>
          <cell r="E4522" t="str">
            <v>50,30</v>
          </cell>
        </row>
        <row r="4523">
          <cell r="A4523" t="str">
            <v>96694</v>
          </cell>
          <cell r="B4523" t="str">
            <v>JOELHO 90 GRAUS, PPR, DN 75 MM, CLASSE PN 25, INSTALADO EM PRUMADA DE ÁGUA   FORNECIMENTO E INSTALAÇÃO . AF_08/2022</v>
          </cell>
          <cell r="C4523" t="str">
            <v>UN</v>
          </cell>
          <cell r="D4523" t="str">
            <v>ATRIBUÍDO SÃO PAULO</v>
          </cell>
          <cell r="E4523" t="str">
            <v>79,93</v>
          </cell>
        </row>
        <row r="4524">
          <cell r="A4524" t="str">
            <v>96695</v>
          </cell>
          <cell r="B4524" t="str">
            <v>JOELHO 45 GRAUS, PPR, DN 75 MM, CLASSE PN 25, INSTALADO EM PRUMADA DE ÁGUA   FORNECIMENTO E INSTALAÇÃO . AF_08/2022</v>
          </cell>
          <cell r="C4524" t="str">
            <v>UN</v>
          </cell>
          <cell r="D4524" t="str">
            <v>ATRIBUÍDO SÃO PAULO</v>
          </cell>
          <cell r="E4524" t="str">
            <v>88,48</v>
          </cell>
        </row>
        <row r="4525">
          <cell r="A4525" t="str">
            <v>96696</v>
          </cell>
          <cell r="B4525" t="str">
            <v>JOELHO 90 GRAUS, PPR, DN 90 MM, CLASSE PN 25, INSTALADO EM PRUMADA DE ÁGUA   FORNECIMENTO E INSTALAÇÃO . AF_08/2022</v>
          </cell>
          <cell r="C4525" t="str">
            <v>UN</v>
          </cell>
          <cell r="D4525" t="str">
            <v>ATRIBUÍDO SÃO PAULO</v>
          </cell>
          <cell r="E4525" t="str">
            <v>100,03</v>
          </cell>
        </row>
        <row r="4526">
          <cell r="A4526" t="str">
            <v>96697</v>
          </cell>
          <cell r="B4526" t="str">
            <v>JOELHO 90 GRAUS, PPR, DN 110 MM, CLASSE PN 25, INSTALADO EM PRUMADA DE ÁGUA   FORNECIMENTO E INSTALAÇÃO . AF_08/2022</v>
          </cell>
          <cell r="C4526" t="str">
            <v>UN</v>
          </cell>
          <cell r="D4526" t="str">
            <v>ATRIBUÍDO SÃO PAULO</v>
          </cell>
          <cell r="E4526" t="str">
            <v>303,69</v>
          </cell>
        </row>
        <row r="4527">
          <cell r="A4527" t="str">
            <v>96698</v>
          </cell>
          <cell r="B4527" t="str">
            <v>LUVA, PPR, DN 25 MM, CLASSE PN 25, INSTALADO EM PRUMADA DE ÁGUA   FORNECIMENTO E INSTALAÇÃO . AF_08/2022</v>
          </cell>
          <cell r="C4527" t="str">
            <v>UN</v>
          </cell>
          <cell r="D4527" t="str">
            <v>ATRIBUÍDO SÃO PAULO</v>
          </cell>
          <cell r="E4527" t="str">
            <v>6,46</v>
          </cell>
        </row>
        <row r="4528">
          <cell r="A4528" t="str">
            <v>96699</v>
          </cell>
          <cell r="B4528" t="str">
            <v>CONECTOR MACHO, PPR, 25 X 1/2, CLASSE PN 25, INSTALADO EM PRUMADA DE ÁGUA   FORNECIMENTO E INSTALAÇÃO . AF_08/2022</v>
          </cell>
          <cell r="C4528" t="str">
            <v>UN</v>
          </cell>
          <cell r="D4528" t="str">
            <v>ATRIBUÍDO SÃO PAULO</v>
          </cell>
          <cell r="E4528" t="str">
            <v>22,27</v>
          </cell>
        </row>
        <row r="4529">
          <cell r="A4529" t="str">
            <v>96700</v>
          </cell>
          <cell r="B4529" t="str">
            <v>CONECTOR FÊMEA, PPR, 25 X 1/2, CLASSE PN 25, INSTALADO EM PRUMADA DE ÁGUA   FORNECIMENTO E INSTALAÇÃO . AF_08/2022</v>
          </cell>
          <cell r="C4529" t="str">
            <v>UN</v>
          </cell>
          <cell r="D4529" t="str">
            <v>ATRIBUÍDO SÃO PAULO</v>
          </cell>
          <cell r="E4529" t="str">
            <v>14,43</v>
          </cell>
        </row>
        <row r="4530">
          <cell r="A4530" t="str">
            <v>96701</v>
          </cell>
          <cell r="B4530" t="str">
            <v>LUVA, PPR, DN 32 MM, CLASSE PN 25, INSTALADO EM PRUMADA DE ÁGUA   FORNECIMENTO E INSTALAÇÃO. AF_08/2022</v>
          </cell>
          <cell r="C4530" t="str">
            <v>UN</v>
          </cell>
          <cell r="D4530" t="str">
            <v>ATRIBUÍDO SÃO PAULO</v>
          </cell>
          <cell r="E4530" t="str">
            <v>9,04</v>
          </cell>
        </row>
        <row r="4531">
          <cell r="A4531" t="str">
            <v>96702</v>
          </cell>
          <cell r="B4531" t="str">
            <v>BUCHA DE REDUÇÃO, PPR, 32 X 25, CLASSE PN 25, INSTALADO EM PRUMADA DE ÁGUA   FORNECIMENTO E INSTALAÇÃO . AF_08/2022</v>
          </cell>
          <cell r="C4531" t="str">
            <v>UN</v>
          </cell>
          <cell r="D4531" t="str">
            <v>ATRIBUÍDO SÃO PAULO</v>
          </cell>
          <cell r="E4531" t="str">
            <v>9,52</v>
          </cell>
        </row>
        <row r="4532">
          <cell r="A4532" t="str">
            <v>96703</v>
          </cell>
          <cell r="B4532" t="str">
            <v>LUVA, PPR, DN 40 MM, CLASSE PN 25, INSTALADO EM PRUMADA DE ÁGUA   FORNECIMENTO E INSTALAÇÃO. AF_08/2022</v>
          </cell>
          <cell r="C4532" t="str">
            <v>UN</v>
          </cell>
          <cell r="D4532" t="str">
            <v>ATRIBUÍDO SÃO PAULO</v>
          </cell>
          <cell r="E4532" t="str">
            <v>16,78</v>
          </cell>
        </row>
        <row r="4533">
          <cell r="A4533" t="str">
            <v>96704</v>
          </cell>
          <cell r="B4533" t="str">
            <v>BUCHA DE REDUÇÃO, PPR, 40 X 25, CLASSE PN 25, INSTALADO EM PRUMADA DE ÁGUA   FORNECIMENTO E INSTALAÇÃO . AF_08/2022</v>
          </cell>
          <cell r="C4533" t="str">
            <v>UN</v>
          </cell>
          <cell r="D4533" t="str">
            <v>ATRIBUÍDO SÃO PAULO</v>
          </cell>
          <cell r="E4533" t="str">
            <v>17,37</v>
          </cell>
        </row>
        <row r="4534">
          <cell r="A4534" t="str">
            <v>96705</v>
          </cell>
          <cell r="B4534" t="str">
            <v>LUVA, PPR, DN 50 MM, CLASSE PN 25, INSTALADO EM PRUMADA DE ÁGUA   FORNECIMENTO E INSTALAÇÃO. AF_08/2022</v>
          </cell>
          <cell r="C4534" t="str">
            <v>UN</v>
          </cell>
          <cell r="D4534" t="str">
            <v>ATRIBUÍDO SÃO PAULO</v>
          </cell>
          <cell r="E4534" t="str">
            <v>20,36</v>
          </cell>
        </row>
        <row r="4535">
          <cell r="A4535" t="str">
            <v>96706</v>
          </cell>
          <cell r="B4535" t="str">
            <v>LUVA, PPR, DN 63 MM, CLASSE PN 25, INSTALADO EM PRUMADA DE ÁGUA   FORNECIMENTO E INSTALAÇÃO. AF_08/2022</v>
          </cell>
          <cell r="C4535" t="str">
            <v>UN</v>
          </cell>
          <cell r="D4535" t="str">
            <v>ATRIBUÍDO SÃO PAULO</v>
          </cell>
          <cell r="E4535" t="str">
            <v>30,60</v>
          </cell>
        </row>
        <row r="4536">
          <cell r="A4536" t="str">
            <v>96707</v>
          </cell>
          <cell r="B4536" t="str">
            <v>LUVA, PPR, DN 75 MM, CLASSE PN 25, INSTALADO EM PRUMADA DE ÁGUA   FORNECIMENTO E INSTALAÇÃO. AF_08/2022</v>
          </cell>
          <cell r="C4536" t="str">
            <v>UN</v>
          </cell>
          <cell r="D4536" t="str">
            <v>ATRIBUÍDO SÃO PAULO</v>
          </cell>
          <cell r="E4536" t="str">
            <v>50,11</v>
          </cell>
        </row>
        <row r="4537">
          <cell r="A4537" t="str">
            <v>96708</v>
          </cell>
          <cell r="B4537" t="str">
            <v>LUVA, PPR, DN 90 MM, CLASSE PN 25, INSTALADO EM PRUMADA DE ÁGUA   FORNECIMENTO E INSTALAÇÃO. AF_08/2022</v>
          </cell>
          <cell r="C4537" t="str">
            <v>UN</v>
          </cell>
          <cell r="D4537" t="str">
            <v>ATRIBUÍDO SÃO PAULO</v>
          </cell>
          <cell r="E4537" t="str">
            <v>76,77</v>
          </cell>
        </row>
        <row r="4538">
          <cell r="A4538" t="str">
            <v>96709</v>
          </cell>
          <cell r="B4538" t="str">
            <v>LUVA, PPR, DN 110 MM, CLASSE PN 25, INSTALADO EM PRUMADA DE ÁGUA   FORNECIMENTO E INSTALAÇÃO. AF_08/2022</v>
          </cell>
          <cell r="C4538" t="str">
            <v>UN</v>
          </cell>
          <cell r="D4538" t="str">
            <v>ATRIBUÍDO SÃO PAULO</v>
          </cell>
          <cell r="E4538" t="str">
            <v>98,17</v>
          </cell>
        </row>
        <row r="4539">
          <cell r="A4539" t="str">
            <v>96710</v>
          </cell>
          <cell r="B4539" t="str">
            <v>TÊ NORMAL, PPR, DN 25 MM, CLASSE PN 25, INSTALADO EM PRUMADA DE ÁGUA   FORNECIMENTO E INSTALAÇÃO . AF_08/2022</v>
          </cell>
          <cell r="C4539" t="str">
            <v>UN</v>
          </cell>
          <cell r="D4539" t="str">
            <v>ATRIBUÍDO SÃO PAULO</v>
          </cell>
          <cell r="E4539" t="str">
            <v>11,80</v>
          </cell>
        </row>
        <row r="4540">
          <cell r="A4540" t="str">
            <v>96711</v>
          </cell>
          <cell r="B4540" t="str">
            <v>TÊ NORMAL, PPR, DN 32 MM, CLASSE PN 25, INSTALADO EM PRUMADA DE ÁGUA   FORNECIMENTO E INSTALAÇÃO . AF_08/2022</v>
          </cell>
          <cell r="C4540" t="str">
            <v>UN</v>
          </cell>
          <cell r="D4540" t="str">
            <v>ATRIBUÍDO SÃO PAULO</v>
          </cell>
          <cell r="E4540" t="str">
            <v>18,04</v>
          </cell>
        </row>
        <row r="4541">
          <cell r="A4541" t="str">
            <v>96712</v>
          </cell>
          <cell r="B4541" t="str">
            <v>TÊ NORMAL, PPR, DN 40 MM, CLASSE PN 25, INSTALADO EM PRUMADA DE ÁGUA   FORNECIMENTO E INSTALAÇÃO . AF_08/2022</v>
          </cell>
          <cell r="C4541" t="str">
            <v>UN</v>
          </cell>
          <cell r="D4541" t="str">
            <v>ATRIBUÍDO SÃO PAULO</v>
          </cell>
          <cell r="E4541" t="str">
            <v>26,15</v>
          </cell>
        </row>
        <row r="4542">
          <cell r="A4542" t="str">
            <v>96713</v>
          </cell>
          <cell r="B4542" t="str">
            <v>TÊ NORMAL, PPR, DN 50 MM, CLASSE PN 25, INSTALADO EM PRUMADA DE ÁGUA   FORNECIMENTO E INSTALAÇÃO . AF_08/2022</v>
          </cell>
          <cell r="C4542" t="str">
            <v>UN</v>
          </cell>
          <cell r="D4542" t="str">
            <v>ATRIBUÍDO SÃO PAULO</v>
          </cell>
          <cell r="E4542" t="str">
            <v>41,00</v>
          </cell>
        </row>
        <row r="4543">
          <cell r="A4543" t="str">
            <v>96714</v>
          </cell>
          <cell r="B4543" t="str">
            <v>TÊ NORMAL, PPR, DN 63 MM, CLASSE PN 25, INSTALADO EM PRUMADA DE ÁGUA   FORNECIMENTO E INSTALAÇÃO . AF_08/2022</v>
          </cell>
          <cell r="C4543" t="str">
            <v>UN</v>
          </cell>
          <cell r="D4543" t="str">
            <v>ATRIBUÍDO SÃO PAULO</v>
          </cell>
          <cell r="E4543" t="str">
            <v>58,98</v>
          </cell>
        </row>
        <row r="4544">
          <cell r="A4544" t="str">
            <v>96715</v>
          </cell>
          <cell r="B4544" t="str">
            <v>TÊ NORMAL, PPR, DN 75 MM, CLASSE PN 25, INSTALADO EM PRUMADA DE ÁGUA   FORNECIMENTO E INSTALAÇÃO . AF_08/2022</v>
          </cell>
          <cell r="C4544" t="str">
            <v>UN</v>
          </cell>
          <cell r="D4544" t="str">
            <v>ATRIBUÍDO SÃO PAULO</v>
          </cell>
          <cell r="E4544" t="str">
            <v>107,54</v>
          </cell>
        </row>
        <row r="4545">
          <cell r="A4545" t="str">
            <v>96716</v>
          </cell>
          <cell r="B4545" t="str">
            <v>TÊ NORMAL, PPR, DN 90 MM, CLASSE PN 25, INSTALADO EM PRUMADA DE ÁGUA   FORNECIMENTO E INSTALAÇÃO . AF_08/2022</v>
          </cell>
          <cell r="C4545" t="str">
            <v>UN</v>
          </cell>
          <cell r="D4545" t="str">
            <v>ATRIBUÍDO SÃO PAULO</v>
          </cell>
          <cell r="E4545" t="str">
            <v>140,64</v>
          </cell>
        </row>
        <row r="4546">
          <cell r="A4546" t="str">
            <v>96717</v>
          </cell>
          <cell r="B4546" t="str">
            <v>TÊ NORMAL, PPR, DN 110 MM, CLASSE PN 25, INSTALADO EM PRUMADA DE ÁGUA   FORNECIMENTO E INSTALAÇÃO . AF_08/2022</v>
          </cell>
          <cell r="C4546" t="str">
            <v>UN</v>
          </cell>
          <cell r="D4546" t="str">
            <v>ATRIBUÍDO SÃO PAULO</v>
          </cell>
          <cell r="E4546" t="str">
            <v>274,13</v>
          </cell>
        </row>
        <row r="4547">
          <cell r="A4547" t="str">
            <v>96736</v>
          </cell>
          <cell r="B4547" t="str">
            <v>LUVA, PPR, DN 20 MM, CLASSE PN 25, INSTALADO EM RESERVAÇÃO DE ÁGUA DE EDIFICAÇÃO QUE POSSUA RESERVATÓRIO DE FIBRA/FIBROCIMENTO  FORNECIMENTO E INSTALAÇÃO. AF_06/2016</v>
          </cell>
          <cell r="C4547" t="str">
            <v>UN</v>
          </cell>
          <cell r="D4547" t="str">
            <v>ATRIBUÍDO SÃO PAULO</v>
          </cell>
          <cell r="E4547" t="str">
            <v>5,47</v>
          </cell>
        </row>
        <row r="4548">
          <cell r="A4548" t="str">
            <v>96737</v>
          </cell>
          <cell r="B4548" t="str">
            <v>LUVA, PPR, DN 25 MM, CLASSE PN 25, INSTALADO EM RESERVAÇÃO DE ÁGUA DE EDIFICAÇÃO QUE POSSUA RESERVATÓRIO DE FIBRA/FIBROCIMENTO  FORNECIMENTO E INSTALAÇÃO. AF_06/2016</v>
          </cell>
          <cell r="C4548" t="str">
            <v>UN</v>
          </cell>
          <cell r="D4548" t="str">
            <v>ATRIBUÍDO SÃO PAULO</v>
          </cell>
          <cell r="E4548" t="str">
            <v>5,28</v>
          </cell>
        </row>
        <row r="4549">
          <cell r="A4549" t="str">
            <v>96738</v>
          </cell>
          <cell r="B4549" t="str">
            <v>CONECTOR MACHO, PPR, 25 X 1/2'', CLASSE PN 25,  INSTALADO EM RESERVAÇÃO DE ÁGUA DE EDIFICAÇÃO QUE POSSUA RESERVATÓRIO DE FIBRA/FIBROCIMENTO   FORNECIMENTO E INSTALAÇÃO. AF_06/2016</v>
          </cell>
          <cell r="C4549" t="str">
            <v>UN</v>
          </cell>
          <cell r="D4549" t="str">
            <v>ATRIBUÍDO SÃO PAULO</v>
          </cell>
          <cell r="E4549" t="str">
            <v>21,09</v>
          </cell>
        </row>
        <row r="4550">
          <cell r="A4550" t="str">
            <v>96739</v>
          </cell>
          <cell r="B4550" t="str">
            <v>LUVA, PPR, DN 32 MM, CLASSE PN 25, INSTALADO EM RESERVAÇÃO DE ÁGUA DE EDIFICAÇÃO QUE POSSUA RESERVATÓRIO DE FIBRA/FIBROCIMENTO  FORNECIMENTO E INSTALAÇÃO. AF_06/2016</v>
          </cell>
          <cell r="C4550" t="str">
            <v>UN</v>
          </cell>
          <cell r="D4550" t="str">
            <v>ATRIBUÍDO SÃO PAULO</v>
          </cell>
          <cell r="E4550" t="str">
            <v>7,79</v>
          </cell>
        </row>
        <row r="4551">
          <cell r="A4551" t="str">
            <v>96740</v>
          </cell>
          <cell r="B4551" t="str">
            <v>CONECTOR MACHO, PPR, 32 X 3/4'', CLASSE PN 25,  INSTALADO EM RESERVAÇÃO DE ÁGUA DE EDIFICAÇÃO QUE POSSUA RESERVATÓRIO DE FIBRA/FIBROCIMENTO   FORNECIMENTO E INSTALAÇÃO. AF_06/2016</v>
          </cell>
          <cell r="C4551" t="str">
            <v>UN</v>
          </cell>
          <cell r="D4551" t="str">
            <v>ATRIBUÍDO SÃO PAULO</v>
          </cell>
          <cell r="E4551" t="str">
            <v>29,68</v>
          </cell>
        </row>
        <row r="4552">
          <cell r="A4552" t="str">
            <v>96741</v>
          </cell>
          <cell r="B4552" t="str">
            <v>LUVA, PPR, DN 40 MM, CLASSE PN 25, INSTALADO EM RESERVAÇÃO DE ÁGUA DE EDIFICAÇÃO QUE POSSUA RESERVATÓRIO DE FIBRA/FIBROCIMENTO  FORNECIMENTO E INSTALAÇÃO. AF_06/2016</v>
          </cell>
          <cell r="C4552" t="str">
            <v>UN</v>
          </cell>
          <cell r="D4552" t="str">
            <v>ATRIBUÍDO SÃO PAULO</v>
          </cell>
          <cell r="E4552" t="str">
            <v>14,40</v>
          </cell>
        </row>
        <row r="4553">
          <cell r="A4553" t="str">
            <v>96742</v>
          </cell>
          <cell r="B4553" t="str">
            <v>LUVA, PPR, DN 50 MM, CLASSE PN 25, INSTALADO EM RESERVAÇÃO DE ÁGUA DE EDIFICAÇÃO QUE POSSUA RESERVATÓRIO DE FIBRA/FIBROCIMENTO  FORNECIMENTO E INSTALAÇÃO. AF_06/2016</v>
          </cell>
          <cell r="C4553" t="str">
            <v>UN</v>
          </cell>
          <cell r="D4553" t="str">
            <v>ATRIBUÍDO SÃO PAULO</v>
          </cell>
          <cell r="E4553" t="str">
            <v>18,79</v>
          </cell>
        </row>
        <row r="4554">
          <cell r="A4554" t="str">
            <v>96743</v>
          </cell>
          <cell r="B4554" t="str">
            <v>LUVA, PPR, DN 63 MM, CLASSE PN 25, INSTALADO EM RESERVAÇÃO DE ÁGUA DE EDIFICAÇÃO QUE POSSUA RESERVATÓRIO DE FIBRA/FIBROCIMENTO  FORNECIMENTO E INSTALAÇÃO. AF_06/2016</v>
          </cell>
          <cell r="C4554" t="str">
            <v>UN</v>
          </cell>
          <cell r="D4554" t="str">
            <v>ATRIBUÍDO SÃO PAULO</v>
          </cell>
          <cell r="E4554" t="str">
            <v>27,20</v>
          </cell>
        </row>
        <row r="4555">
          <cell r="A4555" t="str">
            <v>96744</v>
          </cell>
          <cell r="B4555" t="str">
            <v>LUVA, PPR, DN 75 MM, CLASSE PN 25, INSTALADO EM RESERVAÇÃO DE ÁGUA DE EDIFICAÇÃO QUE POSSUA RESERVATÓRIO DE FIBRA/FIBROCIMENTO  FORNECIMENTO E INSTALAÇÃO. AF_06/2016</v>
          </cell>
          <cell r="C4555" t="str">
            <v>UN</v>
          </cell>
          <cell r="D4555" t="str">
            <v>ATRIBUÍDO SÃO PAULO</v>
          </cell>
          <cell r="E4555" t="str">
            <v>49,11</v>
          </cell>
        </row>
        <row r="4556">
          <cell r="A4556" t="str">
            <v>96745</v>
          </cell>
          <cell r="B4556" t="str">
            <v>LUVA, PPR, DN 90 MM, CLASSE PN 25, INSTALADO EM RESERVAÇÃO DE ÁGUA DE EDIFICAÇÃO QUE POSSUA RESERVATÓRIO DE FIBRA/FIBROCIMENTO  FORNECIMENTO E INSTALAÇÃO. AF_06/2016</v>
          </cell>
          <cell r="C4556" t="str">
            <v>UN</v>
          </cell>
          <cell r="D4556" t="str">
            <v>ATRIBUÍDO SÃO PAULO</v>
          </cell>
          <cell r="E4556" t="str">
            <v>73,65</v>
          </cell>
        </row>
        <row r="4557">
          <cell r="A4557" t="str">
            <v>96746</v>
          </cell>
          <cell r="B4557" t="str">
            <v>LUVA, PPR, DN 110 MM, CLASSE PN 25, INSTALADO EM RESERVAÇÃO DE ÁGUA DE EDIFICAÇÃO QUE POSSUA RESERVATÓRIO DE FIBRA/FIBROCIMENTO  FORNECIMENTO E INSTALAÇÃO. AF_06/2016</v>
          </cell>
          <cell r="C4557" t="str">
            <v>UN</v>
          </cell>
          <cell r="D4557" t="str">
            <v>ATRIBUÍDO SÃO PAULO</v>
          </cell>
          <cell r="E4557" t="str">
            <v>98,23</v>
          </cell>
        </row>
        <row r="4558">
          <cell r="A4558" t="str">
            <v>96747</v>
          </cell>
          <cell r="B4558" t="str">
            <v>JOELHO 90 GRAUS, PPR, DN 20 MM, CLASSE PN 25,  INSTALADO EM RESERVAÇÃO DE ÁGUA DE EDIFICAÇÃO QUE POSSUA RESERVATÓRIO DE FIBRA/FIBROCIMENTO  FORNECIMENTO E INSTALAÇÃO. AF_06/2016</v>
          </cell>
          <cell r="C4558" t="str">
            <v>UN</v>
          </cell>
          <cell r="D4558" t="str">
            <v>ATRIBUÍDO SÃO PAULO</v>
          </cell>
          <cell r="E4558" t="str">
            <v>6,66</v>
          </cell>
        </row>
        <row r="4559">
          <cell r="A4559" t="str">
            <v>96748</v>
          </cell>
          <cell r="B4559" t="str">
            <v>JOELHO 90 GRAUS, PPR, DN 25 MM, CLASSE PN 25,  INSTALADO EM RESERVAÇÃO DE ÁGUA DE EDIFICAÇÃO QUE POSSUA RESERVATÓRIO DE FIBRA/FIBROCIMENTO  FORNECIMENTO E INSTALAÇÃO. AF_06/2016</v>
          </cell>
          <cell r="C4559" t="str">
            <v>UN</v>
          </cell>
          <cell r="D4559" t="str">
            <v>ATRIBUÍDO SÃO PAULO</v>
          </cell>
          <cell r="E4559" t="str">
            <v>7,26</v>
          </cell>
        </row>
        <row r="4560">
          <cell r="A4560" t="str">
            <v>96749</v>
          </cell>
          <cell r="B4560" t="str">
            <v>JOELHO 90 GRAUS, PPR, DN 32 MM, CLASSE PN 25,  INSTALADO EM RESERVAÇÃO DE ÁGUA DE EDIFICAÇÃO QUE POSSUA RESERVATÓRIO DE FIBRA/FIBROCIMENTO  FORNECIMENTO E INSTALAÇÃO. AF_06/2016</v>
          </cell>
          <cell r="C4560" t="str">
            <v>UN</v>
          </cell>
          <cell r="D4560" t="str">
            <v>ATRIBUÍDO SÃO PAULO</v>
          </cell>
          <cell r="E4560" t="str">
            <v>9,86</v>
          </cell>
        </row>
        <row r="4561">
          <cell r="A4561" t="str">
            <v>96750</v>
          </cell>
          <cell r="B4561" t="str">
            <v>JOELHO 90 GRAUS, PPR, DN 40 MM, CLASSE PN 25,  INSTALADO EM RESERVAÇÃO DE ÁGUA DE EDIFICAÇÃO QUE POSSUA RESERVATÓRIO DE FIBRA/FIBROCIMENTO  FORNECIMENTO E INSTALAÇÃO. AF_06/2016</v>
          </cell>
          <cell r="C4561" t="str">
            <v>UN</v>
          </cell>
          <cell r="D4561" t="str">
            <v>ATRIBUÍDO SÃO PAULO</v>
          </cell>
          <cell r="E4561" t="str">
            <v>14,32</v>
          </cell>
        </row>
        <row r="4562">
          <cell r="A4562" t="str">
            <v>96751</v>
          </cell>
          <cell r="B4562" t="str">
            <v>JOELHO 90 GRAUS, PPR, DN 50 MM, CLASSE PN 25,  INSTALADO EM RESERVAÇÃO DE ÁGUA DE EDIFICAÇÃO QUE POSSUA RESERVATÓRIO DE FIBRA/FIBROCIMENTO  FORNECIMENTO E INSTALAÇÃO. AF_06/2016</v>
          </cell>
          <cell r="C4562" t="str">
            <v>UN</v>
          </cell>
          <cell r="D4562" t="str">
            <v>ATRIBUÍDO SÃO PAULO</v>
          </cell>
          <cell r="E4562" t="str">
            <v>22,89</v>
          </cell>
        </row>
        <row r="4563">
          <cell r="A4563" t="str">
            <v>96752</v>
          </cell>
          <cell r="B4563" t="str">
            <v>JOELHO 90 GRAUS, PPR, DN 63 MM, CLASSE PN 25,  INSTALADO EM RESERVAÇÃO DE ÁGUA DE EDIFICAÇÃO QUE POSSUA RESERVATÓRIO DE FIBRA/FIBROCIMENTO  FORNECIMENTO E INSTALAÇÃO. AF_06/2016</v>
          </cell>
          <cell r="C4563" t="str">
            <v>UN</v>
          </cell>
          <cell r="D4563" t="str">
            <v>ATRIBUÍDO SÃO PAULO</v>
          </cell>
          <cell r="E4563" t="str">
            <v>31,16</v>
          </cell>
        </row>
        <row r="4564">
          <cell r="A4564" t="str">
            <v>96753</v>
          </cell>
          <cell r="B4564" t="str">
            <v>JOELHO 90 GRAUS, PPR, DN 75 MM, CLASSE PN 25,  INSTALADO EM RESERVAÇÃO DE ÁGUA DE EDIFICAÇÃO QUE POSSUA RESERVATÓRIO DE FIBRA/FIBROCIMENTO  FORNECIMENTO E INSTALAÇÃO. AF_06/2016</v>
          </cell>
          <cell r="C4564" t="str">
            <v>UN</v>
          </cell>
          <cell r="D4564" t="str">
            <v>ATRIBUÍDO SÃO PAULO</v>
          </cell>
          <cell r="E4564" t="str">
            <v>78,42</v>
          </cell>
        </row>
        <row r="4565">
          <cell r="A4565" t="str">
            <v>96754</v>
          </cell>
          <cell r="B4565" t="str">
            <v>JOELHO 90 GRAUS, PPR, DN 90 MM, CLASSE PN 25,  INSTALADO EM RESERVAÇÃO DE ÁGUA DE EDIFICAÇÃO QUE POSSUA RESERVATÓRIO DE FIBRA/FIBROCIMENTO  FORNECIMENTO E INSTALAÇÃO. AF_06/2016</v>
          </cell>
          <cell r="C4565" t="str">
            <v>UN</v>
          </cell>
          <cell r="D4565" t="str">
            <v>ATRIBUÍDO SÃO PAULO</v>
          </cell>
          <cell r="E4565" t="str">
            <v>95,35</v>
          </cell>
        </row>
        <row r="4566">
          <cell r="A4566" t="str">
            <v>96755</v>
          </cell>
          <cell r="B4566" t="str">
            <v>JOELHO 90 GRAUS, PPR, DN 110 MM, CLASSE PN 25,  INSTALADO EM RESERVAÇÃO DE ÁGUA DE EDIFICAÇÃO QUE POSSUA RESERVATÓRIO DE FIBRA/FIBROCIMENTO  FORNECIMENTO E INSTALAÇÃO. AF_06/2016</v>
          </cell>
          <cell r="C4566" t="str">
            <v>UN</v>
          </cell>
          <cell r="D4566" t="str">
            <v>ATRIBUÍDO SÃO PAULO</v>
          </cell>
          <cell r="E4566" t="str">
            <v>303,78</v>
          </cell>
        </row>
        <row r="4567">
          <cell r="A4567" t="str">
            <v>96756</v>
          </cell>
          <cell r="B4567" t="str">
            <v>TÊ MISTURADOR, PPR, DN 20 MM, CLASSE PN 25,  INSTALADO EM RESERVAÇÃO DE ÁGUA DE EDIFICAÇÃO QUE POSSUA RESERVATÓRIO DE FIBRA/FIBROCIMENTO  FORNECIMENTO E INSTALAÇÃO. AF_06/2016</v>
          </cell>
          <cell r="C4567" t="str">
            <v>UN</v>
          </cell>
          <cell r="D4567" t="str">
            <v>ATRIBUÍDO SÃO PAULO</v>
          </cell>
          <cell r="E4567" t="str">
            <v>17,74</v>
          </cell>
        </row>
        <row r="4568">
          <cell r="A4568" t="str">
            <v>96757</v>
          </cell>
          <cell r="B4568" t="str">
            <v>TÊ MISTURADOR, PPR, DN 25 MM, CLASSE PN 25,  INSTALADO EM RESERVAÇÃO DE ÁGUA DE EDIFICAÇÃO QUE POSSUA RESERVATÓRIO DE FIBRA/FIBROCIMENTO  FORNECIMENTO E INSTALAÇÃO. AF_06/2016</v>
          </cell>
          <cell r="C4568" t="str">
            <v>UN</v>
          </cell>
          <cell r="D4568" t="str">
            <v>ATRIBUÍDO SÃO PAULO</v>
          </cell>
          <cell r="E4568" t="str">
            <v>21,52</v>
          </cell>
        </row>
        <row r="4569">
          <cell r="A4569" t="str">
            <v>96758</v>
          </cell>
          <cell r="B4569" t="str">
            <v>TÊ, PPR, DN 32 MM, CLASSE PN 25,  INSTALADO EM RESERVAÇÃO DE ÁGUA DE EDIFICAÇÃO QUE POSSUA RESERVATÓRIO DE FIBRA/FIBROCIMENTO  FORNECIMENTO E INSTALAÇÃO. AF_06/2016</v>
          </cell>
          <cell r="C4569" t="str">
            <v>UN</v>
          </cell>
          <cell r="D4569" t="str">
            <v>ATRIBUÍDO SÃO PAULO</v>
          </cell>
          <cell r="E4569" t="str">
            <v>15,53</v>
          </cell>
        </row>
        <row r="4570">
          <cell r="A4570" t="str">
            <v>96759</v>
          </cell>
          <cell r="B4570" t="str">
            <v>TÊ, PPR, DN 40 MM, CLASSE PN 25,  INSTALADO EM RESERVAÇÃO DE ÁGUA DE EDIFICAÇÃO QUE POSSUA RESERVATÓRIO DE FIBRA/FIBROCIMENTO  FORNECIMENTO E INSTALAÇÃO. AF_06/2016</v>
          </cell>
          <cell r="C4570" t="str">
            <v>UN</v>
          </cell>
          <cell r="D4570" t="str">
            <v>ATRIBUÍDO SÃO PAULO</v>
          </cell>
          <cell r="E4570" t="str">
            <v>21,39</v>
          </cell>
        </row>
        <row r="4571">
          <cell r="A4571" t="str">
            <v>96760</v>
          </cell>
          <cell r="B4571" t="str">
            <v>TÊ, PPR, DN 50 MM, CLASSE PN 25,  INSTALADO EM RESERVAÇÃO DE ÁGUA DE EDIFICAÇÃO QUE POSSUA RESERVATÓRIO DE FIBRA/FIBROCIMENTO  FORNECIMENTO E INSTALAÇÃO. AF_06/2016</v>
          </cell>
          <cell r="C4571" t="str">
            <v>UN</v>
          </cell>
          <cell r="D4571" t="str">
            <v>ATRIBUÍDO SÃO PAULO</v>
          </cell>
          <cell r="E4571" t="str">
            <v>37,81</v>
          </cell>
        </row>
        <row r="4572">
          <cell r="A4572" t="str">
            <v>96761</v>
          </cell>
          <cell r="B4572" t="str">
            <v>TÊ, PPR, DN 63 MM, CLASSE PN 25,  INSTALADO EM RESERVAÇÃO DE ÁGUA DE EDIFICAÇÃO QUE POSSUA RESERVATÓRIO DE FIBRA/FIBROCIMENTO  FORNECIMENTO E INSTALAÇÃO. AF_06/2016</v>
          </cell>
          <cell r="C4572" t="str">
            <v>UN</v>
          </cell>
          <cell r="D4572" t="str">
            <v>ATRIBUÍDO SÃO PAULO</v>
          </cell>
          <cell r="E4572" t="str">
            <v>52,13</v>
          </cell>
        </row>
        <row r="4573">
          <cell r="A4573" t="str">
            <v>96762</v>
          </cell>
          <cell r="B4573" t="str">
            <v>TÊ, PPR, DN 75 MM, CLASSE PN 25,  INSTALADO EM RESERVAÇÃO DE ÁGUA DE EDIFICAÇÃO QUE POSSUA RESERVATÓRIO DE FIBRA/FIBROCIMENTO  FORNECIMENTO E INSTALAÇÃO. AF_06/2016</v>
          </cell>
          <cell r="C4573" t="str">
            <v>UN</v>
          </cell>
          <cell r="D4573" t="str">
            <v>ATRIBUÍDO SÃO PAULO</v>
          </cell>
          <cell r="E4573" t="str">
            <v>105,52</v>
          </cell>
        </row>
        <row r="4574">
          <cell r="A4574" t="str">
            <v>96763</v>
          </cell>
          <cell r="B4574" t="str">
            <v>TÊ, PPR, DN 90 MM, CLASSE PN 25,  INSTALADO EM RESERVAÇÃO DE ÁGUA DE EDIFICAÇÃO QUE POSSUA RESERVATÓRIO DE FIBRA/FIBROCIMENTO  FORNECIMENTO E INSTALAÇÃO. AF_06/2016</v>
          </cell>
          <cell r="C4574" t="str">
            <v>UN</v>
          </cell>
          <cell r="D4574" t="str">
            <v>ATRIBUÍDO SÃO PAULO</v>
          </cell>
          <cell r="E4574" t="str">
            <v>134,38</v>
          </cell>
        </row>
        <row r="4575">
          <cell r="A4575" t="str">
            <v>96764</v>
          </cell>
          <cell r="B4575" t="str">
            <v>TÊ, PPR, DN 110 MM, CLASSE PN 25,  INSTALADO EM RESERVAÇÃO DE ÁGUA DE EDIFICAÇÃO QUE POSSUA RESERVATÓRIO DE FIBRA/FIBROCIMENTO  FORNECIMENTO E INSTALAÇÃO. AF_06/2016</v>
          </cell>
          <cell r="C4575" t="str">
            <v>UN</v>
          </cell>
          <cell r="D4575" t="str">
            <v>ATRIBUÍDO SÃO PAULO</v>
          </cell>
          <cell r="E4575" t="str">
            <v>274,24</v>
          </cell>
        </row>
        <row r="4576">
          <cell r="A4576" t="str">
            <v>96802</v>
          </cell>
          <cell r="B4576" t="str">
            <v>KIT CHASSI PEX, PRÉ-FABRICADO, PARA CHUVEIRO, INCLUSO QUADRO METÁLICO, TUBOS, REGISTROS DE PRESSÃO E CONEXÕES POR CRIMPAGEM - FORNECIMENTO E INSTALAÇÃO. AF_02/2023</v>
          </cell>
          <cell r="C4576" t="str">
            <v>UN</v>
          </cell>
          <cell r="D4576" t="str">
            <v>ATRIBUÍDO SÃO PAULO</v>
          </cell>
          <cell r="E4576" t="str">
            <v>366,52</v>
          </cell>
        </row>
        <row r="4577">
          <cell r="A4577" t="str">
            <v>96803</v>
          </cell>
          <cell r="B4577" t="str">
            <v>KIT CHASSI PEX, PRÉ-FABRICADO, PARA COZINHA COM CUBA SIMPLES, INCLUSO QUADRO METÁLICO, TUBOS E CONEXÕES POR CRIMPAGEM - FORNECIMENTO E INSTALAÇÃO. AF_02/2023</v>
          </cell>
          <cell r="C4577" t="str">
            <v>UN</v>
          </cell>
          <cell r="D4577" t="str">
            <v>ATRIBUÍDO SÃO PAULO</v>
          </cell>
          <cell r="E4577" t="str">
            <v>64,53</v>
          </cell>
        </row>
        <row r="4578">
          <cell r="A4578" t="str">
            <v>96804</v>
          </cell>
          <cell r="B4578" t="str">
            <v>KIT CHASSI PEX, PRÉ-FABRICADO, PARA ÁREA DE SERVIÇO COM TANQUE E MÁQUINA DE LAVAR ROUPA, INCLUSO QUADRO METÁLICO, TUBOS E CONEXÕES POR CRIMPAGEM - FORNECIMENTO E INSTALAÇÃO. AF_02/2023</v>
          </cell>
          <cell r="C4578" t="str">
            <v>UN</v>
          </cell>
          <cell r="D4578" t="str">
            <v>ATRIBUÍDO SÃO PAULO</v>
          </cell>
          <cell r="E4578" t="str">
            <v>101,75</v>
          </cell>
        </row>
        <row r="4579">
          <cell r="A4579" t="str">
            <v>96805</v>
          </cell>
          <cell r="B4579" t="str">
            <v>KIT CHASSI PEX, PRÉ-FABRICADO, PARA CHUVEIRO, INCLUSO QUADRO METÁLICO, TUBOS, REGISTROS DE PRESSÃO E CONEXÕES POR ANEL DESLIZANTE - FORNECIMENTO E INSTALAÇÃO. AF_02/2023</v>
          </cell>
          <cell r="C4579" t="str">
            <v>UN</v>
          </cell>
          <cell r="D4579" t="str">
            <v>ATRIBUÍDO SÃO PAULO</v>
          </cell>
          <cell r="E4579" t="str">
            <v>186,59</v>
          </cell>
        </row>
        <row r="4580">
          <cell r="A4580" t="str">
            <v>96806</v>
          </cell>
          <cell r="B4580" t="str">
            <v>KIT CHASSI PEX, PRÉ-FABRICADO, PARA COZINHA COM CUBA SIMPLES, INCLUSO QUADRO METÁLICO, TUBOS E CONEXÕES POR ANEL DESLIZANTE - FORNECIMENTO E INSTALAÇÃO. AF_02/2023</v>
          </cell>
          <cell r="C4580" t="str">
            <v>UN</v>
          </cell>
          <cell r="D4580" t="str">
            <v>ATRIBUÍDO SÃO PAULO</v>
          </cell>
          <cell r="E4580" t="str">
            <v>69,58</v>
          </cell>
        </row>
        <row r="4581">
          <cell r="A4581" t="str">
            <v>96807</v>
          </cell>
          <cell r="B4581" t="str">
            <v>KIT CHASSI PEX, PRÉ-FABRICADO, PARA ÁREA DE SERVIÇO COM TANQUE E MÁQUINA DE LAVAR ROUPA, INCLUSO QUADRO METÁLICO, TUBOS E CONEXÕES POR ANEL DESLIZANTE - FORNECIMENTO E INSTALAÇÃO. AF_02/2023</v>
          </cell>
          <cell r="C4581" t="str">
            <v>UN</v>
          </cell>
          <cell r="D4581" t="str">
            <v>ATRIBUÍDO SÃO PAULO</v>
          </cell>
          <cell r="E4581" t="str">
            <v>110,27</v>
          </cell>
        </row>
        <row r="4582">
          <cell r="A4582" t="str">
            <v>96808</v>
          </cell>
          <cell r="B4582" t="str">
            <v>UNIÃO METÁLICA PARA INSTALAÇÕES EM PEX ÁGUA, DN 16 MM, COM ANEL DESLIZANTE - FORNECIMENTO E INSTALAÇÃO. AF_02/2023</v>
          </cell>
          <cell r="C4582" t="str">
            <v>UN</v>
          </cell>
          <cell r="D4582" t="str">
            <v>ATRIBUÍDO SÃO PAULO</v>
          </cell>
          <cell r="E4582" t="str">
            <v>13,55</v>
          </cell>
        </row>
        <row r="4583">
          <cell r="A4583" t="str">
            <v>96809</v>
          </cell>
          <cell r="B4583" t="str">
            <v>CONEXÃO FIXA, ROSCA FÊMEA, METÁLICA, PARA INSTALAÇÕES EM PEX ÁGUA, DN 16 MM X 1/2", COM ANEL DESLIZANTE. FORNECIMENTO E INSTALAÇÃO. AF_02/2023</v>
          </cell>
          <cell r="C4583" t="str">
            <v>UN</v>
          </cell>
          <cell r="D4583" t="str">
            <v>ATRIBUÍDO SÃO PAULO</v>
          </cell>
          <cell r="E4583" t="str">
            <v>15,11</v>
          </cell>
        </row>
        <row r="4584">
          <cell r="A4584" t="str">
            <v>96810</v>
          </cell>
          <cell r="B4584" t="str">
            <v>CONEXÃO MÓVEL, ROSCA FÊMEA, METÁLICA, PARA INSTALAÇÕES EM PEX ÁGUA, DN 16 MM X 3/4", COM ANEL DESLIZANTE. FORNECIMENTO E INSTALAÇÃO. AF_02/2023</v>
          </cell>
          <cell r="C4584" t="str">
            <v>UN</v>
          </cell>
          <cell r="D4584" t="str">
            <v>ATRIBUÍDO SÃO PAULO</v>
          </cell>
          <cell r="E4584" t="str">
            <v>16,37</v>
          </cell>
        </row>
        <row r="4585">
          <cell r="A4585" t="str">
            <v>96811</v>
          </cell>
          <cell r="B4585" t="str">
            <v>UNIÃO METÁLICA PARA INSTALAÇÕES EM PEX ÁGUA, DN 20 MM, COM ANEL DESLIZANTE - FORNECIMENTO E INSTALAÇÃO. AF_02/2023</v>
          </cell>
          <cell r="C4585" t="str">
            <v>UN</v>
          </cell>
          <cell r="D4585" t="str">
            <v>ATRIBUÍDO SÃO PAULO</v>
          </cell>
          <cell r="E4585" t="str">
            <v>17,25</v>
          </cell>
        </row>
        <row r="4586">
          <cell r="A4586" t="str">
            <v>96812</v>
          </cell>
          <cell r="B4586" t="str">
            <v>CONEXÃO FIXA, ROSCA FÊMEA, METÁLICA, PARA INSTALAÇÕES EM PEX ÁGUA, DN 20 MM X 1/2", COM ANEL DESLIZANTE. FORNECIMENTO E INSTALAÇÃO. AF_02/2023</v>
          </cell>
          <cell r="C4586" t="str">
            <v>UN</v>
          </cell>
          <cell r="D4586" t="str">
            <v>ATRIBUÍDO SÃO PAULO</v>
          </cell>
          <cell r="E4586" t="str">
            <v>15,72</v>
          </cell>
        </row>
        <row r="4587">
          <cell r="A4587" t="str">
            <v>96813</v>
          </cell>
          <cell r="B4587" t="str">
            <v>CONEXÃO FIXA, ROSCA FÊMEA, METÁLICA, PARA INSTALAÇÕES EM PEX ÁGUA, DN 20 MM X 3/4", COM ANEL DESLIZANTE. FORNECIMENTO E INSTALAÇÃO. AF_02/2023</v>
          </cell>
          <cell r="C4587" t="str">
            <v>UN</v>
          </cell>
          <cell r="D4587" t="str">
            <v>ATRIBUÍDO SÃO PAULO</v>
          </cell>
          <cell r="E4587" t="str">
            <v>17,97</v>
          </cell>
        </row>
        <row r="4588">
          <cell r="A4588" t="str">
            <v>96814</v>
          </cell>
          <cell r="B4588" t="str">
            <v>UNIÃO DE REDUÇÃO, METÁLICA, PARA INSTALAÇÕES EM PEX ÁGUA, DN 20 X 16 MM, CONEXÃO POR ANEL DESLIZANTE - FORNECIMENTO E INSTALAÇÃO. AF_02/2023</v>
          </cell>
          <cell r="C4588" t="str">
            <v>UN</v>
          </cell>
          <cell r="D4588" t="str">
            <v>ATRIBUÍDO SÃO PAULO</v>
          </cell>
          <cell r="E4588" t="str">
            <v>12,97</v>
          </cell>
        </row>
        <row r="4589">
          <cell r="A4589" t="str">
            <v>96815</v>
          </cell>
          <cell r="B4589" t="str">
            <v>UNIÃO METÁLICA PARA INSTALAÇÕES EM PEX ÁGUA, DN 25 MM, COM ANEL DESLIZANTE - FORNECIMENTO E INSTALAÇÃO. AF_02/2023</v>
          </cell>
          <cell r="C4589" t="str">
            <v>UN</v>
          </cell>
          <cell r="D4589" t="str">
            <v>ATRIBUÍDO SÃO PAULO</v>
          </cell>
          <cell r="E4589" t="str">
            <v>27,41</v>
          </cell>
        </row>
        <row r="4590">
          <cell r="A4590" t="str">
            <v>96816</v>
          </cell>
          <cell r="B4590" t="str">
            <v>CONEXÃO FIXA, ROSCA FÊMEA, METÁLICA, PARA INSTALAÇÕES EM PEX ÁGUA, DN 25 MM X 3/4", COM ANEL DESLIZANTE - FORNECIMENTO E INSTALAÇÃO. AF_02/2023</v>
          </cell>
          <cell r="C4590" t="str">
            <v>UN</v>
          </cell>
          <cell r="D4590" t="str">
            <v>ATRIBUÍDO SÃO PAULO</v>
          </cell>
          <cell r="E4590" t="str">
            <v>20,40</v>
          </cell>
        </row>
        <row r="4591">
          <cell r="A4591" t="str">
            <v>96817</v>
          </cell>
          <cell r="B4591" t="str">
            <v>CONEXÃO FIXA, ROSCA FÊMEA, METÁLICA, PARA INSTALAÇÕES EM PEX ÁGUA, DN 25 MM X 1", COM ANEL DESLIZANTE - FORNECIMENTO E INSTALAÇÃO. AF_02/2023</v>
          </cell>
          <cell r="C4591" t="str">
            <v>UN</v>
          </cell>
          <cell r="D4591" t="str">
            <v>ATRIBUÍDO SÃO PAULO</v>
          </cell>
          <cell r="E4591" t="str">
            <v>27,65</v>
          </cell>
        </row>
        <row r="4592">
          <cell r="A4592" t="str">
            <v>96818</v>
          </cell>
          <cell r="B4592" t="str">
            <v>UNIÃO DE REDUÇÃO, METÁLICA, PARA INSTALAÇÕES EM PEX ÁGUA, DN 25 X 16 MM, CONEXÃO POR ANEL DESLIZANTE - FORNECIMENTO E INSTALAÇÃO. AF_02/2023</v>
          </cell>
          <cell r="C4592" t="str">
            <v>UN</v>
          </cell>
          <cell r="D4592" t="str">
            <v>ATRIBUÍDO SÃO PAULO</v>
          </cell>
          <cell r="E4592" t="str">
            <v>17,75</v>
          </cell>
        </row>
        <row r="4593">
          <cell r="A4593" t="str">
            <v>96819</v>
          </cell>
          <cell r="B4593" t="str">
            <v>UNIÃO DE REDUÇÃO, METÁLICA, PARA INSTALAÇÕES EM PEX ÁGUA, DN 25 X 20 MM, CONEXÃO POR ANEL DESLIZANTE - FORNECIMENTO E INSTALAÇÃO. AF_02/2023</v>
          </cell>
          <cell r="C4593" t="str">
            <v>UN</v>
          </cell>
          <cell r="D4593" t="str">
            <v>ATRIBUÍDO SÃO PAULO</v>
          </cell>
          <cell r="E4593" t="str">
            <v>19,01</v>
          </cell>
        </row>
        <row r="4594">
          <cell r="A4594" t="str">
            <v>96820</v>
          </cell>
          <cell r="B4594" t="str">
            <v>UNIÃO METÁLICA PARA INSTALAÇÕES EM PEX ÁGUA, DN 32 MM, COM ANEL DESLIZANTE - FORNECIMENTO E INSTALAÇÃO. AF_02/2023</v>
          </cell>
          <cell r="C4594" t="str">
            <v>UN</v>
          </cell>
          <cell r="D4594" t="str">
            <v>ATRIBUÍDO SÃO PAULO</v>
          </cell>
          <cell r="E4594" t="str">
            <v>32,90</v>
          </cell>
        </row>
        <row r="4595">
          <cell r="A4595" t="str">
            <v>96821</v>
          </cell>
          <cell r="B4595" t="str">
            <v>CONEXÃO FIXA, ROSCA FÊMEA, METÁLICA, PARA INSTALAÇÕES EM PEX ÁGUA, DN 32 MM X 1", COM ANEL DESLIZANTE - FORNECIMENTO E INSTALAÇÃO. AF_02/2023</v>
          </cell>
          <cell r="C4595" t="str">
            <v>UN</v>
          </cell>
          <cell r="D4595" t="str">
            <v>ATRIBUÍDO SÃO PAULO</v>
          </cell>
          <cell r="E4595" t="str">
            <v>30,83</v>
          </cell>
        </row>
        <row r="4596">
          <cell r="A4596" t="str">
            <v>96822</v>
          </cell>
          <cell r="B4596" t="str">
            <v>UNIÃO DE REDUÇÃO, METÁLICA, PARA INSTALAÇÕES EM PEX ÁGUA, DN 32 X 25 MM, CONEXÃO POR ANEL DESLIZANTE - FORNECIMENTO E INSTALAÇÃO. AF_02/2023</v>
          </cell>
          <cell r="C4596" t="str">
            <v>UN</v>
          </cell>
          <cell r="D4596" t="str">
            <v>ATRIBUÍDO SÃO PAULO</v>
          </cell>
          <cell r="E4596" t="str">
            <v>25,11</v>
          </cell>
        </row>
        <row r="4597">
          <cell r="A4597" t="str">
            <v>96823</v>
          </cell>
          <cell r="B4597" t="str">
            <v>LUVA PARA INSTALAÇÕES EM PEX ÁGUA, DN 16 MM, CONEXÃO POR CRIMPAGEM - FORNECIMENTO E INSTALAÇÃO. AF_02/2023</v>
          </cell>
          <cell r="C4597" t="str">
            <v>UN</v>
          </cell>
          <cell r="D4597" t="str">
            <v>ATRIBUÍDO SÃO PAULO</v>
          </cell>
          <cell r="E4597" t="str">
            <v>9,20</v>
          </cell>
        </row>
        <row r="4598">
          <cell r="A4598" t="str">
            <v>96824</v>
          </cell>
          <cell r="B4598" t="str">
            <v>CONEXÃO FIXA, ROSCA FÊMEA, PARA INSTALAÇÕES EM PEX ÁGUA, DN 16MM X 1/2", CONEXÃO POR CRIMPAGEM - FORNECIMENTO E INSTALAÇÃO. AF_02/2023</v>
          </cell>
          <cell r="C4598" t="str">
            <v>UN</v>
          </cell>
          <cell r="D4598" t="str">
            <v>ATRIBUÍDO SÃO PAULO</v>
          </cell>
          <cell r="E4598" t="str">
            <v>14,24</v>
          </cell>
        </row>
        <row r="4599">
          <cell r="A4599" t="str">
            <v>96826</v>
          </cell>
          <cell r="B4599" t="str">
            <v>LUVA PARA INSTALAÇÕES EM PEX ÁGUA, DN 20 MM, CONEXÃO POR CRIMPAGEM - FORNECIMENTO E INSTALAÇÃO. AF_02/2023</v>
          </cell>
          <cell r="C4599" t="str">
            <v>UN</v>
          </cell>
          <cell r="D4599" t="str">
            <v>ATRIBUÍDO SÃO PAULO</v>
          </cell>
          <cell r="E4599" t="str">
            <v>10,65</v>
          </cell>
        </row>
        <row r="4600">
          <cell r="A4600" t="str">
            <v>96827</v>
          </cell>
          <cell r="B4600" t="str">
            <v>CONEXÃO FIXA, ROSCA FÊMEA, PARA INSTALAÇÕES EM PEX ÁGUA, DN 20MM X 1/2", CONEXÃO POR CRIMPAGEM - FORNECIMENTO E INSTALAÇÃO. AF_02/2023</v>
          </cell>
          <cell r="C4600" t="str">
            <v>UN</v>
          </cell>
          <cell r="D4600" t="str">
            <v>ATRIBUÍDO SÃO PAULO</v>
          </cell>
          <cell r="E4600" t="str">
            <v>15,57</v>
          </cell>
        </row>
        <row r="4601">
          <cell r="A4601" t="str">
            <v>96828</v>
          </cell>
          <cell r="B4601" t="str">
            <v>CONEXÃO FIXA, ROSCA FÊMEA, PARA INSTALAÇÕES EM PEX ÁGUA, DN 20MM X 3/4", CONEXÃO POR CRIMPAGEM - FORNECIMENTO E INSTALAÇÃO. AF_02/2023</v>
          </cell>
          <cell r="C4601" t="str">
            <v>UN</v>
          </cell>
          <cell r="D4601" t="str">
            <v>ATRIBUÍDO SÃO PAULO</v>
          </cell>
          <cell r="E4601" t="str">
            <v>19,37</v>
          </cell>
        </row>
        <row r="4602">
          <cell r="A4602" t="str">
            <v>96829</v>
          </cell>
          <cell r="B4602" t="str">
            <v>LUVA DE REDUÇÃO PARA INSTALAÇÕES EM PEX ÁGUA, DN 20 X 16 MM, CONEXÃO POR CRIMPAGEM - FORNECIMENTO E INSTALAÇÃO. AF_02/2023</v>
          </cell>
          <cell r="C4602" t="str">
            <v>UN</v>
          </cell>
          <cell r="D4602" t="str">
            <v>ATRIBUÍDO SÃO PAULO</v>
          </cell>
          <cell r="E4602" t="str">
            <v>15,38</v>
          </cell>
        </row>
        <row r="4603">
          <cell r="A4603" t="str">
            <v>96830</v>
          </cell>
          <cell r="B4603" t="str">
            <v>LUVA PARA INSTALAÇÕES EM PEX ÁGUA, DN 25 MM, CONEXÃO POR CRIMPAGEM - FORNECIMENTO E INSTALAÇÃO. AF_02/2023</v>
          </cell>
          <cell r="C4603" t="str">
            <v>UN</v>
          </cell>
          <cell r="D4603" t="str">
            <v>ATRIBUÍDO SÃO PAULO</v>
          </cell>
          <cell r="E4603" t="str">
            <v>17,15</v>
          </cell>
        </row>
        <row r="4604">
          <cell r="A4604" t="str">
            <v>96832</v>
          </cell>
          <cell r="B4604" t="str">
            <v>CONEXÃO FIXA, ROSCA FÊMEA, PARA INSTALAÇÕES EM PEX ÁGUA, DN 25MM X 3/4", CONEXÃO POR CRIMPAGEM - FORNECIMENTO E INSTALAÇÃO. AF_02/2023</v>
          </cell>
          <cell r="C4604" t="str">
            <v>UN</v>
          </cell>
          <cell r="D4604" t="str">
            <v>ATRIBUÍDO SÃO PAULO</v>
          </cell>
          <cell r="E4604" t="str">
            <v>24,65</v>
          </cell>
        </row>
        <row r="4605">
          <cell r="A4605" t="str">
            <v>96833</v>
          </cell>
          <cell r="B4605" t="str">
            <v>LUVA DE REDUÇÃO PARA INSTALAÇÕES EM PEX ÁGUA, DN 25 X 16 MM, CONEXÃO POR CRIMPAGEM - FORNECIMENTO E INSTALAÇÃO. AF_02/2023</v>
          </cell>
          <cell r="C4605" t="str">
            <v>UN</v>
          </cell>
          <cell r="D4605" t="str">
            <v>ATRIBUÍDO SÃO PAULO</v>
          </cell>
          <cell r="E4605" t="str">
            <v>19,77</v>
          </cell>
        </row>
        <row r="4606">
          <cell r="A4606" t="str">
            <v>96834</v>
          </cell>
          <cell r="B4606" t="str">
            <v>LUVA PARA INSTALAÇÕES EM PEX ÁGUA, DN 32 MM, CONEXÃO POR CRIMPAGEM - FORNECIMENTO E INSTALAÇÃO. AF_02/2023</v>
          </cell>
          <cell r="C4606" t="str">
            <v>UN</v>
          </cell>
          <cell r="D4606" t="str">
            <v>ATRIBUÍDO SÃO PAULO</v>
          </cell>
          <cell r="E4606" t="str">
            <v>23,37</v>
          </cell>
        </row>
        <row r="4607">
          <cell r="A4607" t="str">
            <v>96836</v>
          </cell>
          <cell r="B4607" t="str">
            <v>LUVA DE REDUÇÃO PARA INSTALAÇÕES EM PEX ÁGUA, DN 32 X 25 MM, CONEXÃO POR CRIMPAGEM - FORNECIMENTO E INSTALAÇÃO. AF_02/2023</v>
          </cell>
          <cell r="C4607" t="str">
            <v>UN</v>
          </cell>
          <cell r="D4607" t="str">
            <v>ATRIBUÍDO SÃO PAULO</v>
          </cell>
          <cell r="E4607" t="str">
            <v>28,41</v>
          </cell>
        </row>
        <row r="4608">
          <cell r="A4608" t="str">
            <v>96837</v>
          </cell>
          <cell r="B4608" t="str">
            <v>JOELHO 90 GRAUS, METÁLICO, PARA INSTALAÇÕES EM PEX ÁGUA, DN 16 MM, CONEXÃO POR ANEL DESLIZANTE - FORNECIMENTO E INSTALAÇÃO. AF_02/2023</v>
          </cell>
          <cell r="C4608" t="str">
            <v>UN</v>
          </cell>
          <cell r="D4608" t="str">
            <v>ATRIBUÍDO SÃO PAULO</v>
          </cell>
          <cell r="E4608" t="str">
            <v>16,83</v>
          </cell>
        </row>
        <row r="4609">
          <cell r="A4609" t="str">
            <v>96838</v>
          </cell>
          <cell r="B4609" t="str">
            <v>JOELHO 90 GRAUS, ROSCA FÊMEA TERMINAL, METÁLICO, PARA INSTALAÇÕES EM PEX ÁGUA, DN 16MM X 1/2", CONEXÃO POR ANEL DESLIZANTE - FORNECIMENTO E INSTALAÇÃO. AF_02/2023</v>
          </cell>
          <cell r="C4609" t="str">
            <v>UN</v>
          </cell>
          <cell r="D4609" t="str">
            <v>ATRIBUÍDO SÃO PAULO</v>
          </cell>
          <cell r="E4609" t="str">
            <v>20,02</v>
          </cell>
        </row>
        <row r="4610">
          <cell r="A4610" t="str">
            <v>96839</v>
          </cell>
          <cell r="B4610" t="str">
            <v>JOELHO, ROSCA FÊMEA, COM BASE FIXA, METÁLICO, PARA INSTALAÇÕES EM PEX ÁGUA, DN 16MM X 1/2", CONEXÃO POR ANEL DESLIZANTE - FORNECIMENTO E INSTALAÇÃO. AF_02/2023</v>
          </cell>
          <cell r="C4610" t="str">
            <v>UN</v>
          </cell>
          <cell r="D4610" t="str">
            <v>ATRIBUÍDO SÃO PAULO</v>
          </cell>
          <cell r="E4610" t="str">
            <v>20,78</v>
          </cell>
        </row>
        <row r="4611">
          <cell r="A4611" t="str">
            <v>96840</v>
          </cell>
          <cell r="B4611" t="str">
            <v>JOELHO 90 GRAUS, METÁLICO, PARA INSTALAÇÕES EM PEX ÁGUA, DN 20 MM, CONEXÃO POR ANEL DESLIZANTE - FORNECIMENTO E INSTALAÇÃO. AF_02/2023</v>
          </cell>
          <cell r="C4611" t="str">
            <v>UN</v>
          </cell>
          <cell r="D4611" t="str">
            <v>ATRIBUÍDO SÃO PAULO</v>
          </cell>
          <cell r="E4611" t="str">
            <v>20,35</v>
          </cell>
        </row>
        <row r="4612">
          <cell r="A4612" t="str">
            <v>96841</v>
          </cell>
          <cell r="B4612" t="str">
            <v>JOELHO 90 GRAUS, ROSCA FÊMEA TERMINAL, METÁLICO, PARA INSTALAÇÕES EM PEX ÁGUA, DN 20 MM X 1/2", CONEXÃO POR ANEL DESLIZANTE - FORNECIMENTO E INSTALAÇÃO. AF_02/2023</v>
          </cell>
          <cell r="C4612" t="str">
            <v>UN</v>
          </cell>
          <cell r="D4612" t="str">
            <v>ATRIBUÍDO SÃO PAULO</v>
          </cell>
          <cell r="E4612" t="str">
            <v>22,34</v>
          </cell>
        </row>
        <row r="4613">
          <cell r="A4613" t="str">
            <v>96842</v>
          </cell>
          <cell r="B4613" t="str">
            <v>JOELHO 90 GRAUS, ROSCA FÊMEA TERMINAL, METÁLICO, PARA INSTALAÇÕES EM PEX ÁGUA, DN 20 MM X 3/4", CONEXÃO POR ANEL DESLIZANTE - FORNECIMENTO E INSTALAÇÃO. AF_02/2023</v>
          </cell>
          <cell r="C4613" t="str">
            <v>UN</v>
          </cell>
          <cell r="D4613" t="str">
            <v>ATRIBUÍDO SÃO PAULO</v>
          </cell>
          <cell r="E4613" t="str">
            <v>25,66</v>
          </cell>
        </row>
        <row r="4614">
          <cell r="A4614" t="str">
            <v>96843</v>
          </cell>
          <cell r="B4614" t="str">
            <v>JOELHO ROSCA FÊMEA, COM BASE FIXA, METÁLICO, PARA INSTALAÇÕES EM PEX ÁGUA, DN 20MM X 1/2", CONEXÃO POR ANEL DESLIZANTE - FORNECIMENTO E INSTALAÇÃO. AF_02/2023</v>
          </cell>
          <cell r="C4614" t="str">
            <v>UN</v>
          </cell>
          <cell r="D4614" t="str">
            <v>ATRIBUÍDO SÃO PAULO</v>
          </cell>
          <cell r="E4614" t="str">
            <v>23,36</v>
          </cell>
        </row>
        <row r="4615">
          <cell r="A4615" t="str">
            <v>96844</v>
          </cell>
          <cell r="B4615" t="str">
            <v>JOELHO ROSCA FÊMEA, MÓVEL, METÁLICO, PARA INSTALAÇÕES EM PEX ÁGUA, DN 20MM X 3/4", CONEXÃO POR ANEL DESLIZANTE - FORNECIMENTO E INSTALAÇÃO. AF_02/2023</v>
          </cell>
          <cell r="C4615" t="str">
            <v>UN</v>
          </cell>
          <cell r="D4615" t="str">
            <v>ATRIBUÍDO SÃO PAULO</v>
          </cell>
          <cell r="E4615" t="str">
            <v>26,99</v>
          </cell>
        </row>
        <row r="4616">
          <cell r="A4616" t="str">
            <v>96845</v>
          </cell>
          <cell r="B4616" t="str">
            <v>JOELHO 90 GRAUS, METÁLICO, PARA INSTALAÇÕES EM PEX ÁGUA, DN 25 MM, CONEXÃO POR ANEL DESLIZANTE - FORNECIMENTO E INSTALAÇÃO. AF_02/2023</v>
          </cell>
          <cell r="C4616" t="str">
            <v>UN</v>
          </cell>
          <cell r="D4616" t="str">
            <v>ATRIBUÍDO SÃO PAULO</v>
          </cell>
          <cell r="E4616" t="str">
            <v>32,79</v>
          </cell>
        </row>
        <row r="4617">
          <cell r="A4617" t="str">
            <v>96846</v>
          </cell>
          <cell r="B4617" t="str">
            <v>JOELHO 90 GRAUS, ROSCA FÊMEA TERMINAL, METÁLICO, PARA INSTALAÇÕES EM PEX ÁGUA, DN 25 MM X 3/4", CONEXÃO POR ANEL DESLIZANTE - FORNECIMENTO E INSTALAÇÃO. AF_02/2023</v>
          </cell>
          <cell r="C4617" t="str">
            <v>UN</v>
          </cell>
          <cell r="D4617" t="str">
            <v>ATRIBUÍDO SÃO PAULO</v>
          </cell>
          <cell r="E4617" t="str">
            <v>30,18</v>
          </cell>
        </row>
        <row r="4618">
          <cell r="A4618" t="str">
            <v>96847</v>
          </cell>
          <cell r="B4618" t="str">
            <v>JOELHO ROSCA FÊMEA, COM BASE FIXA, METÁLICO, PARA INSTALAÇÕES EM PEX ÁGUA, DN 25MM X 3/4", CONEXÃO POR ANEL DESLIZANTE - FORNECIMENTO E INSTALAÇÃO. AF_02/2023</v>
          </cell>
          <cell r="C4618" t="str">
            <v>UN</v>
          </cell>
          <cell r="D4618" t="str">
            <v>ATRIBUÍDO SÃO PAULO</v>
          </cell>
          <cell r="E4618" t="str">
            <v>29,73</v>
          </cell>
        </row>
        <row r="4619">
          <cell r="A4619" t="str">
            <v>96848</v>
          </cell>
          <cell r="B4619" t="str">
            <v>JOELHO 90 GRAUS, METÁLICO, PARA INSTALAÇÕES EM PEX ÁGUA, DN 32 MM, CONEXÃO POR ANEL DESLIZANTE - FORNECIMENTO E INSTALAÇÃO. AF_02/2023</v>
          </cell>
          <cell r="C4619" t="str">
            <v>UN</v>
          </cell>
          <cell r="D4619" t="str">
            <v>ATRIBUÍDO SÃO PAULO</v>
          </cell>
          <cell r="E4619" t="str">
            <v>43,75</v>
          </cell>
        </row>
        <row r="4620">
          <cell r="A4620" t="str">
            <v>96849</v>
          </cell>
          <cell r="B4620" t="str">
            <v>JOELHO 90 GRAUS, PARA INSTALAÇÕES EM PEX ÁGUA, DN 16 MM, CONEXÃO POR CRIMPAGEM - FORNECIMENTO E INSTALAÇÃO. AF_02/2023</v>
          </cell>
          <cell r="C4620" t="str">
            <v>UN</v>
          </cell>
          <cell r="D4620" t="str">
            <v>ATRIBUÍDO SÃO PAULO</v>
          </cell>
          <cell r="E4620" t="str">
            <v>13,58</v>
          </cell>
        </row>
        <row r="4621">
          <cell r="A4621" t="str">
            <v>96850</v>
          </cell>
          <cell r="B4621" t="str">
            <v>JOELHO 90 GRAUS, ROSCA FÊMEA TERMINAL, PARA INSTALAÇÕES EM PEX ÁGUA, DN 16MM X 1/2", CONEXÃO POR CRIMPAGEM - FORNECIMENTO E INSTALAÇÃO. AF_02/2023</v>
          </cell>
          <cell r="C4621" t="str">
            <v>UN</v>
          </cell>
          <cell r="D4621" t="str">
            <v>ATRIBUÍDO SÃO PAULO</v>
          </cell>
          <cell r="E4621" t="str">
            <v>18,78</v>
          </cell>
        </row>
        <row r="4622">
          <cell r="A4622" t="str">
            <v>96852</v>
          </cell>
          <cell r="B4622" t="str">
            <v>JOELHO 90 GRAUS, PARA INSTALAÇÕES EM PEX ÁGUA, DN 20 MM, CONEXÃO POR CRIMPAGEM - FORNECIMENTO E INSTALAÇÃO. AF_02/2023</v>
          </cell>
          <cell r="C4622" t="str">
            <v>UN</v>
          </cell>
          <cell r="D4622" t="str">
            <v>ATRIBUÍDO SÃO PAULO</v>
          </cell>
          <cell r="E4622" t="str">
            <v>17,38</v>
          </cell>
        </row>
        <row r="4623">
          <cell r="A4623" t="str">
            <v>96853</v>
          </cell>
          <cell r="B4623" t="str">
            <v>JOELHO 90 GRAUS, ROSCA FÊMEA TERMINAL, PARA INSTALAÇÕES EM PEX ÁGUA, DN 20MM X 1/2", CONEXÃO POR CRIMPAGEM - FORNECIMENTO E INSTALAÇÃO. AF_02/2023</v>
          </cell>
          <cell r="C4623" t="str">
            <v>UN</v>
          </cell>
          <cell r="D4623" t="str">
            <v>ATRIBUÍDO SÃO PAULO</v>
          </cell>
          <cell r="E4623" t="str">
            <v>20,22</v>
          </cell>
        </row>
        <row r="4624">
          <cell r="A4624" t="str">
            <v>96854</v>
          </cell>
          <cell r="B4624" t="str">
            <v>JOELHO 90 GRAUS, ROSCA FÊMEA TERMINAL, PARA INSTALAÇÕES EM PEX ÁGUA, DN 20MM X 3/4", CONEXÃO POR CRIMPAGEM - FORNECIMENTO E INSTALAÇÃO. AF_02/2023</v>
          </cell>
          <cell r="C4624" t="str">
            <v>UN</v>
          </cell>
          <cell r="D4624" t="str">
            <v>ATRIBUÍDO SÃO PAULO</v>
          </cell>
          <cell r="E4624" t="str">
            <v>25,14</v>
          </cell>
        </row>
        <row r="4625">
          <cell r="A4625" t="str">
            <v>96855</v>
          </cell>
          <cell r="B4625" t="str">
            <v>JOELHO 90 GRAUS, PARA INSTALAÇÕES EM PEX ÁGUA, DN 25 MM, CONEXÃO POR CRIMPAGEM - FORNECIMENTO E INSTALAÇÃO. AF_02/2023</v>
          </cell>
          <cell r="C4625" t="str">
            <v>UN</v>
          </cell>
          <cell r="D4625" t="str">
            <v>ATRIBUÍDO SÃO PAULO</v>
          </cell>
          <cell r="E4625" t="str">
            <v>27,80</v>
          </cell>
        </row>
        <row r="4626">
          <cell r="A4626" t="str">
            <v>96856</v>
          </cell>
          <cell r="B4626" t="str">
            <v>JOELHO 90 GRAUS, ROSCA FÊMEA TERMINAL, PARA INSTALAÇÕES EM PEX ÁGUA, DN 25MM X 1/2", CONEXÃO POR CRIMPAGEM - FORNECIMENTO E INSTALAÇÃO. AF_02/2023</v>
          </cell>
          <cell r="C4626" t="str">
            <v>UN</v>
          </cell>
          <cell r="D4626" t="str">
            <v>ATRIBUÍDO SÃO PAULO</v>
          </cell>
          <cell r="E4626" t="str">
            <v>29,30</v>
          </cell>
        </row>
        <row r="4627">
          <cell r="A4627" t="str">
            <v>96860</v>
          </cell>
          <cell r="B4627" t="str">
            <v>TÊ, METÁLICO, PARA INSTALAÇÕES EM PEX ÁGUA, DN 16 MM, CONEXÃO POR ANEL DESLIZANTE - FORNECIMENTO E INSTALAÇÃO. AF_02/2023</v>
          </cell>
          <cell r="C4627" t="str">
            <v>UN</v>
          </cell>
          <cell r="D4627" t="str">
            <v>ATRIBUÍDO SÃO PAULO</v>
          </cell>
          <cell r="E4627" t="str">
            <v>24,23</v>
          </cell>
        </row>
        <row r="4628">
          <cell r="A4628" t="str">
            <v>96861</v>
          </cell>
          <cell r="B4628" t="str">
            <v>TÊ, ROSCA FÊMEA, METÁLICO, PARA INSTALAÇÕES EM PEX ÁGUA, DN 16 MM X ½, CONEXÃO POR ANEL DESLIZANTE - FORNECIMENTO E INSTALAÇÃO. AF_02/2023</v>
          </cell>
          <cell r="C4628" t="str">
            <v>UN</v>
          </cell>
          <cell r="D4628" t="str">
            <v>ATRIBUÍDO SÃO PAULO</v>
          </cell>
          <cell r="E4628" t="str">
            <v>30,71</v>
          </cell>
        </row>
        <row r="4629">
          <cell r="A4629" t="str">
            <v>96862</v>
          </cell>
          <cell r="B4629" t="str">
            <v>TÊ, METÁLICO, PARA INSTALAÇÕES EM PEX ÁGUA, DN 20 MM, CONEXÃO POR ANEL DESLIZANTE - FORNECIMENTO E INSTALAÇÃO. AF_02/2023</v>
          </cell>
          <cell r="C4629" t="str">
            <v>UN</v>
          </cell>
          <cell r="D4629" t="str">
            <v>ATRIBUÍDO SÃO PAULO</v>
          </cell>
          <cell r="E4629" t="str">
            <v>29,88</v>
          </cell>
        </row>
        <row r="4630">
          <cell r="A4630" t="str">
            <v>96863</v>
          </cell>
          <cell r="B4630" t="str">
            <v>TÊ, ROSCA FÊMEA, METÁLICO, PARA INSTALAÇÕES EM PEX ÁGUA, DN 20 MM X 1/2", CONEXÃO POR ANEL DESLIZANTE - FORNECIMENTO E INSTALAÇÃO. AF_02/2023</v>
          </cell>
          <cell r="C4630" t="str">
            <v>UN</v>
          </cell>
          <cell r="D4630" t="str">
            <v>ATRIBUÍDO SÃO PAULO</v>
          </cell>
          <cell r="E4630" t="str">
            <v>31,26</v>
          </cell>
        </row>
        <row r="4631">
          <cell r="A4631" t="str">
            <v>96864</v>
          </cell>
          <cell r="B4631" t="str">
            <v>TÊ, METÁLICO, PARA INSTALAÇÕES EM PEX ÁGUA, DN 25 MM, CONEXÃO POR ANEL DESLIZANTE - FORNECIMENTO E INSTALAÇÃO. AF_02/2023</v>
          </cell>
          <cell r="C4631" t="str">
            <v>UN</v>
          </cell>
          <cell r="D4631" t="str">
            <v>ATRIBUÍDO SÃO PAULO</v>
          </cell>
          <cell r="E4631" t="str">
            <v>42,80</v>
          </cell>
        </row>
        <row r="4632">
          <cell r="A4632" t="str">
            <v>96865</v>
          </cell>
          <cell r="B4632" t="str">
            <v>TÊ, ROSCA FÊMEA, METÁLICO, PARA INSTALAÇÕES EM PEX ÁGUA, DN 25 MM X 3/4", CONEXÃO POR ANEL DESLIZANTE - FORNECIMENTO E INSTALAÇÃO. AF_02/2023</v>
          </cell>
          <cell r="C4632" t="str">
            <v>UN</v>
          </cell>
          <cell r="D4632" t="str">
            <v>ATRIBUÍDO SÃO PAULO</v>
          </cell>
          <cell r="E4632" t="str">
            <v>36,86</v>
          </cell>
        </row>
        <row r="4633">
          <cell r="A4633" t="str">
            <v>96866</v>
          </cell>
          <cell r="B4633" t="str">
            <v>TÊ, METÁLICO, PARA INSTALAÇÕES EM PEX ÁGUA, DN 32 MM, CONEXÃO POR ANEL DESLIZANTE - FORNECIMENTO E INSTALAÇÃO. AF_02/2023</v>
          </cell>
          <cell r="C4633" t="str">
            <v>UN</v>
          </cell>
          <cell r="D4633" t="str">
            <v>ATRIBUÍDO SÃO PAULO</v>
          </cell>
          <cell r="E4633" t="str">
            <v>55,91</v>
          </cell>
        </row>
        <row r="4634">
          <cell r="A4634" t="str">
            <v>96868</v>
          </cell>
          <cell r="B4634" t="str">
            <v>TÊ, PARA INSTALAÇÕES EM PEX ÁGUA, DN 16 MM, CONEXÃO POR CRIMPAGEM - FORNECIMENTO E INSTALAÇÃO. AF_02/2023</v>
          </cell>
          <cell r="C4634" t="str">
            <v>UN</v>
          </cell>
          <cell r="D4634" t="str">
            <v>ATRIBUÍDO SÃO PAULO</v>
          </cell>
          <cell r="E4634" t="str">
            <v>15,73</v>
          </cell>
        </row>
        <row r="4635">
          <cell r="A4635" t="str">
            <v>96869</v>
          </cell>
          <cell r="B4635" t="str">
            <v>TÊ, PARA INSTALAÇÕES EM PEX ÁGUA, DN 20 MM, CONEXÃO POR CRIMPAGEM - FORNECIMENTO E INSTALAÇÃO. AF_02/2023</v>
          </cell>
          <cell r="C4635" t="str">
            <v>UN</v>
          </cell>
          <cell r="D4635" t="str">
            <v>ATRIBUÍDO SÃO PAULO</v>
          </cell>
          <cell r="E4635" t="str">
            <v>24,63</v>
          </cell>
        </row>
        <row r="4636">
          <cell r="A4636" t="str">
            <v>96870</v>
          </cell>
          <cell r="B4636" t="str">
            <v>TÊ, PARA INSTALAÇÕES EM PEX ÁGUA, DN 25 MM, CONEXÃO POR CRIMPAGEM - FORNECIMENTO E INSTALAÇÃO. AF_02/2023</v>
          </cell>
          <cell r="C4636" t="str">
            <v>UN</v>
          </cell>
          <cell r="D4636" t="str">
            <v>ATRIBUÍDO SÃO PAULO</v>
          </cell>
          <cell r="E4636" t="str">
            <v>37,57</v>
          </cell>
        </row>
        <row r="4637">
          <cell r="A4637" t="str">
            <v>96871</v>
          </cell>
          <cell r="B4637" t="str">
            <v>TÊ, PARA INSTALAÇÕES EM PEX ÁGUA, DN 32 MM, CONEXÃO POR CRIMPAGEM - FORNECIMENTO E INSTALAÇÃO. AF_02/2023</v>
          </cell>
          <cell r="C4637" t="str">
            <v>UN</v>
          </cell>
          <cell r="D4637" t="str">
            <v>ATRIBUÍDO SÃO PAULO</v>
          </cell>
          <cell r="E4637" t="str">
            <v>42,75</v>
          </cell>
        </row>
        <row r="4638">
          <cell r="A4638" t="str">
            <v>96872</v>
          </cell>
          <cell r="B4638" t="str">
            <v>DISTRIBUIDOR 2 SAÍDAS, METÁLICO, PARA INSTALAÇÕES EM PEX ÁGUA, ENTRADA DE 3/4" X 2 SAÍDAS DE 1/2", CONEXÃO POR ANEL DESLIZANTE - FORNECIMENTO E INSTALAÇÃO. AF_02/2023</v>
          </cell>
          <cell r="C4638" t="str">
            <v>UN</v>
          </cell>
          <cell r="D4638" t="str">
            <v>ATRIBUÍDO SÃO PAULO</v>
          </cell>
          <cell r="E4638" t="str">
            <v>39,04</v>
          </cell>
        </row>
        <row r="4639">
          <cell r="A4639" t="str">
            <v>96873</v>
          </cell>
          <cell r="B4639" t="str">
            <v>DISTRIBUIDOR 2 SAÍDAS, METÁLICO, PARA INSTALAÇÕES EM PEX ÁGUA, ENTRADA DE 1" X 2 SAÍDAS DE 1/2", CONEXÃO POR ANEL DESLIZANTE - FORNECIMENTO E INSTALAÇÃO. AF_02/2023</v>
          </cell>
          <cell r="C4639" t="str">
            <v>UN</v>
          </cell>
          <cell r="D4639" t="str">
            <v>ATRIBUÍDO SÃO PAULO</v>
          </cell>
          <cell r="E4639" t="str">
            <v>52,65</v>
          </cell>
        </row>
        <row r="4640">
          <cell r="A4640" t="str">
            <v>96874</v>
          </cell>
          <cell r="B4640" t="str">
            <v>DISTRIBUIDOR 3 SAÍDAS, METÁLICO, PARA INSTALAÇÕES EM PEX ÁGUA, ENTRADA DE 3/4" X 3 SAÍDAS DE 1/2", CONEXÃO POR ANEL DESLIZANTE - FORNECIMENTO E INSTALAÇÃO. AF_02/2023</v>
          </cell>
          <cell r="C4640" t="str">
            <v>UN</v>
          </cell>
          <cell r="D4640" t="str">
            <v>ATRIBUÍDO SÃO PAULO</v>
          </cell>
          <cell r="E4640" t="str">
            <v>47,59</v>
          </cell>
        </row>
        <row r="4641">
          <cell r="A4641" t="str">
            <v>96875</v>
          </cell>
          <cell r="B4641" t="str">
            <v>DISTRIBUIDOR 3 SAÍDAS, METÁLICO, PARA INSTALAÇÕES EM PEX ÁGUA, ENTRADA DE 1" X 3 SAÍDAS DE 1/2", CONEXÃO POR ANEL DESLIZANTE - FORNECIMENTO E INSTALAÇÃO. AF_02/2023</v>
          </cell>
          <cell r="C4641" t="str">
            <v>UN</v>
          </cell>
          <cell r="D4641" t="str">
            <v>ATRIBUÍDO SÃO PAULO</v>
          </cell>
          <cell r="E4641" t="str">
            <v>63,21</v>
          </cell>
        </row>
        <row r="4642">
          <cell r="A4642" t="str">
            <v>96876</v>
          </cell>
          <cell r="B4642" t="str">
            <v>DISTRIBUIDOR 2 SAÍDAS, PARA INSTALAÇÕES EM PEX ÁGUA, ENTRADA DE 32 MM X 2 SAÍDAS DE 16 MM, CONEXÃO POR CRIMPAGEM FORNECIMENTO E INSTALAÇÃO. AF_02/2023</v>
          </cell>
          <cell r="C4642" t="str">
            <v>UN</v>
          </cell>
          <cell r="D4642" t="str">
            <v>ATRIBUÍDO SÃO PAULO</v>
          </cell>
          <cell r="E4642" t="str">
            <v>149,39</v>
          </cell>
        </row>
        <row r="4643">
          <cell r="A4643" t="str">
            <v>96878</v>
          </cell>
          <cell r="B4643" t="str">
            <v>DISTRIBUIDOR 2 SAÍDAS, PARA INSTALAÇÕES EM PEX ÁGUA, ENTRADA DE 32 MM X 2 SAÍDAS DE 25 MM, CONEXÃO POR CRIMPAGEM - FORNECIMENTO E INSTALAÇÃO. AF_02/2023</v>
          </cell>
          <cell r="C4643" t="str">
            <v>UN</v>
          </cell>
          <cell r="D4643" t="str">
            <v>ATRIBUÍDO SÃO PAULO</v>
          </cell>
          <cell r="E4643" t="str">
            <v>168,22</v>
          </cell>
        </row>
        <row r="4644">
          <cell r="A4644" t="str">
            <v>96879</v>
          </cell>
          <cell r="B4644" t="str">
            <v>DISTRIBUIDOR 3 SAÍDAS, PARA INSTALAÇÕES EM PEX ÁGUA, ENTRADA DE 32 MM X 3 SAÍDAS DE 16 MM, CONEXÃO POR CRIMPAGEM - FORNECIMENTO E INSTALAÇÃO. AF_02/2023</v>
          </cell>
          <cell r="C4644" t="str">
            <v>UN</v>
          </cell>
          <cell r="D4644" t="str">
            <v>ATRIBUÍDO SÃO PAULO</v>
          </cell>
          <cell r="E4644" t="str">
            <v>162,72</v>
          </cell>
        </row>
        <row r="4645">
          <cell r="A4645" t="str">
            <v>96881</v>
          </cell>
          <cell r="B4645" t="str">
            <v>DISTRIBUIDOR 3 SAÍDAS, PARA INSTALAÇÕES EM PEX ÁGUA, ENTRADA DE 32 MM X 3 SAÍDAS DE 25 MM, CONEXÃO POR CRIMPAGEM - FORNECIMENTO E INSTALAÇÃO. AF_02/2023</v>
          </cell>
          <cell r="C4645" t="str">
            <v>UN</v>
          </cell>
          <cell r="D4645" t="str">
            <v>ATRIBUÍDO SÃO PAULO</v>
          </cell>
          <cell r="E4645" t="str">
            <v>193,85</v>
          </cell>
        </row>
        <row r="4646">
          <cell r="A4646" t="str">
            <v>97425</v>
          </cell>
          <cell r="B4646" t="str">
            <v>FLANGE EM AÇO, DN 15 MM X 1/2'', INSTALADO EM RESERVAÇÃO DE ÁGUA DE EDIFICAÇÃO QUE POSSUA RESERVATÓRIO DE FIBRA/FIBROCIMENTO - FORNECIMENTO E INSTALAÇÃO. AF_06/2016</v>
          </cell>
          <cell r="C4646" t="str">
            <v>UN</v>
          </cell>
          <cell r="D4646" t="str">
            <v>COEFICIENTE DE REPRESENTATIVIDADE</v>
          </cell>
          <cell r="E4646" t="str">
            <v>23,36</v>
          </cell>
        </row>
        <row r="4647">
          <cell r="A4647" t="str">
            <v>97426</v>
          </cell>
          <cell r="B4647" t="str">
            <v>FLANGE EM AÇO, DN 20 MM X 3/4'', INSTALADO EM RESERVAÇÃO DE ÁGUA DE EDIFICAÇÃO QUE POSSUA RESERVATÓRIO DE FIBRA/FIBROCIMENTO - FORNECIMENTO E INSTALAÇÃO. AF_06/2016</v>
          </cell>
          <cell r="C4647" t="str">
            <v>UN</v>
          </cell>
          <cell r="D4647" t="str">
            <v>COEFICIENTE DE REPRESENTATIVIDADE</v>
          </cell>
          <cell r="E4647" t="str">
            <v>28,15</v>
          </cell>
        </row>
        <row r="4648">
          <cell r="A4648" t="str">
            <v>97427</v>
          </cell>
          <cell r="B4648" t="str">
            <v>FLANGE EM AÇO, DN 25 MM X 1'', INSTALADO EM RESERVAÇÃO DE ÁGUA DE EDIFICAÇÃO QUE POSSUA RESERVATÓRIO DE FIBRA/FIBROCIMENTO - FORNECIMENTO E INSTALAÇÃO. AF_06/2016</v>
          </cell>
          <cell r="C4648" t="str">
            <v>UN</v>
          </cell>
          <cell r="D4648" t="str">
            <v>COEFICIENTE DE REPRESENTATIVIDADE</v>
          </cell>
          <cell r="E4648" t="str">
            <v>31,77</v>
          </cell>
        </row>
        <row r="4649">
          <cell r="A4649" t="str">
            <v>97428</v>
          </cell>
          <cell r="B4649" t="str">
            <v>FLANGE EM AÇO, DN 32 MM X 1 1/4'', INSTALADO EM RESERVAÇÃO DE ÁGUA DE EDIFICAÇÃO QUE POSSUA RESERVATÓRIO DE FIBRA/FIBROCIMENTO - FORNECIMENTO E INSTALAÇÃO. AF_06/2016</v>
          </cell>
          <cell r="C4649" t="str">
            <v>UN</v>
          </cell>
          <cell r="D4649" t="str">
            <v>COEFICIENTE DE REPRESENTATIVIDADE</v>
          </cell>
          <cell r="E4649" t="str">
            <v>40,17</v>
          </cell>
        </row>
        <row r="4650">
          <cell r="A4650" t="str">
            <v>97429</v>
          </cell>
          <cell r="B4650" t="str">
            <v>FLANGE EM AÇO, DN 40 MM X 1 1/2'', INSTALADO EM RESERVAÇÃO DE ÁGUA DE EDIFICAÇÃO QUE POSSUA RESERVATÓRIO DE FIBRA/FIBROCIMENTO - FORNECIMENTO E INSTALAÇÃO. AF_06/2016</v>
          </cell>
          <cell r="C4650" t="str">
            <v>UN</v>
          </cell>
          <cell r="D4650" t="str">
            <v>COEFICIENTE DE REPRESENTATIVIDADE</v>
          </cell>
          <cell r="E4650" t="str">
            <v>47,90</v>
          </cell>
        </row>
        <row r="4651">
          <cell r="A4651" t="str">
            <v>97430</v>
          </cell>
          <cell r="B4651" t="str">
            <v>ACOPLAMENTO RÍGIDO EM AÇO, CONEXÃO RANHURADA, DN 50 (2"), INSTALADO EM PRUMADAS - FORNECIMENTO E INSTALAÇÃO. AF_10/2020</v>
          </cell>
          <cell r="C4651" t="str">
            <v>UN</v>
          </cell>
          <cell r="D4651" t="str">
            <v>ATRIBUÍDO SÃO PAULO</v>
          </cell>
          <cell r="E4651" t="str">
            <v>37,55</v>
          </cell>
        </row>
        <row r="4652">
          <cell r="A4652" t="str">
            <v>97431</v>
          </cell>
          <cell r="B4652" t="str">
            <v>ACOPLAMENTO RÍGIDO EM AÇO, CONEXÃO RANHURADA, DN 65 (2 1/2"), INSTALADO EM PRUMADAS - FORNECIMENTO E INSTALAÇÃO. AF_10/2020</v>
          </cell>
          <cell r="C4652" t="str">
            <v>UN</v>
          </cell>
          <cell r="D4652" t="str">
            <v>ATRIBUÍDO SÃO PAULO</v>
          </cell>
          <cell r="E4652" t="str">
            <v>41,74</v>
          </cell>
        </row>
        <row r="4653">
          <cell r="A4653" t="str">
            <v>97432</v>
          </cell>
          <cell r="B4653" t="str">
            <v>ACOPLAMENTO RÍGIDO EM AÇO, CONEXÃO RANHURADA, DN 80 (3"), INSTALADO EM PRUMADAS - FORNECIMENTO E INSTALAÇÃO. AF_10/2020</v>
          </cell>
          <cell r="C4653" t="str">
            <v>UN</v>
          </cell>
          <cell r="D4653" t="str">
            <v>ATRIBUÍDO SÃO PAULO</v>
          </cell>
          <cell r="E4653" t="str">
            <v>47,07</v>
          </cell>
        </row>
        <row r="4654">
          <cell r="A4654" t="str">
            <v>97433</v>
          </cell>
          <cell r="B4654" t="str">
            <v>CURVA 45 GRAUS, EM AÇO, CONEXÃO RANHURADA, DN 50 (2"), INSTALADO EM PRUMADAS - FORNECIMENTO E INSTALAÇÃO. AF_10/2020</v>
          </cell>
          <cell r="C4654" t="str">
            <v>UN</v>
          </cell>
          <cell r="D4654" t="str">
            <v>ATRIBUÍDO SÃO PAULO</v>
          </cell>
          <cell r="E4654" t="str">
            <v>89,04</v>
          </cell>
        </row>
        <row r="4655">
          <cell r="A4655" t="str">
            <v>97434</v>
          </cell>
          <cell r="B4655" t="str">
            <v>CURVA 90 GRAUS, EM AÇO, CONEXÃO RANHURADA, DN 50 (2"), INSTALADO EM PRUMADAS - FORNECIMENTO E INSTALAÇÃO. AF_10/2020</v>
          </cell>
          <cell r="C4655" t="str">
            <v>UN</v>
          </cell>
          <cell r="D4655" t="str">
            <v>ATRIBUÍDO SÃO PAULO</v>
          </cell>
          <cell r="E4655" t="str">
            <v>90,83</v>
          </cell>
        </row>
        <row r="4656">
          <cell r="A4656" t="str">
            <v>97435</v>
          </cell>
          <cell r="B4656" t="str">
            <v>CURVA 45 GRAUS, EM AÇO, CONEXÃO RANHURADA, DN 65 (2 1/2"), INSTALADO EM PRUMADAS - FORNECIMENTO E INSTALAÇÃO. AF_10/2020</v>
          </cell>
          <cell r="C4656" t="str">
            <v>UN</v>
          </cell>
          <cell r="D4656" t="str">
            <v>ATRIBUÍDO SÃO PAULO</v>
          </cell>
          <cell r="E4656" t="str">
            <v>104,26</v>
          </cell>
        </row>
        <row r="4657">
          <cell r="A4657" t="str">
            <v>97436</v>
          </cell>
          <cell r="B4657" t="str">
            <v>CURVA 90 GRAUS, EM AÇO, CONEXÃO RANHURADA, DN 65 (2 1/2"), INSTALADO EM PRUMADAS - FORNECIMENTO E INSTALAÇÃO. AF_10/2020</v>
          </cell>
          <cell r="C4657" t="str">
            <v>UN</v>
          </cell>
          <cell r="D4657" t="str">
            <v>ATRIBUÍDO SÃO PAULO</v>
          </cell>
          <cell r="E4657" t="str">
            <v>107,70</v>
          </cell>
        </row>
        <row r="4658">
          <cell r="A4658" t="str">
            <v>97437</v>
          </cell>
          <cell r="B4658" t="str">
            <v>CURVA 45 GRAUS, EM AÇO, CONEXÃO RANHURADA, DN 80 (3), INSTALADO EM PRUMADAS - FORNECIMENTO E INSTALAÇÃO. AF_10/2020</v>
          </cell>
          <cell r="C4658" t="str">
            <v>UN</v>
          </cell>
          <cell r="D4658" t="str">
            <v>ATRIBUÍDO SÃO PAULO</v>
          </cell>
          <cell r="E4658" t="str">
            <v>119,41</v>
          </cell>
        </row>
        <row r="4659">
          <cell r="A4659" t="str">
            <v>97438</v>
          </cell>
          <cell r="B4659" t="str">
            <v>CURVA 90 GRAUS, EM AÇO, CONEXÃO RANHURADA, DN 80 (3"), INSTALADO EM PRUMADAS - FORNECIMENTO E INSTALAÇÃO. AF_10/2020</v>
          </cell>
          <cell r="C4659" t="str">
            <v>UN</v>
          </cell>
          <cell r="D4659" t="str">
            <v>ATRIBUÍDO SÃO PAULO</v>
          </cell>
          <cell r="E4659" t="str">
            <v>123,09</v>
          </cell>
        </row>
        <row r="4660">
          <cell r="A4660" t="str">
            <v>97439</v>
          </cell>
          <cell r="B4660" t="str">
            <v>TÊ, EM AÇO, CONEXÃO RANHURADA, DN 50 (2"), INSTALADO EM PRUMADAS - FORNECIMENTO E INSTALAÇÃO. AF_10/2020</v>
          </cell>
          <cell r="C4660" t="str">
            <v>UN</v>
          </cell>
          <cell r="D4660" t="str">
            <v>ATRIBUÍDO SÃO PAULO</v>
          </cell>
          <cell r="E4660" t="str">
            <v>135,88</v>
          </cell>
        </row>
        <row r="4661">
          <cell r="A4661" t="str">
            <v>97440</v>
          </cell>
          <cell r="B4661" t="str">
            <v>TÊ, EM AÇO, CONEXÃO RANHURADA, DN 65 (2 1/2"), INSTALADO EM PRUMADAS - FORNECIMENTO E INSTALAÇÃO. AF_10/2020</v>
          </cell>
          <cell r="C4661" t="str">
            <v>UN</v>
          </cell>
          <cell r="D4661" t="str">
            <v>ATRIBUÍDO SÃO PAULO</v>
          </cell>
          <cell r="E4661" t="str">
            <v>163,29</v>
          </cell>
        </row>
        <row r="4662">
          <cell r="A4662" t="str">
            <v>97442</v>
          </cell>
          <cell r="B4662" t="str">
            <v>TÊ, EM AÇO, CONEXÃO RANHURADA, DN 80 (3"), INSTALADO EM PRUMADAS - FORNECIMENTO E INSTALAÇÃO. AF_10/2020</v>
          </cell>
          <cell r="C4662" t="str">
            <v>UN</v>
          </cell>
          <cell r="D4662" t="str">
            <v>ATRIBUÍDO SÃO PAULO</v>
          </cell>
          <cell r="E4662" t="str">
            <v>180,13</v>
          </cell>
        </row>
        <row r="4663">
          <cell r="A4663" t="str">
            <v>97443</v>
          </cell>
          <cell r="B4663" t="str">
            <v>LUVA, EM AÇO, CONEXÃO SOLDADA, DN 50 (2"), INSTALADO EM PRUMADAS - FORNECIMENTO E INSTALAÇÃO. AF_10/2020</v>
          </cell>
          <cell r="C4663" t="str">
            <v>UN</v>
          </cell>
          <cell r="D4663" t="str">
            <v>ATRIBUÍDO SÃO PAULO</v>
          </cell>
          <cell r="E4663" t="str">
            <v>105,42</v>
          </cell>
        </row>
        <row r="4664">
          <cell r="A4664" t="str">
            <v>97444</v>
          </cell>
          <cell r="B4664" t="str">
            <v>LUVA COM REDUÇÃO, EM AÇO, CONEXÃO SOLDADA, DN 50 X 40 MM (2  X 1 1/2"), INSTALADO EM PRUMADAS - FORNECIMENTO E INSTALAÇÃO. AF_10/2020</v>
          </cell>
          <cell r="C4664" t="str">
            <v>UN</v>
          </cell>
          <cell r="D4664" t="str">
            <v>ATRIBUÍDO SÃO PAULO</v>
          </cell>
          <cell r="E4664" t="str">
            <v>126,15</v>
          </cell>
        </row>
        <row r="4665">
          <cell r="A4665" t="str">
            <v>97446</v>
          </cell>
          <cell r="B4665" t="str">
            <v>LUVA, EM AÇO, CONEXÃO SOLDADA, DN 65 (2 1/2"), INSTALADO EM PRUMADAS - FORNECIMENTO E INSTALAÇÃO. AF_10/2020</v>
          </cell>
          <cell r="C4665" t="str">
            <v>UN</v>
          </cell>
          <cell r="D4665" t="str">
            <v>ATRIBUÍDO SÃO PAULO</v>
          </cell>
          <cell r="E4665" t="str">
            <v>225,39</v>
          </cell>
        </row>
        <row r="4666">
          <cell r="A4666" t="str">
            <v>97447</v>
          </cell>
          <cell r="B4666" t="str">
            <v>LUVA COM REDUÇÃO, EM AÇO, CONEXÃO SOLDADA, DN 65 X 50 MM (2 1/2" X 2"), INSTALADO EM PRUMADAS - FORNECIMENTO E INSTALAÇÃO. AF_10/2020</v>
          </cell>
          <cell r="C4666" t="str">
            <v>UN</v>
          </cell>
          <cell r="D4666" t="str">
            <v>ATRIBUÍDO SÃO PAULO</v>
          </cell>
          <cell r="E4666" t="str">
            <v>225,39</v>
          </cell>
        </row>
        <row r="4667">
          <cell r="A4667" t="str">
            <v>97449</v>
          </cell>
          <cell r="B4667" t="str">
            <v>LUVA, EM AÇO, CONEXÃO SOLDADA, DN 80 (3"), INSTALADO EM PRUMADAS - FORNECIMENTO E INSTALAÇÃO. AF_10/2020</v>
          </cell>
          <cell r="C4667" t="str">
            <v>UN</v>
          </cell>
          <cell r="D4667" t="str">
            <v>ATRIBUÍDO SÃO PAULO</v>
          </cell>
          <cell r="E4667" t="str">
            <v>239,60</v>
          </cell>
        </row>
        <row r="4668">
          <cell r="A4668" t="str">
            <v>97450</v>
          </cell>
          <cell r="B4668" t="str">
            <v>LUVA COM REDUÇÃO, EM AÇO, CONEXÃO SOLDADA, DN 80 X 65 MM (3" X 2 1/2"), INSTALADO EM PRUMADAS - FORNECIMENTO E INSTALAÇÃO. AF_10/2020</v>
          </cell>
          <cell r="C4668" t="str">
            <v>UN</v>
          </cell>
          <cell r="D4668" t="str">
            <v>ATRIBUÍDO SÃO PAULO</v>
          </cell>
          <cell r="E4668" t="str">
            <v>296,04</v>
          </cell>
        </row>
        <row r="4669">
          <cell r="A4669" t="str">
            <v>97452</v>
          </cell>
          <cell r="B4669" t="str">
            <v>CURVA 45 GRAUS, EM AÇO, CONEXÃO SOLDADA, DN 50 (2"), INSTALADO EM PRUMADAS - FORNECIMENTO E INSTALAÇÃO. AF_10/2020</v>
          </cell>
          <cell r="C4669" t="str">
            <v>UN</v>
          </cell>
          <cell r="D4669" t="str">
            <v>ATRIBUÍDO SÃO PAULO</v>
          </cell>
          <cell r="E4669" t="str">
            <v>175,21</v>
          </cell>
        </row>
        <row r="4670">
          <cell r="A4670" t="str">
            <v>97453</v>
          </cell>
          <cell r="B4670" t="str">
            <v>CURVA 90 GRAUS, EM AÇO, CONEXÃO SOLDADA, DN 50 (2"), INSTALADO EM PRUMADAS - FORNECIMENTO E INSTALAÇÃO. AF_10/2020</v>
          </cell>
          <cell r="C4670" t="str">
            <v>UN</v>
          </cell>
          <cell r="D4670" t="str">
            <v>ATRIBUÍDO SÃO PAULO</v>
          </cell>
          <cell r="E4670" t="str">
            <v>187,04</v>
          </cell>
        </row>
        <row r="4671">
          <cell r="A4671" t="str">
            <v>97454</v>
          </cell>
          <cell r="B4671" t="str">
            <v>CURVA 45 GRAUS, EM AÇO, CONEXÃO SOLDADA, DN 65 (2 1/2"), INSTALADO EM PRUMADAS - FORNECIMENTO E INSTALAÇÃO. AF_10/2020</v>
          </cell>
          <cell r="C4671" t="str">
            <v>UN</v>
          </cell>
          <cell r="D4671" t="str">
            <v>ATRIBUÍDO SÃO PAULO</v>
          </cell>
          <cell r="E4671" t="str">
            <v>308,34</v>
          </cell>
        </row>
        <row r="4672">
          <cell r="A4672" t="str">
            <v>97455</v>
          </cell>
          <cell r="B4672" t="str">
            <v>CURVA 90 GRAUS, EM AÇO, CONEXÃO SOLDADA, DN 65 (2 1/2"), INSTALADO EM PRUMADAS - FORNECIMENTO E INSTALAÇÃO. AF_10/2020</v>
          </cell>
          <cell r="C4672" t="str">
            <v>UN</v>
          </cell>
          <cell r="D4672" t="str">
            <v>ATRIBUÍDO SÃO PAULO</v>
          </cell>
          <cell r="E4672" t="str">
            <v>327,26</v>
          </cell>
        </row>
        <row r="4673">
          <cell r="A4673" t="str">
            <v>97456</v>
          </cell>
          <cell r="B4673" t="str">
            <v>CURVA 45 GRAUS, EM AÇO, CONEXÃO SOLDADA, DN 80 (3"), INSTALADO EM PRUMADAS - FORNECIMENTO E INSTALAÇÃO. AF_10/2020</v>
          </cell>
          <cell r="C4673" t="str">
            <v>UN</v>
          </cell>
          <cell r="D4673" t="str">
            <v>ATRIBUÍDO SÃO PAULO</v>
          </cell>
          <cell r="E4673" t="str">
            <v>720,66</v>
          </cell>
        </row>
        <row r="4674">
          <cell r="A4674" t="str">
            <v>97457</v>
          </cell>
          <cell r="B4674" t="str">
            <v>CURVA 90 GRAUS, EM AÇO, CONEXÃO SOLDADA, DN 80 (3"), INSTALADO EM PRUMADAS - FORNECIMENTO E INSTALAÇÃO. AF_10/2020</v>
          </cell>
          <cell r="C4674" t="str">
            <v>UN</v>
          </cell>
          <cell r="D4674" t="str">
            <v>ATRIBUÍDO SÃO PAULO</v>
          </cell>
          <cell r="E4674" t="str">
            <v>635,77</v>
          </cell>
        </row>
        <row r="4675">
          <cell r="A4675" t="str">
            <v>97458</v>
          </cell>
          <cell r="B4675" t="str">
            <v>TÊ, EM AÇO, CONEXÃO SOLDADA, DN 50 (2"), INSTALADO EM PRUMADAS - FORNECIMENTO E INSTALAÇÃO. AF_10/2020</v>
          </cell>
          <cell r="C4675" t="str">
            <v>UN</v>
          </cell>
          <cell r="D4675" t="str">
            <v>ATRIBUÍDO SÃO PAULO</v>
          </cell>
          <cell r="E4675" t="str">
            <v>281,11</v>
          </cell>
        </row>
        <row r="4676">
          <cell r="A4676" t="str">
            <v>97459</v>
          </cell>
          <cell r="B4676" t="str">
            <v>TÊ, EM AÇO, CONEXÃO SOLDADA, DN 65 (2 1/2"), INSTALADO EM PRUMADAS - FORNECIMENTO E INSTALAÇÃO. AF_10/2020</v>
          </cell>
          <cell r="C4676" t="str">
            <v>UN</v>
          </cell>
          <cell r="D4676" t="str">
            <v>ATRIBUÍDO SÃO PAULO</v>
          </cell>
          <cell r="E4676" t="str">
            <v>496,06</v>
          </cell>
        </row>
        <row r="4677">
          <cell r="A4677" t="str">
            <v>97460</v>
          </cell>
          <cell r="B4677" t="str">
            <v>TÊ, EM AÇO, CONEXÃO SOLDADA, DN 80 (3"), INSTALADO EM PRUMADAS - FORNECIMENTO E INSTALAÇÃO. AF_10/2020</v>
          </cell>
          <cell r="C4677" t="str">
            <v>UN</v>
          </cell>
          <cell r="D4677" t="str">
            <v>ATRIBUÍDO SÃO PAULO</v>
          </cell>
          <cell r="E4677" t="str">
            <v>773,57</v>
          </cell>
        </row>
        <row r="4678">
          <cell r="A4678" t="str">
            <v>97461</v>
          </cell>
          <cell r="B4678" t="str">
            <v>LUVA, EM AÇO, CONEXÃO SOLDADA, DN 25 (1"), INSTALADO EM REDE DE ALIMENTAÇÃO PARA HIDRANTE - FORNECIMENTO E INSTALAÇÃO. AF_10/2020</v>
          </cell>
          <cell r="C4678" t="str">
            <v>UN</v>
          </cell>
          <cell r="D4678" t="str">
            <v>ATRIBUÍDO SÃO PAULO</v>
          </cell>
          <cell r="E4678" t="str">
            <v>33,48</v>
          </cell>
        </row>
        <row r="4679">
          <cell r="A4679" t="str">
            <v>97462</v>
          </cell>
          <cell r="B4679" t="str">
            <v>LUVA COM REDUÇÃO, EM AÇO, CONEXÃO SOLDADA, DN 25 X 20 MM (1  X 3/4"), INSTALADO EM REDE DE ALIMENTAÇÃO PARA HIDRANTE - FORNECIMENTO E INSTALAÇÃO. AF_10/2020</v>
          </cell>
          <cell r="C4679" t="str">
            <v>UN</v>
          </cell>
          <cell r="D4679" t="str">
            <v>ATRIBUÍDO SÃO PAULO</v>
          </cell>
          <cell r="E4679" t="str">
            <v>27,40</v>
          </cell>
        </row>
        <row r="4680">
          <cell r="A4680" t="str">
            <v>97464</v>
          </cell>
          <cell r="B4680" t="str">
            <v>LUVA, EM AÇO, CONEXÃO SOLDADA, DN 32 (1 1/4"), INSTALADO EM REDE DE ALIMENTAÇÃO PARA HIDRANTE - FORNECIMENTO E INSTALAÇÃO. AF_10/2020</v>
          </cell>
          <cell r="C4680" t="str">
            <v>UN</v>
          </cell>
          <cell r="D4680" t="str">
            <v>ATRIBUÍDO SÃO PAULO</v>
          </cell>
          <cell r="E4680" t="str">
            <v>48,72</v>
          </cell>
        </row>
        <row r="4681">
          <cell r="A4681" t="str">
            <v>97465</v>
          </cell>
          <cell r="B4681" t="str">
            <v>LUVA COM REDUÇÃO, EM AÇO, CONEXÃO SOLDADA, DN 32 X 25 MM (1 1/4"  X 1"), INSTALADO EM REDE DE ALIMENTAÇÃO PARA HIDRANTE - FORNECIMENTO E INSTALAÇÃO. AF_10/2020</v>
          </cell>
          <cell r="C4681" t="str">
            <v>UN</v>
          </cell>
          <cell r="D4681" t="str">
            <v>ATRIBUÍDO SÃO PAULO</v>
          </cell>
          <cell r="E4681" t="str">
            <v>58,96</v>
          </cell>
        </row>
        <row r="4682">
          <cell r="A4682" t="str">
            <v>97467</v>
          </cell>
          <cell r="B4682" t="str">
            <v>LUVA, EM AÇO, CONEXÃO SOLDADA, DN 40 (1 1/2"), INSTALADO EM REDE DE ALIMENTAÇÃO PARA HIDRANTE - FORNECIMENTO E INSTALAÇÃO. AF_10/2020</v>
          </cell>
          <cell r="C4682" t="str">
            <v>UN</v>
          </cell>
          <cell r="D4682" t="str">
            <v>ATRIBUÍDO SÃO PAULO</v>
          </cell>
          <cell r="E4682" t="str">
            <v>61,93</v>
          </cell>
        </row>
        <row r="4683">
          <cell r="A4683" t="str">
            <v>97468</v>
          </cell>
          <cell r="B4683" t="str">
            <v>LUVA COM REDUÇÃO, EM AÇO, CONEXÃO SOLDADA, DN 40  X 32 MM (1 1/2" X 1 1/4"), INSTALADO EM REDE DE ALIMENTAÇÃO PARA HIDRANTE - FORNECIMENTO E INSTALAÇÃO. AF_10/2020</v>
          </cell>
          <cell r="C4683" t="str">
            <v>UN</v>
          </cell>
          <cell r="D4683" t="str">
            <v>ATRIBUÍDO SÃO PAULO</v>
          </cell>
          <cell r="E4683" t="str">
            <v>75,04</v>
          </cell>
        </row>
        <row r="4684">
          <cell r="A4684" t="str">
            <v>97470</v>
          </cell>
          <cell r="B4684" t="str">
            <v>LUVA, EM AÇO, CONEXÃO SOLDADA, DN 50 (2"), INSTALADO EM REDE DE ALIMENTAÇÃO PARA HIDRANTE - FORNECIMENTO E INSTALAÇÃO. AF_10/2020</v>
          </cell>
          <cell r="C4684" t="str">
            <v>UN</v>
          </cell>
          <cell r="D4684" t="str">
            <v>ATRIBUÍDO SÃO PAULO</v>
          </cell>
          <cell r="E4684" t="str">
            <v>92,63</v>
          </cell>
        </row>
        <row r="4685">
          <cell r="A4685" t="str">
            <v>97471</v>
          </cell>
          <cell r="B4685" t="str">
            <v>LUVA COM REDUÇÃO, EM AÇO, CONEXÃO SOLDADA, DN 50 X 40 MM (2" X 1 1/2"), INSTALADO EM REDE DE ALIMENTAÇÃO PARA HIDRANTE - FORNECIMENTO E INSTALAÇÃO. AF_10/2020</v>
          </cell>
          <cell r="C4685" t="str">
            <v>UN</v>
          </cell>
          <cell r="D4685" t="str">
            <v>ATRIBUÍDO SÃO PAULO</v>
          </cell>
          <cell r="E4685" t="str">
            <v>113,36</v>
          </cell>
        </row>
        <row r="4686">
          <cell r="A4686" t="str">
            <v>97474</v>
          </cell>
          <cell r="B4686" t="str">
            <v>LUVA, EM AÇO, CONEXÃO SOLDADA, DN 65 (2 1/2"), INSTALADO EM REDE DE ALIMENTAÇÃO PARA HIDRANTE - FORNECIMENTO E INSTALAÇÃO. AF_10/2020</v>
          </cell>
          <cell r="C4686" t="str">
            <v>UN</v>
          </cell>
          <cell r="D4686" t="str">
            <v>ATRIBUÍDO SÃO PAULO</v>
          </cell>
          <cell r="E4686" t="str">
            <v>172,89</v>
          </cell>
        </row>
        <row r="4687">
          <cell r="A4687" t="str">
            <v>97475</v>
          </cell>
          <cell r="B4687" t="str">
            <v>LUVA COM REDUÇÃO, EM AÇO, CONEXÃO SOLDADA, DN 65 X 50 MM (2 1/2" X 2"), INSTALADO EM REDE DE ALIMENTAÇÃO PARA HIDRANTE - FORNECIMENTO E INSTALAÇÃO. AF_10/2020</v>
          </cell>
          <cell r="C4687" t="str">
            <v>UN</v>
          </cell>
          <cell r="D4687" t="str">
            <v>ATRIBUÍDO SÃO PAULO</v>
          </cell>
          <cell r="E4687" t="str">
            <v>214,79</v>
          </cell>
        </row>
        <row r="4688">
          <cell r="A4688" t="str">
            <v>97477</v>
          </cell>
          <cell r="B4688" t="str">
            <v>LUVA, EM AÇO, CONEXÃO SOLDADA, DN 80 (3"), INSTALADO EM REDE DE ALIMENTAÇÃO PARA HIDRANTE - FORNECIMENTO E INSTALAÇÃO. AF_10/2020</v>
          </cell>
          <cell r="C4688" t="str">
            <v>UN</v>
          </cell>
          <cell r="D4688" t="str">
            <v>ATRIBUÍDO SÃO PAULO</v>
          </cell>
          <cell r="E4688" t="str">
            <v>231,17</v>
          </cell>
        </row>
        <row r="4689">
          <cell r="A4689" t="str">
            <v>97478</v>
          </cell>
          <cell r="B4689" t="str">
            <v>LUVA COM REDUÇÃO, EM AÇO, CONEXÃO SOLDADA, DN 80 X 65 MM (3" X 2 1/2"), INSTALADO EM REDE DE ALIMENTAÇÃO PARA HIDRANTE - FORNECIMENTO E INSTALAÇÃO. AF_10/2020</v>
          </cell>
          <cell r="C4689" t="str">
            <v>UN</v>
          </cell>
          <cell r="D4689" t="str">
            <v>ATRIBUÍDO SÃO PAULO</v>
          </cell>
          <cell r="E4689" t="str">
            <v>287,61</v>
          </cell>
        </row>
        <row r="4690">
          <cell r="A4690" t="str">
            <v>97479</v>
          </cell>
          <cell r="B4690" t="str">
            <v>CURVA 45 GRAUS, EM AÇO, CONEXÃO SOLDADA, DN 25 (1"), INSTALADO EM REDE DE ALIMENTAÇÃO PARA HIDRANTE - FORNECIMENTO E INSTALAÇÃO. AF_10/2020</v>
          </cell>
          <cell r="C4690" t="str">
            <v>UN</v>
          </cell>
          <cell r="D4690" t="str">
            <v>ATRIBUÍDO SÃO PAULO</v>
          </cell>
          <cell r="E4690" t="str">
            <v>54,37</v>
          </cell>
        </row>
        <row r="4691">
          <cell r="A4691" t="str">
            <v>97480</v>
          </cell>
          <cell r="B4691" t="str">
            <v>CURVA 90 GRAUS, EM AÇO, CONEXÃO SOLDADA, DN 25 (1"), INSTALADO EM REDE DE ALIMENTAÇÃO PARA HIDRANTE - FORNECIMENTO E INSTALAÇÃO. AF_10/2020</v>
          </cell>
          <cell r="C4691" t="str">
            <v>UN</v>
          </cell>
          <cell r="D4691" t="str">
            <v>ATRIBUÍDO SÃO PAULO</v>
          </cell>
          <cell r="E4691" t="str">
            <v>54,37</v>
          </cell>
        </row>
        <row r="4692">
          <cell r="A4692" t="str">
            <v>97481</v>
          </cell>
          <cell r="B4692" t="str">
            <v>CURVA 45 GRAUS, EM AÇO, CONEXÃO SOLDADA, DN 32 (1 1/4"), INSTALADO EM REDE DE ALIMENTAÇÃO PARA HIDRANTE - FORNECIMENTO E INSTALAÇÃO. AF_10/2020</v>
          </cell>
          <cell r="C4692" t="str">
            <v>UN</v>
          </cell>
          <cell r="D4692" t="str">
            <v>ATRIBUÍDO SÃO PAULO</v>
          </cell>
          <cell r="E4692" t="str">
            <v>79,60</v>
          </cell>
        </row>
        <row r="4693">
          <cell r="A4693" t="str">
            <v>97482</v>
          </cell>
          <cell r="B4693" t="str">
            <v>CURVA 90 GRAUS, EM AÇO, CONEXÃO SOLDADA, DN 32 (1 1/4"), INSTALADO EM REDE DE ALIMENTAÇÃO PARA HIDRANTE - FORNECIMENTO E INSTALAÇÃO. AF_10/2020</v>
          </cell>
          <cell r="C4693" t="str">
            <v>UN</v>
          </cell>
          <cell r="D4693" t="str">
            <v>ATRIBUÍDO SÃO PAULO</v>
          </cell>
          <cell r="E4693" t="str">
            <v>79,60</v>
          </cell>
        </row>
        <row r="4694">
          <cell r="A4694" t="str">
            <v>97483</v>
          </cell>
          <cell r="B4694" t="str">
            <v>CURVA 45 GRAUS, EM AÇO, CONEXÃO SOLDADA, DN 40 (1 1/2"), INSTALADO EM REDE DE ALIMENTAÇÃO PARA HIDRANTE - FORNECIMENTO E INSTALAÇÃO. AF_10/2020</v>
          </cell>
          <cell r="C4694" t="str">
            <v>UN</v>
          </cell>
          <cell r="D4694" t="str">
            <v>ATRIBUÍDO SÃO PAULO</v>
          </cell>
          <cell r="E4694" t="str">
            <v>112,44</v>
          </cell>
        </row>
        <row r="4695">
          <cell r="A4695" t="str">
            <v>97484</v>
          </cell>
          <cell r="B4695" t="str">
            <v>CURVA 90 GRAUS, EM AÇO, CONEXÃO SOLDADA, DN 40 (1 1/2"), INSTALADO EM REDE DE ALIMENTAÇÃO PARA HIDRANTE - FORNECIMENTO E INSTALAÇÃO. AF_10/2020</v>
          </cell>
          <cell r="C4695" t="str">
            <v>UN</v>
          </cell>
          <cell r="D4695" t="str">
            <v>ATRIBUÍDO SÃO PAULO</v>
          </cell>
          <cell r="E4695" t="str">
            <v>112,44</v>
          </cell>
        </row>
        <row r="4696">
          <cell r="A4696" t="str">
            <v>97485</v>
          </cell>
          <cell r="B4696" t="str">
            <v>CURVA 45 GRAUS, EM AÇO, CONEXÃO SOLDADA, DN 50 (2"), INSTALADO EM REDE DE ALIMENTAÇÃO PARA HIDRANTE - FORNECIMENTO E INSTALAÇÃO. AF_10/2020</v>
          </cell>
          <cell r="C4696" t="str">
            <v>UN</v>
          </cell>
          <cell r="D4696" t="str">
            <v>ATRIBUÍDO SÃO PAULO</v>
          </cell>
          <cell r="E4696" t="str">
            <v>156,04</v>
          </cell>
        </row>
        <row r="4697">
          <cell r="A4697" t="str">
            <v>97486</v>
          </cell>
          <cell r="B4697" t="str">
            <v>CURVA 90 GRAUS, EM AÇO, CONEXÃO SOLDADA, DN 50 (2"), INSTALADO EM REDE DE ALIMENTAÇÃO PARA HIDRANTE - FORNECIMENTO E INSTALAÇÃO. AF_10/2020</v>
          </cell>
          <cell r="C4697" t="str">
            <v>UN</v>
          </cell>
          <cell r="D4697" t="str">
            <v>ATRIBUÍDO SÃO PAULO</v>
          </cell>
          <cell r="E4697" t="str">
            <v>167,87</v>
          </cell>
        </row>
        <row r="4698">
          <cell r="A4698" t="str">
            <v>97487</v>
          </cell>
          <cell r="B4698" t="str">
            <v>CURVA 45 GRAUS, EM AÇO, CONEXÃO SOLDADA, DN 65 (2 1/2"), INSTALADO EM REDE DE ALIMENTAÇÃO PARA HIDRANTE - FORNECIMENTO E INSTALAÇÃO. AF_10/2020</v>
          </cell>
          <cell r="C4698" t="str">
            <v>UN</v>
          </cell>
          <cell r="D4698" t="str">
            <v>ATRIBUÍDO SÃO PAULO</v>
          </cell>
          <cell r="E4698" t="str">
            <v>292,45</v>
          </cell>
        </row>
        <row r="4699">
          <cell r="A4699" t="str">
            <v>97488</v>
          </cell>
          <cell r="B4699" t="str">
            <v>CURVA 90 GRAUS, EM AÇO, CONEXÃO SOLDADA, DN 65 (2 1/2"), INSTALADO EM REDE DE ALIMENTAÇÃO PARA HIDRANTE - FORNECIMENTO E INSTALAÇÃO. AF_10/2020</v>
          </cell>
          <cell r="C4699" t="str">
            <v>UN</v>
          </cell>
          <cell r="D4699" t="str">
            <v>ATRIBUÍDO SÃO PAULO</v>
          </cell>
          <cell r="E4699" t="str">
            <v>311,37</v>
          </cell>
        </row>
        <row r="4700">
          <cell r="A4700" t="str">
            <v>97489</v>
          </cell>
          <cell r="B4700" t="str">
            <v>CURVA 45 GRAUS, EM AÇO, CONEXÃO SOLDADA, DN 80 (3"), INSTALADO EM REDE DE ALIMENTAÇÃO PARA HIDRANTE - FORNECIMENTO E INSTALAÇÃO. AF_10/2020</v>
          </cell>
          <cell r="C4700" t="str">
            <v>UN</v>
          </cell>
          <cell r="D4700" t="str">
            <v>ATRIBUÍDO SÃO PAULO</v>
          </cell>
          <cell r="E4700" t="str">
            <v>707,98</v>
          </cell>
        </row>
        <row r="4701">
          <cell r="A4701" t="str">
            <v>97490</v>
          </cell>
          <cell r="B4701" t="str">
            <v>CURVA 90 GRAUS, EM AÇO, CONEXÃO SOLDADA, DN 80 (3"), INSTALADO EM REDE DE ALIMENTAÇÃO PARA HIDRANTE - FORNECIMENTO E INSTALAÇÃO. AF_10/2020</v>
          </cell>
          <cell r="C4701" t="str">
            <v>UN</v>
          </cell>
          <cell r="D4701" t="str">
            <v>ATRIBUÍDO SÃO PAULO</v>
          </cell>
          <cell r="E4701" t="str">
            <v>623,09</v>
          </cell>
        </row>
        <row r="4702">
          <cell r="A4702" t="str">
            <v>97491</v>
          </cell>
          <cell r="B4702" t="str">
            <v>TÊ, EM AÇO, CONEXÃO SOLDADA, DN 25 (1"), INSTALADO EM REDE DE ALIMENTAÇÃO PARA HIDRANTE - FORNECIMENTO E INSTALAÇÃO. AF_10/2020</v>
          </cell>
          <cell r="C4702" t="str">
            <v>UN</v>
          </cell>
          <cell r="D4702" t="str">
            <v>ATRIBUÍDO SÃO PAULO</v>
          </cell>
          <cell r="E4702" t="str">
            <v>85,02</v>
          </cell>
        </row>
        <row r="4703">
          <cell r="A4703" t="str">
            <v>97492</v>
          </cell>
          <cell r="B4703" t="str">
            <v>TÊ, EM AÇO, CONEXÃO SOLDADA, DN 32 (1 1/4"), INSTALADO EM REDE DE ALIMENTAÇÃO PARA HIDRANTE - FORNECIMENTO E INSTALAÇÃO. AF_10/2020</v>
          </cell>
          <cell r="C4703" t="str">
            <v>UN</v>
          </cell>
          <cell r="D4703" t="str">
            <v>ATRIBUÍDO SÃO PAULO</v>
          </cell>
          <cell r="E4703" t="str">
            <v>125,92</v>
          </cell>
        </row>
        <row r="4704">
          <cell r="A4704" t="str">
            <v>97493</v>
          </cell>
          <cell r="B4704" t="str">
            <v>TÊ, EM AÇO, CONEXÃO SOLDADA, DN 40 (1 1/2"), INSTALADO EM REDE DE ALIMENTAÇÃO PARA HIDRANTE - FORNECIMENTO E INSTALAÇÃO. AF_10/2020</v>
          </cell>
          <cell r="C4704" t="str">
            <v>UN</v>
          </cell>
          <cell r="D4704" t="str">
            <v>ATRIBUÍDO SÃO PAULO</v>
          </cell>
          <cell r="E4704" t="str">
            <v>162,73</v>
          </cell>
        </row>
        <row r="4705">
          <cell r="A4705" t="str">
            <v>97494</v>
          </cell>
          <cell r="B4705" t="str">
            <v>TÊ, EM AÇO, CONEXÃO SOLDADA, DN 50 (2"), INSTALADO EM REDE DE ALIMENTAÇÃO PARA HIDRANTE - FORNECIMENTO E INSTALAÇÃO. AF_10/2020</v>
          </cell>
          <cell r="C4705" t="str">
            <v>UN</v>
          </cell>
          <cell r="D4705" t="str">
            <v>ATRIBUÍDO SÃO PAULO</v>
          </cell>
          <cell r="E4705" t="str">
            <v>255,53</v>
          </cell>
        </row>
        <row r="4706">
          <cell r="A4706" t="str">
            <v>97495</v>
          </cell>
          <cell r="B4706" t="str">
            <v>TÊ, EM AÇO, CONEXÃO SOLDADA, DN 65 (2 1/2"), INSTALADO EM REDE DE ALIMENTAÇÃO PARA HIDRANTE - FORNECIMENTO E INSTALAÇÃO. AF_10/2020</v>
          </cell>
          <cell r="C4706" t="str">
            <v>UN</v>
          </cell>
          <cell r="D4706" t="str">
            <v>ATRIBUÍDO SÃO PAULO</v>
          </cell>
          <cell r="E4706" t="str">
            <v>474,84</v>
          </cell>
        </row>
        <row r="4707">
          <cell r="A4707" t="str">
            <v>97496</v>
          </cell>
          <cell r="B4707" t="str">
            <v>TÊ, EM AÇO, CONEXÃO SOLDADA, DN 80 (3"), INSTALADO EM REDE DE ALIMENTAÇÃO PARA HIDRANTE - FORNECIMENTO E INSTALAÇÃO. AF_10/2020</v>
          </cell>
          <cell r="C4707" t="str">
            <v>UN</v>
          </cell>
          <cell r="D4707" t="str">
            <v>ATRIBUÍDO SÃO PAULO</v>
          </cell>
          <cell r="E4707" t="str">
            <v>756,70</v>
          </cell>
        </row>
        <row r="4708">
          <cell r="A4708" t="str">
            <v>97499</v>
          </cell>
          <cell r="B4708" t="str">
            <v>LUVA, EM AÇO, CONEXÃO SOLDADA, DN 25 (1"), INSTALADO EM REDE DE ALIMENTAÇÃO PARA SPRINKLER - FORNECIMENTO E INSTALAÇÃO. AF_10/2020</v>
          </cell>
          <cell r="C4708" t="str">
            <v>UN</v>
          </cell>
          <cell r="D4708" t="str">
            <v>ATRIBUÍDO SÃO PAULO</v>
          </cell>
          <cell r="E4708" t="str">
            <v>31,41</v>
          </cell>
        </row>
        <row r="4709">
          <cell r="A4709" t="str">
            <v>97500</v>
          </cell>
          <cell r="B4709" t="str">
            <v>LUVA COM REDUÇÃO, EM AÇO, CONEXÃO SOLDADA, DN 25 X 20 MM (1" X 3/4"), INSTALADO EM REDE DE ALIMENTAÇÃO PARA SPRINKLER - FORNECIMENTO E INSTALAÇÃO. AF_10/2020</v>
          </cell>
          <cell r="C4709" t="str">
            <v>UN</v>
          </cell>
          <cell r="D4709" t="str">
            <v>ATRIBUÍDO SÃO PAULO</v>
          </cell>
          <cell r="E4709" t="str">
            <v>25,33</v>
          </cell>
        </row>
        <row r="4710">
          <cell r="A4710" t="str">
            <v>97502</v>
          </cell>
          <cell r="B4710" t="str">
            <v>LUVA, EM AÇO, CONEXÃO SOLDADA, DN 32 (1 1/4"), INSTALADO EM REDE DE ALIMENTAÇÃO PARA SPRINKLER - FORNECIMENTO E INSTALAÇÃO. AF_10/2020</v>
          </cell>
          <cell r="C4710" t="str">
            <v>UN</v>
          </cell>
          <cell r="D4710" t="str">
            <v>ATRIBUÍDO SÃO PAULO</v>
          </cell>
          <cell r="E4710" t="str">
            <v>44,89</v>
          </cell>
        </row>
        <row r="4711">
          <cell r="A4711" t="str">
            <v>97503</v>
          </cell>
          <cell r="B4711" t="str">
            <v>LUVA COM REDUÇÃO, EM AÇO, CONEXÃO SOLDADA, DN 32 X 25 MM (1 1/4"  X 1"), INSTALADO EM REDE DE ALIMENTAÇÃO PARA SPRINKLER - FORNECIMENTO E INSTALAÇÃO. AF_10/2020</v>
          </cell>
          <cell r="C4711" t="str">
            <v>UN</v>
          </cell>
          <cell r="D4711" t="str">
            <v>ATRIBUÍDO SÃO PAULO</v>
          </cell>
          <cell r="E4711" t="str">
            <v>55,32</v>
          </cell>
        </row>
        <row r="4712">
          <cell r="A4712" t="str">
            <v>97505</v>
          </cell>
          <cell r="B4712" t="str">
            <v>LUVA, EM AÇO, CONEXÃO SOLDADA, DN 40 (1 1/2"), INSTALADO EM REDE DE ALIMENTAÇÃO PARA SPRINKLER - FORNECIMENTO E INSTALAÇÃO. AF_10/2020</v>
          </cell>
          <cell r="C4712" t="str">
            <v>UN</v>
          </cell>
          <cell r="D4712" t="str">
            <v>ATRIBUÍDO SÃO PAULO</v>
          </cell>
          <cell r="E4712" t="str">
            <v>56,53</v>
          </cell>
        </row>
        <row r="4713">
          <cell r="A4713" t="str">
            <v>97506</v>
          </cell>
          <cell r="B4713" t="str">
            <v>LUVA COM REDUÇÃO, EM AÇO, CONEXÃO SOLDADA, DN 40  X 32 MM (1 1/2" X 1 1/4"), INSTALADO EM REDE DE ALIMENTAÇÃO PARA SPRINKLER - FORNECIMENTO E INSTALAÇÃO. AF_10/2020</v>
          </cell>
          <cell r="C4713" t="str">
            <v>UN</v>
          </cell>
          <cell r="D4713" t="str">
            <v>ATRIBUÍDO SÃO PAULO</v>
          </cell>
          <cell r="E4713" t="str">
            <v>69,64</v>
          </cell>
        </row>
        <row r="4714">
          <cell r="A4714" t="str">
            <v>97508</v>
          </cell>
          <cell r="B4714" t="str">
            <v>LUVA, EM AÇO, CONEXÃO SOLDADA, DN 50 (2"), INSTALADO EM REDE DE ALIMENTAÇÃO PARA SPRINKLER - FORNECIMENTO E INSTALAÇÃO. AF_10/2020</v>
          </cell>
          <cell r="C4714" t="str">
            <v>UN</v>
          </cell>
          <cell r="D4714" t="str">
            <v>ATRIBUÍDO SÃO PAULO</v>
          </cell>
          <cell r="E4714" t="str">
            <v>84,99</v>
          </cell>
        </row>
        <row r="4715">
          <cell r="A4715" t="str">
            <v>97509</v>
          </cell>
          <cell r="B4715" t="str">
            <v>LUVA COM REDUÇÃO, EM AÇO, CONEXÃO SOLDADA, DN 50 X 40 MM (2" X 1 1/2"), INSTALADO EM REDE DE ALIMENTAÇÃO PARA SPRINKLER - FORNECIMENTO E INSTALAÇÃO. AF_10/2020</v>
          </cell>
          <cell r="C4715" t="str">
            <v>UN</v>
          </cell>
          <cell r="D4715" t="str">
            <v>ATRIBUÍDO SÃO PAULO</v>
          </cell>
          <cell r="E4715" t="str">
            <v>105,72</v>
          </cell>
        </row>
        <row r="4716">
          <cell r="A4716" t="str">
            <v>97511</v>
          </cell>
          <cell r="B4716" t="str">
            <v>LUVA, EM AÇO, CONEXÃO SOLDADA, DN 65 (2 1/2"), INSTALADO EM REDE DE ALIMENTAÇÃO PARA SPRINKLER - FORNECIMENTO E INSTALAÇÃO. AF_10/2020</v>
          </cell>
          <cell r="C4716" t="str">
            <v>UN</v>
          </cell>
          <cell r="D4716" t="str">
            <v>ATRIBUÍDO SÃO PAULO</v>
          </cell>
          <cell r="E4716" t="str">
            <v>161,90</v>
          </cell>
        </row>
        <row r="4717">
          <cell r="A4717" t="str">
            <v>97512</v>
          </cell>
          <cell r="B4717" t="str">
            <v>LUVA COM REDUÇÃO, EM AÇO, CONEXÃO SOLDADA, DN 65 X 50 MM (2 1/2" X 2"), INSTALADO EM REDE DE ALIMENTAÇÃO PARA SPRINKLER - FORNECIMENTO E INSTALAÇÃO. AF_10/2020</v>
          </cell>
          <cell r="C4717" t="str">
            <v>UN</v>
          </cell>
          <cell r="D4717" t="str">
            <v>ATRIBUÍDO SÃO PAULO</v>
          </cell>
          <cell r="E4717" t="str">
            <v>203,80</v>
          </cell>
        </row>
        <row r="4718">
          <cell r="A4718" t="str">
            <v>97514</v>
          </cell>
          <cell r="B4718" t="str">
            <v>LUVA, EM AÇO, CONEXÃO SOLDADA, DN 80 (3"), INSTALADO EM REDE DE ALIMENTAÇÃO PARA SPRINKLER - FORNECIMENTO E INSTALAÇÃO. AF_10/2020</v>
          </cell>
          <cell r="C4718" t="str">
            <v>UN</v>
          </cell>
          <cell r="D4718" t="str">
            <v>ATRIBUÍDO SÃO PAULO</v>
          </cell>
          <cell r="E4718" t="str">
            <v>216,73</v>
          </cell>
        </row>
        <row r="4719">
          <cell r="A4719" t="str">
            <v>97515</v>
          </cell>
          <cell r="B4719" t="str">
            <v>LUVA COM REDUÇÃO, EM AÇO, CONEXÃO SOLDADA, DN 80 X 65 MM (3" X 2 1/2"), INSTALADO EM REDE DE ALIMENTAÇÃO PARA SPRINKLER - FORNECIMENTO E INSTALAÇÃO. AF_10/2020</v>
          </cell>
          <cell r="C4719" t="str">
            <v>UN</v>
          </cell>
          <cell r="D4719" t="str">
            <v>ATRIBUÍDO SÃO PAULO</v>
          </cell>
          <cell r="E4719" t="str">
            <v>273,17</v>
          </cell>
        </row>
        <row r="4720">
          <cell r="A4720" t="str">
            <v>97517</v>
          </cell>
          <cell r="B4720" t="str">
            <v>CURVA 45 GRAUS, EM AÇO, CONEXÃO SOLDADA, DN 25 (1"), INSTALADO EM REDE DE ALIMENTAÇÃO PARA SPRINKLER - FORNECIMENTO E INSTALAÇÃO. AF_10/2020</v>
          </cell>
          <cell r="C4720" t="str">
            <v>UN</v>
          </cell>
          <cell r="D4720" t="str">
            <v>ATRIBUÍDO SÃO PAULO</v>
          </cell>
          <cell r="E4720" t="str">
            <v>51,28</v>
          </cell>
        </row>
        <row r="4721">
          <cell r="A4721" t="str">
            <v>97518</v>
          </cell>
          <cell r="B4721" t="str">
            <v>CURVA 90 GRAUS, EM AÇO, CONEXÃO SOLDADA, DN 25 (1"), INSTALADO EM REDE DE ALIMENTAÇÃO PARA SPRINKLER - FORNECIMENTO E INSTALAÇÃO. AF_10/2020</v>
          </cell>
          <cell r="C4721" t="str">
            <v>UN</v>
          </cell>
          <cell r="D4721" t="str">
            <v>ATRIBUÍDO SÃO PAULO</v>
          </cell>
          <cell r="E4721" t="str">
            <v>51,28</v>
          </cell>
        </row>
        <row r="4722">
          <cell r="A4722" t="str">
            <v>97519</v>
          </cell>
          <cell r="B4722" t="str">
            <v>CURVA 45 GRAUS, EM AÇO, CONEXÃO SOLDADA, DN 32 (1 1/4"), INSTALADO EM REDE DE ALIMENTAÇÃO PARA SPRINKLER - FORNECIMENTO E INSTALAÇÃO. AF_10/2020</v>
          </cell>
          <cell r="C4722" t="str">
            <v>UN</v>
          </cell>
          <cell r="D4722" t="str">
            <v>ATRIBUÍDO SÃO PAULO</v>
          </cell>
          <cell r="E4722" t="str">
            <v>74,14</v>
          </cell>
        </row>
        <row r="4723">
          <cell r="A4723" t="str">
            <v>97520</v>
          </cell>
          <cell r="B4723" t="str">
            <v>CURVA 90 GRAUS, EM AÇO, CONEXÃO SOLDADA, DN 32 (1 1/4"), INSTALADO EM REDE DE ALIMENTAÇÃO PARA SPRINKLER - FORNECIMENTO E INSTALAÇÃO. AF_10/2020</v>
          </cell>
          <cell r="C4723" t="str">
            <v>UN</v>
          </cell>
          <cell r="D4723" t="str">
            <v>ATRIBUÍDO SÃO PAULO</v>
          </cell>
          <cell r="E4723" t="str">
            <v>74,14</v>
          </cell>
        </row>
        <row r="4724">
          <cell r="A4724" t="str">
            <v>97521</v>
          </cell>
          <cell r="B4724" t="str">
            <v>CURVA 45 GRAUS, EM AÇO, CONEXÃO SOLDADA, DN 40 (1 1/2"), INSTALADO EM REDE DE ALIMENTAÇÃO PARA SPRINKLER - FORNECIMENTO E INSTALAÇÃO. AF_10/2020</v>
          </cell>
          <cell r="C4724" t="str">
            <v>UN</v>
          </cell>
          <cell r="D4724" t="str">
            <v>ATRIBUÍDO SÃO PAULO</v>
          </cell>
          <cell r="E4724" t="str">
            <v>104,31</v>
          </cell>
        </row>
        <row r="4725">
          <cell r="A4725" t="str">
            <v>97522</v>
          </cell>
          <cell r="B4725" t="str">
            <v>CURVA 90 GRAUS, EM AÇO, CONEXÃO SOLDADA, DN 40 (1 1/2"), INSTALADO EM REDE DE ALIMENTAÇÃO PARA SPRINKLER - FORNECIMENTO E INSTALAÇÃO. AF_10/2020</v>
          </cell>
          <cell r="C4725" t="str">
            <v>UN</v>
          </cell>
          <cell r="D4725" t="str">
            <v>ATRIBUÍDO SÃO PAULO</v>
          </cell>
          <cell r="E4725" t="str">
            <v>104,31</v>
          </cell>
        </row>
        <row r="4726">
          <cell r="A4726" t="str">
            <v>97523</v>
          </cell>
          <cell r="B4726" t="str">
            <v>CURVA 45 GRAUS, EM AÇO, CONEXÃO SOLDADA, DN 50 (2"), INSTALADO EM REDE DE ALIMENTAÇÃO PARA SPRINKLER - FORNECIMENTO E INSTALAÇÃO. AF_10/2020</v>
          </cell>
          <cell r="C4726" t="str">
            <v>UN</v>
          </cell>
          <cell r="D4726" t="str">
            <v>ATRIBUÍDO SÃO PAULO</v>
          </cell>
          <cell r="E4726" t="str">
            <v>144,59</v>
          </cell>
        </row>
        <row r="4727">
          <cell r="A4727" t="str">
            <v>97524</v>
          </cell>
          <cell r="B4727" t="str">
            <v>CURVA 90 GRAUS, EM AÇO, CONEXÃO SOLDADA, DN 50 (2"), INSTALADO EM REDE DE ALIMENTAÇÃO PARA SPRINKLER - FORNECIMENTO E INSTALAÇÃO. AF_10/2020</v>
          </cell>
          <cell r="C4727" t="str">
            <v>UN</v>
          </cell>
          <cell r="D4727" t="str">
            <v>ATRIBUÍDO SÃO PAULO</v>
          </cell>
          <cell r="E4727" t="str">
            <v>156,42</v>
          </cell>
        </row>
        <row r="4728">
          <cell r="A4728" t="str">
            <v>97525</v>
          </cell>
          <cell r="B4728" t="str">
            <v>CURVA 45 GRAUS, EM AÇO, CONEXÃO SOLDADA, DN 65 (2 1/2"), INSTALADO EM REDE DE ALIMENTAÇÃO PARA SPRINKLER - FORNECIMENTO E INSTALAÇÃO. AF_10/2020</v>
          </cell>
          <cell r="C4728" t="str">
            <v>UN</v>
          </cell>
          <cell r="D4728" t="str">
            <v>ATRIBUÍDO SÃO PAULO</v>
          </cell>
          <cell r="E4728" t="str">
            <v>275,89</v>
          </cell>
        </row>
        <row r="4729">
          <cell r="A4729" t="str">
            <v>97526</v>
          </cell>
          <cell r="B4729" t="str">
            <v>CURVA 90 GRAUS, EM AÇO, CONEXÃO SOLDADA, DN 65 (2 1/2"), INSTALADO EM REDE DE ALIMENTAÇÃO PARA SPRINKLER - FORNECIMENTO E INSTALAÇÃO. AF_10/2020</v>
          </cell>
          <cell r="C4729" t="str">
            <v>UN</v>
          </cell>
          <cell r="D4729" t="str">
            <v>ATRIBUÍDO SÃO PAULO</v>
          </cell>
          <cell r="E4729" t="str">
            <v>294,81</v>
          </cell>
        </row>
        <row r="4730">
          <cell r="A4730" t="str">
            <v>97527</v>
          </cell>
          <cell r="B4730" t="str">
            <v>CURVA 45 GRAUS, EM AÇO, CONEXÃO SOLDADA, DN 80 (3"), INSTALADO EM REDE DE ALIMENTAÇÃO PARA SPRINKLER - FORNECIMENTO E INSTALAÇÃO. AF_10/2020</v>
          </cell>
          <cell r="C4730" t="str">
            <v>UN</v>
          </cell>
          <cell r="D4730" t="str">
            <v>ATRIBUÍDO SÃO PAULO</v>
          </cell>
          <cell r="E4730" t="str">
            <v>686,39</v>
          </cell>
        </row>
        <row r="4731">
          <cell r="A4731" t="str">
            <v>97528</v>
          </cell>
          <cell r="B4731" t="str">
            <v>CURVA 90 GRAUS, EM AÇO, CONEXÃO SOLDADA, DN 80 (3"), INSTALADO EM REDE DE ALIMENTAÇÃO PARA SPRINKLER - FORNECIMENTO E INSTALAÇÃO. AF_10/2020</v>
          </cell>
          <cell r="C4731" t="str">
            <v>UN</v>
          </cell>
          <cell r="D4731" t="str">
            <v>ATRIBUÍDO SÃO PAULO</v>
          </cell>
          <cell r="E4731" t="str">
            <v>601,50</v>
          </cell>
        </row>
        <row r="4732">
          <cell r="A4732" t="str">
            <v>97529</v>
          </cell>
          <cell r="B4732" t="str">
            <v>TÊ, EM AÇO, CONEXÃO SOLDADA, DN 25 (1"), INSTALADO EM REDE DE ALIMENTAÇÃO PARA SPRINKLER - FORNECIMENTO E INSTALAÇÃO. AF_10/2020</v>
          </cell>
          <cell r="C4732" t="str">
            <v>UN</v>
          </cell>
          <cell r="D4732" t="str">
            <v>ATRIBUÍDO SÃO PAULO</v>
          </cell>
          <cell r="E4732" t="str">
            <v>80,97</v>
          </cell>
        </row>
        <row r="4733">
          <cell r="A4733" t="str">
            <v>97530</v>
          </cell>
          <cell r="B4733" t="str">
            <v>TÊ, EM AÇO, CONEXÃO SOLDADA, DN 32 (1 1/4"), INSTALADO EM REDE DE ALIMENTAÇÃO PARA SPRINKLER - FORNECIMENTO E INSTALAÇÃO. AF_10/2020</v>
          </cell>
          <cell r="C4733" t="str">
            <v>UN</v>
          </cell>
          <cell r="D4733" t="str">
            <v>ATRIBUÍDO SÃO PAULO</v>
          </cell>
          <cell r="E4733" t="str">
            <v>118,64</v>
          </cell>
        </row>
        <row r="4734">
          <cell r="A4734" t="str">
            <v>97531</v>
          </cell>
          <cell r="B4734" t="str">
            <v>TÊ, EM AÇO, CONEXÃO SOLDADA, DN 40 (1 1/2"), INSTALADO EM REDE DE ALIMENTAÇÃO PARA SPRINKLER - FORNECIMENTO E INSTALAÇÃO. AF_10/2020</v>
          </cell>
          <cell r="C4734" t="str">
            <v>UN</v>
          </cell>
          <cell r="D4734" t="str">
            <v>ATRIBUÍDO SÃO PAULO</v>
          </cell>
          <cell r="E4734" t="str">
            <v>151,87</v>
          </cell>
        </row>
        <row r="4735">
          <cell r="A4735" t="str">
            <v>97532</v>
          </cell>
          <cell r="B4735" t="str">
            <v>TÊ, EM AÇO, CONEXÃO SOLDADA, DN 50 (2"), INSTALADO EM REDE DE ALIMENTAÇÃO PARA SPRINKLER - FORNECIMENTO E INSTALAÇÃO. AF_10/2020</v>
          </cell>
          <cell r="C4735" t="str">
            <v>UN</v>
          </cell>
          <cell r="D4735" t="str">
            <v>ATRIBUÍDO SÃO PAULO</v>
          </cell>
          <cell r="E4735" t="str">
            <v>240,24</v>
          </cell>
        </row>
        <row r="4736">
          <cell r="A4736" t="str">
            <v>97533</v>
          </cell>
          <cell r="B4736" t="str">
            <v>TÊ, EM AÇO, CONEXÃO SOLDADA, DN 65 (2 1/2"), INSTALADO EM REDE DE ALIMENTAÇÃO PARA SPRINKLER - FORNECIMENTO E INSTALAÇÃO. AF_10/2020</v>
          </cell>
          <cell r="C4736" t="str">
            <v>UN</v>
          </cell>
          <cell r="D4736" t="str">
            <v>ATRIBUÍDO SÃO PAULO</v>
          </cell>
          <cell r="E4736" t="str">
            <v>456,04</v>
          </cell>
        </row>
        <row r="4737">
          <cell r="A4737" t="str">
            <v>97534</v>
          </cell>
          <cell r="B4737" t="str">
            <v>TÊ, EM AÇO, CONEXÃO SOLDADA, DN 80 (3"), INSTALADO EM REDE DE ALIMENTAÇÃO PARA SPRINKLER - FORNECIMENTO E INSTALAÇÃO. AF_10/2020</v>
          </cell>
          <cell r="C4737" t="str">
            <v>UN</v>
          </cell>
          <cell r="D4737" t="str">
            <v>ATRIBUÍDO SÃO PAULO</v>
          </cell>
          <cell r="E4737" t="str">
            <v>727,89</v>
          </cell>
        </row>
        <row r="4738">
          <cell r="A4738" t="str">
            <v>97537</v>
          </cell>
          <cell r="B4738" t="str">
            <v>LUVA, EM AÇO, CONEXÃO SOLDADA, DN 15 (1/2"), INSTALADO EM RAMAIS E SUB-RAMAIS DE GÁS - FORNECIMENTO E INSTALAÇÃO. AF_10/2020</v>
          </cell>
          <cell r="C4738" t="str">
            <v>UN</v>
          </cell>
          <cell r="D4738" t="str">
            <v>ATRIBUÍDO SÃO PAULO</v>
          </cell>
          <cell r="E4738" t="str">
            <v>23,00</v>
          </cell>
        </row>
        <row r="4739">
          <cell r="A4739" t="str">
            <v>97540</v>
          </cell>
          <cell r="B4739" t="str">
            <v>LUVA, EM AÇO, CONEXÃO SOLDADA, DN 20 (3/4"), INSTALADO EM RAMAIS E SUB-RAMAIS DE GÁS - FORNECIMENTO E INSTALAÇÃO. AF_10/2020</v>
          </cell>
          <cell r="C4739" t="str">
            <v>UN</v>
          </cell>
          <cell r="D4739" t="str">
            <v>ATRIBUÍDO SÃO PAULO</v>
          </cell>
          <cell r="E4739" t="str">
            <v>29,99</v>
          </cell>
        </row>
        <row r="4740">
          <cell r="A4740" t="str">
            <v>97541</v>
          </cell>
          <cell r="B4740" t="str">
            <v>LUVA COM REDUÇÃO, EM AÇO, CONEXÃO SOLDADA, DN 20 X 15 MM (3/4" X 1/2"), INSTALADO EM RAMAIS E SUB-RAMAIS DE GÁS - FORNECIMENTO E INSTALAÇÃO. AF_10/2020</v>
          </cell>
          <cell r="C4740" t="str">
            <v>UN</v>
          </cell>
          <cell r="D4740" t="str">
            <v>ATRIBUÍDO SÃO PAULO</v>
          </cell>
          <cell r="E4740" t="str">
            <v>24,95</v>
          </cell>
        </row>
        <row r="4741">
          <cell r="A4741" t="str">
            <v>97543</v>
          </cell>
          <cell r="B4741" t="str">
            <v>LUVA, EM AÇO, CONEXÃO SOLDADA, DN 25 (1"), INSTALADO EM RAMAIS E SUB-RAMAIS DE GÁS - FORNECIMENTO E INSTALAÇÃO. AF_10/2020</v>
          </cell>
          <cell r="C4741" t="str">
            <v>UN</v>
          </cell>
          <cell r="D4741" t="str">
            <v>ATRIBUÍDO SÃO PAULO</v>
          </cell>
          <cell r="E4741" t="str">
            <v>47,49</v>
          </cell>
        </row>
        <row r="4742">
          <cell r="A4742" t="str">
            <v>97544</v>
          </cell>
          <cell r="B4742" t="str">
            <v>LUVA COM REDUÇÃO, EM AÇO, CONEXÃO SOLDADA, DN 25 X 20 MM (1" X 3/4"), INSTALADO EM RAMAIS E SUB-RAMAIS DE GÁS - FORNECIMENTO E INSTALAÇÃO. AF_10/2020</v>
          </cell>
          <cell r="C4742" t="str">
            <v>UN</v>
          </cell>
          <cell r="D4742" t="str">
            <v>ATRIBUÍDO SÃO PAULO</v>
          </cell>
          <cell r="E4742" t="str">
            <v>41,41</v>
          </cell>
        </row>
        <row r="4743">
          <cell r="A4743" t="str">
            <v>97546</v>
          </cell>
          <cell r="B4743" t="str">
            <v>CURVA 45 GRAUS, EM AÇO, CONEXÃO SOLDADA, DN 15 (1/2"), INSTALADO EM RAMAIS E SUB-RAMAIS DE GÁS - FORNECIMENTO E INSTALAÇÃO. AF_10/2020</v>
          </cell>
          <cell r="C4743" t="str">
            <v>UN</v>
          </cell>
          <cell r="D4743" t="str">
            <v>ATRIBUÍDO SÃO PAULO</v>
          </cell>
          <cell r="E4743" t="str">
            <v>31,93</v>
          </cell>
        </row>
        <row r="4744">
          <cell r="A4744" t="str">
            <v>97547</v>
          </cell>
          <cell r="B4744" t="str">
            <v>CURVA 90 GRAUS, EM AÇO, CONEXÃO SOLDADA, DN 15 (1/2"), INSTALADO EM RAMAIS E SUB-RAMAIS DE GÁS - FORNECIMENTO E INSTALAÇÃO. AF_10/2020</v>
          </cell>
          <cell r="C4744" t="str">
            <v>UN</v>
          </cell>
          <cell r="D4744" t="str">
            <v>ATRIBUÍDO SÃO PAULO</v>
          </cell>
          <cell r="E4744" t="str">
            <v>31,93</v>
          </cell>
        </row>
        <row r="4745">
          <cell r="A4745" t="str">
            <v>97548</v>
          </cell>
          <cell r="B4745" t="str">
            <v>CURVA 45 GRAUS, EM AÇO, CONEXÃO SOLDADA, DN 20 (3/4"), INSTALADO EM RAMAIS E SUB-RAMAIS DE GÁS - FORNECIMENTO E INSTALAÇÃO. AF_10/2020</v>
          </cell>
          <cell r="C4745" t="str">
            <v>UN</v>
          </cell>
          <cell r="D4745" t="str">
            <v>ATRIBUÍDO SÃO PAULO</v>
          </cell>
          <cell r="E4745" t="str">
            <v>46,50</v>
          </cell>
        </row>
        <row r="4746">
          <cell r="A4746" t="str">
            <v>97549</v>
          </cell>
          <cell r="B4746" t="str">
            <v>CURVA 90 GRAUS, EM AÇO, CONEXÃO SOLDADA, DN 20 (3/4"), INSTALADO EM RAMAIS E SUB-RAMAIS DE GÁS - FORNECIMENTO E INSTALAÇÃO. AF_10/2020</v>
          </cell>
          <cell r="C4746" t="str">
            <v>UN</v>
          </cell>
          <cell r="D4746" t="str">
            <v>ATRIBUÍDO SÃO PAULO</v>
          </cell>
          <cell r="E4746" t="str">
            <v>46,50</v>
          </cell>
        </row>
        <row r="4747">
          <cell r="A4747" t="str">
            <v>97550</v>
          </cell>
          <cell r="B4747" t="str">
            <v>CURVA 45 GRAUS, EM AÇO, CONEXÃO SOLDADA, DN 25 (1"), INSTALADO EM RAMAIS E SUB-RAMAIS DE GÁS - FORNECIMENTO E INSTALAÇÃO. AF_10/2020</v>
          </cell>
          <cell r="C4747" t="str">
            <v>UN</v>
          </cell>
          <cell r="D4747" t="str">
            <v>ATRIBUÍDO SÃO PAULO</v>
          </cell>
          <cell r="E4747" t="str">
            <v>75,41</v>
          </cell>
        </row>
        <row r="4748">
          <cell r="A4748" t="str">
            <v>97551</v>
          </cell>
          <cell r="B4748" t="str">
            <v>CURVA 90 GRAUS, EM AÇO, CONEXÃO SOLDADA, DN 25 (1"), INSTALADO EM RAMAIS E SUB-RAMAIS DE GÁS - FORNECIMENTO E INSTALAÇÃO. AF_10/2020</v>
          </cell>
          <cell r="C4748" t="str">
            <v>UN</v>
          </cell>
          <cell r="D4748" t="str">
            <v>ATRIBUÍDO SÃO PAULO</v>
          </cell>
          <cell r="E4748" t="str">
            <v>75,41</v>
          </cell>
        </row>
        <row r="4749">
          <cell r="A4749" t="str">
            <v>97552</v>
          </cell>
          <cell r="B4749" t="str">
            <v>TÊ, EM AÇO, CONEXÃO SOLDADA, DN 15 (1/2"), INSTALADO EM RAMAIS E SUB-RAMAIS DE GÁS - FORNECIMENTO E INSTALAÇÃO. AF_10/2020</v>
          </cell>
          <cell r="C4749" t="str">
            <v>UN</v>
          </cell>
          <cell r="D4749" t="str">
            <v>ATRIBUÍDO SÃO PAULO</v>
          </cell>
          <cell r="E4749" t="str">
            <v>46,96</v>
          </cell>
        </row>
        <row r="4750">
          <cell r="A4750" t="str">
            <v>97553</v>
          </cell>
          <cell r="B4750" t="str">
            <v>TÊ, EM AÇO, CONEXÃO SOLDADA, DN 20 (3/4"), INSTALADO EM RAMAIS E SUB-RAMAIS DE GÁS - FORNECIMENTO E INSTALAÇÃO. AF_10/2020</v>
          </cell>
          <cell r="C4750" t="str">
            <v>UN</v>
          </cell>
          <cell r="D4750" t="str">
            <v>ATRIBUÍDO SÃO PAULO</v>
          </cell>
          <cell r="E4750" t="str">
            <v>66,38</v>
          </cell>
        </row>
        <row r="4751">
          <cell r="A4751" t="str">
            <v>97554</v>
          </cell>
          <cell r="B4751" t="str">
            <v>TÊ, EM AÇO, CONEXÃO SOLDADA, DN 25 (1"), INSTALADO EM RAMAIS E SUB-RAMAIS DE GÁS - FORNECIMENTO E INSTALAÇÃO. AF_10/2020</v>
          </cell>
          <cell r="C4751" t="str">
            <v>UN</v>
          </cell>
          <cell r="D4751" t="str">
            <v>ATRIBUÍDO SÃO PAULO</v>
          </cell>
          <cell r="E4751" t="str">
            <v>113,16</v>
          </cell>
        </row>
        <row r="4752">
          <cell r="A4752" t="str">
            <v>98602</v>
          </cell>
          <cell r="B4752" t="str">
            <v>CONECTOR EM BRONZE/LATÃO, DN 22 MM X 1/2", SEM ANEL DE SOLDA, BOLSA X ROSCA F, INSTALADO EM PRUMADA DE HIDRÁULICA PREDIAL - FORNECIMENTO E INSTALAÇÃO. AF_04/2022</v>
          </cell>
          <cell r="C4752" t="str">
            <v>UN</v>
          </cell>
          <cell r="D4752" t="str">
            <v>ATRIBUÍDO SÃO PAULO</v>
          </cell>
          <cell r="E4752" t="str">
            <v>16,21</v>
          </cell>
        </row>
        <row r="4753">
          <cell r="A4753" t="str">
            <v>103805</v>
          </cell>
          <cell r="B4753" t="str">
            <v>COTOVELO EM COBRE, DN 15 MM, 90 GRAUS, SEM ANEL DE SOLDA, INSTALADO EM RAMAL E SUB-RAMAL DE GÁS COMBUSTÍVEL - FORNECIMENTO E INSTALAÇÃO. AF_04/2022</v>
          </cell>
          <cell r="C4753" t="str">
            <v>UN</v>
          </cell>
          <cell r="D4753" t="str">
            <v>ATRIBUÍDO SÃO PAULO</v>
          </cell>
          <cell r="E4753" t="str">
            <v>14,98</v>
          </cell>
        </row>
        <row r="4754">
          <cell r="A4754" t="str">
            <v>103806</v>
          </cell>
          <cell r="B4754" t="str">
            <v>CURVA EM COBRE, DN 15 MM, 45 GRAUS, SEM ANEL DE SOLDA, BOLSA X BOLSA, INSTALADO EM RAMAL E SUB-RAMAL DE GÁS COMBUSTÍVEL - FORNECIMENTO E INSTALAÇÃO. AF_04/2022</v>
          </cell>
          <cell r="C4754" t="str">
            <v>UN</v>
          </cell>
          <cell r="D4754" t="str">
            <v>ATRIBUÍDO SÃO PAULO</v>
          </cell>
          <cell r="E4754" t="str">
            <v>14,95</v>
          </cell>
        </row>
        <row r="4755">
          <cell r="A4755" t="str">
            <v>103807</v>
          </cell>
          <cell r="B4755" t="str">
            <v>COTOVELO EM BRONZE/LATÃO, DN 15 MM X 1/2, 90 GRAUS, SEM ANEL DE SOLDA, BOLSA X ROSCA F, INSTALADO EM RAMAL E SUB-RAMAL DE GÁS COMBUSTÍVEL - FORNECIMENTO E INSTALAÇÃO. AF_04/2022</v>
          </cell>
          <cell r="C4755" t="str">
            <v>UN</v>
          </cell>
          <cell r="D4755" t="str">
            <v>ATRIBUÍDO SÃO PAULO</v>
          </cell>
          <cell r="E4755" t="str">
            <v>19,23</v>
          </cell>
        </row>
        <row r="4756">
          <cell r="A4756" t="str">
            <v>103808</v>
          </cell>
          <cell r="B4756" t="str">
            <v>COTOVELO EM COBRE, DN 22 MM, 90 GRAUS, SEM ANEL DE SOLDA, INSTALADO EM RAMAL E SUB-RAMAL DE GÁS COMBUSTÍVEL - FORNECIMENTO E INSTALAÇÃO. AF_04/2022</v>
          </cell>
          <cell r="C4756" t="str">
            <v>UN</v>
          </cell>
          <cell r="D4756" t="str">
            <v>ATRIBUÍDO SÃO PAULO</v>
          </cell>
          <cell r="E4756" t="str">
            <v>28,29</v>
          </cell>
        </row>
        <row r="4757">
          <cell r="A4757" t="str">
            <v>103809</v>
          </cell>
          <cell r="B4757" t="str">
            <v>CURVA EM COBRE, DN 22 MM, 45 GRAUS, SEM ANEL DE SOLDA, BOLSA X BOLSA, INSTALADO EM RAMAL E SUB-RAMAL DE GÁS COMBUSTÍVEL - FORNECIMENTO E INSTALAÇÃO. AF_04/2022</v>
          </cell>
          <cell r="C4757" t="str">
            <v>UN</v>
          </cell>
          <cell r="D4757" t="str">
            <v>ATRIBUÍDO SÃO PAULO</v>
          </cell>
          <cell r="E4757" t="str">
            <v>28,02</v>
          </cell>
        </row>
        <row r="4758">
          <cell r="A4758" t="str">
            <v>103810</v>
          </cell>
          <cell r="B4758" t="str">
            <v>COTOVELO EM BRONZE/LATÃO, DN 22 MM X 1/2, 90 GRAUS, SEM ANEL DE SOLDA, BOLSA X ROSCA F, INSTALADO EM RAMAL E SUB-RAMAL DE GÁS COMBUSTÍVEL - FORNECIMENTO E INSTALAÇÃO. AF_04/2022</v>
          </cell>
          <cell r="C4758" t="str">
            <v>UN</v>
          </cell>
          <cell r="D4758" t="str">
            <v>ATRIBUÍDO SÃO PAULO</v>
          </cell>
          <cell r="E4758" t="str">
            <v>29,62</v>
          </cell>
        </row>
        <row r="4759">
          <cell r="A4759" t="str">
            <v>103811</v>
          </cell>
          <cell r="B4759" t="str">
            <v>COTOVELO EM BRONZE/LATÃO, DN 22 MM X 3/4, 90 GRAUS, SEM ANEL DE SOLDA, BOLSA X ROSCA F, INSTALADO EM RAMAL E SUB-RAMAL DE GÁS COMBUSTÍVEL - FORNECIMENTO E INSTALAÇÃO. AF_04/2022</v>
          </cell>
          <cell r="C4759" t="str">
            <v>UN</v>
          </cell>
          <cell r="D4759" t="str">
            <v>ATRIBUÍDO SÃO PAULO</v>
          </cell>
          <cell r="E4759" t="str">
            <v>32,72</v>
          </cell>
        </row>
        <row r="4760">
          <cell r="A4760" t="str">
            <v>103812</v>
          </cell>
          <cell r="B4760" t="str">
            <v>COTOVELO EM COBRE, DN 28 MM, 90 GRAUS, SEM ANEL DE SOLDA, INSTALADO EM RAMAL E SUB-RAMAL DE GÁS COMBUSTÍVEL - FORNECIMENTO E INSTALAÇÃO. AF_04/2022</v>
          </cell>
          <cell r="C4760" t="str">
            <v>UN</v>
          </cell>
          <cell r="D4760" t="str">
            <v>ATRIBUÍDO SÃO PAULO</v>
          </cell>
          <cell r="E4760" t="str">
            <v>42,24</v>
          </cell>
        </row>
        <row r="4761">
          <cell r="A4761" t="str">
            <v>103813</v>
          </cell>
          <cell r="B4761" t="str">
            <v>CURVA EM COBRE, DN 28 MM, 45 GRAUS, SEM ANEL DE SOLDA, BOLSA X BOLSA, INSTALADO EM RAMAL E SUB-RAMAL DE GÁS COMBUSTÍVEL - FORNECIMENTO E INSTALAÇÃO. AF_04/2022</v>
          </cell>
          <cell r="C4761" t="str">
            <v>UN</v>
          </cell>
          <cell r="D4761" t="str">
            <v>ATRIBUÍDO SÃO PAULO</v>
          </cell>
          <cell r="E4761" t="str">
            <v>40,61</v>
          </cell>
        </row>
        <row r="4762">
          <cell r="A4762" t="str">
            <v>103814</v>
          </cell>
          <cell r="B4762" t="str">
            <v>LUVA EM COBRE, DN 15 MM, SEM ANEL DE SOLDA, INSTALADO EM RAMAL E SUB-RAMAL DE GÁS COMBUSTÍVEL - FORNECIMENTO E INSTALAÇÃO. AF_04/2022</v>
          </cell>
          <cell r="C4762" t="str">
            <v>UN</v>
          </cell>
          <cell r="D4762" t="str">
            <v>ATRIBUÍDO SÃO PAULO</v>
          </cell>
          <cell r="E4762" t="str">
            <v>9,77</v>
          </cell>
        </row>
        <row r="4763">
          <cell r="A4763" t="str">
            <v>103815</v>
          </cell>
          <cell r="B4763" t="str">
            <v>LUVA PASSANTE EM COBRE, DN 15 MM, SEM ANEL DE SOLDA, INSTALADO EM RAMAL E SUB-RAMAL DE GÁS COMBUSTÍVEL - FORNECIMENTO E INSTALAÇÃO. AF_04/2022</v>
          </cell>
          <cell r="C4763" t="str">
            <v>UN</v>
          </cell>
          <cell r="D4763" t="str">
            <v>ATRIBUÍDO SÃO PAULO</v>
          </cell>
          <cell r="E4763" t="str">
            <v>9,80</v>
          </cell>
        </row>
        <row r="4764">
          <cell r="A4764" t="str">
            <v>103816</v>
          </cell>
          <cell r="B4764" t="str">
            <v>CURVA DE TRANSPOSIÇÃO EM BRONZE/LATÃO, DN 15 MM, SEM ANEL DE SOLDA, BOLSA X BOLSA, INSTALADO EM RAMAL E SUB-RAMAL DE GÁS COMBUSTÍVEL - FORNECIMENTO E INSTALAÇÃO. AF_04/2022</v>
          </cell>
          <cell r="C4764" t="str">
            <v>UN</v>
          </cell>
          <cell r="D4764" t="str">
            <v>ATRIBUÍDO SÃO PAULO</v>
          </cell>
          <cell r="E4764" t="str">
            <v>23,94</v>
          </cell>
        </row>
        <row r="4765">
          <cell r="A4765" t="str">
            <v>103817</v>
          </cell>
          <cell r="B4765" t="str">
            <v>JUNTA DE EXPANSÃO EM COBRE, DN 15 MM, PONTA X PONTA, INSTALADO EM RAMAL E SUB-RAMAL DE GÁS COMBUSTÍVEL - FORNECIMENTO E INSTALAÇÃO. AF_04/2022</v>
          </cell>
          <cell r="C4765" t="str">
            <v>UN</v>
          </cell>
          <cell r="D4765" t="str">
            <v>ATRIBUÍDO SÃO PAULO</v>
          </cell>
          <cell r="E4765" t="str">
            <v>417,14</v>
          </cell>
        </row>
        <row r="4766">
          <cell r="A4766" t="str">
            <v>103818</v>
          </cell>
          <cell r="B4766" t="str">
            <v>CONECTOR EM BRONZE/LATÃO, DN 15 MM X 1/2, SEM ANEL DE SOLDA, BOLSA X ROSCA F, INSTALADO EM RAMAL E SUB-RAMAL DE GÁS COMBUSTÍVEL - FORNECIMENTO E INSTALAÇÃO. AF_04/2022</v>
          </cell>
          <cell r="C4766" t="str">
            <v>UN</v>
          </cell>
          <cell r="D4766" t="str">
            <v>ATRIBUÍDO SÃO PAULO</v>
          </cell>
          <cell r="E4766" t="str">
            <v>17,77</v>
          </cell>
        </row>
        <row r="4767">
          <cell r="A4767" t="str">
            <v>103819</v>
          </cell>
          <cell r="B4767" t="str">
            <v>LUVA EM COBRE, DN 22 MM, SEM ANEL DE SOLDA, INSTALADO EM RAMAL E SUB-RAMAL DE GÁS COMBUSTÍVEL - FORNECIMENTO E INSTALAÇÃO. AF_04/2022</v>
          </cell>
          <cell r="C4767" t="str">
            <v>UN</v>
          </cell>
          <cell r="D4767" t="str">
            <v>ATRIBUÍDO SÃO PAULO</v>
          </cell>
          <cell r="E4767" t="str">
            <v>17,33</v>
          </cell>
        </row>
        <row r="4768">
          <cell r="A4768" t="str">
            <v>103820</v>
          </cell>
          <cell r="B4768" t="str">
            <v>LUVA PASSANTE EM COBRE, DN 22 MM, SEM ANEL DE SOLDA, INSTALADO EM RAMAL E SUB-RAMAL DE GÁS COMBUSTÍVEL - FORNECIMENTO E INSTALAÇÃO. AF_04/2022</v>
          </cell>
          <cell r="C4768" t="str">
            <v>UN</v>
          </cell>
          <cell r="D4768" t="str">
            <v>ATRIBUÍDO SÃO PAULO</v>
          </cell>
          <cell r="E4768" t="str">
            <v>18,55</v>
          </cell>
        </row>
        <row r="4769">
          <cell r="A4769" t="str">
            <v>103821</v>
          </cell>
          <cell r="B4769" t="str">
            <v>JUNTA DE EXPANSÃO EM COBRE, DN 22 MM, PONTA X PONTA, INSTALADO EM RAMAL E SUB-RAMAL DE GÁS COMBUSTÍVEL - FORNECIMENTO E INSTALAÇÃO. AF_04/2022</v>
          </cell>
          <cell r="C4769" t="str">
            <v>UN</v>
          </cell>
          <cell r="D4769" t="str">
            <v>ATRIBUÍDO SÃO PAULO</v>
          </cell>
          <cell r="E4769" t="str">
            <v>487,84</v>
          </cell>
        </row>
        <row r="4770">
          <cell r="A4770" t="str">
            <v>103822</v>
          </cell>
          <cell r="B4770" t="str">
            <v>CURVA DE TRANSPOSIÇÃO EM BRONZE/LATÃO, DN 22 MM, SEM ANEL DE SOLDA, BOLSA X BOLSA, INSTALADO EM RAMAL E SUB-RAMAL DE GÁS COMBUSTÍVEL - FORNECIMENTO E INSTALAÇÃO. AF_04/2022</v>
          </cell>
          <cell r="C4770" t="str">
            <v>UN</v>
          </cell>
          <cell r="D4770" t="str">
            <v>ATRIBUÍDO SÃO PAULO</v>
          </cell>
          <cell r="E4770" t="str">
            <v>49,63</v>
          </cell>
        </row>
        <row r="4771">
          <cell r="A4771" t="str">
            <v>103823</v>
          </cell>
          <cell r="B4771" t="str">
            <v>BUCHA DE REDUÇÃO EM COBRE, DN 22 MM X 15 MM, SEM ANEL DE SOLDA, PONTA X BOLSA, INSTALADO EM RAMAL E SUB-RAMAL DE GÁS COMBUSTÍVEL - FORNECIMENTO E INSTALAÇÃO. AF_04/2022</v>
          </cell>
          <cell r="C4771" t="str">
            <v>UN</v>
          </cell>
          <cell r="D4771" t="str">
            <v>ATRIBUÍDO SÃO PAULO</v>
          </cell>
          <cell r="E4771" t="str">
            <v>15,17</v>
          </cell>
        </row>
        <row r="4772">
          <cell r="A4772" t="str">
            <v>103824</v>
          </cell>
          <cell r="B4772" t="str">
            <v>CONECTOR EM BRONZE/LATÃO, DN 22 MM X 1/2, SEM ANEL DE SOLDA, BOLSA X ROSCA F, INSTALADO EM RAMAL E SUB-RAMAL DE GÁS COMBUSTÍVEL - FORNECIMENTO E INSTALAÇÃO. AF_04/2022</v>
          </cell>
          <cell r="C4772" t="str">
            <v>UN</v>
          </cell>
          <cell r="D4772" t="str">
            <v>ATRIBUÍDO SÃO PAULO</v>
          </cell>
          <cell r="E4772" t="str">
            <v>20,50</v>
          </cell>
        </row>
        <row r="4773">
          <cell r="A4773" t="str">
            <v>103825</v>
          </cell>
          <cell r="B4773" t="str">
            <v>CONECTOR EM BRONZE/LATÃO, DN 22 MM X 3/4, SEM ANEL DE SOLDA, BOLSA X ROSCA F, INSTALADO EM RAMAL E SUB-RAMAL DE GÁS COMBUSTÍVEL - FORNECIMENTO E INSTALAÇÃO. AF_04/2022</v>
          </cell>
          <cell r="C4773" t="str">
            <v>UN</v>
          </cell>
          <cell r="D4773" t="str">
            <v>ATRIBUÍDO SÃO PAULO</v>
          </cell>
          <cell r="E4773" t="str">
            <v>24,38</v>
          </cell>
        </row>
        <row r="4774">
          <cell r="A4774" t="str">
            <v>103826</v>
          </cell>
          <cell r="B4774" t="str">
            <v>LUVA EM COBRE, DN 28 MM, SEM ANEL DE SOLDA, INSTALADO EM RAMAL E SUB-RAMAL DE GÁS COMBUSTÍVEL - FORNECIMENTO E INSTALAÇÃO. AF_04/2022</v>
          </cell>
          <cell r="C4774" t="str">
            <v>UN</v>
          </cell>
          <cell r="D4774" t="str">
            <v>ATRIBUÍDO SÃO PAULO</v>
          </cell>
          <cell r="E4774" t="str">
            <v>26,36</v>
          </cell>
        </row>
        <row r="4775">
          <cell r="A4775" t="str">
            <v>103827</v>
          </cell>
          <cell r="B4775" t="str">
            <v>LUVA PASSANTE EM COBRE, DN 28 MM, SEM ANEL DE SOLDA, INSTALADO EM RAMAL E SUB-RAMAL DE GÁS COMBUSTÍVEL - FORNECIMENTO E INSTALAÇÃO. AF_04/2022</v>
          </cell>
          <cell r="C4775" t="str">
            <v>UN</v>
          </cell>
          <cell r="D4775" t="str">
            <v>ATRIBUÍDO SÃO PAULO</v>
          </cell>
          <cell r="E4775" t="str">
            <v>26,36</v>
          </cell>
        </row>
        <row r="4776">
          <cell r="A4776" t="str">
            <v>103828</v>
          </cell>
          <cell r="B4776" t="str">
            <v>CURVA DE TRANSPOSIÇÃO EM BRONZE/LATÃO, DN 28 MM, SEM ANEL DE SOLDA, BOLSA X BOLSA, INSTALADO EM RAMAL E SUB-RAMAL DE GÁS COMBUSTÍVEL - FORNECIMENTO E INSTALAÇÃO. AF_04/2022</v>
          </cell>
          <cell r="C4776" t="str">
            <v>UN</v>
          </cell>
          <cell r="D4776" t="str">
            <v>ATRIBUÍDO SÃO PAULO</v>
          </cell>
          <cell r="E4776" t="str">
            <v>83,50</v>
          </cell>
        </row>
        <row r="4777">
          <cell r="A4777" t="str">
            <v>103829</v>
          </cell>
          <cell r="B4777" t="str">
            <v>JUNTA DE EXPANSÃO EM COBRE, DN 28 MM, PONTA X PONTA, INSTALADO EM RAMAL E SUB-RAMAL DE GÁS COMBUSTÍVEL - FORNECIMENTO E INSTALAÇÃO. AF_04/2022</v>
          </cell>
          <cell r="C4777" t="str">
            <v>UN</v>
          </cell>
          <cell r="D4777" t="str">
            <v>ATRIBUÍDO SÃO PAULO</v>
          </cell>
          <cell r="E4777" t="str">
            <v>538,53</v>
          </cell>
        </row>
        <row r="4778">
          <cell r="A4778" t="str">
            <v>103830</v>
          </cell>
          <cell r="B4778" t="str">
            <v>CONECTOR EM BRONZE/LATÃO, DN 28 MM X 1/2, SEM ANEL DE SOLDA, BOLSA X ROSCA F, INSTALADO EM RAMAL E SUB-RAMAL DE GÁS COMBUSTÍVEL - FORNECIMENTO E INSTALAÇÃO. AF_04/2022</v>
          </cell>
          <cell r="C4778" t="str">
            <v>UN</v>
          </cell>
          <cell r="D4778" t="str">
            <v>ATRIBUÍDO SÃO PAULO</v>
          </cell>
          <cell r="E4778" t="str">
            <v>32,18</v>
          </cell>
        </row>
        <row r="4779">
          <cell r="A4779" t="str">
            <v>103831</v>
          </cell>
          <cell r="B4779" t="str">
            <v>BUCHA DE REDUÇÃO EM COBRE, DN 28 MM X 22 MM, SEM ANEL DE SOLDA, INSTALADO EM RAMAL E SUB-RAMAL DE GÁS COMBUSTÍVEL - FORNECIMENTO E INSTALAÇÃO. AF_04/2022</v>
          </cell>
          <cell r="C4779" t="str">
            <v>UN</v>
          </cell>
          <cell r="D4779" t="str">
            <v>ATRIBUÍDO SÃO PAULO</v>
          </cell>
          <cell r="E4779" t="str">
            <v>22,63</v>
          </cell>
        </row>
        <row r="4780">
          <cell r="A4780" t="str">
            <v>103832</v>
          </cell>
          <cell r="B4780" t="str">
            <v>TÊ EM COBRE, DN 15 MM, SEM ANEL DE SOLDA, INSTALADO EM RAMAL E SUB-RAMAL DE GÁS COMBUSTÍVEL - FORNECIMENTO E INSTALAÇÃO. AF_04/2022</v>
          </cell>
          <cell r="C4780" t="str">
            <v>UN</v>
          </cell>
          <cell r="D4780" t="str">
            <v>ATRIBUÍDO SÃO PAULO</v>
          </cell>
          <cell r="E4780" t="str">
            <v>20,28</v>
          </cell>
        </row>
        <row r="4781">
          <cell r="A4781" t="str">
            <v>103833</v>
          </cell>
          <cell r="B4781" t="str">
            <v>TE EM COBRE, DN 22 MM, SEM ANEL DE SOLDA, INSTALADO EM RAMAL E SUB-RAMAL DE GÁS COMBUSTÍVEL - FORNECIMENTO E INSTALAÇÃO. AF_04/2022</v>
          </cell>
          <cell r="C4781" t="str">
            <v>UN</v>
          </cell>
          <cell r="D4781" t="str">
            <v>ATRIBUÍDO SÃO PAULO</v>
          </cell>
          <cell r="E4781" t="str">
            <v>37,48</v>
          </cell>
        </row>
        <row r="4782">
          <cell r="A4782" t="str">
            <v>103834</v>
          </cell>
          <cell r="B4782" t="str">
            <v>TÊ EM COBRE, DN 28 MM, SEM ANEL DE SOLDA, INSTALADO EM RAMAL E SUB-RAMAL DE GÁS COMBUSTÍVEL - FORNECIMENTO E INSTALAÇÃO. AF_04/2022</v>
          </cell>
          <cell r="C4782" t="str">
            <v>UN</v>
          </cell>
          <cell r="D4782" t="str">
            <v>ATRIBUÍDO SÃO PAULO</v>
          </cell>
          <cell r="E4782" t="str">
            <v>54,80</v>
          </cell>
        </row>
        <row r="4783">
          <cell r="A4783" t="str">
            <v>103838</v>
          </cell>
          <cell r="B4783" t="str">
            <v>COTOVELO EM COBRE, DN 15 MM, 90 GRAUS, SEM ANEL DE SOLDA, INSTALADO EM RAMAL E SUB-RAMAL DE GÁS MEDICINAL - FORNECIMENTO E INSTALAÇÃO. AF_04/2022</v>
          </cell>
          <cell r="C4783" t="str">
            <v>UN</v>
          </cell>
          <cell r="D4783" t="str">
            <v>ATRIBUÍDO SÃO PAULO</v>
          </cell>
          <cell r="E4783" t="str">
            <v>14,43</v>
          </cell>
        </row>
        <row r="4784">
          <cell r="A4784" t="str">
            <v>103839</v>
          </cell>
          <cell r="B4784" t="str">
            <v>CURVA EM COBRE, DN 15 MM, 45 GRAUS, SEM ANEL DE SOLDA, BOLSA X BOLSA, INSTALADO EM RAMAL E SUB-RAMAL DE GÁS MEDICINAL - FORNECIMENTO E INSTALAÇÃO. AF_04/2022</v>
          </cell>
          <cell r="C4784" t="str">
            <v>UN</v>
          </cell>
          <cell r="D4784" t="str">
            <v>ATRIBUÍDO SÃO PAULO</v>
          </cell>
          <cell r="E4784" t="str">
            <v>14,40</v>
          </cell>
        </row>
        <row r="4785">
          <cell r="A4785" t="str">
            <v>103840</v>
          </cell>
          <cell r="B4785" t="str">
            <v>COTOVELO EM BRONZE/LATÃO, DN 15 MM X 1/2, 90 GRAUS, SEM ANEL DE SOLDA, BOLSA X ROSCA F, INSTALADO EM RAMAL E SUB-RAMAL DE GÁS MEDICINAL - FORNECIMENTO E INSTALAÇÃO. AF_04/2022</v>
          </cell>
          <cell r="C4785" t="str">
            <v>UN</v>
          </cell>
          <cell r="D4785" t="str">
            <v>ATRIBUÍDO SÃO PAULO</v>
          </cell>
          <cell r="E4785" t="str">
            <v>18,95</v>
          </cell>
        </row>
        <row r="4786">
          <cell r="A4786" t="str">
            <v>103841</v>
          </cell>
          <cell r="B4786" t="str">
            <v>COTOVELO EM COBRE, DN 22 MM, 90 GRAUS, SEM ANEL DE SOLDA, INSTALADO EM RAMAL E SUB-RAMAL DE GÁS MEDICINAL - FORNECIMENTO E INSTALAÇÃO. AF_04/2022</v>
          </cell>
          <cell r="C4786" t="str">
            <v>UN</v>
          </cell>
          <cell r="D4786" t="str">
            <v>ATRIBUÍDO SÃO PAULO</v>
          </cell>
          <cell r="E4786" t="str">
            <v>23,93</v>
          </cell>
        </row>
        <row r="4787">
          <cell r="A4787" t="str">
            <v>103842</v>
          </cell>
          <cell r="B4787" t="str">
            <v>CURVA EM COBRE, DN 22 MM, 45 GRAUS, SEM ANEL DE SOLDA, BOLSA X BOLSA, INSTALADO EM RAMAL E SUB-RAMAL DE GÁS MEDICINAL - FORNECIMENTO E INSTALAÇÃO. AF_04/2022</v>
          </cell>
          <cell r="C4787" t="str">
            <v>UN</v>
          </cell>
          <cell r="D4787" t="str">
            <v>ATRIBUÍDO SÃO PAULO</v>
          </cell>
          <cell r="E4787" t="str">
            <v>23,66</v>
          </cell>
        </row>
        <row r="4788">
          <cell r="A4788" t="str">
            <v>103843</v>
          </cell>
          <cell r="B4788" t="str">
            <v>COTOVELO EM BRONZE/LATÃO, DN 22 MM X 1/2, 90 GRAUS, SEM ANEL DE SOLDA, BOLSA X ROSCA F, INSTALADO EM RAMAL E SUB-RAMAL DE GÁS MEDICINAL - FORNECIMENTO E INSTALAÇÃO. AF_04/2022</v>
          </cell>
          <cell r="C4788" t="str">
            <v>UN</v>
          </cell>
          <cell r="D4788" t="str">
            <v>ATRIBUÍDO SÃO PAULO</v>
          </cell>
          <cell r="E4788" t="str">
            <v>27,45</v>
          </cell>
        </row>
        <row r="4789">
          <cell r="A4789" t="str">
            <v>103844</v>
          </cell>
          <cell r="B4789" t="str">
            <v>COTOVELO EM BRONZE/LATÃO, DN 22 MM X 3/4, 90 GRAUS, SEM ANEL DE SOLDA, BOLSA X ROSCA F, INSTALADO EM RAMAL E SUB-RAMAL DE GÁS MEDICINAL - FORNECIMENTO E INSTALAÇÃO. AF_04/2022</v>
          </cell>
          <cell r="C4789" t="str">
            <v>UN</v>
          </cell>
          <cell r="D4789" t="str">
            <v>ATRIBUÍDO SÃO PAULO</v>
          </cell>
          <cell r="E4789" t="str">
            <v>30,55</v>
          </cell>
        </row>
        <row r="4790">
          <cell r="A4790" t="str">
            <v>103845</v>
          </cell>
          <cell r="B4790" t="str">
            <v>COTOVELO EM COBRE, DN 28 MM, 90 GRAUS, SEM ANEL DE SOLDA, INSTALADO EM RAMAL E SUB-RAMAL DE GÁS MEDICINAL - FORNECIMENTO E INSTALAÇÃO. AF_04/2022</v>
          </cell>
          <cell r="C4790" t="str">
            <v>UN</v>
          </cell>
          <cell r="D4790" t="str">
            <v>ATRIBUÍDO SÃO PAULO</v>
          </cell>
          <cell r="E4790" t="str">
            <v>34,63</v>
          </cell>
        </row>
        <row r="4791">
          <cell r="A4791" t="str">
            <v>103846</v>
          </cell>
          <cell r="B4791" t="str">
            <v>CURVA EM COBRE, DN 28 MM, 45 GRAUS, SEM ANEL DE SOLDA, BOLSA X BOLSA, INSTALADO EM RAMAL E SUB-RAMAL DE GÁS MEDICINAL - FORNECIMENTO E INSTALAÇÃO. AF_04/2022</v>
          </cell>
          <cell r="C4791" t="str">
            <v>UN</v>
          </cell>
          <cell r="D4791" t="str">
            <v>ATRIBUÍDO SÃO PAULO</v>
          </cell>
          <cell r="E4791" t="str">
            <v>33,00</v>
          </cell>
        </row>
        <row r="4792">
          <cell r="A4792" t="str">
            <v>103847</v>
          </cell>
          <cell r="B4792" t="str">
            <v>LUVA EM COBRE, DN 15 MM, SEM ANEL DE SOLDA, INSTALADO EM RAMAL E SUB-RAMAL DE GÁS MEDICINAL - FORNECIMENTO E INSTALAÇÃO. AF_04/2022</v>
          </cell>
          <cell r="C4792" t="str">
            <v>UN</v>
          </cell>
          <cell r="D4792" t="str">
            <v>ATRIBUÍDO SÃO PAULO</v>
          </cell>
          <cell r="E4792" t="str">
            <v>9,41</v>
          </cell>
        </row>
        <row r="4793">
          <cell r="A4793" t="str">
            <v>103848</v>
          </cell>
          <cell r="B4793" t="str">
            <v>LUVA PASSANTE EM COBRE, DN 15 MM, SEM ANEL DE SOLDA, INSTALADO EM RAMAL E SUB-RAMAL DE GÁS MEDICINAL - FORNECIMENTO E INSTALAÇÃO. AF_04/2022</v>
          </cell>
          <cell r="C4793" t="str">
            <v>UN</v>
          </cell>
          <cell r="D4793" t="str">
            <v>ATRIBUÍDO SÃO PAULO</v>
          </cell>
          <cell r="E4793" t="str">
            <v>9,44</v>
          </cell>
        </row>
        <row r="4794">
          <cell r="A4794" t="str">
            <v>103849</v>
          </cell>
          <cell r="B4794" t="str">
            <v>CURVA DE TRANSPOSIÇÃO EM BRONZE/LATÃO, DN 15 MM, SEM ANEL DE SOLDA, BOLSA X BOLSA, INSTALADO EM RAMAL E SUB-RAMAL DE GÁS MEDICINAL - FORNECIMENTO E INSTALAÇÃO. AF_04/2022</v>
          </cell>
          <cell r="C4794" t="str">
            <v>UN</v>
          </cell>
          <cell r="D4794" t="str">
            <v>ATRIBUÍDO SÃO PAULO</v>
          </cell>
          <cell r="E4794" t="str">
            <v>23,58</v>
          </cell>
        </row>
        <row r="4795">
          <cell r="A4795" t="str">
            <v>103850</v>
          </cell>
          <cell r="B4795" t="str">
            <v>JUNTA DE EXPANSÃO EM COBRE, DN 15 MM, PONTA X PONTA, INSTALADO EM RAMAL E SUB-RAMAL DE GÁS MEDICINAL - FORNECIMENTO E INSTALAÇÃO. AF_04/2022</v>
          </cell>
          <cell r="C4795" t="str">
            <v>UN</v>
          </cell>
          <cell r="D4795" t="str">
            <v>ATRIBUÍDO SÃO PAULO</v>
          </cell>
          <cell r="E4795" t="str">
            <v>416,78</v>
          </cell>
        </row>
        <row r="4796">
          <cell r="A4796" t="str">
            <v>103851</v>
          </cell>
          <cell r="B4796" t="str">
            <v>CONECTOR EM BRONZE/LATÃO, DN 15 MM X 1/2, SEM ANEL DE SOLDA, BOLSA X ROSCA F, INSTALADO EM RAMAL E SUB-RAMAL DE GÁS MEDICINAL - FORNECIMENTO E INSTALAÇÃO. AF_04/2022</v>
          </cell>
          <cell r="C4796" t="str">
            <v>UN</v>
          </cell>
          <cell r="D4796" t="str">
            <v>ATRIBUÍDO SÃO PAULO</v>
          </cell>
          <cell r="E4796" t="str">
            <v>17,59</v>
          </cell>
        </row>
        <row r="4797">
          <cell r="A4797" t="str">
            <v>103852</v>
          </cell>
          <cell r="B4797" t="str">
            <v>LUVA EM COBRE, DN 22 MM, SEM ANEL DE SOLDA, INSTALADO EM RAMAL E SUB-RAMAL DE GÁS MEDICINAL - FORNECIMENTO E INSTALAÇÃO. AF_04/2022</v>
          </cell>
          <cell r="C4797" t="str">
            <v>UN</v>
          </cell>
          <cell r="D4797" t="str">
            <v>ATRIBUÍDO SÃO PAULO</v>
          </cell>
          <cell r="E4797" t="str">
            <v>14,40</v>
          </cell>
        </row>
        <row r="4798">
          <cell r="A4798" t="str">
            <v>103853</v>
          </cell>
          <cell r="B4798" t="str">
            <v>LUVA PASSANTE EM COBRE, DN 22 MM, SEM ANEL DE SOLDA, INSTALADO EM RAMAL E SUB-RAMAL DE GÁS MEDICINAL - FORNECIMENTO E INSTALAÇÃO. AF_04/2022</v>
          </cell>
          <cell r="C4798" t="str">
            <v>UN</v>
          </cell>
          <cell r="D4798" t="str">
            <v>ATRIBUÍDO SÃO PAULO</v>
          </cell>
          <cell r="E4798" t="str">
            <v>15,62</v>
          </cell>
        </row>
        <row r="4799">
          <cell r="A4799" t="str">
            <v>103854</v>
          </cell>
          <cell r="B4799" t="str">
            <v>JUNTA DE EXPANSÃO EM COBRE, DN 22 MM, PONTA X PONTA, INSTALADO EM RAMAL E SUB-RAMAL DE GÁS MEDICINAL - FORNECIMENTO E INSTALAÇÃO. AF_04/2022</v>
          </cell>
          <cell r="C4799" t="str">
            <v>UN</v>
          </cell>
          <cell r="D4799" t="str">
            <v>ATRIBUÍDO SÃO PAULO</v>
          </cell>
          <cell r="E4799" t="str">
            <v>484,91</v>
          </cell>
        </row>
        <row r="4800">
          <cell r="A4800" t="str">
            <v>103855</v>
          </cell>
          <cell r="B4800" t="str">
            <v>CURVA DE TRANSPOSIÇÃO EM BRONZE/LATÃO, DN 22 MM, SEM ANEL DE SOLDA, BOLSA X BOLSA, INSTALADO EM RAMAL E SUB-RAMAL DE GÁS MEDICINAL - FORNECIMENTO E INSTALAÇÃO. AF_04/2022</v>
          </cell>
          <cell r="C4800" t="str">
            <v>UN</v>
          </cell>
          <cell r="D4800" t="str">
            <v>ATRIBUÍDO SÃO PAULO</v>
          </cell>
          <cell r="E4800" t="str">
            <v>46,70</v>
          </cell>
        </row>
        <row r="4801">
          <cell r="A4801" t="str">
            <v>103856</v>
          </cell>
          <cell r="B4801" t="str">
            <v>BUCHA DE REDUÇÃO EM COBRE, DN 22 MM X 15 MM, SEM ANEL DE SOLDA, PONTA X BOLSA, INSTALADO EM RAMAL E SUB-RAMAL DE GÁS MEDICINAL - FORNECIMENTO E INSTALAÇÃO. AF_04/2022</v>
          </cell>
          <cell r="C4801" t="str">
            <v>UN</v>
          </cell>
          <cell r="D4801" t="str">
            <v>ATRIBUÍDO SÃO PAULO</v>
          </cell>
          <cell r="E4801" t="str">
            <v>13,63</v>
          </cell>
        </row>
        <row r="4802">
          <cell r="A4802" t="str">
            <v>103857</v>
          </cell>
          <cell r="B4802" t="str">
            <v>CONECTOR EM BRONZE/LATÃO, DN 22 MM X 1/2", SEM ANEL DE SOLDA, BOLSA X ROSCA F, INSTALADO EM RAMAL E SUB-RAMAL DE GÁS MEDICINAL - FORNECIMENTO E INSTALAÇÃO. AF_04/2022</v>
          </cell>
          <cell r="C4802" t="str">
            <v>UN</v>
          </cell>
          <cell r="D4802" t="str">
            <v>ATRIBUÍDO SÃO PAULO</v>
          </cell>
          <cell r="E4802" t="str">
            <v>19,04</v>
          </cell>
        </row>
        <row r="4803">
          <cell r="A4803" t="str">
            <v>103858</v>
          </cell>
          <cell r="B4803" t="str">
            <v>CONECTOR EM BRONZE/LATÃO, DN 22 MM X 3/4", SEM ANEL DE SOLDA, BOLSA X ROSCA F, INSTALADO EM RAMAL E SUB-RAMAL DE GÁS MEDICINAL - FORNECIMENTO E INSTALAÇÃO. AF_04/2022</v>
          </cell>
          <cell r="C4803" t="str">
            <v>UN</v>
          </cell>
          <cell r="D4803" t="str">
            <v>ATRIBUÍDO SÃO PAULO</v>
          </cell>
          <cell r="E4803" t="str">
            <v>22,92</v>
          </cell>
        </row>
        <row r="4804">
          <cell r="A4804" t="str">
            <v>103859</v>
          </cell>
          <cell r="B4804" t="str">
            <v>LUVA EM COBRE, DN 28 MM, SEM ANEL DE SOLDA, INSTALADO EM RAMAL E SUB-RAMAL DE GÁS MEDICINAL - FORNECIMENTO E INSTALAÇÃO. AF_04/2022</v>
          </cell>
          <cell r="C4804" t="str">
            <v>UN</v>
          </cell>
          <cell r="D4804" t="str">
            <v>ATRIBUÍDO SÃO PAULO</v>
          </cell>
          <cell r="E4804" t="str">
            <v>21,69</v>
          </cell>
        </row>
        <row r="4805">
          <cell r="A4805" t="str">
            <v>103860</v>
          </cell>
          <cell r="B4805" t="str">
            <v>LUVA PASSANTE EM COBRE, DN 28 MM, SEM ANEL DE SOLDA, INSTALADO EM RAMAL E SUB-RAMAL DE GÁS MEDICINAL - FORNECIMENTO E INSTALAÇÃO. AF_04/2022</v>
          </cell>
          <cell r="C4805" t="str">
            <v>UN</v>
          </cell>
          <cell r="D4805" t="str">
            <v>ATRIBUÍDO SÃO PAULO</v>
          </cell>
          <cell r="E4805" t="str">
            <v>21,69</v>
          </cell>
        </row>
        <row r="4806">
          <cell r="A4806" t="str">
            <v>103861</v>
          </cell>
          <cell r="B4806" t="str">
            <v>CURVA DE TRANSPOSIÇÃO EM BRONZE/LATÃO, DN 28 MM, SEM ANEL DE SOLDA, BOLSA X BOLSA, INSTALADO EM RAMAL E SUB-RAMAL DE GÁS MEDICINAL - FORNECIMENTO E INSTALAÇÃO. AF_04/2022</v>
          </cell>
          <cell r="C4806" t="str">
            <v>UN</v>
          </cell>
          <cell r="D4806" t="str">
            <v>ATRIBUÍDO SÃO PAULO</v>
          </cell>
          <cell r="E4806" t="str">
            <v>78,83</v>
          </cell>
        </row>
        <row r="4807">
          <cell r="A4807" t="str">
            <v>103862</v>
          </cell>
          <cell r="B4807" t="str">
            <v>JUNTA DE EXPANSÃO EM COBRE, DN 28 MM, PONTA X PONTA, INSTALADO EM RAMAL E SUB-RAMAL DE GÁS MEDICINAL - FORNECIMENTO E INSTALAÇÃO. AF_04/2022</v>
          </cell>
          <cell r="C4807" t="str">
            <v>UN</v>
          </cell>
          <cell r="D4807" t="str">
            <v>ATRIBUÍDO SÃO PAULO</v>
          </cell>
          <cell r="E4807" t="str">
            <v>533,86</v>
          </cell>
        </row>
        <row r="4808">
          <cell r="A4808" t="str">
            <v>103863</v>
          </cell>
          <cell r="B4808" t="str">
            <v>CONECTOR EM BRONZE/LATÃO, DN 28 MM X 1/2", SEM ANEL DE SOLDA, BOLSA X ROSCA F, INSTALADO EM RAMAL E SUB-RAMAL DE GÁS MEDICINAL - FORNECIMENTO E INSTALAÇÃO. AF_04/2022</v>
          </cell>
          <cell r="C4808" t="str">
            <v>UN</v>
          </cell>
          <cell r="D4808" t="str">
            <v>ATRIBUÍDO SÃO PAULO</v>
          </cell>
          <cell r="E4808" t="str">
            <v>29,84</v>
          </cell>
        </row>
        <row r="4809">
          <cell r="A4809" t="str">
            <v>103864</v>
          </cell>
          <cell r="B4809" t="str">
            <v>BUCHA DE REDUÇÃO EM COBRE, DN 28 MM X 22 MM, SEM ANEL DE SOLDA, INSTALADO EM RAMAL E SUB-RAMAL DE GÁS MEDICINAL - FORNECIMENTO E INSTALAÇÃO. AF_04/2022</v>
          </cell>
          <cell r="C4809" t="str">
            <v>UN</v>
          </cell>
          <cell r="D4809" t="str">
            <v>ATRIBUÍDO SÃO PAULO</v>
          </cell>
          <cell r="E4809" t="str">
            <v>18,75</v>
          </cell>
        </row>
        <row r="4810">
          <cell r="A4810" t="str">
            <v>103865</v>
          </cell>
          <cell r="B4810" t="str">
            <v>TÊ EM COBRE, DN 15 MM, SEM ANEL DE SOLDA, INSTALADO EM RAMAL E SUB-RAMAL DE GÁS MEDICINAL - FORNECIMENTO E INSTALAÇÃO. AF_04/2022</v>
          </cell>
          <cell r="C4810" t="str">
            <v>UN</v>
          </cell>
          <cell r="D4810" t="str">
            <v>ATRIBUÍDO SÃO PAULO</v>
          </cell>
          <cell r="E4810" t="str">
            <v>19,53</v>
          </cell>
        </row>
        <row r="4811">
          <cell r="A4811" t="str">
            <v>103866</v>
          </cell>
          <cell r="B4811" t="str">
            <v>TÊ EM COBRE, DN 22 MM, SEM ANEL DE SOLDA, INSTALADO EM RAMAL E SUB-RAMAL DE GÁS MEDICINAL - FORNECIMENTO E INSTALAÇÃO. AF_04/2022</v>
          </cell>
          <cell r="C4811" t="str">
            <v>UN</v>
          </cell>
          <cell r="D4811" t="str">
            <v>ATRIBUÍDO SÃO PAULO</v>
          </cell>
          <cell r="E4811" t="str">
            <v>31,66</v>
          </cell>
        </row>
        <row r="4812">
          <cell r="A4812" t="str">
            <v>103867</v>
          </cell>
          <cell r="B4812" t="str">
            <v>TÊ EM COBRE, DN 28 MM, SEM ANEL DE SOLDA, INSTALADO EM RAMAL E SUB-RAMAL DE GÁS MEDICINAL - FORNECIMENTO E INSTALAÇÃO. AF_04/2022</v>
          </cell>
          <cell r="C4812" t="str">
            <v>UN</v>
          </cell>
          <cell r="D4812" t="str">
            <v>ATRIBUÍDO SÃO PAULO</v>
          </cell>
          <cell r="E4812" t="str">
            <v>44,62</v>
          </cell>
        </row>
        <row r="4813">
          <cell r="A4813" t="str">
            <v>103874</v>
          </cell>
          <cell r="B4813" t="str">
            <v>COTOVELO EM COBRE, DN 15 MM, 90 GRAUS, SEM ANEL DE SOLDA, INSTALADO EM RAMAL E SUB-RAMAL DE AQUECIMENTO SOLAR - FORNECIMENTO E INSTALAÇÃO. AF_04/2022</v>
          </cell>
          <cell r="C4813" t="str">
            <v>UN</v>
          </cell>
          <cell r="D4813" t="str">
            <v>ATRIBUÍDO SÃO PAULO</v>
          </cell>
          <cell r="E4813" t="str">
            <v>15,01</v>
          </cell>
        </row>
        <row r="4814">
          <cell r="A4814" t="str">
            <v>103875</v>
          </cell>
          <cell r="B4814" t="str">
            <v>CURVA EM COBRE, DN 15 MM, 45 GRAUS, SEM ANEL DE SOLDA, BOLSA X BOLSA, INSTALADO EM RAMAL E SUB-RAMAL DE AQUECIMENTO SOLAR - FORNECIMENTO E INSTALAÇÃO. AF_04/2022</v>
          </cell>
          <cell r="C4814" t="str">
            <v>UN</v>
          </cell>
          <cell r="D4814" t="str">
            <v>ATRIBUÍDO SÃO PAULO</v>
          </cell>
          <cell r="E4814" t="str">
            <v>14,98</v>
          </cell>
        </row>
        <row r="4815">
          <cell r="A4815" t="str">
            <v>103876</v>
          </cell>
          <cell r="B4815" t="str">
            <v>COTOVELO EM BRONZE/LATÃO, DN 15 MM X 1/2", 90 GRAUS, SEM ANEL DE SOLDA, BOLSA X ROSCA F, INSTALADO EM RAMAL E SUB-RAMAL DE AQUECIMENTO SOLAR - FORNECIMENTO E INSTALAÇÃO. AF_04/2022</v>
          </cell>
          <cell r="C4815" t="str">
            <v>UN</v>
          </cell>
          <cell r="D4815" t="str">
            <v>ATRIBUÍDO SÃO PAULO</v>
          </cell>
          <cell r="E4815" t="str">
            <v>19,25</v>
          </cell>
        </row>
        <row r="4816">
          <cell r="A4816" t="str">
            <v>103877</v>
          </cell>
          <cell r="B4816" t="str">
            <v>COTOVELO EM COBRE, DN 22 MM, 90 GRAUS, SEM ANEL DE SOLDA, INSTALADO EM RAMAL E SUB-RAMAL DE AQUECIMENTO SOLAR - FORNECIMENTO E INSTALAÇÃO. AF_04/2022</v>
          </cell>
          <cell r="C4816" t="str">
            <v>UN</v>
          </cell>
          <cell r="D4816" t="str">
            <v>ATRIBUÍDO SÃO PAULO</v>
          </cell>
          <cell r="E4816" t="str">
            <v>23,27</v>
          </cell>
        </row>
        <row r="4817">
          <cell r="A4817" t="str">
            <v>103878</v>
          </cell>
          <cell r="B4817" t="str">
            <v>CURVA EM COBRE, DN 22 MM, 45 GRAUS, SEM ANEL DE SOLDA, BOLSA X BOLSA, INSTALADO EM RAMAL E SUB-RAMAL DE AQUECIMENTO SOLAR - FORNECIMENTO E INSTALAÇÃO. AF_04/2022</v>
          </cell>
          <cell r="C4817" t="str">
            <v>UN</v>
          </cell>
          <cell r="D4817" t="str">
            <v>ATRIBUÍDO SÃO PAULO</v>
          </cell>
          <cell r="E4817" t="str">
            <v>23,00</v>
          </cell>
        </row>
        <row r="4818">
          <cell r="A4818" t="str">
            <v>103879</v>
          </cell>
          <cell r="B4818" t="str">
            <v>COTOVELO EM BRONZE/LATÃO, DN 22 MM X 1/2", 90 GRAUS, SEM ANEL DE SOLDA, BOLSA X ROSCA F, INSTALADO EM RAMAL E SUB-RAMAL DE AQUECIMENTO SOLAR - FORNECIMENTO E INSTALAÇÃO. AF_04/2022</v>
          </cell>
          <cell r="C4818" t="str">
            <v>UN</v>
          </cell>
          <cell r="D4818" t="str">
            <v>ATRIBUÍDO SÃO PAULO</v>
          </cell>
          <cell r="E4818" t="str">
            <v>27,11</v>
          </cell>
        </row>
        <row r="4819">
          <cell r="A4819" t="str">
            <v>103880</v>
          </cell>
          <cell r="B4819" t="str">
            <v>COTOVELO EM BRONZE/LATÃO, DN 22 MM X 3/4", 90 GRAUS, SEM ANEL DE SOLDA, BOLSA X ROSCA F, INSTALADO EM RAMAL E SUB-RAMAL DE AQUECIMENTO SOLAR - FORNECIMENTO E INSTALAÇÃO. AF_04/2022</v>
          </cell>
          <cell r="C4819" t="str">
            <v>UN</v>
          </cell>
          <cell r="D4819" t="str">
            <v>ATRIBUÍDO SÃO PAULO</v>
          </cell>
          <cell r="E4819" t="str">
            <v>30,21</v>
          </cell>
        </row>
        <row r="4820">
          <cell r="A4820" t="str">
            <v>103881</v>
          </cell>
          <cell r="B4820" t="str">
            <v>COTOVELO EM COBRE, DN 28 MM, 90 GRAUS, SEM ANEL DE SOLDA, INSTALADO EM RAMAL E SUB-RAMAL DE AQUECIMENTO SOLAR - FORNECIMENTO E INSTALAÇÃO. AF_04/2022</v>
          </cell>
          <cell r="C4820" t="str">
            <v>UN</v>
          </cell>
          <cell r="D4820" t="str">
            <v>ATRIBUÍDO SÃO PAULO</v>
          </cell>
          <cell r="E4820" t="str">
            <v>32,90</v>
          </cell>
        </row>
        <row r="4821">
          <cell r="A4821" t="str">
            <v>103882</v>
          </cell>
          <cell r="B4821" t="str">
            <v>CURVA EM COBRE, DN 28 MM, 45 GRAUS, SEM ANEL DE SOLDA, BOLSA X BOLSA, INSTALADO EM RAMAL E SUB-RAMAL DE AQUECIMENTO SOLAR - FORNECIMENTO E INSTALAÇÃO. AF_04/2022</v>
          </cell>
          <cell r="C4821" t="str">
            <v>UN</v>
          </cell>
          <cell r="D4821" t="str">
            <v>ATRIBUÍDO SÃO PAULO</v>
          </cell>
          <cell r="E4821" t="str">
            <v>31,27</v>
          </cell>
        </row>
        <row r="4822">
          <cell r="A4822" t="str">
            <v>103883</v>
          </cell>
          <cell r="B4822" t="str">
            <v>LUVA EM COBRE, DN 15 MM, SEM ANEL DE SOLDA, INSTALADO EM RAMAL E SUB-RAMAL DE AQUECIMENTO SOLAR - FORNECIMENTO E INSTALAÇÃO. AF_04/2022</v>
          </cell>
          <cell r="C4822" t="str">
            <v>UN</v>
          </cell>
          <cell r="D4822" t="str">
            <v>ATRIBUÍDO SÃO PAULO</v>
          </cell>
          <cell r="E4822" t="str">
            <v>9,78</v>
          </cell>
        </row>
        <row r="4823">
          <cell r="A4823" t="str">
            <v>103884</v>
          </cell>
          <cell r="B4823" t="str">
            <v>LUVA PASSANTE EM COBRE, DN 15 MM, SEM ANEL DE SOLDA, INSTALADO EM RAMAL E SUB-RAMAL DE AQUECIMENTO SOLAR - FORNECIMENTO E INSTALAÇÃO. AF_04/2022</v>
          </cell>
          <cell r="C4823" t="str">
            <v>UN</v>
          </cell>
          <cell r="D4823" t="str">
            <v>ATRIBUÍDO SÃO PAULO</v>
          </cell>
          <cell r="E4823" t="str">
            <v>9,81</v>
          </cell>
        </row>
        <row r="4824">
          <cell r="A4824" t="str">
            <v>103885</v>
          </cell>
          <cell r="B4824" t="str">
            <v>CURVA DE TRANSPOSIÇÃO EM BRONZE/LATÃO, DN 15 MM, SEM ANEL DE SOLDA, BOLSA X BOLSA, INSTALADO EM RAMAL E SUB-RAMAL DE AQUECIMENTO SOLAR - FORNECIMENTO E INSTALAÇÃO. AF_04/2022</v>
          </cell>
          <cell r="C4824" t="str">
            <v>UN</v>
          </cell>
          <cell r="D4824" t="str">
            <v>ATRIBUÍDO SÃO PAULO</v>
          </cell>
          <cell r="E4824" t="str">
            <v>23,95</v>
          </cell>
        </row>
        <row r="4825">
          <cell r="A4825" t="str">
            <v>103886</v>
          </cell>
          <cell r="B4825" t="str">
            <v>JUNTA DE EXPANSÃO EM COBRE, DN 15 MM, PONTA X PONTA, INSTALADO EM RAMAL E SUB-RAMAL DE AQUECIMENTO SOLAR - FORNECIMENTO E INSTALAÇÃO. AF_04/2022</v>
          </cell>
          <cell r="C4825" t="str">
            <v>UN</v>
          </cell>
          <cell r="D4825" t="str">
            <v>ATRIBUÍDO SÃO PAULO</v>
          </cell>
          <cell r="E4825" t="str">
            <v>417,15</v>
          </cell>
        </row>
        <row r="4826">
          <cell r="A4826" t="str">
            <v>103887</v>
          </cell>
          <cell r="B4826" t="str">
            <v>CONECTOR EM BRONZE/LATÃO, DN 15 MM X 1/2", SEM ANEL DE SOLDA, BOLSA X ROSCA F, INSTALADO EM RAMAL E SUB-RAMAL DE AQUECIMENTO SOLAR - FORNECIMENTO E INSTALAÇÃO. AF_04/2022</v>
          </cell>
          <cell r="C4826" t="str">
            <v>UN</v>
          </cell>
          <cell r="D4826" t="str">
            <v>ATRIBUÍDO SÃO PAULO</v>
          </cell>
          <cell r="E4826" t="str">
            <v>17,77</v>
          </cell>
        </row>
        <row r="4827">
          <cell r="A4827" t="str">
            <v>103888</v>
          </cell>
          <cell r="B4827" t="str">
            <v>LUVA EM COBRE, DN 22 MM, SEM ANEL DE SOLDA, INSTALADO EM RAMAL E SUB-RAMAL DE AQUECIMENTO SOLAR - FORNECIMENTO E INSTALAÇÃO. AF_04/2022</v>
          </cell>
          <cell r="C4827" t="str">
            <v>UN</v>
          </cell>
          <cell r="D4827" t="str">
            <v>ATRIBUÍDO SÃO PAULO</v>
          </cell>
          <cell r="E4827" t="str">
            <v>13,93</v>
          </cell>
        </row>
        <row r="4828">
          <cell r="A4828" t="str">
            <v>103889</v>
          </cell>
          <cell r="B4828" t="str">
            <v>LUVA PASSANTE EM COBRE, DN 22 MM, SEM ANEL DE SOLDA, INSTALADO EM RAMAL E SUB-RAMAL DE AQUECIMENTO SOLAR - FORNECIMENTO E INSTALAÇÃO. AF_04/2022</v>
          </cell>
          <cell r="C4828" t="str">
            <v>UN</v>
          </cell>
          <cell r="D4828" t="str">
            <v>ATRIBUÍDO SÃO PAULO</v>
          </cell>
          <cell r="E4828" t="str">
            <v>15,15</v>
          </cell>
        </row>
        <row r="4829">
          <cell r="A4829" t="str">
            <v>103890</v>
          </cell>
          <cell r="B4829" t="str">
            <v>JUNTA DE EXPANSÃO EM COBRE, DN 22 MM, PONTA X PONTA, INSTALADO EM RAMAL E SUB-RAMAL DE AQUECIMENTO SOLAR - FORNECIMENTO E INSTALAÇÃO. AF_04/2022</v>
          </cell>
          <cell r="C4829" t="str">
            <v>UN</v>
          </cell>
          <cell r="D4829" t="str">
            <v>ATRIBUÍDO SÃO PAULO</v>
          </cell>
          <cell r="E4829" t="str">
            <v>484,44</v>
          </cell>
        </row>
        <row r="4830">
          <cell r="A4830" t="str">
            <v>103891</v>
          </cell>
          <cell r="B4830" t="str">
            <v>CURVA DE TRANSPOSIÇÃO EM BRONZE/LATÃO, DN 22 MM, SEM ANEL DE SOLDA, BOLSA X BOLSA, INSTALADO EM RAMAL E SUB-RAMAL DE AQUECIMENTO SOLAR - FORNECIMENTO E INSTALAÇÃO. AF_04/2022</v>
          </cell>
          <cell r="C4830" t="str">
            <v>UN</v>
          </cell>
          <cell r="D4830" t="str">
            <v>ATRIBUÍDO SÃO PAULO</v>
          </cell>
          <cell r="E4830" t="str">
            <v>46,23</v>
          </cell>
        </row>
        <row r="4831">
          <cell r="A4831" t="str">
            <v>103892</v>
          </cell>
          <cell r="B4831" t="str">
            <v>BUCHA DE REDUÇÃO EM COBRE, DN 22 MM X 15 MM, SEM ANEL DE SOLDA, PONTA X BOLSA, INSTALADO EM RAMAL E SUB-RAMAL DE AQUECIMENTO SOLAR - FORNECIMENTO E INSTALAÇÃO. AF_04/2022</v>
          </cell>
          <cell r="C4831" t="str">
            <v>UN</v>
          </cell>
          <cell r="D4831" t="str">
            <v>ATRIBUÍDO SÃO PAULO</v>
          </cell>
          <cell r="E4831" t="str">
            <v>13,61</v>
          </cell>
        </row>
        <row r="4832">
          <cell r="A4832" t="str">
            <v>103893</v>
          </cell>
          <cell r="B4832" t="str">
            <v>CONECTOR EM BRONZE/LATÃO, DN 22 MM X 1/2", SEM ANEL DE SOLDA, BOLSA X ROSCA F, INSTALADO EM RAMAL E SUB-RAMAL DE AQUECIMENTO SOLAR - FORNECIMENTO E INSTALAÇÃO. AF_04/2022</v>
          </cell>
          <cell r="C4832" t="str">
            <v>UN</v>
          </cell>
          <cell r="D4832" t="str">
            <v>ATRIBUÍDO SÃO PAULO</v>
          </cell>
          <cell r="E4832" t="str">
            <v>18,81</v>
          </cell>
        </row>
        <row r="4833">
          <cell r="A4833" t="str">
            <v>103894</v>
          </cell>
          <cell r="B4833" t="str">
            <v>CONECTOR EM BRONZE/LATÃO, DN 22 MM X 3/4", SEM ANEL DE SOLDA, BOLSA X ROSCA F, INSTALADO EM RAMAL E SUB-RAMAL DE AQUECIMENTO SOLAR - FORNECIMENTO E INSTALAÇÃO. AF_04/2022</v>
          </cell>
          <cell r="C4833" t="str">
            <v>UN</v>
          </cell>
          <cell r="D4833" t="str">
            <v>ATRIBUÍDO SÃO PAULO</v>
          </cell>
          <cell r="E4833" t="str">
            <v>22,68</v>
          </cell>
        </row>
        <row r="4834">
          <cell r="A4834" t="str">
            <v>103895</v>
          </cell>
          <cell r="B4834" t="str">
            <v>LUVA EM COBRE, DN 28 MM, SEM ANEL DE SOLDA, INSTALADO EM RAMAL E SUB-RAMAL DE AQUECIMENTO SOLAR - FORNECIMENTO E INSTALAÇÃO. AF_04/2022</v>
          </cell>
          <cell r="C4834" t="str">
            <v>UN</v>
          </cell>
          <cell r="D4834" t="str">
            <v>ATRIBUÍDO SÃO PAULO</v>
          </cell>
          <cell r="E4834" t="str">
            <v>20,49</v>
          </cell>
        </row>
        <row r="4835">
          <cell r="A4835" t="str">
            <v>103896</v>
          </cell>
          <cell r="B4835" t="str">
            <v>LUVA PASSANTE EM COBRE, DN 28 MM, SEM ANEL DE SOLDA, INSTALADO EM RAMAL E SUB-RAMAL DE AQUECIMENTO SOLAR - FORNECIMENTO E INSTALAÇÃO. AF_04/2022</v>
          </cell>
          <cell r="C4835" t="str">
            <v>UN</v>
          </cell>
          <cell r="D4835" t="str">
            <v>ATRIBUÍDO SÃO PAULO</v>
          </cell>
          <cell r="E4835" t="str">
            <v>20,49</v>
          </cell>
        </row>
        <row r="4836">
          <cell r="A4836" t="str">
            <v>103897</v>
          </cell>
          <cell r="B4836" t="str">
            <v>CURVA DE TRANSPOSIÇÃO EM BRONZE/LATÃO, DN 28 MM, SEM ANEL DE SOLDA, BOLSA X BOLSA, INSTALADO EM RAMAL E SUB-RAMAL DE AQUECIMENTO SOLAR - FORNECIMENTO E INSTALAÇÃO. AF_04/2022</v>
          </cell>
          <cell r="C4836" t="str">
            <v>UN</v>
          </cell>
          <cell r="D4836" t="str">
            <v>ATRIBUÍDO SÃO PAULO</v>
          </cell>
          <cell r="E4836" t="str">
            <v>77,63</v>
          </cell>
        </row>
        <row r="4837">
          <cell r="A4837" t="str">
            <v>103898</v>
          </cell>
          <cell r="B4837" t="str">
            <v>JUNTA DE EXPANSÃO EM COBRE, DN 28 MM, PONTA X PONTA, INSTALADO EM RAMAL E SUB-RAMAL DE AQUECIMENTO SOLAR - FORNECIMENTO E INSTALAÇÃO. AF_04/2022</v>
          </cell>
          <cell r="C4837" t="str">
            <v>UN</v>
          </cell>
          <cell r="D4837" t="str">
            <v>ATRIBUÍDO SÃO PAULO</v>
          </cell>
          <cell r="E4837" t="str">
            <v>532,66</v>
          </cell>
        </row>
        <row r="4838">
          <cell r="A4838" t="str">
            <v>103899</v>
          </cell>
          <cell r="B4838" t="str">
            <v>CONECTOR EM BRONZE/LATÃO, DN 28 MM X 1/2", SEM ANEL DE SOLDA, BOLSA X ROSCA F, INSTALADO EM RAMAL E SUB-RAMAL DE AQUECIMENTO SOLAR - FORNECIMENTO E INSTALAÇÃO. AF_04/2022</v>
          </cell>
          <cell r="C4838" t="str">
            <v>UN</v>
          </cell>
          <cell r="D4838" t="str">
            <v>ATRIBUÍDO SÃO PAULO</v>
          </cell>
          <cell r="E4838" t="str">
            <v>29,23</v>
          </cell>
        </row>
        <row r="4839">
          <cell r="A4839" t="str">
            <v>103900</v>
          </cell>
          <cell r="B4839" t="str">
            <v>BUCHA DE REDUÇÃO EM COBRE, DN 28 MM X 22 MM, SEM ANEL DE SOLDA, INSTALADO EM RAMAL E SUB-RAMAL DE AQUECIMENTO SOLAR - FORNECIMENTO E INSTALAÇÃO. AF_04/2022</v>
          </cell>
          <cell r="C4839" t="str">
            <v>UN</v>
          </cell>
          <cell r="D4839" t="str">
            <v>ATRIBUÍDO SÃO PAULO</v>
          </cell>
          <cell r="E4839" t="str">
            <v>17,77</v>
          </cell>
        </row>
        <row r="4840">
          <cell r="A4840" t="str">
            <v>103901</v>
          </cell>
          <cell r="B4840" t="str">
            <v>TÊ EM COBRE, DN 15 MM, SEM ANEL DE SOLDA, INSTALADO EM RAMAL E SUB-RAMAL DE AQUECIMENTO SOLAR - FORNECIMENTO E INSTALAÇÃO. AF_04/2022</v>
          </cell>
          <cell r="C4840" t="str">
            <v>UN</v>
          </cell>
          <cell r="D4840" t="str">
            <v>ATRIBUÍDO SÃO PAULO</v>
          </cell>
          <cell r="E4840" t="str">
            <v>20,30</v>
          </cell>
        </row>
        <row r="4841">
          <cell r="A4841" t="str">
            <v>103902</v>
          </cell>
          <cell r="B4841" t="str">
            <v>TÊ EM COBRE, DN 22 MM, SEM ANEL DE SOLDA, INSTALADO EM RAMAL E SUB-RAMAL DE AQUECIMENTO SOLAR - FORNECIMENTO E INSTALAÇÃO. AF_04/2022</v>
          </cell>
          <cell r="C4841" t="str">
            <v>UN</v>
          </cell>
          <cell r="D4841" t="str">
            <v>ATRIBUÍDO SÃO PAULO</v>
          </cell>
          <cell r="E4841" t="str">
            <v>30,75</v>
          </cell>
        </row>
        <row r="4842">
          <cell r="A4842" t="str">
            <v>103903</v>
          </cell>
          <cell r="B4842" t="str">
            <v>TÊ EM COBRE, DN 28 MM, SEM ANEL DE SOLDA, INSTALADO EM RAMAL E SUB-RAMAL DE AQUECIMENTO SOLAR - FORNECIMENTO E INSTALAÇÃO. AF_04/2022</v>
          </cell>
          <cell r="C4842" t="str">
            <v>UN</v>
          </cell>
          <cell r="D4842" t="str">
            <v>ATRIBUÍDO SÃO PAULO</v>
          </cell>
          <cell r="E4842" t="str">
            <v>42,29</v>
          </cell>
        </row>
        <row r="4843">
          <cell r="A4843" t="str">
            <v>103947</v>
          </cell>
          <cell r="B4843" t="str">
            <v>BUCHA DE REDUÇÃO, CURTA, PVC, SOLDÁVEL, DN 25 X 20 MM, INSTALADO EM RAMAL OU SUB-RAMAL DE ÁGUA - FORNECIMENTO E INSTALAÇÃO. AF_06/2022</v>
          </cell>
          <cell r="C4843" t="str">
            <v>UN</v>
          </cell>
          <cell r="D4843" t="str">
            <v>COEFICIENTE DE REPRESENTATIVIDADE</v>
          </cell>
          <cell r="E4843" t="str">
            <v>5,11</v>
          </cell>
        </row>
        <row r="4844">
          <cell r="A4844" t="str">
            <v>103948</v>
          </cell>
          <cell r="B4844" t="str">
            <v>BUCHA DE REDUÇÃO, CURTA, PVC, SOLDÁVEL, DN 32 X 25 MM, INSTALADO EM RAMAL OU SUB-RAMAL DE ÁGUA - FORNECIMENTO E INSTALAÇÃO. AF_06/2022</v>
          </cell>
          <cell r="C4844" t="str">
            <v>UN</v>
          </cell>
          <cell r="D4844" t="str">
            <v>COEFICIENTE DE REPRESENTATIVIDADE</v>
          </cell>
          <cell r="E4844" t="str">
            <v>6,44</v>
          </cell>
        </row>
        <row r="4845">
          <cell r="A4845" t="str">
            <v>103949</v>
          </cell>
          <cell r="B4845" t="str">
            <v>BUCHA DE REDUÇÃO, LONGA, PVC, SOLDÁVEL, DN 32 X 20 MM, INSTALADO EM RAMAL OU SUB-RAMAL DE ÁGUA - FORNECIMENTO E INSTALAÇÃO. AF_06/2022</v>
          </cell>
          <cell r="C4845" t="str">
            <v>UN</v>
          </cell>
          <cell r="D4845" t="str">
            <v>COEFICIENTE DE REPRESENTATIVIDADE</v>
          </cell>
          <cell r="E4845" t="str">
            <v>7,81</v>
          </cell>
        </row>
        <row r="4846">
          <cell r="A4846" t="str">
            <v>103950</v>
          </cell>
          <cell r="B4846" t="str">
            <v>JOELHO DE REDUÇÃO, 90 GRAUS, PVC, SOLDÁVEL, DN 25 MM X 20 MM, INSTALADO EM RAMAL OU SUB-RAMAL DE ÁGUA - FORNECIMENTO E INSTALAÇÃO. AF_06/2022</v>
          </cell>
          <cell r="C4846" t="str">
            <v>UN</v>
          </cell>
          <cell r="D4846" t="str">
            <v>COEFICIENTE DE REPRESENTATIVIDADE</v>
          </cell>
          <cell r="E4846" t="str">
            <v>8,96</v>
          </cell>
        </row>
        <row r="4847">
          <cell r="A4847" t="str">
            <v>103951</v>
          </cell>
          <cell r="B4847" t="str">
            <v>JOELHO DE REDUÇÃO, 90 GRAUS, PVC, SOLDÁVEL, DN 32 MM X 25 MM, INSTALADO EM RAMAL OU SUB-RAMAL DE ÁGUA - FORNECIMENTO E INSTALAÇÃO. AF_06/2022</v>
          </cell>
          <cell r="C4847" t="str">
            <v>UN</v>
          </cell>
          <cell r="D4847" t="str">
            <v>COEFICIENTE DE REPRESENTATIVIDADE</v>
          </cell>
          <cell r="E4847" t="str">
            <v>12,60</v>
          </cell>
        </row>
        <row r="4848">
          <cell r="A4848" t="str">
            <v>103952</v>
          </cell>
          <cell r="B4848" t="str">
            <v>BUCHA DE REDUÇÃO, CURTA, PVC, SOLDÁVEL, DN 25 X 20 MM, INSTALADO EM RAMAL DE DISTRIBUIÇÃO DE ÁGUA - FORNECIMENTO E INSTALAÇÃO. AF_06/2022</v>
          </cell>
          <cell r="C4848" t="str">
            <v>UN</v>
          </cell>
          <cell r="D4848" t="str">
            <v>COEFICIENTE DE REPRESENTATIVIDADE</v>
          </cell>
          <cell r="E4848" t="str">
            <v>4,72</v>
          </cell>
        </row>
        <row r="4849">
          <cell r="A4849" t="str">
            <v>103953</v>
          </cell>
          <cell r="B4849" t="str">
            <v>BUCHA DE REDUÇÃO, CURTA, PVC, SOLDÁVEL, DN 32 X 25 MM, INSTALADO EM RAMAL DE DISTRIBUIÇÃO DE ÁGUA - FORNECIMENTO E INSTALAÇÃO. AF_06/2022</v>
          </cell>
          <cell r="C4849" t="str">
            <v>UN</v>
          </cell>
          <cell r="D4849" t="str">
            <v>COEFICIENTE DE REPRESENTATIVIDADE</v>
          </cell>
          <cell r="E4849" t="str">
            <v>5,98</v>
          </cell>
        </row>
        <row r="4850">
          <cell r="A4850" t="str">
            <v>103954</v>
          </cell>
          <cell r="B4850" t="str">
            <v>BUCHA DE REDUÇÃO, LONGA, PVC, SOLDÁVEL, DN 32 X 20 MM, INSTALADO EM RAMAL DE DISTRIBUIÇÃO DE ÁGUA - FORNECIMENTO E INSTALAÇÃO. AF_06/2022</v>
          </cell>
          <cell r="C4850" t="str">
            <v>UN</v>
          </cell>
          <cell r="D4850" t="str">
            <v>COEFICIENTE DE REPRESENTATIVIDADE</v>
          </cell>
          <cell r="E4850" t="str">
            <v>7,37</v>
          </cell>
        </row>
        <row r="4851">
          <cell r="A4851" t="str">
            <v>103955</v>
          </cell>
          <cell r="B4851" t="str">
            <v>JOELHO DE REDUÇÃO, 90 GRAUS, PVC, SOLDÁVEL, DN 25 MM X 20 MM, INSTALADO EM RAMAL DE DISTRIBUIÇÃO DE ÁGUA - FORNECIMENTO E INSTALAÇÃO. AF_06/2022</v>
          </cell>
          <cell r="C4851" t="str">
            <v>UN</v>
          </cell>
          <cell r="D4851" t="str">
            <v>COEFICIENTE DE REPRESENTATIVIDADE</v>
          </cell>
          <cell r="E4851" t="str">
            <v>8,38</v>
          </cell>
        </row>
        <row r="4852">
          <cell r="A4852" t="str">
            <v>103956</v>
          </cell>
          <cell r="B4852" t="str">
            <v>JOELHO DE REDUÇÃO, 90 GRAUS, PVC, SOLDÁVEL, DN 32 MM X 25 MM, INSTALADO EM RAMAL DE DISTRIBUIÇÃO DE ÁGUA - FORNECIMENTO E INSTALAÇÃO. AF_06/2022</v>
          </cell>
          <cell r="C4852" t="str">
            <v>UN</v>
          </cell>
          <cell r="D4852" t="str">
            <v>COEFICIENTE DE REPRESENTATIVIDADE</v>
          </cell>
          <cell r="E4852" t="str">
            <v>11,92</v>
          </cell>
        </row>
        <row r="4853">
          <cell r="A4853" t="str">
            <v>103957</v>
          </cell>
          <cell r="B4853" t="str">
            <v>BUCHA DE REDUÇÃO, CURTA, PVC, SOLDÁVEL, DN 32 X 25 MM, INSTALADO EM PRUMADA DE ÁGUA - FORNECIMENTO E INSTALAÇÃO. AF_06/2022</v>
          </cell>
          <cell r="C4853" t="str">
            <v>UN</v>
          </cell>
          <cell r="D4853" t="str">
            <v>COEFICIENTE DE REPRESENTATIVIDADE</v>
          </cell>
          <cell r="E4853" t="str">
            <v>4,13</v>
          </cell>
        </row>
        <row r="4854">
          <cell r="A4854" t="str">
            <v>103958</v>
          </cell>
          <cell r="B4854" t="str">
            <v>BUCHA DE REDUÇÃO, CURTA, PVC, SOLDÁVEL, DN 50 X 40 MM, INSTALADO EM PRUMADA DE ÁGUA - FORNECIMENTO E INSTALAÇÃO. AF_06/2022</v>
          </cell>
          <cell r="C4854" t="str">
            <v>UN</v>
          </cell>
          <cell r="D4854" t="str">
            <v>COEFICIENTE DE REPRESENTATIVIDADE</v>
          </cell>
          <cell r="E4854" t="str">
            <v>8,65</v>
          </cell>
        </row>
        <row r="4855">
          <cell r="A4855" t="str">
            <v>103959</v>
          </cell>
          <cell r="B4855" t="str">
            <v>BUCHA DE REDUÇÃO, CURTA, PVC, SOLDÁVEL, DN 60 X 50 MM, INSTALADO EM PRUMADA DE ÁGUA - FORNECIMENTO E INSTALAÇÃO. AF_06/2022</v>
          </cell>
          <cell r="C4855" t="str">
            <v>UN</v>
          </cell>
          <cell r="D4855" t="str">
            <v>COEFICIENTE DE REPRESENTATIVIDADE</v>
          </cell>
          <cell r="E4855" t="str">
            <v>13,16</v>
          </cell>
        </row>
        <row r="4856">
          <cell r="A4856" t="str">
            <v>103962</v>
          </cell>
          <cell r="B4856" t="str">
            <v>BUCHA DE REDUÇÃO, LONGA, PVC, SOLDÁVEL, DN 32 X 20 MM, INSTALADO EM PRUMADA DE ÁGUA - FORNECIMENTO E INSTALAÇÃO. AF_06/2022</v>
          </cell>
          <cell r="C4856" t="str">
            <v>UN</v>
          </cell>
          <cell r="D4856" t="str">
            <v>COEFICIENTE DE REPRESENTATIVIDADE</v>
          </cell>
          <cell r="E4856" t="str">
            <v>5,59</v>
          </cell>
        </row>
        <row r="4857">
          <cell r="A4857" t="str">
            <v>103964</v>
          </cell>
          <cell r="B4857" t="str">
            <v>BUCHA DE REDUÇÃO, LONGA, PVC, SOLDÁVEL, DN 40 X 25 MM, INSTALADO EM PRUMADA DE ÁGUA - FORNECIMENTO E INSTALAÇÃO. AF_06/2022</v>
          </cell>
          <cell r="C4857" t="str">
            <v>UN</v>
          </cell>
          <cell r="D4857" t="str">
            <v>COEFICIENTE DE REPRESENTATIVIDADE</v>
          </cell>
          <cell r="E4857" t="str">
            <v>7,12</v>
          </cell>
        </row>
        <row r="4858">
          <cell r="A4858" t="str">
            <v>103966</v>
          </cell>
          <cell r="B4858" t="str">
            <v>BUCHA DE REDUÇÃO, LONGA, PVC, SOLDÁVEL, DN 50 X 25 MM, INSTALADO EM PRUMADA DE ÁGUA - FORNECIMENTO E INSTALAÇÃO. AF_06/2022</v>
          </cell>
          <cell r="C4858" t="str">
            <v>UN</v>
          </cell>
          <cell r="D4858" t="str">
            <v>COEFICIENTE DE REPRESENTATIVIDADE</v>
          </cell>
          <cell r="E4858" t="str">
            <v>8,41</v>
          </cell>
        </row>
        <row r="4859">
          <cell r="A4859" t="str">
            <v>103967</v>
          </cell>
          <cell r="B4859" t="str">
            <v>BUCHA DE REDUÇÃO , LONGA, PVC, SOLDÁVEL, DN 50 X 32 MM, INSTALADO EM PRUMADA DE ÁGUA - FORNECIMENTO E INSTALAÇÃO. AF_06/2022</v>
          </cell>
          <cell r="C4859" t="str">
            <v>UN</v>
          </cell>
          <cell r="D4859" t="str">
            <v>COEFICIENTE DE REPRESENTATIVIDADE</v>
          </cell>
          <cell r="E4859" t="str">
            <v>10,20</v>
          </cell>
        </row>
        <row r="4860">
          <cell r="A4860" t="str">
            <v>103968</v>
          </cell>
          <cell r="B4860" t="str">
            <v>BUCHA DE REDUÇÃO, LONGA, PVC, SOLDÁVEL, DN 60 X 25 MM, INSTALADO EM PRUMADA DE ÁGUA - FORNECIMENTO E INSTALAÇÃO. AF_06/2022</v>
          </cell>
          <cell r="C4860" t="str">
            <v>UN</v>
          </cell>
          <cell r="D4860" t="str">
            <v>COEFICIENTE DE REPRESENTATIVIDADE</v>
          </cell>
          <cell r="E4860" t="str">
            <v>14,84</v>
          </cell>
        </row>
        <row r="4861">
          <cell r="A4861" t="str">
            <v>103969</v>
          </cell>
          <cell r="B4861" t="str">
            <v>BUCHA DE REDUÇÃO, LONGA, PVC, SOLDÁVEL, DN 60 X 32 MM, INSTALADO EM PRUMADA DE ÁGUA - FORNECIMENTO E INSTALAÇÃO. AF_06/2022</v>
          </cell>
          <cell r="C4861" t="str">
            <v>UN</v>
          </cell>
          <cell r="D4861" t="str">
            <v>COEFICIENTE DE REPRESENTATIVIDADE</v>
          </cell>
          <cell r="E4861" t="str">
            <v>17,59</v>
          </cell>
        </row>
        <row r="4862">
          <cell r="A4862" t="str">
            <v>103971</v>
          </cell>
          <cell r="B4862" t="str">
            <v>BUCHA DE REDUÇÃO, LONGA, PVC, SOLDÁVEL, DN 60 X 50 MM, INSTALADO EM PRUMADA DE ÁGUA - FORNECIMENTO E INSTALAÇÃO. AF_06/2022</v>
          </cell>
          <cell r="C4862" t="str">
            <v>UN</v>
          </cell>
          <cell r="D4862" t="str">
            <v>COEFICIENTE DE REPRESENTATIVIDADE</v>
          </cell>
          <cell r="E4862" t="str">
            <v>22,44</v>
          </cell>
        </row>
        <row r="4863">
          <cell r="A4863" t="str">
            <v>103972</v>
          </cell>
          <cell r="B4863" t="str">
            <v>BUCHA DE REDUÇÃO, LONGA, PVC, SOLDÁVEL, DN 75 X 50 MM, INSTALADO EM PRUMADA DE ÁGUA - FORNECIMENTO E INSTALAÇÃO. AF_06/2022</v>
          </cell>
          <cell r="C4863" t="str">
            <v>UN</v>
          </cell>
          <cell r="D4863" t="str">
            <v>COEFICIENTE DE REPRESENTATIVIDADE</v>
          </cell>
          <cell r="E4863" t="str">
            <v>26,01</v>
          </cell>
        </row>
        <row r="4864">
          <cell r="A4864" t="str">
            <v>103974</v>
          </cell>
          <cell r="B4864" t="str">
            <v>JOELHO DE REDUÇÃO, 90 GRAUS, PVC, SOLDÁVEL, DN 32 MM X 25 MM, INSTALADO EM PRUMADA DE ÁGUA - FORNECIMENTO E INSTALAÇÃO. AF_06/2022</v>
          </cell>
          <cell r="C4864" t="str">
            <v>UN</v>
          </cell>
          <cell r="D4864" t="str">
            <v>COEFICIENTE DE REPRESENTATIVIDADE</v>
          </cell>
          <cell r="E4864" t="str">
            <v>9,16</v>
          </cell>
        </row>
        <row r="4865">
          <cell r="A4865" t="str">
            <v>103975</v>
          </cell>
          <cell r="B4865" t="str">
            <v>TE DE REDUÇÃO, 90 GRAUS, PVC, SOLDÁVEL, DN 50 MM X 20 MM, INSTALADO EM PRUMADA DE ÁGUA - FORNECIMENTO E INSTALAÇÃO. AF_06/2022</v>
          </cell>
          <cell r="C4865" t="str">
            <v>UN</v>
          </cell>
          <cell r="D4865" t="str">
            <v>COEFICIENTE DE REPRESENTATIVIDADE</v>
          </cell>
          <cell r="E4865" t="str">
            <v>15,51</v>
          </cell>
        </row>
        <row r="4866">
          <cell r="A4866" t="str">
            <v>103976</v>
          </cell>
          <cell r="B4866" t="str">
            <v>TE DE REDUÇÃO, 90 GRAUS, PVC, SOLDÁVEL, DN 50 MM X 32 MM, INSTALADO EM PRUMADA DE ÁGUA - FORNECIMENTO E INSTALAÇÃO. AF_06/2022</v>
          </cell>
          <cell r="C4866" t="str">
            <v>UN</v>
          </cell>
          <cell r="D4866" t="str">
            <v>COEFICIENTE DE REPRESENTATIVIDADE</v>
          </cell>
          <cell r="E4866" t="str">
            <v>22,68</v>
          </cell>
        </row>
        <row r="4867">
          <cell r="A4867" t="str">
            <v>103977</v>
          </cell>
          <cell r="B4867" t="str">
            <v>BUCHA DE REDUÇÃO, PVC, SOLDÁVEL, DN 40MM X 32MM, INSTALADO EM PRUMADA DE ÁGUA - FORNECIMENTO E INSTALAÇÃO. AF_06/2022</v>
          </cell>
          <cell r="C4867" t="str">
            <v>UN</v>
          </cell>
          <cell r="D4867" t="str">
            <v>COEFICIENTE DE REPRESENTATIVIDADE</v>
          </cell>
          <cell r="E4867" t="str">
            <v>6,03</v>
          </cell>
        </row>
        <row r="4868">
          <cell r="A4868" t="str">
            <v>103980</v>
          </cell>
          <cell r="B4868" t="str">
            <v>JOELHO 90 GRAUS, PVC, SOLDÁVEL, DN 40MM, INSTALADO EM RAMAL DE DISTRIBUIÇÃO DE ÁGUA - FORNECIMENTO E INSTALAÇÃO. AF_06/2022</v>
          </cell>
          <cell r="C4868" t="str">
            <v>UN</v>
          </cell>
          <cell r="D4868" t="str">
            <v>COEFICIENTE DE REPRESENTATIVIDADE</v>
          </cell>
          <cell r="E4868" t="str">
            <v>14,83</v>
          </cell>
        </row>
        <row r="4869">
          <cell r="A4869" t="str">
            <v>103981</v>
          </cell>
          <cell r="B4869" t="str">
            <v>JOELHO 45 GRAUS, PVC, SOLDÁVEL, DN 40MM, INSTALADO EM RAMAL DE DISTRIBUIÇÃO DE ÁGUA - FORNECIMENTO E INSTALAÇÃO. AF_06/2022</v>
          </cell>
          <cell r="C4869" t="str">
            <v>UN</v>
          </cell>
          <cell r="D4869" t="str">
            <v>COEFICIENTE DE REPRESENTATIVIDADE</v>
          </cell>
          <cell r="E4869" t="str">
            <v>14,88</v>
          </cell>
        </row>
        <row r="4870">
          <cell r="A4870" t="str">
            <v>103982</v>
          </cell>
          <cell r="B4870" t="str">
            <v>CURVA 90 GRAUS, PVC, SOLDÁVEL, DN 40MM, INSTALADO EM RAMAL DE DISTRIBUIÇÃO DE ÁGUA - FORNECIMENTO E INSTALAÇÃO. AF_06/2022</v>
          </cell>
          <cell r="C4870" t="str">
            <v>UN</v>
          </cell>
          <cell r="D4870" t="str">
            <v>COEFICIENTE DE REPRESENTATIVIDADE</v>
          </cell>
          <cell r="E4870" t="str">
            <v>20,69</v>
          </cell>
        </row>
        <row r="4871">
          <cell r="A4871" t="str">
            <v>103983</v>
          </cell>
          <cell r="B4871" t="str">
            <v>CURVA 45 GRAUS, PVC, SOLDÁVEL, DN 40MM, INSTALADO EM RAMAL DE DISTRIBUIÇÃO DE ÁGUA - FORNECIMENTO E INSTALAÇÃO. AF_06/2022</v>
          </cell>
          <cell r="C4871" t="str">
            <v>UN</v>
          </cell>
          <cell r="D4871" t="str">
            <v>COEFICIENTE DE REPRESENTATIVIDADE</v>
          </cell>
          <cell r="E4871" t="str">
            <v>14,36</v>
          </cell>
        </row>
        <row r="4872">
          <cell r="A4872" t="str">
            <v>103984</v>
          </cell>
          <cell r="B4872" t="str">
            <v>JOELHO 90 GRAUS, PVC, SOLDÁVEL, DN 50MM, INSTALADO EM RAMAL DE DISTRIBUIÇÃO DE ÁGUA - FORNECIMENTO E INSTALAÇÃO. AF_06/2022</v>
          </cell>
          <cell r="C4872" t="str">
            <v>UN</v>
          </cell>
          <cell r="D4872" t="str">
            <v>COEFICIENTE DE REPRESENTATIVIDADE</v>
          </cell>
          <cell r="E4872" t="str">
            <v>16,28</v>
          </cell>
        </row>
        <row r="4873">
          <cell r="A4873" t="str">
            <v>103985</v>
          </cell>
          <cell r="B4873" t="str">
            <v>JOELHO 45 GRAUS, PVC, SOLDÁVEL, DN 50MM, INSTALADO EM RAMAL DE DISTRIBUIÇÃO DE ÁGUA - FORNECIMENTO E INSTALAÇÃO. AF_06/2022</v>
          </cell>
          <cell r="C4873" t="str">
            <v>UN</v>
          </cell>
          <cell r="D4873" t="str">
            <v>COEFICIENTE DE REPRESENTATIVIDADE</v>
          </cell>
          <cell r="E4873" t="str">
            <v>18,67</v>
          </cell>
        </row>
        <row r="4874">
          <cell r="A4874" t="str">
            <v>103986</v>
          </cell>
          <cell r="B4874" t="str">
            <v>CURVA 90 GRAUS, PVC, SOLDÁVEL, DN 50MM, INSTALADO EM RAMAL DE DISTRIBUIÇÃO DE ÁGUA - FORNECIMENTO E INSTALAÇÃO. AF_06/2022</v>
          </cell>
          <cell r="C4874" t="str">
            <v>UN</v>
          </cell>
          <cell r="D4874" t="str">
            <v>COEFICIENTE DE REPRESENTATIVIDADE</v>
          </cell>
          <cell r="E4874" t="str">
            <v>24,00</v>
          </cell>
        </row>
        <row r="4875">
          <cell r="A4875" t="str">
            <v>103987</v>
          </cell>
          <cell r="B4875" t="str">
            <v>CURVA 45 GRAUS, PVC, SOLDÁVEL, DN 50MM, INSTALADO EM RAMAL DE DISTRIBUIÇÃO DE ÁGUA - FORNECIMENTO E INSTALAÇÃO. AF_06/2022</v>
          </cell>
          <cell r="C4875" t="str">
            <v>UN</v>
          </cell>
          <cell r="D4875" t="str">
            <v>COEFICIENTE DE REPRESENTATIVIDADE</v>
          </cell>
          <cell r="E4875" t="str">
            <v>20,39</v>
          </cell>
        </row>
        <row r="4876">
          <cell r="A4876" t="str">
            <v>103988</v>
          </cell>
          <cell r="B4876" t="str">
            <v>LUVA, PVC, SOLDÁVEL, DN 40MM, INSTALADO EM RAMAL DE DISTRIBUIÇÃO DE ÁGUA - FORNECIMENTO E INSTALAÇÃO. AF_06/2022</v>
          </cell>
          <cell r="C4876" t="str">
            <v>UN</v>
          </cell>
          <cell r="D4876" t="str">
            <v>COEFICIENTE DE REPRESENTATIVIDADE</v>
          </cell>
          <cell r="E4876" t="str">
            <v>10,80</v>
          </cell>
        </row>
        <row r="4877">
          <cell r="A4877" t="str">
            <v>103990</v>
          </cell>
          <cell r="B4877" t="str">
            <v>UNIÃO, PVC, SOLDÁVEL, DN 40MM, INSTALADO EM RAMAL DE DISTRIBUIÇÃO DE ÁGUA - FORNECIMENTO E INSTALAÇÃO. AF_06/2022</v>
          </cell>
          <cell r="C4877" t="str">
            <v>UN</v>
          </cell>
          <cell r="D4877" t="str">
            <v>COEFICIENTE DE REPRESENTATIVIDADE</v>
          </cell>
          <cell r="E4877" t="str">
            <v>31,52</v>
          </cell>
        </row>
        <row r="4878">
          <cell r="A4878" t="str">
            <v>103991</v>
          </cell>
          <cell r="B4878" t="str">
            <v>LUVA COM ROSCA, PVC, SOLDÁVEL, DN 40MM X 1.1/4, INSTALADO EM RAMAL DE DISTRIBUIÇÃO DE ÁGUA - FORNECIMENTO E INSTALAÇÃO. AF_06/2022</v>
          </cell>
          <cell r="C4878" t="str">
            <v>UN</v>
          </cell>
          <cell r="D4878" t="str">
            <v>COEFICIENTE DE REPRESENTATIVIDADE</v>
          </cell>
          <cell r="E4878" t="str">
            <v>16,05</v>
          </cell>
        </row>
        <row r="4879">
          <cell r="A4879" t="str">
            <v>103992</v>
          </cell>
          <cell r="B4879" t="str">
            <v>ADAPTADOR CURTO COM BOLSA E ROSCA PARA REGISTRO, PVC, SOLDÁVEL, DN 40MM X 1.1/4, INSTALADO EM RAMAL DE DISTRIBUIÇÃO DE ÁGUA - FORNECIMENTO E INSTALAÇÃO. AF_06/2022</v>
          </cell>
          <cell r="C4879" t="str">
            <v>UN</v>
          </cell>
          <cell r="D4879" t="str">
            <v>COEFICIENTE DE REPRESENTATIVIDADE</v>
          </cell>
          <cell r="E4879" t="str">
            <v>9,71</v>
          </cell>
        </row>
        <row r="4880">
          <cell r="A4880" t="str">
            <v>103993</v>
          </cell>
          <cell r="B4880" t="str">
            <v>BUCHA DE REDUÇÃO, PVC, SOLDÁVEL, DN 40MM X 32MM, INSTALADO EM RAMAL DE DISTRIBUIÇÃO DE ÁGUA - FORNECIMENTO E INSTALAÇÃO. AF_06/2022</v>
          </cell>
          <cell r="C4880" t="str">
            <v>UN</v>
          </cell>
          <cell r="D4880" t="str">
            <v>COEFICIENTE DE REPRESENTATIVIDADE</v>
          </cell>
          <cell r="E4880" t="str">
            <v>8,18</v>
          </cell>
        </row>
        <row r="4881">
          <cell r="A4881" t="str">
            <v>103994</v>
          </cell>
          <cell r="B4881" t="str">
            <v>ADAPTADOR CURTO COM BOLSA E ROSCA PARA REGISTRO, PVC, SOLDÁVEL, DN 40MM X 1.1/2, INSTALADO EM RAMAL DE DISTRIBUIÇÃO DE ÁGUA - FORNECIMENTO E INSTALAÇÃO. AF_06/2022</v>
          </cell>
          <cell r="C4881" t="str">
            <v>UN</v>
          </cell>
          <cell r="D4881" t="str">
            <v>COEFICIENTE DE REPRESENTATIVIDADE</v>
          </cell>
          <cell r="E4881" t="str">
            <v>12,20</v>
          </cell>
        </row>
        <row r="4882">
          <cell r="A4882" t="str">
            <v>103995</v>
          </cell>
          <cell r="B4882" t="str">
            <v>LUVA, PVC, SOLDÁVEL, DN 50MM, INSTALADO EM RAMAL DE DISTRIBUIÇÃO DE ÁGUA - FORNECIMENTO E INSTALAÇÃO. AF_06/2022</v>
          </cell>
          <cell r="C4882" t="str">
            <v>UN</v>
          </cell>
          <cell r="D4882" t="str">
            <v>COEFICIENTE DE REPRESENTATIVIDADE</v>
          </cell>
          <cell r="E4882" t="str">
            <v>12,76</v>
          </cell>
        </row>
        <row r="4883">
          <cell r="A4883" t="str">
            <v>103996</v>
          </cell>
          <cell r="B4883" t="str">
            <v>LUVA DE CORRER, PVC, SOLDÁVEL, DN 50MM, INSTALADO EM RAMAL DE DISTRIBUIÇÃO DE ÁGUA - FORNECIMENTO E INSTALAÇÃO. AF_06/2022</v>
          </cell>
          <cell r="C4883" t="str">
            <v>UN</v>
          </cell>
          <cell r="D4883" t="str">
            <v>COEFICIENTE DE REPRESENTATIVIDADE</v>
          </cell>
          <cell r="E4883" t="str">
            <v>35,95</v>
          </cell>
        </row>
        <row r="4884">
          <cell r="A4884" t="str">
            <v>103997</v>
          </cell>
          <cell r="B4884" t="str">
            <v>UNIÃO, PVC, SOLDÁVEL, DN 50MM, INSTALADO EM RAMAL DE DISTRIBUIÇÃO DE ÁGUA - FORNECIMENTO E INSTALAÇÃO. AF_06/2022</v>
          </cell>
          <cell r="C4884" t="str">
            <v>UN</v>
          </cell>
          <cell r="D4884" t="str">
            <v>COEFICIENTE DE REPRESENTATIVIDADE</v>
          </cell>
          <cell r="E4884" t="str">
            <v>35,06</v>
          </cell>
        </row>
        <row r="4885">
          <cell r="A4885" t="str">
            <v>103998</v>
          </cell>
          <cell r="B4885" t="str">
            <v>LUVA DE REDUÇÃO, PVC, SOLDÁVEL, DN 50MM X 25MM, INSTALADO EM RAMAL DE DISTRIBUIÇÃO DE ÁGUA   FORNECIMENTO E INSTALAÇÃO. AF_06/2022</v>
          </cell>
          <cell r="C4885" t="str">
            <v>UN</v>
          </cell>
          <cell r="D4885" t="str">
            <v>COEFICIENTE DE REPRESENTATIVIDADE</v>
          </cell>
          <cell r="E4885" t="str">
            <v>12,50</v>
          </cell>
        </row>
        <row r="4886">
          <cell r="A4886" t="str">
            <v>103999</v>
          </cell>
          <cell r="B4886" t="str">
            <v>BUCHA DE REDUÇÃO, LONGA, PVC, SOLDÁVEL, DN 50 X 25 MM, INSTALADO EM RAMAL DE DISTRIBUIÇÃO DE ÁGUA - FORNECIMENTO E INSTALAÇÃO. AF_06/2022</v>
          </cell>
          <cell r="C4886" t="str">
            <v>UN</v>
          </cell>
          <cell r="D4886" t="str">
            <v>COEFICIENTE DE REPRESENTATIVIDADE</v>
          </cell>
          <cell r="E4886" t="str">
            <v>10,60</v>
          </cell>
        </row>
        <row r="4887">
          <cell r="A4887" t="str">
            <v>104000</v>
          </cell>
          <cell r="B4887" t="str">
            <v>LUVA COM ROSCA, PVC, SOLDÁVEL, DN 50MM X 1.1/2, INSTALADO EM RAMAL DE DISTRIBUIÇÃO DE ÁGUA - FORNECIMENTO E INSTALAÇÃO. AF_06/2022</v>
          </cell>
          <cell r="C4887" t="str">
            <v>UN</v>
          </cell>
          <cell r="D4887" t="str">
            <v>COEFICIENTE DE REPRESENTATIVIDADE</v>
          </cell>
          <cell r="E4887" t="str">
            <v>24,93</v>
          </cell>
        </row>
        <row r="4888">
          <cell r="A4888" t="str">
            <v>104001</v>
          </cell>
          <cell r="B4888" t="str">
            <v>ADAPTADOR CURTO COM BOLSA E ROSCA PARA REGISTRO, PVC, SOLDÁVEL, DN 50MM X 1.1/2, INSTALADO EM RAMAL DE DISTRIBUIÇÃO DE ÁGUA - FORNECIMENTO E INSTALAÇÃO. AF_06/2022</v>
          </cell>
          <cell r="C4888" t="str">
            <v>UN</v>
          </cell>
          <cell r="D4888" t="str">
            <v>COEFICIENTE DE REPRESENTATIVIDADE</v>
          </cell>
          <cell r="E4888" t="str">
            <v>11,69</v>
          </cell>
        </row>
        <row r="4889">
          <cell r="A4889" t="str">
            <v>104002</v>
          </cell>
          <cell r="B4889" t="str">
            <v>ADAPTADOR CURTO COM BOLSA E ROSCA PARA REGISTRO, PVC, SOLDÁVEL, DN 50MM X 1.1/4, INSTALADO EM RAMAL DE DISTRIBUIÇÃO DE ÁGUA - FORNECIMENTO E INSTALAÇÃO. AF_06/2022</v>
          </cell>
          <cell r="C4889" t="str">
            <v>UN</v>
          </cell>
          <cell r="D4889" t="str">
            <v>COEFICIENTE DE REPRESENTATIVIDADE</v>
          </cell>
          <cell r="E4889" t="str">
            <v>15,14</v>
          </cell>
        </row>
        <row r="4890">
          <cell r="A4890" t="str">
            <v>104003</v>
          </cell>
          <cell r="B4890" t="str">
            <v>BUCHA DE REDUÇÃO , LONGA, PVC, SOLDÁVEL, DN 50 X 32 MM, INSTALADO EM RAMAL DE DISTRIBUIÇÃO DE ÁGUA - FORNECIMENTO E INSTALAÇÃO. AF_06/2022</v>
          </cell>
          <cell r="C4890" t="str">
            <v>UN</v>
          </cell>
          <cell r="D4890" t="str">
            <v>COEFICIENTE DE REPRESENTATIVIDADE</v>
          </cell>
          <cell r="E4890" t="str">
            <v>12,54</v>
          </cell>
        </row>
        <row r="4891">
          <cell r="A4891" t="str">
            <v>104004</v>
          </cell>
          <cell r="B4891" t="str">
            <v>TE, PVC, SOLDÁVEL, DN 50MM, INSTALADO EM RAMAL DE DISTRIBUIÇÃO DE ÁGUA - FORNECIMENTO E INSTALAÇÃO. AF_06/2022</v>
          </cell>
          <cell r="C4891" t="str">
            <v>UN</v>
          </cell>
          <cell r="D4891" t="str">
            <v>COEFICIENTE DE REPRESENTATIVIDADE</v>
          </cell>
          <cell r="E4891" t="str">
            <v>25,03</v>
          </cell>
        </row>
        <row r="4892">
          <cell r="A4892" t="str">
            <v>104005</v>
          </cell>
          <cell r="B4892" t="str">
            <v>TÊ DE REDUÇÃO, PVC, SOLDÁVEL, DN 50MM X 40MM, INSTALADO EM RAMAL DE DISTRIBUIÇÃO DE ÁGUA - FORNECIMENTO E INSTALAÇÃO. AF_06/2022</v>
          </cell>
          <cell r="C4892" t="str">
            <v>UN</v>
          </cell>
          <cell r="D4892" t="str">
            <v>COEFICIENTE DE REPRESENTATIVIDADE</v>
          </cell>
          <cell r="E4892" t="str">
            <v>31,51</v>
          </cell>
        </row>
        <row r="4893">
          <cell r="A4893" t="str">
            <v>104006</v>
          </cell>
          <cell r="B4893" t="str">
            <v>TÊ DE REDUÇÃO, PVC, SOLDÁVEL, DN 50MM X 25MM, INSTALADO EM RAMAL DE DISTRIBUIÇÃO DE ÁGUA - FORNECIMENTO E INSTALAÇÃO. AF_06/2022</v>
          </cell>
          <cell r="C4893" t="str">
            <v>UN</v>
          </cell>
          <cell r="D4893" t="str">
            <v>COEFICIENTE DE REPRESENTATIVIDADE</v>
          </cell>
          <cell r="E4893" t="str">
            <v>21,45</v>
          </cell>
        </row>
        <row r="4894">
          <cell r="A4894" t="str">
            <v>104007</v>
          </cell>
          <cell r="B4894" t="str">
            <v>TE DE REDUÇÃO, 90 GRAUS, PVC, SOLDÁVEL, DN 50 MM X 20 MM, INSTALADO EM RAMAL DE DISTRIBUIÇÃO DE ÁGUA - FORNECIMENTO E INSTALAÇÃO. AF_06/2022</v>
          </cell>
          <cell r="C4894" t="str">
            <v>UN</v>
          </cell>
          <cell r="D4894" t="str">
            <v>COEFICIENTE DE REPRESENTATIVIDADE</v>
          </cell>
          <cell r="E4894" t="str">
            <v>18,76</v>
          </cell>
        </row>
        <row r="4895">
          <cell r="A4895" t="str">
            <v>104008</v>
          </cell>
          <cell r="B4895" t="str">
            <v>TE DE REDUÇÃO, 90 GRAUS, PVC, SOLDÁVEL, DN 50 MM X 32 MM, INSTALADO EM RAMAL DE DISTRIBUIÇÃO DE ÁGUA - FORNECIMENTO E INSTALAÇÃO. AF_06/2022</v>
          </cell>
          <cell r="C4895" t="str">
            <v>UN</v>
          </cell>
          <cell r="D4895" t="str">
            <v>COEFICIENTE DE REPRESENTATIVIDADE</v>
          </cell>
          <cell r="E4895" t="str">
            <v>27,31</v>
          </cell>
        </row>
        <row r="4896">
          <cell r="A4896" t="str">
            <v>104009</v>
          </cell>
          <cell r="B4896" t="str">
            <v>BUCHA DE REDUÇÃO, CURTA, PVC, SOLDÁVEL, DN 50 X 40 MM, INSTALADO EM RAMAL DE DISTRIBUIÇÃO DE ÁGUA - FORNECIMENTO E INSTALAÇÃO. AF_06/2022</v>
          </cell>
          <cell r="C4896" t="str">
            <v>UN</v>
          </cell>
          <cell r="D4896" t="str">
            <v>COEFICIENTE DE REPRESENTATIVIDADE</v>
          </cell>
          <cell r="E4896" t="str">
            <v>11,15</v>
          </cell>
        </row>
        <row r="4897">
          <cell r="A4897" t="str">
            <v>104011</v>
          </cell>
          <cell r="B4897" t="str">
            <v>TE, PVC, SOLDÁVEL, DN 40MM, INSTALADO EM RAMAL DE DISTRIBUIÇÃO DE ÁGUA - FORNECIMENTO E INSTALAÇÃO. AF_06/2022</v>
          </cell>
          <cell r="C4897" t="str">
            <v>UN</v>
          </cell>
          <cell r="D4897" t="str">
            <v>COEFICIENTE DE REPRESENTATIVIDADE</v>
          </cell>
          <cell r="E4897" t="str">
            <v>21,38</v>
          </cell>
        </row>
        <row r="4898">
          <cell r="A4898" t="str">
            <v>104012</v>
          </cell>
          <cell r="B4898" t="str">
            <v>TÊ DE REDUÇÃO, PVC, SOLDÁVEL, DN 40MM X 32MM, INSTALADO EM RAMAL DE DISTRIBUIÇÃO DE ÁGUA - FORNECIMENTO E INSTALAÇÃO. AF_06/2022</v>
          </cell>
          <cell r="C4898" t="str">
            <v>UN</v>
          </cell>
          <cell r="D4898" t="str">
            <v>COEFICIENTE DE REPRESENTATIVIDADE</v>
          </cell>
          <cell r="E4898" t="str">
            <v>19,81</v>
          </cell>
        </row>
        <row r="4899">
          <cell r="A4899" t="str">
            <v>104014</v>
          </cell>
          <cell r="B4899" t="str">
            <v>BUCHA DE REDUÇÃO, LONGA, PVC, SOLDÁVEL, DN 40 X 25 MM, INSTALADO EM RAMAL DE DISTRIBUIÇÃO DE ÁGUA - FORNECIMENTO E INSTALAÇÃO. AF_06/2022</v>
          </cell>
          <cell r="C4899" t="str">
            <v>UN</v>
          </cell>
          <cell r="D4899" t="str">
            <v>COEFICIENTE DE REPRESENTATIVIDADE</v>
          </cell>
          <cell r="E4899" t="str">
            <v>9,12</v>
          </cell>
        </row>
        <row r="4900">
          <cell r="A4900" t="str">
            <v>104015</v>
          </cell>
          <cell r="B4900" t="str">
            <v>TE DE REDUÇÃO, CPVC, SOLDÁVEL, DN 22 X 15 MM, INSTALADO EM RAMAL OU SUB-RAMAL DE ÁGUA - FORNECIMENTO E INSTALAÇÃO. AF_06/2022</v>
          </cell>
          <cell r="C4900" t="str">
            <v>UN</v>
          </cell>
          <cell r="D4900" t="str">
            <v>ATRIBUÍDO SÃO PAULO</v>
          </cell>
          <cell r="E4900" t="str">
            <v>13,75</v>
          </cell>
        </row>
        <row r="4901">
          <cell r="A4901" t="str">
            <v>104016</v>
          </cell>
          <cell r="B4901" t="str">
            <v>TE DE REDUÇÃO, CPVC, SOLDÁVEL, DN 28 X 22 MM, INSTALADO EM RAMAL OU SUB-RAMAL DE ÁGUA - FORNECIMENTO E INSTALAÇÃO. AF_06/2022</v>
          </cell>
          <cell r="C4901" t="str">
            <v>UN</v>
          </cell>
          <cell r="D4901" t="str">
            <v>ATRIBUÍDO SÃO PAULO</v>
          </cell>
          <cell r="E4901" t="str">
            <v>18,55</v>
          </cell>
        </row>
        <row r="4902">
          <cell r="A4902" t="str">
            <v>104017</v>
          </cell>
          <cell r="B4902" t="str">
            <v>TE DE REDUÇÃO, CPVC, SOLDÁVEL, DN 35 X 28 MM, INSTALADO EM RAMAL OU SUB-RAMAL DE ÁGUA - FORNECIMENTO E INSTALAÇÃO. AF_06/2022</v>
          </cell>
          <cell r="C4902" t="str">
            <v>UN</v>
          </cell>
          <cell r="D4902" t="str">
            <v>ATRIBUÍDO SÃO PAULO</v>
          </cell>
          <cell r="E4902" t="str">
            <v>37,42</v>
          </cell>
        </row>
        <row r="4903">
          <cell r="A4903" t="str">
            <v>104018</v>
          </cell>
          <cell r="B4903" t="str">
            <v>TE DE REDUÇÃO, CPVC, SOLDÁVEL, DN 35 X 28 MM, INSTALADO EM RAMAL OU SUB-RAMAL DE ÁGUA - FORNECIMENTO E INSTALAÇÃO. AF_06/2022</v>
          </cell>
          <cell r="C4903" t="str">
            <v>UN</v>
          </cell>
          <cell r="D4903" t="str">
            <v>ATRIBUÍDO SÃO PAULO</v>
          </cell>
          <cell r="E4903" t="str">
            <v>17,73</v>
          </cell>
        </row>
        <row r="4904">
          <cell r="A4904" t="str">
            <v>104019</v>
          </cell>
          <cell r="B4904" t="str">
            <v>TE DE REDUÇÃO, CPVC, SOLDÁVEL, DN 35 X 28 MM, INSTALADO EM RAMAL DE DISTRIBUIÇÃO DE ÁGUA - FORNECIMENTO E INSTALAÇÃO. AF_06/2022</v>
          </cell>
          <cell r="C4904" t="str">
            <v>UN</v>
          </cell>
          <cell r="D4904" t="str">
            <v>ATRIBUÍDO SÃO PAULO</v>
          </cell>
          <cell r="E4904" t="str">
            <v>36,45</v>
          </cell>
        </row>
        <row r="4905">
          <cell r="A4905" t="str">
            <v>104020</v>
          </cell>
          <cell r="B4905" t="str">
            <v>TE DE REDUÇÃO, CPVC, SOLDÁVEL, DN 42 X 35 MM, INSTALADO EM PRUMADA DE ÁGUA - FORNECIMENTO E INSTALAÇÃO. AF_06/2022</v>
          </cell>
          <cell r="C4905" t="str">
            <v>UN</v>
          </cell>
          <cell r="D4905" t="str">
            <v>ATRIBUÍDO SÃO PAULO</v>
          </cell>
          <cell r="E4905" t="str">
            <v>46,20</v>
          </cell>
        </row>
        <row r="4906">
          <cell r="A4906" t="str">
            <v>104022</v>
          </cell>
          <cell r="B4906" t="str">
            <v>TE, CPVC, SOLDÁVEL, DN  42MM, INSTALADO EM RAMAL DE DISTRIBUIÇÃO DE ÁGUA  FORNECIMENTO E INSTALAÇÃO. AF_06/2022</v>
          </cell>
          <cell r="C4906" t="str">
            <v>UN</v>
          </cell>
          <cell r="D4906" t="str">
            <v>ATRIBUÍDO SÃO PAULO</v>
          </cell>
          <cell r="E4906" t="str">
            <v>56,98</v>
          </cell>
        </row>
        <row r="4907">
          <cell r="A4907" t="str">
            <v>104023</v>
          </cell>
          <cell r="B4907" t="str">
            <v>JOELHO 90 GRAUS, CPVC, SOLDÁVEL, DN 42MM, INSTALADO EM RAMAL DE DISTRIBUIÇÃO DE ÁGUA  FORNECIMENTO E INSTALAÇÃO. AF_06/2022</v>
          </cell>
          <cell r="C4907" t="str">
            <v>UN</v>
          </cell>
          <cell r="D4907" t="str">
            <v>ATRIBUÍDO SÃO PAULO</v>
          </cell>
          <cell r="E4907" t="str">
            <v>33,66</v>
          </cell>
        </row>
        <row r="4908">
          <cell r="A4908" t="str">
            <v>104024</v>
          </cell>
          <cell r="B4908" t="str">
            <v>JOELHO 45 GRAUS, CPVC, SOLDÁVEL, DN 42MM, INSTALADO EM RAMAL DE DISTRIBUIÇÃO DE ÁGUA  FORNECIMENTO E INSTALAÇÃO. AF_06/2022</v>
          </cell>
          <cell r="C4908" t="str">
            <v>UN</v>
          </cell>
          <cell r="D4908" t="str">
            <v>ATRIBUÍDO SÃO PAULO</v>
          </cell>
          <cell r="E4908" t="str">
            <v>33,33</v>
          </cell>
        </row>
        <row r="4909">
          <cell r="A4909" t="str">
            <v>104025</v>
          </cell>
          <cell r="B4909" t="str">
            <v>LUVA, CPVC, SOLDÁVEL, DN 42MM, INSTALADO EM RAMAL DE DISTRIBUIÇÃO DE ÁGUA  FORNECIMENTO E INSTALAÇÃO. AF_06/2022</v>
          </cell>
          <cell r="C4909" t="str">
            <v>UN</v>
          </cell>
          <cell r="D4909" t="str">
            <v>ATRIBUÍDO SÃO PAULO</v>
          </cell>
          <cell r="E4909" t="str">
            <v>23,68</v>
          </cell>
        </row>
        <row r="4910">
          <cell r="A4910" t="str">
            <v>104026</v>
          </cell>
          <cell r="B4910" t="str">
            <v>LUVA DE CORRER, CPVC, SOLDÁVEL, DN 42MM, INSTALADO EM RAMAL DE DISTRIBUIÇÃO DE ÁGUA  FORNECIMENTO E INSTALAÇÃO. AF_06/2022</v>
          </cell>
          <cell r="C4910" t="str">
            <v>UN</v>
          </cell>
          <cell r="D4910" t="str">
            <v>ATRIBUÍDO SÃO PAULO</v>
          </cell>
          <cell r="E4910" t="str">
            <v>34,43</v>
          </cell>
        </row>
        <row r="4911">
          <cell r="A4911" t="str">
            <v>104027</v>
          </cell>
          <cell r="B4911" t="str">
            <v>UNIÃO, CPVC, SOLDÁVEL, DN 42MM, INSTALADO EM RAMAL DE DISTRIBUIÇÃO DE ÁGUA   FORNECIMENTO E INSTALAÇÃO. AF_06/2022</v>
          </cell>
          <cell r="C4911" t="str">
            <v>UN</v>
          </cell>
          <cell r="D4911" t="str">
            <v>ATRIBUÍDO SÃO PAULO</v>
          </cell>
          <cell r="E4911" t="str">
            <v>51,96</v>
          </cell>
        </row>
        <row r="4912">
          <cell r="A4912" t="str">
            <v>104028</v>
          </cell>
          <cell r="B4912" t="str">
            <v>LUVA DE TRANSIÇÃO, CPVC, SOLDÁVEL, DN42MM X 1.1/2, INSTALADO EM RAMAL DE DISTRIBUIÇÃO DE ÁGUA  FORNECIMENTO E INSTALAÇÃO. AF_06/2022</v>
          </cell>
          <cell r="C4912" t="str">
            <v>UN</v>
          </cell>
          <cell r="D4912" t="str">
            <v>ATRIBUÍDO SÃO PAULO</v>
          </cell>
          <cell r="E4912" t="str">
            <v>105,58</v>
          </cell>
        </row>
        <row r="4913">
          <cell r="A4913" t="str">
            <v>104029</v>
          </cell>
          <cell r="B4913" t="str">
            <v>CONECTOR, CPVC, SOLDÁVEL, DN 42MM X 1.1/2, INSTALADO EM RAMAL DE DISTRIBUIÇÃO DE ÁGUA  FORNECIMENTO E INSTALAÇÃO. AF_06/2022</v>
          </cell>
          <cell r="C4913" t="str">
            <v>UN</v>
          </cell>
          <cell r="D4913" t="str">
            <v>ATRIBUÍDO SÃO PAULO</v>
          </cell>
          <cell r="E4913" t="str">
            <v>55,16</v>
          </cell>
        </row>
        <row r="4914">
          <cell r="A4914" t="str">
            <v>104030</v>
          </cell>
          <cell r="B4914" t="str">
            <v>TE DE REDUÇÃO, CPVC, SOLDÁVEL, DN 42 X 35 MM, INSTALADO EM RAMAL DE DISTRIBUIÇÃO DE ÁGUA - FORNECIMENTO E INSTALAÇÃO. AF_06/2022</v>
          </cell>
          <cell r="C4914" t="str">
            <v>UN</v>
          </cell>
          <cell r="D4914" t="str">
            <v>ATRIBUÍDO SÃO PAULO</v>
          </cell>
          <cell r="E4914" t="str">
            <v>50,54</v>
          </cell>
        </row>
        <row r="4915">
          <cell r="A4915" t="str">
            <v>104159</v>
          </cell>
          <cell r="B4915" t="str">
            <v>LUVA DE CORRER, PVC, SOLDÁVEL, DN 40MM, INSTALADO EM RAMAL DE DISTRIBUIÇÃO DE ÁGUA  FORNECIMENTO E INSTALAÇÃO. AF_06/2022</v>
          </cell>
          <cell r="C4915" t="str">
            <v>UN</v>
          </cell>
          <cell r="D4915" t="str">
            <v>COEFICIENTE DE REPRESENTATIVIDADE</v>
          </cell>
          <cell r="E4915" t="str">
            <v>33,86</v>
          </cell>
        </row>
        <row r="4916">
          <cell r="A4916" t="str">
            <v>104167</v>
          </cell>
          <cell r="B4916" t="str">
            <v>JOELHO 90 GRAUS, PVC, SERIE R, ÁGUA PLUVIAL, DN 150 MM, JUNTA ELÁSTICA, FORNECIDO E INSTALADO EM RAMAL DE ENCAMINHAMENTO. AF_06/2022</v>
          </cell>
          <cell r="C4916" t="str">
            <v>UN</v>
          </cell>
          <cell r="D4916" t="str">
            <v>COEFICIENTE DE REPRESENTATIVIDADE</v>
          </cell>
          <cell r="E4916" t="str">
            <v>115,03</v>
          </cell>
        </row>
        <row r="4917">
          <cell r="A4917" t="str">
            <v>104168</v>
          </cell>
          <cell r="B4917" t="str">
            <v>JOELHO 45 GRAUS, PVC, SERIE R, ÁGUA PLUVIAL, DN 150 MM, JUNTA ELÁSTICA, FORNECIDO E INSTALADO EM RAMAL DE ENCAMINHAMENTO. AF_06/2022</v>
          </cell>
          <cell r="C4917" t="str">
            <v>UN</v>
          </cell>
          <cell r="D4917" t="str">
            <v>COEFICIENTE DE REPRESENTATIVIDADE</v>
          </cell>
          <cell r="E4917" t="str">
            <v>112,19</v>
          </cell>
        </row>
        <row r="4918">
          <cell r="A4918" t="str">
            <v>104169</v>
          </cell>
          <cell r="B4918" t="str">
            <v>CURVA 87 GRAUS E 30 MINUTOS, PVC, SERIE R, ÁGUA PLUVIAL, DN 150 MM, JUNTA ELÁSTICA, FORNECIDO E INSTALADO EM RAMAL DE ENCAMINHAMENTO. AF_06/2022</v>
          </cell>
          <cell r="C4918" t="str">
            <v>UN</v>
          </cell>
          <cell r="D4918" t="str">
            <v>COEFICIENTE DE REPRESENTATIVIDADE</v>
          </cell>
          <cell r="E4918" t="str">
            <v>137,14</v>
          </cell>
        </row>
        <row r="4919">
          <cell r="A4919" t="str">
            <v>104170</v>
          </cell>
          <cell r="B4919" t="str">
            <v>LUVA SIMPLES, PVC, SERIE R, ÁGUA PLUVIAL, DN 150 MM, JUNTA ELÁSTICA, FORNECIDO E INSTALADO EM RAMAL DE ENCAMINHAMENTO. AF_06/2022</v>
          </cell>
          <cell r="C4919" t="str">
            <v>UN</v>
          </cell>
          <cell r="D4919" t="str">
            <v>COEFICIENTE DE REPRESENTATIVIDADE</v>
          </cell>
          <cell r="E4919" t="str">
            <v>65,25</v>
          </cell>
        </row>
        <row r="4920">
          <cell r="A4920" t="str">
            <v>104171</v>
          </cell>
          <cell r="B4920" t="str">
            <v>LUVA DE CORRER, PVC, SERIE R, ÁGUA PLUVIAL, DN 150 MM, JUNTA ELÁSTICA, FORNECIDO E INSTALADO EM RAMAL DE ENCAMINHAMENTO. AF_06/2022</v>
          </cell>
          <cell r="C4920" t="str">
            <v>UN</v>
          </cell>
          <cell r="D4920" t="str">
            <v>COEFICIENTE DE REPRESENTATIVIDADE</v>
          </cell>
          <cell r="E4920" t="str">
            <v>86,27</v>
          </cell>
        </row>
        <row r="4921">
          <cell r="A4921" t="str">
            <v>104172</v>
          </cell>
          <cell r="B4921" t="str">
            <v>TÊ DE INSPEÇÃO, PVC, SERIE R, ÁGUA PLUVIAL, DN 150 MM, JUNTA ELÁSTICA, FORNECIDO E INSTALADO EM RAMAL DE ENCAMINHAMENTO. AF_06/2022</v>
          </cell>
          <cell r="C4921" t="str">
            <v>UN</v>
          </cell>
          <cell r="D4921" t="str">
            <v>COEFICIENTE DE REPRESENTATIVIDADE</v>
          </cell>
          <cell r="E4921" t="str">
            <v>249,63</v>
          </cell>
        </row>
        <row r="4922">
          <cell r="A4922" t="str">
            <v>104173</v>
          </cell>
          <cell r="B4922" t="str">
            <v>REDUÇÃO EXCÊNTRICA, PVC, SERIE R, ÁGUA PLUVIAL, DN 150 X 100 MM, JUNTA ELÁSTICA, FORNECIDO E INSTALADO EM RAMAL DE ENCAMINHAMENTO. AF_06/2022</v>
          </cell>
          <cell r="C4922" t="str">
            <v>UN</v>
          </cell>
          <cell r="D4922" t="str">
            <v>COEFICIENTE DE REPRESENTATIVIDADE</v>
          </cell>
          <cell r="E4922" t="str">
            <v>79,42</v>
          </cell>
        </row>
        <row r="4923">
          <cell r="A4923" t="str">
            <v>104174</v>
          </cell>
          <cell r="B4923" t="str">
            <v>JUNÇÃO SIMPLES, PVC, SERIE R, ÁGUA PLUVIAL, DN 150 X 100 MM, JUNTA ELÁSTICA, FORNECIDO E INSTALADO EM RAMAL DE ENCAMINHAMENTO. AF_06/2022</v>
          </cell>
          <cell r="C4923" t="str">
            <v>UN</v>
          </cell>
          <cell r="D4923" t="str">
            <v>COEFICIENTE DE REPRESENTATIVIDADE</v>
          </cell>
          <cell r="E4923" t="str">
            <v>174,46</v>
          </cell>
        </row>
        <row r="4924">
          <cell r="A4924" t="str">
            <v>104175</v>
          </cell>
          <cell r="B4924" t="str">
            <v>TÊ, PVC, SERIE R, ÁGUA PLUVIAL, DN 150 X 100 MM, JUNTA ELÁSTICA, FORNECIDO E INSTALADO EM RAMAL DE ENCAMINHAMENTO. AF_06/2022</v>
          </cell>
          <cell r="C4924" t="str">
            <v>UN</v>
          </cell>
          <cell r="D4924" t="str">
            <v>COEFICIENTE DE REPRESENTATIVIDADE</v>
          </cell>
          <cell r="E4924" t="str">
            <v>131,82</v>
          </cell>
        </row>
        <row r="4925">
          <cell r="A4925" t="str">
            <v>104176</v>
          </cell>
          <cell r="B4925" t="str">
            <v>JUNÇÃO SIMPLES, PVC, SERIE R, ÁGUA PLUVIAL, DN 150 X 150 MM, JUNTA ELÁSTICA, FORNECIDO E INSTALADO EM RAMAL DE ENCAMINHAMENTO. AF_06/2022</v>
          </cell>
          <cell r="C4925" t="str">
            <v>UN</v>
          </cell>
          <cell r="D4925" t="str">
            <v>COEFICIENTE DE REPRESENTATIVIDADE</v>
          </cell>
          <cell r="E4925" t="str">
            <v>231,69</v>
          </cell>
        </row>
        <row r="4926">
          <cell r="A4926" t="str">
            <v>104177</v>
          </cell>
          <cell r="B4926" t="str">
            <v>TÊ, PVC, SERIE R, ÁGUA PLUVIAL, DN 150 X 150 MM, JUNTA ELÁSTICA, FORNECIDO E INSTALADO EM RAMAL DE ENCAMINHAMENTO. AF_06/2022</v>
          </cell>
          <cell r="C4926" t="str">
            <v>UN</v>
          </cell>
          <cell r="D4926" t="str">
            <v>COEFICIENTE DE REPRESENTATIVIDADE</v>
          </cell>
          <cell r="E4926" t="str">
            <v>171,20</v>
          </cell>
        </row>
        <row r="4927">
          <cell r="A4927" t="str">
            <v>104178</v>
          </cell>
          <cell r="B4927" t="str">
            <v>CAP, PVC, SERIE R, ÁGUA PLUVIAL, DN 100 MM, JUNTA ELÁSTICA, FORNECIDO E INSTALADO EM RAMAL DE ENCAMINHAMENTO. AF_06/2022</v>
          </cell>
          <cell r="C4927" t="str">
            <v>UN</v>
          </cell>
          <cell r="D4927" t="str">
            <v>COEFICIENTE DE REPRESENTATIVIDADE</v>
          </cell>
          <cell r="E4927" t="str">
            <v>20,05</v>
          </cell>
        </row>
        <row r="4928">
          <cell r="A4928" t="str">
            <v>104179</v>
          </cell>
          <cell r="B4928" t="str">
            <v>CAP, PVC, SERIE R, ÁGUA PLUVIAL, DN 150 MM, JUNTA ELÁSTICA, FORNECIDO E INSTALADO EM RAMAL DE ENCAMINHAMENTO. AF_06/2022</v>
          </cell>
          <cell r="C4928" t="str">
            <v>UN</v>
          </cell>
          <cell r="D4928" t="str">
            <v>COEFICIENTE DE REPRESENTATIVIDADE</v>
          </cell>
          <cell r="E4928" t="str">
            <v>77,19</v>
          </cell>
        </row>
        <row r="4929">
          <cell r="A4929" t="str">
            <v>104191</v>
          </cell>
          <cell r="B4929" t="str">
            <v>BUCHA DE REDUÇÃO, PPR, DN 25 X 20 MM, INSTALADO EM RAMAL OU SUB-RAMAL DE ÁGUA - FORNECIMENTO E INSTALAÇÃO. AF_08/2022</v>
          </cell>
          <cell r="C4929" t="str">
            <v>UN</v>
          </cell>
          <cell r="D4929" t="str">
            <v>ATRIBUÍDO SÃO PAULO</v>
          </cell>
          <cell r="E4929" t="str">
            <v>8,52</v>
          </cell>
        </row>
        <row r="4930">
          <cell r="A4930" t="str">
            <v>104192</v>
          </cell>
          <cell r="B4930" t="str">
            <v>TÊ MISTURADOR, PPR, F M M, DN 25 X 25 MM, INSTALADO EM RAMAL OU SUB-RAMAL DE ÁGUA - FORNECIMENTO E INSTALAÇÃO. AF_08/2022</v>
          </cell>
          <cell r="C4930" t="str">
            <v>UN</v>
          </cell>
          <cell r="D4930" t="str">
            <v>ATRIBUÍDO SÃO PAULO</v>
          </cell>
          <cell r="E4930" t="str">
            <v>24,50</v>
          </cell>
        </row>
        <row r="4931">
          <cell r="A4931" t="str">
            <v>104193</v>
          </cell>
          <cell r="B4931" t="str">
            <v>JOELHO 45 GRAUS, PPR, F/ F, DN 90 MM, INSTALADO EM PRUMADA DE ÁGUA - FORNECIMENTO E INSTALAÇÃO. AF_08/2022</v>
          </cell>
          <cell r="C4931" t="str">
            <v>UN</v>
          </cell>
          <cell r="D4931" t="str">
            <v>ATRIBUÍDO SÃO PAULO</v>
          </cell>
          <cell r="E4931" t="str">
            <v>148,50</v>
          </cell>
        </row>
        <row r="4932">
          <cell r="A4932" t="str">
            <v>104196</v>
          </cell>
          <cell r="B4932" t="str">
            <v>CURVA 90 GRAUS, PPR, DN 20 MM, INSTALADO EM RAMAL OU SUB-RAMAL DE ÁGUA - FORNECIMENTO E INSTALAÇÃO. AF_08/2022</v>
          </cell>
          <cell r="C4932" t="str">
            <v>UN</v>
          </cell>
          <cell r="D4932" t="str">
            <v>ATRIBUÍDO SÃO PAULO</v>
          </cell>
          <cell r="E4932" t="str">
            <v>13,69</v>
          </cell>
        </row>
        <row r="4933">
          <cell r="A4933" t="str">
            <v>104197</v>
          </cell>
          <cell r="B4933" t="str">
            <v>CURVA 90 GRAUS, PPR, DN 25 MM, INSTALADO EM RAMAL OU SUB-RAMAL DE ÁGUA - FORNECIMENTO E INSTALAÇÃO. AF_08/2022</v>
          </cell>
          <cell r="C4933" t="str">
            <v>UN</v>
          </cell>
          <cell r="D4933" t="str">
            <v>ATRIBUÍDO SÃO PAULO</v>
          </cell>
          <cell r="E4933" t="str">
            <v>25,31</v>
          </cell>
        </row>
        <row r="4934">
          <cell r="A4934" t="str">
            <v>104198</v>
          </cell>
          <cell r="B4934" t="str">
            <v>JOELHO 45 GRAUS, PPR, DN 20 MM, INSTALADO EM RAMAL OU SUB-RAMAL DE ÁGUA - FORNECIMENTO E INSTALAÇÃO. AF_08/2022</v>
          </cell>
          <cell r="C4934" t="str">
            <v>UN</v>
          </cell>
          <cell r="D4934" t="str">
            <v>ATRIBUÍDO SÃO PAULO</v>
          </cell>
          <cell r="E4934" t="str">
            <v>6,19</v>
          </cell>
        </row>
        <row r="4935">
          <cell r="A4935" t="str">
            <v>104199</v>
          </cell>
          <cell r="B4935" t="str">
            <v>JOELHO 90 GRAUS, PPR, DN 20 MM, INSTALADO EM RAMAL OU SUB-RAMAL DE ÁGUA - FORNECIMENTO E INSTALAÇÃO. AF_08/2022</v>
          </cell>
          <cell r="C4935" t="str">
            <v>UN</v>
          </cell>
          <cell r="D4935" t="str">
            <v>ATRIBUÍDO SÃO PAULO</v>
          </cell>
          <cell r="E4935" t="str">
            <v>5,97</v>
          </cell>
        </row>
        <row r="4936">
          <cell r="A4936" t="str">
            <v>104200</v>
          </cell>
          <cell r="B4936" t="str">
            <v>LUVA, PPR, DN 20 MM, INSTALADO EM RAMAL OU SUB-RAMAL DE ÁGUA - FORNECIMENTO E INSTALAÇÃO. AF_08/2022</v>
          </cell>
          <cell r="C4936" t="str">
            <v>UN</v>
          </cell>
          <cell r="D4936" t="str">
            <v>ATRIBUÍDO SÃO PAULO</v>
          </cell>
          <cell r="E4936" t="str">
            <v>5,01</v>
          </cell>
        </row>
        <row r="4937">
          <cell r="A4937" t="str">
            <v>104201</v>
          </cell>
          <cell r="B4937" t="str">
            <v>TÊ MISTURADOR, PPR, F M M, DN 20 X 20 MM, INSTALADO EM RAMAL OU SUB-RAMAL DE ÁGUA - FORNECIMENTO E INSTALAÇÃO. AF_08/2022</v>
          </cell>
          <cell r="C4937" t="str">
            <v>UN</v>
          </cell>
          <cell r="D4937" t="str">
            <v>ATRIBUÍDO SÃO PAULO</v>
          </cell>
          <cell r="E4937" t="str">
            <v>16,82</v>
          </cell>
        </row>
        <row r="4938">
          <cell r="A4938" t="str">
            <v>104202</v>
          </cell>
          <cell r="B4938" t="str">
            <v>TÊ NORMAL, PPR, 90 GRAUS, DN 20 X 20 X 20 MM, INSTALADO EM RAMAL OU SUB-RAMAL DE ÁGUA - FORNECIMENTO E INSTALAÇÃO. AF_08/2022</v>
          </cell>
          <cell r="C4938" t="str">
            <v>UN</v>
          </cell>
          <cell r="D4938" t="str">
            <v>ATRIBUÍDO SÃO PAULO</v>
          </cell>
          <cell r="E4938" t="str">
            <v>8,98</v>
          </cell>
        </row>
        <row r="4939">
          <cell r="A4939" t="str">
            <v>104317</v>
          </cell>
          <cell r="B4939" t="str">
            <v>JOELHO 90 GRAUS, PVC, SOLDÁVEL, DN 20 MM, INSTALADO EM DRENO DE AR CONDICIONADO - FORNECIMENTO E INSTALAÇÃO. AF_08/2022</v>
          </cell>
          <cell r="C4939" t="str">
            <v>UN</v>
          </cell>
          <cell r="D4939" t="str">
            <v>COEFICIENTE DE REPRESENTATIVIDADE</v>
          </cell>
          <cell r="E4939" t="str">
            <v>5,38</v>
          </cell>
        </row>
        <row r="4940">
          <cell r="A4940" t="str">
            <v>104318</v>
          </cell>
          <cell r="B4940" t="str">
            <v>JOELHO 45 GRAUS, PVC, SOLDÁVEL, DN 20 MM, INSTALADO EM DRENO DE AR CONDICIONADO - FORNECIMENTO E INSTALAÇÃO. AF_08/2022</v>
          </cell>
          <cell r="C4940" t="str">
            <v>UN</v>
          </cell>
          <cell r="D4940" t="str">
            <v>COEFICIENTE DE REPRESENTATIVIDADE</v>
          </cell>
          <cell r="E4940" t="str">
            <v>5,89</v>
          </cell>
        </row>
        <row r="4941">
          <cell r="A4941" t="str">
            <v>104319</v>
          </cell>
          <cell r="B4941" t="str">
            <v>JOELHO 90 GRAUS, PVC, SOLDÁVEL, DN 32 MM, INSTALADO EM DRENO DE AR CONDICIONADO - FORNECIMENTO E INSTALAÇÃO. AF_08/2022</v>
          </cell>
          <cell r="C4941" t="str">
            <v>UN</v>
          </cell>
          <cell r="D4941" t="str">
            <v>COEFICIENTE DE REPRESENTATIVIDADE</v>
          </cell>
          <cell r="E4941" t="str">
            <v>8,22</v>
          </cell>
        </row>
        <row r="4942">
          <cell r="A4942" t="str">
            <v>104320</v>
          </cell>
          <cell r="B4942" t="str">
            <v>JOELHO 45 GRAUS, PVC, SOLDÁVEL, DN 32 MM, INSTALADO EM DRENO DE AR CONDICIONADO - FORNECIMENTO E INSTALAÇÃO. AF_08/2022</v>
          </cell>
          <cell r="C4942" t="str">
            <v>UN</v>
          </cell>
          <cell r="D4942" t="str">
            <v>COEFICIENTE DE REPRESENTATIVIDADE</v>
          </cell>
          <cell r="E4942" t="str">
            <v>9,87</v>
          </cell>
        </row>
        <row r="4943">
          <cell r="A4943" t="str">
            <v>104321</v>
          </cell>
          <cell r="B4943" t="str">
            <v>LUVA, PVC, SOLDÁVEL, DN 20 MM, INSTALADO EM DRENO DE AR CONDICIONADO - FORNECIMENTO E INSTALAÇÃO. AF_08/2022</v>
          </cell>
          <cell r="C4943" t="str">
            <v>UN</v>
          </cell>
          <cell r="D4943" t="str">
            <v>COEFICIENTE DE REPRESENTATIVIDADE</v>
          </cell>
          <cell r="E4943" t="str">
            <v>4,22</v>
          </cell>
        </row>
        <row r="4944">
          <cell r="A4944" t="str">
            <v>104322</v>
          </cell>
          <cell r="B4944" t="str">
            <v>LUVA, PVC, SOLDÁVEL, DN 32 MM, INSTALADO EM DRENO DE AR CONDICIONADO - FORNECIMENTO E INSTALAÇÃO. AF_08/2022</v>
          </cell>
          <cell r="C4944" t="str">
            <v>UN</v>
          </cell>
          <cell r="D4944" t="str">
            <v>COEFICIENTE DE REPRESENTATIVIDADE</v>
          </cell>
          <cell r="E4944" t="str">
            <v>6,30</v>
          </cell>
        </row>
        <row r="4945">
          <cell r="A4945" t="str">
            <v>104323</v>
          </cell>
          <cell r="B4945" t="str">
            <v>TE, PVC, SOLDÁVEL, DN 20 MM, INSTALADO EM DRENO DE AR CONDICIONADO - FORNECIMENTO E INSTALAÇÃO. AF_08/2022</v>
          </cell>
          <cell r="C4945" t="str">
            <v>UN</v>
          </cell>
          <cell r="D4945" t="str">
            <v>COEFICIENTE DE REPRESENTATIVIDADE</v>
          </cell>
          <cell r="E4945" t="str">
            <v>7,58</v>
          </cell>
        </row>
        <row r="4946">
          <cell r="A4946" t="str">
            <v>104324</v>
          </cell>
          <cell r="B4946" t="str">
            <v>TE, PVC, SOLDÁVEL, DN 32 MM, INSTALADO EM DRENO DE AR CONDICIONADO - FORNECIMENTO E INSTALAÇÃO. AF_08/2022</v>
          </cell>
          <cell r="C4946" t="str">
            <v>UN</v>
          </cell>
          <cell r="D4946" t="str">
            <v>COEFICIENTE DE REPRESENTATIVIDADE</v>
          </cell>
          <cell r="E4946" t="str">
            <v>11,71</v>
          </cell>
        </row>
        <row r="4947">
          <cell r="A4947" t="str">
            <v>104341</v>
          </cell>
          <cell r="B4947" t="str">
            <v>BUCHA DE REDUÇÃO LONGA, PVC, SÉRIE NORMAL, ESGOTO PREDIAL, DN 50 X 40 MM, JUNTA SOLDÁVEL E ELÁSTICA, FORNECIDO E INSTALADO EM RAMAL DE DESCARGA OU RAMAL DE ESGOTO SANITÁRIO. AF_08/2022</v>
          </cell>
          <cell r="C4947" t="str">
            <v>UN</v>
          </cell>
          <cell r="D4947" t="str">
            <v>COEFICIENTE DE REPRESENTATIVIDADE</v>
          </cell>
          <cell r="E4947" t="str">
            <v>9,79</v>
          </cell>
        </row>
        <row r="4948">
          <cell r="A4948" t="str">
            <v>104343</v>
          </cell>
          <cell r="B4948" t="str">
            <v>JUNÇÃO DE REDUÇÃO INVERTIDA, PVC, SÉRIE NORMAL, ESGOTO PREDIAL, DN 75 X 50 MM, JUNTA ELÁSTICA, FORNECIDO E INSTALADO EM RAMAL DE DESCARGA OU RAMAL DE ESGOTO SANITÁRIO. AF_08/2022</v>
          </cell>
          <cell r="C4948" t="str">
            <v>UN</v>
          </cell>
          <cell r="D4948" t="str">
            <v>COEFICIENTE DE REPRESENTATIVIDADE</v>
          </cell>
          <cell r="E4948" t="str">
            <v>31,35</v>
          </cell>
        </row>
        <row r="4949">
          <cell r="A4949" t="str">
            <v>104344</v>
          </cell>
          <cell r="B4949" t="str">
            <v>TE, PVC, SÉRIE NORMAL, ESGOTO PREDIAL, DN 100 X 50 MM, JUNTA ELÁSTICA, FORNECIDO E INSTALADO EM RAMAL DE DESCARGA OU RAMAL DE ESGOTO SANITÁRIO. AF_08/2022</v>
          </cell>
          <cell r="C4949" t="str">
            <v>UN</v>
          </cell>
          <cell r="D4949" t="str">
            <v>COEFICIENTE DE REPRESENTATIVIDADE</v>
          </cell>
          <cell r="E4949" t="str">
            <v>37,65</v>
          </cell>
        </row>
        <row r="4950">
          <cell r="A4950" t="str">
            <v>104345</v>
          </cell>
          <cell r="B4950" t="str">
            <v>JUNÇÃO DE REDUÇÃO INVERTIDA, PVC, SÉRIE NORMAL, ESGOTO PREDIAL, DN 100 X 50 MM, JUNTA ELÁSTICA, FORNECIDO E INSTALADO EM RAMAL DE DESCARGA OU RAMAL DE ESGOTO SANITÁRIO. AF_08/2022</v>
          </cell>
          <cell r="C4950" t="str">
            <v>UN</v>
          </cell>
          <cell r="D4950" t="str">
            <v>COEFICIENTE DE REPRESENTATIVIDADE</v>
          </cell>
          <cell r="E4950" t="str">
            <v>39,53</v>
          </cell>
        </row>
        <row r="4951">
          <cell r="A4951" t="str">
            <v>104346</v>
          </cell>
          <cell r="B4951" t="str">
            <v>TE, PVC, SÉRIE NORMAL, ESGOTO PREDIAL, DN 100 X 75 MM, JUNTA ELÁSTICA, FORNECIDO E INSTALADO EM RAMAL DE DESCARGA OU RAMAL DE ESGOTO SANITÁRIO. AF_08/2022</v>
          </cell>
          <cell r="C4951" t="str">
            <v>UN</v>
          </cell>
          <cell r="D4951" t="str">
            <v>COEFICIENTE DE REPRESENTATIVIDADE</v>
          </cell>
          <cell r="E4951" t="str">
            <v>41,73</v>
          </cell>
        </row>
        <row r="4952">
          <cell r="A4952" t="str">
            <v>104347</v>
          </cell>
          <cell r="B4952" t="str">
            <v>JUNÇÃO DE REDUCAO INVERTIDA, PVC, SÉRIE NORMAL, ESGOTO PREDIAL, DN 100 X 75 MM, JUNTA ELÁSTICA, FORNECIDO E INSTALADO EM RAMAL DE DESCARGA OU RAMAL DE ESGOTO SANITÁRIO. AF_08/2022</v>
          </cell>
          <cell r="C4952" t="str">
            <v>UN</v>
          </cell>
          <cell r="D4952" t="str">
            <v>COEFICIENTE DE REPRESENTATIVIDADE</v>
          </cell>
          <cell r="E4952" t="str">
            <v>44,15</v>
          </cell>
        </row>
        <row r="4953">
          <cell r="A4953" t="str">
            <v>104348</v>
          </cell>
          <cell r="B4953" t="str">
            <v>TERMINAL DE VENTILAÇÃO, PVC, SÉRIE NORMAL, ESGOTO PREDIAL, DN 50 MM, JUNTA SOLDÁVEL, FORNECIDO E INSTALADO EM PRUMADA DE ESGOTO SANITÁRIO OU VENTILAÇÃO. AF_08/2022</v>
          </cell>
          <cell r="C4953" t="str">
            <v>UN</v>
          </cell>
          <cell r="D4953" t="str">
            <v>COEFICIENTE DE REPRESENTATIVIDADE</v>
          </cell>
          <cell r="E4953" t="str">
            <v>9,94</v>
          </cell>
        </row>
        <row r="4954">
          <cell r="A4954" t="str">
            <v>104350</v>
          </cell>
          <cell r="B4954" t="str">
            <v>JUNÇÃO DE REDUÇÃO INVERTIDA, PVC, SÉRIE NORMAL, ESGOTO PREDIAL, DN 75 X 50 MM, JUNTA ELÁSTICA, FORNECIDO E INSTALADO EM PRUMADA DE ESGOTO SANITÁRIO OU VENTILAÇÃO. AF_08/2022</v>
          </cell>
          <cell r="C4954" t="str">
            <v>UN</v>
          </cell>
          <cell r="D4954" t="str">
            <v>COEFICIENTE DE REPRESENTATIVIDADE</v>
          </cell>
          <cell r="E4954" t="str">
            <v>28,24</v>
          </cell>
        </row>
        <row r="4955">
          <cell r="A4955" t="str">
            <v>104351</v>
          </cell>
          <cell r="B4955" t="str">
            <v>TERMINAL DE VENTILAÇÃO, PVC, SÉRIE NORMAL, ESGOTO PREDIAL, DN 75 MM, JUNTA SOLDÁVEL, FORNECIDO E INSTALADO EM PRUMADA DE ESGOTO SANITÁRIO OU VENTILAÇÃO. AF_08/2022</v>
          </cell>
          <cell r="C4955" t="str">
            <v>UN</v>
          </cell>
          <cell r="D4955" t="str">
            <v>COEFICIENTE DE REPRESENTATIVIDADE</v>
          </cell>
          <cell r="E4955" t="str">
            <v>20,45</v>
          </cell>
        </row>
        <row r="4956">
          <cell r="A4956" t="str">
            <v>104352</v>
          </cell>
          <cell r="B4956" t="str">
            <v>TE, PVC, SÉRIE NORMAL, ESGOTO PREDIAL, DN 100 X 50 MM, JUNTA ELÁSTICA, FORNECIDO E INSTALADO EM PRUMADA DE ESGOTO SANITÁRIO OU VENTILAÇÃO. AF_08/2022</v>
          </cell>
          <cell r="C4956" t="str">
            <v>UN</v>
          </cell>
          <cell r="D4956" t="str">
            <v>COEFICIENTE DE REPRESENTATIVIDADE</v>
          </cell>
          <cell r="E4956" t="str">
            <v>36,72</v>
          </cell>
        </row>
        <row r="4957">
          <cell r="A4957" t="str">
            <v>104353</v>
          </cell>
          <cell r="B4957" t="str">
            <v>JUNÇÃO DE REDUÇÃO INVERTIDA, PVC, SÉRIE NORMAL, ESGOTO PREDIAL, DN 100 X 50 MM, JUNTA ELÁSTICA, FORNECIDO E INSTALADO EM PRUMADA DE ESGOTO SANITÁRIO OU VENTILAÇÃO. AF_08/2022</v>
          </cell>
          <cell r="C4957" t="str">
            <v>UN</v>
          </cell>
          <cell r="D4957" t="str">
            <v>COEFICIENTE DE REPRESENTATIVIDADE</v>
          </cell>
          <cell r="E4957" t="str">
            <v>38,60</v>
          </cell>
        </row>
        <row r="4958">
          <cell r="A4958" t="str">
            <v>104354</v>
          </cell>
          <cell r="B4958" t="str">
            <v>TE, PVC, SÉRIE NORMAL, ESGOTO PREDIAL, DN 100 X 75 MM, JUNTA ELÁSTICA, FORNECIDO E INSTALADO EM PRUMADA DE ESGOTO SANITÁRIO OU VENTILAÇÃO. AF_08/2022</v>
          </cell>
          <cell r="C4958" t="str">
            <v>UN</v>
          </cell>
          <cell r="D4958" t="str">
            <v>COEFICIENTE DE REPRESENTATIVIDADE</v>
          </cell>
          <cell r="E4958" t="str">
            <v>41,89</v>
          </cell>
        </row>
        <row r="4959">
          <cell r="A4959" t="str">
            <v>104355</v>
          </cell>
          <cell r="B4959" t="str">
            <v>JUNÇÃO DE REDUCAO INVERTIDA, PVC, SÉRIE NORMAL, ESGOTO PREDIAL, DN 100 X 75 MM, JUNTA ELÁSTICA, FORNECIDO E INSTALADO EM PRUMADA DE ESGOTO SANITÁRIO OU VENTILAÇÃO. AF_08/2022</v>
          </cell>
          <cell r="C4959" t="str">
            <v>UN</v>
          </cell>
          <cell r="D4959" t="str">
            <v>COEFICIENTE DE REPRESENTATIVIDADE</v>
          </cell>
          <cell r="E4959" t="str">
            <v>44,31</v>
          </cell>
        </row>
        <row r="4960">
          <cell r="A4960" t="str">
            <v>104356</v>
          </cell>
          <cell r="B4960" t="str">
            <v>TERMINAL DE VENTILAÇÃO, PVC, SÉRIE NORMAL, ESGOTO PREDIAL, DN 100 MM, JUNTA SOLDÁVEL, FORNECIDO E INSTALADO EM PRUMADA DE ESGOTO SANITÁRIO OU VENTILAÇÃO. AF_08/2022</v>
          </cell>
          <cell r="C4960" t="str">
            <v>UN</v>
          </cell>
          <cell r="D4960" t="str">
            <v>COEFICIENTE DE REPRESENTATIVIDADE</v>
          </cell>
          <cell r="E4960" t="str">
            <v>27,04</v>
          </cell>
        </row>
        <row r="4961">
          <cell r="A4961" t="str">
            <v>104357</v>
          </cell>
          <cell r="B4961" t="str">
            <v>CAP, PVC, SÉRIE NORMAL, ESGOTO PREDIAL, DN 100 MM, JUNTA ELÁSTICA, FORNECIDO E INSTALADO EM SUBCOLETOR AÉREO DE ESGOTO SANITÁRIO. AF_08/2022</v>
          </cell>
          <cell r="C4961" t="str">
            <v>UN</v>
          </cell>
          <cell r="D4961" t="str">
            <v>COEFICIENTE DE REPRESENTATIVIDADE</v>
          </cell>
          <cell r="E4961" t="str">
            <v>17,56</v>
          </cell>
        </row>
        <row r="4962">
          <cell r="A4962" t="str">
            <v>104576</v>
          </cell>
          <cell r="B4962" t="str">
            <v>LUVA DE REDUÇÃO, PARA INSTALAÇÕES EM PEX ÁGUA, DN 20 X 16 MM, COM ANEL DESLIZANTE - FORNECIMENTO E INSTALAÇÃO. AF_02/2023</v>
          </cell>
          <cell r="C4962" t="str">
            <v>UN</v>
          </cell>
          <cell r="D4962" t="str">
            <v>ATRIBUÍDO SÃO PAULO</v>
          </cell>
          <cell r="E4962" t="str">
            <v>12,97</v>
          </cell>
        </row>
        <row r="4963">
          <cell r="A4963" t="str">
            <v>104577</v>
          </cell>
          <cell r="B4963" t="str">
            <v>LUVA DE REDUÇÃO, PARA INSTALAÇÕES EM PEX ÁGUA, DN 25 X 16 MM, COM ANEL DESLIZANTE - FORNECIMENTO E INSTALAÇÃO. AF_02/2023</v>
          </cell>
          <cell r="C4963" t="str">
            <v>UN</v>
          </cell>
          <cell r="D4963" t="str">
            <v>ATRIBUÍDO SÃO PAULO</v>
          </cell>
          <cell r="E4963" t="str">
            <v>17,75</v>
          </cell>
        </row>
        <row r="4964">
          <cell r="A4964" t="str">
            <v>104578</v>
          </cell>
          <cell r="B4964" t="str">
            <v>LUVA DE REDUÇÃO, PARA INSTALAÇÕES EM PEX ÁGUA, DN 25 X 20 MM, COM ANEL DESLIZANTE - FORNECIMENTO E INSTALAÇÃO. AF_02/2023</v>
          </cell>
          <cell r="C4964" t="str">
            <v>UN</v>
          </cell>
          <cell r="D4964" t="str">
            <v>ATRIBUÍDO SÃO PAULO</v>
          </cell>
          <cell r="E4964" t="str">
            <v>19,01</v>
          </cell>
        </row>
        <row r="4965">
          <cell r="A4965" t="str">
            <v>104579</v>
          </cell>
          <cell r="B4965" t="str">
            <v>LUVA DE REDUÇÃO, PARA INSTALAÇÕES EM PEX ÁGUA, DN 32 X 25 MM, COM ANEL DESLIZANTE - FORNECIMENTO E INSTALAÇÃO. AF_02/2023</v>
          </cell>
          <cell r="C4965" t="str">
            <v>UN</v>
          </cell>
          <cell r="D4965" t="str">
            <v>ATRIBUÍDO SÃO PAULO</v>
          </cell>
          <cell r="E4965" t="str">
            <v>25,11</v>
          </cell>
        </row>
        <row r="4966">
          <cell r="A4966" t="str">
            <v>104581</v>
          </cell>
          <cell r="B4966" t="str">
            <v>LUVA , PARA INSTALAÇÕES EM PEX ÁGUA, DN 16 MM, COM ANEL DESLIZANTE - FORNECIMENTO E INSTALAÇÃO. AF_02/2023</v>
          </cell>
          <cell r="C4966" t="str">
            <v>UN</v>
          </cell>
          <cell r="D4966" t="str">
            <v>ATRIBUÍDO SÃO PAULO</v>
          </cell>
          <cell r="E4966" t="str">
            <v>11,84</v>
          </cell>
        </row>
        <row r="4967">
          <cell r="A4967" t="str">
            <v>104582</v>
          </cell>
          <cell r="B4967" t="str">
            <v>LUVA , PARA INSTALAÇÕES EM PEX ÁGUA, DN 20 MM, COM ANEL DESLIZANTE - FORNECIMENTO E INSTALAÇÃO. AF_02/2023</v>
          </cell>
          <cell r="C4967" t="str">
            <v>UN</v>
          </cell>
          <cell r="D4967" t="str">
            <v>ATRIBUÍDO SÃO PAULO</v>
          </cell>
          <cell r="E4967" t="str">
            <v>15,22</v>
          </cell>
        </row>
        <row r="4968">
          <cell r="A4968" t="str">
            <v>104583</v>
          </cell>
          <cell r="B4968" t="str">
            <v>LUVA , PARA INSTALAÇÕES EM PEX ÁGUA, DN 25 MM, COM ANEL DESLIZANTE - FORNECIMENTO E INSTALAÇÃO. AF_02/2023</v>
          </cell>
          <cell r="C4968" t="str">
            <v>UN</v>
          </cell>
          <cell r="D4968" t="str">
            <v>ATRIBUÍDO SÃO PAULO</v>
          </cell>
          <cell r="E4968" t="str">
            <v>24,98</v>
          </cell>
        </row>
        <row r="4969">
          <cell r="A4969" t="str">
            <v>104584</v>
          </cell>
          <cell r="B4969" t="str">
            <v>LUVA , PARA INSTALAÇÕES EM PEX ÁGUA, DN 32 MM, COM ANEL DESLIZANTE - FORNECIMENTO E INSTALAÇÃO. AF_02/2023</v>
          </cell>
          <cell r="C4969" t="str">
            <v>UN</v>
          </cell>
          <cell r="D4969" t="str">
            <v>ATRIBUÍDO SÃO PAULO</v>
          </cell>
          <cell r="E4969" t="str">
            <v>29,92</v>
          </cell>
        </row>
        <row r="4970">
          <cell r="A4970" t="str">
            <v>97895</v>
          </cell>
          <cell r="B4970" t="str">
            <v>CAIXA ENTERRADA HIDRÁULICA RETANGULAR, EM CONCRETO PRÉ-MOLDADO, DIMENSÕES INTERNAS: 0,3X0,3X0,3 M. AF_12/2020</v>
          </cell>
          <cell r="C4970" t="str">
            <v>UN</v>
          </cell>
          <cell r="D4970" t="str">
            <v>ATRIBUÍDO SÃO PAULO</v>
          </cell>
          <cell r="E4970" t="str">
            <v>186,25</v>
          </cell>
        </row>
        <row r="4971">
          <cell r="A4971" t="str">
            <v>97896</v>
          </cell>
          <cell r="B4971" t="str">
            <v>CAIXA ENTERRADA HIDRÁULICA RETANGULAR, EM CONCRETO PRÉ-MOLDADO, DIMENSÕES INTERNAS: 0,4X0,4X0,4 M. AF_12/2020</v>
          </cell>
          <cell r="C4971" t="str">
            <v>UN</v>
          </cell>
          <cell r="D4971" t="str">
            <v>ATRIBUÍDO SÃO PAULO</v>
          </cell>
          <cell r="E4971" t="str">
            <v>345,14</v>
          </cell>
        </row>
        <row r="4972">
          <cell r="A4972" t="str">
            <v>97897</v>
          </cell>
          <cell r="B4972" t="str">
            <v>CAIXA ENTERRADA HIDRÁULICA RETANGULAR, EM CONCRETO PRÉ-MOLDADO, DIMENSÕES INTERNAS: 0,6X0,6X0,5 M. AF_12/2020</v>
          </cell>
          <cell r="C4972" t="str">
            <v>UN</v>
          </cell>
          <cell r="D4972" t="str">
            <v>ATRIBUÍDO SÃO PAULO</v>
          </cell>
          <cell r="E4972" t="str">
            <v>446,38</v>
          </cell>
        </row>
        <row r="4973">
          <cell r="A4973" t="str">
            <v>97898</v>
          </cell>
          <cell r="B4973" t="str">
            <v>CAIXA ENTERRADA HIDRÁULICA RETANGULAR, EM CONCRETO PRÉ-MOLDADO, DIMENSÕES INTERNAS: 0,8X0,8X0,5 M. AF_12/2020</v>
          </cell>
          <cell r="C4973" t="str">
            <v>UN</v>
          </cell>
          <cell r="D4973" t="str">
            <v>ATRIBUÍDO SÃO PAULO</v>
          </cell>
          <cell r="E4973" t="str">
            <v>854,68</v>
          </cell>
        </row>
        <row r="4974">
          <cell r="A4974" t="str">
            <v>97900</v>
          </cell>
          <cell r="B4974" t="str">
            <v>CAIXA ENTERRADA HIDRÁULICA RETANGULAR EM ALVENARIA COM TIJOLOS CERÂMICOS MACIÇOS, DIMENSÕES INTERNAS: 0,3X0,3X0,3 M PARA REDE DE ESGOTO. AF_12/2020</v>
          </cell>
          <cell r="C4974" t="str">
            <v>UN</v>
          </cell>
          <cell r="D4974" t="str">
            <v>ATRIBUÍDO SÃO PAULO</v>
          </cell>
          <cell r="E4974" t="str">
            <v>173,72</v>
          </cell>
        </row>
        <row r="4975">
          <cell r="A4975" t="str">
            <v>97901</v>
          </cell>
          <cell r="B4975" t="str">
            <v>CAIXA ENTERRADA HIDRÁULICA RETANGULAR EM ALVENARIA COM TIJOLOS CERÂMICOS MACIÇOS, DIMENSÕES INTERNAS: 0,4X0,4X0,4 M PARA REDE DE ESGOTO. AF_12/2020</v>
          </cell>
          <cell r="C4975" t="str">
            <v>UN</v>
          </cell>
          <cell r="D4975" t="str">
            <v>ATRIBUÍDO SÃO PAULO</v>
          </cell>
          <cell r="E4975" t="str">
            <v>273,14</v>
          </cell>
        </row>
        <row r="4976">
          <cell r="A4976" t="str">
            <v>97902</v>
          </cell>
          <cell r="B4976" t="str">
            <v>CAIXA ENTERRADA HIDRÁULICA RETANGULAR EM ALVENARIA COM TIJOLOS CERÂMICOS MACIÇOS, DIMENSÕES INTERNAS: 0,6X0,6X0,6 M PARA REDE DE ESGOTO. AF_12/2020</v>
          </cell>
          <cell r="C4976" t="str">
            <v>UN</v>
          </cell>
          <cell r="D4976" t="str">
            <v>ATRIBUÍDO SÃO PAULO</v>
          </cell>
          <cell r="E4976" t="str">
            <v>534,68</v>
          </cell>
        </row>
        <row r="4977">
          <cell r="A4977" t="str">
            <v>97903</v>
          </cell>
          <cell r="B4977" t="str">
            <v>CAIXA ENTERRADA HIDRÁULICA RETANGULAR EM ALVENARIA COM TIJOLOS CERÂMICOS MACIÇOS, DIMENSÕES INTERNAS: 0,8X0,8X0,6 M PARA REDE DE ESGOTO. AF_12/2020</v>
          </cell>
          <cell r="C4977" t="str">
            <v>UN</v>
          </cell>
          <cell r="D4977" t="str">
            <v>ATRIBUÍDO SÃO PAULO</v>
          </cell>
          <cell r="E4977" t="str">
            <v>747,54</v>
          </cell>
        </row>
        <row r="4978">
          <cell r="A4978" t="str">
            <v>97904</v>
          </cell>
          <cell r="B4978" t="str">
            <v>CAIXA ENTERRADA HIDRÁULICA RETANGULAR EM ALVENARIA COM TIJOLOS CERÂMICOS MACIÇOS, DIMENSÕES INTERNAS: 1X1X0,6 M PARA REDE DE ESGOTO. AF_12/2020</v>
          </cell>
          <cell r="C4978" t="str">
            <v>UN</v>
          </cell>
          <cell r="D4978" t="str">
            <v>ATRIBUÍDO SÃO PAULO</v>
          </cell>
          <cell r="E4978" t="str">
            <v>902,52</v>
          </cell>
        </row>
        <row r="4979">
          <cell r="A4979" t="str">
            <v>97905</v>
          </cell>
          <cell r="B4979" t="str">
            <v>CAIXA ENTERRADA HIDRÁULICA RETANGULAR, EM ALVENARIA COM BLOCOS DE CONCRETO, DIMENSÕES INTERNAS: 0,4X0,4X0,4 M PARA REDE DE ESGOTO. AF_12/2020</v>
          </cell>
          <cell r="C4979" t="str">
            <v>UN</v>
          </cell>
          <cell r="D4979" t="str">
            <v>ATRIBUÍDO SÃO PAULO</v>
          </cell>
          <cell r="E4979" t="str">
            <v>216,36</v>
          </cell>
        </row>
        <row r="4980">
          <cell r="A4980" t="str">
            <v>97906</v>
          </cell>
          <cell r="B4980" t="str">
            <v>CAIXA ENTERRADA HIDRÁULICA RETANGULAR, EM ALVENARIA COM BLOCOS DE CONCRETO, DIMENSÕES INTERNAS: 0,6X0,6X0,6 M PARA REDE DE ESGOTO. AF_12/2020</v>
          </cell>
          <cell r="C4980" t="str">
            <v>UN</v>
          </cell>
          <cell r="D4980" t="str">
            <v>ATRIBUÍDO SÃO PAULO</v>
          </cell>
          <cell r="E4980" t="str">
            <v>404,73</v>
          </cell>
        </row>
        <row r="4981">
          <cell r="A4981" t="str">
            <v>97907</v>
          </cell>
          <cell r="B4981" t="str">
            <v>CAIXA ENTERRADA HIDRÁULICA RETANGULAR, EM ALVENARIA COM BLOCOS DE CONCRETO, DIMENSÕES INTERNAS: 0,8X0,8X0,6 M PARA REDE DE ESGOTO. AF_12/2020</v>
          </cell>
          <cell r="C4981" t="str">
            <v>UN</v>
          </cell>
          <cell r="D4981" t="str">
            <v>ATRIBUÍDO SÃO PAULO</v>
          </cell>
          <cell r="E4981" t="str">
            <v>581,71</v>
          </cell>
        </row>
        <row r="4982">
          <cell r="A4982" t="str">
            <v>97908</v>
          </cell>
          <cell r="B4982" t="str">
            <v>CAIXA ENTERRADA HIDRÁULICA RETANGULAR, EM ALVENARIA COM BLOCOS DE CONCRETO, DIMENSÕES INTERNAS: 1X1X0,6 M PARA REDE DE ESGOTO. AF_12/2020</v>
          </cell>
          <cell r="C4982" t="str">
            <v>UN</v>
          </cell>
          <cell r="D4982" t="str">
            <v>ATRIBUÍDO SÃO PAULO</v>
          </cell>
          <cell r="E4982" t="str">
            <v>706,29</v>
          </cell>
        </row>
        <row r="4983">
          <cell r="A4983" t="str">
            <v>98102</v>
          </cell>
          <cell r="B4983" t="str">
            <v>CAIXA DE GORDURA SIMPLES, CIRCULAR, EM CONCRETO PRÉ-MOLDADO, DIÂMETRO INTERNO = 0,4 M, ALTURA INTERNA = 0,4 M. AF_12/2020</v>
          </cell>
          <cell r="C4983" t="str">
            <v>UN</v>
          </cell>
          <cell r="D4983" t="str">
            <v>ATRIBUÍDO SÃO PAULO</v>
          </cell>
          <cell r="E4983" t="str">
            <v>176,15</v>
          </cell>
        </row>
        <row r="4984">
          <cell r="A4984" t="str">
            <v>98104</v>
          </cell>
          <cell r="B4984" t="str">
            <v>CAIXA DE GORDURA SIMPLES (CAPACIDADE: 36L), RETANGULAR, EM ALVENARIA COM TIJOLOS CERÂMICOS MACIÇOS, DIMENSÕES INTERNAS = 0,2X0,4 M, ALTURA INTERNA = 0,8 M. AF_12/2020</v>
          </cell>
          <cell r="C4984" t="str">
            <v>UN</v>
          </cell>
          <cell r="D4984" t="str">
            <v>ATRIBUÍDO SÃO PAULO</v>
          </cell>
          <cell r="E4984" t="str">
            <v>339,88</v>
          </cell>
        </row>
        <row r="4985">
          <cell r="A4985" t="str">
            <v>98105</v>
          </cell>
          <cell r="B4985" t="str">
            <v>CAIXA DE GORDURA DUPLA (CAPACIDADE: 126 L), RETANGULAR, EM ALVENARIA COM TIJOLOS CERÂMICOS MACIÇOS, DIMENSÕES INTERNAS = 0,4X0,7 M, ALTURA INTERNA = 0,8 M. AF_12/2020</v>
          </cell>
          <cell r="C4985" t="str">
            <v>UN</v>
          </cell>
          <cell r="D4985" t="str">
            <v>ATRIBUÍDO SÃO PAULO</v>
          </cell>
          <cell r="E4985" t="str">
            <v>593,86</v>
          </cell>
        </row>
        <row r="4986">
          <cell r="A4986" t="str">
            <v>98106</v>
          </cell>
          <cell r="B4986" t="str">
            <v>CAIXA DE GORDURA ESPECIAL (CAPACIDADE: 312 L - PARA ATÉ 146 PESSOAS SERVIDAS NO PICO), RETANGULAR, EM ALVENARIA COM TIJOLOS CERÂMICOS MACIÇOS, DIMENSÕES INTERNAS = 0,4X1,2 M, ALTURA INTERNA = 1 M. AF_12/2020</v>
          </cell>
          <cell r="C4986" t="str">
            <v>UN</v>
          </cell>
          <cell r="D4986" t="str">
            <v>ATRIBUÍDO SÃO PAULO</v>
          </cell>
          <cell r="E4986" t="str">
            <v>980,57</v>
          </cell>
        </row>
        <row r="4987">
          <cell r="A4987" t="str">
            <v>98107</v>
          </cell>
          <cell r="B4987" t="str">
            <v>CAIXA DE GORDURA SIMPLES (CAPACIDADE: 36 L), RETANGULAR, EM ALVENARIA COM BLOCOS DE CONCRETO, DIMENSÕES INTERNAS = 0,2X0,4 M, ALTURA INTERNA = 0,8 M. AF_12/2020</v>
          </cell>
          <cell r="C4987" t="str">
            <v>UN</v>
          </cell>
          <cell r="D4987" t="str">
            <v>ATRIBUÍDO SÃO PAULO</v>
          </cell>
          <cell r="E4987" t="str">
            <v>239,45</v>
          </cell>
        </row>
        <row r="4988">
          <cell r="A4988" t="str">
            <v>98108</v>
          </cell>
          <cell r="B4988" t="str">
            <v>CAIXA DE GORDURA DUPLA (CAPACIDADE: 126 L), RETANGULAR, EM ALVENARIA COM BLOCOS DE CONCRETO, DIMENSÕES INTERNAS = 0,4X0,7 M, ALTURA INTERNA = 0,8 M. AF_12/2020</v>
          </cell>
          <cell r="C4988" t="str">
            <v>UN</v>
          </cell>
          <cell r="D4988" t="str">
            <v>ATRIBUÍDO SÃO PAULO</v>
          </cell>
          <cell r="E4988" t="str">
            <v>431,62</v>
          </cell>
        </row>
        <row r="4989">
          <cell r="A4989" t="str">
            <v>99250</v>
          </cell>
          <cell r="B4989" t="str">
            <v>CAIXA ENTERRADA HIDRÁULICA RETANGULAR EM ALVENARIA COM TIJOLOS CERÂMICOS MACIÇOS, DIMENSÕES INTERNAS: 0,3X0,3X0,3 M PARA REDE DE DRENAGEM. AF_12/2020</v>
          </cell>
          <cell r="C4989" t="str">
            <v>UN</v>
          </cell>
          <cell r="D4989" t="str">
            <v>ATRIBUÍDO SÃO PAULO</v>
          </cell>
          <cell r="E4989" t="str">
            <v>167,01</v>
          </cell>
        </row>
        <row r="4990">
          <cell r="A4990" t="str">
            <v>99251</v>
          </cell>
          <cell r="B4990" t="str">
            <v>CAIXA ENTERRADA HIDRÁULICA RETANGULAR EM ALVENARIA COM TIJOLOS CERÂMICOS MACIÇOS, DIMENSÕES INTERNAS: 0,4X0,4X0,4 M PARA REDE DE DRENAGEM. AF_12/2020</v>
          </cell>
          <cell r="C4990" t="str">
            <v>UN</v>
          </cell>
          <cell r="D4990" t="str">
            <v>ATRIBUÍDO SÃO PAULO</v>
          </cell>
          <cell r="E4990" t="str">
            <v>261,62</v>
          </cell>
        </row>
        <row r="4991">
          <cell r="A4991" t="str">
            <v>99253</v>
          </cell>
          <cell r="B4991" t="str">
            <v>CAIXA ENTERRADA HIDRÁULICA RETANGULAR EM ALVENARIA COM TIJOLOS CERÂMICOS MACIÇOS, DIMENSÕES INTERNAS: 0,6X0,6X0,6 M PARA REDE DE DRENAGEM. AF_12/2020</v>
          </cell>
          <cell r="C4991" t="str">
            <v>UN</v>
          </cell>
          <cell r="D4991" t="str">
            <v>ATRIBUÍDO SÃO PAULO</v>
          </cell>
          <cell r="E4991" t="str">
            <v>508,83</v>
          </cell>
        </row>
        <row r="4992">
          <cell r="A4992" t="str">
            <v>99255</v>
          </cell>
          <cell r="B4992" t="str">
            <v>CAIXA ENTERRADA HIDRÁULICA RETANGULAR EM ALVENARIA COM TIJOLOS CERÂMICOS MACIÇOS, DIMENSÕES INTERNAS: 0,8X0,8X0,6 M PARA REDE DE DRENAGEM. AF_12/2020</v>
          </cell>
          <cell r="C4992" t="str">
            <v>UN</v>
          </cell>
          <cell r="D4992" t="str">
            <v>ATRIBUÍDO SÃO PAULO</v>
          </cell>
          <cell r="E4992" t="str">
            <v>712,09</v>
          </cell>
        </row>
        <row r="4993">
          <cell r="A4993" t="str">
            <v>99257</v>
          </cell>
          <cell r="B4993" t="str">
            <v>CAIXA ENTERRADA HIDRÁULICA RETANGULAR EM ALVENARIA COM TIJOLOS CERÂMICOS MACIÇOS, DIMENSÕES INTERNAS: 1X1X0,6 M PARA REDE DE DRENAGEM. AF_12/2020</v>
          </cell>
          <cell r="C4993" t="str">
            <v>UN</v>
          </cell>
          <cell r="D4993" t="str">
            <v>ATRIBUÍDO SÃO PAULO</v>
          </cell>
          <cell r="E4993" t="str">
            <v>856,66</v>
          </cell>
        </row>
        <row r="4994">
          <cell r="A4994" t="str">
            <v>99258</v>
          </cell>
          <cell r="B4994" t="str">
            <v>CAIXA ENTERRADA HIDRÁULICA RETANGULAR, EM ALVENARIA COM BLOCOS DE CONCRETO, DIMENSÕES INTERNAS: 0,4X0,4X0,4 M PARA REDE DE DRENAGEM. AF_12/2020</v>
          </cell>
          <cell r="C4994" t="str">
            <v>UN</v>
          </cell>
          <cell r="D4994" t="str">
            <v>ATRIBUÍDO SÃO PAULO</v>
          </cell>
          <cell r="E4994" t="str">
            <v>209,04</v>
          </cell>
        </row>
        <row r="4995">
          <cell r="A4995" t="str">
            <v>99260</v>
          </cell>
          <cell r="B4995" t="str">
            <v>CAIXA ENTERRADA HIDRÁULICA RETANGULAR, EM ALVENARIA COM BLOCOS DE CONCRETO, DIMENSÕES INTERNAS: 0,6X0,6X0,6 M PARA REDE DE DRENAGEM. AF_12/2020</v>
          </cell>
          <cell r="C4995" t="str">
            <v>UN</v>
          </cell>
          <cell r="D4995" t="str">
            <v>ATRIBUÍDO SÃO PAULO</v>
          </cell>
          <cell r="E4995" t="str">
            <v>388,44</v>
          </cell>
        </row>
        <row r="4996">
          <cell r="A4996" t="str">
            <v>99262</v>
          </cell>
          <cell r="B4996" t="str">
            <v>CAIXA ENTERRADA HIDRÁULICA RETANGULAR, EM ALVENARIA COM BLOCOS DE CONCRETO, DIMENSÕES INTERNAS: 0,8X0,8X0,6 M PARA REDE DE DRENAGEM. AF_12/2020</v>
          </cell>
          <cell r="C4996" t="str">
            <v>UN</v>
          </cell>
          <cell r="D4996" t="str">
            <v>ATRIBUÍDO SÃO PAULO</v>
          </cell>
          <cell r="E4996" t="str">
            <v>558,47</v>
          </cell>
        </row>
        <row r="4997">
          <cell r="A4997" t="str">
            <v>99264</v>
          </cell>
          <cell r="B4997" t="str">
            <v>CAIXA ENTERRADA HIDRÁULICA RETANGULAR, EM ALVENARIA COM BLOCOS DE CONCRETO, DIMENSÕES INTERNAS: 1X1X0,6 M PARA REDE DE DRENAGEM. AF_12/2020</v>
          </cell>
          <cell r="C4997" t="str">
            <v>UN</v>
          </cell>
          <cell r="D4997" t="str">
            <v>ATRIBUÍDO SÃO PAULO</v>
          </cell>
          <cell r="E4997" t="str">
            <v>674,88</v>
          </cell>
        </row>
        <row r="4998">
          <cell r="A4998" t="str">
            <v>102587</v>
          </cell>
          <cell r="B4998" t="str">
            <v>FURO EM CAIXA D'ÁGUA COM ESPESSURA DE 2 ATÉ 5 MM E DIÂMETRO DE 15 MM. AF_06/2021</v>
          </cell>
          <cell r="C4998" t="str">
            <v>UN</v>
          </cell>
          <cell r="D4998" t="str">
            <v>COEFICIENTE DE REPRESENTATIVIDADE</v>
          </cell>
          <cell r="E4998" t="str">
            <v>2,67</v>
          </cell>
        </row>
        <row r="4999">
          <cell r="A4999" t="str">
            <v>102588</v>
          </cell>
          <cell r="B4999" t="str">
            <v>FURO EM CAIXA D'ÁGUA COM ESPESSURA DE 6 ATÉ 8 MM E DIÂMETRO DE 15 MM. AF_06/2021</v>
          </cell>
          <cell r="C4999" t="str">
            <v>UN</v>
          </cell>
          <cell r="D4999" t="str">
            <v>COEFICIENTE DE REPRESENTATIVIDADE</v>
          </cell>
          <cell r="E4999" t="str">
            <v>3,86</v>
          </cell>
        </row>
        <row r="5000">
          <cell r="A5000" t="str">
            <v>102589</v>
          </cell>
          <cell r="B5000" t="str">
            <v>FURO EM CAIXA D'ÁGUA COM ESPESSURA DE 2 ATÉ 5 MM E DIÂMETRO DE 20 MM. AF_06/2021</v>
          </cell>
          <cell r="C5000" t="str">
            <v>UN</v>
          </cell>
          <cell r="D5000" t="str">
            <v>COEFICIENTE DE REPRESENTATIVIDADE</v>
          </cell>
          <cell r="E5000" t="str">
            <v>2,96</v>
          </cell>
        </row>
        <row r="5001">
          <cell r="A5001" t="str">
            <v>102590</v>
          </cell>
          <cell r="B5001" t="str">
            <v>FURO EM CAIXA D'ÁGUA COM ESPESSURA DE 6 ATÉ 8 MM E DIÂMETRO DE 20 MM. AF_06/2021</v>
          </cell>
          <cell r="C5001" t="str">
            <v>UN</v>
          </cell>
          <cell r="D5001" t="str">
            <v>COEFICIENTE DE REPRESENTATIVIDADE</v>
          </cell>
          <cell r="E5001" t="str">
            <v>4,16</v>
          </cell>
        </row>
        <row r="5002">
          <cell r="A5002" t="str">
            <v>102591</v>
          </cell>
          <cell r="B5002" t="str">
            <v>FURO EM CAIXA D'ÁGUA COM ESPESSURA DE 2 ATÉ 5 MM E DIÂMETRO DE 25 MM. AF_06/2021</v>
          </cell>
          <cell r="C5002" t="str">
            <v>UN</v>
          </cell>
          <cell r="D5002" t="str">
            <v>COEFICIENTE DE REPRESENTATIVIDADE</v>
          </cell>
          <cell r="E5002" t="str">
            <v>3,26</v>
          </cell>
        </row>
        <row r="5003">
          <cell r="A5003" t="str">
            <v>102592</v>
          </cell>
          <cell r="B5003" t="str">
            <v>FURO EM CAIXA D'ÁGUA COM ESPESSURA DE 6 ATÉ 8 MM E DIÂMETRO DE 25 MM. AF_06/2021</v>
          </cell>
          <cell r="C5003" t="str">
            <v>UN</v>
          </cell>
          <cell r="D5003" t="str">
            <v>COEFICIENTE DE REPRESENTATIVIDADE</v>
          </cell>
          <cell r="E5003" t="str">
            <v>4,46</v>
          </cell>
        </row>
        <row r="5004">
          <cell r="A5004" t="str">
            <v>102593</v>
          </cell>
          <cell r="B5004" t="str">
            <v>FURO EM CAIXA D'ÁGUA COM ESPESSURA DE 2 ATÉ 5 MM E DIÂMETRO DE 32 MM. AF_06/2021</v>
          </cell>
          <cell r="C5004" t="str">
            <v>UN</v>
          </cell>
          <cell r="D5004" t="str">
            <v>COEFICIENTE DE REPRESENTATIVIDADE</v>
          </cell>
          <cell r="E5004" t="str">
            <v>3,69</v>
          </cell>
        </row>
        <row r="5005">
          <cell r="A5005" t="str">
            <v>102594</v>
          </cell>
          <cell r="B5005" t="str">
            <v>FURO EM CAIXA D'ÁGUA COM ESPESSURA DE 6 ATÉ 8 MM E DIÂMETRO DE 32 MM. AF_06/2021</v>
          </cell>
          <cell r="C5005" t="str">
            <v>UN</v>
          </cell>
          <cell r="D5005" t="str">
            <v>COEFICIENTE DE REPRESENTATIVIDADE</v>
          </cell>
          <cell r="E5005" t="str">
            <v>4,88</v>
          </cell>
        </row>
        <row r="5006">
          <cell r="A5006" t="str">
            <v>102595</v>
          </cell>
          <cell r="B5006" t="str">
            <v>FURO EM CAIXA D'ÁGUA COM ESPESSURA DE 2 ATÉ 5 MM E DIÂMETRO DE 40 MM. AF_06/2021</v>
          </cell>
          <cell r="C5006" t="str">
            <v>UN</v>
          </cell>
          <cell r="D5006" t="str">
            <v>COEFICIENTE DE REPRESENTATIVIDADE</v>
          </cell>
          <cell r="E5006" t="str">
            <v>4,17</v>
          </cell>
        </row>
        <row r="5007">
          <cell r="A5007" t="str">
            <v>102596</v>
          </cell>
          <cell r="B5007" t="str">
            <v>FURO EM CAIXA D'ÁGUA COM ESPESSURA DE 6 ATÉ 8 MM E DIÂMETRO DE 40 MM. AF_06/2021</v>
          </cell>
          <cell r="C5007" t="str">
            <v>UN</v>
          </cell>
          <cell r="D5007" t="str">
            <v>COEFICIENTE DE REPRESENTATIVIDADE</v>
          </cell>
          <cell r="E5007" t="str">
            <v>5,37</v>
          </cell>
        </row>
        <row r="5008">
          <cell r="A5008" t="str">
            <v>102597</v>
          </cell>
          <cell r="B5008" t="str">
            <v>FURO EM CAIXA D'ÁGUA COM ESPESSURA DE 2 ATÉ 5 MM E DIÂMETRO DE 50 MM. AF_06/2021</v>
          </cell>
          <cell r="C5008" t="str">
            <v>UN</v>
          </cell>
          <cell r="D5008" t="str">
            <v>COEFICIENTE DE REPRESENTATIVIDADE</v>
          </cell>
          <cell r="E5008" t="str">
            <v>4,77</v>
          </cell>
        </row>
        <row r="5009">
          <cell r="A5009" t="str">
            <v>102598</v>
          </cell>
          <cell r="B5009" t="str">
            <v>FURO EM CAIXA D'ÁGUA COM ESPESSURA DE 6 ATÉ 8 MM E DIÂMETRO DE 50 MM. AF_06/2021</v>
          </cell>
          <cell r="C5009" t="str">
            <v>UN</v>
          </cell>
          <cell r="D5009" t="str">
            <v>COEFICIENTE DE REPRESENTATIVIDADE</v>
          </cell>
          <cell r="E5009" t="str">
            <v>5,97</v>
          </cell>
        </row>
        <row r="5010">
          <cell r="A5010" t="str">
            <v>102599</v>
          </cell>
          <cell r="B5010" t="str">
            <v>FURO EM CAIXA D'ÁGUA COM ESPESSURA DE 2 ATÉ 5 MM E DIÂMETRO DE 60 MM. AF_06/2021</v>
          </cell>
          <cell r="C5010" t="str">
            <v>UN</v>
          </cell>
          <cell r="D5010" t="str">
            <v>COEFICIENTE DE REPRESENTATIVIDADE</v>
          </cell>
          <cell r="E5010" t="str">
            <v>5,37</v>
          </cell>
        </row>
        <row r="5011">
          <cell r="A5011" t="str">
            <v>102600</v>
          </cell>
          <cell r="B5011" t="str">
            <v>FURO EM CAIXA D'ÁGUA COM ESPESSURA DE 6 ATÉ 8 MM E DIÂMETRO DE 60 MM. AF_06/2021</v>
          </cell>
          <cell r="C5011" t="str">
            <v>UN</v>
          </cell>
          <cell r="D5011" t="str">
            <v>COEFICIENTE DE REPRESENTATIVIDADE</v>
          </cell>
          <cell r="E5011" t="str">
            <v>6,57</v>
          </cell>
        </row>
        <row r="5012">
          <cell r="A5012" t="str">
            <v>102601</v>
          </cell>
          <cell r="B5012" t="str">
            <v>FURO EM CAIXA D'ÁGUA COM ESPESSURA DE 2 ATÉ 5 MM E DIÂMETRO DE 75 MM. AF_06/2021</v>
          </cell>
          <cell r="C5012" t="str">
            <v>UN</v>
          </cell>
          <cell r="D5012" t="str">
            <v>COEFICIENTE DE REPRESENTATIVIDADE</v>
          </cell>
          <cell r="E5012" t="str">
            <v>6,28</v>
          </cell>
        </row>
        <row r="5013">
          <cell r="A5013" t="str">
            <v>102602</v>
          </cell>
          <cell r="B5013" t="str">
            <v>FURO EM CAIXA D'ÁGUA COM ESPESSURA DE 6 ATÉ 8 MM E DIÂMETRO DE 75 MM. AF_06/2021</v>
          </cell>
          <cell r="C5013" t="str">
            <v>UN</v>
          </cell>
          <cell r="D5013" t="str">
            <v>COEFICIENTE DE REPRESENTATIVIDADE</v>
          </cell>
          <cell r="E5013" t="str">
            <v>7,46</v>
          </cell>
        </row>
        <row r="5014">
          <cell r="A5014" t="str">
            <v>102603</v>
          </cell>
          <cell r="B5014" t="str">
            <v>FURO EM CAIXA D'ÁGUA COM ESPESSURA DE 2 ATÉ 5 MM E DIÂMETRO DE 100 MM. AF_06/2021</v>
          </cell>
          <cell r="C5014" t="str">
            <v>UN</v>
          </cell>
          <cell r="D5014" t="str">
            <v>COEFICIENTE DE REPRESENTATIVIDADE</v>
          </cell>
          <cell r="E5014" t="str">
            <v>7,79</v>
          </cell>
        </row>
        <row r="5015">
          <cell r="A5015" t="str">
            <v>102604</v>
          </cell>
          <cell r="B5015" t="str">
            <v>FURO EM CAIXA D'ÁGUA COM ESPESSURA DE 6 ATÉ 8 MM E DIÂMETRO DE 100 MM. AF_06/2021</v>
          </cell>
          <cell r="C5015" t="str">
            <v>UN</v>
          </cell>
          <cell r="D5015" t="str">
            <v>COEFICIENTE DE REPRESENTATIVIDADE</v>
          </cell>
          <cell r="E5015" t="str">
            <v>8,97</v>
          </cell>
        </row>
        <row r="5016">
          <cell r="A5016" t="str">
            <v>102605</v>
          </cell>
          <cell r="B5016" t="str">
            <v>CAIXA D´ÁGUA EM POLIETILENO, 500 LITROS - FORNECIMENTO E INSTALAÇÃO. AF_06/2021</v>
          </cell>
          <cell r="C5016" t="str">
            <v>UN</v>
          </cell>
          <cell r="D5016" t="str">
            <v>COEFICIENTE DE REPRESENTATIVIDADE</v>
          </cell>
          <cell r="E5016" t="str">
            <v>319,50</v>
          </cell>
        </row>
        <row r="5017">
          <cell r="A5017" t="str">
            <v>102606</v>
          </cell>
          <cell r="B5017" t="str">
            <v>CAIXA D´ÁGUA EM POLIETILENO, 750 LITROS - FORNECIMENTO E INSTALAÇÃO. AF_06/2021</v>
          </cell>
          <cell r="C5017" t="str">
            <v>UN</v>
          </cell>
          <cell r="D5017" t="str">
            <v>COEFICIENTE DE REPRESENTATIVIDADE</v>
          </cell>
          <cell r="E5017" t="str">
            <v>492,96</v>
          </cell>
        </row>
        <row r="5018">
          <cell r="A5018" t="str">
            <v>102607</v>
          </cell>
          <cell r="B5018" t="str">
            <v>CAIXA D´ÁGUA EM POLIETILENO, 1000 LITROS - FORNECIMENTO E INSTALAÇÃO. AF_06/2021</v>
          </cell>
          <cell r="C5018" t="str">
            <v>UN</v>
          </cell>
          <cell r="D5018" t="str">
            <v>COEFICIENTE DE REPRESENTATIVIDADE</v>
          </cell>
          <cell r="E5018" t="str">
            <v>527,47</v>
          </cell>
        </row>
        <row r="5019">
          <cell r="A5019" t="str">
            <v>102608</v>
          </cell>
          <cell r="B5019" t="str">
            <v>CAIXA D´ÁGUA EM POLIETILENO, 1500 LITROS - FORNECIMENTO E INSTALAÇÃO. AF_06/2021</v>
          </cell>
          <cell r="C5019" t="str">
            <v>UN</v>
          </cell>
          <cell r="D5019" t="str">
            <v>COEFICIENTE DE REPRESENTATIVIDADE</v>
          </cell>
          <cell r="E5019" t="str">
            <v>1.211,84</v>
          </cell>
        </row>
        <row r="5020">
          <cell r="A5020" t="str">
            <v>102609</v>
          </cell>
          <cell r="B5020" t="str">
            <v>CAIXA D´ÁGUA EM POLIETILENO, 2000 LITROS - FORNECIMENTO E INSTALAÇÃO. AF_06/2021</v>
          </cell>
          <cell r="C5020" t="str">
            <v>UN</v>
          </cell>
          <cell r="D5020" t="str">
            <v>COEFICIENTE DE REPRESENTATIVIDADE</v>
          </cell>
          <cell r="E5020" t="str">
            <v>1.376,21</v>
          </cell>
        </row>
        <row r="5021">
          <cell r="A5021" t="str">
            <v>102610</v>
          </cell>
          <cell r="B5021" t="str">
            <v>CAIXA D´ÁGUA EM POLIETILENO, 3000 LITROS - FORNECIMENTO E INSTALAÇÃO. AF_06/2021</v>
          </cell>
          <cell r="C5021" t="str">
            <v>UN</v>
          </cell>
          <cell r="D5021" t="str">
            <v>COEFICIENTE DE REPRESENTATIVIDADE</v>
          </cell>
          <cell r="E5021" t="str">
            <v>2.367,68</v>
          </cell>
        </row>
        <row r="5022">
          <cell r="A5022" t="str">
            <v>102611</v>
          </cell>
          <cell r="B5022" t="str">
            <v>CAIXA D´ÁGUA EM POLIÉSTER REFORÇADO COM FIBRA DE VIDRO, 500 LITROS - FORNECIMENTO E INSTALAÇÃO. AF_06/2021</v>
          </cell>
          <cell r="C5022" t="str">
            <v>UN</v>
          </cell>
          <cell r="D5022" t="str">
            <v>COEFICIENTE DE REPRESENTATIVIDADE</v>
          </cell>
          <cell r="E5022" t="str">
            <v>532,00</v>
          </cell>
        </row>
        <row r="5023">
          <cell r="A5023" t="str">
            <v>102612</v>
          </cell>
          <cell r="B5023" t="str">
            <v>CAIXA D´ÁGUA EM POLIÉSTER REFORÇADO COM FIBRA DE VIDRO, 750 LITROS - FORNECIMENTO E INSTALAÇÃO. AF_06/2021</v>
          </cell>
          <cell r="C5023" t="str">
            <v>UN</v>
          </cell>
          <cell r="D5023" t="str">
            <v>COEFICIENTE DE REPRESENTATIVIDADE</v>
          </cell>
          <cell r="E5023" t="str">
            <v>764,52</v>
          </cell>
        </row>
        <row r="5024">
          <cell r="A5024" t="str">
            <v>102613</v>
          </cell>
          <cell r="B5024" t="str">
            <v>CAIXA D´ÁGUA EM POLIÉSTER REFORÇADO COM FIBRA DE VIDRO, 1000 LITROS - FORNECIMENTO E INSTALAÇÃO. AF_06/2021</v>
          </cell>
          <cell r="C5024" t="str">
            <v>UN</v>
          </cell>
          <cell r="D5024" t="str">
            <v>COEFICIENTE DE REPRESENTATIVIDADE</v>
          </cell>
          <cell r="E5024" t="str">
            <v>740,51</v>
          </cell>
        </row>
        <row r="5025">
          <cell r="A5025" t="str">
            <v>102614</v>
          </cell>
          <cell r="B5025" t="str">
            <v>CAIXA D´ÁGUA EM POLIÉSTER REFORÇADO COM FIBRA DE VIDRO, 1500 LITROS - FORNECIMENTO E INSTALAÇÃO. AF_06/2021</v>
          </cell>
          <cell r="C5025" t="str">
            <v>UN</v>
          </cell>
          <cell r="D5025" t="str">
            <v>COEFICIENTE DE REPRESENTATIVIDADE</v>
          </cell>
          <cell r="E5025" t="str">
            <v>1.139,39</v>
          </cell>
        </row>
        <row r="5026">
          <cell r="A5026" t="str">
            <v>102615</v>
          </cell>
          <cell r="B5026" t="str">
            <v>CAIXA D´ÁGUA EM POLIÉSTER REFORÇADO COM FIBRA DE VIDRO, 2000 LITROS - FORNECIMENTO E INSTALAÇÃO. AF_06/2021</v>
          </cell>
          <cell r="C5026" t="str">
            <v>UN</v>
          </cell>
          <cell r="D5026" t="str">
            <v>COEFICIENTE DE REPRESENTATIVIDADE</v>
          </cell>
          <cell r="E5026" t="str">
            <v>1.429,94</v>
          </cell>
        </row>
        <row r="5027">
          <cell r="A5027" t="str">
            <v>102616</v>
          </cell>
          <cell r="B5027" t="str">
            <v>CAIXA D´ÁGUA EM POLIÉSTER REFORÇADO COM FIBRA DE VIDRO, 3000 LITROS - FORNECIMENTO E INSTALAÇÃO. AF_06/2021</v>
          </cell>
          <cell r="C5027" t="str">
            <v>UN</v>
          </cell>
          <cell r="D5027" t="str">
            <v>COEFICIENTE DE REPRESENTATIVIDADE</v>
          </cell>
          <cell r="E5027" t="str">
            <v>2.117,56</v>
          </cell>
        </row>
        <row r="5028">
          <cell r="A5028" t="str">
            <v>102617</v>
          </cell>
          <cell r="B5028" t="str">
            <v>CAIXA D´ÁGUA EM POLIÉSTER REFORÇADO COM FIBRA DE VIDRO, 5000 LITROS - FORNECIMENTO E INSTALAÇÃO. AF_06/2021</v>
          </cell>
          <cell r="C5028" t="str">
            <v>UN</v>
          </cell>
          <cell r="D5028" t="str">
            <v>ATRIBUÍDO SÃO PAULO</v>
          </cell>
          <cell r="E5028" t="str">
            <v>3.774,56</v>
          </cell>
        </row>
        <row r="5029">
          <cell r="A5029" t="str">
            <v>102618</v>
          </cell>
          <cell r="B5029" t="str">
            <v>CAIXA D´ÁGUA EM POLIÉSTER REFORÇADO COM FIBRA DE VIDRO, 7000 LITROS - FORNECIMENTO E INSTALAÇÃO. AF_06/2021</v>
          </cell>
          <cell r="C5029" t="str">
            <v>UN</v>
          </cell>
          <cell r="D5029" t="str">
            <v>ATRIBUÍDO SÃO PAULO</v>
          </cell>
          <cell r="E5029" t="str">
            <v>4.571,20</v>
          </cell>
        </row>
        <row r="5030">
          <cell r="A5030" t="str">
            <v>102619</v>
          </cell>
          <cell r="B5030" t="str">
            <v>CAIXA D´ÁGUA EM POLIÉSTER REFORÇADO COM FIBRA DE VIDRO, 10000 LITROS - FORNECIMENTO E INSTALAÇÃO. AF_06/2021</v>
          </cell>
          <cell r="C5030" t="str">
            <v>UN</v>
          </cell>
          <cell r="D5030" t="str">
            <v>ATRIBUÍDO SÃO PAULO</v>
          </cell>
          <cell r="E5030" t="str">
            <v>6.187,45</v>
          </cell>
        </row>
        <row r="5031">
          <cell r="A5031" t="str">
            <v>102620</v>
          </cell>
          <cell r="B5031" t="str">
            <v>CAIXA D´ÁGUA EM POLIÉSTER REFORÇADO COM FIBRA DE VIDRO, 15000 LITROS - FORNECIMENTO E INSTALAÇÃO. AF_06/2021</v>
          </cell>
          <cell r="C5031" t="str">
            <v>UN</v>
          </cell>
          <cell r="D5031" t="str">
            <v>ATRIBUÍDO SÃO PAULO</v>
          </cell>
          <cell r="E5031" t="str">
            <v>9.056,65</v>
          </cell>
        </row>
        <row r="5032">
          <cell r="A5032" t="str">
            <v>102621</v>
          </cell>
          <cell r="B5032" t="str">
            <v>CAIXA D´ÁGUA EM POLIÉSTER REFORÇADO COM FIBRA DE VIDRO, 20000 LITROS - FORNECIMENTO E INSTALAÇÃO. AF_06/2021</v>
          </cell>
          <cell r="C5032" t="str">
            <v>UN</v>
          </cell>
          <cell r="D5032" t="str">
            <v>ATRIBUÍDO SÃO PAULO</v>
          </cell>
          <cell r="E5032" t="str">
            <v>14.001,03</v>
          </cell>
        </row>
        <row r="5033">
          <cell r="A5033" t="str">
            <v>102622</v>
          </cell>
          <cell r="B5033" t="str">
            <v>CAIXA D´ÁGUA EM POLIETILENO, 500 LITROS (INCLUSOS TUBOS, CONEXÕES E TORNEIRA DE BÓIA) - FORNECIMENTO E INSTALAÇÃO. AF_06/2021</v>
          </cell>
          <cell r="C5033" t="str">
            <v>UN</v>
          </cell>
          <cell r="D5033" t="str">
            <v>COEFICIENTE DE REPRESENTATIVIDADE</v>
          </cell>
          <cell r="E5033" t="str">
            <v>648,78</v>
          </cell>
        </row>
        <row r="5034">
          <cell r="A5034" t="str">
            <v>102623</v>
          </cell>
          <cell r="B5034" t="str">
            <v>CAIXA D´ÁGUA EM POLIETILENO, 1000 LITROS (INCLUSOS TUBOS, CONEXÕES E TORNEIRA DE BÓIA) - FORNECIMENTO E INSTALAÇÃO. AF_06/2021</v>
          </cell>
          <cell r="C5034" t="str">
            <v>UN</v>
          </cell>
          <cell r="D5034" t="str">
            <v>COEFICIENTE DE REPRESENTATIVIDADE</v>
          </cell>
          <cell r="E5034" t="str">
            <v>913,18</v>
          </cell>
        </row>
        <row r="5035">
          <cell r="A5035" t="str">
            <v>89482</v>
          </cell>
          <cell r="B5035" t="str">
            <v>CAIXA SIFONADA, PVC, DN 100 X 100 X 50 MM, FORNECIDA E INSTALADA EM RAMAIS DE ENCAMINHAMENTO DE ÁGUA PLUVIAL. AF_06/2022</v>
          </cell>
          <cell r="C5035" t="str">
            <v>UN</v>
          </cell>
          <cell r="D5035" t="str">
            <v>COEFICIENTE DE REPRESENTATIVIDADE</v>
          </cell>
          <cell r="E5035" t="str">
            <v>27,88</v>
          </cell>
        </row>
        <row r="5036">
          <cell r="A5036" t="str">
            <v>89491</v>
          </cell>
          <cell r="B5036" t="str">
            <v>CAIXA SIFONADA, PVC, DN 150 X 185 X 75 MM, FORNECIDA E INSTALADA EM RAMAIS DE ENCAMINHAMENTO DE ÁGUA PLUVIAL. AF_06/2022</v>
          </cell>
          <cell r="C5036" t="str">
            <v>UN</v>
          </cell>
          <cell r="D5036" t="str">
            <v>COEFICIENTE DE REPRESENTATIVIDADE</v>
          </cell>
          <cell r="E5036" t="str">
            <v>70,50</v>
          </cell>
        </row>
        <row r="5037">
          <cell r="A5037" t="str">
            <v>89495</v>
          </cell>
          <cell r="B5037" t="str">
            <v>RALO SIFONADO, PVC, DN 100 X 40 MM, JUNTA SOLDÁVEL, FORNECIDO E INSTALADO EM RAMAIS DE ENCAMINHAMENTO DE ÁGUA PLUVIAL. AF_06/2022</v>
          </cell>
          <cell r="C5037" t="str">
            <v>UN</v>
          </cell>
          <cell r="D5037" t="str">
            <v>COEFICIENTE DE REPRESENTATIVIDADE</v>
          </cell>
          <cell r="E5037" t="str">
            <v>12,43</v>
          </cell>
        </row>
        <row r="5038">
          <cell r="A5038" t="str">
            <v>89707</v>
          </cell>
          <cell r="B5038" t="str">
            <v>CAIXA SIFONADA, PVC, DN 100 X 100 X 50 MM, JUNTA ELÁSTICA, FORNECIDA E INSTALADA EM RAMAL DE DESCARGA OU EM RAMAL DE ESGOTO SANITÁRIO. AF_08/2022</v>
          </cell>
          <cell r="C5038" t="str">
            <v>UN</v>
          </cell>
          <cell r="D5038" t="str">
            <v>COEFICIENTE DE REPRESENTATIVIDADE</v>
          </cell>
          <cell r="E5038" t="str">
            <v>34,83</v>
          </cell>
        </row>
        <row r="5039">
          <cell r="A5039" t="str">
            <v>89708</v>
          </cell>
          <cell r="B5039" t="str">
            <v>CAIXA SIFONADA, PVC, DN 150 X 185 X 75 MM, JUNTA ELÁSTICA, FORNECIDA E INSTALADA EM RAMAL DE DESCARGA OU EM RAMAL DE ESGOTO SANITÁRIO. AF_08/2022</v>
          </cell>
          <cell r="C5039" t="str">
            <v>UN</v>
          </cell>
          <cell r="D5039" t="str">
            <v>COEFICIENTE DE REPRESENTATIVIDADE</v>
          </cell>
          <cell r="E5039" t="str">
            <v>71,70</v>
          </cell>
        </row>
        <row r="5040">
          <cell r="A5040" t="str">
            <v>89709</v>
          </cell>
          <cell r="B5040" t="str">
            <v>RALO SIFONADO, PVC, DN 100 X 40 MM, JUNTA SOLDÁVEL, FORNECIDO E INSTALADO EM RAMAL DE DESCARGA OU EM RAMAL DE ESGOTO SANITÁRIO. AF_08/2022</v>
          </cell>
          <cell r="C5040" t="str">
            <v>UN</v>
          </cell>
          <cell r="D5040" t="str">
            <v>COEFICIENTE DE REPRESENTATIVIDADE</v>
          </cell>
          <cell r="E5040" t="str">
            <v>14,52</v>
          </cell>
        </row>
        <row r="5041">
          <cell r="A5041" t="str">
            <v>89710</v>
          </cell>
          <cell r="B5041" t="str">
            <v>RALO SECO, PVC, DN 100 X 40 MM, JUNTA SOLDÁVEL, FORNECIDO E INSTALADO EM RAMAL DE DESCARGA OU EM RAMAL DE ESGOTO SANITÁRIO. AF_08/2022</v>
          </cell>
          <cell r="C5041" t="str">
            <v>UN</v>
          </cell>
          <cell r="D5041" t="str">
            <v>COEFICIENTE DE REPRESENTATIVIDADE</v>
          </cell>
          <cell r="E5041" t="str">
            <v>12,95</v>
          </cell>
        </row>
        <row r="5042">
          <cell r="A5042" t="str">
            <v>104326</v>
          </cell>
          <cell r="B5042" t="str">
            <v>RALO SECO CÔNICO, PVC, DN 100 X 40 MM, JUNTA SOLDÁVEL, FORNECIDO E INSTALADO EM RAMAL DE DESCARGA OU EM RAMAL DE ESGOTO SANITÁRIO. AF_08/2022</v>
          </cell>
          <cell r="C5042" t="str">
            <v>UN</v>
          </cell>
          <cell r="D5042" t="str">
            <v>COEFICIENTE DE REPRESENTATIVIDADE</v>
          </cell>
          <cell r="E5042" t="str">
            <v>13,92</v>
          </cell>
        </row>
        <row r="5043">
          <cell r="A5043" t="str">
            <v>104327</v>
          </cell>
          <cell r="B5043" t="str">
            <v>RALO SIFONADO REDONDO, PVC, DN 100 X 40 MM, JUNTA SOLDÁVEL, FORNECIDO E INSTALADO EM RAMAL DE DESCARGA OU EM RAMAL DE ESGOTO SANITÁRIO. AF_08/2022</v>
          </cell>
          <cell r="C5043" t="str">
            <v>UN</v>
          </cell>
          <cell r="D5043" t="str">
            <v>COEFICIENTE DE REPRESENTATIVIDADE</v>
          </cell>
          <cell r="E5043" t="str">
            <v>13,35</v>
          </cell>
        </row>
        <row r="5044">
          <cell r="A5044" t="str">
            <v>104328</v>
          </cell>
          <cell r="B5044" t="str">
            <v>CAIXA SIFONADA, COM GRELHA QUADRADA, PVC, DN 150 X 150 X 50 MM, JUNTA SOLDÁVEL, FORNECIDA E INSTALADA EM RAMAL DE DESCARGA OU EM RAMAL DE ESGOTO SANITÁRIO. AF_08/2022</v>
          </cell>
          <cell r="C5044" t="str">
            <v>UN</v>
          </cell>
          <cell r="D5044" t="str">
            <v>COEFICIENTE DE REPRESENTATIVIDADE</v>
          </cell>
          <cell r="E5044" t="str">
            <v>48,44</v>
          </cell>
        </row>
        <row r="5045">
          <cell r="A5045" t="str">
            <v>104329</v>
          </cell>
          <cell r="B5045" t="str">
            <v>CAIXA SIFONADA, COM GRELHA REDONDA, PVC, DN 150 X 150 X 50 MM, JUNTA SOLDÁVEL, FORNECIDA E INSTALADA EM RAMAL DE DESCARGA OU EM RAMAL DE ESGOTO SANITÁRIO. AF_08/2022</v>
          </cell>
          <cell r="C5045" t="str">
            <v>UN</v>
          </cell>
          <cell r="D5045" t="str">
            <v>COEFICIENTE DE REPRESENTATIVIDADE</v>
          </cell>
          <cell r="E5045" t="str">
            <v>54,03</v>
          </cell>
        </row>
        <row r="5046">
          <cell r="A5046" t="str">
            <v>86872</v>
          </cell>
          <cell r="B5046" t="str">
            <v>TANQUE DE LOUÇA BRANCA COM COLUNA, 30L OU EQUIVALENTE - FORNECIMENTO E INSTALAÇÃO. AF_01/2020</v>
          </cell>
          <cell r="C5046" t="str">
            <v>UN</v>
          </cell>
          <cell r="D5046" t="str">
            <v>ATRIBUÍDO SÃO PAULO</v>
          </cell>
          <cell r="E5046" t="str">
            <v>689,57</v>
          </cell>
        </row>
        <row r="5047">
          <cell r="A5047" t="str">
            <v>86874</v>
          </cell>
          <cell r="B5047" t="str">
            <v>TANQUE DE LOUÇA BRANCA SUSPENSO, 18L OU EQUIVALENTE - FORNECIMENTO E INSTALAÇÃO. AF_01/2020</v>
          </cell>
          <cell r="C5047" t="str">
            <v>UN</v>
          </cell>
          <cell r="D5047" t="str">
            <v>ATRIBUÍDO SÃO PAULO</v>
          </cell>
          <cell r="E5047" t="str">
            <v>484,56</v>
          </cell>
        </row>
        <row r="5048">
          <cell r="A5048" t="str">
            <v>86875</v>
          </cell>
          <cell r="B5048" t="str">
            <v>TANQUE DE MÁRMORE SINTÉTICO COM COLUNA, 22L OU EQUIVALENTE   FORNECIMENTO E INSTALAÇÃO. AF_01/2020</v>
          </cell>
          <cell r="C5048" t="str">
            <v>UN</v>
          </cell>
          <cell r="D5048" t="str">
            <v>ATRIBUÍDO SÃO PAULO</v>
          </cell>
          <cell r="E5048" t="str">
            <v>563,04</v>
          </cell>
        </row>
        <row r="5049">
          <cell r="A5049" t="str">
            <v>86876</v>
          </cell>
          <cell r="B5049" t="str">
            <v>TANQUE DE MÁRMORE SINTÉTICO SUSPENSO, 22L OU EQUIVALENTE - FORNECIMENTO E INSTALAÇÃO. AF_01/2020</v>
          </cell>
          <cell r="C5049" t="str">
            <v>UN</v>
          </cell>
          <cell r="D5049" t="str">
            <v>ATRIBUÍDO SÃO PAULO</v>
          </cell>
          <cell r="E5049" t="str">
            <v>320,31</v>
          </cell>
        </row>
        <row r="5050">
          <cell r="A5050" t="str">
            <v>86877</v>
          </cell>
          <cell r="B5050" t="str">
            <v>VÁLVULA EM METAL CROMADO 1.1/2 X 1.1/2 PARA TANQUE OU LAVATÓRIO, COM OU SEM LADRÃO - FORNECIMENTO E INSTALAÇÃO. AF_01/2020</v>
          </cell>
          <cell r="C5050" t="str">
            <v>UN</v>
          </cell>
          <cell r="D5050" t="str">
            <v>COEFICIENTE DE REPRESENTATIVIDADE</v>
          </cell>
          <cell r="E5050" t="str">
            <v>58,20</v>
          </cell>
        </row>
        <row r="5051">
          <cell r="A5051" t="str">
            <v>86878</v>
          </cell>
          <cell r="B5051" t="str">
            <v>VÁLVULA EM METAL CROMADO TIPO AMERICANA 3.1/2 X 1.1/2 PARA PIA - FORNECIMENTO E INSTALAÇÃO. AF_01/2020</v>
          </cell>
          <cell r="C5051" t="str">
            <v>UN</v>
          </cell>
          <cell r="D5051" t="str">
            <v>COEFICIENTE DE REPRESENTATIVIDADE</v>
          </cell>
          <cell r="E5051" t="str">
            <v>62,78</v>
          </cell>
        </row>
        <row r="5052">
          <cell r="A5052" t="str">
            <v>86879</v>
          </cell>
          <cell r="B5052" t="str">
            <v>VÁLVULA EM PLÁSTICO 1 PARA PIA, TANQUE OU LAVATÓRIO, COM OU SEM LADRÃO - FORNECIMENTO E INSTALAÇÃO. AF_01/2020</v>
          </cell>
          <cell r="C5052" t="str">
            <v>UN</v>
          </cell>
          <cell r="D5052" t="str">
            <v>COEFICIENTE DE REPRESENTATIVIDADE</v>
          </cell>
          <cell r="E5052" t="str">
            <v>9,01</v>
          </cell>
        </row>
        <row r="5053">
          <cell r="A5053" t="str">
            <v>86880</v>
          </cell>
          <cell r="B5053" t="str">
            <v>VÁLVULA EM PLÁSTICO CROMADO TIPO AMERICANA 3.1/2 X 1.1/2 SEM ADAPTADOR PARA PIA - FORNECIMENTO E INSTALAÇÃO. AF_01/2020</v>
          </cell>
          <cell r="C5053" t="str">
            <v>UN</v>
          </cell>
          <cell r="D5053" t="str">
            <v>COEFICIENTE DE REPRESENTATIVIDADE</v>
          </cell>
          <cell r="E5053" t="str">
            <v>26,53</v>
          </cell>
        </row>
        <row r="5054">
          <cell r="A5054" t="str">
            <v>86881</v>
          </cell>
          <cell r="B5054" t="str">
            <v>SIFÃO DO TIPO GARRAFA EM METAL CROMADO 1 X 1.1/2 - FORNECIMENTO E INSTALAÇÃO. AF_01/2020</v>
          </cell>
          <cell r="C5054" t="str">
            <v>UN</v>
          </cell>
          <cell r="D5054" t="str">
            <v>COLETADO</v>
          </cell>
          <cell r="E5054" t="str">
            <v>177,15</v>
          </cell>
        </row>
        <row r="5055">
          <cell r="A5055" t="str">
            <v>86882</v>
          </cell>
          <cell r="B5055" t="str">
            <v>SIFÃO DO TIPO GARRAFA/COPO EM PVC 1.1/4  X 1.1/2 - FORNECIMENTO E INSTALAÇÃO. AF_01/2020</v>
          </cell>
          <cell r="C5055" t="str">
            <v>UN</v>
          </cell>
          <cell r="D5055" t="str">
            <v>COEFICIENTE DE REPRESENTATIVIDADE</v>
          </cell>
          <cell r="E5055" t="str">
            <v>22,19</v>
          </cell>
        </row>
        <row r="5056">
          <cell r="A5056" t="str">
            <v>86883</v>
          </cell>
          <cell r="B5056" t="str">
            <v>SIFÃO DO TIPO FLEXÍVEL EM PVC 1  X 1.1/2  - FORNECIMENTO E INSTALAÇÃO. AF_01/2020</v>
          </cell>
          <cell r="C5056" t="str">
            <v>UN</v>
          </cell>
          <cell r="D5056" t="str">
            <v>COLETADO</v>
          </cell>
          <cell r="E5056" t="str">
            <v>11,95</v>
          </cell>
        </row>
        <row r="5057">
          <cell r="A5057" t="str">
            <v>86884</v>
          </cell>
          <cell r="B5057" t="str">
            <v>ENGATE FLEXÍVEL EM PLÁSTICO BRANCO, 1/2 X 30CM - FORNECIMENTO E INSTALAÇÃO. AF_01/2020</v>
          </cell>
          <cell r="C5057" t="str">
            <v>UN</v>
          </cell>
          <cell r="D5057" t="str">
            <v>COEFICIENTE DE REPRESENTATIVIDADE</v>
          </cell>
          <cell r="E5057" t="str">
            <v>9,91</v>
          </cell>
        </row>
        <row r="5058">
          <cell r="A5058" t="str">
            <v>86885</v>
          </cell>
          <cell r="B5058" t="str">
            <v>ENGATE FLEXÍVEL EM PLÁSTICO BRANCO, 1/2 X 40CM - FORNECIMENTO E INSTALAÇÃO. AF_01/2020</v>
          </cell>
          <cell r="C5058" t="str">
            <v>UN</v>
          </cell>
          <cell r="D5058" t="str">
            <v>COEFICIENTE DE REPRESENTATIVIDADE</v>
          </cell>
          <cell r="E5058" t="str">
            <v>11,42</v>
          </cell>
        </row>
        <row r="5059">
          <cell r="A5059" t="str">
            <v>86886</v>
          </cell>
          <cell r="B5059" t="str">
            <v>ENGATE FLEXÍVEL EM INOX, 1/2  X 30CM - FORNECIMENTO E INSTALAÇÃO. AF_01/2020</v>
          </cell>
          <cell r="C5059" t="str">
            <v>UN</v>
          </cell>
          <cell r="D5059" t="str">
            <v>COEFICIENTE DE REPRESENTATIVIDADE</v>
          </cell>
          <cell r="E5059" t="str">
            <v>43,04</v>
          </cell>
        </row>
        <row r="5060">
          <cell r="A5060" t="str">
            <v>86887</v>
          </cell>
          <cell r="B5060" t="str">
            <v>ENGATE FLEXÍVEL EM INOX, 1/2  X 40CM - FORNECIMENTO E INSTALAÇÃO. AF_01/2020</v>
          </cell>
          <cell r="C5060" t="str">
            <v>UN</v>
          </cell>
          <cell r="D5060" t="str">
            <v>COEFICIENTE DE REPRESENTATIVIDADE</v>
          </cell>
          <cell r="E5060" t="str">
            <v>46,72</v>
          </cell>
        </row>
        <row r="5061">
          <cell r="A5061" t="str">
            <v>86888</v>
          </cell>
          <cell r="B5061" t="str">
            <v>VASO SANITÁRIO SIFONADO COM CAIXA ACOPLADA LOUÇA BRANCA - FORNECIMENTO E INSTALAÇÃO. AF_01/2020</v>
          </cell>
          <cell r="C5061" t="str">
            <v>UN</v>
          </cell>
          <cell r="D5061" t="str">
            <v>ATRIBUÍDO SÃO PAULO</v>
          </cell>
          <cell r="E5061" t="str">
            <v>462,97</v>
          </cell>
        </row>
        <row r="5062">
          <cell r="A5062" t="str">
            <v>86889</v>
          </cell>
          <cell r="B5062" t="str">
            <v>BANCADA DE GRANITO CINZA POLIDO, DE 1,50 X 0,60 M, PARA PIA DE COZINHA - FORNECIMENTO E INSTALAÇÃO. AF_01/2020</v>
          </cell>
          <cell r="C5062" t="str">
            <v>UN</v>
          </cell>
          <cell r="D5062" t="str">
            <v>ATRIBUÍDO SÃO PAULO</v>
          </cell>
          <cell r="E5062" t="str">
            <v>806,39</v>
          </cell>
        </row>
        <row r="5063">
          <cell r="A5063" t="str">
            <v>86893</v>
          </cell>
          <cell r="B5063" t="str">
            <v>BANCADA DE MÁRMORE BRANCO POLIDO, DE 1,50 X 0,60 M, PARA PIA DE COZINHA - FORNECIMENTO E INSTALAÇÃO. AF_01/2020</v>
          </cell>
          <cell r="C5063" t="str">
            <v>UN</v>
          </cell>
          <cell r="D5063" t="str">
            <v>ATRIBUÍDO SÃO PAULO</v>
          </cell>
          <cell r="E5063" t="str">
            <v>643,74</v>
          </cell>
        </row>
        <row r="5064">
          <cell r="A5064" t="str">
            <v>86894</v>
          </cell>
          <cell r="B5064" t="str">
            <v>BANCADA DE MÁRMORE SINTÉTICO, DE 120 X 60CM, COM CUBA INTEGRADA - FORNECIMENTO E INSTALAÇÃO. AF_01/2020</v>
          </cell>
          <cell r="C5064" t="str">
            <v>UN</v>
          </cell>
          <cell r="D5064" t="str">
            <v>ATRIBUÍDO SÃO PAULO</v>
          </cell>
          <cell r="E5064" t="str">
            <v>309,73</v>
          </cell>
        </row>
        <row r="5065">
          <cell r="A5065" t="str">
            <v>86895</v>
          </cell>
          <cell r="B5065" t="str">
            <v>BANCADA DE GRANITO CINZA POLIDO, DE 0,50 X 0,60 M, PARA LAVATÓRIO - FORNECIMENTO E INSTALAÇÃO. AF_01/2020</v>
          </cell>
          <cell r="C5065" t="str">
            <v>UN</v>
          </cell>
          <cell r="D5065" t="str">
            <v>ATRIBUÍDO SÃO PAULO</v>
          </cell>
          <cell r="E5065" t="str">
            <v>374,60</v>
          </cell>
        </row>
        <row r="5066">
          <cell r="A5066" t="str">
            <v>86899</v>
          </cell>
          <cell r="B5066" t="str">
            <v>BANCADA DE MÁRMORE BRANCO POLIDO, DE 0,50 X 0,60 M, PARA LAVATÓRIO - FORNECIMENTO E INSTALAÇÃO. AF_01/2020</v>
          </cell>
          <cell r="C5066" t="str">
            <v>UN</v>
          </cell>
          <cell r="D5066" t="str">
            <v>ATRIBUÍDO SÃO PAULO</v>
          </cell>
          <cell r="E5066" t="str">
            <v>313,58</v>
          </cell>
        </row>
        <row r="5067">
          <cell r="A5067" t="str">
            <v>86900</v>
          </cell>
          <cell r="B5067" t="str">
            <v>CUBA DE EMBUTIR RETANGULAR DE AÇO INOXIDÁVEL, 46 X 30 X 12 CM - FORNECIMENTO E INSTALAÇÃO. AF_01/2020</v>
          </cell>
          <cell r="C5067" t="str">
            <v>UN</v>
          </cell>
          <cell r="D5067" t="str">
            <v>COEFICIENTE DE REPRESENTATIVIDADE</v>
          </cell>
          <cell r="E5067" t="str">
            <v>194,24</v>
          </cell>
        </row>
        <row r="5068">
          <cell r="A5068" t="str">
            <v>86901</v>
          </cell>
          <cell r="B5068" t="str">
            <v>CUBA DE EMBUTIR OVAL EM LOUÇA BRANCA, 35 X 50CM OU EQUIVALENTE - FORNECIMENTO E INSTALAÇÃO. AF_01/2020</v>
          </cell>
          <cell r="C5068" t="str">
            <v>UN</v>
          </cell>
          <cell r="D5068" t="str">
            <v>COEFICIENTE DE REPRESENTATIVIDADE</v>
          </cell>
          <cell r="E5068" t="str">
            <v>143,83</v>
          </cell>
        </row>
        <row r="5069">
          <cell r="A5069" t="str">
            <v>86902</v>
          </cell>
          <cell r="B5069" t="str">
            <v>LAVATÓRIO LOUÇA BRANCA COM COLUNA, *44 X 35,5* CM, PADRÃO POPULAR - FORNECIMENTO E INSTALAÇÃO. AF_01/2020</v>
          </cell>
          <cell r="C5069" t="str">
            <v>UN</v>
          </cell>
          <cell r="D5069" t="str">
            <v>ATRIBUÍDO SÃO PAULO</v>
          </cell>
          <cell r="E5069" t="str">
            <v>304,51</v>
          </cell>
        </row>
        <row r="5070">
          <cell r="A5070" t="str">
            <v>86903</v>
          </cell>
          <cell r="B5070" t="str">
            <v>LAVATÓRIO LOUÇA BRANCA COM COLUNA, 45 X 55CM OU EQUIVALENTE, PADRÃO MÉDIO - FORNECIMENTO E INSTALAÇÃO. AF_01/2020</v>
          </cell>
          <cell r="C5070" t="str">
            <v>UN</v>
          </cell>
          <cell r="D5070" t="str">
            <v>ATRIBUÍDO SÃO PAULO</v>
          </cell>
          <cell r="E5070" t="str">
            <v>340,41</v>
          </cell>
        </row>
        <row r="5071">
          <cell r="A5071" t="str">
            <v>86904</v>
          </cell>
          <cell r="B5071" t="str">
            <v>LAVATÓRIO LOUÇA BRANCA SUSPENSO, 29,5 X 39CM OU EQUIVALENTE, PADRÃO POPULAR - FORNECIMENTO E INSTALAÇÃO. AF_01/2020</v>
          </cell>
          <cell r="C5071" t="str">
            <v>UN</v>
          </cell>
          <cell r="D5071" t="str">
            <v>ATRIBUÍDO SÃO PAULO</v>
          </cell>
          <cell r="E5071" t="str">
            <v>142,01</v>
          </cell>
        </row>
        <row r="5072">
          <cell r="A5072" t="str">
            <v>86905</v>
          </cell>
          <cell r="B5072" t="str">
            <v>APARELHO MISTURADOR DE MESA PARA LAVATÓRIO, PADRÃO MÉDIO - FORNECIMENTO E INSTALAÇÃO. AF_01/2020</v>
          </cell>
          <cell r="C5072" t="str">
            <v>UN</v>
          </cell>
          <cell r="D5072" t="str">
            <v>COEFICIENTE DE REPRESENTATIVIDADE</v>
          </cell>
          <cell r="E5072" t="str">
            <v>392,22</v>
          </cell>
        </row>
        <row r="5073">
          <cell r="A5073" t="str">
            <v>86906</v>
          </cell>
          <cell r="B5073" t="str">
            <v>TORNEIRA CROMADA DE MESA, 1/2 OU 3/4, PARA LAVATÓRIO, PADRÃO POPULAR - FORNECIMENTO E INSTALAÇÃO. AF_01/2020</v>
          </cell>
          <cell r="C5073" t="str">
            <v>UN</v>
          </cell>
          <cell r="D5073" t="str">
            <v>COLETADO</v>
          </cell>
          <cell r="E5073" t="str">
            <v>72,51</v>
          </cell>
        </row>
        <row r="5074">
          <cell r="A5074" t="str">
            <v>86908</v>
          </cell>
          <cell r="B5074" t="str">
            <v>APARELHO MISTURADOR DE MESA PARA PIA DE COZINHA, PADRÃO MÉDIO - FORNECIMENTO E INSTALAÇÃO. AF_01/2020</v>
          </cell>
          <cell r="C5074" t="str">
            <v>UN</v>
          </cell>
          <cell r="D5074" t="str">
            <v>COEFICIENTE DE REPRESENTATIVIDADE</v>
          </cell>
          <cell r="E5074" t="str">
            <v>471,37</v>
          </cell>
        </row>
        <row r="5075">
          <cell r="A5075" t="str">
            <v>86909</v>
          </cell>
          <cell r="B5075" t="str">
            <v>TORNEIRA CROMADA TUBO MÓVEL, DE MESA, 1/2 OU 3/4, PARA PIA DE COZINHA, PADRÃO ALTO - FORNECIMENTO E INSTALAÇÃO. AF_01/2020</v>
          </cell>
          <cell r="C5075" t="str">
            <v>UN</v>
          </cell>
          <cell r="D5075" t="str">
            <v>COEFICIENTE DE REPRESENTATIVIDADE</v>
          </cell>
          <cell r="E5075" t="str">
            <v>125,91</v>
          </cell>
        </row>
        <row r="5076">
          <cell r="A5076" t="str">
            <v>86910</v>
          </cell>
          <cell r="B5076" t="str">
            <v>TORNEIRA CROMADA TUBO MÓVEL, DE PAREDE, 1/2 OU 3/4, PARA PIA DE COZINHA, PADRÃO MÉDIO - FORNECIMENTO E INSTALAÇÃO. AF_01/2020</v>
          </cell>
          <cell r="C5076" t="str">
            <v>UN</v>
          </cell>
          <cell r="D5076" t="str">
            <v>COEFICIENTE DE REPRESENTATIVIDADE</v>
          </cell>
          <cell r="E5076" t="str">
            <v>124,20</v>
          </cell>
        </row>
        <row r="5077">
          <cell r="A5077" t="str">
            <v>86911</v>
          </cell>
          <cell r="B5077" t="str">
            <v>TORNEIRA CROMADA LONGA, DE PAREDE, 1/2 OU 3/4, PARA PIA DE COZINHA, PADRÃO POPULAR - FORNECIMENTO E INSTALAÇÃO. AF_01/2020</v>
          </cell>
          <cell r="C5077" t="str">
            <v>UN</v>
          </cell>
          <cell r="D5077" t="str">
            <v>COEFICIENTE DE REPRESENTATIVIDADE</v>
          </cell>
          <cell r="E5077" t="str">
            <v>84,83</v>
          </cell>
        </row>
        <row r="5078">
          <cell r="A5078" t="str">
            <v>86913</v>
          </cell>
          <cell r="B5078" t="str">
            <v>TORNEIRA CROMADA 1/2 OU 3/4 PARA TANQUE, PADRÃO POPULAR - FORNECIMENTO E INSTALAÇÃO. AF_01/2020</v>
          </cell>
          <cell r="C5078" t="str">
            <v>UN</v>
          </cell>
          <cell r="D5078" t="str">
            <v>COEFICIENTE DE REPRESENTATIVIDADE</v>
          </cell>
          <cell r="E5078" t="str">
            <v>52,72</v>
          </cell>
        </row>
        <row r="5079">
          <cell r="A5079" t="str">
            <v>86914</v>
          </cell>
          <cell r="B5079" t="str">
            <v>TORNEIRA CROMADA 1/2 OU 3/4 PARA TANQUE, PADRÃO MÉDIO - FORNECIMENTO E INSTALAÇÃO. AF_01/2020</v>
          </cell>
          <cell r="C5079" t="str">
            <v>UN</v>
          </cell>
          <cell r="D5079" t="str">
            <v>COEFICIENTE DE REPRESENTATIVIDADE</v>
          </cell>
          <cell r="E5079" t="str">
            <v>95,14</v>
          </cell>
        </row>
        <row r="5080">
          <cell r="A5080" t="str">
            <v>86915</v>
          </cell>
          <cell r="B5080" t="str">
            <v>TORNEIRA CROMADA DE MESA, 1/2 OU 3/4, PARA LAVATÓRIO, PADRÃO MÉDIO - FORNECIMENTO E INSTALAÇÃO. AF_01/2020</v>
          </cell>
          <cell r="C5080" t="str">
            <v>UN</v>
          </cell>
          <cell r="D5080" t="str">
            <v>COEFICIENTE DE REPRESENTATIVIDADE</v>
          </cell>
          <cell r="E5080" t="str">
            <v>139,24</v>
          </cell>
        </row>
        <row r="5081">
          <cell r="A5081" t="str">
            <v>86916</v>
          </cell>
          <cell r="B5081" t="str">
            <v>TORNEIRA PLÁSTICA 3/4 PARA TANQUE - FORNECIMENTO E INSTALAÇÃO. AF_01/2020</v>
          </cell>
          <cell r="C5081" t="str">
            <v>UN</v>
          </cell>
          <cell r="D5081" t="str">
            <v>COEFICIENTE DE REPRESENTATIVIDADE</v>
          </cell>
          <cell r="E5081" t="str">
            <v>22,53</v>
          </cell>
        </row>
        <row r="5082">
          <cell r="A5082" t="str">
            <v>86919</v>
          </cell>
          <cell r="B5082" t="str">
            <v>TANQUE DE LOUÇA BRANCA COM COLUNA, 30L OU EQUIVALENTE, INCLUSO SIFÃO FLEXÍVEL EM PVC, VÁLVULA METÁLICA E TORNEIRA DE METAL CROMADO PADRÃO MÉDIO - FORNECIMENTO E INSTALAÇÃO. AF_01/2020</v>
          </cell>
          <cell r="C5082" t="str">
            <v>UN</v>
          </cell>
          <cell r="D5082" t="str">
            <v>ATRIBUÍDO SÃO PAULO</v>
          </cell>
          <cell r="E5082" t="str">
            <v>854,86</v>
          </cell>
        </row>
        <row r="5083">
          <cell r="A5083" t="str">
            <v>86920</v>
          </cell>
          <cell r="B5083" t="str">
            <v>TANQUE DE LOUÇA BRANCA COM COLUNA, 30L OU EQUIVALENTE, INCLUSO SIFÃO FLEXÍVEL EM PVC, VÁLVULA PLÁSTICA E TORNEIRA DE METAL CROMADO PADRÃO POPULAR - FORNECIMENTO E INSTALAÇÃO. AF_01/2020</v>
          </cell>
          <cell r="C5083" t="str">
            <v>UN</v>
          </cell>
          <cell r="D5083" t="str">
            <v>ATRIBUÍDO SÃO PAULO</v>
          </cell>
          <cell r="E5083" t="str">
            <v>763,25</v>
          </cell>
        </row>
        <row r="5084">
          <cell r="A5084" t="str">
            <v>86921</v>
          </cell>
          <cell r="B5084" t="str">
            <v>TANQUE DE LOUÇA BRANCA COM COLUNA, 30L OU EQUIVALENTE, INCLUSO SIFÃO FLEXÍVEL EM PVC, VÁLVULA PLÁSTICA E TORNEIRA DE PLÁSTICO - FORNECIMENTO E INSTALAÇÃO. AF_01/2020</v>
          </cell>
          <cell r="C5084" t="str">
            <v>UN</v>
          </cell>
          <cell r="D5084" t="str">
            <v>ATRIBUÍDO SÃO PAULO</v>
          </cell>
          <cell r="E5084" t="str">
            <v>733,06</v>
          </cell>
        </row>
        <row r="5085">
          <cell r="A5085" t="str">
            <v>86922</v>
          </cell>
          <cell r="B5085" t="str">
            <v>TANQUE DE LOUÇA BRANCA SUSPENSO, 18L OU EQUIVALENTE, INCLUSO SIFÃO TIPO GARRAFA EM METAL CROMADO, VÁLVULA METÁLICA E TORNEIRA DE METAL CROMADO PADRÃO MÉDIO - FORNECIMENTO E INSTALAÇÃO. AF_01/2020</v>
          </cell>
          <cell r="C5085" t="str">
            <v>UN</v>
          </cell>
          <cell r="D5085" t="str">
            <v>ATRIBUÍDO SÃO PAULO</v>
          </cell>
          <cell r="E5085" t="str">
            <v>815,05</v>
          </cell>
        </row>
        <row r="5086">
          <cell r="A5086" t="str">
            <v>86923</v>
          </cell>
          <cell r="B5086" t="str">
            <v>TANQUE DE LOUÇA BRANCA SUSPENSO, 18L OU EQUIVALENTE, INCLUSO SIFÃO TIPO GARRAFA EM PVC, VÁLVULA PLÁSTICA E TORNEIRA DE METAL CROMADO PADRÃO POPULAR - FORNECIMENTO E INSTALAÇÃO. AF_01/2020</v>
          </cell>
          <cell r="C5086" t="str">
            <v>UN</v>
          </cell>
          <cell r="D5086" t="str">
            <v>ATRIBUÍDO SÃO PAULO</v>
          </cell>
          <cell r="E5086" t="str">
            <v>568,48</v>
          </cell>
        </row>
        <row r="5087">
          <cell r="A5087" t="str">
            <v>86924</v>
          </cell>
          <cell r="B5087" t="str">
            <v>TANQUE DE LOUÇA BRANCA SUSPENSO, 18L OU EQUIVALENTE, INCLUSO SIFÃO TIPO GARRAFA EM PVC, VÁLVULA PLÁSTICA E TORNEIRA DE PLÁSTICO - FORNECIMENTO E INSTALAÇÃO. AF_01/2020</v>
          </cell>
          <cell r="C5087" t="str">
            <v>UN</v>
          </cell>
          <cell r="D5087" t="str">
            <v>ATRIBUÍDO SÃO PAULO</v>
          </cell>
          <cell r="E5087" t="str">
            <v>538,29</v>
          </cell>
        </row>
        <row r="5088">
          <cell r="A5088" t="str">
            <v>86925</v>
          </cell>
          <cell r="B5088" t="str">
            <v>TANQUE DE MÁRMORE SINTÉTICO COM COLUNA, 22L OU EQUIVALENTE, INCLUSO SIFÃO FLEXÍVEL EM PVC, VÁLVULA PLÁSTICA E TORNEIRA DE METAL CROMADO PADRÃO POPULAR - FORNECIMENTO E INSTALAÇÃO. AF_01/2020</v>
          </cell>
          <cell r="C5088" t="str">
            <v>UN</v>
          </cell>
          <cell r="D5088" t="str">
            <v>ATRIBUÍDO SÃO PAULO</v>
          </cell>
          <cell r="E5088" t="str">
            <v>636,72</v>
          </cell>
        </row>
        <row r="5089">
          <cell r="A5089" t="str">
            <v>86926</v>
          </cell>
          <cell r="B5089" t="str">
            <v>TANQUE DE MÁRMORE SINTÉTICO COM COLUNA, 22L OU EQUIVALENTE, INCLUSO SIFÃO FLEXÍVEL EM PVC, VÁLVULA PLÁSTICA E TORNEIRA DE PLÁSTICO - FORNECIMENTO E INSTALAÇÃO. AF_01/2020</v>
          </cell>
          <cell r="C5089" t="str">
            <v>UN</v>
          </cell>
          <cell r="D5089" t="str">
            <v>ATRIBUÍDO SÃO PAULO</v>
          </cell>
          <cell r="E5089" t="str">
            <v>606,53</v>
          </cell>
        </row>
        <row r="5090">
          <cell r="A5090" t="str">
            <v>86927</v>
          </cell>
          <cell r="B5090" t="str">
            <v>TANQUE DE MÁRMORE SINTÉTICO SUSPENSO, 22L OU EQUIVALENTE, INCLUSO SIFÃO TIPO GARRAFA EM PVC, VÁLVULA PLÁSTICA E TORNEIRA DE METAL CROMADO PADRÃO POPULAR - FORNEC. E INSTALAÇÃO. AF_01/2020</v>
          </cell>
          <cell r="C5090" t="str">
            <v>UN</v>
          </cell>
          <cell r="D5090" t="str">
            <v>ATRIBUÍDO SÃO PAULO</v>
          </cell>
          <cell r="E5090" t="str">
            <v>404,23</v>
          </cell>
        </row>
        <row r="5091">
          <cell r="A5091" t="str">
            <v>86928</v>
          </cell>
          <cell r="B5091" t="str">
            <v>TANQUE DE MÁRMORE SINTÉTICO SUSPENSO, 22L OU EQUIVALENTE, INCLUSO SIFÃO TIPO GARRAFA EM PVC, VÁLVULA PLÁSTICA E TORNEIRA DE PLÁSTICO - FORNECIMENTO E INSTALAÇÃO. AF_01/2020</v>
          </cell>
          <cell r="C5091" t="str">
            <v>UN</v>
          </cell>
          <cell r="D5091" t="str">
            <v>ATRIBUÍDO SÃO PAULO</v>
          </cell>
          <cell r="E5091" t="str">
            <v>374,04</v>
          </cell>
        </row>
        <row r="5092">
          <cell r="A5092" t="str">
            <v>86929</v>
          </cell>
          <cell r="B5092" t="str">
            <v>TANQUE DE MÁRMORE SINTÉTICO SUSPENSO, 22L OU EQUIVALENTE, INCLUSO SIFÃO FLEXÍVEL EM PVC, VÁLVULA PLÁSTICA E TORNEIRA DE METAL CROMADO PADRÃO POPULAR - FORNECIMENTO E INSTALAÇÃO. AF_01/2020</v>
          </cell>
          <cell r="C5092" t="str">
            <v>UN</v>
          </cell>
          <cell r="D5092" t="str">
            <v>ATRIBUÍDO SÃO PAULO</v>
          </cell>
          <cell r="E5092" t="str">
            <v>393,99</v>
          </cell>
        </row>
        <row r="5093">
          <cell r="A5093" t="str">
            <v>86930</v>
          </cell>
          <cell r="B5093" t="str">
            <v>TANQUE DE MÁRMORE SINTÉTICO SUSPENSO, 22L OU EQUIVALENTE, INCLUSO SIFÃO FLEXÍVEL EM PVC, VÁLVULA PLÁSTICA E TORNEIRA DE PLÁSTICO - FORNECIMENTO E INSTALAÇÃO. AF_01/2020</v>
          </cell>
          <cell r="C5093" t="str">
            <v>UN</v>
          </cell>
          <cell r="D5093" t="str">
            <v>ATRIBUÍDO SÃO PAULO</v>
          </cell>
          <cell r="E5093" t="str">
            <v>363,80</v>
          </cell>
        </row>
        <row r="5094">
          <cell r="A5094" t="str">
            <v>86931</v>
          </cell>
          <cell r="B5094" t="str">
            <v>VASO SANITÁRIO SIFONADO COM CAIXA ACOPLADA LOUÇA BRANCA, INCLUSO ENGATE FLEXÍVEL EM PLÁSTICO BRANCO, 1/2  X 40CM - FORNECIMENTO E INSTALAÇÃO. AF_01/2020</v>
          </cell>
          <cell r="C5094" t="str">
            <v>UN</v>
          </cell>
          <cell r="D5094" t="str">
            <v>ATRIBUÍDO SÃO PAULO</v>
          </cell>
          <cell r="E5094" t="str">
            <v>474,39</v>
          </cell>
        </row>
        <row r="5095">
          <cell r="A5095" t="str">
            <v>86932</v>
          </cell>
          <cell r="B5095" t="str">
            <v>VASO SANITÁRIO SIFONADO COM CAIXA ACOPLADA LOUÇA BRANCA - PADRÃO MÉDIO, INCLUSO ENGATE FLEXÍVEL EM METAL CROMADO, 1/2  X 40CM - FORNECIMENTO E INSTALAÇÃO. AF_01/2020</v>
          </cell>
          <cell r="C5095" t="str">
            <v>UN</v>
          </cell>
          <cell r="D5095" t="str">
            <v>ATRIBUÍDO SÃO PAULO</v>
          </cell>
          <cell r="E5095" t="str">
            <v>509,69</v>
          </cell>
        </row>
        <row r="5096">
          <cell r="A5096" t="str">
            <v>86933</v>
          </cell>
          <cell r="B5096" t="str">
            <v>BANCADA DE MÁRMORE SINTÉTICO 120 X 60CM, COM CUBA INTEGRADA, INCLUSO SIFÃO TIPO GARRAFA EM PVC, VÁLVULA EM PLÁSTICO CROMADO TIPO AMERICANA E TORNEIRA CROMADA LONGA, DE PAREDE, PADRÃO POPULAR - FORNECIMENTO E INSTALAÇÃO. AF_01/2020</v>
          </cell>
          <cell r="C5096" t="str">
            <v>UN</v>
          </cell>
          <cell r="D5096" t="str">
            <v>ATRIBUÍDO SÃO PAULO</v>
          </cell>
          <cell r="E5096" t="str">
            <v>443,28</v>
          </cell>
        </row>
        <row r="5097">
          <cell r="A5097" t="str">
            <v>86934</v>
          </cell>
          <cell r="B5097" t="str">
            <v>BANCADA DE MÁRMORE SINTÉTICO 120 X 60CM, COM CUBA INTEGRADA, INCLUSO SIFÃO TIPO FLEXÍVEL EM PVC, VÁLVULA EM PLÁSTICO CROMADO TIPO AMERICANA E TORNEIRA CROMADA LONGA, DE PAREDE, PADRÃO POPULAR - FORNECIMENTO E INSTALAÇÃO. AF_01/2020</v>
          </cell>
          <cell r="C5097" t="str">
            <v>UN</v>
          </cell>
          <cell r="D5097" t="str">
            <v>ATRIBUÍDO SÃO PAULO</v>
          </cell>
          <cell r="E5097" t="str">
            <v>433,04</v>
          </cell>
        </row>
        <row r="5098">
          <cell r="A5098" t="str">
            <v>86935</v>
          </cell>
          <cell r="B5098" t="str">
            <v>CUBA DE EMBUTIR DE AÇO INOXIDÁVEL MÉDIA, INCLUSO VÁLVULA TIPO AMERICANA EM METAL CROMADO E SIFÃO FLEXÍVEL EM PVC - FORNECIMENTO E INSTALAÇÃO. AF_01/2020</v>
          </cell>
          <cell r="C5098" t="str">
            <v>UN</v>
          </cell>
          <cell r="D5098" t="str">
            <v>COEFICIENTE DE REPRESENTATIVIDADE</v>
          </cell>
          <cell r="E5098" t="str">
            <v>268,97</v>
          </cell>
        </row>
        <row r="5099">
          <cell r="A5099" t="str">
            <v>86936</v>
          </cell>
          <cell r="B5099" t="str">
            <v>CUBA DE EMBUTIR DE AÇO INOXIDÁVEL MÉDIA, INCLUSO VÁLVULA TIPO AMERICANA E SIFÃO TIPO GARRAFA EM METAL CROMADO - FORNECIMENTO E INSTALAÇÃO. AF_01/2020</v>
          </cell>
          <cell r="C5099" t="str">
            <v>UN</v>
          </cell>
          <cell r="D5099" t="str">
            <v>COEFICIENTE DE REPRESENTATIVIDADE</v>
          </cell>
          <cell r="E5099" t="str">
            <v>434,17</v>
          </cell>
        </row>
        <row r="5100">
          <cell r="A5100" t="str">
            <v>86937</v>
          </cell>
          <cell r="B5100" t="str">
            <v>CUBA DE EMBUTIR OVAL EM LOUÇA BRANCA, 35 X 50CM OU EQUIVALENTE, INCLUSO VÁLVULA EM METAL CROMADO E SIFÃO FLEXÍVEL EM PVC - FORNECIMENTO E INSTALAÇÃO. AF_01/2020</v>
          </cell>
          <cell r="C5100" t="str">
            <v>UN</v>
          </cell>
          <cell r="D5100" t="str">
            <v>COEFICIENTE DE REPRESENTATIVIDADE</v>
          </cell>
          <cell r="E5100" t="str">
            <v>213,98</v>
          </cell>
        </row>
        <row r="5101">
          <cell r="A5101" t="str">
            <v>86938</v>
          </cell>
          <cell r="B5101" t="str">
            <v>CUBA DE EMBUTIR OVAL EM LOUÇA BRANCA, 35 X 50CM OU EQUIVALENTE, INCLUSO VÁLVULA E SIFÃO TIPO GARRAFA EM METAL CROMADO - FORNECIMENTO E INSTALAÇÃO. AF_01/2020</v>
          </cell>
          <cell r="C5101" t="str">
            <v>UN</v>
          </cell>
          <cell r="D5101" t="str">
            <v>COEFICIENTE DE REPRESENTATIVIDADE</v>
          </cell>
          <cell r="E5101" t="str">
            <v>379,18</v>
          </cell>
        </row>
        <row r="5102">
          <cell r="A5102" t="str">
            <v>86939</v>
          </cell>
          <cell r="B5102" t="str">
            <v>LAVATÓRIO LOUÇA BRANCA COM COLUNA, *44 X 35,5* CM, PADRÃO POPULAR, INCLUSO SIFÃO FLEXÍVEL EM PVC, VÁLVULA E ENGATE FLEXÍVEL 30CM EM PLÁSTICO E COM TORNEIRA CROMADA PADRÃO POPULAR - FORNECIMENTO E INSTALAÇÃO. AF_01/2020</v>
          </cell>
          <cell r="C5102" t="str">
            <v>UN</v>
          </cell>
          <cell r="D5102" t="str">
            <v>ATRIBUÍDO SÃO PAULO</v>
          </cell>
          <cell r="E5102" t="str">
            <v>407,89</v>
          </cell>
        </row>
        <row r="5103">
          <cell r="A5103" t="str">
            <v>86940</v>
          </cell>
          <cell r="B5103" t="str">
            <v>LAVATÓRIO LOUÇA BRANCA COM COLUNA, 45 X 55CM OU EQUIVALENTE, PADRÃO MÉDIO, INCLUSO SIFÃO TIPO GARRAFA, VÁLVULA E ENGATE FLEXÍVEL DE 40CM EM METAL CROMADO, COM APARELHO MISTURADOR PADRÃO MÉDIO - FORNECIMENTO E INSTALAÇÃO. AF_01/2020</v>
          </cell>
          <cell r="C5103" t="str">
            <v>UN</v>
          </cell>
          <cell r="D5103" t="str">
            <v>ATRIBUÍDO SÃO PAULO</v>
          </cell>
          <cell r="E5103" t="str">
            <v>1.061,42</v>
          </cell>
        </row>
        <row r="5104">
          <cell r="A5104" t="str">
            <v>86941</v>
          </cell>
          <cell r="B5104" t="str">
            <v>LAVATÓRIO LOUÇA BRANCA COM COLUNA, 45 X 55CM OU EQUIVALENTE, PADRÃO MÉDIO, INCLUSO SIFÃO TIPO GARRAFA, VÁLVULA E ENGATE FLEXÍVEL DE 40CM EM METAL CROMADO, COM TORNEIRA CROMADA DE MESA, PADRÃO MÉDIO - FORNECIMENTO E INSTALAÇÃO. AF_01/2020</v>
          </cell>
          <cell r="C5104" t="str">
            <v>UN</v>
          </cell>
          <cell r="D5104" t="str">
            <v>ATRIBUÍDO SÃO PAULO</v>
          </cell>
          <cell r="E5104" t="str">
            <v>761,72</v>
          </cell>
        </row>
        <row r="5105">
          <cell r="A5105" t="str">
            <v>86942</v>
          </cell>
          <cell r="B5105" t="str">
            <v>LAVATÓRIO LOUÇA BRANCA SUSPENSO, 29,5 X 39CM OU EQUIVALENTE, PADRÃO POPULAR, INCLUSO SIFÃO TIPO GARRAFA EM PVC, VÁLVULA E ENGATE FLEXÍVEL 30CM EM PLÁSTICO E TORNEIRA CROMADA DE MESA, PADRÃO POPULAR - FORNECIMENTO E INSTALAÇÃO. AF_01/2020</v>
          </cell>
          <cell r="C5105" t="str">
            <v>UN</v>
          </cell>
          <cell r="D5105" t="str">
            <v>ATRIBUÍDO SÃO PAULO</v>
          </cell>
          <cell r="E5105" t="str">
            <v>255,63</v>
          </cell>
        </row>
        <row r="5106">
          <cell r="A5106" t="str">
            <v>86943</v>
          </cell>
          <cell r="B5106" t="str">
            <v>LAVATÓRIO LOUÇA BRANCA SUSPENSO, 29,5 X 39CM OU EQUIVALENTE, PADRÃO POPULAR, INCLUSO SIFÃO FLEXÍVEL EM PVC, VÁLVULA E ENGATE FLEXÍVEL 30CM EM PLÁSTICO E TORNEIRA CROMADA DE MESA, PADRÃO POPULAR - FORNECIMENTO E INSTALAÇÃO. AF_01/2020</v>
          </cell>
          <cell r="C5106" t="str">
            <v>UN</v>
          </cell>
          <cell r="D5106" t="str">
            <v>ATRIBUÍDO SÃO PAULO</v>
          </cell>
          <cell r="E5106" t="str">
            <v>245,39</v>
          </cell>
        </row>
        <row r="5107">
          <cell r="A5107" t="str">
            <v>86947</v>
          </cell>
          <cell r="B5107" t="str">
            <v>BANCADA MÁRMORE BRANCO, 50 X 60 CM, INCLUSO CUBA DE EMBUTIR OVAL EM LOUÇA BRANCA 35 X 50 CM, VÁLVULA, SIFÃO TIPO GARRAFA E ENGATE FLEXÍVEL 40 CM EM METAL CROMADO E APARELHO MISTURADOR DE MESA, PADRÃO MÉDIO - FORNEC. E INSTALAÇÃO. AF_01/2020</v>
          </cell>
          <cell r="C5107" t="str">
            <v>UN</v>
          </cell>
          <cell r="D5107" t="str">
            <v>ATRIBUÍDO SÃO PAULO</v>
          </cell>
          <cell r="E5107" t="str">
            <v>1.178,42</v>
          </cell>
        </row>
        <row r="5108">
          <cell r="A5108" t="str">
            <v>93396</v>
          </cell>
          <cell r="B5108" t="str">
            <v>BANCADA GRANITO CINZA,  50 X 60 CM, INCL. CUBA DE EMBUTIR OVAL LOUÇA BRANCA 35 X 50 CM, VÁLVULA METAL CROMADO, SIFÃO FLEXÍVEL PVC, ENGATE 30 CM FLEXÍVEL PLÁSTICO E TORNEIRA CROMADA DE MESA, PADRÃO POPULAR - FORNEC. E INSTALAÇÃO. AF_01/2020</v>
          </cell>
          <cell r="C5108" t="str">
            <v>UN</v>
          </cell>
          <cell r="D5108" t="str">
            <v>ATRIBUÍDO SÃO PAULO</v>
          </cell>
          <cell r="E5108" t="str">
            <v>671,00</v>
          </cell>
        </row>
        <row r="5109">
          <cell r="A5109" t="str">
            <v>93441</v>
          </cell>
          <cell r="B5109" t="str">
            <v>BANCADA GRANITO CINZA  150 X 60 CM, COM CUBA DE EMBUTIR DE AÇO, VÁLVULA AMERICANA EM METAL, SIFÃO FLEXÍVEL EM PVC, ENGATE FLEXÍVEL 30 CM, TORNEIRA CROMADA LONGA, DE PAREDE, 1/2 OU 3/4, P/ COZINHA, PADRÃO POPULAR - FORNEC. E INSTALAÇÃO. AF_01/2020</v>
          </cell>
          <cell r="C5109" t="str">
            <v>UN</v>
          </cell>
          <cell r="D5109" t="str">
            <v>ATRIBUÍDO SÃO PAULO</v>
          </cell>
          <cell r="E5109" t="str">
            <v>1.170,10</v>
          </cell>
        </row>
        <row r="5110">
          <cell r="A5110" t="str">
            <v>93442</v>
          </cell>
          <cell r="B5110" t="str">
            <v>BANCADA MÁRMORE BRANCO 150 X 60 CM, COM CUBA DE EMBUTIR DE AÇO, VÁLVULA AMERICANA E SIFÃO TIPO GARRAFA EM METAL , ENGATE FLEXÍVEL 30 CM, TORNEIRA CROMADA, DE MESA, 1/2 OU 3/4, PARA PIA COZINHA, PADRÃO ALTO - FORNEC. E INSTALAÇÃO. AF_01/2020</v>
          </cell>
          <cell r="C5110" t="str">
            <v>UN</v>
          </cell>
          <cell r="D5110" t="str">
            <v>ATRIBUÍDO SÃO PAULO</v>
          </cell>
          <cell r="E5110" t="str">
            <v>1.213,73</v>
          </cell>
        </row>
        <row r="5111">
          <cell r="A5111" t="str">
            <v>95469</v>
          </cell>
          <cell r="B5111" t="str">
            <v>VASO SANITARIO SIFONADO CONVENCIONAL COM  LOUÇA BRANCA - FORNECIMENTO E INSTALAÇÃO. AF_01/2020</v>
          </cell>
          <cell r="C5111" t="str">
            <v>UN</v>
          </cell>
          <cell r="D5111" t="str">
            <v>ATRIBUÍDO SÃO PAULO</v>
          </cell>
          <cell r="E5111" t="str">
            <v>281,67</v>
          </cell>
        </row>
        <row r="5112">
          <cell r="A5112" t="str">
            <v>95470</v>
          </cell>
          <cell r="B5112" t="str">
            <v>VASO SANITARIO SIFONADO CONVENCIONAL COM LOUÇA BRANCA, INCLUSO CONJUNTO DE LIGAÇÃO PARA BACIA SANITÁRIA AJUSTÁVEL - FORNECIMENTO E INSTALAÇÃO. AF_10/2016</v>
          </cell>
          <cell r="C5112" t="str">
            <v>UN</v>
          </cell>
          <cell r="D5112" t="str">
            <v>ATRIBUÍDO SÃO PAULO</v>
          </cell>
          <cell r="E5112" t="str">
            <v>290,56</v>
          </cell>
        </row>
        <row r="5113">
          <cell r="A5113" t="str">
            <v>95471</v>
          </cell>
          <cell r="B5113" t="str">
            <v>VASO SANITARIO SIFONADO CONVENCIONAL PARA PCD SEM FURO FRONTAL COM  LOUÇA BRANCA SEM ASSENTO -  FORNECIMENTO E INSTALAÇÃO. AF_01/2020</v>
          </cell>
          <cell r="C5113" t="str">
            <v>UN</v>
          </cell>
          <cell r="D5113" t="str">
            <v>ATRIBUÍDO SÃO PAULO</v>
          </cell>
          <cell r="E5113" t="str">
            <v>728,23</v>
          </cell>
        </row>
        <row r="5114">
          <cell r="A5114" t="str">
            <v>95472</v>
          </cell>
          <cell r="B5114" t="str">
            <v>VASO SANITARIO SIFONADO CONVENCIONAL PARA PCD SEM FURO FRONTAL COM LOUÇA BRANCA SEM ASSENTO, INCLUSO CONJUNTO DE LIGAÇÃO PARA BACIA SANITÁRIA AJUSTÁVEL - FORNECIMENTO E INSTALAÇÃO. AF_01/2020</v>
          </cell>
          <cell r="C5114" t="str">
            <v>UN</v>
          </cell>
          <cell r="D5114" t="str">
            <v>ATRIBUÍDO SÃO PAULO</v>
          </cell>
          <cell r="E5114" t="str">
            <v>737,12</v>
          </cell>
        </row>
        <row r="5115">
          <cell r="A5115" t="str">
            <v>95542</v>
          </cell>
          <cell r="B5115" t="str">
            <v>PORTA TOALHA ROSTO EM METAL CROMADO, TIPO ARGOLA, INCLUSO FIXAÇÃO. AF_01/2020</v>
          </cell>
          <cell r="C5115" t="str">
            <v>UN</v>
          </cell>
          <cell r="D5115" t="str">
            <v>COEFICIENTE DE REPRESENTATIVIDADE</v>
          </cell>
          <cell r="E5115" t="str">
            <v>60,42</v>
          </cell>
        </row>
        <row r="5116">
          <cell r="A5116" t="str">
            <v>95543</v>
          </cell>
          <cell r="B5116" t="str">
            <v>PORTA TOALHA BANHO EM METAL CROMADO, TIPO BARRA, INCLUSO FIXAÇÃO. AF_01/2020</v>
          </cell>
          <cell r="C5116" t="str">
            <v>UN</v>
          </cell>
          <cell r="D5116" t="str">
            <v>COEFICIENTE DE REPRESENTATIVIDADE</v>
          </cell>
          <cell r="E5116" t="str">
            <v>97,78</v>
          </cell>
        </row>
        <row r="5117">
          <cell r="A5117" t="str">
            <v>95544</v>
          </cell>
          <cell r="B5117" t="str">
            <v>PAPELEIRA DE PAREDE EM METAL CROMADO SEM TAMPA, INCLUSO FIXAÇÃO. AF_01/2020</v>
          </cell>
          <cell r="C5117" t="str">
            <v>UN</v>
          </cell>
          <cell r="D5117" t="str">
            <v>COEFICIENTE DE REPRESENTATIVIDADE</v>
          </cell>
          <cell r="E5117" t="str">
            <v>76,52</v>
          </cell>
        </row>
        <row r="5118">
          <cell r="A5118" t="str">
            <v>95545</v>
          </cell>
          <cell r="B5118" t="str">
            <v>SABONETEIRA DE PAREDE EM METAL CROMADO, INCLUSO FIXAÇÃO. AF_01/2020</v>
          </cell>
          <cell r="C5118" t="str">
            <v>UN</v>
          </cell>
          <cell r="D5118" t="str">
            <v>COLETADO</v>
          </cell>
          <cell r="E5118" t="str">
            <v>74,80</v>
          </cell>
        </row>
        <row r="5119">
          <cell r="A5119" t="str">
            <v>95546</v>
          </cell>
          <cell r="B5119" t="str">
            <v>KIT DE ACESSORIOS PARA BANHEIRO EM METAL CROMADO, 5 PECAS, INCLUSO FIXAÇÃO. AF_01/2020</v>
          </cell>
          <cell r="C5119" t="str">
            <v>UN</v>
          </cell>
          <cell r="D5119" t="str">
            <v>COEFICIENTE DE REPRESENTATIVIDADE</v>
          </cell>
          <cell r="E5119" t="str">
            <v>225,29</v>
          </cell>
        </row>
        <row r="5120">
          <cell r="A5120" t="str">
            <v>95547</v>
          </cell>
          <cell r="B5120" t="str">
            <v>SABONETEIRA PLASTICA TIPO DISPENSER PARA SABONETE LIQUIDO COM RESERVATORIO 800 A 1500 ML, INCLUSO FIXAÇÃO. AF_01/2020</v>
          </cell>
          <cell r="C5120" t="str">
            <v>UN</v>
          </cell>
          <cell r="D5120" t="str">
            <v>COLETADO</v>
          </cell>
          <cell r="E5120" t="str">
            <v>54,30</v>
          </cell>
        </row>
        <row r="5121">
          <cell r="A5121" t="str">
            <v>100848</v>
          </cell>
          <cell r="B5121" t="str">
            <v>VASO SANITÁRIO INFANTIL LOUÇA BRANCA - FORNECIMENTO E INSTALACAO. AF_01/2020</v>
          </cell>
          <cell r="C5121" t="str">
            <v>UN</v>
          </cell>
          <cell r="D5121" t="str">
            <v>ATRIBUÍDO SÃO PAULO</v>
          </cell>
          <cell r="E5121" t="str">
            <v>524,82</v>
          </cell>
        </row>
        <row r="5122">
          <cell r="A5122" t="str">
            <v>100849</v>
          </cell>
          <cell r="B5122" t="str">
            <v>ASSENTO SANITÁRIO CONVENCIONAL - FORNECIMENTO E INSTALACAO. AF_01/2020</v>
          </cell>
          <cell r="C5122" t="str">
            <v>UN</v>
          </cell>
          <cell r="D5122" t="str">
            <v>COLETADO</v>
          </cell>
          <cell r="E5122" t="str">
            <v>43,45</v>
          </cell>
        </row>
        <row r="5123">
          <cell r="A5123" t="str">
            <v>100851</v>
          </cell>
          <cell r="B5123" t="str">
            <v>ASSENTO SANITÁRIO INFANTIL - FORNECIMENTO E INSTALACAO. AF_01/2020</v>
          </cell>
          <cell r="C5123" t="str">
            <v>UN</v>
          </cell>
          <cell r="D5123" t="str">
            <v>COEFICIENTE DE REPRESENTATIVIDADE</v>
          </cell>
          <cell r="E5123" t="str">
            <v>87,89</v>
          </cell>
        </row>
        <row r="5124">
          <cell r="A5124" t="str">
            <v>100852</v>
          </cell>
          <cell r="B5124" t="str">
            <v>CUBA DE EMBUTIR RETANGULAR DE AÇO INOXIDÁVEL, 56 X 33 X 12 CM - FORNECIMENTO E INSTALAÇÃO. AF_01/2020</v>
          </cell>
          <cell r="C5124" t="str">
            <v>UN</v>
          </cell>
          <cell r="D5124" t="str">
            <v>COEFICIENTE DE REPRESENTATIVIDADE</v>
          </cell>
          <cell r="E5124" t="str">
            <v>213,25</v>
          </cell>
        </row>
        <row r="5125">
          <cell r="A5125" t="str">
            <v>100853</v>
          </cell>
          <cell r="B5125" t="str">
            <v>TORNEIRA CROMADA DE MESA PARA LAVATORIO, TIPO MONOCOMANDO. AF_01/2020</v>
          </cell>
          <cell r="C5125" t="str">
            <v>UN</v>
          </cell>
          <cell r="D5125" t="str">
            <v>COEFICIENTE DE REPRESENTATIVIDADE</v>
          </cell>
          <cell r="E5125" t="str">
            <v>332,98</v>
          </cell>
        </row>
        <row r="5126">
          <cell r="A5126" t="str">
            <v>100854</v>
          </cell>
          <cell r="B5126" t="str">
            <v>TORNEIRA CROMADA DE MESA PARA LAVATÓRIO COM SENSOR DE PRESENCA. AF_01/2020</v>
          </cell>
          <cell r="C5126" t="str">
            <v>UN</v>
          </cell>
          <cell r="D5126" t="str">
            <v>COEFICIENTE DE REPRESENTATIVIDADE</v>
          </cell>
          <cell r="E5126" t="str">
            <v>1.744,69</v>
          </cell>
        </row>
        <row r="5127">
          <cell r="A5127" t="str">
            <v>100856</v>
          </cell>
          <cell r="B5127" t="str">
            <v>MANOPLA E CANOPLA CROMADA  FORNECIMENTO E INSTALAÇÃO. AF_01/2020</v>
          </cell>
          <cell r="C5127" t="str">
            <v>UN</v>
          </cell>
          <cell r="D5127" t="str">
            <v>COEFICIENTE DE REPRESENTATIVIDADE</v>
          </cell>
          <cell r="E5127" t="str">
            <v>36,54</v>
          </cell>
        </row>
        <row r="5128">
          <cell r="A5128" t="str">
            <v>100857</v>
          </cell>
          <cell r="B5128" t="str">
            <v>ACABAMENTO MONOCOMANDO PARA CHUVEIRO  FORNECIMENTO E INSTALAÇÃO. AF_01/2020</v>
          </cell>
          <cell r="C5128" t="str">
            <v>UN</v>
          </cell>
          <cell r="D5128" t="str">
            <v>COEFICIENTE DE REPRESENTATIVIDADE</v>
          </cell>
          <cell r="E5128" t="str">
            <v>510,50</v>
          </cell>
        </row>
        <row r="5129">
          <cell r="A5129" t="str">
            <v>100858</v>
          </cell>
          <cell r="B5129" t="str">
            <v>MICTÓRIO SIFONADO LOUÇA BRANCA  PADRÃO MÉDIO  FORNECIMENTO E INSTALAÇÃO. AF_01/2020</v>
          </cell>
          <cell r="C5129" t="str">
            <v>UN</v>
          </cell>
          <cell r="D5129" t="str">
            <v>ATRIBUÍDO SÃO PAULO</v>
          </cell>
          <cell r="E5129" t="str">
            <v>715,92</v>
          </cell>
        </row>
        <row r="5130">
          <cell r="A5130" t="str">
            <v>100859</v>
          </cell>
          <cell r="B5130" t="str">
            <v>MICTÓRIO SIFONADO LOUÇA BRANCA PARA ENTRADA DE ÁGUA EMBUTIDA  PADRÃO ALTO  FORNECIMENTO E INSTALAÇÃO. AF_01/2020</v>
          </cell>
          <cell r="C5130" t="str">
            <v>UN</v>
          </cell>
          <cell r="D5130" t="str">
            <v>ATRIBUÍDO SÃO PAULO</v>
          </cell>
          <cell r="E5130" t="str">
            <v>961,30</v>
          </cell>
        </row>
        <row r="5131">
          <cell r="A5131" t="str">
            <v>100860</v>
          </cell>
          <cell r="B5131" t="str">
            <v>CHUVEIRO ELÉTRICO COMUM CORPO PLÁSTICO, TIPO DUCHA  FORNECIMENTO E INSTALAÇÃO. AF_01/2020</v>
          </cell>
          <cell r="C5131" t="str">
            <v>UN</v>
          </cell>
          <cell r="D5131" t="str">
            <v>COLETADO</v>
          </cell>
          <cell r="E5131" t="str">
            <v>93,65</v>
          </cell>
        </row>
        <row r="5132">
          <cell r="A5132" t="str">
            <v>100861</v>
          </cell>
          <cell r="B5132" t="str">
            <v>SUPORTE MÃO FRANCESA EM AÇO, ABAS IGUAIS 30 CM, CAPACIDADE MINIMA 60 KG, BRANCO - FORNECIMENTO E INSTALAÇÃO. AF_01/2020</v>
          </cell>
          <cell r="C5132" t="str">
            <v>UN</v>
          </cell>
          <cell r="D5132" t="str">
            <v>ATRIBUÍDO SÃO PAULO</v>
          </cell>
          <cell r="E5132" t="str">
            <v>32,15</v>
          </cell>
        </row>
        <row r="5133">
          <cell r="A5133" t="str">
            <v>100862</v>
          </cell>
          <cell r="B5133" t="str">
            <v>SUPORTE MÃO FRANCESA EM ACO, ABAS IGUAIS 40 CM, CAPACIDADE MINIMA 70 KG, BRANCO - FORNECIMENTO E INSTALAÇÃO. AF_01/2020</v>
          </cell>
          <cell r="C5133" t="str">
            <v>UN</v>
          </cell>
          <cell r="D5133" t="str">
            <v>ATRIBUÍDO SÃO PAULO</v>
          </cell>
          <cell r="E5133" t="str">
            <v>35,56</v>
          </cell>
        </row>
        <row r="5134">
          <cell r="A5134" t="str">
            <v>100863</v>
          </cell>
          <cell r="B5134" t="str">
            <v>BARRA DE APOIO EM "L", EM ACO INOX POLIDO 70 X 70 CM, FIXADA NA PAREDE - FORNECIMENTO E INSTALACAO. AF_01/2020</v>
          </cell>
          <cell r="C5134" t="str">
            <v>UN</v>
          </cell>
          <cell r="D5134" t="str">
            <v>ATRIBUÍDO SÃO PAULO</v>
          </cell>
          <cell r="E5134" t="str">
            <v>628,04</v>
          </cell>
        </row>
        <row r="5135">
          <cell r="A5135" t="str">
            <v>100864</v>
          </cell>
          <cell r="B5135" t="str">
            <v>BARRA DE APOIO EM "L", EM ACO INOX POLIDO 80 X 80 CM, FIXADA NA PAREDE - FORNECIMENTO E INSTALACAO. AF_01/2020</v>
          </cell>
          <cell r="C5135" t="str">
            <v>UN</v>
          </cell>
          <cell r="D5135" t="str">
            <v>ATRIBUÍDO SÃO PAULO</v>
          </cell>
          <cell r="E5135" t="str">
            <v>690,35</v>
          </cell>
        </row>
        <row r="5136">
          <cell r="A5136" t="str">
            <v>100865</v>
          </cell>
          <cell r="B5136" t="str">
            <v>BARRA DE APOIO LATERAL ARTICULADA, COM TRAVA, EM ACO INOX POLIDO, FIXADA NA PAREDE - FORNECIMENTO E INSTALAÇÃO. AF_01/2020</v>
          </cell>
          <cell r="C5136" t="str">
            <v>UN</v>
          </cell>
          <cell r="D5136" t="str">
            <v>ATRIBUÍDO SÃO PAULO</v>
          </cell>
          <cell r="E5136" t="str">
            <v>615,55</v>
          </cell>
        </row>
        <row r="5137">
          <cell r="A5137" t="str">
            <v>100866</v>
          </cell>
          <cell r="B5137" t="str">
            <v>BARRA DE APOIO RETA, EM ACO INOX POLIDO, COMPRIMENTO 60CM, FIXADA NA PAREDE - FORNECIMENTO E INSTALAÇÃO. AF_01/2020</v>
          </cell>
          <cell r="C5137" t="str">
            <v>UN</v>
          </cell>
          <cell r="D5137" t="str">
            <v>ATRIBUÍDO SÃO PAULO</v>
          </cell>
          <cell r="E5137" t="str">
            <v>323,15</v>
          </cell>
        </row>
        <row r="5138">
          <cell r="A5138" t="str">
            <v>100867</v>
          </cell>
          <cell r="B5138" t="str">
            <v>BARRA DE APOIO RETA, EM ACO INOX POLIDO, COMPRIMENTO 70 CM,  FIXADA NA PAREDE - FORNECIMENTO E INSTALAÇÃO. AF_01/2020</v>
          </cell>
          <cell r="C5138" t="str">
            <v>UN</v>
          </cell>
          <cell r="D5138" t="str">
            <v>ATRIBUÍDO SÃO PAULO</v>
          </cell>
          <cell r="E5138" t="str">
            <v>343,70</v>
          </cell>
        </row>
        <row r="5139">
          <cell r="A5139" t="str">
            <v>100868</v>
          </cell>
          <cell r="B5139" t="str">
            <v>BARRA DE APOIO RETA, EM ACO INOX POLIDO, COMPRIMENTO 80 CM,  FIXADA NA PAREDE - FORNECIMENTO E INSTALAÇÃO. AF_01/2020</v>
          </cell>
          <cell r="C5139" t="str">
            <v>UN</v>
          </cell>
          <cell r="D5139" t="str">
            <v>ATRIBUÍDO SÃO PAULO</v>
          </cell>
          <cell r="E5139" t="str">
            <v>357,37</v>
          </cell>
        </row>
        <row r="5140">
          <cell r="A5140" t="str">
            <v>100869</v>
          </cell>
          <cell r="B5140" t="str">
            <v>BARRA DE APOIO RETA, EM ACO INOX POLIDO, COMPRIMENTO 90 CM,  FIXADA NA PAREDE - FORNECIMENTO E INSTALAÇÃO. AF_01/2020</v>
          </cell>
          <cell r="C5140" t="str">
            <v>UN</v>
          </cell>
          <cell r="D5140" t="str">
            <v>ATRIBUÍDO SÃO PAULO</v>
          </cell>
          <cell r="E5140" t="str">
            <v>367,86</v>
          </cell>
        </row>
        <row r="5141">
          <cell r="A5141" t="str">
            <v>100870</v>
          </cell>
          <cell r="B5141" t="str">
            <v>BARRA DE APOIO RETA, EM ALUMINIO, COMPRIMENTO 60 CM,  FIXADA NA PAREDE - FORNECIMENTO E INSTALAÇÃO. AF_01/2020</v>
          </cell>
          <cell r="C5141" t="str">
            <v>UN</v>
          </cell>
          <cell r="D5141" t="str">
            <v>ATRIBUÍDO SÃO PAULO</v>
          </cell>
          <cell r="E5141" t="str">
            <v>306,60</v>
          </cell>
        </row>
        <row r="5142">
          <cell r="A5142" t="str">
            <v>100871</v>
          </cell>
          <cell r="B5142" t="str">
            <v>BARRA DE APOIO RETA, EM ALUMINIO, COMPRIMENTO 70 CM,  FIXADA NA PAREDE - FORNECIMENTO E INSTALAÇÃO. AF_01/2020</v>
          </cell>
          <cell r="C5142" t="str">
            <v>UN</v>
          </cell>
          <cell r="D5142" t="str">
            <v>ATRIBUÍDO SÃO PAULO</v>
          </cell>
          <cell r="E5142" t="str">
            <v>331,42</v>
          </cell>
        </row>
        <row r="5143">
          <cell r="A5143" t="str">
            <v>100872</v>
          </cell>
          <cell r="B5143" t="str">
            <v>BARRA DE APOIO RETA, EM ALUMINIO, COMPRIMENTO 80 CM,  FIXADA NA PAREDE - FORNECIMENTO E INSTALAÇÃO. AF_01/2020</v>
          </cell>
          <cell r="C5143" t="str">
            <v>UN</v>
          </cell>
          <cell r="D5143" t="str">
            <v>ATRIBUÍDO SÃO PAULO</v>
          </cell>
          <cell r="E5143" t="str">
            <v>347,27</v>
          </cell>
        </row>
        <row r="5144">
          <cell r="A5144" t="str">
            <v>100873</v>
          </cell>
          <cell r="B5144" t="str">
            <v>BARRA DE APOIO RETA, EM ALUMINIO, COMPRIMENTO 90 CM,  FIXADA NA PAREDE - FORNECIMENTO E INSTALAÇÃO. AF_01/2020</v>
          </cell>
          <cell r="C5144" t="str">
            <v>UN</v>
          </cell>
          <cell r="D5144" t="str">
            <v>ATRIBUÍDO SÃO PAULO</v>
          </cell>
          <cell r="E5144" t="str">
            <v>357,17</v>
          </cell>
        </row>
        <row r="5145">
          <cell r="A5145" t="str">
            <v>100874</v>
          </cell>
          <cell r="B5145" t="str">
            <v>PUXADOR PARA PCD, FIXADO NA PORTA - FORNECIMENTO E INSTALAÇÃO. AF_01/2020</v>
          </cell>
          <cell r="C5145" t="str">
            <v>UN</v>
          </cell>
          <cell r="D5145" t="str">
            <v>ATRIBUÍDO SÃO PAULO</v>
          </cell>
          <cell r="E5145" t="str">
            <v>323,15</v>
          </cell>
        </row>
        <row r="5146">
          <cell r="A5146" t="str">
            <v>100875</v>
          </cell>
          <cell r="B5146" t="str">
            <v>BANCO ARTICULADO, EM ACO INOX, PARA PCD, FIXADO NA PAREDE - FORNECIMENTO E INSTALAÇÃO. AF_01/2020</v>
          </cell>
          <cell r="C5146" t="str">
            <v>UN</v>
          </cell>
          <cell r="D5146" t="str">
            <v>ATRIBUÍDO SÃO PAULO</v>
          </cell>
          <cell r="E5146" t="str">
            <v>1.135,86</v>
          </cell>
        </row>
        <row r="5147">
          <cell r="A5147" t="str">
            <v>100878</v>
          </cell>
          <cell r="B5147" t="str">
            <v>VASO SANITÁRIO SIFONADO COM CAIXA ACOPLADA, LOUÇA BRANCA - PADRÃO ALTO - FORNECIMENTO E INSTALAÇÃO. AF_01/2020</v>
          </cell>
          <cell r="C5147" t="str">
            <v>UN</v>
          </cell>
          <cell r="D5147" t="str">
            <v>ATRIBUÍDO SÃO PAULO</v>
          </cell>
          <cell r="E5147" t="str">
            <v>620,69</v>
          </cell>
        </row>
        <row r="5148">
          <cell r="A5148" t="str">
            <v>98052</v>
          </cell>
          <cell r="B5148" t="str">
            <v>TANQUE SÉPTICO CIRCULAR, EM CONCRETO PRÉ-MOLDADO, DIÂMETRO INTERNO = 1,10 M, ALTURA INTERNA = 2,50 M, VOLUME ÚTIL: 2138,2 L (PARA 5 CONTRIBUINTES). AF_12/2020_PA</v>
          </cell>
          <cell r="C5148" t="str">
            <v>UN</v>
          </cell>
          <cell r="D5148" t="str">
            <v>ATRIBUÍDO SÃO PAULO</v>
          </cell>
          <cell r="E5148" t="str">
            <v>2.073,14</v>
          </cell>
        </row>
        <row r="5149">
          <cell r="A5149" t="str">
            <v>98053</v>
          </cell>
          <cell r="B5149" t="str">
            <v>TANQUE SÉPTICO CIRCULAR, EM CONCRETO PRÉ-MOLDADO, DIÂMETRO INTERNO = 1,40 M, ALTURA INTERNA = 2,50 M, VOLUME ÚTIL: 3463,6 L (PARA 13 CONTRIBUINTES). AF_12/2020_PA</v>
          </cell>
          <cell r="C5149" t="str">
            <v>UN</v>
          </cell>
          <cell r="D5149" t="str">
            <v>ATRIBUÍDO SÃO PAULO</v>
          </cell>
          <cell r="E5149" t="str">
            <v>2.855,34</v>
          </cell>
        </row>
        <row r="5150">
          <cell r="A5150" t="str">
            <v>98054</v>
          </cell>
          <cell r="B5150" t="str">
            <v>TANQUE SÉPTICO CIRCULAR, EM CONCRETO PRÉ-MOLDADO, DIÂMETRO INTERNO = 1,88 M, ALTURA INTERNA = 2,50 M, VOLUME ÚTIL: 6245,8 L (PARA 32 CONTRIBUINTES). AF_12/2020_PA</v>
          </cell>
          <cell r="C5150" t="str">
            <v>UN</v>
          </cell>
          <cell r="D5150" t="str">
            <v>ATRIBUÍDO SÃO PAULO</v>
          </cell>
          <cell r="E5150" t="str">
            <v>4.684,49</v>
          </cell>
        </row>
        <row r="5151">
          <cell r="A5151" t="str">
            <v>98055</v>
          </cell>
          <cell r="B5151" t="str">
            <v>TANQUE SÉPTICO CIRCULAR, EM CONCRETO PRÉ-MOLDADO, DIÂMETRO INTERNO = 2,38 M, ALTURA INTERNA = 2,50 M, VOLUME ÚTIL: 10009,8 L (PARA 69 CONTRIBUINTES). AF_12/2020_PA</v>
          </cell>
          <cell r="C5151" t="str">
            <v>UN</v>
          </cell>
          <cell r="D5151" t="str">
            <v>ATRIBUÍDO SÃO PAULO</v>
          </cell>
          <cell r="E5151" t="str">
            <v>6.384,89</v>
          </cell>
        </row>
        <row r="5152">
          <cell r="A5152" t="str">
            <v>98056</v>
          </cell>
          <cell r="B5152" t="str">
            <v>TANQUE SÉPTICO CIRCULAR, EM CONCRETO PRÉ-MOLDADO, DIÂMETRO INTERNO = 2,38 M, ALTURA INTERNA = 3,0 M, VOLUME ÚTIL: 12234,2 L (PARA 86 CONTRIBUINTES). AF_12/2020_PA</v>
          </cell>
          <cell r="C5152" t="str">
            <v>UN</v>
          </cell>
          <cell r="D5152" t="str">
            <v>ATRIBUÍDO SÃO PAULO</v>
          </cell>
          <cell r="E5152" t="str">
            <v>7.430,28</v>
          </cell>
        </row>
        <row r="5153">
          <cell r="A5153" t="str">
            <v>98057</v>
          </cell>
          <cell r="B5153" t="str">
            <v>TANQUE SÉPTICO CIRCULAR, EM CONCRETO PRÉ-MOLDADO, DIÂMETRO INTERNO = 2,88 M, ALTURA INTERNA = 2,50 M, VOLUME ÚTIL: 14657,4 L (PARA 105 CONTRIBUINTES). AF_12/2020_PA</v>
          </cell>
          <cell r="C5153" t="str">
            <v>UN</v>
          </cell>
          <cell r="D5153" t="str">
            <v>ATRIBUÍDO SÃO PAULO</v>
          </cell>
          <cell r="E5153" t="str">
            <v>8.882,54</v>
          </cell>
        </row>
        <row r="5154">
          <cell r="A5154" t="str">
            <v>98058</v>
          </cell>
          <cell r="B5154" t="str">
            <v>FILTRO ANAERÓBIO CIRCULAR, EM CONCRETO PRÉ-MOLDADO, DIÂMETRO INTERNO = 1,10 M, ALTURA INTERNA = 1,50 M, VOLUME ÚTIL: 1140,4 L (PARA 5 CONTRIBUINTES). AF_12/2020_PA</v>
          </cell>
          <cell r="C5154" t="str">
            <v>UN</v>
          </cell>
          <cell r="D5154" t="str">
            <v>ATRIBUÍDO SÃO PAULO</v>
          </cell>
          <cell r="E5154" t="str">
            <v>1.889,07</v>
          </cell>
        </row>
        <row r="5155">
          <cell r="A5155" t="str">
            <v>98059</v>
          </cell>
          <cell r="B5155" t="str">
            <v>FILTRO ANAERÓBIO CIRCULAR, EM CONCRETO PRÉ-MOLDADO, DIÂMETRO INTERNO = 1,88 M, ALTURA INTERNA = 1,50 M, VOLUME ÚTIL: 3331,1 L (PARA 19 CONTRIBUINTES). AF_12/2020_PA</v>
          </cell>
          <cell r="C5155" t="str">
            <v>UN</v>
          </cell>
          <cell r="D5155" t="str">
            <v>ATRIBUÍDO SÃO PAULO</v>
          </cell>
          <cell r="E5155" t="str">
            <v>4.211,99</v>
          </cell>
        </row>
        <row r="5156">
          <cell r="A5156" t="str">
            <v>98060</v>
          </cell>
          <cell r="B5156" t="str">
            <v>FILTRO ANAERÓBIO CIRCULAR, EM CONCRETO PRÉ-MOLDADO, DIÂMETRO INTERNO = 2,38 M, ALTURA INTERNA = 1,50 M, VOLUME ÚTIL: 5338,6 L (PARA 34 CONTRIBUINTES). AF_12/2020_PA</v>
          </cell>
          <cell r="C5156" t="str">
            <v>UN</v>
          </cell>
          <cell r="D5156" t="str">
            <v>ATRIBUÍDO SÃO PAULO</v>
          </cell>
          <cell r="E5156" t="str">
            <v>5.960,61</v>
          </cell>
        </row>
        <row r="5157">
          <cell r="A5157" t="str">
            <v>98061</v>
          </cell>
          <cell r="B5157" t="str">
            <v>FILTRO ANAERÓBIO CIRCULAR, EM CONCRETO PRÉ-MOLDADO, DIÂMETRO INTERNO = 2,88 M, ALTURA INTERNA = 1,50 M, VOLUME ÚTIL: 7817,3 L (PARA 75 CONTRIBUINTES). AF_12/2020_PA</v>
          </cell>
          <cell r="C5157" t="str">
            <v>UN</v>
          </cell>
          <cell r="D5157" t="str">
            <v>ATRIBUÍDO SÃO PAULO</v>
          </cell>
          <cell r="E5157" t="str">
            <v>8.355,59</v>
          </cell>
        </row>
        <row r="5158">
          <cell r="A5158" t="str">
            <v>98062</v>
          </cell>
          <cell r="B5158" t="str">
            <v>SUMIDOURO CIRCULAR, EM CONCRETO PRÉ-MOLDADO, DIÂMETRO INTERNO = 1,88 M, ALTURA INTERNA = 2,00 M, ÁREA DE INFILTRAÇÃO: 13,1 M² (PARA 5 CONTRIBUINTES). AF_12/2020_PA</v>
          </cell>
          <cell r="C5158" t="str">
            <v>UN</v>
          </cell>
          <cell r="D5158" t="str">
            <v>ATRIBUÍDO SÃO PAULO</v>
          </cell>
          <cell r="E5158" t="str">
            <v>3.142,08</v>
          </cell>
        </row>
        <row r="5159">
          <cell r="A5159" t="str">
            <v>98063</v>
          </cell>
          <cell r="B5159" t="str">
            <v>SUMIDOURO CIRCULAR, EM CONCRETO PRÉ-MOLDADO, DIÂMETRO INTERNO = 2,38 M, ALTURA INTERNA = 2,50 M, ÁREA DE INFILTRAÇÃO: 21,3 M² (PARA 8 CONTRIBUINTES). AF_12/2020_PA</v>
          </cell>
          <cell r="C5159" t="str">
            <v>UN</v>
          </cell>
          <cell r="D5159" t="str">
            <v>ATRIBUÍDO SÃO PAULO</v>
          </cell>
          <cell r="E5159" t="str">
            <v>4.793,41</v>
          </cell>
        </row>
        <row r="5160">
          <cell r="A5160" t="str">
            <v>98064</v>
          </cell>
          <cell r="B5160" t="str">
            <v>SUMIDOURO CIRCULAR, EM CONCRETO PRÉ-MOLDADO, DIÂMETRO INTERNO = 2,38 M, ALTURA INTERNA = 3,0 M, ÁREA DE INFILTRAÇÃO: 25 M² (PARA 10 CONTRIBUINTES). AF_12/2020_PA</v>
          </cell>
          <cell r="C5160" t="str">
            <v>UN</v>
          </cell>
          <cell r="D5160" t="str">
            <v>ATRIBUÍDO SÃO PAULO</v>
          </cell>
          <cell r="E5160" t="str">
            <v>5.521,31</v>
          </cell>
        </row>
        <row r="5161">
          <cell r="A5161" t="str">
            <v>98065</v>
          </cell>
          <cell r="B5161" t="str">
            <v>SUMIDOURO CIRCULAR, EM CONCRETO PRÉ-MOLDADO, DIÂMETRO INTERNO = 2,88 M, ALTURA INTERNA = 3,0 M, ÁREA DE INFILTRAÇÃO: 31,4 M² (PARA 12 CONTRIBUINTES). AF_12/2020_PA</v>
          </cell>
          <cell r="C5161" t="str">
            <v>UN</v>
          </cell>
          <cell r="D5161" t="str">
            <v>ATRIBUÍDO SÃO PAULO</v>
          </cell>
          <cell r="E5161" t="str">
            <v>7.681,35</v>
          </cell>
        </row>
        <row r="5162">
          <cell r="A5162" t="str">
            <v>98066</v>
          </cell>
          <cell r="B5162" t="str">
            <v>TANQUE SÉPTICO RETANGULAR, EM ALVENARIA COM TIJOLOS CERÂMICOS MACIÇOS, DIMENSÕES INTERNAS: 1,0 X 2,0 X H=1,4 M, VOLUME ÚTIL: 2000 L (PARA 5 CONTRIBUINTES). AF_12/2020</v>
          </cell>
          <cell r="C5162" t="str">
            <v>UN</v>
          </cell>
          <cell r="D5162" t="str">
            <v>ATRIBUÍDO SÃO PAULO</v>
          </cell>
          <cell r="E5162" t="str">
            <v>4.501,27</v>
          </cell>
        </row>
        <row r="5163">
          <cell r="A5163" t="str">
            <v>98067</v>
          </cell>
          <cell r="B5163" t="str">
            <v>TANQUE SÉPTICO RETANGULAR, EM ALVENARIA COM TIJOLOS CERÂMICOS MACIÇOS, DIMENSÕES INTERNAS: 1,2 X 2,4 X H=1,6 M, VOLUME ÚTIL: 3456 L (PARA 13 CONTRIBUINTES). AF_12/2020</v>
          </cell>
          <cell r="C5163" t="str">
            <v>UN</v>
          </cell>
          <cell r="D5163" t="str">
            <v>ATRIBUÍDO SÃO PAULO</v>
          </cell>
          <cell r="E5163" t="str">
            <v>5.992,69</v>
          </cell>
        </row>
        <row r="5164">
          <cell r="A5164" t="str">
            <v>98068</v>
          </cell>
          <cell r="B5164" t="str">
            <v>TANQUE SÉPTICO RETANGULAR, EM ALVENARIA COM TIJOLOS CERÂMICOS MACIÇOS, DIMENSÕES INTERNAS: 1,4 X 3,2 X H=1,8 M, VOLUME ÚTIL: 6272 L (PARA 32 CONTRIBUINTES). AF_12/2020</v>
          </cell>
          <cell r="C5164" t="str">
            <v>UN</v>
          </cell>
          <cell r="D5164" t="str">
            <v>ATRIBUÍDO SÃO PAULO</v>
          </cell>
          <cell r="E5164" t="str">
            <v>8.463,47</v>
          </cell>
        </row>
        <row r="5165">
          <cell r="A5165" t="str">
            <v>98069</v>
          </cell>
          <cell r="B5165" t="str">
            <v>TANQUE SÉPTICO RETANGULAR, EM ALVENARIA COM TIJOLOS CERÂMICOS MACIÇOS, DIMENSÕES INTERNAS: 1,6 X 4,4 X H=1,8 M, VOLUME ÚTIL: 9856 L (PARA 68 CONTRIBUINTES). AF_12/2020</v>
          </cell>
          <cell r="C5165" t="str">
            <v>UN</v>
          </cell>
          <cell r="D5165" t="str">
            <v>ATRIBUÍDO SÃO PAULO</v>
          </cell>
          <cell r="E5165" t="str">
            <v>11.419,20</v>
          </cell>
        </row>
        <row r="5166">
          <cell r="A5166" t="str">
            <v>98070</v>
          </cell>
          <cell r="B5166" t="str">
            <v>TANQUE SÉPTICO RETANGULAR, EM ALVENARIA COM TIJOLOS CERÂMICOS MACIÇOS, DIMENSÕES INTERNAS: 1,6 X 4,8 X H=2,0 M, VOLUME ÚTIL: 12288 L (PARA 86 CONTRIBUINTES). AF_12/2020</v>
          </cell>
          <cell r="C5166" t="str">
            <v>UN</v>
          </cell>
          <cell r="D5166" t="str">
            <v>ATRIBUÍDO SÃO PAULO</v>
          </cell>
          <cell r="E5166" t="str">
            <v>13.011,94</v>
          </cell>
        </row>
        <row r="5167">
          <cell r="A5167" t="str">
            <v>98071</v>
          </cell>
          <cell r="B5167" t="str">
            <v>TANQUE SÉPTICO RETANGULAR, EM ALVENARIA COM TIJOLOS CERÂMICOS MACIÇOS, DIMENSÕES INTERNAS: 1,6 X 4,6 X H=2,4 M, VOLUME ÚTIL: 14720 L (PARA 105 CONTRIBUINTES). AF_12/2020</v>
          </cell>
          <cell r="C5167" t="str">
            <v>UN</v>
          </cell>
          <cell r="D5167" t="str">
            <v>ATRIBUÍDO SÃO PAULO</v>
          </cell>
          <cell r="E5167" t="str">
            <v>14.119,52</v>
          </cell>
        </row>
        <row r="5168">
          <cell r="A5168" t="str">
            <v>98072</v>
          </cell>
          <cell r="B5168" t="str">
            <v>FILTRO ANAERÓBIO RETANGULAR, EM ALVENARIA COM TIJOLOS CERÂMICOS MACIÇOS, DIMENSÕES INTERNAS: 0,8 X 1,2 X H=1,67 M, VOLUME ÚTIL: 1152 L (PARA 5 CONTRIBUINTES). AF_12/2020</v>
          </cell>
          <cell r="C5168" t="str">
            <v>UN</v>
          </cell>
          <cell r="D5168" t="str">
            <v>ATRIBUÍDO SÃO PAULO</v>
          </cell>
          <cell r="E5168" t="str">
            <v>3.847,29</v>
          </cell>
        </row>
        <row r="5169">
          <cell r="A5169" t="str">
            <v>98073</v>
          </cell>
          <cell r="B5169" t="str">
            <v>FILTRO ANAERÓBIO RETANGULAR, EM ALVENARIA COM TIJOLOS CERÂMICOS MACIÇOS, DIMENSÕES INTERNAS: 1,2 X 1,8 X H=1,67 M, VOLUME ÚTIL: 2592 L (PARA 13 CONTRIBUINTES). AF_12/2020</v>
          </cell>
          <cell r="C5169" t="str">
            <v>UN</v>
          </cell>
          <cell r="D5169" t="str">
            <v>ATRIBUÍDO SÃO PAULO</v>
          </cell>
          <cell r="E5169" t="str">
            <v>6.144,24</v>
          </cell>
        </row>
        <row r="5170">
          <cell r="A5170" t="str">
            <v>98074</v>
          </cell>
          <cell r="B5170" t="str">
            <v>FILTRO ANAERÓBIO RETANGULAR, EM ALVENARIA COM TIJOLOS CERÂMICOS MACIÇOS, DIMENSÕES INTERNAS: 1,4 X 3,0 X H=1,67 M, VOLUME ÚTIL: 5040 L (PARA 32 CONTRIBUINTES). AF_12/2020</v>
          </cell>
          <cell r="C5170" t="str">
            <v>UN</v>
          </cell>
          <cell r="D5170" t="str">
            <v>ATRIBUÍDO SÃO PAULO</v>
          </cell>
          <cell r="E5170" t="str">
            <v>9.723,46</v>
          </cell>
        </row>
        <row r="5171">
          <cell r="A5171" t="str">
            <v>98075</v>
          </cell>
          <cell r="B5171" t="str">
            <v>FILTRO ANAERÓBIO RETANGULAR, EM ALVENARIA COM TIJOLOS CERÂMICOS MACIÇOS, DIMENSÕES INTERNAS: 1,4 X 4,2 X H=1,67 M, VOLUME ÚTIL: 7056 L (PARA 67 CONTRIBUINTES). AF_12/2020</v>
          </cell>
          <cell r="C5171" t="str">
            <v>UN</v>
          </cell>
          <cell r="D5171" t="str">
            <v>ATRIBUÍDO SÃO PAULO</v>
          </cell>
          <cell r="E5171" t="str">
            <v>12.744,47</v>
          </cell>
        </row>
        <row r="5172">
          <cell r="A5172" t="str">
            <v>98076</v>
          </cell>
          <cell r="B5172" t="str">
            <v>FILTRO ANAERÓBIO RETANGULAR, EM ALVENARIA COM TIJOLOS CERÂMICOS MACIÇOS, DIMENSÕES INTERNAS: 1,6 X 4,6 X H=1,67 M, VOLUME ÚTIL: 8832 L (PARA 84 CONTRIBUINTES). AF_12/2020</v>
          </cell>
          <cell r="C5172" t="str">
            <v>UN</v>
          </cell>
          <cell r="D5172" t="str">
            <v>ATRIBUÍDO SÃO PAULO</v>
          </cell>
          <cell r="E5172" t="str">
            <v>14.797,74</v>
          </cell>
        </row>
        <row r="5173">
          <cell r="A5173" t="str">
            <v>98077</v>
          </cell>
          <cell r="B5173" t="str">
            <v>FILTRO ANAERÓBIO RETANGULAR, EM ALVENARIA COM TIJOLOS CERÂMICOS MACIÇOS, DIMENSÕES INTERNAS: 1,6 X 5,6 X H=1,67 M, VOLUME ÚTIL: 10752 L (PARA 103 CONTRIBUINTES). AF_12/2020</v>
          </cell>
          <cell r="C5173" t="str">
            <v>UN</v>
          </cell>
          <cell r="D5173" t="str">
            <v>ATRIBUÍDO SÃO PAULO</v>
          </cell>
          <cell r="E5173" t="str">
            <v>17.491,74</v>
          </cell>
        </row>
        <row r="5174">
          <cell r="A5174" t="str">
            <v>98078</v>
          </cell>
          <cell r="B5174" t="str">
            <v>SUMIDOURO RETANGULAR, EM ALVENARIA COM TIJOLOS CERÂMICOS MACIÇOS, DIMENSÕES INTERNAS: 0,8 X 1,4 X H=3,0 M, ÁREA DE INFILTRAÇÃO: 13,2 M² (PARA 5 CONTRIBUINTES). AF_12/2020</v>
          </cell>
          <cell r="C5174" t="str">
            <v>UN</v>
          </cell>
          <cell r="D5174" t="str">
            <v>ATRIBUÍDO SÃO PAULO</v>
          </cell>
          <cell r="E5174" t="str">
            <v>4.127,78</v>
          </cell>
        </row>
        <row r="5175">
          <cell r="A5175" t="str">
            <v>98079</v>
          </cell>
          <cell r="B5175" t="str">
            <v>SUMIDOURO RETANGULAR, EM ALVENARIA COM TIJOLOS CERÂMICOS MACIÇOS, DIMENSÕES INTERNAS: 1,0 X 3,0 X H=3,0 M, ÁREA DE INFILTRAÇÃO: 25 M² (PARA 10 CONTRIBUINTES). AF_12/2020</v>
          </cell>
          <cell r="C5175" t="str">
            <v>UN</v>
          </cell>
          <cell r="D5175" t="str">
            <v>ATRIBUÍDO SÃO PAULO</v>
          </cell>
          <cell r="E5175" t="str">
            <v>7.290,93</v>
          </cell>
        </row>
        <row r="5176">
          <cell r="A5176" t="str">
            <v>98080</v>
          </cell>
          <cell r="B5176" t="str">
            <v>SUMIDOURO RETANGULAR, EM ALVENARIA COM TIJOLOS CERÂMICOS MACIÇOS, DIMENSÕES INTERNAS: 1,6 X 3,4 X H=3,0 M, ÁREA DE INFILTRAÇÃO: 32,9 M² (PARA 13 CONTRIBUINTES). AF_12/2020</v>
          </cell>
          <cell r="C5176" t="str">
            <v>UN</v>
          </cell>
          <cell r="D5176" t="str">
            <v>ATRIBUÍDO SÃO PAULO</v>
          </cell>
          <cell r="E5176" t="str">
            <v>9.459,48</v>
          </cell>
        </row>
        <row r="5177">
          <cell r="A5177" t="str">
            <v>98081</v>
          </cell>
          <cell r="B5177" t="str">
            <v>SUMIDOURO RETANGULAR, EM ALVENARIA COM TIJOLOS CERÂMICOS MACIÇOS, DIMENSÕES INTERNAS: 1,6 X 5,8 X H=3,0 M, ÁREA DE INFILTRAÇÃO: 50 M² (PARA 20 CONTRIBUINTES). AF_12/2020</v>
          </cell>
          <cell r="C5177" t="str">
            <v>UN</v>
          </cell>
          <cell r="D5177" t="str">
            <v>ATRIBUÍDO SÃO PAULO</v>
          </cell>
          <cell r="E5177" t="str">
            <v>14.078,88</v>
          </cell>
        </row>
        <row r="5178">
          <cell r="A5178" t="str">
            <v>98082</v>
          </cell>
          <cell r="B5178" t="str">
            <v>TANQUE SÉPTICO RETANGULAR, EM ALVENARIA COM BLOCOS DE CONCRETO, DIMENSÕES INTERNAS: 1,0 X 2,0 X H=1,4 M, VOLUME ÚTIL: 2000 L (PARA 5 CONTRIBUINTES). AF_12/2020</v>
          </cell>
          <cell r="C5178" t="str">
            <v>UN</v>
          </cell>
          <cell r="D5178" t="str">
            <v>ATRIBUÍDO SÃO PAULO</v>
          </cell>
          <cell r="E5178" t="str">
            <v>3.411,46</v>
          </cell>
        </row>
        <row r="5179">
          <cell r="A5179" t="str">
            <v>98083</v>
          </cell>
          <cell r="B5179" t="str">
            <v>TANQUE SÉPTICO RETANGULAR, EM ALVENARIA COM BLOCOS DE CONCRETO, DIMENSÕES INTERNAS: 1,2 X 2,4 X H=1,6 M, VOLUME ÚTIL: 3456 L (PARA 13 CONTRIBUINTES). AF_12/2020</v>
          </cell>
          <cell r="C5179" t="str">
            <v>UN</v>
          </cell>
          <cell r="D5179" t="str">
            <v>ATRIBUÍDO SÃO PAULO</v>
          </cell>
          <cell r="E5179" t="str">
            <v>4.483,60</v>
          </cell>
        </row>
        <row r="5180">
          <cell r="A5180" t="str">
            <v>98084</v>
          </cell>
          <cell r="B5180" t="str">
            <v>TANQUE SÉPTICO RETANGULAR, EM ALVENARIA COM BLOCOS DE CONCRETO, DIMENSÕES INTERNAS: 1,4 X 3,2 X H=1,8 M, VOLUME ÚTIL: 6272 L (PARA 32 CONTRIBUINTES). AF_12/2020</v>
          </cell>
          <cell r="C5180" t="str">
            <v>UN</v>
          </cell>
          <cell r="D5180" t="str">
            <v>ATRIBUÍDO SÃO PAULO</v>
          </cell>
          <cell r="E5180" t="str">
            <v>6.276,92</v>
          </cell>
        </row>
        <row r="5181">
          <cell r="A5181" t="str">
            <v>98085</v>
          </cell>
          <cell r="B5181" t="str">
            <v>TANQUE SÉPTICO RETANGULAR, EM ALVENARIA COM BLOCOS DE CONCRETO, DIMENSÕES INTERNAS: 1,6 X 4,4 X H=1,8 M, VOLUME ÚTIL: 9856 L (PARA 68 CONTRIBUINTES). AF_12/2020</v>
          </cell>
          <cell r="C5181" t="str">
            <v>UN</v>
          </cell>
          <cell r="D5181" t="str">
            <v>ATRIBUÍDO SÃO PAULO</v>
          </cell>
          <cell r="E5181" t="str">
            <v>8.562,54</v>
          </cell>
        </row>
        <row r="5182">
          <cell r="A5182" t="str">
            <v>98086</v>
          </cell>
          <cell r="B5182" t="str">
            <v>TANQUE SÉPTICO RETANGULAR, EM ALVENARIA COM BLOCOS DE CONCRETO, DIMENSÕES INTERNAS: 1,6 X 4,8 X H=2,0 M, VOLUME ÚTIL: 12288 L (PARA 86 CONTRIBUINTES). AF_12/2020</v>
          </cell>
          <cell r="C5182" t="str">
            <v>UN</v>
          </cell>
          <cell r="D5182" t="str">
            <v>ATRIBUÍDO SÃO PAULO</v>
          </cell>
          <cell r="E5182" t="str">
            <v>9.610,28</v>
          </cell>
        </row>
        <row r="5183">
          <cell r="A5183" t="str">
            <v>98087</v>
          </cell>
          <cell r="B5183" t="str">
            <v>TANQUE SÉPTICO RETANGULAR, EM ALVENARIA COM BLOCOS DE CONCRETO, DIMENSÕES INTERNAS: 1,6 X 4,6 X H=2,4 M, VOLUME ÚTIL: 14720 L (PARA 105 CONTRIBUINTES). AF_12/2020</v>
          </cell>
          <cell r="C5183" t="str">
            <v>UN</v>
          </cell>
          <cell r="D5183" t="str">
            <v>ATRIBUÍDO SÃO PAULO</v>
          </cell>
          <cell r="E5183" t="str">
            <v>10.139,62</v>
          </cell>
        </row>
        <row r="5184">
          <cell r="A5184" t="str">
            <v>98088</v>
          </cell>
          <cell r="B5184" t="str">
            <v>FILTRO ANAERÓBIO RETANGULAR, EM ALVENARIA COM BLOCOS DE CONCRETO, DIMENSÕES INTERNAS: 0,8 X 1,2 X H=1,67 M, VOLUME ÚTIL: 1152 L (PARA 5 CONTRIBUINTES). AF_12/2020</v>
          </cell>
          <cell r="C5184" t="str">
            <v>UN</v>
          </cell>
          <cell r="D5184" t="str">
            <v>ATRIBUÍDO SÃO PAULO</v>
          </cell>
          <cell r="E5184" t="str">
            <v>3.028,17</v>
          </cell>
        </row>
        <row r="5185">
          <cell r="A5185" t="str">
            <v>98089</v>
          </cell>
          <cell r="B5185" t="str">
            <v>FILTRO ANAERÓBIO RETANGULAR, EM ALVENARIA COM BLOCOS DE CONCRETO, DIMENSÕES INTERNAS: 1,2 X 1,8 X H=1,67 M, VOLUME ÚTIL: 2592 L (PARA 13 CONTRIBUINTES). AF_12/2020</v>
          </cell>
          <cell r="C5185" t="str">
            <v>UN</v>
          </cell>
          <cell r="D5185" t="str">
            <v>ATRIBUÍDO SÃO PAULO</v>
          </cell>
          <cell r="E5185" t="str">
            <v>4.904,45</v>
          </cell>
        </row>
        <row r="5186">
          <cell r="A5186" t="str">
            <v>98090</v>
          </cell>
          <cell r="B5186" t="str">
            <v>FILTRO ANAERÓBIO RETANGULAR, EM ALVENARIA COM BLOCOS DE CONCRETO, DIMENSÕES INTERNAS: 1,4 X 3,0 X H=1,67 M, VOLUME ÚTIL: 5040 L (PARA 32 CONTRIBUINTES). AF_12/2020</v>
          </cell>
          <cell r="C5186" t="str">
            <v>UN</v>
          </cell>
          <cell r="D5186" t="str">
            <v>ATRIBUÍDO SÃO PAULO</v>
          </cell>
          <cell r="E5186" t="str">
            <v>7.880,34</v>
          </cell>
        </row>
        <row r="5187">
          <cell r="A5187" t="str">
            <v>98091</v>
          </cell>
          <cell r="B5187" t="str">
            <v>FILTRO ANAERÓBIO RETANGULAR, EM ALVENARIA COM BLOCOS DE CONCRETO, DIMENSÕES INTERNAS: 1,4 X 4,2 X H=1,67 M, VOLUME ÚTIL: 7056 L (PARA 67 CONTRIBUINTES). AF_12/2020</v>
          </cell>
          <cell r="C5187" t="str">
            <v>UN</v>
          </cell>
          <cell r="D5187" t="str">
            <v>ATRIBUÍDO SÃO PAULO</v>
          </cell>
          <cell r="E5187" t="str">
            <v>10.389,18</v>
          </cell>
        </row>
        <row r="5188">
          <cell r="A5188" t="str">
            <v>98092</v>
          </cell>
          <cell r="B5188" t="str">
            <v>FILTRO ANAERÓBIO RETANGULAR, EM ALVENARIA COM BLOCOS DE CONCRETO, DIMENSÕES INTERNAS: 1,6 X 4,6 X H=1,67 M, VOLUME ÚTIL: 8832 L (PARA 84 CONTRIBUINTES). AF_12/2020</v>
          </cell>
          <cell r="C5188" t="str">
            <v>UN</v>
          </cell>
          <cell r="D5188" t="str">
            <v>ATRIBUÍDO SÃO PAULO</v>
          </cell>
          <cell r="E5188" t="str">
            <v>12.175,03</v>
          </cell>
        </row>
        <row r="5189">
          <cell r="A5189" t="str">
            <v>98093</v>
          </cell>
          <cell r="B5189" t="str">
            <v>FILTRO ANAERÓBIO RETANGULAR, EM ALVENARIA COM BLOCOS DE CONCRETO, DIMENSÕES INTERNAS: 1,6 X 5,6 X H=1,67 M, VOLUME ÚTIL: 10752 L (PARA 103 CONTRIBUINTES). AF_12/2020</v>
          </cell>
          <cell r="C5189" t="str">
            <v>UN</v>
          </cell>
          <cell r="D5189" t="str">
            <v>ATRIBUÍDO SÃO PAULO</v>
          </cell>
          <cell r="E5189" t="str">
            <v>14.438,36</v>
          </cell>
        </row>
        <row r="5190">
          <cell r="A5190" t="str">
            <v>98094</v>
          </cell>
          <cell r="B5190" t="str">
            <v>SUMIDOURO RETANGULAR, EM ALVENARIA COM BLOCOS DE CONCRETO, DIMENSÕES INTERNAS: 0,8 X 1,4 X H=3,0 M, ÁREA DE INFILTRAÇÃO: 13,2 M² (PARA 5 CONTRIBUINTES). AF_12/2020</v>
          </cell>
          <cell r="C5190" t="str">
            <v>UN</v>
          </cell>
          <cell r="D5190" t="str">
            <v>ATRIBUÍDO SÃO PAULO</v>
          </cell>
          <cell r="E5190" t="str">
            <v>2.354,44</v>
          </cell>
        </row>
        <row r="5191">
          <cell r="A5191" t="str">
            <v>98099</v>
          </cell>
          <cell r="B5191" t="str">
            <v>SUMIDOURO RETANGULAR, EM ALVENARIA COM BLOCOS DE CONCRETO, DIMENSÕES INTERNAS: 1,0 X 3,0 X H=3,0 M, ÁREA DE INFILTRAÇÃO: 25 M² (PARA 10 CONTRIBUINTES). AF_12/2020</v>
          </cell>
          <cell r="C5191" t="str">
            <v>UN</v>
          </cell>
          <cell r="D5191" t="str">
            <v>ATRIBUÍDO SÃO PAULO</v>
          </cell>
          <cell r="E5191" t="str">
            <v>4.053,09</v>
          </cell>
        </row>
        <row r="5192">
          <cell r="A5192" t="str">
            <v>98100</v>
          </cell>
          <cell r="B5192" t="str">
            <v>SUMIDOURO RETANGULAR, EM ALVENARIA COM BLOCOS DE CONCRETO, DIMENSÕES INTERNAS: 1,6 X 3,4 X H=3,0 M, ÁREA DE INFILTRAÇÃO: 32,9 M² (PARA 13 CONTRIBUINTES). . AF_12/2020</v>
          </cell>
          <cell r="C5192" t="str">
            <v>UN</v>
          </cell>
          <cell r="D5192" t="str">
            <v>ATRIBUÍDO SÃO PAULO</v>
          </cell>
          <cell r="E5192" t="str">
            <v>5.407,94</v>
          </cell>
        </row>
        <row r="5193">
          <cell r="A5193" t="str">
            <v>98101</v>
          </cell>
          <cell r="B5193" t="str">
            <v>SUMIDOURO RETANGULAR, EM ALVENARIA COM BLOCOS DE CONCRETO, DIMENSÕES INTERNAS: 1,6 X 5,8 X H=3,0 M, ÁREA DE INFILTRAÇÃO: 50 M² (PARA 20 CONTRIBUINTES). . AF_12/2020</v>
          </cell>
          <cell r="C5193" t="str">
            <v>UN</v>
          </cell>
          <cell r="D5193" t="str">
            <v>ATRIBUÍDO SÃO PAULO</v>
          </cell>
          <cell r="E5193" t="str">
            <v>8.051,20</v>
          </cell>
        </row>
        <row r="5194">
          <cell r="A5194" t="str">
            <v>98109</v>
          </cell>
          <cell r="B5194" t="str">
            <v>CAIXA DE GORDURA ESPECIAL (CAPACIDADE: 312 L - PARA ATÉ 146 PESSOAS SERVIDAS NO PICO), RETANGULAR, EM ALVENARIA COM BLOCOS DE CONCRETO, DIMENSÕES INTERNAS = 0,4X1,2 M, ALTURA INTERNA = 1 M. AF_12/2020</v>
          </cell>
          <cell r="C5194" t="str">
            <v>UN</v>
          </cell>
          <cell r="D5194" t="str">
            <v>ATRIBUÍDO SÃO PAULO</v>
          </cell>
          <cell r="E5194" t="str">
            <v>699,20</v>
          </cell>
        </row>
        <row r="5195">
          <cell r="A5195" t="str">
            <v>98110</v>
          </cell>
          <cell r="B5195" t="str">
            <v>CAIXA DE GORDURA PEQUENA (CAPACIDADE: 19 L), CIRCULAR, EM PVC, DIÂMETRO INTERNO= 0,3 M. AF_12/2020</v>
          </cell>
          <cell r="C5195" t="str">
            <v>UN</v>
          </cell>
          <cell r="D5195" t="str">
            <v>ATRIBUÍDO SÃO PAULO</v>
          </cell>
          <cell r="E5195" t="str">
            <v>242,76</v>
          </cell>
        </row>
        <row r="5196">
          <cell r="A5196" t="str">
            <v>98111</v>
          </cell>
          <cell r="B5196" t="str">
            <v>CAIXA DE INSPEÇÃO PARA ATERRAMENTO, CIRCULAR, EM POLIETILENO, DIÂMETRO INTERNO = 0,3 M. AF_12/2020</v>
          </cell>
          <cell r="C5196" t="str">
            <v>UN</v>
          </cell>
          <cell r="D5196" t="str">
            <v>ATRIBUÍDO SÃO PAULO</v>
          </cell>
          <cell r="E5196" t="str">
            <v>34,15</v>
          </cell>
        </row>
        <row r="5197">
          <cell r="A5197" t="str">
            <v>98112</v>
          </cell>
          <cell r="B5197" t="str">
            <v>TIL (TUBO DE INSPEÇÃO E LIMPEZA) CONDOMINIAL PARA ESGOTO, EM PVC, DN 100 X 100 MM. AF_12/2020</v>
          </cell>
          <cell r="C5197" t="str">
            <v>UN</v>
          </cell>
          <cell r="D5197" t="str">
            <v>ATRIBUÍDO SÃO PAULO</v>
          </cell>
          <cell r="E5197" t="str">
            <v>83,39</v>
          </cell>
        </row>
        <row r="5198">
          <cell r="A5198" t="str">
            <v>98114</v>
          </cell>
          <cell r="B5198" t="str">
            <v>TAMPA CIRCULAR PARA ESGOTO E DRENAGEM, EM FERRO FUNDIDO, DIÂMETRO INTERNO = 0,6 M. AF_12/2020</v>
          </cell>
          <cell r="C5198" t="str">
            <v>UN</v>
          </cell>
          <cell r="D5198" t="str">
            <v>ATRIBUÍDO SÃO PAULO</v>
          </cell>
          <cell r="E5198" t="str">
            <v>700,61</v>
          </cell>
        </row>
        <row r="5199">
          <cell r="A5199" t="str">
            <v>98115</v>
          </cell>
          <cell r="B5199" t="str">
            <v>TAMPA CIRCULAR PARA ESGOTO E DRENAGEM, EM CONCRETO PRÉ-MOLDADO, DIÂMETRO INTERNO = 0,60 M E ALTURA = 0,10 M. AF_12/2020</v>
          </cell>
          <cell r="C5199" t="str">
            <v>UN</v>
          </cell>
          <cell r="D5199" t="str">
            <v>ATRIBUÍDO SÃO PAULO</v>
          </cell>
          <cell r="E5199" t="str">
            <v>94,10</v>
          </cell>
        </row>
        <row r="5200">
          <cell r="A5200" t="str">
            <v>89957</v>
          </cell>
          <cell r="B5200" t="str">
            <v>PONTO DE CONSUMO TERMINAL DE ÁGUA FRIA (SUBRAMAL) COM TUBULAÇÃO DE PVC, DN 25 MM, INSTALADO EM RAMAL DE ÁGUA, INCLUSOS RASGO E CHUMBAMENTO EM ALVENARIA. AF_12/2014</v>
          </cell>
          <cell r="C5200" t="str">
            <v>UN</v>
          </cell>
          <cell r="D5200" t="str">
            <v>COEFICIENTE DE REPRESENTATIVIDADE</v>
          </cell>
          <cell r="E5200" t="str">
            <v>113,14</v>
          </cell>
        </row>
        <row r="5201">
          <cell r="A5201" t="str">
            <v>89959</v>
          </cell>
          <cell r="B5201" t="str">
            <v>PONTO DE CONSUMO TERMINAL DE ÁGUA QUENTE (SUBRAMAL) COM TUBULAÇÃO DE CPVC, DN 22 MM, INSTALADO EM RAMAL DE ÁGUA, INCLUSOS RASGO E CHUMBAMENTO EM ALVENARIA. AF_12/2014</v>
          </cell>
          <cell r="C5201" t="str">
            <v>UN</v>
          </cell>
          <cell r="D5201" t="str">
            <v>ATRIBUÍDO SÃO PAULO</v>
          </cell>
          <cell r="E5201" t="str">
            <v>189,49</v>
          </cell>
        </row>
        <row r="5202">
          <cell r="A5202" t="str">
            <v>89349</v>
          </cell>
          <cell r="B5202" t="str">
            <v>REGISTRO DE PRESSÃO BRUTO, LATÃO, ROSCÁVEL, 1/2" - FORNECIMENTO E INSTALAÇÃO. AF_08/2021</v>
          </cell>
          <cell r="C5202" t="str">
            <v>UN</v>
          </cell>
          <cell r="D5202" t="str">
            <v>COEFICIENTE DE REPRESENTATIVIDADE</v>
          </cell>
          <cell r="E5202" t="str">
            <v>29,01</v>
          </cell>
        </row>
        <row r="5203">
          <cell r="A5203" t="str">
            <v>89351</v>
          </cell>
          <cell r="B5203" t="str">
            <v>REGISTRO DE PRESSÃO BRUTO, LATÃO,  ROSCÁVEL, 3/4'' - FORNECIMENTO E INSTALAÇÃO. AF_08/2021</v>
          </cell>
          <cell r="C5203" t="str">
            <v>UN</v>
          </cell>
          <cell r="D5203" t="str">
            <v>COEFICIENTE DE REPRESENTATIVIDADE</v>
          </cell>
          <cell r="E5203" t="str">
            <v>35,59</v>
          </cell>
        </row>
        <row r="5204">
          <cell r="A5204" t="str">
            <v>89352</v>
          </cell>
          <cell r="B5204" t="str">
            <v>REGISTRO DE GAVETA BRUTO, LATÃO, ROSCÁVEL, 1/2" - FORNECIMENTO E INSTALAÇÃO. AF_08/2021</v>
          </cell>
          <cell r="C5204" t="str">
            <v>UN</v>
          </cell>
          <cell r="D5204" t="str">
            <v>COEFICIENTE DE REPRESENTATIVIDADE</v>
          </cell>
          <cell r="E5204" t="str">
            <v>39,76</v>
          </cell>
        </row>
        <row r="5205">
          <cell r="A5205" t="str">
            <v>89353</v>
          </cell>
          <cell r="B5205" t="str">
            <v>REGISTRO DE GAVETA BRUTO, LATÃO, ROSCÁVEL, 3/4" - FORNECIMENTO E INSTALAÇÃO. AF_08/2021</v>
          </cell>
          <cell r="C5205" t="str">
            <v>UN</v>
          </cell>
          <cell r="D5205" t="str">
            <v>COEFICIENTE DE REPRESENTATIVIDADE</v>
          </cell>
          <cell r="E5205" t="str">
            <v>43,30</v>
          </cell>
        </row>
        <row r="5206">
          <cell r="A5206" t="str">
            <v>89354</v>
          </cell>
          <cell r="B5206" t="str">
            <v>MISTURADOR MONOCOMANDO PARA CHUVEIRO, BASE BRUTA E ACABAMENTO CROMADO - FORNECIMENTO E INSTALAÇÃO. AF_08/2021</v>
          </cell>
          <cell r="C5206" t="str">
            <v>UN</v>
          </cell>
          <cell r="D5206" t="str">
            <v>COEFICIENTE DE REPRESENTATIVIDADE</v>
          </cell>
          <cell r="E5206" t="str">
            <v>525,37</v>
          </cell>
        </row>
        <row r="5207">
          <cell r="A5207" t="str">
            <v>89969</v>
          </cell>
          <cell r="B5207" t="str">
            <v>KIT DE REGISTRO DE PRESSÃO BRUTO DE LATÃO ½", INCLUSIVE CONEXÕES,  ROSCÁVEL, INSTALADO EM RAMAL DE ÁGUA FRIA - FORNECIMENTO E INSTALAÇÃO. AF_12/2014</v>
          </cell>
          <cell r="C5207" t="str">
            <v>UN</v>
          </cell>
          <cell r="D5207" t="str">
            <v>COEFICIENTE DE REPRESENTATIVIDADE</v>
          </cell>
          <cell r="E5207" t="str">
            <v>42,46</v>
          </cell>
        </row>
        <row r="5208">
          <cell r="A5208" t="str">
            <v>89970</v>
          </cell>
          <cell r="B5208" t="str">
            <v>KIT DE REGISTRO DE PRESSÃO BRUTO DE LATÃO ¾", INCLUSIVE CONEXÕES, ROSCÁVEL, INSTALADO EM RAMAL DE ÁGUA FRIA - FORNECIMENTO E INSTALAÇÃO. AF_12/2014</v>
          </cell>
          <cell r="C5208" t="str">
            <v>UN</v>
          </cell>
          <cell r="D5208" t="str">
            <v>COEFICIENTE DE REPRESENTATIVIDADE</v>
          </cell>
          <cell r="E5208" t="str">
            <v>46,97</v>
          </cell>
        </row>
        <row r="5209">
          <cell r="A5209" t="str">
            <v>89971</v>
          </cell>
          <cell r="B5209" t="str">
            <v>KIT DE REGISTRO DE GAVETA BRUTO DE LATÃO ½", INCLUSIVE CONEXÕES, ROSCÁVEL, INSTALADO EM RAMAL DE ÁGUA FRIA - FORNECIMENTO E INSTALAÇÃO. AF_12/2014</v>
          </cell>
          <cell r="C5209" t="str">
            <v>UN</v>
          </cell>
          <cell r="D5209" t="str">
            <v>COEFICIENTE DE REPRESENTATIVIDADE</v>
          </cell>
          <cell r="E5209" t="str">
            <v>49,04</v>
          </cell>
        </row>
        <row r="5210">
          <cell r="A5210" t="str">
            <v>89972</v>
          </cell>
          <cell r="B5210" t="str">
            <v>KIT DE REGISTRO DE GAVETA BRUTO DE LATÃO ¾", INCLUSIVE CONEXÕES, ROSCÁVEL, INSTALADO EM RAMAL DE ÁGUA FRIA - FORNECIMENTO E INSTALAÇÃO. AF_12/2014</v>
          </cell>
          <cell r="C5210" t="str">
            <v>UN</v>
          </cell>
          <cell r="D5210" t="str">
            <v>COEFICIENTE DE REPRESENTATIVIDADE</v>
          </cell>
          <cell r="E5210" t="str">
            <v>54,08</v>
          </cell>
        </row>
        <row r="5211">
          <cell r="A5211" t="str">
            <v>89973</v>
          </cell>
          <cell r="B5211" t="str">
            <v>KIT DE MISTURADOR BASE BRUTA DE LATÃO ¾" MONOCOMANDO PARA CHUVEIRO, INCLUSIVE CONEXÕES, INSTALADO EM RAMAL DE ÁGUA - FORNECIMENTO E INSTALAÇÃO. AF_12/2014</v>
          </cell>
          <cell r="C5211" t="str">
            <v>UN</v>
          </cell>
          <cell r="D5211" t="str">
            <v>ATRIBUÍDO SÃO PAULO</v>
          </cell>
          <cell r="E5211" t="str">
            <v>703,02</v>
          </cell>
        </row>
        <row r="5212">
          <cell r="A5212" t="str">
            <v>89974</v>
          </cell>
          <cell r="B5212" t="str">
            <v>KIT DE TÊ MISTURADOR EM CPVC ¾" COM DUPLO COMANDO PARA CHUVEIRO, INCLUSIVE CONEXÕES, INSTALADO EM RAMAL DE ÁGUA - FORNECIMENTO E INSTALAÇÃO. AF_12/2014</v>
          </cell>
          <cell r="C5212" t="str">
            <v>UN</v>
          </cell>
          <cell r="D5212" t="str">
            <v>ATRIBUÍDO SÃO PAULO</v>
          </cell>
          <cell r="E5212" t="str">
            <v>264,06</v>
          </cell>
        </row>
        <row r="5213">
          <cell r="A5213" t="str">
            <v>89984</v>
          </cell>
          <cell r="B5213" t="str">
            <v>REGISTRO DE PRESSÃO BRUTO, LATÃO, ROSCÁVEL, 1/2", COM ACABAMENTO E CANOPLA CROMADOS - FORNECIMENTO E INSTALAÇÃO. AF_08/2021</v>
          </cell>
          <cell r="C5213" t="str">
            <v>UN</v>
          </cell>
          <cell r="D5213" t="str">
            <v>COEFICIENTE DE REPRESENTATIVIDADE</v>
          </cell>
          <cell r="E5213" t="str">
            <v>93,77</v>
          </cell>
        </row>
        <row r="5214">
          <cell r="A5214" t="str">
            <v>89985</v>
          </cell>
          <cell r="B5214" t="str">
            <v>REGISTRO DE PRESSÃO BRUTO, LATÃO, ROSCÁVEL, 3/4", COM ACABAMENTO E CANOPLA CROMADOS - FORNECIMENTO E INSTALAÇÃO. AF_08/2021</v>
          </cell>
          <cell r="C5214" t="str">
            <v>UN</v>
          </cell>
          <cell r="D5214" t="str">
            <v>COEFICIENTE DE REPRESENTATIVIDADE</v>
          </cell>
          <cell r="E5214" t="str">
            <v>98,19</v>
          </cell>
        </row>
        <row r="5215">
          <cell r="A5215" t="str">
            <v>89986</v>
          </cell>
          <cell r="B5215" t="str">
            <v>REGISTRO DE GAVETA BRUTO, LATÃO, ROSCÁVEL, 1/2", COM ACABAMENTO E CANOPLA CROMADOS - FORNECIMENTO E INSTALAÇÃO. AF_08/2021</v>
          </cell>
          <cell r="C5215" t="str">
            <v>UN</v>
          </cell>
          <cell r="D5215" t="str">
            <v>COEFICIENTE DE REPRESENTATIVIDADE</v>
          </cell>
          <cell r="E5215" t="str">
            <v>91,30</v>
          </cell>
        </row>
        <row r="5216">
          <cell r="A5216" t="str">
            <v>89987</v>
          </cell>
          <cell r="B5216" t="str">
            <v>REGISTRO DE GAVETA BRUTO, LATÃO, ROSCÁVEL, 3/4", COM ACABAMENTO E CANOPLA CROMADOS - FORNECIMENTO E INSTALAÇÃO. AF_08/2021</v>
          </cell>
          <cell r="C5216" t="str">
            <v>UN</v>
          </cell>
          <cell r="D5216" t="str">
            <v>COEFICIENTE DE REPRESENTATIVIDADE</v>
          </cell>
          <cell r="E5216" t="str">
            <v>103,59</v>
          </cell>
        </row>
        <row r="5217">
          <cell r="A5217" t="str">
            <v>90371</v>
          </cell>
          <cell r="B5217" t="str">
            <v>REGISTRO DE ESFERA, PVC, ROSCÁVEL, COM VOLANTE, 3/4" - FORNECIMENTO E INSTALAÇÃO. AF_08/2021</v>
          </cell>
          <cell r="C5217" t="str">
            <v>UN</v>
          </cell>
          <cell r="D5217" t="str">
            <v>COEFICIENTE DE REPRESENTATIVIDADE</v>
          </cell>
          <cell r="E5217" t="str">
            <v>34,63</v>
          </cell>
        </row>
        <row r="5218">
          <cell r="A5218" t="str">
            <v>94489</v>
          </cell>
          <cell r="B5218" t="str">
            <v>REGISTRO DE ESFERA, PVC, SOLDÁVEL, COM VOLANTE, DN  25 MM - FORNECIMENTO E INSTALAÇÃO. AF_08/2021</v>
          </cell>
          <cell r="C5218" t="str">
            <v>UN</v>
          </cell>
          <cell r="D5218" t="str">
            <v>COEFICIENTE DE REPRESENTATIVIDADE</v>
          </cell>
          <cell r="E5218" t="str">
            <v>35,23</v>
          </cell>
        </row>
        <row r="5219">
          <cell r="A5219" t="str">
            <v>94490</v>
          </cell>
          <cell r="B5219" t="str">
            <v>REGISTRO DE ESFERA, PVC, SOLDÁVEL, COM VOLANTE, DN  32 MM - FORNECIMENTO E INSTALAÇÃO. AF_08/2021</v>
          </cell>
          <cell r="C5219" t="str">
            <v>UN</v>
          </cell>
          <cell r="D5219" t="str">
            <v>COEFICIENTE DE REPRESENTATIVIDADE</v>
          </cell>
          <cell r="E5219" t="str">
            <v>53,26</v>
          </cell>
        </row>
        <row r="5220">
          <cell r="A5220" t="str">
            <v>94491</v>
          </cell>
          <cell r="B5220" t="str">
            <v>REGISTRO DE ESFERA, PVC, SOLDÁVEL, COM VOLANTE, DN  40 MM - FORNECIMENTO E INSTALAÇÃO. AF_08/2021</v>
          </cell>
          <cell r="C5220" t="str">
            <v>UN</v>
          </cell>
          <cell r="D5220" t="str">
            <v>COEFICIENTE DE REPRESENTATIVIDADE</v>
          </cell>
          <cell r="E5220" t="str">
            <v>72,28</v>
          </cell>
        </row>
        <row r="5221">
          <cell r="A5221" t="str">
            <v>94492</v>
          </cell>
          <cell r="B5221" t="str">
            <v>REGISTRO DE ESFERA, PVC, SOLDÁVEL, COM VOLANTE, DN  50 MM - FORNECIMENTO E INSTALAÇÃO. AF_08/2021</v>
          </cell>
          <cell r="C5221" t="str">
            <v>UN</v>
          </cell>
          <cell r="D5221" t="str">
            <v>COEFICIENTE DE REPRESENTATIVIDADE</v>
          </cell>
          <cell r="E5221" t="str">
            <v>74,41</v>
          </cell>
        </row>
        <row r="5222">
          <cell r="A5222" t="str">
            <v>94493</v>
          </cell>
          <cell r="B5222" t="str">
            <v>REGISTRO DE ESFERA, PVC, SOLDÁVEL, COM VOLANTE, DN  60 MM - FORNECIMENTO E INSTALAÇÃO. AF_08/2021</v>
          </cell>
          <cell r="C5222" t="str">
            <v>UN</v>
          </cell>
          <cell r="D5222" t="str">
            <v>COEFICIENTE DE REPRESENTATIVIDADE</v>
          </cell>
          <cell r="E5222" t="str">
            <v>136,46</v>
          </cell>
        </row>
        <row r="5223">
          <cell r="A5223" t="str">
            <v>94495</v>
          </cell>
          <cell r="B5223" t="str">
            <v>REGISTRO DE GAVETA BRUTO, LATÃO, ROSCÁVEL, 1" - FORNECIMENTO E INSTALAÇÃO. AF_08/2021</v>
          </cell>
          <cell r="C5223" t="str">
            <v>UN</v>
          </cell>
          <cell r="D5223" t="str">
            <v>COEFICIENTE DE REPRESENTATIVIDADE</v>
          </cell>
          <cell r="E5223" t="str">
            <v>67,32</v>
          </cell>
        </row>
        <row r="5224">
          <cell r="A5224" t="str">
            <v>94496</v>
          </cell>
          <cell r="B5224" t="str">
            <v>REGISTRO DE GAVETA BRUTO, LATÃO, ROSCÁVEL, 1 1/4" - FORNECIMENTO E INSTALAÇÃO. AF_08/2021</v>
          </cell>
          <cell r="C5224" t="str">
            <v>UN</v>
          </cell>
          <cell r="D5224" t="str">
            <v>COEFICIENTE DE REPRESENTATIVIDADE</v>
          </cell>
          <cell r="E5224" t="str">
            <v>91,73</v>
          </cell>
        </row>
        <row r="5225">
          <cell r="A5225" t="str">
            <v>94497</v>
          </cell>
          <cell r="B5225" t="str">
            <v>REGISTRO DE GAVETA BRUTO, LATÃO, ROSCÁVEL, 1 1/2" - FORNECIMENTO E INSTALAÇÃO. AF_08/2021</v>
          </cell>
          <cell r="C5225" t="str">
            <v>UN</v>
          </cell>
          <cell r="D5225" t="str">
            <v>COEFICIENTE DE REPRESENTATIVIDADE</v>
          </cell>
          <cell r="E5225" t="str">
            <v>116,09</v>
          </cell>
        </row>
        <row r="5226">
          <cell r="A5226" t="str">
            <v>94498</v>
          </cell>
          <cell r="B5226" t="str">
            <v>REGISTRO DE GAVETA BRUTO, LATÃO, ROSCÁVEL, 2" - FORNECIMENTO E INSTALAÇÃO. AF_08/2021</v>
          </cell>
          <cell r="C5226" t="str">
            <v>UN</v>
          </cell>
          <cell r="D5226" t="str">
            <v>COEFICIENTE DE REPRESENTATIVIDADE</v>
          </cell>
          <cell r="E5226" t="str">
            <v>160,63</v>
          </cell>
        </row>
        <row r="5227">
          <cell r="A5227" t="str">
            <v>94499</v>
          </cell>
          <cell r="B5227" t="str">
            <v>REGISTRO DE GAVETA BRUTO, LATÃO, ROSCÁVEL, 2 1/2" - FORNECIMENTO E INSTALAÇÃO. AF_08/2021</v>
          </cell>
          <cell r="C5227" t="str">
            <v>UN</v>
          </cell>
          <cell r="D5227" t="str">
            <v>COEFICIENTE DE REPRESENTATIVIDADE</v>
          </cell>
          <cell r="E5227" t="str">
            <v>323,29</v>
          </cell>
        </row>
        <row r="5228">
          <cell r="A5228" t="str">
            <v>94500</v>
          </cell>
          <cell r="B5228" t="str">
            <v>REGISTRO DE GAVETA BRUTO, LATÃO, ROSCÁVEL, 3" - FORNECIMENTO E INSTALAÇÃO. AF_08/2021</v>
          </cell>
          <cell r="C5228" t="str">
            <v>UN</v>
          </cell>
          <cell r="D5228" t="str">
            <v>COEFICIENTE DE REPRESENTATIVIDADE</v>
          </cell>
          <cell r="E5228" t="str">
            <v>392,12</v>
          </cell>
        </row>
        <row r="5229">
          <cell r="A5229" t="str">
            <v>94501</v>
          </cell>
          <cell r="B5229" t="str">
            <v>REGISTRO DE GAVETA BRUTO, LATÃO, ROSCÁVEL, 4" - FORNECIMENTO E INSTALAÇÃO. AF_08/2021</v>
          </cell>
          <cell r="C5229" t="str">
            <v>UN</v>
          </cell>
          <cell r="D5229" t="str">
            <v>COEFICIENTE DE REPRESENTATIVIDADE</v>
          </cell>
          <cell r="E5229" t="str">
            <v>798,89</v>
          </cell>
        </row>
        <row r="5230">
          <cell r="A5230" t="str">
            <v>94792</v>
          </cell>
          <cell r="B5230" t="str">
            <v>REGISTRO DE GAVETA BRUTO, LATÃO, ROSCÁVEL, 1", COM ACABAMENTO E CANOPLA CROMADOS - FORNECIMENTO E INSTALAÇÃO. AF_08/2021</v>
          </cell>
          <cell r="C5230" t="str">
            <v>UN</v>
          </cell>
          <cell r="D5230" t="str">
            <v>COEFICIENTE DE REPRESENTATIVIDADE</v>
          </cell>
          <cell r="E5230" t="str">
            <v>126,38</v>
          </cell>
        </row>
        <row r="5231">
          <cell r="A5231" t="str">
            <v>94793</v>
          </cell>
          <cell r="B5231" t="str">
            <v>REGISTRO DE GAVETA BRUTO, LATÃO, ROSCÁVEL, 1 1/4", COM ACABAMENTO E CANOPLA CROMADOS - FORNECIMENTO E INSTALAÇÃO. AF_08/2021</v>
          </cell>
          <cell r="C5231" t="str">
            <v>UN</v>
          </cell>
          <cell r="D5231" t="str">
            <v>COEFICIENTE DE REPRESENTATIVIDADE</v>
          </cell>
          <cell r="E5231" t="str">
            <v>173,88</v>
          </cell>
        </row>
        <row r="5232">
          <cell r="A5232" t="str">
            <v>94794</v>
          </cell>
          <cell r="B5232" t="str">
            <v>REGISTRO DE GAVETA BRUTO, LATÃO, ROSCÁVEL, 1 1/2", COM ACABAMENTO E CANOPLA CROMADOS - FORNECIMENTO E INSTALAÇÃO. AF_08/2021</v>
          </cell>
          <cell r="C5232" t="str">
            <v>UN</v>
          </cell>
          <cell r="D5232" t="str">
            <v>COEFICIENTE DE REPRESENTATIVIDADE</v>
          </cell>
          <cell r="E5232" t="str">
            <v>183,69</v>
          </cell>
        </row>
        <row r="5233">
          <cell r="A5233" t="str">
            <v>94795</v>
          </cell>
          <cell r="B5233" t="str">
            <v>TORNEIRA DE BOIA PARA CAIXA D'ÁGUA, ROSCÁVEL, 1/2" - FORNECIMENTO E INSTALAÇÃO. AF_08/2021</v>
          </cell>
          <cell r="C5233" t="str">
            <v>UN</v>
          </cell>
          <cell r="D5233" t="str">
            <v>COEFICIENTE DE REPRESENTATIVIDADE</v>
          </cell>
          <cell r="E5233" t="str">
            <v>34,47</v>
          </cell>
        </row>
        <row r="5234">
          <cell r="A5234" t="str">
            <v>94796</v>
          </cell>
          <cell r="B5234" t="str">
            <v>TORNEIRA DE BOIA PARA CAIXA D'ÁGUA, ROSCÁVEL, 3/4" - FORNECIMENTO E INSTALAÇÃO. AF_08/2021</v>
          </cell>
          <cell r="C5234" t="str">
            <v>UN</v>
          </cell>
          <cell r="D5234" t="str">
            <v>COEFICIENTE DE REPRESENTATIVIDADE</v>
          </cell>
          <cell r="E5234" t="str">
            <v>39,39</v>
          </cell>
        </row>
        <row r="5235">
          <cell r="A5235" t="str">
            <v>94797</v>
          </cell>
          <cell r="B5235" t="str">
            <v>TORNEIRA DE BOIA PARA CAIXA D'ÁGUA, ROSCÁVEL, 1" - FORNECIMENTO E INSTALAÇÃO. AF_08/2021</v>
          </cell>
          <cell r="C5235" t="str">
            <v>UN</v>
          </cell>
          <cell r="D5235" t="str">
            <v>COEFICIENTE DE REPRESENTATIVIDADE</v>
          </cell>
          <cell r="E5235" t="str">
            <v>82,00</v>
          </cell>
        </row>
        <row r="5236">
          <cell r="A5236" t="str">
            <v>94798</v>
          </cell>
          <cell r="B5236" t="str">
            <v>TORNEIRA DE BOIA PARA CAIXA D'ÁGUA, ROSCÁVEL, 1 1/4" - FORNECIMENTO E INSTALAÇÃO. AF_08/2021</v>
          </cell>
          <cell r="C5236" t="str">
            <v>UN</v>
          </cell>
          <cell r="D5236" t="str">
            <v>COEFICIENTE DE REPRESENTATIVIDADE</v>
          </cell>
          <cell r="E5236" t="str">
            <v>136,25</v>
          </cell>
        </row>
        <row r="5237">
          <cell r="A5237" t="str">
            <v>94799</v>
          </cell>
          <cell r="B5237" t="str">
            <v>TORNEIRA DE BOIA PARA CAIXA D'ÁGUA, ROSCÁVEL, 1 1/2" - FORNECIMENTO E INSTALAÇÃO. AF_08/2021</v>
          </cell>
          <cell r="C5237" t="str">
            <v>UN</v>
          </cell>
          <cell r="D5237" t="str">
            <v>COEFICIENTE DE REPRESENTATIVIDADE</v>
          </cell>
          <cell r="E5237" t="str">
            <v>167,20</v>
          </cell>
        </row>
        <row r="5238">
          <cell r="A5238" t="str">
            <v>94800</v>
          </cell>
          <cell r="B5238" t="str">
            <v>TORNEIRA DE BOIA PARA CAIXA D'ÁGUA, ROSCÁVEL, 2" - FORNECIMENTO E INSTALAÇÃO. AF_08/2021</v>
          </cell>
          <cell r="C5238" t="str">
            <v>UN</v>
          </cell>
          <cell r="D5238" t="str">
            <v>COEFICIENTE DE REPRESENTATIVIDADE</v>
          </cell>
          <cell r="E5238" t="str">
            <v>214,65</v>
          </cell>
        </row>
        <row r="5239">
          <cell r="A5239" t="str">
            <v>95248</v>
          </cell>
          <cell r="B5239" t="str">
            <v>VÁLVULA DE ESFERA BRUTA, BRONZE, ROSCÁVEL, 1/2" - FORNECIMENTO E INSTALAÇÃO. AF_08/2021</v>
          </cell>
          <cell r="C5239" t="str">
            <v>UN</v>
          </cell>
          <cell r="D5239" t="str">
            <v>COEFICIENTE DE REPRESENTATIVIDADE</v>
          </cell>
          <cell r="E5239" t="str">
            <v>58,18</v>
          </cell>
        </row>
        <row r="5240">
          <cell r="A5240" t="str">
            <v>95249</v>
          </cell>
          <cell r="B5240" t="str">
            <v>VÁLVULA DE ESFERA BRUTA, BRONZE, ROSCÁVEL, 3/4'' - FORNECIMENTO E INSTALAÇÃO. AF_08/2021</v>
          </cell>
          <cell r="C5240" t="str">
            <v>UN</v>
          </cell>
          <cell r="D5240" t="str">
            <v>COEFICIENTE DE REPRESENTATIVIDADE</v>
          </cell>
          <cell r="E5240" t="str">
            <v>68,23</v>
          </cell>
        </row>
        <row r="5241">
          <cell r="A5241" t="str">
            <v>95250</v>
          </cell>
          <cell r="B5241" t="str">
            <v>VÁLVULA DE ESFERA BRUTA, BRONZE, ROSCÁVEL, 1'' - FORNECIMENTO E INSTALAÇÃO. AF_08/2021</v>
          </cell>
          <cell r="C5241" t="str">
            <v>UN</v>
          </cell>
          <cell r="D5241" t="str">
            <v>COEFICIENTE DE REPRESENTATIVIDADE</v>
          </cell>
          <cell r="E5241" t="str">
            <v>92,09</v>
          </cell>
        </row>
        <row r="5242">
          <cell r="A5242" t="str">
            <v>95251</v>
          </cell>
          <cell r="B5242" t="str">
            <v>VÁLVULA DE ESFERA BRUTA, BRONZE, ROSCÁVEL, 1 1/4'' - FORNECIMENTO E INSTALAÇÃO. AF_08/2021</v>
          </cell>
          <cell r="C5242" t="str">
            <v>UN</v>
          </cell>
          <cell r="D5242" t="str">
            <v>COEFICIENTE DE REPRESENTATIVIDADE</v>
          </cell>
          <cell r="E5242" t="str">
            <v>136,49</v>
          </cell>
        </row>
        <row r="5243">
          <cell r="A5243" t="str">
            <v>95252</v>
          </cell>
          <cell r="B5243" t="str">
            <v>VÁLVULA DE ESFERA BRUTA, BRONZE, ROSCÁVEL, 1 1/2'' - FORNECIMENTO E INSTALAÇÃO. AF_08/2021</v>
          </cell>
          <cell r="C5243" t="str">
            <v>UN</v>
          </cell>
          <cell r="D5243" t="str">
            <v>COEFICIENTE DE REPRESENTATIVIDADE</v>
          </cell>
          <cell r="E5243" t="str">
            <v>165,21</v>
          </cell>
        </row>
        <row r="5244">
          <cell r="A5244" t="str">
            <v>95253</v>
          </cell>
          <cell r="B5244" t="str">
            <v>VÁLVULA DE ESFERA BRUTA, BRONZE, ROSCÁVEL, 2'' - FORNECIMENTO E INSTALAÇÃO. AF_08/2021</v>
          </cell>
          <cell r="C5244" t="str">
            <v>UN</v>
          </cell>
          <cell r="D5244" t="str">
            <v>COEFICIENTE DE REPRESENTATIVIDADE</v>
          </cell>
          <cell r="E5244" t="str">
            <v>252,15</v>
          </cell>
        </row>
        <row r="5245">
          <cell r="A5245" t="str">
            <v>99619</v>
          </cell>
          <cell r="B5245" t="str">
            <v>VÁLVULA DE RETENÇÃO HORIZONTAL, DE BRONZE, ROSCÁVEL, 3/4" - FORNECIMENTO E INSTALAÇÃO. AF_08/2021</v>
          </cell>
          <cell r="C5245" t="str">
            <v>UN</v>
          </cell>
          <cell r="D5245" t="str">
            <v>ATRIBUÍDO SÃO PAULO</v>
          </cell>
          <cell r="E5245" t="str">
            <v>117,28</v>
          </cell>
        </row>
        <row r="5246">
          <cell r="A5246" t="str">
            <v>99620</v>
          </cell>
          <cell r="B5246" t="str">
            <v>VÁLVULA DE RETENÇÃO HORIZONTAL, DE BRONZE, ROSCÁVEL, 1" - FORNECIMENTO E INSTALAÇÃO. AF_08/2021</v>
          </cell>
          <cell r="C5246" t="str">
            <v>UN</v>
          </cell>
          <cell r="D5246" t="str">
            <v>ATRIBUÍDO SÃO PAULO</v>
          </cell>
          <cell r="E5246" t="str">
            <v>159,34</v>
          </cell>
        </row>
        <row r="5247">
          <cell r="A5247" t="str">
            <v>99621</v>
          </cell>
          <cell r="B5247" t="str">
            <v>VÁLVULA DE RETENÇÃO HORIZONTAL, DE BRONZE, ROSCÁVEL, 1 1/4" - FORNECIMENTO E INSTALAÇÃO. AF_08/2021</v>
          </cell>
          <cell r="C5247" t="str">
            <v>UN</v>
          </cell>
          <cell r="D5247" t="str">
            <v>ATRIBUÍDO SÃO PAULO</v>
          </cell>
          <cell r="E5247" t="str">
            <v>237,73</v>
          </cell>
        </row>
        <row r="5248">
          <cell r="A5248" t="str">
            <v>99622</v>
          </cell>
          <cell r="B5248" t="str">
            <v>VÁLVULA DE RETENÇÃO HORIZONTAL, DE BRONZE, ROSCÁVEL, 1 1/2"  - FORNECIMENTO E INSTALAÇÃO. AF_08/2021</v>
          </cell>
          <cell r="C5248" t="str">
            <v>UN</v>
          </cell>
          <cell r="D5248" t="str">
            <v>ATRIBUÍDO SÃO PAULO</v>
          </cell>
          <cell r="E5248" t="str">
            <v>267,11</v>
          </cell>
        </row>
        <row r="5249">
          <cell r="A5249" t="str">
            <v>99623</v>
          </cell>
          <cell r="B5249" t="str">
            <v>VÁLVULA DE RETENÇÃO HORIZONTAL, DE BRONZE, ROSCÁVEL, 2"  - FORNECIMENTO E INSTALAÇÃO. AF_08/2021</v>
          </cell>
          <cell r="C5249" t="str">
            <v>UN</v>
          </cell>
          <cell r="D5249" t="str">
            <v>ATRIBUÍDO SÃO PAULO</v>
          </cell>
          <cell r="E5249" t="str">
            <v>373,08</v>
          </cell>
        </row>
        <row r="5250">
          <cell r="A5250" t="str">
            <v>99624</v>
          </cell>
          <cell r="B5250" t="str">
            <v>VÁLVULA DE RETENÇÃO HORIZONTAL, DE BRONZE, ROSCÁVEL, 2 1/2" - FORNECIMENTO E INSTALAÇÃO. AF_08/2021</v>
          </cell>
          <cell r="C5250" t="str">
            <v>UN</v>
          </cell>
          <cell r="D5250" t="str">
            <v>ATRIBUÍDO SÃO PAULO</v>
          </cell>
          <cell r="E5250" t="str">
            <v>532,26</v>
          </cell>
        </row>
        <row r="5251">
          <cell r="A5251" t="str">
            <v>99625</v>
          </cell>
          <cell r="B5251" t="str">
            <v>VÁLVULA DE RETENÇÃO HORIZONTAL, DE BRONZE, ROSCÁVEL, 3" - FORNECIMENTO E INSTALAÇÃO. AF_08/2021</v>
          </cell>
          <cell r="C5251" t="str">
            <v>UN</v>
          </cell>
          <cell r="D5251" t="str">
            <v>ATRIBUÍDO SÃO PAULO</v>
          </cell>
          <cell r="E5251" t="str">
            <v>732,84</v>
          </cell>
        </row>
        <row r="5252">
          <cell r="A5252" t="str">
            <v>99626</v>
          </cell>
          <cell r="B5252" t="str">
            <v>VÁLVULA DE RETENÇÃO HORIZONTAL, DE BRONZE, ROSCÁVEL, 4" - FORNECIMENTO E INSTALAÇÃO. AF_08/2021</v>
          </cell>
          <cell r="C5252" t="str">
            <v>UN</v>
          </cell>
          <cell r="D5252" t="str">
            <v>ATRIBUÍDO SÃO PAULO</v>
          </cell>
          <cell r="E5252" t="str">
            <v>1.130,37</v>
          </cell>
        </row>
        <row r="5253">
          <cell r="A5253" t="str">
            <v>99627</v>
          </cell>
          <cell r="B5253" t="str">
            <v>VÁLVULA DE RETENÇÃO VERTICAL, DE BRONZE, ROSCÁVEL, 1/2" - FORNECIMENTO E INSTALAÇÃO. AF_08/2021</v>
          </cell>
          <cell r="C5253" t="str">
            <v>UN</v>
          </cell>
          <cell r="D5253" t="str">
            <v>ATRIBUÍDO SÃO PAULO</v>
          </cell>
          <cell r="E5253" t="str">
            <v>70,68</v>
          </cell>
        </row>
        <row r="5254">
          <cell r="A5254" t="str">
            <v>99628</v>
          </cell>
          <cell r="B5254" t="str">
            <v>VÁLVULA DE RETENÇÃO VERTICAL, DE BRONZE, ROSCÁVEL, 3/4" - FORNECIMENTO E INSTALAÇÃO. AF_08/2021</v>
          </cell>
          <cell r="C5254" t="str">
            <v>UN</v>
          </cell>
          <cell r="D5254" t="str">
            <v>ATRIBUÍDO SÃO PAULO</v>
          </cell>
          <cell r="E5254" t="str">
            <v>76,75</v>
          </cell>
        </row>
        <row r="5255">
          <cell r="A5255" t="str">
            <v>99629</v>
          </cell>
          <cell r="B5255" t="str">
            <v>VÁLVULA DE RETENÇÃO VERTICAL, DE BRONZE, ROSCÁVEL, 1" - FORNECIMENTO E INSTALAÇÃO. AF_08/2021</v>
          </cell>
          <cell r="C5255" t="str">
            <v>UN</v>
          </cell>
          <cell r="D5255" t="str">
            <v>ATRIBUÍDO SÃO PAULO</v>
          </cell>
          <cell r="E5255" t="str">
            <v>84,95</v>
          </cell>
        </row>
        <row r="5256">
          <cell r="A5256" t="str">
            <v>99630</v>
          </cell>
          <cell r="B5256" t="str">
            <v>VÁLVULA DE RETENÇÃO VERTICAL, DE BRONZE, ROSCÁVEL, 1 1/4" - FORNECIMENTO E INSTALAÇÃO. AF_08/2021</v>
          </cell>
          <cell r="C5256" t="str">
            <v>UN</v>
          </cell>
          <cell r="D5256" t="str">
            <v>ATRIBUÍDO SÃO PAULO</v>
          </cell>
          <cell r="E5256" t="str">
            <v>126,62</v>
          </cell>
        </row>
        <row r="5257">
          <cell r="A5257" t="str">
            <v>99631</v>
          </cell>
          <cell r="B5257" t="str">
            <v>VÁLVULA DE RETENÇÃO VERTICAL, DE BRONZE, ROSCÁVEL, 1 1/2" - FORNECIMENTO E INSTALAÇÃO. AF_08/2021</v>
          </cell>
          <cell r="C5257" t="str">
            <v>UN</v>
          </cell>
          <cell r="D5257" t="str">
            <v>ATRIBUÍDO SÃO PAULO</v>
          </cell>
          <cell r="E5257" t="str">
            <v>147,04</v>
          </cell>
        </row>
        <row r="5258">
          <cell r="A5258" t="str">
            <v>99632</v>
          </cell>
          <cell r="B5258" t="str">
            <v>VÁLVULA DE RETENÇÃO VERTICAL, DE BRONZE, ROSCÁVEL, 2" - FORNECIMENTO E INSTALAÇÃO. AF_08/2021</v>
          </cell>
          <cell r="C5258" t="str">
            <v>UN</v>
          </cell>
          <cell r="D5258" t="str">
            <v>ATRIBUÍDO SÃO PAULO</v>
          </cell>
          <cell r="E5258" t="str">
            <v>212,51</v>
          </cell>
        </row>
        <row r="5259">
          <cell r="A5259" t="str">
            <v>99633</v>
          </cell>
          <cell r="B5259" t="str">
            <v>VÁLVULA DE RETENÇÃO VERTICAL, DE BRONZE, ROSCÁVEL, 3" - FORNECIMENTO E INSTALAÇÃO. AF_08/2021</v>
          </cell>
          <cell r="C5259" t="str">
            <v>UN</v>
          </cell>
          <cell r="D5259" t="str">
            <v>ATRIBUÍDO SÃO PAULO</v>
          </cell>
          <cell r="E5259" t="str">
            <v>458,13</v>
          </cell>
        </row>
        <row r="5260">
          <cell r="A5260" t="str">
            <v>99634</v>
          </cell>
          <cell r="B5260" t="str">
            <v>VÁLVULA DE RETENÇÃO VERTICAL, DE BRONZE, ROSCÁVEL, 4" - FORNECIMENTO E INSTALAÇÃO. AF_08/2021</v>
          </cell>
          <cell r="C5260" t="str">
            <v>UN</v>
          </cell>
          <cell r="D5260" t="str">
            <v>ATRIBUÍDO SÃO PAULO</v>
          </cell>
          <cell r="E5260" t="str">
            <v>784,72</v>
          </cell>
        </row>
        <row r="5261">
          <cell r="A5261" t="str">
            <v>99635</v>
          </cell>
          <cell r="B5261" t="str">
            <v>VÁLVULA DE DESCARGA METÁLICA, BASE 1 1/2", ACABAMENTO METALICO CROMADO - FORNECIMENTO E INSTALAÇÃO. AF_08/2021</v>
          </cell>
          <cell r="C5261" t="str">
            <v>UN</v>
          </cell>
          <cell r="D5261" t="str">
            <v>COEFICIENTE DE REPRESENTATIVIDADE</v>
          </cell>
          <cell r="E5261" t="str">
            <v>377,85</v>
          </cell>
        </row>
        <row r="5262">
          <cell r="A5262" t="str">
            <v>103008</v>
          </cell>
          <cell r="B5262" t="str">
            <v>VÁLVULA DE RETENÇÃO HORIZONTAL, DE BRONZE, ROSCÁVEL, 1/2" - FORNECIMENTO E INSTALAÇÃO. AF_08/2021</v>
          </cell>
          <cell r="C5262" t="str">
            <v>UN</v>
          </cell>
          <cell r="D5262" t="str">
            <v>ATRIBUÍDO SÃO PAULO</v>
          </cell>
          <cell r="E5262" t="str">
            <v>96,03</v>
          </cell>
        </row>
        <row r="5263">
          <cell r="A5263" t="str">
            <v>103009</v>
          </cell>
          <cell r="B5263" t="str">
            <v>VÁLVULA DE RETENÇÃO VERTICAL, DE BRONZE, ROSCÁVEL, 2 1/2" - FORNECIMENTO E INSTALAÇÃO. AF_08/2021</v>
          </cell>
          <cell r="C5263" t="str">
            <v>UN</v>
          </cell>
          <cell r="D5263" t="str">
            <v>ATRIBUÍDO SÃO PAULO</v>
          </cell>
          <cell r="E5263" t="str">
            <v>336,98</v>
          </cell>
        </row>
        <row r="5264">
          <cell r="A5264" t="str">
            <v>103010</v>
          </cell>
          <cell r="B5264" t="str">
            <v>VÁLVULA DE RETENÇÃO, DE BRONZE, PÉ COM CRIVOS, ROSCÁVEL, 3/4" - FORNECIMENTO E INSTALAÇÃO. AF_08/2021</v>
          </cell>
          <cell r="C5264" t="str">
            <v>UN</v>
          </cell>
          <cell r="D5264" t="str">
            <v>ATRIBUÍDO SÃO PAULO</v>
          </cell>
          <cell r="E5264" t="str">
            <v>72,82</v>
          </cell>
        </row>
        <row r="5265">
          <cell r="A5265" t="str">
            <v>103011</v>
          </cell>
          <cell r="B5265" t="str">
            <v>VÁLVULA DE RETENÇÃO, DE BRONZE, PÉ COM CRIVOS, ROSCÁVEL, 1" - FORNECIMENTO E INSTALAÇÃO. AF_08/2021</v>
          </cell>
          <cell r="C5265" t="str">
            <v>UN</v>
          </cell>
          <cell r="D5265" t="str">
            <v>ATRIBUÍDO SÃO PAULO</v>
          </cell>
          <cell r="E5265" t="str">
            <v>81,04</v>
          </cell>
        </row>
        <row r="5266">
          <cell r="A5266" t="str">
            <v>103012</v>
          </cell>
          <cell r="B5266" t="str">
            <v>VÁLVULA DE RETENÇÃO, DE BRONZE, PÉ COM CRIVOS, ROSCÁVEL, 1 1/4" - FORNECIMENTO E INSTALAÇÃO. AF_08/2021</v>
          </cell>
          <cell r="C5266" t="str">
            <v>UN</v>
          </cell>
          <cell r="D5266" t="str">
            <v>ATRIBUÍDO SÃO PAULO</v>
          </cell>
          <cell r="E5266" t="str">
            <v>127,98</v>
          </cell>
        </row>
        <row r="5267">
          <cell r="A5267" t="str">
            <v>103013</v>
          </cell>
          <cell r="B5267" t="str">
            <v>VÁLVULA DE RETENÇÃO, DE BRONZE, PÉ COM CRIVOS, ROSCÁVEL, 1 1/2" - FORNECIMENTO E INSTALAÇÃO. AF_08/2021</v>
          </cell>
          <cell r="C5267" t="str">
            <v>UN</v>
          </cell>
          <cell r="D5267" t="str">
            <v>ATRIBUÍDO SÃO PAULO</v>
          </cell>
          <cell r="E5267" t="str">
            <v>137,50</v>
          </cell>
        </row>
        <row r="5268">
          <cell r="A5268" t="str">
            <v>103014</v>
          </cell>
          <cell r="B5268" t="str">
            <v>VÁLVULA DE RETENÇÃO, DE BRONZE, PÉ COM CRIVOS, ROSCÁVEL, 2" - FORNECIMENTO E INSTALAÇÃO. AF_08/2021</v>
          </cell>
          <cell r="C5268" t="str">
            <v>UN</v>
          </cell>
          <cell r="D5268" t="str">
            <v>ATRIBUÍDO SÃO PAULO</v>
          </cell>
          <cell r="E5268" t="str">
            <v>207,12</v>
          </cell>
        </row>
        <row r="5269">
          <cell r="A5269" t="str">
            <v>103015</v>
          </cell>
          <cell r="B5269" t="str">
            <v>VÁLVULA DE RETENÇÃO, DE BRONZE, PÉ COM CRIVOS, ROSCÁVEL, 2 1/2" - FORNECIMENTO E INSTALAÇÃO. AF_08/2021</v>
          </cell>
          <cell r="C5269" t="str">
            <v>UN</v>
          </cell>
          <cell r="D5269" t="str">
            <v>ATRIBUÍDO SÃO PAULO</v>
          </cell>
          <cell r="E5269" t="str">
            <v>367,15</v>
          </cell>
        </row>
        <row r="5270">
          <cell r="A5270" t="str">
            <v>103016</v>
          </cell>
          <cell r="B5270" t="str">
            <v>VÁLVULA DE RETENÇÃO, DE BRONZE, PÉ COM CRIVOS, ROSCÁVEL, 3" - FORNECIMENTO E INSTALAÇÃO. AF_08/2021</v>
          </cell>
          <cell r="C5270" t="str">
            <v>UN</v>
          </cell>
          <cell r="D5270" t="str">
            <v>ATRIBUÍDO SÃO PAULO</v>
          </cell>
          <cell r="E5270" t="str">
            <v>502,24</v>
          </cell>
        </row>
        <row r="5271">
          <cell r="A5271" t="str">
            <v>103017</v>
          </cell>
          <cell r="B5271" t="str">
            <v>VÁLVULA DE RETENÇÃO, DE BRONZE, PÉ COM CRIVOS, ROSCÁVEL, 4" - FORNECIMENTO E INSTALAÇÃO. AF_08/2021</v>
          </cell>
          <cell r="C5271" t="str">
            <v>UN</v>
          </cell>
          <cell r="D5271" t="str">
            <v>ATRIBUÍDO SÃO PAULO</v>
          </cell>
          <cell r="E5271" t="str">
            <v>878,43</v>
          </cell>
        </row>
        <row r="5272">
          <cell r="A5272" t="str">
            <v>103018</v>
          </cell>
          <cell r="B5272" t="str">
            <v>VÁLVULA DE DESCARGA METÁLICA, BASE 1 1/4", ACABAMENTO METALICO CROMADO - FORNECIMENTO E INSTALAÇÃO. AF_08/2021</v>
          </cell>
          <cell r="C5272" t="str">
            <v>UN</v>
          </cell>
          <cell r="D5272" t="str">
            <v>COEFICIENTE DE REPRESENTATIVIDADE</v>
          </cell>
          <cell r="E5272" t="str">
            <v>308,15</v>
          </cell>
        </row>
        <row r="5273">
          <cell r="A5273" t="str">
            <v>103019</v>
          </cell>
          <cell r="B5273" t="str">
            <v>REGISTRO OU VÁLVULA GLOBO ANGULAR EM LATÃO, PARA HIDRANTES EM INSTALAÇÃO PREDIAL DE INCÊNDIO, 45 GRAUS, 2 1/2" - FORNECIMENTO E INSTALAÇÃO. AF_08/2021</v>
          </cell>
          <cell r="C5273" t="str">
            <v>UN</v>
          </cell>
          <cell r="D5273" t="str">
            <v>COEFICIENTE DE REPRESENTATIVIDADE</v>
          </cell>
          <cell r="E5273" t="str">
            <v>201,32</v>
          </cell>
        </row>
        <row r="5274">
          <cell r="A5274" t="str">
            <v>103029</v>
          </cell>
          <cell r="B5274" t="str">
            <v>REGISTRO OU REGULADOR DE GÁS DE COZINHA - FORNECIMENTO E INSTALAÇÃO. AF_08/2021</v>
          </cell>
          <cell r="C5274" t="str">
            <v>UN</v>
          </cell>
          <cell r="D5274" t="str">
            <v>COEFICIENTE DE REPRESENTATIVIDADE</v>
          </cell>
          <cell r="E5274" t="str">
            <v>49,73</v>
          </cell>
        </row>
        <row r="5275">
          <cell r="A5275" t="str">
            <v>103036</v>
          </cell>
          <cell r="B5275" t="str">
            <v>REGISTRO DE ESFERA, PVC, ROSCÁVEL, COM VOLANTE, 1/2" - FORNECIMENTO E INSTALAÇÃO. AF_08/2021</v>
          </cell>
          <cell r="C5275" t="str">
            <v>UN</v>
          </cell>
          <cell r="D5275" t="str">
            <v>COEFICIENTE DE REPRESENTATIVIDADE</v>
          </cell>
          <cell r="E5275" t="str">
            <v>28,11</v>
          </cell>
        </row>
        <row r="5276">
          <cell r="A5276" t="str">
            <v>103037</v>
          </cell>
          <cell r="B5276" t="str">
            <v>REGISTRO DE ESFERA, PVC, ROSCÁVEL, COM VOLANTE, 1" - FORNECIMENTO E INSTALAÇÃO. AF_08/2021</v>
          </cell>
          <cell r="C5276" t="str">
            <v>UN</v>
          </cell>
          <cell r="D5276" t="str">
            <v>COEFICIENTE DE REPRESENTATIVIDADE</v>
          </cell>
          <cell r="E5276" t="str">
            <v>55,25</v>
          </cell>
        </row>
        <row r="5277">
          <cell r="A5277" t="str">
            <v>103038</v>
          </cell>
          <cell r="B5277" t="str">
            <v>REGISTRO DE ESFERA, PVC, ROSCÁVEL, COM VOLANTE, 1 1/4" - FORNECIMENTO E INSTALAÇÃO. AF_08/2021</v>
          </cell>
          <cell r="C5277" t="str">
            <v>UN</v>
          </cell>
          <cell r="D5277" t="str">
            <v>COEFICIENTE DE REPRESENTATIVIDADE</v>
          </cell>
          <cell r="E5277" t="str">
            <v>73,92</v>
          </cell>
        </row>
        <row r="5278">
          <cell r="A5278" t="str">
            <v>103039</v>
          </cell>
          <cell r="B5278" t="str">
            <v>REGISTRO DE ESFERA, PVC, ROSCÁVEL, COM VOLANTE, 1 1/2" - FORNECIMENTO E INSTALAÇÃO. AF_08/2021</v>
          </cell>
          <cell r="C5278" t="str">
            <v>UN</v>
          </cell>
          <cell r="D5278" t="str">
            <v>COEFICIENTE DE REPRESENTATIVIDADE</v>
          </cell>
          <cell r="E5278" t="str">
            <v>79,59</v>
          </cell>
        </row>
        <row r="5279">
          <cell r="A5279" t="str">
            <v>103040</v>
          </cell>
          <cell r="B5279" t="str">
            <v>REGISTRO DE ESFERA, PVC, ROSCÁVEL, COM VOLANTE, 2" - FORNECIMENTO E INSTALAÇÃO. AF_08/2021</v>
          </cell>
          <cell r="C5279" t="str">
            <v>UN</v>
          </cell>
          <cell r="D5279" t="str">
            <v>COEFICIENTE DE REPRESENTATIVIDADE</v>
          </cell>
          <cell r="E5279" t="str">
            <v>119,32</v>
          </cell>
        </row>
        <row r="5280">
          <cell r="A5280" t="str">
            <v>103041</v>
          </cell>
          <cell r="B5280" t="str">
            <v>REGISTRO DE ESFERA, PVC, ROSCÁVEL, COM BORBOLETA, 1/2" - FORNECIMENTO E INSTALAÇÃO. AF_08/2021</v>
          </cell>
          <cell r="C5280" t="str">
            <v>UN</v>
          </cell>
          <cell r="D5280" t="str">
            <v>COEFICIENTE DE REPRESENTATIVIDADE</v>
          </cell>
          <cell r="E5280" t="str">
            <v>23,19</v>
          </cell>
        </row>
        <row r="5281">
          <cell r="A5281" t="str">
            <v>103042</v>
          </cell>
          <cell r="B5281" t="str">
            <v>REGISTRO DE ESFERA, PVC, ROSCÁVEL, COM BORBOLETA, 3/4" - FORNECIMENTO E INSTALAÇÃO. AF_08/2021</v>
          </cell>
          <cell r="C5281" t="str">
            <v>UN</v>
          </cell>
          <cell r="D5281" t="str">
            <v>COEFICIENTE DE REPRESENTATIVIDADE</v>
          </cell>
          <cell r="E5281" t="str">
            <v>28,26</v>
          </cell>
        </row>
        <row r="5282">
          <cell r="A5282" t="str">
            <v>103043</v>
          </cell>
          <cell r="B5282" t="str">
            <v>REGISTRO DE ESFERA, PVC, ROSCÁVEL, COM CABEÇA QUADRADA, 1/2" - FORNECIMENTO E INSTALAÇÃO. AF_08/2021</v>
          </cell>
          <cell r="C5282" t="str">
            <v>UN</v>
          </cell>
          <cell r="D5282" t="str">
            <v>COEFICIENTE DE REPRESENTATIVIDADE</v>
          </cell>
          <cell r="E5282" t="str">
            <v>27,00</v>
          </cell>
        </row>
        <row r="5283">
          <cell r="A5283" t="str">
            <v>103044</v>
          </cell>
          <cell r="B5283" t="str">
            <v>REGISTRO DE ESFERA, PVC, ROSCÁVEL, COM CABEÇA QUADRADA, 3/4" - FORNECIMENTO E INSTALAÇÃO. AF_08/2021</v>
          </cell>
          <cell r="C5283" t="str">
            <v>UN</v>
          </cell>
          <cell r="D5283" t="str">
            <v>COEFICIENTE DE REPRESENTATIVIDADE</v>
          </cell>
          <cell r="E5283" t="str">
            <v>36,19</v>
          </cell>
        </row>
        <row r="5284">
          <cell r="A5284" t="str">
            <v>103045</v>
          </cell>
          <cell r="B5284" t="str">
            <v>REGISTRO DE PRESSÃO, PVC, ROSCÁVEL, VOLANTE SIMPLES, 1/2" - FORNECIMENTO E INSTALAÇÃO. AF_08/2021</v>
          </cell>
          <cell r="C5284" t="str">
            <v>UN</v>
          </cell>
          <cell r="D5284" t="str">
            <v>COEFICIENTE DE REPRESENTATIVIDADE</v>
          </cell>
          <cell r="E5284" t="str">
            <v>10,67</v>
          </cell>
        </row>
        <row r="5285">
          <cell r="A5285" t="str">
            <v>103046</v>
          </cell>
          <cell r="B5285" t="str">
            <v>REGISTRO DE PRESSÃO, PVC, ROSCÁVEL, VOLANTE SIMPLES, 3/4" - FORNECIMENTO E INSTALAÇÃO. AF_08/2021</v>
          </cell>
          <cell r="C5285" t="str">
            <v>UN</v>
          </cell>
          <cell r="D5285" t="str">
            <v>COEFICIENTE DE REPRESENTATIVIDADE</v>
          </cell>
          <cell r="E5285" t="str">
            <v>26,66</v>
          </cell>
        </row>
        <row r="5286">
          <cell r="A5286" t="str">
            <v>103047</v>
          </cell>
          <cell r="B5286" t="str">
            <v>REGISTRO DE ESFERA, PVC, SOLDÁVEL, COM VOLANTE, DN  20 MM - FORNECIMENTO E INSTALAÇÃO. AF_08/2021</v>
          </cell>
          <cell r="C5286" t="str">
            <v>UN</v>
          </cell>
          <cell r="D5286" t="str">
            <v>COEFICIENTE DE REPRESENTATIVIDADE</v>
          </cell>
          <cell r="E5286" t="str">
            <v>28,24</v>
          </cell>
        </row>
        <row r="5287">
          <cell r="A5287" t="str">
            <v>103048</v>
          </cell>
          <cell r="B5287" t="str">
            <v>REGISTRO DE PRESSÃO, PVC, SOLDÁVEL, VOLANTE SIMPLES, DN  20 MM - FORNECIMENTO E INSTALAÇÃO. AF_08/2021</v>
          </cell>
          <cell r="C5287" t="str">
            <v>UN</v>
          </cell>
          <cell r="D5287" t="str">
            <v>COEFICIENTE DE REPRESENTATIVIDADE</v>
          </cell>
          <cell r="E5287" t="str">
            <v>20,67</v>
          </cell>
        </row>
        <row r="5288">
          <cell r="A5288" t="str">
            <v>103049</v>
          </cell>
          <cell r="B5288" t="str">
            <v>REGISTRO DE PRESSÃO, PVC, SOLDÁVEL, VOLANTE SIMPLES, DN  25 MM - FORNECIMENTO E INSTALAÇÃO. AF_08/2021</v>
          </cell>
          <cell r="C5288" t="str">
            <v>UN</v>
          </cell>
          <cell r="D5288" t="str">
            <v>COEFICIENTE DE REPRESENTATIVIDADE</v>
          </cell>
          <cell r="E5288" t="str">
            <v>22,62</v>
          </cell>
        </row>
        <row r="5289">
          <cell r="A5289" t="str">
            <v>103050</v>
          </cell>
          <cell r="B5289" t="str">
            <v>SUBSTITUIÇÃO DE REGISTRO OU VÁLVULA, ROSCÁVEL, DN  20 MM. AF_08/2021</v>
          </cell>
          <cell r="C5289" t="str">
            <v>UN</v>
          </cell>
          <cell r="D5289" t="str">
            <v>COEFICIENTE DE REPRESENTATIVIDADE</v>
          </cell>
          <cell r="E5289" t="str">
            <v>20,14</v>
          </cell>
        </row>
        <row r="5290">
          <cell r="A5290" t="str">
            <v>103051</v>
          </cell>
          <cell r="B5290" t="str">
            <v>SUBSTITUIÇÃO DE REGISTRO OU VÁLVULA, ROSCÁVEL, DN  25 MM. AF_08/2021</v>
          </cell>
          <cell r="C5290" t="str">
            <v>UN</v>
          </cell>
          <cell r="D5290" t="str">
            <v>COEFICIENTE DE REPRESENTATIVIDADE</v>
          </cell>
          <cell r="E5290" t="str">
            <v>24,27</v>
          </cell>
        </row>
        <row r="5291">
          <cell r="A5291" t="str">
            <v>103052</v>
          </cell>
          <cell r="B5291" t="str">
            <v>SUBSTITUIÇÃO DE REGISTRO OU VÁLVULA, ROSCÁVEL, DN  32 MM. AF_08/2021</v>
          </cell>
          <cell r="C5291" t="str">
            <v>UN</v>
          </cell>
          <cell r="D5291" t="str">
            <v>COEFICIENTE DE REPRESENTATIVIDADE</v>
          </cell>
          <cell r="E5291" t="str">
            <v>33,11</v>
          </cell>
        </row>
        <row r="5292">
          <cell r="A5292" t="str">
            <v>95634</v>
          </cell>
          <cell r="B5292" t="str">
            <v>KIT CAVALETE PARA MEDIÇÃO DE ÁGUA - ENTRADA PRINCIPAL, EM PVC SOLDÁVEL DN 20 (½")   FORNECIMENTO E INSTALAÇÃO (EXCLUSIVE HIDRÔMETRO). AF_11/2016</v>
          </cell>
          <cell r="C5292" t="str">
            <v>UN</v>
          </cell>
          <cell r="D5292" t="str">
            <v>COEFICIENTE DE REPRESENTATIVIDADE</v>
          </cell>
          <cell r="E5292" t="str">
            <v>199,23</v>
          </cell>
        </row>
        <row r="5293">
          <cell r="A5293" t="str">
            <v>95635</v>
          </cell>
          <cell r="B5293" t="str">
            <v>KIT CAVALETE PARA MEDIÇÃO DE ÁGUA - ENTRADA PRINCIPAL, EM PVC SOLDÁVEL DN 25 (¾")   FORNECIMENTO E INSTALAÇÃO (EXCLUSIVE HIDRÔMETRO). AF_11/2016</v>
          </cell>
          <cell r="C5293" t="str">
            <v>UN</v>
          </cell>
          <cell r="D5293" t="str">
            <v>COEFICIENTE DE REPRESENTATIVIDADE</v>
          </cell>
          <cell r="E5293" t="str">
            <v>210,43</v>
          </cell>
        </row>
        <row r="5294">
          <cell r="A5294" t="str">
            <v>95636</v>
          </cell>
          <cell r="B5294" t="str">
            <v>KIT CAVALETE PARA MEDIÇÃO DE ÁGUA - ENTRADA PRINCIPAL, EM AÇO GALVANIZADO DN 25 (1 )   FORNECIMENTO E INSTALAÇÃO (EXCLUSIVE HIDRÔMETRO). AF_11/2016</v>
          </cell>
          <cell r="C5294" t="str">
            <v>UN</v>
          </cell>
          <cell r="D5294" t="str">
            <v>ATRIBUÍDO SÃO PAULO</v>
          </cell>
          <cell r="E5294" t="str">
            <v>305,31</v>
          </cell>
        </row>
        <row r="5295">
          <cell r="A5295" t="str">
            <v>95637</v>
          </cell>
          <cell r="B5295" t="str">
            <v>KIT CAVALETE PARA MEDIÇÃO DE ÁGUA - ENTRADA PRINCIPAL, EM AÇO GALVANIZADO DN 32 (1 ¼)  FORNECIMENTO E INSTALAÇÃO (EXCLUSIVE HIDRÔMETRO). AF_11/2016</v>
          </cell>
          <cell r="C5295" t="str">
            <v>UN</v>
          </cell>
          <cell r="D5295" t="str">
            <v>ATRIBUÍDO SÃO PAULO</v>
          </cell>
          <cell r="E5295" t="str">
            <v>469,04</v>
          </cell>
        </row>
        <row r="5296">
          <cell r="A5296" t="str">
            <v>95638</v>
          </cell>
          <cell r="B5296" t="str">
            <v>KIT CAVALETE PARA MEDIÇÃO DE ÁGUA - ENTRADA PRINCIPAL, EM AÇO GALVANIZADO DN 40 (1 ½)  FORNECIMENTO E INSTALAÇÃO (EXCLUSIVE HIDRÔMETRO). AF_11/2016</v>
          </cell>
          <cell r="C5296" t="str">
            <v>UN</v>
          </cell>
          <cell r="D5296" t="str">
            <v>ATRIBUÍDO SÃO PAULO</v>
          </cell>
          <cell r="E5296" t="str">
            <v>569,74</v>
          </cell>
        </row>
        <row r="5297">
          <cell r="A5297" t="str">
            <v>95639</v>
          </cell>
          <cell r="B5297" t="str">
            <v>KIT CAVALETE PARA MEDIÇÃO DE ÁGUA - ENTRADA PRINCIPAL, EM AÇO GALVANIZADO DN 50 (2)  FORNECIMENTO E INSTALAÇÃO (EXCLUSIVE HIDRÔMETRO). AF_11/2016</v>
          </cell>
          <cell r="C5297" t="str">
            <v>UN</v>
          </cell>
          <cell r="D5297" t="str">
            <v>ATRIBUÍDO SÃO PAULO</v>
          </cell>
          <cell r="E5297" t="str">
            <v>729,84</v>
          </cell>
        </row>
        <row r="5298">
          <cell r="A5298" t="str">
            <v>95641</v>
          </cell>
          <cell r="B5298" t="str">
            <v>KIT CAVALETE PARA MEDIÇÃO DE ÁGUA - ENTRADA INDIVIDUALIZADA, EM PVC DN 25 (¾), PARA 2 MEDIDORES  FORNECIMENTO E INSTALAÇÃO (EXCLUSIVE HIDRÔMETRO). AF_11/2016</v>
          </cell>
          <cell r="C5298" t="str">
            <v>UN</v>
          </cell>
          <cell r="D5298" t="str">
            <v>COEFICIENTE DE REPRESENTATIVIDADE</v>
          </cell>
          <cell r="E5298" t="str">
            <v>280,53</v>
          </cell>
        </row>
        <row r="5299">
          <cell r="A5299" t="str">
            <v>95642</v>
          </cell>
          <cell r="B5299" t="str">
            <v>KIT CAVALETE PARA MEDIÇÃO DE ÁGUA - ENTRADA INDIVIDUALIZADA, EM PVC DN 25 (¾), PARA 3 MEDIDORES  FORNECIMENTO E INSTALAÇÃO (EXCLUSIVE HIDRÔMETRO). AF_11/2016</v>
          </cell>
          <cell r="C5299" t="str">
            <v>UN</v>
          </cell>
          <cell r="D5299" t="str">
            <v>COEFICIENTE DE REPRESENTATIVIDADE</v>
          </cell>
          <cell r="E5299" t="str">
            <v>415,34</v>
          </cell>
        </row>
        <row r="5300">
          <cell r="A5300" t="str">
            <v>95643</v>
          </cell>
          <cell r="B5300" t="str">
            <v>KIT CAVALETE PARA MEDIÇÃO DE ÁGUA - ENTRADA INDIVIDUALIZADA, EM PVC DN 25 (¾), PARA 4 MEDIDORES  FORNECIMENTO E INSTALAÇÃO (EXCLUSIVE HIDRÔMETRO). AF_11/2016</v>
          </cell>
          <cell r="C5300" t="str">
            <v>UN</v>
          </cell>
          <cell r="D5300" t="str">
            <v>COEFICIENTE DE REPRESENTATIVIDADE</v>
          </cell>
          <cell r="E5300" t="str">
            <v>544,55</v>
          </cell>
        </row>
        <row r="5301">
          <cell r="A5301" t="str">
            <v>95644</v>
          </cell>
          <cell r="B5301" t="str">
            <v>KIT CAVALETE PARA MEDIÇÃO DE ÁGUA - ENTRADA INDIVIDUALIZADA, EM PVC DN 32 (1), PARA 1 MEDIDOR  FORNECIMENTO E INSTALAÇÃO (EXCLUSIVE HIDRÔMETRO). AF_11/2016</v>
          </cell>
          <cell r="C5301" t="str">
            <v>UN</v>
          </cell>
          <cell r="D5301" t="str">
            <v>COEFICIENTE DE REPRESENTATIVIDADE</v>
          </cell>
          <cell r="E5301" t="str">
            <v>207,13</v>
          </cell>
        </row>
        <row r="5302">
          <cell r="A5302" t="str">
            <v>95645</v>
          </cell>
          <cell r="B5302" t="str">
            <v>KIT CAVALETE PARA MEDIÇÃO DE ÁGUA - ENTRADA INDIVIDUALIZADA, EM PVC DN 32 (1), PARA 2 MEDIDORES  FORNECIMENTO E INSTALAÇÃO (EXCLUSIVE HIDRÔMETRO). AF_11/2016</v>
          </cell>
          <cell r="C5302" t="str">
            <v>UN</v>
          </cell>
          <cell r="D5302" t="str">
            <v>COEFICIENTE DE REPRESENTATIVIDADE</v>
          </cell>
          <cell r="E5302" t="str">
            <v>382,97</v>
          </cell>
        </row>
        <row r="5303">
          <cell r="A5303" t="str">
            <v>95646</v>
          </cell>
          <cell r="B5303" t="str">
            <v>KIT CAVALETE PARA MEDIÇÃO DE ÁGUA - ENTRADA INDIVIDUALIZADA, EM PVC DN 32 (1), PARA 3 MEDIDORES  FORNECIMENTO E INSTALAÇÃO (EXCLUSIVE HIDRÔMETRO). AF_11/2016</v>
          </cell>
          <cell r="C5303" t="str">
            <v>UN</v>
          </cell>
          <cell r="D5303" t="str">
            <v>COEFICIENTE DE REPRESENTATIVIDADE</v>
          </cell>
          <cell r="E5303" t="str">
            <v>571,27</v>
          </cell>
        </row>
        <row r="5304">
          <cell r="A5304" t="str">
            <v>95647</v>
          </cell>
          <cell r="B5304" t="str">
            <v>KIT CAVALETE PARA MEDIÇÃO DE ÁGUA - ENTRADA INDIVIDUALIZADA, EM PVC DN 32 (1), PARA 4 MEDIDORES  FORNECIMENTO E INSTALAÇÃO (EXCLUSIVE HIDRÔMETRO). AF_11/2016</v>
          </cell>
          <cell r="C5304" t="str">
            <v>UN</v>
          </cell>
          <cell r="D5304" t="str">
            <v>COEFICIENTE DE REPRESENTATIVIDADE</v>
          </cell>
          <cell r="E5304" t="str">
            <v>750,66</v>
          </cell>
        </row>
        <row r="5305">
          <cell r="A5305" t="str">
            <v>95648</v>
          </cell>
          <cell r="B5305" t="str">
            <v>KIT CAVALETE PARA MEDIÇÃO DE ÁGUA - ENTRADA INDIVIDUALIZADA, EM CPVC DN 28 (1"), PARA 1 MEDIDOR - FORNECIMENTO E INSTALAÇÃO (EXCLUSIVE HIDRÔMETRO). AF_11/2016</v>
          </cell>
          <cell r="C5305" t="str">
            <v>UN</v>
          </cell>
          <cell r="D5305" t="str">
            <v>ATRIBUÍDO SÃO PAULO</v>
          </cell>
          <cell r="E5305" t="str">
            <v>466,13</v>
          </cell>
        </row>
        <row r="5306">
          <cell r="A5306" t="str">
            <v>95649</v>
          </cell>
          <cell r="B5306" t="str">
            <v>KIT CAVALETE PARA MEDIÇÃO DE ÁGUA - ENTRADA INDIVIDUALIZADA, EM CPVC DN 28 (1"), PARA 2 MEDIDORES - FORNECIMENTO E INSTALAÇÃO (EXCLUSIVE HIDRÔMETRO). AF_11/2016</v>
          </cell>
          <cell r="C5306" t="str">
            <v>UN</v>
          </cell>
          <cell r="D5306" t="str">
            <v>ATRIBUÍDO SÃO PAULO</v>
          </cell>
          <cell r="E5306" t="str">
            <v>806,78</v>
          </cell>
        </row>
        <row r="5307">
          <cell r="A5307" t="str">
            <v>95650</v>
          </cell>
          <cell r="B5307" t="str">
            <v>KIT CAVALETE PARA MEDIÇÃO DE ÁGUA - ENTRADA INDIVIDUALIZADA, EM CPVC DN 28 (1"), PARA 3 MEDIDORES - FORNECIMENTO E INSTALAÇÃO (EXCLUSIVE HIDRÔMETRO). AF_11/2016</v>
          </cell>
          <cell r="C5307" t="str">
            <v>UN</v>
          </cell>
          <cell r="D5307" t="str">
            <v>ATRIBUÍDO SÃO PAULO</v>
          </cell>
          <cell r="E5307" t="str">
            <v>1.179,53</v>
          </cell>
        </row>
        <row r="5308">
          <cell r="A5308" t="str">
            <v>95651</v>
          </cell>
          <cell r="B5308" t="str">
            <v>KIT CAVALETE PARA MEDIÇÃO DE ÁGUA - ENTRADA INDIVIDUALIZADA, EM CPVC DN 28 (1"), PARA 4 MEDIDORES - FORNECIMENTO E INSTALAÇÃO (EXCLUSIVE HIDRÔMETRO). AF_11/2016</v>
          </cell>
          <cell r="C5308" t="str">
            <v>UN</v>
          </cell>
          <cell r="D5308" t="str">
            <v>ATRIBUÍDO SÃO PAULO</v>
          </cell>
          <cell r="E5308" t="str">
            <v>1.533,29</v>
          </cell>
        </row>
        <row r="5309">
          <cell r="A5309" t="str">
            <v>95652</v>
          </cell>
          <cell r="B5309" t="str">
            <v>KIT CAVALETE PARA MEDIÇÃO DE ÁGUA - ENTRADA INDIVIDUALIZADA, EM CPVC DN 35 (1 ¼"), PARA 1 MEDIDOR - FORNECIMENTO E INSTALAÇÃO (EXCLUSIVE HIDRÔMETRO). AF_11/2016</v>
          </cell>
          <cell r="C5309" t="str">
            <v>UN</v>
          </cell>
          <cell r="D5309" t="str">
            <v>ATRIBUÍDO SÃO PAULO</v>
          </cell>
          <cell r="E5309" t="str">
            <v>581,72</v>
          </cell>
        </row>
        <row r="5310">
          <cell r="A5310" t="str">
            <v>95653</v>
          </cell>
          <cell r="B5310" t="str">
            <v>KIT CAVALETE PARA MEDIÇÃO DE ÁGUA - ENTRADA INDIVIDUALIZADA, EM CPVC DN 35 (1 ¼"), PARA 2 MEDIDORES - FORNECIMENTO E INSTALAÇÃO (EXCLUSIVE HIDRÔMETRO). AF_11/2016</v>
          </cell>
          <cell r="C5310" t="str">
            <v>UN</v>
          </cell>
          <cell r="D5310" t="str">
            <v>ATRIBUÍDO SÃO PAULO</v>
          </cell>
          <cell r="E5310" t="str">
            <v>1.036,47</v>
          </cell>
        </row>
        <row r="5311">
          <cell r="A5311" t="str">
            <v>95654</v>
          </cell>
          <cell r="B5311" t="str">
            <v>KIT CAVALETE PARA MEDIÇÃO DE ÁGUA - ENTRADA INDIVIDUALIZADA, EM CPVC DN 35 (1 ¼"), PARA 3 MEDIDORES - FORNECIMENTO E INSTALAÇÃO (EXCLUSIVE HIDRÔMETRO). AF_11/2016</v>
          </cell>
          <cell r="C5311" t="str">
            <v>UN</v>
          </cell>
          <cell r="D5311" t="str">
            <v>ATRIBUÍDO SÃO PAULO</v>
          </cell>
          <cell r="E5311" t="str">
            <v>1.527,75</v>
          </cell>
        </row>
        <row r="5312">
          <cell r="A5312" t="str">
            <v>95655</v>
          </cell>
          <cell r="B5312" t="str">
            <v>KIT CAVALETE PARA MEDIÇÃO DE ÁGUA - ENTRADA INDIVIDUALIZADA, EM CPVC DN 35 (1 ¼"), PARA 4 MEDIDORES - FORNECIMENTO E INSTALAÇÃO (EXCLUSIVE HIDRÔMETRO). AF_11/2016</v>
          </cell>
          <cell r="C5312" t="str">
            <v>UN</v>
          </cell>
          <cell r="D5312" t="str">
            <v>ATRIBUÍDO SÃO PAULO</v>
          </cell>
          <cell r="E5312" t="str">
            <v>1.994,61</v>
          </cell>
        </row>
        <row r="5313">
          <cell r="A5313" t="str">
            <v>95657</v>
          </cell>
          <cell r="B5313" t="str">
            <v>KIT CAVALETE PARA MEDIÇÃO DE ÁGUA - ENTRADA INDIVIDUALIZADA, EM PPR PN20 DN 25 (¾") PARA 1 MEDIDOR - FORNECIMENTO E INSTALAÇÃO (EXCLUSIVE HIDRÔMETRO). AF_11/2016</v>
          </cell>
          <cell r="C5313" t="str">
            <v>UN</v>
          </cell>
          <cell r="D5313" t="str">
            <v>ATRIBUÍDO SÃO PAULO</v>
          </cell>
          <cell r="E5313" t="str">
            <v>237,10</v>
          </cell>
        </row>
        <row r="5314">
          <cell r="A5314" t="str">
            <v>95658</v>
          </cell>
          <cell r="B5314" t="str">
            <v>KIT CAVALETE PARA MEDIÇÃO DE ÁGUA - ENTRADA INDIVIDUALIZADA, EM PPR PN20 DN 25 (¾" ) PARA 2 MEDIDORES - FORNECIMENTO E INSTALAÇÃO (EXCLUSIVE HIDRÔMETRO). AF_11/2016</v>
          </cell>
          <cell r="C5314" t="str">
            <v>UN</v>
          </cell>
          <cell r="D5314" t="str">
            <v>ATRIBUÍDO SÃO PAULO</v>
          </cell>
          <cell r="E5314" t="str">
            <v>445,86</v>
          </cell>
        </row>
        <row r="5315">
          <cell r="A5315" t="str">
            <v>95659</v>
          </cell>
          <cell r="B5315" t="str">
            <v>KIT CAVALETE PARA MEDIÇÃO DE ÁGUA - ENTRADA INDIVIDUALIZADA, EM PPR PN20 DN 25 (¾") PARA 3 MEDIDORES - FORNECIMENTO E INSTALAÇÃO (EXCLUSIVE HIDRÔMETRO). AF_11/2016</v>
          </cell>
          <cell r="C5315" t="str">
            <v>UN</v>
          </cell>
          <cell r="D5315" t="str">
            <v>ATRIBUÍDO SÃO PAULO</v>
          </cell>
          <cell r="E5315" t="str">
            <v>623,75</v>
          </cell>
        </row>
        <row r="5316">
          <cell r="A5316" t="str">
            <v>95660</v>
          </cell>
          <cell r="B5316" t="str">
            <v>KIT CAVALETE PARA MEDIÇÃO DE ÁGUA - ENTRADA INDIVIDUALIZADA, EM PPR PN20 DN 25 (¾") PARA 4 MEDIDORES - FORNECIMENTO E INSTALAÇÃO (EXCLUSIVE HIDRÔMETRO). AF_11/2016</v>
          </cell>
          <cell r="C5316" t="str">
            <v>UN</v>
          </cell>
          <cell r="D5316" t="str">
            <v>ATRIBUÍDO SÃO PAULO</v>
          </cell>
          <cell r="E5316" t="str">
            <v>887,18</v>
          </cell>
        </row>
        <row r="5317">
          <cell r="A5317" t="str">
            <v>95661</v>
          </cell>
          <cell r="B5317" t="str">
            <v>KIT CAVALETE PARA MEDIÇÃO DE ÁGUA - ENTRADA INDIVIDUALIZADA, EM PPR PN20 DN 32 (1") PARA 1 MEDIDOR - FORNECIMENTO E INSTALAÇÃO (EXCLUSIVE HIDRÔMETRO). AF_11/2016</v>
          </cell>
          <cell r="C5317" t="str">
            <v>UN</v>
          </cell>
          <cell r="D5317" t="str">
            <v>ATRIBUÍDO SÃO PAULO</v>
          </cell>
          <cell r="E5317" t="str">
            <v>307,79</v>
          </cell>
        </row>
        <row r="5318">
          <cell r="A5318" t="str">
            <v>95662</v>
          </cell>
          <cell r="B5318" t="str">
            <v>KIT CAVALETE PARA MEDIÇÃO DE ÁGUA - ENTRADA INDIVIDUALIZADA, EM PPR PN20 DN 32 (1") PARA 2 MEDIDORES - FORNECIMENTO E INSTALAÇÃO (EXCLUSIVE HIDRÔMETRO). AF_11/2016</v>
          </cell>
          <cell r="C5318" t="str">
            <v>UN</v>
          </cell>
          <cell r="D5318" t="str">
            <v>ATRIBUÍDO SÃO PAULO</v>
          </cell>
          <cell r="E5318" t="str">
            <v>588,14</v>
          </cell>
        </row>
        <row r="5319">
          <cell r="A5319" t="str">
            <v>95663</v>
          </cell>
          <cell r="B5319" t="str">
            <v>KIT CAVALETE PARA MEDIÇÃO DE ÁGUA - ENTRADA INDIVIDUALIZADA, EM PPR PN20 DN 32 (1") PARA 3 MEDIDORES - FORNECIMENTO E INSTALAÇÃO (EXCLUSIVE HIDRÔMETRO). AF_11/2016</v>
          </cell>
          <cell r="C5319" t="str">
            <v>UN</v>
          </cell>
          <cell r="D5319" t="str">
            <v>ATRIBUÍDO SÃO PAULO</v>
          </cell>
          <cell r="E5319" t="str">
            <v>887,11</v>
          </cell>
        </row>
        <row r="5320">
          <cell r="A5320" t="str">
            <v>95664</v>
          </cell>
          <cell r="B5320" t="str">
            <v>KIT CAVALETE PARA MEDIÇÃO DE ÁGUA - ENTRADA INDIVIDUALIZADA, EM PPR PN20 DN 32 (1") PARA 4 MEDIDORES - FORNECIMENTO E INSTALAÇÃO (EXCLUSIVE HIDRÔMETRO). AF_11/2016</v>
          </cell>
          <cell r="C5320" t="str">
            <v>UN</v>
          </cell>
          <cell r="D5320" t="str">
            <v>ATRIBUÍDO SÃO PAULO</v>
          </cell>
          <cell r="E5320" t="str">
            <v>1.169,10</v>
          </cell>
        </row>
        <row r="5321">
          <cell r="A5321" t="str">
            <v>95665</v>
          </cell>
          <cell r="B5321" t="str">
            <v>KIT CAVALETE PARA MEDIÇÃO DE ÁGUA - ENTRADA INDIVIDUALIZADA, EM PPR PN25 DN 25 (¾") PARA 1 MEDIDOR - FORNECIMENTO E INSTALAÇÃO (EXCLUSIVE HIDRÔMETRO). AF_11/2016</v>
          </cell>
          <cell r="C5321" t="str">
            <v>UN</v>
          </cell>
          <cell r="D5321" t="str">
            <v>ATRIBUÍDO SÃO PAULO</v>
          </cell>
          <cell r="E5321" t="str">
            <v>247,93</v>
          </cell>
        </row>
        <row r="5322">
          <cell r="A5322" t="str">
            <v>95666</v>
          </cell>
          <cell r="B5322" t="str">
            <v>KIT CAVALETE PARA MEDIÇÃO DE ÁGUA - ENTRADA INDIVIDUALIZADA, EM PPR PN25 DN 25 (¾") PARA 2 MEDIDORES - FORNECIMENTO E INSTALAÇÃO (EXCLUSIVE HIDRÔMETRO). AF_11/2016</v>
          </cell>
          <cell r="C5322" t="str">
            <v>UN</v>
          </cell>
          <cell r="D5322" t="str">
            <v>ATRIBUÍDO SÃO PAULO</v>
          </cell>
          <cell r="E5322" t="str">
            <v>471,30</v>
          </cell>
        </row>
        <row r="5323">
          <cell r="A5323" t="str">
            <v>95667</v>
          </cell>
          <cell r="B5323" t="str">
            <v>KIT CAVALETE PARA MEDIÇÃO DE ÁGUA - ENTRADA INDIVIDUALIZADA, EM PPR PN25 DN 25 (¾") PARA 3 MEDIDORES - FORNECIMENTO E INSTALAÇÃO (EXCLUSIVE HIDRÔMETRO). AF_11/2016</v>
          </cell>
          <cell r="C5323" t="str">
            <v>UN</v>
          </cell>
          <cell r="D5323" t="str">
            <v>ATRIBUÍDO SÃO PAULO</v>
          </cell>
          <cell r="E5323" t="str">
            <v>703,91</v>
          </cell>
        </row>
        <row r="5324">
          <cell r="A5324" t="str">
            <v>95668</v>
          </cell>
          <cell r="B5324" t="str">
            <v>KIT CAVALETE PARA MEDIÇÃO DE ÁGUA - ENTRADA INDIVIDUALIZADA, EM PPR PN25 DN 25 (¾") PARA 4 MEDIDORES - FORNECIMENTO E INSTALAÇÃO (EXCLUSIVE HIDRÔMETRO). AF_11/2016</v>
          </cell>
          <cell r="C5324" t="str">
            <v>UN</v>
          </cell>
          <cell r="D5324" t="str">
            <v>ATRIBUÍDO SÃO PAULO</v>
          </cell>
          <cell r="E5324" t="str">
            <v>923,64</v>
          </cell>
        </row>
        <row r="5325">
          <cell r="A5325" t="str">
            <v>95669</v>
          </cell>
          <cell r="B5325" t="str">
            <v>KIT CAVALETE PARA MEDIÇÃO DE ÁGUA - ENTRADA INDIVIDUALIZADA, EM PPR PN25 DN 32 (1") PARA 1 MEDIDOR - FORNECIMENTO E INSTALAÇÃO (EXCLUSIVE HIDRÔMETRO). AF_11/2016</v>
          </cell>
          <cell r="C5325" t="str">
            <v>UN</v>
          </cell>
          <cell r="D5325" t="str">
            <v>ATRIBUÍDO SÃO PAULO</v>
          </cell>
          <cell r="E5325" t="str">
            <v>329,22</v>
          </cell>
        </row>
        <row r="5326">
          <cell r="A5326" t="str">
            <v>95670</v>
          </cell>
          <cell r="B5326" t="str">
            <v>KIT CAVALETE PARA MEDIÇÃO DE ÁGUA - ENTRADA INDIVIDUALIZADA, EM PPR PN25 DN 32 (1") PARA 2 MEDIDORES - FORNECIMENTO E INSTALAÇÃO (EXCLUSIVE HIDRÔMETRO). AF_11/2016</v>
          </cell>
          <cell r="C5326" t="str">
            <v>UN</v>
          </cell>
          <cell r="D5326" t="str">
            <v>ATRIBUÍDO SÃO PAULO</v>
          </cell>
          <cell r="E5326" t="str">
            <v>612,34</v>
          </cell>
        </row>
        <row r="5327">
          <cell r="A5327" t="str">
            <v>95671</v>
          </cell>
          <cell r="B5327" t="str">
            <v>KIT CAVALETE PARA MEDIÇÃO DE ÁGUA - ENTRADA INDIVIDUALIZADA, EM PPR PN25 DN 32 (1") PARA 3 MEDIDORES - FORNECIMENTO E INSTALAÇÃO (EXCLUSIVE HIDRÔMETRO). AF_11/2016</v>
          </cell>
          <cell r="C5327" t="str">
            <v>UN</v>
          </cell>
          <cell r="D5327" t="str">
            <v>ATRIBUÍDO SÃO PAULO</v>
          </cell>
          <cell r="E5327" t="str">
            <v>918,67</v>
          </cell>
        </row>
        <row r="5328">
          <cell r="A5328" t="str">
            <v>95672</v>
          </cell>
          <cell r="B5328" t="str">
            <v>KIT CAVALETE PARA MEDIÇÃO DE ÁGUA - ENTRADA INDIVIDUALIZADA, EM PPR PN25 DN 32 (1") PARA 4 MEDIDORES - FORNECIMENTO E INSTALAÇÃO (EXCLUSIVE HIDRÔMETRO). AF_11/2016</v>
          </cell>
          <cell r="C5328" t="str">
            <v>UN</v>
          </cell>
          <cell r="D5328" t="str">
            <v>ATRIBUÍDO SÃO PAULO</v>
          </cell>
          <cell r="E5328" t="str">
            <v>1.228,35</v>
          </cell>
        </row>
        <row r="5329">
          <cell r="A5329" t="str">
            <v>95673</v>
          </cell>
          <cell r="B5329" t="str">
            <v>HIDRÔMETRO DN 20 (½), 1,5 M³/H  FORNECIMENTO E INSTALAÇÃO. AF_11/2016</v>
          </cell>
          <cell r="C5329" t="str">
            <v>UN</v>
          </cell>
          <cell r="D5329" t="str">
            <v>ATRIBUÍDO SÃO PAULO</v>
          </cell>
          <cell r="E5329" t="str">
            <v>110,10</v>
          </cell>
        </row>
        <row r="5330">
          <cell r="A5330" t="str">
            <v>95674</v>
          </cell>
          <cell r="B5330" t="str">
            <v>HIDRÔMETRO DN 20 (½), 3,0 M³/H  FORNECIMENTO E INSTALAÇÃO. AF_11/2016</v>
          </cell>
          <cell r="C5330" t="str">
            <v>UN</v>
          </cell>
          <cell r="D5330" t="str">
            <v>ATRIBUÍDO SÃO PAULO</v>
          </cell>
          <cell r="E5330" t="str">
            <v>116,90</v>
          </cell>
        </row>
        <row r="5331">
          <cell r="A5331" t="str">
            <v>95675</v>
          </cell>
          <cell r="B5331" t="str">
            <v>HIDRÔMETRO DN 25 (¾ ), 5,0 M³/H FORNECIMENTO E INSTALAÇÃO. AF_11/2016</v>
          </cell>
          <cell r="C5331" t="str">
            <v>UN</v>
          </cell>
          <cell r="D5331" t="str">
            <v>ATRIBUÍDO SÃO PAULO</v>
          </cell>
          <cell r="E5331" t="str">
            <v>142,81</v>
          </cell>
        </row>
        <row r="5332">
          <cell r="A5332" t="str">
            <v>95676</v>
          </cell>
          <cell r="B5332" t="str">
            <v>CAIXA EM CONCRETO PRÉ-MOLDADO PARA ABRIGO DE HIDRÔMETRO COM DN 20 (½)  FORNECIMENTO E INSTALAÇÃO. AF_11/2016</v>
          </cell>
          <cell r="C5332" t="str">
            <v>UN</v>
          </cell>
          <cell r="D5332" t="str">
            <v>ATRIBUÍDO SÃO PAULO</v>
          </cell>
          <cell r="E5332" t="str">
            <v>128,14</v>
          </cell>
        </row>
        <row r="5333">
          <cell r="A5333" t="str">
            <v>97741</v>
          </cell>
          <cell r="B5333" t="str">
            <v>KIT CAVALETE PARA MEDIÇÃO DE ÁGUA - ENTRADA INDIVIDUALIZADA, EM PVC DN 25 (¾), PARA 1 MEDIDOR  FORNECIMENTO E INSTALAÇÃO (EXCLUSIVE HIDRÔMETRO). AF_11/2016</v>
          </cell>
          <cell r="C5333" t="str">
            <v>UN</v>
          </cell>
          <cell r="D5333" t="str">
            <v>COEFICIENTE DE REPRESENTATIVIDADE</v>
          </cell>
          <cell r="E5333" t="str">
            <v>155,47</v>
          </cell>
        </row>
        <row r="5334">
          <cell r="A5334" t="str">
            <v>90436</v>
          </cell>
          <cell r="B5334" t="str">
            <v>FURO MANUAL EM ALVENARIA, PARA INSTALAÇÕES HIDRÁULICAS, DIÂMETROS MENORES OU IGUAIS A 40 MM. AF_09/2023</v>
          </cell>
          <cell r="C5334" t="str">
            <v>UN</v>
          </cell>
          <cell r="D5334" t="str">
            <v>COEFICIENTE DE REPRESENTATIVIDADE</v>
          </cell>
          <cell r="E5334" t="str">
            <v>11,28</v>
          </cell>
        </row>
        <row r="5335">
          <cell r="A5335" t="str">
            <v>90437</v>
          </cell>
          <cell r="B5335" t="str">
            <v>FURO MANUAL EM ALVENARIA, PARA INSTALAÇÕES HIDRÁULICAS, DIÂMETROS MAIORES QUE 40 MM E MENORES OU IGUAIS A 75 MM. AF_09/2023</v>
          </cell>
          <cell r="C5335" t="str">
            <v>UN</v>
          </cell>
          <cell r="D5335" t="str">
            <v>COEFICIENTE DE REPRESENTATIVIDADE</v>
          </cell>
          <cell r="E5335" t="str">
            <v>30,08</v>
          </cell>
        </row>
        <row r="5336">
          <cell r="A5336" t="str">
            <v>90438</v>
          </cell>
          <cell r="B5336" t="str">
            <v>FURO MANUAL EM ALVENARIA, PARA INSTALAÇÕES HIDRÁULICAS, DIÂMETROS MAIORES QUE 75 MM E MENORES OU IGUAIS A 100 MM. AF_09/2023</v>
          </cell>
          <cell r="C5336" t="str">
            <v>UN</v>
          </cell>
          <cell r="D5336" t="str">
            <v>COEFICIENTE DE REPRESENTATIVIDADE</v>
          </cell>
          <cell r="E5336" t="str">
            <v>43,94</v>
          </cell>
        </row>
        <row r="5337">
          <cell r="A5337" t="str">
            <v>90439</v>
          </cell>
          <cell r="B5337" t="str">
            <v>FURO MECANIZADO EM CONCRETO, COM MARTELO DEMOLIDOR, PARA INSTALAÇÕES HIDRÁULICAS, DIÂMETROS MENORES OU IGUAIS A 40 MM. AF_09/2023</v>
          </cell>
          <cell r="C5337" t="str">
            <v>UN</v>
          </cell>
          <cell r="D5337" t="str">
            <v>ATRIBUÍDO SÃO PAULO</v>
          </cell>
          <cell r="E5337" t="str">
            <v>8,16</v>
          </cell>
        </row>
        <row r="5338">
          <cell r="A5338" t="str">
            <v>90440</v>
          </cell>
          <cell r="B5338" t="str">
            <v>FURO MECANIZADO EM CONCRETO, COM MARTELO DEMOLIDOR, PARA INSTALAÇÕES HIDRÁULICAS, DIÂMETROS MAIORES QUE 40 MM E MENORES OU IGUAIS A 75 MM. AF_09/2023</v>
          </cell>
          <cell r="C5338" t="str">
            <v>UN</v>
          </cell>
          <cell r="D5338" t="str">
            <v>ATRIBUÍDO SÃO PAULO</v>
          </cell>
          <cell r="E5338" t="str">
            <v>21,77</v>
          </cell>
        </row>
        <row r="5339">
          <cell r="A5339" t="str">
            <v>90441</v>
          </cell>
          <cell r="B5339" t="str">
            <v>FURO MECANIZADO EM CONCRETO, COM MARTELO DEMOLIDOR, PARA INSTALAÇÕES HIDRÁULICAS, DIÂMETROS MAIORES QUE 75 MM E MENORES OU IGUAIS A 150 MM. AF_09/2023</v>
          </cell>
          <cell r="C5339" t="str">
            <v>UN</v>
          </cell>
          <cell r="D5339" t="str">
            <v>ATRIBUÍDO SÃO PAULO</v>
          </cell>
          <cell r="E5339" t="str">
            <v>31,79</v>
          </cell>
        </row>
        <row r="5340">
          <cell r="A5340" t="str">
            <v>90443</v>
          </cell>
          <cell r="B5340" t="str">
            <v>RASGO LINEAR MANUAL EM ALVENARIA, PARA RAMAIS/ DISTRIBUIÇÃO DE INSTALAÇÕES HIDRÁULICAS, DIÂMETROS MENORES OU IGUAIS A 40 MM. AF_09/2023</v>
          </cell>
          <cell r="C5340" t="str">
            <v>M</v>
          </cell>
          <cell r="D5340" t="str">
            <v>COEFICIENTE DE REPRESENTATIVIDADE</v>
          </cell>
          <cell r="E5340" t="str">
            <v>6,06</v>
          </cell>
        </row>
        <row r="5341">
          <cell r="A5341" t="str">
            <v>90444</v>
          </cell>
          <cell r="B5341" t="str">
            <v>RASGO LINEAR MECANIZADO EM CONTRAPISO, PARA RAMAIS/ DISTRIBUIÇÃO DE INSTALAÇÕES HIDRÁULICAS, DIÂMETROS MENORES OU IGUAIS A 40 MM. AF_09/2023_PS</v>
          </cell>
          <cell r="C5341" t="str">
            <v>M</v>
          </cell>
          <cell r="D5341" t="str">
            <v>ATRIBUÍDO SÃO PAULO</v>
          </cell>
          <cell r="E5341" t="str">
            <v>11,33</v>
          </cell>
        </row>
        <row r="5342">
          <cell r="A5342" t="str">
            <v>90445</v>
          </cell>
          <cell r="B5342" t="str">
            <v>RASGO LINEAR MECANIZADO EM CONTRAPISO, PARA RAMAIS/ DISTRIBUIÇÃO DE INSTALAÇÕES HIDRÁULICAS, DIÂMETROS MAIORES QUE 40 MM E MENORES OU IGUAIS A 75 MM. AF_09/2023_PS</v>
          </cell>
          <cell r="C5342" t="str">
            <v>M</v>
          </cell>
          <cell r="D5342" t="str">
            <v>ATRIBUÍDO SÃO PAULO</v>
          </cell>
          <cell r="E5342" t="str">
            <v>15,03</v>
          </cell>
        </row>
        <row r="5343">
          <cell r="A5343" t="str">
            <v>90446</v>
          </cell>
          <cell r="B5343" t="str">
            <v>RASGO LINEAR MECANIZADO EM CONTRAPISO, PARA RAMAIS/ DISTRIBUIÇÃO DE INSTALAÇÕES HIDRÁULICAS, DIÂMETROS MAIORES QUE 75 MM E MENORES OU IGUAIS A 100 MM. AF_09/2023_PS</v>
          </cell>
          <cell r="C5343" t="str">
            <v>M</v>
          </cell>
          <cell r="D5343" t="str">
            <v>ATRIBUÍDO SÃO PAULO</v>
          </cell>
          <cell r="E5343" t="str">
            <v>19,95</v>
          </cell>
        </row>
        <row r="5344">
          <cell r="A5344" t="str">
            <v>90447</v>
          </cell>
          <cell r="B5344" t="str">
            <v>RASGO LINEAR MANUAL EM ALVENARIA, PARA ELETRODUTOS, DIÂMETROS MENORES OU IGUAIS A 40 MM. AF_09/2023</v>
          </cell>
          <cell r="C5344" t="str">
            <v>M</v>
          </cell>
          <cell r="D5344" t="str">
            <v>COEFICIENTE DE REPRESENTATIVIDADE</v>
          </cell>
          <cell r="E5344" t="str">
            <v>6,35</v>
          </cell>
        </row>
        <row r="5345">
          <cell r="A5345" t="str">
            <v>90451</v>
          </cell>
          <cell r="B5345" t="str">
            <v>PASSANTE TIPO PEÇA EM POLIESTIRENO (ISOPOR), FIXADO EM LAJE, PARA ABERTURA PARA PASSAGEM DE 1 TUBO DE ATÉ 50 MM DE DIÂMETRO. AF_09/2023</v>
          </cell>
          <cell r="C5345" t="str">
            <v>UN</v>
          </cell>
          <cell r="D5345" t="str">
            <v>ATRIBUÍDO SÃO PAULO</v>
          </cell>
          <cell r="E5345" t="str">
            <v>5,79</v>
          </cell>
        </row>
        <row r="5346">
          <cell r="A5346" t="str">
            <v>90452</v>
          </cell>
          <cell r="B5346" t="str">
            <v>PASSANTE TIPO PEÇA EM POLIESTIRENO (ISOPOR), FIXADO EM LAJE, PARA PASSAGEM DE NO MÁXIMO 5 TUBOS DE 50 MM DE DIÂMETRO. AF_09/2023</v>
          </cell>
          <cell r="C5346" t="str">
            <v>UN</v>
          </cell>
          <cell r="D5346" t="str">
            <v>ATRIBUÍDO SÃO PAULO</v>
          </cell>
          <cell r="E5346" t="str">
            <v>25,47</v>
          </cell>
        </row>
        <row r="5347">
          <cell r="A5347" t="str">
            <v>90453</v>
          </cell>
          <cell r="B5347" t="str">
            <v>PASSANTE TIPO TUBO COM DIÂMETRO DE 40 MM, FIXADO EM LAJE, PARA PASSAGEM DE TUBULAÇÕES COM NO MÁXIMO 32 MM DE DIÂMETRO. AF_09/2023</v>
          </cell>
          <cell r="C5347" t="str">
            <v>UN</v>
          </cell>
          <cell r="D5347" t="str">
            <v>COEFICIENTE DE REPRESENTATIVIDADE</v>
          </cell>
          <cell r="E5347" t="str">
            <v>3,37</v>
          </cell>
        </row>
        <row r="5348">
          <cell r="A5348" t="str">
            <v>90454</v>
          </cell>
          <cell r="B5348" t="str">
            <v>PASSANTE TIPO TUBO COM DIÂMETRO DE 75 MM, FIXADO EM LAJE, PARA PASSAGEM DE TUBULAÇÕES COM NO MÁXIMO 50 MM DE DIÂMETRO. AF_09/2023</v>
          </cell>
          <cell r="C5348" t="str">
            <v>UN</v>
          </cell>
          <cell r="D5348" t="str">
            <v>COEFICIENTE DE REPRESENTATIVIDADE</v>
          </cell>
          <cell r="E5348" t="str">
            <v>5,34</v>
          </cell>
        </row>
        <row r="5349">
          <cell r="A5349" t="str">
            <v>90455</v>
          </cell>
          <cell r="B5349" t="str">
            <v>PASSANTE TIPO TUBO COM DIÂMETRO DE 100 MM, FIXADO EM LAJE, PARA PASSAGEM DE TUBULAÇÕES COM NO MÁXIMO 75 MM DE DIÂMETRO. AF_09/2023</v>
          </cell>
          <cell r="C5349" t="str">
            <v>UN</v>
          </cell>
          <cell r="D5349" t="str">
            <v>COEFICIENTE DE REPRESENTATIVIDADE</v>
          </cell>
          <cell r="E5349" t="str">
            <v>6,69</v>
          </cell>
        </row>
        <row r="5350">
          <cell r="A5350" t="str">
            <v>90456</v>
          </cell>
          <cell r="B5350" t="str">
            <v>QUEBRA EM ALVENARIA PARA INSTALAÇÃO DE CAIXA DE TOMADA (4X4 OU 4X2). AF_09/2023</v>
          </cell>
          <cell r="C5350" t="str">
            <v>UN</v>
          </cell>
          <cell r="D5350" t="str">
            <v>COEFICIENTE DE REPRESENTATIVIDADE</v>
          </cell>
          <cell r="E5350" t="str">
            <v>4,21</v>
          </cell>
        </row>
        <row r="5351">
          <cell r="A5351" t="str">
            <v>90457</v>
          </cell>
          <cell r="B5351" t="str">
            <v>QUEBRA EM ALVENARIA PARA INSTALAÇÃO DE QUADRO DISTRIBUIÇÃO PEQUENO (19X25 CM). AF_09/2023</v>
          </cell>
          <cell r="C5351" t="str">
            <v>UN</v>
          </cell>
          <cell r="D5351" t="str">
            <v>COEFICIENTE DE REPRESENTATIVIDADE</v>
          </cell>
          <cell r="E5351" t="str">
            <v>9,60</v>
          </cell>
        </row>
        <row r="5352">
          <cell r="A5352" t="str">
            <v>90458</v>
          </cell>
          <cell r="B5352" t="str">
            <v>QUEBRA EM ALVENARIA PARA INSTALAÇÃO DE QUADRO DISTRIBUIÇÃO GRANDE (76X40 CM). AF_09/2023</v>
          </cell>
          <cell r="C5352" t="str">
            <v>UN</v>
          </cell>
          <cell r="D5352" t="str">
            <v>COEFICIENTE DE REPRESENTATIVIDADE</v>
          </cell>
          <cell r="E5352" t="str">
            <v>27,40</v>
          </cell>
        </row>
        <row r="5353">
          <cell r="A5353" t="str">
            <v>90459</v>
          </cell>
          <cell r="B5353" t="str">
            <v>QUEBRA EM ALVENARIA PARA INSTALAÇÃO DE ABRIGO PARA MANGUEIRAS (90X60 CM). AF_09/2023</v>
          </cell>
          <cell r="C5353" t="str">
            <v>UN</v>
          </cell>
          <cell r="D5353" t="str">
            <v>COEFICIENTE DE REPRESENTATIVIDADE</v>
          </cell>
          <cell r="E5353" t="str">
            <v>37,01</v>
          </cell>
        </row>
        <row r="5354">
          <cell r="A5354" t="str">
            <v>90460</v>
          </cell>
          <cell r="B5354" t="str">
            <v>SUPORTE PARA 2 TUBOS HORIZONTAIS, ESPAÇADO A CADA 56 CM, EM PERFILADO COM COMPRIMENTO DE 25 CM FIXADO EM LAJE, POR METRO DE TUBULAÇÃO FIXADA. AF_09/2023</v>
          </cell>
          <cell r="C5354" t="str">
            <v>M</v>
          </cell>
          <cell r="D5354" t="str">
            <v>ATRIBUÍDO SÃO PAULO</v>
          </cell>
          <cell r="E5354" t="str">
            <v>24,44</v>
          </cell>
        </row>
        <row r="5355">
          <cell r="A5355" t="str">
            <v>90461</v>
          </cell>
          <cell r="B5355" t="str">
            <v>SUPORTE PARA 4 TUBOS HORIZONTAIS, ESPAÇADO A CADA 56 CM, EM PERFILADO COM COMPRIMENTO DE 42 CM FIXADO EM LAJE, POR METRO DE TUBULAÇÃO FIXADA. AF_09/2023</v>
          </cell>
          <cell r="C5355" t="str">
            <v>M</v>
          </cell>
          <cell r="D5355" t="str">
            <v>ATRIBUÍDO SÃO PAULO</v>
          </cell>
          <cell r="E5355" t="str">
            <v>17,14</v>
          </cell>
        </row>
        <row r="5356">
          <cell r="A5356" t="str">
            <v>90462</v>
          </cell>
          <cell r="B5356" t="str">
            <v>SUPORTE PARA 2 TUBOS VERTICAIS, ESPAÇADO A CADA 150 CM, EM PERFILADO COM COMPRIMENTO DE 25 CM FIXADO EM PAREDE, POR METRO DE TUBULAÇÃO FIXADA. AF_09/2023</v>
          </cell>
          <cell r="C5356" t="str">
            <v>M</v>
          </cell>
          <cell r="D5356" t="str">
            <v>ATRIBUÍDO SÃO PAULO</v>
          </cell>
          <cell r="E5356" t="str">
            <v>4,35</v>
          </cell>
        </row>
        <row r="5357">
          <cell r="A5357" t="str">
            <v>90463</v>
          </cell>
          <cell r="B5357" t="str">
            <v>SUPORTE PARA 4 TUBOS VERTICAIS, ESPAÇADO A CADA 150 CM, EM PERFILADO COM COMPRIMENTO DE 42 CM FIXADO EM PAREDE, POR METRO DE TUBULAÇÃO FIXADA. AF_09/2023</v>
          </cell>
          <cell r="C5357" t="str">
            <v>M</v>
          </cell>
          <cell r="D5357" t="str">
            <v>ATRIBUÍDO SÃO PAULO</v>
          </cell>
          <cell r="E5357" t="str">
            <v>3,53</v>
          </cell>
        </row>
        <row r="5358">
          <cell r="A5358" t="str">
            <v>90466</v>
          </cell>
          <cell r="B5358" t="str">
            <v>CHUMBAMENTO LINEAR EM ALVENARIA PARA RAMAIS/DISTRIBUIÇÃO DE INSTALAÇÕES HIDRÁULICAS COM DIÂMETROS MENORES OU IGUAIS A 40 MM. AF_09/2023</v>
          </cell>
          <cell r="C5358" t="str">
            <v>M</v>
          </cell>
          <cell r="D5358" t="str">
            <v>COEFICIENTE DE REPRESENTATIVIDADE</v>
          </cell>
          <cell r="E5358" t="str">
            <v>12,78</v>
          </cell>
        </row>
        <row r="5359">
          <cell r="A5359" t="str">
            <v>90467</v>
          </cell>
          <cell r="B5359" t="str">
            <v>CHUMBAMENTO LINEAR EM ALVENARIA PARA RAMAIS/DISTRIBUIÇÃO DE INSTALAÇÕES HIDRÁULICAS COM DIÂMETROS MAIORES QUE 40 MM E MENORES OU IGUAIS A 75 MM. AF_09/2023</v>
          </cell>
          <cell r="C5359" t="str">
            <v>M</v>
          </cell>
          <cell r="D5359" t="str">
            <v>COEFICIENTE DE REPRESENTATIVIDADE</v>
          </cell>
          <cell r="E5359" t="str">
            <v>19,28</v>
          </cell>
        </row>
        <row r="5360">
          <cell r="A5360" t="str">
            <v>90468</v>
          </cell>
          <cell r="B5360" t="str">
            <v>CHUMBAMENTO LINEAR EM CONTRAPISO PARA RAMAIS/DISTRIBUIÇÃO DE INSTALAÇÕES HIDRÁULICAS COM DIÂMETROS MENORES OU IGUAIS A 40 MM. AF_09/2023</v>
          </cell>
          <cell r="C5360" t="str">
            <v>M</v>
          </cell>
          <cell r="D5360" t="str">
            <v>COEFICIENTE DE REPRESENTATIVIDADE</v>
          </cell>
          <cell r="E5360" t="str">
            <v>6,87</v>
          </cell>
        </row>
        <row r="5361">
          <cell r="A5361" t="str">
            <v>90469</v>
          </cell>
          <cell r="B5361" t="str">
            <v>CHUMBAMENTO LINEAR EM CONTRAPISO PARA RAMAIS/DISTRIBUIÇÃO DE INSTALAÇÕES HIDRÁULICAS COM DIÂMETROS MAIORES QUE 40 MM E MENORES OU IGUAIS A 75 MM. AF_09/2023</v>
          </cell>
          <cell r="C5361" t="str">
            <v>M</v>
          </cell>
          <cell r="D5361" t="str">
            <v>COEFICIENTE DE REPRESENTATIVIDADE</v>
          </cell>
          <cell r="E5361" t="str">
            <v>10,47</v>
          </cell>
        </row>
        <row r="5362">
          <cell r="A5362" t="str">
            <v>90470</v>
          </cell>
          <cell r="B5362" t="str">
            <v>CHUMBAMENTO LINEAR EM CONTRAPISO PARA RAMAIS/DISTRIBUIÇÃO DE INSTALAÇÕES HIDRÁULICAS COM DIÂMETROS MAIORES QUE 75 MM E MENORES OU IGUAIS A 100 MM. AF_09/2023</v>
          </cell>
          <cell r="C5362" t="str">
            <v>M</v>
          </cell>
          <cell r="D5362" t="str">
            <v>COEFICIENTE DE REPRESENTATIVIDADE</v>
          </cell>
          <cell r="E5362" t="str">
            <v>14,09</v>
          </cell>
        </row>
        <row r="5363">
          <cell r="A5363" t="str">
            <v>91166</v>
          </cell>
          <cell r="B5363" t="str">
            <v>FIXAÇÃO DE TUBOS HORIZONTAIS DE PEX OU MULTICAMADAS, DIÂMETROS IGUAIS OU INFERIORES A 40 MM, COM ABRAÇADEIRA PLÁSTICA FIXADA EM LAJE. AF_09/2023_PE</v>
          </cell>
          <cell r="C5363" t="str">
            <v>M</v>
          </cell>
          <cell r="D5363" t="str">
            <v>ATRIBUÍDO SÃO PAULO</v>
          </cell>
          <cell r="E5363" t="str">
            <v>4,05</v>
          </cell>
        </row>
        <row r="5364">
          <cell r="A5364" t="str">
            <v>91167</v>
          </cell>
          <cell r="B5364" t="str">
            <v>FIXAÇÃO DE TUBOS HORIZONTAIS DE PPR DIÂMETROS MENORES OU IGUAIS A 40 MM COM ABRAÇADEIRA METÁLICA RÍGIDA TIPO U PERFIL 1 1/4, FIXADA EM PERFILADO EM LAJE. AF_09/2023_PS</v>
          </cell>
          <cell r="C5364" t="str">
            <v>M</v>
          </cell>
          <cell r="D5364" t="str">
            <v>COEFICIENTE DE REPRESENTATIVIDADE</v>
          </cell>
          <cell r="E5364" t="str">
            <v>8,19</v>
          </cell>
        </row>
        <row r="5365">
          <cell r="A5365" t="str">
            <v>91170</v>
          </cell>
          <cell r="B5365" t="str">
            <v>FIXAÇÃO DE TUBOS HORIZONTAIS DE PVC ÁGUA, PVC ESGOTO, PVC ÁGUA PLUVIAL, CPVC, PPR, COBRE OU AÇO, DIÂMETROS MENORES OU IGUAIS A 40 MM, COM ABRAÇADEIRA METÁLICA RÍGIDA TIPO U PERFIL 1 1/4, FIXADA EM PERFILADO EM LAJE. AF_09/2023_PS</v>
          </cell>
          <cell r="C5365" t="str">
            <v>M</v>
          </cell>
          <cell r="D5365" t="str">
            <v>COEFICIENTE DE REPRESENTATIVIDADE</v>
          </cell>
          <cell r="E5365" t="str">
            <v>8,19</v>
          </cell>
        </row>
        <row r="5366">
          <cell r="A5366" t="str">
            <v>91171</v>
          </cell>
          <cell r="B5366" t="str">
            <v>FIXAÇÃO DE TUBOS HORIZONTAIS DE PVC ÁGUA, PVC ESGOTO, PVC ÁGUA PLUVIAL, CPVC, PPR, COBRE OU AÇO, DIÂMETROS MAIORES QUE 40 MM E MENORES OU IGUAIS A 75 MM, COM ABRAÇADEIRA METÁLICA RÍGIDA TIPO U PERFIL 2 1/2, FIXADA EM PERFILADO EM LAJE. AF_09/2023_PS</v>
          </cell>
          <cell r="C5366" t="str">
            <v>M</v>
          </cell>
          <cell r="D5366" t="str">
            <v>COEFICIENTE DE REPRESENTATIVIDADE</v>
          </cell>
          <cell r="E5366" t="str">
            <v>13,46</v>
          </cell>
        </row>
        <row r="5367">
          <cell r="A5367" t="str">
            <v>91172</v>
          </cell>
          <cell r="B5367" t="str">
            <v>FIXAÇÃO DE TUBOS HORIZONTAIS DE PVC ÁGUA, PVC ESGOTO, PVC ÁGUA PLUVIAL, CPVC, PPR, COBRE OU AÇO, DIÂMETROS MAIORES QUE 75 MM E MENORES OU IGUAIS A 100 MM, COM ABRAÇADEIRA METÁLICA RÍGIDA TIPO U PERFIL 4, FIXADA EM PERFILADO EM LAJE. AF_09/2023_PS</v>
          </cell>
          <cell r="C5367" t="str">
            <v>M</v>
          </cell>
          <cell r="D5367" t="str">
            <v>COEFICIENTE DE REPRESENTATIVIDADE</v>
          </cell>
          <cell r="E5367" t="str">
            <v>15,53</v>
          </cell>
        </row>
        <row r="5368">
          <cell r="A5368" t="str">
            <v>91173</v>
          </cell>
          <cell r="B5368" t="str">
            <v>FIXAÇÃO DE TUBOS VERTICAIS DE PVC ÁGUA, PVC ESGOTO, PVC ÁGUA PLUVIAL, CPVC, PPR, COBRE OU AÇO, DIÂMETROS MENORES OU IGUAIS A 40 MM, COM ABRAÇADEIRA METÁLICA RÍGIDA TIPO U PERFIL 1 1/4, FIXADA EM PERFILADO EM PAREDE. AF_09/2023_PS</v>
          </cell>
          <cell r="C5368" t="str">
            <v>M</v>
          </cell>
          <cell r="D5368" t="str">
            <v>COEFICIENTE DE REPRESENTATIVIDADE</v>
          </cell>
          <cell r="E5368" t="str">
            <v>3,05</v>
          </cell>
        </row>
        <row r="5369">
          <cell r="A5369" t="str">
            <v>91174</v>
          </cell>
          <cell r="B5369" t="str">
            <v>FIXAÇÃO DE TUBOS VERTICAIS DE PVC ÁGUA, PVC ESGOTO, PVC ÁGUA PLUVIAL, CPVC, PPR, COBRE OU AÇO, DIÂMETROS MAIORES QUE 40 MM E MENORES OU IGUAIS A 75 MM, COM ABRAÇADEIRA METÁLICA RÍGIDA TIPO U PERFIL 2 1/2, FIXADA EM PERFILADO EM PAREDE. AF_09/2023_PS</v>
          </cell>
          <cell r="C5369" t="str">
            <v>M</v>
          </cell>
          <cell r="D5369" t="str">
            <v>COEFICIENTE DE REPRESENTATIVIDADE</v>
          </cell>
          <cell r="E5369" t="str">
            <v>5,38</v>
          </cell>
        </row>
        <row r="5370">
          <cell r="A5370" t="str">
            <v>91175</v>
          </cell>
          <cell r="B5370" t="str">
            <v>FIXAÇÃO DE TUBOS VERTICAIS DE PVC ÁGUA, PVC ESGOTO, PVC ÁGUA PLUVIAL, CPVC, PPR, COBRE OU AÇO, DIÂMETROS MAIORES QUE 75 MM E MENORES OU IGUAIS A 100 MM, COM ABRAÇADEIRA METÁLICA RÍGIDA TIPO U PERFIL 4, FIXADA EM PERFILADO EM PAREDE. AF_09/2023_PS</v>
          </cell>
          <cell r="C5370" t="str">
            <v>M</v>
          </cell>
          <cell r="D5370" t="str">
            <v>COEFICIENTE DE REPRESENTATIVIDADE</v>
          </cell>
          <cell r="E5370" t="str">
            <v>8,39</v>
          </cell>
        </row>
        <row r="5371">
          <cell r="A5371" t="str">
            <v>91176</v>
          </cell>
          <cell r="B5371" t="str">
            <v>FIXAÇÃO DE TUBOS HORIZONTAIS DE PPR DIÂMETROS MENORES OU IGUAIS A 40 MM, COM ABRAÇADEIRA METÁLICA RÍGIDA TIPO  D  COM PARAFUSO DE FIXAÇÃO 1 1/4, FIXADA DIRETAMENTE NA LAJE OU PAREDE. AF_09/2023</v>
          </cell>
          <cell r="C5371" t="str">
            <v>M</v>
          </cell>
          <cell r="D5371" t="str">
            <v>ATRIBUÍDO SÃO PAULO</v>
          </cell>
          <cell r="E5371" t="str">
            <v>14,06</v>
          </cell>
        </row>
        <row r="5372">
          <cell r="A5372" t="str">
            <v>91179</v>
          </cell>
          <cell r="B5372" t="str">
            <v>FIXAÇÃO DE TUBOS HORIZONTAIS DE PVC ÁGUA/PVC ESGOTO/PVC PLUVIAL/CPVC/PPR/COBRE OU AÇO, DIÂMETROS MENORES OU IGUAIS A 40 MM, COM ABRAÇADEIRA METÁLICA RÍGIDA TIPO  D  COM PARAFUSO DE FIXAÇÃO 1 1/4", FIXADA DIRETAMENTE NA LAJE OU PAREDE. AF_09/2023</v>
          </cell>
          <cell r="C5372" t="str">
            <v>M</v>
          </cell>
          <cell r="D5372" t="str">
            <v>ATRIBUÍDO SÃO PAULO</v>
          </cell>
          <cell r="E5372" t="str">
            <v>14,06</v>
          </cell>
        </row>
        <row r="5373">
          <cell r="A5373" t="str">
            <v>91180</v>
          </cell>
          <cell r="B5373" t="str">
            <v>FIXAÇÃO DE TUBOS HORIZONTAIS DE PVC ÁGUA/PVC ESGOTO/PVC PLUVIAL/CPVC/PPR/COBRE OU AÇO, DIÂMETROS MAIORES QUE 40 MM E MENORES OU IGUAIS A 75 MM, COM ABRAÇADEIRA TIPO  D  COM PARAFUSO DE FIXAÇÃO 2 1/2", FIXADA DIRETAMENTE NA LAJE OU PAREDE. AF_09/2023</v>
          </cell>
          <cell r="C5373" t="str">
            <v>M</v>
          </cell>
          <cell r="D5373" t="str">
            <v>ATRIBUÍDO SÃO PAULO</v>
          </cell>
          <cell r="E5373" t="str">
            <v>18,71</v>
          </cell>
        </row>
        <row r="5374">
          <cell r="A5374" t="str">
            <v>91181</v>
          </cell>
          <cell r="B5374" t="str">
            <v>FIXAÇÃO DE TUBOS HORIZONTAIS DE  PVC ÁGUA/PVC ESGOTO/PVC PLUVIAL/CPVC/PPR/COBRE OU AÇO, DIÂMETROS MAIORES QUE 75 MM E MENORES OU IGUAIS A 100 MM, COM ABRAÇADEIRA TIPO  D  COM PARAFUSO DE FIXAÇÃO 4", FIXADA DIRETAMENTE NA LAJE OU PAREDE. AF_09/2023</v>
          </cell>
          <cell r="C5374" t="str">
            <v>M</v>
          </cell>
          <cell r="D5374" t="str">
            <v>ATRIBUÍDO SÃO PAULO</v>
          </cell>
          <cell r="E5374" t="str">
            <v>19,54</v>
          </cell>
        </row>
        <row r="5375">
          <cell r="A5375" t="str">
            <v>91182</v>
          </cell>
          <cell r="B5375" t="str">
            <v>FIXAÇÃO DE TUBOS HORIZONTAIS DE PPR, DIÂMETROS MENORES OU IGUAIS A 40 MM, COM ABRAÇADEIRA METÁLICA FLEXÍVEL 18 MM, FIXADA DIRETAMENTE NA LAJE. AF_09/2023</v>
          </cell>
          <cell r="C5375" t="str">
            <v>M</v>
          </cell>
          <cell r="D5375" t="str">
            <v>ATRIBUÍDO SÃO PAULO</v>
          </cell>
          <cell r="E5375" t="str">
            <v>19,72</v>
          </cell>
        </row>
        <row r="5376">
          <cell r="A5376" t="str">
            <v>91185</v>
          </cell>
          <cell r="B5376" t="str">
            <v>FIXAÇÃO DE TUBOS HORIZONTAIS DE PVC ÁGUA, PVC ESGOTO, PVC ÁGUA PLUVIAL, CPVC, PPR, COBRE OU AÇO, DIÂMETROS MENORES OU IGUAIS A 40 MM, COM ABRAÇADEIRA METÁLICA FLEXÍVEL 18 MM, FIXADA DIRETAMENTE NA LAJE. AF_09/2023</v>
          </cell>
          <cell r="C5376" t="str">
            <v>M</v>
          </cell>
          <cell r="D5376" t="str">
            <v>ATRIBUÍDO SÃO PAULO</v>
          </cell>
          <cell r="E5376" t="str">
            <v>19,72</v>
          </cell>
        </row>
        <row r="5377">
          <cell r="A5377" t="str">
            <v>91186</v>
          </cell>
          <cell r="B5377" t="str">
            <v>FIXAÇÃO DE TUBOS HORIZONTAIS DE PVC ÁGUA, PVC ESGOTO, PVC ÁGUA PLUVIAL, CPVC, PPR, COBRE OU AÇO, DIÂMETROS MAIORES QUE 40 MM E MENORES OU IGUAIS A 75 MM, COM ABRAÇADEIRA METÁLICA FLEXÍVEL 18 MM, FIXADA DIRETAMENTE NA LAJE. AF_09/2023</v>
          </cell>
          <cell r="C5377" t="str">
            <v>M</v>
          </cell>
          <cell r="D5377" t="str">
            <v>ATRIBUÍDO SÃO PAULO</v>
          </cell>
          <cell r="E5377" t="str">
            <v>21,61</v>
          </cell>
        </row>
        <row r="5378">
          <cell r="A5378" t="str">
            <v>91187</v>
          </cell>
          <cell r="B5378" t="str">
            <v>FIXAÇÃO DE TUBOS HORIZONTAIS DE PVC ÁGUA, PVC ESGOTO, PVC ÁGUA PLUVIAL, CPVC, PPR, COBRE OU AÇO, DIÂMETROS MAIORES QUE 75 MM E MENORES OU IGUAIS A 100 MM, COM ABRAÇADEIRA METÁLICA FLEXÍVEL 18 MM, FIXADA DIRETAMENTE NA LAJE. AF_09/2023</v>
          </cell>
          <cell r="C5378" t="str">
            <v>M</v>
          </cell>
          <cell r="D5378" t="str">
            <v>ATRIBUÍDO SÃO PAULO</v>
          </cell>
          <cell r="E5378" t="str">
            <v>19,31</v>
          </cell>
        </row>
        <row r="5379">
          <cell r="A5379" t="str">
            <v>91188</v>
          </cell>
          <cell r="B5379" t="str">
            <v>CHUMBAMENTO PONTUAL DE ABERTURA EM LAJE COM PASSAGEM DE 1 TUBO COM DIÂMETRO DE  50 MM. AF_09/2023</v>
          </cell>
          <cell r="C5379" t="str">
            <v>UN</v>
          </cell>
          <cell r="D5379" t="str">
            <v>ATRIBUÍDO SÃO PAULO</v>
          </cell>
          <cell r="E5379" t="str">
            <v>11,60</v>
          </cell>
        </row>
        <row r="5380">
          <cell r="A5380" t="str">
            <v>91189</v>
          </cell>
          <cell r="B5380" t="str">
            <v>CHUMBAMENTO PONTUAL DE ABERTURA EM LAJE COM PASSAGEM DE 5 TUBOS COM  DIÂMETROS DE  50 MM. AF_09/2023</v>
          </cell>
          <cell r="C5380" t="str">
            <v>UN</v>
          </cell>
          <cell r="D5380" t="str">
            <v>ATRIBUÍDO SÃO PAULO</v>
          </cell>
          <cell r="E5380" t="str">
            <v>70,01</v>
          </cell>
        </row>
        <row r="5381">
          <cell r="A5381" t="str">
            <v>91190</v>
          </cell>
          <cell r="B5381" t="str">
            <v>CHUMBAMENTO PONTUAL EM PASSAGEM DE TUBO COM DIÂMETRO MENOR OU IGUAL A 40 MM. AF_09/2023</v>
          </cell>
          <cell r="C5381" t="str">
            <v>UN</v>
          </cell>
          <cell r="D5381" t="str">
            <v>COEFICIENTE DE REPRESENTATIVIDADE</v>
          </cell>
          <cell r="E5381" t="str">
            <v>9,34</v>
          </cell>
        </row>
        <row r="5382">
          <cell r="A5382" t="str">
            <v>91191</v>
          </cell>
          <cell r="B5382" t="str">
            <v>CHUMBAMENTO PONTUAL EM PASSAGEM DE TUBO COM DIÂMETROS ENTRE 40 MM E 75 MM. AF_09/2023</v>
          </cell>
          <cell r="C5382" t="str">
            <v>UN</v>
          </cell>
          <cell r="D5382" t="str">
            <v>COEFICIENTE DE REPRESENTATIVIDADE</v>
          </cell>
          <cell r="E5382" t="str">
            <v>13,63</v>
          </cell>
        </row>
        <row r="5383">
          <cell r="A5383" t="str">
            <v>91192</v>
          </cell>
          <cell r="B5383" t="str">
            <v>CHUMBAMENTO PONTUAL EM PASSAGEM DE TUBO COM DIÂMETRO MAIOR QUE 75 MM E MENORES OU IGUAIS A 150 MM. AF_09/2023</v>
          </cell>
          <cell r="C5383" t="str">
            <v>UN</v>
          </cell>
          <cell r="D5383" t="str">
            <v>COEFICIENTE DE REPRESENTATIVIDADE</v>
          </cell>
          <cell r="E5383" t="str">
            <v>21,29</v>
          </cell>
        </row>
        <row r="5384">
          <cell r="A5384" t="str">
            <v>91222</v>
          </cell>
          <cell r="B5384" t="str">
            <v>RASGO LINEAR MANUAL EM ALVENARIA, PARA RAMAIS/ DISTRIBUIÇÃO DE INSTALAÇÕES HIDRÁULICAS, DIÂMETROS MAIORES QUE 40 MM E MENORES OU IGUAIS A 75 MM. AF_09/2023</v>
          </cell>
          <cell r="C5384" t="str">
            <v>M</v>
          </cell>
          <cell r="D5384" t="str">
            <v>COEFICIENTE DE REPRESENTATIVIDADE</v>
          </cell>
          <cell r="E5384" t="str">
            <v>6,73</v>
          </cell>
        </row>
        <row r="5385">
          <cell r="A5385" t="str">
            <v>94480</v>
          </cell>
          <cell r="B5385" t="str">
            <v>CONJUNTO HIDRÁULICO PARA INSTALAÇÃO DE BOMBA EM AÇO ROSCÁVEL, DN SUCÇÃO 65 (2½) E DN RECALQUE 50 (2), PARA EDIFICAÇÃO ENTRE 12 E 18 PAVIMENTOS  FORNECIMENTO E INSTALAÇÃO. AF_06/2016</v>
          </cell>
          <cell r="C5385" t="str">
            <v>UN</v>
          </cell>
          <cell r="D5385" t="str">
            <v>ATRIBUÍDO SÃO PAULO</v>
          </cell>
          <cell r="E5385" t="str">
            <v>2.414,96</v>
          </cell>
        </row>
        <row r="5386">
          <cell r="A5386" t="str">
            <v>94481</v>
          </cell>
          <cell r="B5386" t="str">
            <v>CONJUNTO HIDRÁULICO PARA INSTALAÇÃO DE BOMBA EM AÇO ROSCÁVEL, DN SUCÇÃO 50 (2) E DN RECALQUE 40 (1 1/2), PARA EDIFICAÇÃO ENTRE 8 E 12 PAVIMENTOS  FORNECIMENTO E INSTALAÇÃO. AF_06/2016</v>
          </cell>
          <cell r="C5386" t="str">
            <v>UN</v>
          </cell>
          <cell r="D5386" t="str">
            <v>ATRIBUÍDO SÃO PAULO</v>
          </cell>
          <cell r="E5386" t="str">
            <v>1.666,44</v>
          </cell>
        </row>
        <row r="5387">
          <cell r="A5387" t="str">
            <v>94482</v>
          </cell>
          <cell r="B5387" t="str">
            <v>CONJUNTO HIDRÁULICO PARA INSTALAÇÃO DE BOMBA EM AÇO ROSCÁVEL, DN SUCÇÃO 40 (1 1/2) E DN RECALQUE 32 (1 1/4), PARA EDIFICAÇÃO ENTRE 4 E 8 PAVIMENTOS  FORNECIMENTO E INSTALAÇÃO. AF_06/2016</v>
          </cell>
          <cell r="C5387" t="str">
            <v>UN</v>
          </cell>
          <cell r="D5387" t="str">
            <v>ATRIBUÍDO SÃO PAULO</v>
          </cell>
          <cell r="E5387" t="str">
            <v>1.314,53</v>
          </cell>
        </row>
        <row r="5388">
          <cell r="A5388" t="str">
            <v>94483</v>
          </cell>
          <cell r="B5388" t="str">
            <v>CONJUNTO HIDRÁULICO PARA INSTALAÇÃO DE BOMBA EM AÇO ROSCÁVEL, DN SUCÇÃO 32 (1 1/4) E DN RECALQUE 25 (1), PARA EDIFICAÇÃO ATÉ 4 PAVIMENTOS  FORNECIMENTO E INSTALAÇÃO. AF_06/2016</v>
          </cell>
          <cell r="C5388" t="str">
            <v>UN</v>
          </cell>
          <cell r="D5388" t="str">
            <v>ATRIBUÍDO SÃO PAULO</v>
          </cell>
          <cell r="E5388" t="str">
            <v>1.102,34</v>
          </cell>
        </row>
        <row r="5389">
          <cell r="A5389" t="str">
            <v>95541</v>
          </cell>
          <cell r="B5389" t="str">
            <v>FIXAÇÃO DE DUTOS FLEXÍVEIS CIRCULARES,  DIÂMETRO 109 MM OU 4", COM ABRAÇADEIRA METÁLICA FLEXÍVEL FIXADA DIRETAMENTE NA LAJE, SOMENTE MÃO DE OBRA. AF_09/2023</v>
          </cell>
          <cell r="C5389" t="str">
            <v>UN</v>
          </cell>
          <cell r="D5389" t="str">
            <v>COEFICIENTE DE REPRESENTATIVIDADE</v>
          </cell>
          <cell r="E5389" t="str">
            <v>17,82</v>
          </cell>
        </row>
        <row r="5390">
          <cell r="A5390" t="str">
            <v>96559</v>
          </cell>
          <cell r="B5390" t="str">
            <v>SUPORTE PARA DUTO EM CHAPA GALVANIZADA BITOLA 26, EM PERFILADO COM COMPRIMENTO DE 35 CM FIXADO EM LAJE, POR METRO DE DUTO FIXADO. AF_09/2023</v>
          </cell>
          <cell r="C5390" t="str">
            <v>M2</v>
          </cell>
          <cell r="D5390" t="str">
            <v>ATRIBUÍDO SÃO PAULO</v>
          </cell>
          <cell r="E5390" t="str">
            <v>34,08</v>
          </cell>
        </row>
        <row r="5391">
          <cell r="A5391" t="str">
            <v>96560</v>
          </cell>
          <cell r="B5391" t="str">
            <v>SUPORTE PARA DUTO EM CHAPA GALVANIZADA BITOLA 24, EM PERFILADO COM COMPRIMENTO DE 55 CM FIXADO EM LAJE, POR METRO DE DUTO FIXADO. AF_09/2023</v>
          </cell>
          <cell r="C5391" t="str">
            <v>M2</v>
          </cell>
          <cell r="D5391" t="str">
            <v>ATRIBUÍDO SÃO PAULO</v>
          </cell>
          <cell r="E5391" t="str">
            <v>30,24</v>
          </cell>
        </row>
        <row r="5392">
          <cell r="A5392" t="str">
            <v>96562</v>
          </cell>
          <cell r="B5392" t="str">
            <v>SUPORTE PARA ELETROCALHA LISA OU PERFURADA EM AÇO GALVANIZADO, LARGURA 400 MM, EM PERFILADO COM COMPRIMENTO DE 45 CM FIXADO EM LAJE, POR METRO DE ELETROCALHA FIXADA. AF_09/2023</v>
          </cell>
          <cell r="C5392" t="str">
            <v>M</v>
          </cell>
          <cell r="D5392" t="str">
            <v>ATRIBUÍDO SÃO PAULO</v>
          </cell>
          <cell r="E5392" t="str">
            <v>46,97</v>
          </cell>
        </row>
        <row r="5393">
          <cell r="A5393" t="str">
            <v>96563</v>
          </cell>
          <cell r="B5393" t="str">
            <v>SUPORTE PARA ELETROCALHA LISA OU PERFURADA EM AÇO GALVANIZADO, LARGURA 800 MM, EM PERFILADO COM COMPRIMENTO DE 85 CM FIXADO EM LAJE, POR METRO DE ELETROCALHA FIXADA. AF_09/2023</v>
          </cell>
          <cell r="C5393" t="str">
            <v>M</v>
          </cell>
          <cell r="D5393" t="str">
            <v>ATRIBUÍDO SÃO PAULO</v>
          </cell>
          <cell r="E5393" t="str">
            <v>53,52</v>
          </cell>
        </row>
        <row r="5394">
          <cell r="A5394" t="str">
            <v>100128</v>
          </cell>
          <cell r="B5394" t="str">
            <v>TIL (TUBO DE INSPEÇÃO E LIMPEZA) RADIAL PARA ESGOTO, EM PVC, DN 300X200 MM. AF_12/2020</v>
          </cell>
          <cell r="C5394" t="str">
            <v>UN</v>
          </cell>
          <cell r="D5394" t="str">
            <v>ATRIBUÍDO SÃO PAULO</v>
          </cell>
          <cell r="E5394" t="str">
            <v>1.411,66</v>
          </cell>
        </row>
        <row r="5395">
          <cell r="A5395" t="str">
            <v>101802</v>
          </cell>
          <cell r="B5395" t="str">
            <v>CAIXA ENTERRADA RETENTORA DE AREIA RETANGULAR, EM ALVENARIA COM BLOCOS DE CONCRETO, DIMENSÕES INTERNAS: 1,00 X 1,00 X 1,20 M, EXCLUINDO TAMPÃO. AF_12/2020</v>
          </cell>
          <cell r="C5395" t="str">
            <v>UN</v>
          </cell>
          <cell r="D5395" t="str">
            <v>ATRIBUÍDO SÃO PAULO</v>
          </cell>
          <cell r="E5395" t="str">
            <v>1.541,55</v>
          </cell>
        </row>
        <row r="5396">
          <cell r="A5396" t="str">
            <v>101803</v>
          </cell>
          <cell r="B5396" t="str">
            <v>CAIXA ENTERRADA SEPARADORA DE ÓLEO RETANGULAR, EM ALVENARIA COM BLOCOS DE CONCRETO, DIMENSÕES INTERNAS: 0,6 X 0,6 X 1,00 M, EXCLUINDO TAMPÃO. AF_12/2020</v>
          </cell>
          <cell r="C5396" t="str">
            <v>UN</v>
          </cell>
          <cell r="D5396" t="str">
            <v>ATRIBUÍDO SÃO PAULO</v>
          </cell>
          <cell r="E5396" t="str">
            <v>982,94</v>
          </cell>
        </row>
        <row r="5397">
          <cell r="A5397" t="str">
            <v>101804</v>
          </cell>
          <cell r="B5397" t="str">
            <v>CAIXA ENTERRADA SEPARADORA DE ÓLEO RETANGULAR, EM ALVENARIA COM BLOCOS DE CONCRETO, DIMENSÕES INTERNAS: 0,8 X 0,8 X 1,00 M, EXCLUINDO TAMPÃO. AF_12/2020</v>
          </cell>
          <cell r="C5397" t="str">
            <v>UN</v>
          </cell>
          <cell r="D5397" t="str">
            <v>ATRIBUÍDO SÃO PAULO</v>
          </cell>
          <cell r="E5397" t="str">
            <v>1.258,30</v>
          </cell>
        </row>
        <row r="5398">
          <cell r="A5398" t="str">
            <v>101805</v>
          </cell>
          <cell r="B5398" t="str">
            <v>CAIXA ENTERRADA SEPARADORA DE ÓLEO RETANGULAR, EM ALVENARIA COM BLOCOS DE CONCRETO, DIMENSÕES INTERNAS: 1,00 X 1,00 X 1,00 M, EXCLUINDO TAMPÃO. AF_12/2020</v>
          </cell>
          <cell r="C5398" t="str">
            <v>UN</v>
          </cell>
          <cell r="D5398" t="str">
            <v>ATRIBUÍDO SÃO PAULO</v>
          </cell>
          <cell r="E5398" t="str">
            <v>1.614,13</v>
          </cell>
        </row>
        <row r="5399">
          <cell r="A5399" t="str">
            <v>102111</v>
          </cell>
          <cell r="B5399" t="str">
            <v>BOMBA CENTRÍFUGA, MONOFÁSICA, 0,5 CV OU 0,49 HP, HM 6 A 20 M, Q 1,2 A 8,3 M3/H - FORNECIMENTO E INSTALAÇÃO. AF_12/2020</v>
          </cell>
          <cell r="C5399" t="str">
            <v>UN</v>
          </cell>
          <cell r="D5399" t="str">
            <v>ATRIBUÍDO SÃO PAULO</v>
          </cell>
          <cell r="E5399" t="str">
            <v>1.128,74</v>
          </cell>
        </row>
        <row r="5400">
          <cell r="A5400" t="str">
            <v>102112</v>
          </cell>
          <cell r="B5400" t="str">
            <v>BOMBA CENTRÍFUGA, MONOFÁSICA, 0,5 CV OU 0,49 HP, HM 6 A 20 M, Q 1,2 A 8,3 M3/H (NÃO INCLUI O FORNECIMENTO DA BOMBA). AF_12/2020</v>
          </cell>
          <cell r="C5400" t="str">
            <v>UN</v>
          </cell>
          <cell r="D5400" t="str">
            <v>ATRIBUÍDO SÃO PAULO</v>
          </cell>
          <cell r="E5400" t="str">
            <v>111,70</v>
          </cell>
        </row>
        <row r="5401">
          <cell r="A5401" t="str">
            <v>102113</v>
          </cell>
          <cell r="B5401" t="str">
            <v>BOMBA CENTRÍFUGA, TRIFÁSICA, 1 CV OU 0,99 HP, HM 14 A 40 M, Q 0,6 A 8,4 M3/H - FORNECIMENTO E INSTALAÇÃO. AF_12/2020</v>
          </cell>
          <cell r="C5401" t="str">
            <v>UN</v>
          </cell>
          <cell r="D5401" t="str">
            <v>ATRIBUÍDO SÃO PAULO</v>
          </cell>
          <cell r="E5401" t="str">
            <v>1.828,85</v>
          </cell>
        </row>
        <row r="5402">
          <cell r="A5402" t="str">
            <v>102114</v>
          </cell>
          <cell r="B5402" t="str">
            <v>BOMBA CENTRÍFUGA, TRIFÁSICA, 1 CV OU 0,99 HP, HM 14 A 40 M, Q 0,6 A 8,4 M3/H (NÃO INCLUI O FORNECIMENTO DA BOMBA). AF_12/2020</v>
          </cell>
          <cell r="C5402" t="str">
            <v>UN</v>
          </cell>
          <cell r="D5402" t="str">
            <v>ATRIBUÍDO SÃO PAULO</v>
          </cell>
          <cell r="E5402" t="str">
            <v>114,45</v>
          </cell>
        </row>
        <row r="5403">
          <cell r="A5403" t="str">
            <v>102115</v>
          </cell>
          <cell r="B5403" t="str">
            <v>BOMBA CENTRÍFUGA, TRIFÁSICA, 1,5 CV OU 1,48 HP, HM 10 A 70 M, Q 1,8 A 5,3 M3/H - FORNECIMENTO E INSTALAÇÃO. AF_12/2020</v>
          </cell>
          <cell r="C5403" t="str">
            <v>UN</v>
          </cell>
          <cell r="D5403" t="str">
            <v>ATRIBUÍDO SÃO PAULO</v>
          </cell>
          <cell r="E5403" t="str">
            <v>3.209,15</v>
          </cell>
        </row>
        <row r="5404">
          <cell r="A5404" t="str">
            <v>102116</v>
          </cell>
          <cell r="B5404" t="str">
            <v>BOMBA CENTRÍFUGA, TRIFÁSICA, 1,5 CV OU 1,48 HP, HM 10 A 24 M, Q 6,1 A 21,9 M3/H - FORNECIMENTO E INSTALAÇÃO. AF_12/2020</v>
          </cell>
          <cell r="C5404" t="str">
            <v>UN</v>
          </cell>
          <cell r="D5404" t="str">
            <v>ATRIBUÍDO SÃO PAULO</v>
          </cell>
          <cell r="E5404" t="str">
            <v>1.955,62</v>
          </cell>
        </row>
        <row r="5405">
          <cell r="A5405" t="str">
            <v>102117</v>
          </cell>
          <cell r="B5405" t="str">
            <v>BOMBA CENTRÍFUGA, TRIFÁSICA, 1,5 CV OU 1,48 HP (NÃO INCLUI O FORNECIMENTO DA BOMBA). AF_12/2020</v>
          </cell>
          <cell r="C5405" t="str">
            <v>UN</v>
          </cell>
          <cell r="D5405" t="str">
            <v>ATRIBUÍDO SÃO PAULO</v>
          </cell>
          <cell r="E5405" t="str">
            <v>117,79</v>
          </cell>
        </row>
        <row r="5406">
          <cell r="A5406" t="str">
            <v>102118</v>
          </cell>
          <cell r="B5406" t="str">
            <v>BOMBA CENTRÍFUGA, TRIFÁSICA, 3 CV OU 2,96 HP, HM 34 A 40 M, Q 8,6 A 14,8 M3/H - FORNECIMENTO E INSTALAÇÃO. AF_12/2020</v>
          </cell>
          <cell r="C5406" t="str">
            <v>UN</v>
          </cell>
          <cell r="D5406" t="str">
            <v>ATRIBUÍDO SÃO PAULO</v>
          </cell>
          <cell r="E5406" t="str">
            <v>2.685,02</v>
          </cell>
        </row>
        <row r="5407">
          <cell r="A5407" t="str">
            <v>102119</v>
          </cell>
          <cell r="B5407" t="str">
            <v>BOMBA CENTRÍFUGA, TRIFÁSICA, 3 CV OU 2,96 HP, HM 34 A 40 M, Q 8,6 A 14,8 M3/H (NÃO INCLUI O FORNECIMENTO DA BOMBA). AF_12/2020</v>
          </cell>
          <cell r="C5407" t="str">
            <v>UN</v>
          </cell>
          <cell r="D5407" t="str">
            <v>ATRIBUÍDO SÃO PAULO</v>
          </cell>
          <cell r="E5407" t="str">
            <v>120,67</v>
          </cell>
        </row>
        <row r="5408">
          <cell r="A5408" t="str">
            <v>102121</v>
          </cell>
          <cell r="B5408" t="str">
            <v>MOTO BOMBA HORIZONTAL ATÉ 10 CV, HM 75 A 80 M, Q 25,4 A 48 (NÃO INCLUI O FORNECIMENTO DA BOMBA). AF_12/2020</v>
          </cell>
          <cell r="C5408" t="str">
            <v>UN</v>
          </cell>
          <cell r="D5408" t="str">
            <v>ATRIBUÍDO SÃO PAULO</v>
          </cell>
          <cell r="E5408" t="str">
            <v>150,76</v>
          </cell>
        </row>
        <row r="5409">
          <cell r="A5409" t="str">
            <v>102122</v>
          </cell>
          <cell r="B5409" t="str">
            <v>BOMBA CENTRÍFUGA, TRIFÁSICA, 10 CV OU 9,86 HP, HM 85 A 140 M, Q 4,2 A 14,9 M3/H - FORNECIMENTO E INSTALAÇÃO. AF_12/2020</v>
          </cell>
          <cell r="C5409" t="str">
            <v>UN</v>
          </cell>
          <cell r="D5409" t="str">
            <v>ATRIBUÍDO SÃO PAULO</v>
          </cell>
          <cell r="E5409" t="str">
            <v>9.203,41</v>
          </cell>
        </row>
        <row r="5410">
          <cell r="A5410" t="str">
            <v>102123</v>
          </cell>
          <cell r="B5410" t="str">
            <v>BOMBA CENTRÍFUGA, TRIFÁSICA, 10 CV OU 9,86 HP, HM 85 A 140 M, Q 4,2 A 14,9 M3/H (NÃO INCLUI O FORNECIMENTO DA BOMBA). AF_12/2020</v>
          </cell>
          <cell r="C5410" t="str">
            <v>UN</v>
          </cell>
          <cell r="D5410" t="str">
            <v>ATRIBUÍDO SÃO PAULO</v>
          </cell>
          <cell r="E5410" t="str">
            <v>159,33</v>
          </cell>
        </row>
        <row r="5411">
          <cell r="A5411" t="str">
            <v>102136</v>
          </cell>
          <cell r="B5411" t="str">
            <v>INSTALAÇÃO DE QUADRO ELÉTRICO PARA BOMBAS TRIFÁSICAS ATÉ 25 CV (NÃO INCLUI O FORNECIMENTO DO QUADRO). AF_12/2020</v>
          </cell>
          <cell r="C5411" t="str">
            <v>UN</v>
          </cell>
          <cell r="D5411" t="str">
            <v>COEFICIENTE DE REPRESENTATIVIDADE</v>
          </cell>
          <cell r="E5411" t="str">
            <v>57,53</v>
          </cell>
        </row>
        <row r="5412">
          <cell r="A5412" t="str">
            <v>102137</v>
          </cell>
          <cell r="B5412" t="str">
            <v>CHAVE DE BOIA AUTOMÁTICA SUPERIOR/INFERIOR 15A/250V - FORNECIMENTO E INSTALAÇÃO. AF_12/2020</v>
          </cell>
          <cell r="C5412" t="str">
            <v>UN</v>
          </cell>
          <cell r="D5412" t="str">
            <v>COEFICIENTE DE REPRESENTATIVIDADE</v>
          </cell>
          <cell r="E5412" t="str">
            <v>85,09</v>
          </cell>
        </row>
        <row r="5413">
          <cell r="A5413" t="str">
            <v>102138</v>
          </cell>
          <cell r="B5413" t="str">
            <v>MOTO BOMBA HORIZONTAL DE 12,5 A 25 CV, HM 140 M (NÃO INCLUI O FORNECIMENTO DA BOMBA). AF_12/2020</v>
          </cell>
          <cell r="C5413" t="str">
            <v>UN</v>
          </cell>
          <cell r="D5413" t="str">
            <v>ATRIBUÍDO SÃO PAULO</v>
          </cell>
          <cell r="E5413" t="str">
            <v>173,29</v>
          </cell>
        </row>
        <row r="5414">
          <cell r="A5414" t="str">
            <v>103517</v>
          </cell>
          <cell r="B5414" t="str">
            <v>AQUECEDOR SOLAR COMPACTO, KIT PARA 1 COLETOR SOLAR EM VIDRO TEMPERADO E SERPENTINA EM TUBO DE COBRE COM SUPORTE, RESERVATÓRIO, FIXAÇÕES E TUBOS - FORNECIMENTO E INSTALAÇÃO. AF_12/2021</v>
          </cell>
          <cell r="C5414" t="str">
            <v>UN</v>
          </cell>
          <cell r="D5414" t="str">
            <v>ATRIBUÍDO SÃO PAULO</v>
          </cell>
          <cell r="E5414" t="str">
            <v>3.277,47</v>
          </cell>
        </row>
        <row r="5415">
          <cell r="A5415" t="str">
            <v>103519</v>
          </cell>
          <cell r="B5415" t="str">
            <v>BLOCO CONCRETADO NO LOCAL, 20X20X15CM, PARA BASE DE FIXAÇÃO DA ESTRUTURA SOLAR PARA LAJE DE CONCRETO - FORNECIMENTO E INSTALAÇÃO. AF_12/2021</v>
          </cell>
          <cell r="C5415" t="str">
            <v>UN</v>
          </cell>
          <cell r="D5415" t="str">
            <v>COEFICIENTE DE REPRESENTATIVIDADE</v>
          </cell>
          <cell r="E5415" t="str">
            <v>10,75</v>
          </cell>
        </row>
        <row r="5416">
          <cell r="A5416" t="str">
            <v>103520</v>
          </cell>
          <cell r="B5416" t="str">
            <v>RESERVATÓRIO TÉRMICO/BOILER SOLAR EM AÇO INOX 400 L COM 2 PLACAS COLETORAS EM VIDRO TEMPERADO COM SERPENTINA EM TUBO DE COBRE 2 X 1 M - FORNECIMENTO E INSTALAÇÃO. AF_12/2021</v>
          </cell>
          <cell r="C5416" t="str">
            <v>UN</v>
          </cell>
          <cell r="D5416" t="str">
            <v>ATRIBUÍDO SÃO PAULO</v>
          </cell>
          <cell r="E5416" t="str">
            <v>5.433,22</v>
          </cell>
        </row>
        <row r="5417">
          <cell r="A5417" t="str">
            <v>103521</v>
          </cell>
          <cell r="B5417" t="str">
            <v>RESERVATÓRIO TÉRMICO/BOILER SOLAR EM AÇO INOX 600 L COM 3 PLACAS COLETORAS EM VIDRO TEMPERADO COM SERPENTINA EM TUBO DE COBRE 2 X 1 M - FORNECIMENTO E INSTALAÇÃO. AF_12/2021</v>
          </cell>
          <cell r="C5417" t="str">
            <v>UN</v>
          </cell>
          <cell r="D5417" t="str">
            <v>ATRIBUÍDO SÃO PAULO</v>
          </cell>
          <cell r="E5417" t="str">
            <v>7.213,55</v>
          </cell>
        </row>
        <row r="5418">
          <cell r="A5418" t="str">
            <v>103522</v>
          </cell>
          <cell r="B5418" t="str">
            <v>RESERVATÓRIO TÉRMICO/BOILER SOLAR EM AÇO INOX 800 L COM 4 PLACAS COLETORAS EM VIDRO TEMPERADO COM SERPENTINA EM TUBO DE COBRE 2 X 1 M - FORNECIMENTO E INSTALAÇÃO. AF_12/2021</v>
          </cell>
          <cell r="C5418" t="str">
            <v>UN</v>
          </cell>
          <cell r="D5418" t="str">
            <v>ATRIBUÍDO SÃO PAULO</v>
          </cell>
          <cell r="E5418" t="str">
            <v>7.270,93</v>
          </cell>
        </row>
        <row r="5419">
          <cell r="A5419" t="str">
            <v>103523</v>
          </cell>
          <cell r="B5419" t="str">
            <v>RESERVATÓRIO TÉRMICO/BOILER SOLAR EM AÇO INOX 1000 L COM 5 PLACAS COLETORAS EM VIDRO TEMPERADO COM SERPENTINA EM TUBO DE COBRE 2 X 1 M - FORNECIMENTO E INSTALAÇÃO. AF_12/2021</v>
          </cell>
          <cell r="C5419" t="str">
            <v>UN</v>
          </cell>
          <cell r="D5419" t="str">
            <v>ATRIBUÍDO SÃO PAULO</v>
          </cell>
          <cell r="E5419" t="str">
            <v>10.944,43</v>
          </cell>
        </row>
        <row r="5420">
          <cell r="A5420" t="str">
            <v>104660</v>
          </cell>
          <cell r="B5420" t="str">
            <v>CONJUNTO DE PONTOS HIDRÁULICOS DE ÁGUA FRIA PARA BANHEIRO (RAMAL/SUB-RAMAL E DISTRIBUIÇÃO) EM PVC, COM TUBOS, CONEXÕES, REGISTROS, CORTES E FIXAÇÕES EM PRÉDIO COM TUBULAÇÕES EMBUTIDAS COM RASGO. AF_05/2023</v>
          </cell>
          <cell r="C5420" t="str">
            <v>UN</v>
          </cell>
          <cell r="D5420" t="str">
            <v>ATRIBUÍDO SÃO PAULO</v>
          </cell>
          <cell r="E5420" t="str">
            <v>1.151,13</v>
          </cell>
        </row>
        <row r="5421">
          <cell r="A5421" t="str">
            <v>104661</v>
          </cell>
          <cell r="B5421" t="str">
            <v>CONJUNTO DE PONTOS HIDRÁULICOS DE ÁGUA FRIA PARA COZINHA (RAMAL/SUB-RAMAL E DISTRIBUIÇÃO) EM PVC, COM TUBOS, CONEXÕES, REGISTROS, CORTES E FIXAÇÕES EM PRÉDIO COM TUBULAÇÕES EMBUTIDAS COM RASGO. AF_05/2023</v>
          </cell>
          <cell r="C5421" t="str">
            <v>UN</v>
          </cell>
          <cell r="D5421" t="str">
            <v>ATRIBUÍDO SÃO PAULO</v>
          </cell>
          <cell r="E5421" t="str">
            <v>501,07</v>
          </cell>
        </row>
        <row r="5422">
          <cell r="A5422" t="str">
            <v>104662</v>
          </cell>
          <cell r="B5422" t="str">
            <v>CONJUNTO DE PONTOS HIDRÁULICOS DE ÁGUA FRIA PARA ÁREA DE SERVIÇO (RAMAL/SUB-RAMAL E DISTRIBUIÇÃO) EM PVC, COM TUBOS, CONEXÕES, REGISTROS, CORTES E FIXAÇÕES EM PRÉDIO COM TUBULAÇÕES EMBUTIDAS COM RASGO. AF_05/2023</v>
          </cell>
          <cell r="C5422" t="str">
            <v>UN</v>
          </cell>
          <cell r="D5422" t="str">
            <v>ATRIBUÍDO SÃO PAULO</v>
          </cell>
          <cell r="E5422" t="str">
            <v>356,03</v>
          </cell>
        </row>
        <row r="5423">
          <cell r="A5423" t="str">
            <v>104663</v>
          </cell>
          <cell r="B5423" t="str">
            <v>CONJUNTO DE PONTOS HIDRÁULICOS DE ÁGUA FRIA PARA BANHEIRO (RAMAL/SUB-RAMAL E DISTRIBUIÇÃO) EM PVC, COM TUBOS, CONEXÕES, REGISTROS, CORTES E FIXAÇÕES EM PRÉDIO (PRUMADA INDIVIDUAL), COM TUBULAÇÕES APARENTES OU EMBUTIDAS SEM RASGO. AF_05/2023</v>
          </cell>
          <cell r="C5423" t="str">
            <v>UN</v>
          </cell>
          <cell r="D5423" t="str">
            <v>ATRIBUÍDO SÃO PAULO</v>
          </cell>
          <cell r="E5423" t="str">
            <v>466,35</v>
          </cell>
        </row>
        <row r="5424">
          <cell r="A5424" t="str">
            <v>104664</v>
          </cell>
          <cell r="B5424" t="str">
            <v>CONJUNTO DE PONTOS HIDRÁULICOS DE ÁGUA FRIA PARA COZINHA OU SERVIÇO (RAMAL/SUB-RAMAL E DISTRIBUIÇÃO) EM PVC, COM TUBOS, CONEXÕES, REGISTROS, CORTES E FIXAÇÕES EM PRÉDIO (PRUMADA INDIVIDUAL), COM TUBULAÇÕES APARENTES OU EMBUTIDAS SEM RASGO. AF_05/2023</v>
          </cell>
          <cell r="C5424" t="str">
            <v>UN</v>
          </cell>
          <cell r="D5424" t="str">
            <v>ATRIBUÍDO SÃO PAULO</v>
          </cell>
          <cell r="E5424" t="str">
            <v>143,30</v>
          </cell>
        </row>
        <row r="5425">
          <cell r="A5425" t="str">
            <v>104665</v>
          </cell>
          <cell r="B5425" t="str">
            <v>CONJUNTO DE PONTOS HIDRÁULICOS DE ÁGUA FRIA PARA BANHEIRO (RAMAL/SUB-RAMAL E DISTRIBUIÇÃO) EM PVC, COM TUBOS, CONEXÕES, REGISTROS, CORTES E FIXAÇÕES EM PRÉDIO (PRUMADA COLETIVA), COM TUBULAÇÕES APARENTES OU EMBUTIDAS SEM RASGO. AF_05/2023</v>
          </cell>
          <cell r="C5425" t="str">
            <v>UN</v>
          </cell>
          <cell r="D5425" t="str">
            <v>ATRIBUÍDO SÃO PAULO</v>
          </cell>
          <cell r="E5425" t="str">
            <v>589,38</v>
          </cell>
        </row>
        <row r="5426">
          <cell r="A5426" t="str">
            <v>104666</v>
          </cell>
          <cell r="B5426" t="str">
            <v>CONJUNTO DE PONTOS HIDRÁULICOS DE ÁGUA FRIA PARA COZINHA OU SERVIÇO (RAMAL/SUB-RAMAL E DISTRIBUIÇÃO) EM PVC, COM  TUBOS, CONEXÕES, REGISTROS, CORTES E FIXAÇÕES EM PRÉDIO (PRUMADA COLETIVA) SEM RASGO . AF_05/2023</v>
          </cell>
          <cell r="C5426" t="str">
            <v>UN</v>
          </cell>
          <cell r="D5426" t="str">
            <v>ATRIBUÍDO SÃO PAULO</v>
          </cell>
          <cell r="E5426" t="str">
            <v>273,12</v>
          </cell>
        </row>
        <row r="5427">
          <cell r="A5427" t="str">
            <v>104667</v>
          </cell>
          <cell r="B5427" t="str">
            <v>COMPOSIÇÃO PARAMÉTRICA DE INSTALAÇÃO DE TUBOS DE PVC SOLDÁVEL PARA ÁGUA FRIA (PRUMADA INDIVIDUAL), POR APARTAMENTO, COM  CONEXÕES, CORTES E FIXAÇÕES, PARA PRÉDIO COM ATÉ 4 PAVIMENTOS. AF_05/2023</v>
          </cell>
          <cell r="C5427" t="str">
            <v>UN</v>
          </cell>
          <cell r="D5427" t="str">
            <v>COEFICIENTE DE REPRESENTATIVIDADE</v>
          </cell>
          <cell r="E5427" t="str">
            <v>106,21</v>
          </cell>
        </row>
        <row r="5428">
          <cell r="A5428" t="str">
            <v>104668</v>
          </cell>
          <cell r="B5428" t="str">
            <v>COMPOSIÇÃO PARAMÉTRICA DE INSTALAÇÃO DE TUBOS DE PVC SOLDÁVEL PARA ÁGUA FRIA, POR PAVIMENTO (PRUMADA COLETIVA), COM  CONEXÕES, CORTES E FIXAÇÕES, PARA PRÉDIO COM ATÉ 4 PAVIMENTOS, COM 4 APARTAMENTOS ALIMENTADOS POR PRUMADA E PAVIMENTO. AF_05/2023</v>
          </cell>
          <cell r="C5428" t="str">
            <v>UNXPAV</v>
          </cell>
          <cell r="D5428" t="str">
            <v>COEFICIENTE DE REPRESENTATIVIDADE</v>
          </cell>
          <cell r="E5428" t="str">
            <v>121,09</v>
          </cell>
        </row>
        <row r="5429">
          <cell r="A5429" t="str">
            <v>104669</v>
          </cell>
          <cell r="B5429" t="str">
            <v>COMPOSIÇÃO PARAMÉTRICA DE INSTALAÇÃO DE TUBOS DE PVC SOLDÁVEL PARA ÁGUA FRIA, POR PAVIMENTO (PRUMADA COLETIVA), COM  CONEXÕES, CORTES E FIXAÇÕES, PARA PRÉDIO ENTRE 5 E 8 PAVIMENTOS, COM 4 APARTAMENTOS ALIMENTADOS POR PRUMADA E PAVIMENTO. AF_05/2023</v>
          </cell>
          <cell r="C5429" t="str">
            <v>UNXPAV</v>
          </cell>
          <cell r="D5429" t="str">
            <v>COEFICIENTE DE REPRESENTATIVIDADE</v>
          </cell>
          <cell r="E5429" t="str">
            <v>141,61</v>
          </cell>
        </row>
        <row r="5430">
          <cell r="A5430" t="str">
            <v>104670</v>
          </cell>
          <cell r="B5430" t="str">
            <v>COMPOSIÇÃO PARAMÉTRICA DE INSTALAÇÃO DE TUBOS DE PVC SOLDÁVEL PARA ÁGUA FRIA, POR PAVIMENTO (PRUMADA COLETIVA), COM  CONEXÕES, CORTES E FIXAÇÕES, PARA PRÉDIO ENTRE 9 E 12 PAVIMENTOS, COM 4 APARTAMENTOS ALIMENTADOS POR PRUMADA E PAVIMENTO. AF_05/2023</v>
          </cell>
          <cell r="C5430" t="str">
            <v>UNXPAV</v>
          </cell>
          <cell r="D5430" t="str">
            <v>COEFICIENTE DE REPRESENTATIVIDADE</v>
          </cell>
          <cell r="E5430" t="str">
            <v>208,04</v>
          </cell>
        </row>
        <row r="5431">
          <cell r="A5431" t="str">
            <v>104671</v>
          </cell>
          <cell r="B5431" t="str">
            <v>CONJUNTO DE PONTOS HIDRÁULICOS DE ÁGUA QUENTE PARA BANHEIRO (RAMAL/SUB-RAMAL E DISTRIBUIÇÃO) EM CPVC, COM  TUBOS, CONEXÕES, REGISTROS, CORTES E FIXAÇÕES EM PRÉDIO COM TUBULAÇÕES EMBUTIDAS EM RASGO. AF_05/2023</v>
          </cell>
          <cell r="C5431" t="str">
            <v>UN</v>
          </cell>
          <cell r="D5431" t="str">
            <v>ATRIBUÍDO SÃO PAULO</v>
          </cell>
          <cell r="E5431" t="str">
            <v>1.070,17</v>
          </cell>
        </row>
        <row r="5432">
          <cell r="A5432" t="str">
            <v>104672</v>
          </cell>
          <cell r="B5432" t="str">
            <v>CONJUNTO DE PONTOS HIDRÁULICOS DE ÁGUA QUENTE PARA COZINHA (RAMAL/SUB-RAMAL E DISTRIBUIÇÃO) EM CPVC, COM  TUBOS, CONEXÕES, REGISTROS, CORTES E FIXAÇÕES EM PRÉDIO COM TUBULAÇÕES EMBUTIDAS EM RASGO. AF_05/2023</v>
          </cell>
          <cell r="C5432" t="str">
            <v>UN</v>
          </cell>
          <cell r="D5432" t="str">
            <v>ATRIBUÍDO SÃO PAULO</v>
          </cell>
          <cell r="E5432" t="str">
            <v>377,63</v>
          </cell>
        </row>
        <row r="5433">
          <cell r="A5433" t="str">
            <v>104673</v>
          </cell>
          <cell r="B5433" t="str">
            <v>CONJUNTO DE PONTOS HIDRÁULICOS DE ÁGUA QUENTE PARA BANHEIRO(RAMAL/SUB-RAMAL E DISTRIBUIÇÃO) EM CPVC, COM  TUBOS, CONEXÕES, REGISTROS, CORTES E FIXAÇÕES EM PRÉDIO COM TUBULAÇÕES APARENTES OU EMBUTIDAS SEM RASGO. AF_05/2023</v>
          </cell>
          <cell r="C5433" t="str">
            <v>UN</v>
          </cell>
          <cell r="D5433" t="str">
            <v>ATRIBUÍDO SÃO PAULO</v>
          </cell>
          <cell r="E5433" t="str">
            <v>661,89</v>
          </cell>
        </row>
        <row r="5434">
          <cell r="A5434" t="str">
            <v>104674</v>
          </cell>
          <cell r="B5434" t="str">
            <v>COMPOSIÇÃO PARAMÉTRICA DE INSTALAÇÃO DE TUBOS DE PVC, SÉRIE R, PARA COLETA DE ÁGUA PLUVIAL EM VARANDA, INSTALADO EM RAMAL DE ENCAMINHAMENTO E CONDUTOR VERTICAL, COM  CONEXÕES, RALOS, CORTES E FIXAÇÕES, PARA PRÉDIO. AF_05/2023</v>
          </cell>
          <cell r="C5434" t="str">
            <v>UN</v>
          </cell>
          <cell r="D5434" t="str">
            <v>ATRIBUÍDO SÃO PAULO</v>
          </cell>
          <cell r="E5434" t="str">
            <v>199,80</v>
          </cell>
        </row>
        <row r="5435">
          <cell r="A5435" t="str">
            <v>104675</v>
          </cell>
          <cell r="B5435" t="str">
            <v>COMPOSIÇÃO PARAMÉTRICA DE INSTALAÇÃO DE TUBOS DE PVC, SÉRIE R, PARA COLETA DE ÁGUA PLUVIAL EM COBERTURA, INSTALADOS EM CONDUTORES VERTICAIS, POR PAVIMENTO, COM  CONEXÕES, CORTES E FIXAÇÕES, PARA PRÉDIO DE MÚLTIPLOS PAVIMENTOS. AF_05/2023</v>
          </cell>
          <cell r="C5435" t="str">
            <v>M2XPAV</v>
          </cell>
          <cell r="D5435" t="str">
            <v>COEFICIENTE DE REPRESENTATIVIDADE</v>
          </cell>
          <cell r="E5435" t="str">
            <v>1,58</v>
          </cell>
        </row>
        <row r="5436">
          <cell r="A5436" t="str">
            <v>104676</v>
          </cell>
          <cell r="B5436" t="str">
            <v>CONJUNTO DE PONTOS DE COLETA DE ESGOTO PARA BANHEIRO (RAMAL DE ESGOTO SANITÁRIO), EM PVC SÉRIE NORMAL, COM  TUBOS, CONEXÕES, RALOS, CAIXAS SIFONADAS, CORTES E FIXAÇÕES EM PRÉDIO COM PRUMADA DE DESCIDA DE ESGOTO DENTRO DO BANHEIRO. AF_05/2023</v>
          </cell>
          <cell r="C5436" t="str">
            <v>UN</v>
          </cell>
          <cell r="D5436" t="str">
            <v>ATRIBUÍDO SÃO PAULO</v>
          </cell>
          <cell r="E5436" t="str">
            <v>319,18</v>
          </cell>
        </row>
        <row r="5437">
          <cell r="A5437" t="str">
            <v>104677</v>
          </cell>
          <cell r="B5437" t="str">
            <v>CONJUNTO DE PONTOS DE COLETA DE ESGOTO PARA BANHEIRO (RAMAL DE ESGOTO SANITÁRIO), EM PVC SÉRIE NORMAL, COM  TUBOS, CONEXÕES, RALOS, CAIXAS SIFONADAS, CORTES E FIXAÇÕES EM PRÉDIO COM PRUMADA DE DESCIDA DE ESGOTO FORA DO BANHEIRO. AF_05/2023</v>
          </cell>
          <cell r="C5437" t="str">
            <v>UN</v>
          </cell>
          <cell r="D5437" t="str">
            <v>ATRIBUÍDO SÃO PAULO</v>
          </cell>
          <cell r="E5437" t="str">
            <v>542,49</v>
          </cell>
        </row>
        <row r="5438">
          <cell r="A5438" t="str">
            <v>104678</v>
          </cell>
          <cell r="B5438" t="str">
            <v>CONJUNTO DE PONTOS DE COLETA DE ESGOTO PARA COZINHA (RAMAL DE ESGOTO SANITÁRIO), EM PVC SÉRIE NORMAL, COM  TUBOS, CONEXÕES, CORTES E FIXAÇÕES EM PRÉDIO. AF_05/2023</v>
          </cell>
          <cell r="C5438" t="str">
            <v>UN</v>
          </cell>
          <cell r="D5438" t="str">
            <v>ATRIBUÍDO SÃO PAULO</v>
          </cell>
          <cell r="E5438" t="str">
            <v>128,76</v>
          </cell>
        </row>
        <row r="5439">
          <cell r="A5439" t="str">
            <v>104679</v>
          </cell>
          <cell r="B5439" t="str">
            <v>CONJUNTO DE PONTOS DE COLETA DE ESGOTO PARA ÁREA DE SERVIÇO (RAMAL DE ESGOTO SANITÁRIO), EM PVC SÉRIE NORMAL, COM  TUBOS, CONEXÕES, RALOS, CAIXAS SIFONADAS, CORTES E FIXAÇÕES EM PRÉDIO. AF_05/2023</v>
          </cell>
          <cell r="C5439" t="str">
            <v>UN</v>
          </cell>
          <cell r="D5439" t="str">
            <v>ATRIBUÍDO SÃO PAULO</v>
          </cell>
          <cell r="E5439" t="str">
            <v>137,02</v>
          </cell>
        </row>
        <row r="5440">
          <cell r="A5440" t="str">
            <v>104680</v>
          </cell>
          <cell r="B5440" t="str">
            <v>COMPOSIÇÃO PARAMÉTRICA DE INSTALAÇÃO DE TUBOS DE PVC SÉRIE NORMAL (PRUMADA DE ESGOTO SANITÁRIO), DN 100MM, POR AMBIENTE HIDRÁULICO, COM  CONEXÕES, CORTES E FIXAÇÕES PARA PRÉDIO. AF_05/2023</v>
          </cell>
          <cell r="C5440" t="str">
            <v>UN</v>
          </cell>
          <cell r="D5440" t="str">
            <v>COEFICIENTE DE REPRESENTATIVIDADE</v>
          </cell>
          <cell r="E5440" t="str">
            <v>134,29</v>
          </cell>
        </row>
        <row r="5441">
          <cell r="A5441" t="str">
            <v>104681</v>
          </cell>
          <cell r="B5441" t="str">
            <v>COMPOSIÇÃO PARAMÉTRICA DE INSTALAÇÃO DE TUBOS DE PVC SÉRIE NORMAL (PRUMADA DE ESGOTO SANITÁRIO), DN 75MM, POR AMBIENTE HIDRÁULICO, COM  CONEXÕES, CORTES E FIXAÇÕES PARA PRÉDIO. AF_05/2023</v>
          </cell>
          <cell r="C5441" t="str">
            <v>UN</v>
          </cell>
          <cell r="D5441" t="str">
            <v>COEFICIENTE DE REPRESENTATIVIDADE</v>
          </cell>
          <cell r="E5441" t="str">
            <v>97,36</v>
          </cell>
        </row>
        <row r="5442">
          <cell r="A5442" t="str">
            <v>104682</v>
          </cell>
          <cell r="B5442" t="str">
            <v>COMPOSIÇÃO PARAMÉTRICA DE INSTALAÇÃO DE TUBOS DE PVC SÉRIE NORMAL (PRUMADA DE VENTILAÇÃO), DN 100MM, POR APARTAMENTO (2 BANHEIROS) E DESCIDA DE ESGOTO NO BANHEIRO, COM  CONEXÕES, CORTES E FIXAÇÕES PARA PRÉDIO COM MAIS DO QUE 4 PAVIMENTOS. AF_05/2023</v>
          </cell>
          <cell r="C5442" t="str">
            <v>UN</v>
          </cell>
          <cell r="D5442" t="str">
            <v>COEFICIENTE DE REPRESENTATIVIDADE</v>
          </cell>
          <cell r="E5442" t="str">
            <v>525,36</v>
          </cell>
        </row>
        <row r="5443">
          <cell r="A5443" t="str">
            <v>104683</v>
          </cell>
          <cell r="B5443" t="str">
            <v>COMPOSIÇÃO PARAMÉTRICA DE INSTALAÇÃO DE TUBOS DE PVC SÉRIE NORMAL (PRUMADA DE VENTILAÇÃO), DN 75MM, POR APARTAMENTO (1 BANHEIRO) E DESCIDA DE ESGOTO FORA DO BANHEIRO, COM  CONEXÕES, CORTES E FIXAÇÕES PARA PRÉDIO COM ATÉ 4 PAVIMENTOS. AF_05/2023</v>
          </cell>
          <cell r="C5443" t="str">
            <v>UN</v>
          </cell>
          <cell r="D5443" t="str">
            <v>COEFICIENTE DE REPRESENTATIVIDADE</v>
          </cell>
          <cell r="E5443" t="str">
            <v>83,49</v>
          </cell>
        </row>
        <row r="5444">
          <cell r="A5444" t="str">
            <v>104767</v>
          </cell>
          <cell r="B5444" t="str">
            <v>FURO MECANIZADO EM ALVENARIA, PARA INSTALAÇÕES HIDRÁULICAS, DIÂMETROS MENORES OU IGUAIS A 40 MM. AF_09/2023</v>
          </cell>
          <cell r="C5444" t="str">
            <v>UN</v>
          </cell>
          <cell r="D5444" t="str">
            <v>COEFICIENTE DE REPRESENTATIVIDADE</v>
          </cell>
          <cell r="E5444" t="str">
            <v>0,47</v>
          </cell>
        </row>
        <row r="5445">
          <cell r="A5445" t="str">
            <v>104769</v>
          </cell>
          <cell r="B5445" t="str">
            <v>FURO MECANIZADO EM ALVENARIA, PARA INSTALAÇÕES HIDRÁULICAS, DIÂMETROS MAIORES QUE 40 MM E MENORES OU IGUAIS A 75 MM. AF_09/2023</v>
          </cell>
          <cell r="C5445" t="str">
            <v>UN</v>
          </cell>
          <cell r="D5445" t="str">
            <v>COEFICIENTE DE REPRESENTATIVIDADE</v>
          </cell>
          <cell r="E5445" t="str">
            <v>1,26</v>
          </cell>
        </row>
        <row r="5446">
          <cell r="A5446" t="str">
            <v>104771</v>
          </cell>
          <cell r="B5446" t="str">
            <v>FURO MECANIZADO EM ALVENARIA, PARA INSTALAÇÕES HIDRÁULICAS, DIÂMETROS MAIORES QUE 75 MM E MENORES OU IGUAIS A 100 MM. AF_09/2023</v>
          </cell>
          <cell r="C5446" t="str">
            <v>UN</v>
          </cell>
          <cell r="D5446" t="str">
            <v>COEFICIENTE DE REPRESENTATIVIDADE</v>
          </cell>
          <cell r="E5446" t="str">
            <v>1,85</v>
          </cell>
        </row>
        <row r="5447">
          <cell r="A5447" t="str">
            <v>104773</v>
          </cell>
          <cell r="B5447" t="str">
            <v>FURO MECANIZADO EM CONCRETO, COM PERFURATRIZ, PARA INSTALAÇÕES HIDRÁULICAS, DIÂMETROS MENORES OU IGUAIS A 40 MM. AF_09/2023</v>
          </cell>
          <cell r="C5447" t="str">
            <v>UN</v>
          </cell>
          <cell r="D5447" t="str">
            <v>ATRIBUÍDO SÃO PAULO</v>
          </cell>
          <cell r="E5447" t="str">
            <v>1,68</v>
          </cell>
        </row>
        <row r="5448">
          <cell r="A5448" t="str">
            <v>104775</v>
          </cell>
          <cell r="B5448" t="str">
            <v>FURO MECANIZADO EM CONCRETO, COM PERFURATRIZ, PARA INSTALAÇÕES HIDRÁULICAS, DIÂMETROS MAIORES QUE 40 MM E MENORES OU IGUAIS A 75 MM. AF_09/2023</v>
          </cell>
          <cell r="C5448" t="str">
            <v>UN</v>
          </cell>
          <cell r="D5448" t="str">
            <v>ATRIBUÍDO SÃO PAULO</v>
          </cell>
          <cell r="E5448" t="str">
            <v>4,53</v>
          </cell>
        </row>
        <row r="5449">
          <cell r="A5449" t="str">
            <v>104777</v>
          </cell>
          <cell r="B5449" t="str">
            <v>FURO MECANIZADO EM CONCRETO, COM PERFURATRIZ, PARA INSTALAÇÕES HIDRÁULICAS, DIÂMETROS MAIORES QUE 75 MM E MENORES OU IGUAIS A 150 MM. AF_09/2023</v>
          </cell>
          <cell r="C5449" t="str">
            <v>UN</v>
          </cell>
          <cell r="D5449" t="str">
            <v>ATRIBUÍDO SÃO PAULO</v>
          </cell>
          <cell r="E5449" t="str">
            <v>6,62</v>
          </cell>
        </row>
        <row r="5450">
          <cell r="A5450" t="str">
            <v>104779</v>
          </cell>
          <cell r="B5450" t="str">
            <v>RASGO LINEAR MECANIZADO EM ALVENARIA, PARA RAMAIS/ DISTRIBUIÇÃO DE INSTALAÇÕES HIDRÁULICAS, DIÂMETROS MENORES OU IGUAIS A 40 MM. AF_09/2023</v>
          </cell>
          <cell r="C5450" t="str">
            <v>M</v>
          </cell>
          <cell r="D5450" t="str">
            <v>COEFICIENTE DE REPRESENTATIVIDADE</v>
          </cell>
          <cell r="E5450" t="str">
            <v>4,84</v>
          </cell>
        </row>
        <row r="5451">
          <cell r="A5451" t="str">
            <v>104781</v>
          </cell>
          <cell r="B5451" t="str">
            <v>RASGO LINEAR MECANIZADO EM ALVENARIA, PARA RAMAIS/ DISTRIBUIÇÃO DE INSTALAÇÕES HIDRÁULICAS, DIÂMETROS MAIORES QUE 40 MM E MENORES OU IGUAIS A 75 MM. AF_09/2023</v>
          </cell>
          <cell r="C5451" t="str">
            <v>M</v>
          </cell>
          <cell r="D5451" t="str">
            <v>COEFICIENTE DE REPRESENTATIVIDADE</v>
          </cell>
          <cell r="E5451" t="str">
            <v>5,59</v>
          </cell>
        </row>
        <row r="5452">
          <cell r="A5452" t="str">
            <v>104782</v>
          </cell>
          <cell r="B5452" t="str">
            <v>PASSANTE TIPO PEÇA EM FÔRMA DE MADEIRA, FIXADO EM LAJE, PARA PASSAGEM DE NO MÁXIMO 5 TUBOS DE 50 MM DE DIÂMETRO. AF_09/2023</v>
          </cell>
          <cell r="C5452" t="str">
            <v>UN</v>
          </cell>
          <cell r="D5452" t="str">
            <v>COEFICIENTE DE REPRESENTATIVIDADE</v>
          </cell>
          <cell r="E5452" t="str">
            <v>79,84</v>
          </cell>
        </row>
        <row r="5453">
          <cell r="A5453" t="str">
            <v>104783</v>
          </cell>
          <cell r="B5453" t="str">
            <v>PASSANTE TIPO TUBO COM DIÂMETRO DE 50 MM, FIXADO EM LAJE, PARA PASSAGEM DE TUBULAÇÕES COM NO MÁXIMO 40 MM DE DIÂMETRO. AF_09/2023</v>
          </cell>
          <cell r="C5453" t="str">
            <v>UN</v>
          </cell>
          <cell r="D5453" t="str">
            <v>COEFICIENTE DE REPRESENTATIVIDADE</v>
          </cell>
          <cell r="E5453" t="str">
            <v>4,25</v>
          </cell>
        </row>
        <row r="5454">
          <cell r="A5454" t="str">
            <v>104784</v>
          </cell>
          <cell r="B5454" t="str">
            <v>PASSANTE TIPO TUBO COM DIÂMETRO DE 150 MM, FIXADO EM LAJE, PARA PASSAGEM DE TUBULAÇÕES COM NO MÁXIMO 100 MM DE DIÂMETRO. AF_09/2023</v>
          </cell>
          <cell r="C5454" t="str">
            <v>UN</v>
          </cell>
          <cell r="D5454" t="str">
            <v>COEFICIENTE DE REPRESENTATIVIDADE</v>
          </cell>
          <cell r="E5454" t="str">
            <v>11,52</v>
          </cell>
        </row>
        <row r="5455">
          <cell r="A5455" t="str">
            <v>104786</v>
          </cell>
          <cell r="B5455" t="str">
            <v>RASGO LINEAR MECANIZADO EM CONCRETO, PARA RAMAIS/ DISTRIBUIÇÃO DE INSTALAÇÕES HIDRÁULICAS, DIÂMETROS MENORES OU IGUAIS A 40 MM. AF_09/2023</v>
          </cell>
          <cell r="C5455" t="str">
            <v>M</v>
          </cell>
          <cell r="D5455" t="str">
            <v>ATRIBUÍDO SÃO PAULO</v>
          </cell>
          <cell r="E5455" t="str">
            <v>5,42</v>
          </cell>
        </row>
        <row r="5456">
          <cell r="A5456" t="str">
            <v>104787</v>
          </cell>
          <cell r="B5456" t="str">
            <v>RASGO LINEAR MECANIZADO EM CONCRETO, PARA RAMAIS/ DISTRIBUIÇÃO DE INSTALAÇÕES HIDRÁULICAS, DIÂMETROS MAIORES QUE 40 MM E MENORES OU IGUAIS A 75 MM. AF_09/2023</v>
          </cell>
          <cell r="C5456" t="str">
            <v>M</v>
          </cell>
          <cell r="D5456" t="str">
            <v>ATRIBUÍDO SÃO PAULO</v>
          </cell>
          <cell r="E5456" t="str">
            <v>7,20</v>
          </cell>
        </row>
        <row r="5457">
          <cell r="A5457" t="str">
            <v>104788</v>
          </cell>
          <cell r="B5457" t="str">
            <v>RASGO LINEAR MECANIZADO EM CONCRETO, PARA RAMAIS/ DISTRIBUIÇÃO DE INSTALAÇÕES HIDRÁULICAS, DIÂMETROS MAIORES QUE 75 MM E MENORES OU IGUAIS A 100 MM. AF_09/2023</v>
          </cell>
          <cell r="C5457" t="str">
            <v>M</v>
          </cell>
          <cell r="D5457" t="str">
            <v>ATRIBUÍDO SÃO PAULO</v>
          </cell>
          <cell r="E5457" t="str">
            <v>9,56</v>
          </cell>
        </row>
        <row r="5458">
          <cell r="A5458" t="str">
            <v>104031</v>
          </cell>
          <cell r="B5458" t="str">
            <v>COLAR DE TOMADA, PVC, COM TRAVAS, DE 60 MM X 1/2" OU 60 MM X 3/4", PARA LIGAÇÃO PREDIAL DE ÁGUA. AF_06/2022</v>
          </cell>
          <cell r="C5458" t="str">
            <v>UN</v>
          </cell>
          <cell r="D5458" t="str">
            <v>ATRIBUÍDO SÃO PAULO</v>
          </cell>
          <cell r="E5458" t="str">
            <v>16,63</v>
          </cell>
        </row>
        <row r="5459">
          <cell r="A5459" t="str">
            <v>104032</v>
          </cell>
          <cell r="B5459" t="str">
            <v>COLAR DE TOMADA, PVC, COM TRAVAS, DE 75 MM X 1/2" OU 75 MM X 3/4", PARA LIGAÇÃO PREDIAL DE ÁGUA. AF_06/2022</v>
          </cell>
          <cell r="C5459" t="str">
            <v>UN</v>
          </cell>
          <cell r="D5459" t="str">
            <v>ATRIBUÍDO SÃO PAULO</v>
          </cell>
          <cell r="E5459" t="str">
            <v>20,77</v>
          </cell>
        </row>
        <row r="5460">
          <cell r="A5460" t="str">
            <v>104033</v>
          </cell>
          <cell r="B5460" t="str">
            <v>COLAR DE TOMADA, PVC, COM TRAVAS, DE 85 MM X 1/2" OU 85 MM X 3/4", PARA LIGAÇÃO PREDIAL DE ÁGUA. AF_06/2022</v>
          </cell>
          <cell r="C5460" t="str">
            <v>UN</v>
          </cell>
          <cell r="D5460" t="str">
            <v>ATRIBUÍDO SÃO PAULO</v>
          </cell>
          <cell r="E5460" t="str">
            <v>19,01</v>
          </cell>
        </row>
        <row r="5461">
          <cell r="A5461" t="str">
            <v>104034</v>
          </cell>
          <cell r="B5461" t="str">
            <v>COLAR DE TOMADA, PVC, COM TRAVAS, DE 110 MM X 1/2" OU 110 MM X 3/4", PARA LIGAÇÃO PREDIAL DE ÁGUA. AF_06/2022</v>
          </cell>
          <cell r="C5461" t="str">
            <v>UN</v>
          </cell>
          <cell r="D5461" t="str">
            <v>ATRIBUÍDO SÃO PAULO</v>
          </cell>
          <cell r="E5461" t="str">
            <v>24,58</v>
          </cell>
        </row>
        <row r="5462">
          <cell r="A5462" t="str">
            <v>104035</v>
          </cell>
          <cell r="B5462" t="str">
            <v>COLAR DE TOMADA, POLIPROPILENO, COM PARAFUSOS, 63 MM X 1/2", PARA LIGAÇÃO PREDIAL DE ÁGUA. AF_06/2022</v>
          </cell>
          <cell r="C5462" t="str">
            <v>UN</v>
          </cell>
          <cell r="D5462" t="str">
            <v>ATRIBUÍDO SÃO PAULO</v>
          </cell>
          <cell r="E5462" t="str">
            <v>34,05</v>
          </cell>
        </row>
        <row r="5463">
          <cell r="A5463" t="str">
            <v>104036</v>
          </cell>
          <cell r="B5463" t="str">
            <v>COLAR DE TOMADA, POLIPROPILENO, COM PARAFUSOS, 63 MM X 3/4", PARA LIGAÇÃO PREDIAL DE ÁGUA. AF_06/2022</v>
          </cell>
          <cell r="C5463" t="str">
            <v>UN</v>
          </cell>
          <cell r="D5463" t="str">
            <v>ATRIBUÍDO SÃO PAULO</v>
          </cell>
          <cell r="E5463" t="str">
            <v>35,13</v>
          </cell>
        </row>
        <row r="5464">
          <cell r="A5464" t="str">
            <v>104039</v>
          </cell>
          <cell r="B5464" t="str">
            <v>TÊ DE SERVIÇO INTEGRADO, POLIPROPILENO, PARA TUBOS EM PEAD, 63 MM X 20 MM, PARA LIGAÇÃO PREDIAL DE ÁGUA. AF_06/2022</v>
          </cell>
          <cell r="C5464" t="str">
            <v>UN</v>
          </cell>
          <cell r="D5464" t="str">
            <v>ATRIBUÍDO SÃO PAULO</v>
          </cell>
          <cell r="E5464" t="str">
            <v>65,99</v>
          </cell>
        </row>
        <row r="5465">
          <cell r="A5465" t="str">
            <v>104043</v>
          </cell>
          <cell r="B5465" t="str">
            <v>ADAPTADOR, POLIPROPILENO, PARA TUBOS EM PEAD, 20 MM X 1/2", PARA LIGAÇÃO PREDIAL DE ÁGUA. AF_06/2022</v>
          </cell>
          <cell r="C5465" t="str">
            <v>UN</v>
          </cell>
          <cell r="D5465" t="str">
            <v>ATRIBUÍDO SÃO PAULO</v>
          </cell>
          <cell r="E5465" t="str">
            <v>7,58</v>
          </cell>
        </row>
        <row r="5466">
          <cell r="A5466" t="str">
            <v>104044</v>
          </cell>
          <cell r="B5466" t="str">
            <v>ADAPTADOR, POLIPROPILENO, PARA TUBOS EM PEAD, 20 MM X 3/4", PARA LIGAÇÃO PREDIAL DE ÁGUA. AF_06/2022</v>
          </cell>
          <cell r="C5466" t="str">
            <v>UN</v>
          </cell>
          <cell r="D5466" t="str">
            <v>ATRIBUÍDO SÃO PAULO</v>
          </cell>
          <cell r="E5466" t="str">
            <v>8,06</v>
          </cell>
        </row>
        <row r="5467">
          <cell r="A5467" t="str">
            <v>104045</v>
          </cell>
          <cell r="B5467" t="str">
            <v>ADAPTADOR, POLIPROPILENO, PARA TUBOS EM PEAD, 32 MM X 1", PARA LIGAÇÃO PREDIAL DE ÁGUA. AF_06/2022</v>
          </cell>
          <cell r="C5467" t="str">
            <v>UN</v>
          </cell>
          <cell r="D5467" t="str">
            <v>ATRIBUÍDO SÃO PAULO</v>
          </cell>
          <cell r="E5467" t="str">
            <v>12,66</v>
          </cell>
        </row>
        <row r="5468">
          <cell r="A5468" t="str">
            <v>104046</v>
          </cell>
          <cell r="B5468" t="str">
            <v>COTOVELO/JOELHO COM ADAPTADOR, POLIPROPILENO, PARA TUBOS EM PEAD, 20 MM X 1/2", PARA LIGAÇÃO PREDIAL DE ÁGUA. AF_06/2022</v>
          </cell>
          <cell r="C5468" t="str">
            <v>UN</v>
          </cell>
          <cell r="D5468" t="str">
            <v>ATRIBUÍDO SÃO PAULO</v>
          </cell>
          <cell r="E5468" t="str">
            <v>7,24</v>
          </cell>
        </row>
        <row r="5469">
          <cell r="A5469" t="str">
            <v>104047</v>
          </cell>
          <cell r="B5469" t="str">
            <v>COTOVELO/JOELHO COM ADAPTADOR, POLIPROPILENO, PARA TUBOS EM PEAD, 20 MM X 3/4", PARA LIGAÇÃO PREDIAL DE ÁGUA. AF_06/2022</v>
          </cell>
          <cell r="C5469" t="str">
            <v>UN</v>
          </cell>
          <cell r="D5469" t="str">
            <v>ATRIBUÍDO SÃO PAULO</v>
          </cell>
          <cell r="E5469" t="str">
            <v>8,40</v>
          </cell>
        </row>
        <row r="5470">
          <cell r="A5470" t="str">
            <v>104048</v>
          </cell>
          <cell r="B5470" t="str">
            <v>COTOVELO/JOELHO COM ADAPTADOR, POLIPROPILENO, PARA TUBOS EM PEAD, 32 MM X 1", PARA LIGAÇÃO PREDIAL DE ÁGUA. AF_06/2022</v>
          </cell>
          <cell r="C5470" t="str">
            <v>UN</v>
          </cell>
          <cell r="D5470" t="str">
            <v>ATRIBUÍDO SÃO PAULO</v>
          </cell>
          <cell r="E5470" t="str">
            <v>12,36</v>
          </cell>
        </row>
        <row r="5471">
          <cell r="A5471" t="str">
            <v>104049</v>
          </cell>
          <cell r="B5471" t="str">
            <v>ADAPTADOR, PVC, CURTO COM BOLSA E ROSCA, 20 MM X 1/2", PARA LIGAÇÃO PREDIAL DE ÁGUA. AF_06/2022</v>
          </cell>
          <cell r="C5471" t="str">
            <v>UN</v>
          </cell>
          <cell r="D5471" t="str">
            <v>COEFICIENTE DE REPRESENTATIVIDADE</v>
          </cell>
          <cell r="E5471" t="str">
            <v>5,22</v>
          </cell>
        </row>
        <row r="5472">
          <cell r="A5472" t="str">
            <v>104050</v>
          </cell>
          <cell r="B5472" t="str">
            <v>ADAPTADOR, PVC, CURTO COM BOLSA E ROSCA, 32 MM X 1", PARA LIGAÇÃO PREDIAL DE ÁGUA. AF_06/2022</v>
          </cell>
          <cell r="C5472" t="str">
            <v>UN</v>
          </cell>
          <cell r="D5472" t="str">
            <v>COEFICIENTE DE REPRESENTATIVIDADE</v>
          </cell>
          <cell r="E5472" t="str">
            <v>7,88</v>
          </cell>
        </row>
        <row r="5473">
          <cell r="A5473" t="str">
            <v>104051</v>
          </cell>
          <cell r="B5473" t="str">
            <v>COTOVELO/JOELHO 90°, POLIPROPILENO, PARA TUBOS EM PEAD, 20 X 20 MM, PARA LIGAÇÃO PREDIAL DE ÁGUA. AF_06/2022</v>
          </cell>
          <cell r="C5473" t="str">
            <v>UN</v>
          </cell>
          <cell r="D5473" t="str">
            <v>ATRIBUÍDO SÃO PAULO</v>
          </cell>
          <cell r="E5473" t="str">
            <v>6,75</v>
          </cell>
        </row>
        <row r="5474">
          <cell r="A5474" t="str">
            <v>104052</v>
          </cell>
          <cell r="B5474" t="str">
            <v>COTOVELO/JOELHO 90°, POLIPROPILENO, PARA TUBOS EM PEAD, 32 X 32 MM, PARA LIGAÇÃO PREDIAL DE ÁGUA. AF_06/2022</v>
          </cell>
          <cell r="C5474" t="str">
            <v>UN</v>
          </cell>
          <cell r="D5474" t="str">
            <v>ATRIBUÍDO SÃO PAULO</v>
          </cell>
          <cell r="E5474" t="str">
            <v>9,46</v>
          </cell>
        </row>
        <row r="5475">
          <cell r="A5475" t="str">
            <v>104053</v>
          </cell>
          <cell r="B5475" t="str">
            <v>UNIÃO, POLIPROPILENO, PARA TUBOS EM PEAD, 20 MM, PARA LIGAÇÃO PREDIAL DE ÁGUA. AF_06/2022</v>
          </cell>
          <cell r="C5475" t="str">
            <v>UN</v>
          </cell>
          <cell r="D5475" t="str">
            <v>ATRIBUÍDO SÃO PAULO</v>
          </cell>
          <cell r="E5475" t="str">
            <v>7,87</v>
          </cell>
        </row>
        <row r="5476">
          <cell r="A5476" t="str">
            <v>104054</v>
          </cell>
          <cell r="B5476" t="str">
            <v>UNIÃO, POLIPROPILENO, PARA TUBOS EM PEAD, 32 MM, PARA LIGAÇÃO PREDIAL DE ÁGUA. AF_06/2022</v>
          </cell>
          <cell r="C5476" t="str">
            <v>UN</v>
          </cell>
          <cell r="D5476" t="str">
            <v>ATRIBUÍDO SÃO PAULO</v>
          </cell>
          <cell r="E5476" t="str">
            <v>15,63</v>
          </cell>
        </row>
        <row r="5477">
          <cell r="A5477" t="str">
            <v>104055</v>
          </cell>
          <cell r="B5477" t="str">
            <v>REGISTRO ESFERA, PVC, DE PASSEIO, PARA POLIETILENO, 20 MM, PARA LIGAÇÃO PREDIAL DE ÁGUA. AF_06/2022</v>
          </cell>
          <cell r="C5477" t="str">
            <v>UN</v>
          </cell>
          <cell r="D5477" t="str">
            <v>COEFICIENTE DE REPRESENTATIVIDADE</v>
          </cell>
          <cell r="E5477" t="str">
            <v>18,38</v>
          </cell>
        </row>
        <row r="5478">
          <cell r="A5478" t="str">
            <v>104056</v>
          </cell>
          <cell r="B5478" t="str">
            <v>REGISTRO ESFERA, PVC, COM ROSCA, 1/2", PARA LIGAÇÃO PREDIAL DE ÁGUA. AF_06/2022</v>
          </cell>
          <cell r="C5478" t="str">
            <v>UN</v>
          </cell>
          <cell r="D5478" t="str">
            <v>COEFICIENTE DE REPRESENTATIVIDADE</v>
          </cell>
          <cell r="E5478" t="str">
            <v>28,11</v>
          </cell>
        </row>
        <row r="5479">
          <cell r="A5479" t="str">
            <v>104058</v>
          </cell>
          <cell r="B5479" t="str">
            <v>LUVA, PVC, ROSCÁVEL, 1/2", PARA LIGAÇÃO PREDIAL DE ÁGUA. AF_06/2022</v>
          </cell>
          <cell r="C5479" t="str">
            <v>UN</v>
          </cell>
          <cell r="D5479" t="str">
            <v>COEFICIENTE DE REPRESENTATIVIDADE</v>
          </cell>
          <cell r="E5479" t="str">
            <v>5,28</v>
          </cell>
        </row>
        <row r="5480">
          <cell r="A5480" t="str">
            <v>104059</v>
          </cell>
          <cell r="B5480" t="str">
            <v>LUVA, PVC, ROSCÁVEL, 1", PARA LIGAÇÃO PREDIAL DE ÁGUA. AF_06/2022</v>
          </cell>
          <cell r="C5480" t="str">
            <v>UN</v>
          </cell>
          <cell r="D5480" t="str">
            <v>COEFICIENTE DE REPRESENTATIVIDADE</v>
          </cell>
          <cell r="E5480" t="str">
            <v>9,80</v>
          </cell>
        </row>
        <row r="5481">
          <cell r="A5481" t="str">
            <v>104060</v>
          </cell>
          <cell r="B5481" t="str">
            <v>TUBO, PEAD, PE-80, DE = 20 MM X 2,3 MM, PARA LIGAÇÃO PREDIAL DE ÁGUA. AF_06/2022</v>
          </cell>
          <cell r="C5481" t="str">
            <v>M</v>
          </cell>
          <cell r="D5481" t="str">
            <v>ATRIBUÍDO SÃO PAULO</v>
          </cell>
          <cell r="E5481" t="str">
            <v>8,30</v>
          </cell>
        </row>
        <row r="5482">
          <cell r="A5482" t="str">
            <v>104061</v>
          </cell>
          <cell r="B5482" t="str">
            <v>TUBO, PEAD, PE-80, DE = 32 MM X 3,0 MM, PARA LIGAÇÃO PREDIAL DE ÁGUA. AF_06/2022</v>
          </cell>
          <cell r="C5482" t="str">
            <v>M</v>
          </cell>
          <cell r="D5482" t="str">
            <v>ATRIBUÍDO SÃO PAULO</v>
          </cell>
          <cell r="E5482" t="str">
            <v>14,95</v>
          </cell>
        </row>
        <row r="5483">
          <cell r="A5483" t="str">
            <v>104112</v>
          </cell>
          <cell r="B5483" t="str">
            <v>COMPOSIÇÃO PARAMÉTRICA DE LIGAÇÃO PREDIAL DE ÁGUA, REDE DN 50 MM, RAMAL PREDIAL DE 20 MM, L = 2,0 M, LARGURA DA VALA = 0,65 M; COM COLAR DE TOMADA DE PVC; ESCAVAÇÃO MECANIZADA, PREPARO DE FUNDO DE VALA E REATERRO COMPACTADO. AF_06/2022</v>
          </cell>
          <cell r="C5483" t="str">
            <v>UN</v>
          </cell>
          <cell r="D5483" t="str">
            <v>ATRIBUÍDO SÃO PAULO</v>
          </cell>
          <cell r="E5483" t="str">
            <v>135,82</v>
          </cell>
        </row>
        <row r="5484">
          <cell r="A5484" t="str">
            <v>104114</v>
          </cell>
          <cell r="B5484" t="str">
            <v>COMPOSIÇÃO PARAMÉTRICA DE LIGAÇÃO PREDIAL DE ÁGUA, REDE DN 50 MM, RAMAL PREDIAL DE 20 MM, L = 4,0 M, LARGURA DA VALA = 0,65 M; COM COLAR DE TOMADA DE PVC; ESCAVAÇÃO MECANIZADA, PREPARO DE FUNDO DE VALA E REATERRO COMPACTADO. AF_06/2022</v>
          </cell>
          <cell r="C5484" t="str">
            <v>UN</v>
          </cell>
          <cell r="D5484" t="str">
            <v>ATRIBUÍDO SÃO PAULO</v>
          </cell>
          <cell r="E5484" t="str">
            <v>198,37</v>
          </cell>
        </row>
        <row r="5485">
          <cell r="A5485" t="str">
            <v>104116</v>
          </cell>
          <cell r="B5485" t="str">
            <v>COMPOSIÇÃO PARAMÉTRICA DE LIGAÇÃO PREDIAL DE ÁGUA, REDE DN 50 MM, RAMAL PREDIAL DE 20 MM, L = 6,0 M, LARGURA DA VALA = 0,65 M; COM COLAR DE TOMADA DE PVC; ESCAVAÇÃO MECANIZADA, PREPARO DE FUNDO DE VALA E REATERRO COMPACTADO. AF_06/2022</v>
          </cell>
          <cell r="C5485" t="str">
            <v>UN</v>
          </cell>
          <cell r="D5485" t="str">
            <v>ATRIBUÍDO SÃO PAULO</v>
          </cell>
          <cell r="E5485" t="str">
            <v>260,93</v>
          </cell>
        </row>
        <row r="5486">
          <cell r="A5486" t="str">
            <v>104118</v>
          </cell>
          <cell r="B5486" t="str">
            <v>COMPOSIÇÃO PARAMÉTRICA DE LIGAÇÃO PREDIAL DE ÁGUA, REDE DN 50 MM, RAMAL PREDIAL DE 20 MM, L = 2,0 M, LARGURA DA VALA = 0,65 M; COM COLAR DE TOMADA DE PVC; ESCAVAÇÃO MANUAL, PREPARO DE FUNDO DE VALA E REATERRO COMPACTADO. AF_06/2022</v>
          </cell>
          <cell r="C5486" t="str">
            <v>UN</v>
          </cell>
          <cell r="D5486" t="str">
            <v>ATRIBUÍDO SÃO PAULO</v>
          </cell>
          <cell r="E5486" t="str">
            <v>215,17</v>
          </cell>
        </row>
        <row r="5487">
          <cell r="A5487" t="str">
            <v>104120</v>
          </cell>
          <cell r="B5487" t="str">
            <v>COMPOSIÇÃO PARAMÉTRICA DE LIGAÇÃO PREDIAL DE ÁGUA, REDE DN 50 MM, RAMAL PREDIAL DE 20 MM, L = 4,0 M, LARGURA DA VALA = 0,65 M; COM COLAR DE TOMADA DE PVC; ESCAVAÇÃO MANUAL, PREPARO DE FUNDO DE VALA E REATERRO COMPACTADO. AF_06/2022</v>
          </cell>
          <cell r="C5487" t="str">
            <v>UN</v>
          </cell>
          <cell r="D5487" t="str">
            <v>ATRIBUÍDO SÃO PAULO</v>
          </cell>
          <cell r="E5487" t="str">
            <v>332,79</v>
          </cell>
        </row>
        <row r="5488">
          <cell r="A5488" t="str">
            <v>104122</v>
          </cell>
          <cell r="B5488" t="str">
            <v>COMPOSIÇÃO PARAMÉTRICA DE LIGAÇÃO PREDIAL DE ÁGUA, REDE DN 50 MM, RAMAL PREDIAL DE 20 MM, L = 6,0 M, LARGURA DA VALA = 0,65 M; COM COLAR DE TOMADA DE PVC; ESCAVAÇÃO MANUAL, PREPARO DE FUNDO DE VALA E REATERRO COMPACTADO. AF_06/2022</v>
          </cell>
          <cell r="C5488" t="str">
            <v>UN</v>
          </cell>
          <cell r="D5488" t="str">
            <v>ATRIBUÍDO SÃO PAULO</v>
          </cell>
          <cell r="E5488" t="str">
            <v>450,41</v>
          </cell>
        </row>
        <row r="5489">
          <cell r="A5489" t="str">
            <v>104062</v>
          </cell>
          <cell r="B5489" t="str">
            <v>CURVA LONGA, 90 GRAUS, PVC OCRE, JUNTA ELÁSTICA, DN 100 MM, PARA COLETOR PREDIAL DE ESGOTO. AF_06/2022</v>
          </cell>
          <cell r="C5489" t="str">
            <v>UN</v>
          </cell>
          <cell r="D5489" t="str">
            <v>COEFICIENTE DE REPRESENTATIVIDADE</v>
          </cell>
          <cell r="E5489" t="str">
            <v>65,74</v>
          </cell>
        </row>
        <row r="5490">
          <cell r="A5490" t="str">
            <v>104063</v>
          </cell>
          <cell r="B5490" t="str">
            <v>CURVA LONGA, 45 GRAUS, PVC OCRE, JUNTA ELÁSTICA, DN 100 MM, PARA COLETOR PREDIAL DE ESGOTO. AF_06/2022</v>
          </cell>
          <cell r="C5490" t="str">
            <v>UN</v>
          </cell>
          <cell r="D5490" t="str">
            <v>COEFICIENTE DE REPRESENTATIVIDADE</v>
          </cell>
          <cell r="E5490" t="str">
            <v>62,55</v>
          </cell>
        </row>
        <row r="5491">
          <cell r="A5491" t="str">
            <v>104064</v>
          </cell>
          <cell r="B5491" t="str">
            <v>CURVA LONGA, 90 GRAUS, PVC OCRE, JUNTA ELÁSTICA, DN 150 MM, PARA COLETOR PREDIAL DE ESGOTO. AF_06/2022</v>
          </cell>
          <cell r="C5491" t="str">
            <v>UN</v>
          </cell>
          <cell r="D5491" t="str">
            <v>COEFICIENTE DE REPRESENTATIVIDADE</v>
          </cell>
          <cell r="E5491" t="str">
            <v>160,67</v>
          </cell>
        </row>
        <row r="5492">
          <cell r="A5492" t="str">
            <v>104065</v>
          </cell>
          <cell r="B5492" t="str">
            <v>CURVA LONGA, 45 GRAUS, PVC OCRE, JUNTA ELÁSTICA, DN 150 MM, PARA COLETOR PREDIAL DE ESGOTO. AF_06/2022</v>
          </cell>
          <cell r="C5492" t="str">
            <v>UN</v>
          </cell>
          <cell r="D5492" t="str">
            <v>COEFICIENTE DE REPRESENTATIVIDADE</v>
          </cell>
          <cell r="E5492" t="str">
            <v>136,67</v>
          </cell>
        </row>
        <row r="5493">
          <cell r="A5493" t="str">
            <v>104072</v>
          </cell>
          <cell r="B5493" t="str">
            <v>TÊ, PVC OCRE, JUNTA ELÁSTICA, DN 200 MM, PARA COLETOR PREDIAL DE ESGOTO. AF_06/2022</v>
          </cell>
          <cell r="C5493" t="str">
            <v>UN</v>
          </cell>
          <cell r="D5493" t="str">
            <v>COEFICIENTE DE REPRESENTATIVIDADE</v>
          </cell>
          <cell r="E5493" t="str">
            <v>261,51</v>
          </cell>
        </row>
        <row r="5494">
          <cell r="A5494" t="str">
            <v>104076</v>
          </cell>
          <cell r="B5494" t="str">
            <v>SELIM, PVC OCRE, COM TRAVA, DN 125 X 100 MM OU 150 X 100 MM, PARA COLETOR PREDIAL DE ESGOTO. AF_06/2022</v>
          </cell>
          <cell r="C5494" t="str">
            <v>UN</v>
          </cell>
          <cell r="D5494" t="str">
            <v>COEFICIENTE DE REPRESENTATIVIDADE</v>
          </cell>
          <cell r="E5494" t="str">
            <v>40,95</v>
          </cell>
        </row>
        <row r="5495">
          <cell r="A5495" t="str">
            <v>104082</v>
          </cell>
          <cell r="B5495" t="str">
            <v>PLUG, PVC OCRE, JUNTA ELÁSTICA, DN 100 MM, PARA COLETOR PREDIAL DE ESGOTO. AF_06/2022</v>
          </cell>
          <cell r="C5495" t="str">
            <v>UN</v>
          </cell>
          <cell r="D5495" t="str">
            <v>COEFICIENTE DE REPRESENTATIVIDADE</v>
          </cell>
          <cell r="E5495" t="str">
            <v>27,78</v>
          </cell>
        </row>
        <row r="5496">
          <cell r="A5496" t="str">
            <v>104083</v>
          </cell>
          <cell r="B5496" t="str">
            <v>PLUG, PVC OCRE, JUNTA ELÁSTICA, DN 150 MM, PARA COLETOR PREDIAL DE ESGOTO. AF_06/2022</v>
          </cell>
          <cell r="C5496" t="str">
            <v>UN</v>
          </cell>
          <cell r="D5496" t="str">
            <v>COEFICIENTE DE REPRESENTATIVIDADE</v>
          </cell>
          <cell r="E5496" t="str">
            <v>68,01</v>
          </cell>
        </row>
        <row r="5497">
          <cell r="A5497" t="str">
            <v>104084</v>
          </cell>
          <cell r="B5497" t="str">
            <v>CAP, PVC OCRE, JUNTA ELÁSTICA, DN 150 MM, PARA COLETOR PREDIAL DE ESGOTO. AF_06/2022</v>
          </cell>
          <cell r="C5497" t="str">
            <v>UN</v>
          </cell>
          <cell r="D5497" t="str">
            <v>COEFICIENTE DE REPRESENTATIVIDADE</v>
          </cell>
          <cell r="E5497" t="str">
            <v>77,05</v>
          </cell>
        </row>
        <row r="5498">
          <cell r="A5498" t="str">
            <v>104085</v>
          </cell>
          <cell r="B5498" t="str">
            <v>TUBO, PVC OCRE, JUNTA ELÁSTICA, DN 100 MM, PARA COLETOR PREDIAL DE ESGOTO. AF_06/2022</v>
          </cell>
          <cell r="C5498" t="str">
            <v>M</v>
          </cell>
          <cell r="D5498" t="str">
            <v>COEFICIENTE DE REPRESENTATIVIDADE</v>
          </cell>
          <cell r="E5498" t="str">
            <v>48,34</v>
          </cell>
        </row>
        <row r="5499">
          <cell r="A5499" t="str">
            <v>104086</v>
          </cell>
          <cell r="B5499" t="str">
            <v>TUBO, PVC OCRE, JUNTA ELÁSTICA, DN 150 MM, PARA COLETOR PREDIAL DE ESGOTO. AF_06/2022</v>
          </cell>
          <cell r="C5499" t="str">
            <v>M</v>
          </cell>
          <cell r="D5499" t="str">
            <v>COEFICIENTE DE REPRESENTATIVIDADE</v>
          </cell>
          <cell r="E5499" t="str">
            <v>86,43</v>
          </cell>
        </row>
        <row r="5500">
          <cell r="A5500" t="str">
            <v>104124</v>
          </cell>
          <cell r="B5500" t="str">
            <v>COMPOSIÇÃO PARAMÉTRICA DE LIGAÇÃO PREDIAL DE ESGOTO, REDE DN 150 MM, COLETOR PREDIAL DN 100 MM, L = 2,0 M, LARGURA DA VALA = 0,65 M; COM SELIM E CURVA 90 GRAUS; ESCAVAÇÃO MECANIZADA, PREPARO DE FUNDO DE VALA E REATERRO COMPACTADO. AF_06/2022</v>
          </cell>
          <cell r="C5500" t="str">
            <v>UN</v>
          </cell>
          <cell r="D5500" t="str">
            <v>ATRIBUÍDO SÃO PAULO</v>
          </cell>
          <cell r="E5500" t="str">
            <v>298,96</v>
          </cell>
        </row>
        <row r="5501">
          <cell r="A5501" t="str">
            <v>104130</v>
          </cell>
          <cell r="B5501" t="str">
            <v>COMPOSIÇÃO PARAMÉTRICA DE LIGAÇÃO PREDIAL DE ESGOTO, REDE DN 150 MM, COLETOR PREDIAL DN 100 MM, L = 4,0 M, LARGURA DA VALA = 0,65 M; COM SELIM E CURVA 90 GRAUS; ESCAVAÇÃO MECANIZADA, PREPARO DE FUNDO DE VALA E REATERRO COMPACTADO. AF_06/2022</v>
          </cell>
          <cell r="C5501" t="str">
            <v>UN</v>
          </cell>
          <cell r="D5501" t="str">
            <v>ATRIBUÍDO SÃO PAULO</v>
          </cell>
          <cell r="E5501" t="str">
            <v>455,91</v>
          </cell>
        </row>
        <row r="5502">
          <cell r="A5502" t="str">
            <v>104136</v>
          </cell>
          <cell r="B5502" t="str">
            <v>COMPOSIÇÃO PARAMÉTRICA DE LIGAÇÃO PREDIAL DE ESGOTO, REDE DN 150 MM, COLETOR PREDIAL DN 100 MM, L = 6,0 M, LARGURA DA VALA = 0,65 M; COM SELIM E CURVA 90 GRAUS; ESCAVAÇÃO MECANIZADA, PREPARO DE FUNDO DE VALA E REATERRO COMPACTADO. AF_06/2022</v>
          </cell>
          <cell r="C5502" t="str">
            <v>UN</v>
          </cell>
          <cell r="D5502" t="str">
            <v>ATRIBUÍDO SÃO PAULO</v>
          </cell>
          <cell r="E5502" t="str">
            <v>613,76</v>
          </cell>
        </row>
        <row r="5503">
          <cell r="A5503" t="str">
            <v>104142</v>
          </cell>
          <cell r="B5503" t="str">
            <v>COMPOSIÇÃO PARAMÉTRICA DE LIGAÇÃO PREDIAL DE ESGOTO, REDE DN 150 MM, COLETOR PREDIAL DN 100 MM, L = 2,0 M, LARGURA DA VALA = 0,65 M; COM SELIM E CURVA 90 GRAUS; ESCAVAÇÃO MANUAL, PREPARO DE FUNDO DE VALA E REATERRO COMPACTADO. AF_06/2022</v>
          </cell>
          <cell r="C5503" t="str">
            <v>UN</v>
          </cell>
          <cell r="D5503" t="str">
            <v>ATRIBUÍDO SÃO PAULO</v>
          </cell>
          <cell r="E5503" t="str">
            <v>415,14</v>
          </cell>
        </row>
        <row r="5504">
          <cell r="A5504" t="str">
            <v>104148</v>
          </cell>
          <cell r="B5504" t="str">
            <v>COMPOSIÇÃO PARAMÉTRICA DE LIGAÇÃO PREDIAL DE ESGOTO, REDE DN 150 MM, COLETOR PREDIAL DN 100 MM, L = 4,0 M, LARGURA DA VALA = 0,65 M; COM SELIM E CURVA 90 GRAUS; ESCAVAÇÃO MANUAL, PREPARO DE FUNDO DE VALA E REATERRO COMPACTADO. AF_06/2022</v>
          </cell>
          <cell r="C5504" t="str">
            <v>UN</v>
          </cell>
          <cell r="D5504" t="str">
            <v>ATRIBUÍDO SÃO PAULO</v>
          </cell>
          <cell r="E5504" t="str">
            <v>649,31</v>
          </cell>
        </row>
        <row r="5505">
          <cell r="A5505" t="str">
            <v>104154</v>
          </cell>
          <cell r="B5505" t="str">
            <v>COMPOSIÇÃO PARAMÉTRICA DE LIGAÇÃO PREDIAL DE ESGOTO, REDE DN 150 MM, COLETOR PREDIAL DN 100 MM, L = 6,0 M, LARGURA DA VALA = 0,65 M; COM SELIM E CURVA 90 GRAUS; ESCAVAÇÃO MANUAL, PREPARO DE FUNDO DE VALA E REATERRO COMPACTADO. AF_06/2022</v>
          </cell>
          <cell r="C5505" t="str">
            <v>UN</v>
          </cell>
          <cell r="D5505" t="str">
            <v>ATRIBUÍDO SÃO PAULO</v>
          </cell>
          <cell r="E5505" t="str">
            <v>885,79</v>
          </cell>
        </row>
        <row r="5506">
          <cell r="A5506" t="str">
            <v>96520</v>
          </cell>
          <cell r="B5506" t="str">
            <v>ESCAVAÇÃO MECANIZADA PARA BLOCO DE COROAMENTO OU SAPATA COM RETROESCAVADEIRA (SEM ESCAVAÇÃO PARA COLOCAÇÃO DE FÔRMAS). AF_06/2017</v>
          </cell>
          <cell r="C5506" t="str">
            <v>M3</v>
          </cell>
          <cell r="D5506" t="str">
            <v>ATRIBUÍDO SÃO PAULO</v>
          </cell>
          <cell r="E5506" t="str">
            <v>89,13</v>
          </cell>
        </row>
        <row r="5507">
          <cell r="A5507" t="str">
            <v>96521</v>
          </cell>
          <cell r="B5507" t="str">
            <v>ESCAVAÇÃO MECANIZADA PARA BLOCO DE COROAMENTO OU SAPATA COM RETROESCAVADEIRA (INCLUINDO ESCAVAÇÃO PARA COLOCAÇÃO DE FÔRMAS). AF_06/2017</v>
          </cell>
          <cell r="C5507" t="str">
            <v>M3</v>
          </cell>
          <cell r="D5507" t="str">
            <v>ATRIBUÍDO SÃO PAULO</v>
          </cell>
          <cell r="E5507" t="str">
            <v>40,94</v>
          </cell>
        </row>
        <row r="5508">
          <cell r="A5508" t="str">
            <v>96522</v>
          </cell>
          <cell r="B5508" t="str">
            <v>ESCAVAÇÃO MANUAL PARA BLOCO DE COROAMENTO OU SAPATA (SEM ESCAVAÇÃO PARA COLOCAÇÃO DE FÔRMAS). AF_06/2017</v>
          </cell>
          <cell r="C5508" t="str">
            <v>M3</v>
          </cell>
          <cell r="D5508" t="str">
            <v>COLETADO</v>
          </cell>
          <cell r="E5508" t="str">
            <v>122,66</v>
          </cell>
        </row>
        <row r="5509">
          <cell r="A5509" t="str">
            <v>96523</v>
          </cell>
          <cell r="B5509" t="str">
            <v>ESCAVAÇÃO MANUAL PARA BLOCO DE COROAMENTO OU SAPATA (INCLUINDO ESCAVAÇÃO PARA COLOCAÇÃO DE FÔRMAS). AF_06/2017</v>
          </cell>
          <cell r="C5509" t="str">
            <v>M3</v>
          </cell>
          <cell r="D5509" t="str">
            <v>COLETADO</v>
          </cell>
          <cell r="E5509" t="str">
            <v>78,37</v>
          </cell>
        </row>
        <row r="5510">
          <cell r="A5510" t="str">
            <v>96524</v>
          </cell>
          <cell r="B5510" t="str">
            <v>ESCAVAÇÃO MECANIZADA PARA VIGA BALDRAME COM MINI-ESCAVADEIRA (SEM ESCAVAÇÃO PARA COLOCAÇÃO DE FÔRMAS). AF_06/2017</v>
          </cell>
          <cell r="C5510" t="str">
            <v>M3</v>
          </cell>
          <cell r="D5510" t="str">
            <v>ATRIBUÍDO SÃO PAULO</v>
          </cell>
          <cell r="E5510" t="str">
            <v>162,76</v>
          </cell>
        </row>
        <row r="5511">
          <cell r="A5511" t="str">
            <v>96525</v>
          </cell>
          <cell r="B5511" t="str">
            <v>ESCAVAÇÃO MECANIZADA PARA VIGA BALDRAME COM MINI-ESCAVADEIRA (INCLUINDO ESCAVAÇÃO PARA COLOCAÇÃO DE FÔRMAS). AF_06/2017</v>
          </cell>
          <cell r="C5511" t="str">
            <v>M3</v>
          </cell>
          <cell r="D5511" t="str">
            <v>ATRIBUÍDO SÃO PAULO</v>
          </cell>
          <cell r="E5511" t="str">
            <v>44,43</v>
          </cell>
        </row>
        <row r="5512">
          <cell r="A5512" t="str">
            <v>96526</v>
          </cell>
          <cell r="B5512" t="str">
            <v>ESCAVAÇÃO MANUAL DE VALA PARA VIGA BALDRAME (SEM ESCAVAÇÃO PARA COLOCAÇÃO DE FÔRMAS). AF_06/2017</v>
          </cell>
          <cell r="C5512" t="str">
            <v>M3</v>
          </cell>
          <cell r="D5512" t="str">
            <v>COLETADO</v>
          </cell>
          <cell r="E5512" t="str">
            <v>247,60</v>
          </cell>
        </row>
        <row r="5513">
          <cell r="A5513" t="str">
            <v>96527</v>
          </cell>
          <cell r="B5513" t="str">
            <v>ESCAVAÇÃO MANUAL DE VALA PARA VIGA BALDRAME (INCLUINDO ESCAVAÇÃO PARA COLOCAÇÃO DE FÔRMAS). AF_06/2017</v>
          </cell>
          <cell r="C5513" t="str">
            <v>M3</v>
          </cell>
          <cell r="D5513" t="str">
            <v>COLETADO</v>
          </cell>
          <cell r="E5513" t="str">
            <v>102,91</v>
          </cell>
        </row>
        <row r="5514">
          <cell r="A5514" t="str">
            <v>96528</v>
          </cell>
          <cell r="B5514" t="str">
            <v>FABRICAÇÃO, MONTAGEM E DESMONTAGEM DE FÔRMA PARA BLOCO DE COROAMENTO, EM MADEIRA SERRADA, E=25 MM, 1 UTILIZAÇÃO. AF_06/2017</v>
          </cell>
          <cell r="C5514" t="str">
            <v>M2</v>
          </cell>
          <cell r="D5514" t="str">
            <v>COEFICIENTE DE REPRESENTATIVIDADE</v>
          </cell>
          <cell r="E5514" t="str">
            <v>149,63</v>
          </cell>
        </row>
        <row r="5515">
          <cell r="A5515" t="str">
            <v>101114</v>
          </cell>
          <cell r="B5515" t="str">
            <v>ESCAVAÇÃO HORIZONTAL EM SOLO DE 1A CATEGORIA COM TRATOR DE ESTEIRAS (100HP/LÂMINA: 2,19M3). AF_07/2020</v>
          </cell>
          <cell r="C5515" t="str">
            <v>M3</v>
          </cell>
          <cell r="D5515" t="str">
            <v>ATRIBUÍDO SÃO PAULO</v>
          </cell>
          <cell r="E5515" t="str">
            <v>3,97</v>
          </cell>
        </row>
        <row r="5516">
          <cell r="A5516" t="str">
            <v>101115</v>
          </cell>
          <cell r="B5516" t="str">
            <v>ESCAVAÇÃO HORIZONTAL EM SOLO DE 1A CATEGORIA COM TRATOR DE ESTEIRAS (150HP/LÂMINA: 3,18M3). AF_07/2020</v>
          </cell>
          <cell r="C5516" t="str">
            <v>M3</v>
          </cell>
          <cell r="D5516" t="str">
            <v>ATRIBUÍDO SÃO PAULO</v>
          </cell>
          <cell r="E5516" t="str">
            <v>3,37</v>
          </cell>
        </row>
        <row r="5517">
          <cell r="A5517" t="str">
            <v>101116</v>
          </cell>
          <cell r="B5517" t="str">
            <v>ESCAVAÇÃO HORIZONTAL EM SOLO DE 1A CATEGORIA COM TRATOR DE ESTEIRAS (170HP/LÂMINA: 5,20M3). AF_07/2020</v>
          </cell>
          <cell r="C5517" t="str">
            <v>M3</v>
          </cell>
          <cell r="D5517" t="str">
            <v>ATRIBUÍDO SÃO PAULO</v>
          </cell>
          <cell r="E5517" t="str">
            <v>2,10</v>
          </cell>
        </row>
        <row r="5518">
          <cell r="A5518" t="str">
            <v>101117</v>
          </cell>
          <cell r="B5518" t="str">
            <v>ESCAVAÇÃO HORIZONTAL EM SOLO DE 1A CATEGORIA COM TRATOR DE ESTEIRAS (347HP/LÂMINA: 8,70M3). AF_07/2020</v>
          </cell>
          <cell r="C5518" t="str">
            <v>M3</v>
          </cell>
          <cell r="D5518" t="str">
            <v>ATRIBUÍDO SÃO PAULO</v>
          </cell>
          <cell r="E5518" t="str">
            <v>3,03</v>
          </cell>
        </row>
        <row r="5519">
          <cell r="A5519" t="str">
            <v>101118</v>
          </cell>
          <cell r="B5519" t="str">
            <v>ESCAVAÇÃO HORIZONTAL EM SOLO DE 1A CATEGORIA COM TRATOR DE ESTEIRAS (125HP/LÂMINA: 2,70M3). AF_07/2020</v>
          </cell>
          <cell r="C5519" t="str">
            <v>M3</v>
          </cell>
          <cell r="D5519" t="str">
            <v>ATRIBUÍDO SÃO PAULO</v>
          </cell>
          <cell r="E5519" t="str">
            <v>3,43</v>
          </cell>
        </row>
        <row r="5520">
          <cell r="A5520" t="str">
            <v>101119</v>
          </cell>
          <cell r="B5520" t="str">
            <v>ESCAVAÇÃO HORIZONTAL, INCLUINDO ESCARIFICAÇÃO EM SOLO DE 2A CATEGORIA COM TRATOR DE ESTEIRAS (100HP/LÂMINA: 2,19M3). AF_07/2020</v>
          </cell>
          <cell r="C5520" t="str">
            <v>M3</v>
          </cell>
          <cell r="D5520" t="str">
            <v>ATRIBUÍDO SÃO PAULO</v>
          </cell>
          <cell r="E5520" t="str">
            <v>7,58</v>
          </cell>
        </row>
        <row r="5521">
          <cell r="A5521" t="str">
            <v>101120</v>
          </cell>
          <cell r="B5521" t="str">
            <v>ESCAVAÇÃO HORIZONTAL, INCLUINDO ESCARIFICAÇÃO EM SOLO DE 2A CATEGORIA COM TRATOR DE ESTEIRAS (150HP/LÂMINA: 3,18M3). AF_07/2020</v>
          </cell>
          <cell r="C5521" t="str">
            <v>M3</v>
          </cell>
          <cell r="D5521" t="str">
            <v>ATRIBUÍDO SÃO PAULO</v>
          </cell>
          <cell r="E5521" t="str">
            <v>6,45</v>
          </cell>
        </row>
        <row r="5522">
          <cell r="A5522" t="str">
            <v>101121</v>
          </cell>
          <cell r="B5522" t="str">
            <v>ESCAVAÇÃO HORIZONTAL, INCLUINDO ESCARIFICAÇÃO EM SOLO DE 2A CATEGORIA COM TRATOR DE ESTEIRAS (170HP/LÂMINA: 5,20M3). AF_07/2020</v>
          </cell>
          <cell r="C5522" t="str">
            <v>M3</v>
          </cell>
          <cell r="D5522" t="str">
            <v>ATRIBUÍDO SÃO PAULO</v>
          </cell>
          <cell r="E5522" t="str">
            <v>4,04</v>
          </cell>
        </row>
        <row r="5523">
          <cell r="A5523" t="str">
            <v>101122</v>
          </cell>
          <cell r="B5523" t="str">
            <v>ESCAVAÇÃO HORIZONTAL, INCLUINDO ESCARIFICAÇÃO EM SOLO DE 2A CATEGORIA COM TRATOR DE ESTEIRAS (347HP/LÂMINA: 8,70M3). AF_07/2020</v>
          </cell>
          <cell r="C5523" t="str">
            <v>M3</v>
          </cell>
          <cell r="D5523" t="str">
            <v>ATRIBUÍDO SÃO PAULO</v>
          </cell>
          <cell r="E5523" t="str">
            <v>5,78</v>
          </cell>
        </row>
        <row r="5524">
          <cell r="A5524" t="str">
            <v>101123</v>
          </cell>
          <cell r="B5524" t="str">
            <v>ESCAVAÇÃO HORIZONTAL, INCLUINDO ESCARIFICAÇÃO EM SOLO DE 2A CATEGORIA COM TRATOR DE ESTEIRAS (125HP/LÂMINA: 2,70M3). AF_07/2020</v>
          </cell>
          <cell r="C5524" t="str">
            <v>M3</v>
          </cell>
          <cell r="D5524" t="str">
            <v>ATRIBUÍDO SÃO PAULO</v>
          </cell>
          <cell r="E5524" t="str">
            <v>6,56</v>
          </cell>
        </row>
        <row r="5525">
          <cell r="A5525" t="str">
            <v>101124</v>
          </cell>
          <cell r="B5525" t="str">
            <v>ESCAVAÇÃO HORIZONTAL, INCLUINDO CARGA E DESCARGA EM SOLO DE 1A CATEGORIA COM TRATOR DE ESTEIRAS (100HP/LÂMINA: 2,19M3). AF_07/2020</v>
          </cell>
          <cell r="C5525" t="str">
            <v>M3</v>
          </cell>
          <cell r="D5525" t="str">
            <v>ATRIBUÍDO SÃO PAULO</v>
          </cell>
          <cell r="E5525" t="str">
            <v>14,43</v>
          </cell>
        </row>
        <row r="5526">
          <cell r="A5526" t="str">
            <v>101125</v>
          </cell>
          <cell r="B5526" t="str">
            <v>ESCAVAÇÃO HORIZONTAL, INCLUINDO CARGA E DESCARGA EM SOLO DE 1A CATEGORIA COM TRATOR DE ESTEIRAS (150HP/LÂMINA: 3,18M3). AF_07/2020</v>
          </cell>
          <cell r="C5526" t="str">
            <v>M3</v>
          </cell>
          <cell r="D5526" t="str">
            <v>ATRIBUÍDO SÃO PAULO</v>
          </cell>
          <cell r="E5526" t="str">
            <v>13,83</v>
          </cell>
        </row>
        <row r="5527">
          <cell r="A5527" t="str">
            <v>101126</v>
          </cell>
          <cell r="B5527" t="str">
            <v>ESCAVAÇÃO HORIZONTAL, INCLUINDO CARGA E DESCARGA EM SOLO DE 1A CATEGORIA COM TRATOR DE ESTEIRAS (170HP/LÂMINA: 5,20M3). AF_07/2020</v>
          </cell>
          <cell r="C5527" t="str">
            <v>M3</v>
          </cell>
          <cell r="D5527" t="str">
            <v>ATRIBUÍDO SÃO PAULO</v>
          </cell>
          <cell r="E5527" t="str">
            <v>12,56</v>
          </cell>
        </row>
        <row r="5528">
          <cell r="A5528" t="str">
            <v>101127</v>
          </cell>
          <cell r="B5528" t="str">
            <v>ESCAVAÇÃO HORIZONTAL, INCLUINDO CARGA E DESCARGA EM SOLO DE 1A CATEGORIA COM TRATOR DE ESTEIRAS (347HP/LÂMINA: 8,70M3). AF_07/2020</v>
          </cell>
          <cell r="C5528" t="str">
            <v>M3</v>
          </cell>
          <cell r="D5528" t="str">
            <v>ATRIBUÍDO SÃO PAULO</v>
          </cell>
          <cell r="E5528" t="str">
            <v>13,49</v>
          </cell>
        </row>
        <row r="5529">
          <cell r="A5529" t="str">
            <v>101128</v>
          </cell>
          <cell r="B5529" t="str">
            <v>ESCAVAÇÃO HORIZONTAL, INCLUINDO CARGA E DESCARGA EM SOLO DE 1A CATEGORIA COM TRATOR DE ESTEIRAS (125HP/LÂMINA: 2,70M3). AF_07/2020</v>
          </cell>
          <cell r="C5529" t="str">
            <v>M3</v>
          </cell>
          <cell r="D5529" t="str">
            <v>ATRIBUÍDO SÃO PAULO</v>
          </cell>
          <cell r="E5529" t="str">
            <v>13,89</v>
          </cell>
        </row>
        <row r="5530">
          <cell r="A5530" t="str">
            <v>101129</v>
          </cell>
          <cell r="B5530" t="str">
            <v>ESCAVAÇÃO HORIZONTAL, INCLUINDO ESCARIFICAÇÃO, CARGA E DESCARGA EM SOLO DE 2A CATEGORIA COM TRATOR DE ESTEIRAS (100HP/LÂMINA: 2,19M3). AF_07/2020</v>
          </cell>
          <cell r="C5530" t="str">
            <v>M3</v>
          </cell>
          <cell r="D5530" t="str">
            <v>ATRIBUÍDO SÃO PAULO</v>
          </cell>
          <cell r="E5530" t="str">
            <v>18,46</v>
          </cell>
        </row>
        <row r="5531">
          <cell r="A5531" t="str">
            <v>101130</v>
          </cell>
          <cell r="B5531" t="str">
            <v>ESCAVAÇÃO HORIZONTAL, INCLUINDO ESCARIFICAÇÃO, CARGA E DESCARGA EM SOLO DE 2A CATEGORIA COM TRATOR DE ESTEIRAS (150HP/LÂMINA: 3,18M3). AF_07/2020</v>
          </cell>
          <cell r="C5531" t="str">
            <v>M3</v>
          </cell>
          <cell r="D5531" t="str">
            <v>ATRIBUÍDO SÃO PAULO</v>
          </cell>
          <cell r="E5531" t="str">
            <v>17,33</v>
          </cell>
        </row>
        <row r="5532">
          <cell r="A5532" t="str">
            <v>101131</v>
          </cell>
          <cell r="B5532" t="str">
            <v>ESCAVAÇÃO HORIZONTAL, INCLUINDO ESCARIFICAÇÃO, CARGA E DESCARGA EM SOLO DE 2A CATEGORIA COM TRATOR DE ESTEIRAS (170HP/LÂMINA: 5,20M3). AF_07/2020</v>
          </cell>
          <cell r="C5532" t="str">
            <v>M3</v>
          </cell>
          <cell r="D5532" t="str">
            <v>ATRIBUÍDO SÃO PAULO</v>
          </cell>
          <cell r="E5532" t="str">
            <v>14,92</v>
          </cell>
        </row>
        <row r="5533">
          <cell r="A5533" t="str">
            <v>101132</v>
          </cell>
          <cell r="B5533" t="str">
            <v>ESCAVAÇÃO HORIZONTAL, INCLUINDO ESCARIFICAÇÃO, CARGA E DESCARGA EM SOLO DE 2A CATEGORIA COM TRATOR DE ESTEIRAS (347HP/LÂMINA: 8,70M3). AF_07/2020</v>
          </cell>
          <cell r="C5533" t="str">
            <v>M3</v>
          </cell>
          <cell r="D5533" t="str">
            <v>ATRIBUÍDO SÃO PAULO</v>
          </cell>
          <cell r="E5533" t="str">
            <v>16,66</v>
          </cell>
        </row>
        <row r="5534">
          <cell r="A5534" t="str">
            <v>101133</v>
          </cell>
          <cell r="B5534" t="str">
            <v>ESCAVAÇÃO HORIZONTAL, INCLUINDO ESCARIFICAÇÃO, CARGA E DESCARGA EM SOLO DE 2A CATEGORIA COM TRATOR DE ESTEIRAS (125HP/LÂMINA: 2,70M3). AF_07/2020</v>
          </cell>
          <cell r="C5534" t="str">
            <v>M3</v>
          </cell>
          <cell r="D5534" t="str">
            <v>ATRIBUÍDO SÃO PAULO</v>
          </cell>
          <cell r="E5534" t="str">
            <v>17,44</v>
          </cell>
        </row>
        <row r="5535">
          <cell r="A5535" t="str">
            <v>101134</v>
          </cell>
          <cell r="B5535" t="str">
            <v>ESCAVAÇÃO HORIZONTAL, INCLUINDO CARGA, DESCARGA E TRANSPORTE EM SOLO DE 1A CATEGORIA COM TRATOR DE ESTEIRAS (100HP/LÂMINA: 2,19M3) E CAMINHÃO BASCULANTE DE 10M3, DMT ATÉ 200M. AF_07/2020</v>
          </cell>
          <cell r="C5535" t="str">
            <v>M3</v>
          </cell>
          <cell r="D5535" t="str">
            <v>ATRIBUÍDO SÃO PAULO</v>
          </cell>
          <cell r="E5535" t="str">
            <v>15,08</v>
          </cell>
        </row>
        <row r="5536">
          <cell r="A5536" t="str">
            <v>101135</v>
          </cell>
          <cell r="B5536" t="str">
            <v>ESCAVAÇÃO HORIZONTAL, INCLUINDO CARGA, DESCARGA E TRANSPORTE EM SOLO DE 1A CATEGORIA COM TRATOR DE ESTEIRAS (150HP/LÂMINA: 3,18M3) E CAMINHÃO BASCULANTE DE 10M3, DMT ATÉ 200M AF_07/2020</v>
          </cell>
          <cell r="C5536" t="str">
            <v>M3</v>
          </cell>
          <cell r="D5536" t="str">
            <v>ATRIBUÍDO SÃO PAULO</v>
          </cell>
          <cell r="E5536" t="str">
            <v>14,48</v>
          </cell>
        </row>
        <row r="5537">
          <cell r="A5537" t="str">
            <v>101136</v>
          </cell>
          <cell r="B5537" t="str">
            <v>ESCAVAÇÃO HORIZONTAL, INCLUINDO CARGA, DESCARGA E TRANSPORTE EM SOLO DE 1A CATEGORIA COM TRATOR DE ESTEIRAS (170HP/LÂMINA: 5,20M3) E CAMINHÃO BASCULANTE DE 10M3, DMT ATÉ 200M. AF_07/2020</v>
          </cell>
          <cell r="C5537" t="str">
            <v>M3</v>
          </cell>
          <cell r="D5537" t="str">
            <v>ATRIBUÍDO SÃO PAULO</v>
          </cell>
          <cell r="E5537" t="str">
            <v>13,21</v>
          </cell>
        </row>
        <row r="5538">
          <cell r="A5538" t="str">
            <v>101137</v>
          </cell>
          <cell r="B5538" t="str">
            <v>ESCAVAÇÃO HORIZONTAL, INCLUINDO CARGA, DESCARGA E TRANSPORTE EM SOLO DE 1A CATEGORIA COM TRATOR DE ESTEIRAS (347HP/LÂMINA: 8,70M3) E CAMINHÃO BASCULANTE DE 10M3, DMT ATÉ 200M. AF_07/2020</v>
          </cell>
          <cell r="C5538" t="str">
            <v>M3</v>
          </cell>
          <cell r="D5538" t="str">
            <v>ATRIBUÍDO SÃO PAULO</v>
          </cell>
          <cell r="E5538" t="str">
            <v>14,14</v>
          </cell>
        </row>
        <row r="5539">
          <cell r="A5539" t="str">
            <v>101138</v>
          </cell>
          <cell r="B5539" t="str">
            <v>ESCAVAÇÃO HORIZONTAL, INCLUINDO CARGA, DESCARGA E TRANSPORTE EM SOLO DE 1A CATEGORIA COM TRATOR DE ESTEIRAS (125HP/LÂMINA: 2,70M3) E CAMINHÃO BASCULANTE DE 10M3, DMT ATÉ 200M. AF_07/2020</v>
          </cell>
          <cell r="C5539" t="str">
            <v>M3</v>
          </cell>
          <cell r="D5539" t="str">
            <v>ATRIBUÍDO SÃO PAULO</v>
          </cell>
          <cell r="E5539" t="str">
            <v>14,54</v>
          </cell>
        </row>
        <row r="5540">
          <cell r="A5540" t="str">
            <v>101139</v>
          </cell>
          <cell r="B5540" t="str">
            <v>ESCAVAÇÃO HORIZONTAL, INCLUINDO  ESCARIFICAÇÃO, CARGA, DESCARGA E TRANSPORTE EM SOLO DE 2A CATEGORIA COM TRATOR DE ESTEIRAS (100HP/LÂMINA: 2,19M3) E CAMINHÃO BASCULANTE DE 10M3, DMT ATÉ 200M. AF_07/2020</v>
          </cell>
          <cell r="C5540" t="str">
            <v>M3</v>
          </cell>
          <cell r="D5540" t="str">
            <v>ATRIBUÍDO SÃO PAULO</v>
          </cell>
          <cell r="E5540" t="str">
            <v>19,14</v>
          </cell>
        </row>
        <row r="5541">
          <cell r="A5541" t="str">
            <v>101140</v>
          </cell>
          <cell r="B5541" t="str">
            <v>ESCAVAÇÃO HORIZONTAL, INCLUINDO ESCARIFICAÇÃO, CARGA, DESCARGA E TRANSPORTE EM SOLO DE 2A CATEGORIA COM TRATOR DE ESTEIRAS (150HP/LÂMINA: 3,18M3) E CAMINHÃO BASCULANTE DE 10M3, DMT ATÉ 200M. AF_07/2020</v>
          </cell>
          <cell r="C5541" t="str">
            <v>M3</v>
          </cell>
          <cell r="D5541" t="str">
            <v>ATRIBUÍDO SÃO PAULO</v>
          </cell>
          <cell r="E5541" t="str">
            <v>18,01</v>
          </cell>
        </row>
        <row r="5542">
          <cell r="A5542" t="str">
            <v>101141</v>
          </cell>
          <cell r="B5542" t="str">
            <v>ESCAVAÇÃO HORIZONTAL, INCLUINDO ESCARIFICAÇÃO, CARGA, DESCARGA E TRANSPORTE EM SOLO DE 2A CATEGORIA COM TRATOR DE ESTEIRAS (170HP/LÂMINA: 5,20M3) E CAMINHÃO BASCULANTE DE 10M3, DMT ATÉ 200M. AF_07/2020</v>
          </cell>
          <cell r="C5542" t="str">
            <v>M3</v>
          </cell>
          <cell r="D5542" t="str">
            <v>ATRIBUÍDO SÃO PAULO</v>
          </cell>
          <cell r="E5542" t="str">
            <v>15,60</v>
          </cell>
        </row>
        <row r="5543">
          <cell r="A5543" t="str">
            <v>101142</v>
          </cell>
          <cell r="B5543" t="str">
            <v>ESCAVAÇÃO HORIZONTAL, INCLUINDO ESCARIFICAÇÃO, CARGA, DESCARGA E TRANSPORTE EM SOLO DE 2A CATEGORIA COM TRATOR DE ESTEIRAS (347HP/LÂMINA: 8,70M3) E CAMINHÃO BASCULANTE DE 10M3, DMT ATÉ 200M. AF_07/2020</v>
          </cell>
          <cell r="C5543" t="str">
            <v>M3</v>
          </cell>
          <cell r="D5543" t="str">
            <v>ATRIBUÍDO SÃO PAULO</v>
          </cell>
          <cell r="E5543" t="str">
            <v>17,34</v>
          </cell>
        </row>
        <row r="5544">
          <cell r="A5544" t="str">
            <v>101143</v>
          </cell>
          <cell r="B5544" t="str">
            <v>ESCAVAÇÃO HORIZONTAL, INCLUINDO ESCARIFICAÇÃO, CARGA, DESCARGA E TRANSPORTE EM SOLO DE 2A CATEGORIA COM TRATOR DE ESTEIRAS (125HP/LÂMINA: 2,70M3) E CAMINHÃO BASCULANTE DE 10M3, DMT ATÉ 200M. AF_07/2020</v>
          </cell>
          <cell r="C5544" t="str">
            <v>M3</v>
          </cell>
          <cell r="D5544" t="str">
            <v>ATRIBUÍDO SÃO PAULO</v>
          </cell>
          <cell r="E5544" t="str">
            <v>18,12</v>
          </cell>
        </row>
        <row r="5545">
          <cell r="A5545" t="str">
            <v>101144</v>
          </cell>
          <cell r="B5545" t="str">
            <v>ESCAVAÇÃO HORIZONTAL, INCLUINDO CARGA, DESCARGA E TRANSPORTE EM SOLO DE 1A CATEGORIA COM TRATOR DE ESTEIRAS (100HP/LÂMINA: 2,19M3) E CAMINHÃO BASCULANTE DE 14M3, DMT ATÉ 200M. AF_07/2020</v>
          </cell>
          <cell r="C5545" t="str">
            <v>M3</v>
          </cell>
          <cell r="D5545" t="str">
            <v>ATRIBUÍDO SÃO PAULO</v>
          </cell>
          <cell r="E5545" t="str">
            <v>15,12</v>
          </cell>
        </row>
        <row r="5546">
          <cell r="A5546" t="str">
            <v>101145</v>
          </cell>
          <cell r="B5546" t="str">
            <v>ESCAVAÇÃO HORIZONTAL, INCLUINDO CARGA, DESCARGA E TRANSPORTE EM SOLO DE 1A CATEGORIA COM TRATOR DE ESTEIRAS (150HP/LÂMINA: 3,18M3) E CAMINHÃO BASCULANTE DE 14M3, DMT ATÉ 200M. AF_07/2020</v>
          </cell>
          <cell r="C5546" t="str">
            <v>M3</v>
          </cell>
          <cell r="D5546" t="str">
            <v>ATRIBUÍDO SÃO PAULO</v>
          </cell>
          <cell r="E5546" t="str">
            <v>14,52</v>
          </cell>
        </row>
        <row r="5547">
          <cell r="A5547" t="str">
            <v>101146</v>
          </cell>
          <cell r="B5547" t="str">
            <v>ESCAVAÇÃO HORIZONTAL, INCLUINDO CARGA, DESCARGA E TRANSPORTE EM SOLO DE 1A CATEGORIA COM TRATOR DE ESTEIRAS (170HP/LÂMINA: 5,20M3) E CAMINHÃO BASCULANTE DE 14M3, DMT ATÉ 200M. AF_07/2020</v>
          </cell>
          <cell r="C5547" t="str">
            <v>M3</v>
          </cell>
          <cell r="D5547" t="str">
            <v>ATRIBUÍDO SÃO PAULO</v>
          </cell>
          <cell r="E5547" t="str">
            <v>13,25</v>
          </cell>
        </row>
        <row r="5548">
          <cell r="A5548" t="str">
            <v>101147</v>
          </cell>
          <cell r="B5548" t="str">
            <v>ESCAVAÇÃO HORIZONTAL, INCLUINDO CARGA, DESCARGA E TRANSPORTE EM SOLO DE 1A CATEGORIA COM TRATOR DE ESTEIRAS (347HP/LÂMINA: 8,70M3) E CAMINHÃO BASCULANTE DE 14M3, DMT ATÉ 200M. AF_07/2020</v>
          </cell>
          <cell r="C5548" t="str">
            <v>M3</v>
          </cell>
          <cell r="D5548" t="str">
            <v>ATRIBUÍDO SÃO PAULO</v>
          </cell>
          <cell r="E5548" t="str">
            <v>14,18</v>
          </cell>
        </row>
        <row r="5549">
          <cell r="A5549" t="str">
            <v>101148</v>
          </cell>
          <cell r="B5549" t="str">
            <v>ESCAVAÇÃO HORIZONTAL, INCLUINDO CARGA, DESCARGA E TRANSPORTE EM SOLO DE 1A CATEGORIA COM TRATOR DE ESTEIRAS (125HP/LÂMINA: 2,70M3) E CAMINHÃO BASCULANTE DE 14M3, DMT ATÉ 200M. AF_07/2020</v>
          </cell>
          <cell r="C5549" t="str">
            <v>M3</v>
          </cell>
          <cell r="D5549" t="str">
            <v>ATRIBUÍDO SÃO PAULO</v>
          </cell>
          <cell r="E5549" t="str">
            <v>14,58</v>
          </cell>
        </row>
        <row r="5550">
          <cell r="A5550" t="str">
            <v>101149</v>
          </cell>
          <cell r="B5550" t="str">
            <v>ESCAVAÇÃO HORIZONTAL, INCLUINDO ESCARIFICAÇÃO, CARGA, DESCARGA E TRANSPORTE EM SOLO DE 2A CATEGORIA COM TRATOR DE ESTEIRAS (100HP/LÂMINA: 2,19M3) E CAMINHÃO BASCULANTE DE 14M3, DMT ATÉ 200M. AF_07/2020</v>
          </cell>
          <cell r="C5550" t="str">
            <v>M3</v>
          </cell>
          <cell r="D5550" t="str">
            <v>ATRIBUÍDO SÃO PAULO</v>
          </cell>
          <cell r="E5550" t="str">
            <v>19,17</v>
          </cell>
        </row>
        <row r="5551">
          <cell r="A5551" t="str">
            <v>101150</v>
          </cell>
          <cell r="B5551" t="str">
            <v>ESCAVAÇÃO HORIZONTAL, INCLUINDO ESCARIFICAÇÃO, CARGA, DESCARGA E TRANSPORTE EM SOLO DE 2A CATEGORIA COM TRATOR DE ESTEIRAS (150HP/LÂMINA: 3,18M3) E CAMINHÃO BASCULANTE DE 14M3, DMT ATÉ 200M. AF_07/2020</v>
          </cell>
          <cell r="C5551" t="str">
            <v>M3</v>
          </cell>
          <cell r="D5551" t="str">
            <v>ATRIBUÍDO SÃO PAULO</v>
          </cell>
          <cell r="E5551" t="str">
            <v>18,04</v>
          </cell>
        </row>
        <row r="5552">
          <cell r="A5552" t="str">
            <v>101151</v>
          </cell>
          <cell r="B5552" t="str">
            <v>ESCAVAÇÃO HORIZONTAL, INCLUINDO ESCARIFICAÇÃO, CARGA, DESCARGA E TRANSPORTE EM SOLO DE 2A CATEGORIA COM TRATOR DE ESTEIRAS (170HP/LÂMINA: 5,20M3) E CAMINHÃO BASCULANTE DE 14M3, DMT ATÉ 200M. AF_07/2020</v>
          </cell>
          <cell r="C5552" t="str">
            <v>M3</v>
          </cell>
          <cell r="D5552" t="str">
            <v>ATRIBUÍDO SÃO PAULO</v>
          </cell>
          <cell r="E5552" t="str">
            <v>15,63</v>
          </cell>
        </row>
        <row r="5553">
          <cell r="A5553" t="str">
            <v>101152</v>
          </cell>
          <cell r="B5553" t="str">
            <v>ESCAVAÇÃO HORIZONTAL, INCLUINDO ESCARIFICAÇÃO, CARGA, DESCARGA E TRANSPORTE EM SOLO DE 2A CATEGORIA COM TRATOR DE ESTEIRAS (347HP/LÂMINA: 8,70M3) E CAMINHÃO BASCULANTE DE 14M3, DMT ATÉ 200M. AF_07/2020</v>
          </cell>
          <cell r="C5553" t="str">
            <v>M3</v>
          </cell>
          <cell r="D5553" t="str">
            <v>ATRIBUÍDO SÃO PAULO</v>
          </cell>
          <cell r="E5553" t="str">
            <v>17,37</v>
          </cell>
        </row>
        <row r="5554">
          <cell r="A5554" t="str">
            <v>101153</v>
          </cell>
          <cell r="B5554" t="str">
            <v>ESCAVAÇÃO HORIZONTAL, INCLUINDO ESCARIFICAÇÃO, CARGA, DESCARGA E TRANSPORTE EM SOLO DE 2A CATEGORIA COM TRATOR DE ESTEIRAS (125HP/LÂMINA: 2,70M3) E CAMINHÃO BASCULANTE DE 14M3, DMT ATÉ 200M. AF_07/2020</v>
          </cell>
          <cell r="C5554" t="str">
            <v>M3</v>
          </cell>
          <cell r="D5554" t="str">
            <v>ATRIBUÍDO SÃO PAULO</v>
          </cell>
          <cell r="E5554" t="str">
            <v>18,15</v>
          </cell>
        </row>
        <row r="5555">
          <cell r="A5555" t="str">
            <v>101206</v>
          </cell>
          <cell r="B5555" t="str">
            <v>ESCAVAÇÃO VERTICAL PARA  EDIFICAÇÃO, COM CARGA, DESCARGA E TRANSPORTE DE SOLO DE 1ª CATEGORIA, COM ESCAVADEIRA HIDRÁULICA (CAÇAMBA: 0,8 M³ / 111 HP), FROTA DE 3 CAMINHÕES BASCULANTES DE 14 M³, DMT ATÉ 1 KM E VELOCIDADE MÉDIA 14 KM/H. AF_05/2020</v>
          </cell>
          <cell r="C5555" t="str">
            <v>M3</v>
          </cell>
          <cell r="D5555" t="str">
            <v>ATRIBUÍDO SÃO PAULO</v>
          </cell>
          <cell r="E5555" t="str">
            <v>12,24</v>
          </cell>
        </row>
        <row r="5556">
          <cell r="A5556" t="str">
            <v>101207</v>
          </cell>
          <cell r="B5556" t="str">
            <v>ESCAVAÇÃO VERTICAL PARA EDIFICAÇÃO, COM CARGA, DESCARGA E TRANSPORTE DE SOLO DE 1ª CATEGORIA, COM ESCAVADEIRA HIDRÁULICA (CAÇAMBA: 0,8 M³ / 111 HP), FROTA DE 2 CAMINHÕES BASCULANTES DE 18 M³, DMT ATÉ 1 KM E VELOCIDADE MÉDIA 14 KM/H. AF_05/2020</v>
          </cell>
          <cell r="C5556" t="str">
            <v>M3</v>
          </cell>
          <cell r="D5556" t="str">
            <v>ATRIBUÍDO SÃO PAULO</v>
          </cell>
          <cell r="E5556" t="str">
            <v>10,63</v>
          </cell>
        </row>
        <row r="5557">
          <cell r="A5557" t="str">
            <v>101208</v>
          </cell>
          <cell r="B5557" t="str">
            <v>ESCAVAÇÃO VERTICAL PARA  EDIFICAÇÃO, COM CARGA, DESCARGA E TRANSPORTE DE SOLO DE 1ª CATEGORIA, COM ESCAVADEIRA HIDRÁULICA (CAÇAMBA: 1,2 M³ / 155 HP), FROTA DE 3 CAMINHÕES BASCULANTES DE 14 M³, DMT ATÉ 1 KM E VELOCIDADE MÉDIA 14 KM/H. AF_05/2020</v>
          </cell>
          <cell r="C5557" t="str">
            <v>M3</v>
          </cell>
          <cell r="D5557" t="str">
            <v>ATRIBUÍDO SÃO PAULO</v>
          </cell>
          <cell r="E5557" t="str">
            <v>10,37</v>
          </cell>
        </row>
        <row r="5558">
          <cell r="A5558" t="str">
            <v>101209</v>
          </cell>
          <cell r="B5558" t="str">
            <v>ESCAVAÇÃO VERTICAL PARA  EDIFICAÇÃO, COM CARGA, DESCARGA E TRANSPORTE DE SOLO DE 1ª CATEGORIA, COM ESCAVADEIRA HIDRÁULICA (CAÇAMBA: 1,2 M³ / 155 HP), FROTA DE 3 CAMINHÕES BASCULANTES DE 18 M³, DMT ATÉ 1 KM E VELOCIDADE MÉDIA 14 KM/H. AF_05/2020</v>
          </cell>
          <cell r="C5558" t="str">
            <v>M3</v>
          </cell>
          <cell r="D5558" t="str">
            <v>ATRIBUÍDO SÃO PAULO</v>
          </cell>
          <cell r="E5558" t="str">
            <v>9,63</v>
          </cell>
        </row>
        <row r="5559">
          <cell r="A5559" t="str">
            <v>101210</v>
          </cell>
          <cell r="B5559" t="str">
            <v>ESCAVAÇÃO VERTICAL PARA  EDIFICAÇÃO, COM CARGA, DESCARGA E TRANSPORTE DE SOLO DE 1ª CATEGORIA, COM ESCAVADEIRA HIDRÁULICA (CAÇAMBA: 0,8 M³ / 111 HP), FROTA DE 4 CAMINHÕES BASCULANTES DE 14 M³, DMT DE 1,5 KM E VELOCIDADE MÉDIA 18 KM/H. AF_05/2020</v>
          </cell>
          <cell r="C5559" t="str">
            <v>M3</v>
          </cell>
          <cell r="D5559" t="str">
            <v>ATRIBUÍDO SÃO PAULO</v>
          </cell>
          <cell r="E5559" t="str">
            <v>17,23</v>
          </cell>
        </row>
        <row r="5560">
          <cell r="A5560" t="str">
            <v>101211</v>
          </cell>
          <cell r="B5560" t="str">
            <v>ESCAVAÇÃO VERTICAL PARA  EDIFICAÇÃO, COM CARGA, DESCARGA E TRANSPORTE DE SOLO DE 1ª CATEGORIA, COM ESCAVADEIRA HIDRÁULICA (CAÇAMBA: 0,8 M³ / 111 HP), FROTA DE 4 CAMINHÕES BASCULANTES DE 14 M³, DMT DE 2 KM E VELOCIDADE MÉDIA 19 KM/H. AF_05/2020</v>
          </cell>
          <cell r="C5560" t="str">
            <v>M3</v>
          </cell>
          <cell r="D5560" t="str">
            <v>ATRIBUÍDO SÃO PAULO</v>
          </cell>
          <cell r="E5560" t="str">
            <v>18,50</v>
          </cell>
        </row>
        <row r="5561">
          <cell r="A5561" t="str">
            <v>101212</v>
          </cell>
          <cell r="B5561" t="str">
            <v>ESCAVAÇÃO VERTICAL PARA  EDIFICAÇÃO, COM CARGA, DESCARGA E TRANSPORTE DE SOLO DE 1ª CATEGORIA, COM ESCAVADEIRA HIDRÁULICA (CAÇAMBA: 0,8 M³ / 111 HP), FROTA DE 5 CAMINHÕES BASCULANTES DE 14 M³, DMT DE 3 KM E VELOCIDADE MÉDIA 20 KM/H. AF_05/2020</v>
          </cell>
          <cell r="C5561" t="str">
            <v>M3</v>
          </cell>
          <cell r="D5561" t="str">
            <v>ATRIBUÍDO SÃO PAULO</v>
          </cell>
          <cell r="E5561" t="str">
            <v>21,59</v>
          </cell>
        </row>
        <row r="5562">
          <cell r="A5562" t="str">
            <v>101213</v>
          </cell>
          <cell r="B5562" t="str">
            <v>ESCAVAÇÃO VERTICAL PARA  EDIFICAÇÃO, COM CARGA, DESCARGA E TRANSPORTE DE SOLO DE 1ª CATEGORIA, COM ESCAVADEIRA HIDRÁULICA (CAÇAMBA: 0,8 M³ / 111 HP), FROTA DE 6 CAMINHÕES BASCULANTES DE 14 M³, DMT DE 4 KM E VELOCIDADE MÉDIA 22 KM/H. AF_05/2020</v>
          </cell>
          <cell r="C5562" t="str">
            <v>M3</v>
          </cell>
          <cell r="D5562" t="str">
            <v>ATRIBUÍDO SÃO PAULO</v>
          </cell>
          <cell r="E5562" t="str">
            <v>24,13</v>
          </cell>
        </row>
        <row r="5563">
          <cell r="A5563" t="str">
            <v>101214</v>
          </cell>
          <cell r="B5563" t="str">
            <v>ESCAVAÇÃO VERTICAL PARA  EDIFICAÇÃO, COM CARGA, DESCARGA E TRANSPORTE DE SOLO DE 1ª CATEGORIA, COM ESCAVADEIRA HIDRÁULICA (CAÇAMBA: 0,8 M³ / 111 HP), FROTA DE 7 CAMINHÕES BASCULANTES DE 14 M³, DMT DE 6 KM E VELOCIDADE MÉDIA 22 KM/H. AF_05/2020</v>
          </cell>
          <cell r="C5563" t="str">
            <v>M3</v>
          </cell>
          <cell r="D5563" t="str">
            <v>ATRIBUÍDO SÃO PAULO</v>
          </cell>
          <cell r="E5563" t="str">
            <v>29,25</v>
          </cell>
        </row>
        <row r="5564">
          <cell r="A5564" t="str">
            <v>101215</v>
          </cell>
          <cell r="B5564" t="str">
            <v>ESCAVAÇÃO VERTICAL PARA  EDIFICAÇÃO, COM CARGA, DESCARGA E TRANSPORTE DE SOLO DE 1ª CATEGORIA, COM ESCAVADEIRA HIDRÁULICA (CAÇAMBA: 0,8 M³ / 111 HP), FROTA DE 4 CAMINHÕES BASCULANTES DE 18 M³, DMT DE 1,5 KM E VELOCIDADE MÉDIA 18 KM/H. AF_05/2020</v>
          </cell>
          <cell r="C5564" t="str">
            <v>M3</v>
          </cell>
          <cell r="D5564" t="str">
            <v>ATRIBUÍDO SÃO PAULO</v>
          </cell>
          <cell r="E5564" t="str">
            <v>16,54</v>
          </cell>
        </row>
        <row r="5565">
          <cell r="A5565" t="str">
            <v>101216</v>
          </cell>
          <cell r="B5565" t="str">
            <v>ESCAVAÇÃO VERTICAL PARA  EDIFICAÇÃO, COM CARGA, DESCARGA E TRANSPORTE DE SOLO DE 1ª CATEGORIA, COM ESCAVADEIRA HIDRÁULICA (CAÇAMBA: 0,8 M³ / 111 HP), FROTA DE 4 CAMINHÕES BASCULANTES DE 18 M³, DMT DE 2 KM E VELOCIDADE MÉDIA 19 KM/H. AF_05/2020</v>
          </cell>
          <cell r="C5565" t="str">
            <v>M3</v>
          </cell>
          <cell r="D5565" t="str">
            <v>ATRIBUÍDO SÃO PAULO</v>
          </cell>
          <cell r="E5565" t="str">
            <v>17,37</v>
          </cell>
        </row>
        <row r="5566">
          <cell r="A5566" t="str">
            <v>101217</v>
          </cell>
          <cell r="B5566" t="str">
            <v>ESCAVAÇÃO VERTICAL PARA  EDIFICAÇÃO, COM CARGA, DESCARGA E TRANSPORTE DE SOLO DE 1ª CATEGORIA, COM ESCAVADEIRA HIDRÁULICA (CAÇAMBA: 0,8 M³ / 111 HP), FROTA DE 5 CAMINHÕES BASCULANTES DE 18 M³, DMT DE 3 KM E VELOCIDADE MÉDIA 20 KM/H. AF_05/2020</v>
          </cell>
          <cell r="C5566" t="str">
            <v>M3</v>
          </cell>
          <cell r="D5566" t="str">
            <v>ATRIBUÍDO SÃO PAULO</v>
          </cell>
          <cell r="E5566" t="str">
            <v>20,23</v>
          </cell>
        </row>
        <row r="5567">
          <cell r="A5567" t="str">
            <v>101218</v>
          </cell>
          <cell r="B5567" t="str">
            <v>ESCAVAÇÃO VERTICAL PARA  EDIFICAÇÃO, COM CARGA, DESCARGA E TRANSPORTE DE SOLO DE 1ª CATEGORIA, COM ESCAVADEIRA HIDRÁULICA (CAÇAMBA: 0,8 M³ / 111 HP), FROTA DE 5 CAMINHÕES BASCULANTES DE 18 M³, DMT DE 4 KM E VELOCIDADE MÉDIA 22 KM/H. AF_05/2020</v>
          </cell>
          <cell r="C5567" t="str">
            <v>M3</v>
          </cell>
          <cell r="D5567" t="str">
            <v>ATRIBUÍDO SÃO PAULO</v>
          </cell>
          <cell r="E5567" t="str">
            <v>21,45</v>
          </cell>
        </row>
        <row r="5568">
          <cell r="A5568" t="str">
            <v>101219</v>
          </cell>
          <cell r="B5568" t="str">
            <v>ESCAVAÇÃO VERTICAL PARA  EDIFICAÇÃO, COM CARGA, DESCARGA E TRANSPORTE DE SOLO DE 1ª CATEGORIA, COM ESCAVADEIRA HIDRÁULICA (CAÇAMBA: 0,8 M³ / 111 HP), FROTA DE 6 CAMINHÕES BASCULANTES DE 18 M³, DMT DE 6 KM E VELOCIDADE MÉDIA 22 KM/H. AF_05/2020</v>
          </cell>
          <cell r="C5568" t="str">
            <v>M3</v>
          </cell>
          <cell r="D5568" t="str">
            <v>ATRIBUÍDO SÃO PAULO</v>
          </cell>
          <cell r="E5568" t="str">
            <v>26,05</v>
          </cell>
        </row>
        <row r="5569">
          <cell r="A5569" t="str">
            <v>101220</v>
          </cell>
          <cell r="B5569" t="str">
            <v>ESCAVAÇÃO VERTICAL PARA  EDIFICAÇÃO, COM CARGA, DESCARGA E TRANSPORTE DE SOLO DE 1ª CATEGORIA, COM ESCAVADEIRA HIDRÁULICA (CAÇAMBA: 1,2 M³ / 155 HP), FROTA DE 5 CAMINHÕES BASCULANTES DE 14 M³, DMT DE 1,5 KM E VELOCIDADE MÉDIA 18 KM/H. AF_05/2020</v>
          </cell>
          <cell r="C5569" t="str">
            <v>M3</v>
          </cell>
          <cell r="D5569" t="str">
            <v>ATRIBUÍDO SÃO PAULO</v>
          </cell>
          <cell r="E5569" t="str">
            <v>16,25</v>
          </cell>
        </row>
        <row r="5570">
          <cell r="A5570" t="str">
            <v>101221</v>
          </cell>
          <cell r="B5570" t="str">
            <v>ESCAVAÇÃO VERTICAL PARA  EDIFICAÇÃO, COM CARGA, DESCARGA E TRANSPORTE DE SOLO DE 1ª CATEGORIA, COM ESCAVADEIRA HIDRÁULICA (CAÇAMBA: 1,2 M³ / 155 HP), FROTA DE 5 CAMINHÕES BASCULANTES DE 14 M³, DMT DE 2 KM E VELOCIDADE MÉDIA 19 KM/H. AF_05/2020</v>
          </cell>
          <cell r="C5570" t="str">
            <v>M3</v>
          </cell>
          <cell r="D5570" t="str">
            <v>ATRIBUÍDO SÃO PAULO</v>
          </cell>
          <cell r="E5570" t="str">
            <v>17,21</v>
          </cell>
        </row>
        <row r="5571">
          <cell r="A5571" t="str">
            <v>101222</v>
          </cell>
          <cell r="B5571" t="str">
            <v>ESCAVAÇÃO VERTICAL PARA  EDIFICAÇÃO, COM CARGA, DESCARGA E TRANSPORTE DE SOLO DE 1ª CATEGORIA, COM ESCAVADEIRA HIDRÁULICA (CAÇAMBA: 1,2 M³ / 155 HP), FROTA DE 6 CAMINHÕES BASCULANTES DE 14 M³, DMT DE 3 KM E VELOCIDADE MÉDIA 20 KM/H. AF_05/2020</v>
          </cell>
          <cell r="C5571" t="str">
            <v>M3</v>
          </cell>
          <cell r="D5571" t="str">
            <v>ATRIBUÍDO SÃO PAULO</v>
          </cell>
          <cell r="E5571" t="str">
            <v>20,03</v>
          </cell>
        </row>
        <row r="5572">
          <cell r="A5572" t="str">
            <v>101223</v>
          </cell>
          <cell r="B5572" t="str">
            <v>ESCAVAÇÃO VERTICAL PARA  EDIFICAÇÃO, COM CARGA, DESCARGA E TRANSPORTE DE SOLO DE 1ª CATEGORIA, COM ESCAVADEIRA HIDRÁULICA (CAÇAMBA: 1,2 M³ / 155 HP), FROTA DE 7 CAMINHÕES BASCULANTES DE 14 M³, DMT DE 4 KM E VELOCIDADE MÉDIA 22 KM/H. AF_05/2020</v>
          </cell>
          <cell r="C5572" t="str">
            <v>M3</v>
          </cell>
          <cell r="D5572" t="str">
            <v>ATRIBUÍDO SÃO PAULO</v>
          </cell>
          <cell r="E5572" t="str">
            <v>22,29</v>
          </cell>
        </row>
        <row r="5573">
          <cell r="A5573" t="str">
            <v>101224</v>
          </cell>
          <cell r="B5573" t="str">
            <v>ESCAVAÇÃO VERTICAL PARA  EDIFICAÇÃO, COM CARGA, DESCARGA E TRANSPORTE DE SOLO DE 1ª CATEGORIA, COM ESCAVADEIRA HIDRÁULICA (CAÇAMBA: 1,2 M³ / 155 HP), FROTA DE 9 CAMINHÕES BASCULANTES DE 14 M³, DMT DE 6 KM E VELOCIDADE MÉDIA 22 KM/H. AF_05/2020</v>
          </cell>
          <cell r="C5573" t="str">
            <v>M3</v>
          </cell>
          <cell r="D5573" t="str">
            <v>ATRIBUÍDO SÃO PAULO</v>
          </cell>
          <cell r="E5573" t="str">
            <v>27,98</v>
          </cell>
        </row>
        <row r="5574">
          <cell r="A5574" t="str">
            <v>101225</v>
          </cell>
          <cell r="B5574" t="str">
            <v>ESCAVAÇÃO VERTICAL PARA  EDIFICAÇÃO, COM CARGA, DESCARGA E TRANSPORTE DE SOLO DE 1ª CATEGORIA, COM ESCAVADEIRA HIDRÁULICA (CAÇAMBA: 1,2 M³ / 155 HP), FROTA DE 5 CAMINHÕES BASCULANTES DE 18 M³, DMT DE 1,5 KM E VELOCIDADE MÉDIA 18 KM/H. AF_05/2020</v>
          </cell>
          <cell r="C5574" t="str">
            <v>M3</v>
          </cell>
          <cell r="D5574" t="str">
            <v>ATRIBUÍDO SÃO PAULO</v>
          </cell>
          <cell r="E5574" t="str">
            <v>14,92</v>
          </cell>
        </row>
        <row r="5575">
          <cell r="A5575" t="str">
            <v>101226</v>
          </cell>
          <cell r="B5575" t="str">
            <v>ESCAVAÇÃO VERTICAL PARA  EDIFICAÇÃO, COM CARGA, DESCARGA E TRANSPORTE DE SOLO DE 1ª CATEGORIA, COM ESCAVADEIRA HIDRÁULICA (CAÇAMBA: 1,2 M³ / 155 HP), FROTA DE 5 CAMINHÕES BASCULANTES DE 18 M³, DMT DE 2 KM E VELOCIDADE MÉDIA 19 KM/H. AF_05/2020</v>
          </cell>
          <cell r="C5575" t="str">
            <v>M3</v>
          </cell>
          <cell r="D5575" t="str">
            <v>ATRIBUÍDO SÃO PAULO</v>
          </cell>
          <cell r="E5575" t="str">
            <v>15,76</v>
          </cell>
        </row>
        <row r="5576">
          <cell r="A5576" t="str">
            <v>101227</v>
          </cell>
          <cell r="B5576" t="str">
            <v>ESCAVAÇÃO VERTICAL PARA  EDIFICAÇÃO, COM CARGA, DESCARGA E TRANSPORTE DE SOLO DE 1ª CATEGORIA, COM ESCAVADEIRA HIDRÁULICA (CAÇAMBA: 1,2 M³ / 155 HP), FROTA DE 6 CAMINHÕES BASCULANTES DE 18 M³, DMT DE 3 KM E VELOCIDADE MÉDIA 20 KM/H. AF_05/2020</v>
          </cell>
          <cell r="C5576" t="str">
            <v>M3</v>
          </cell>
          <cell r="D5576" t="str">
            <v>ATRIBUÍDO SÃO PAULO</v>
          </cell>
          <cell r="E5576" t="str">
            <v>18,28</v>
          </cell>
        </row>
        <row r="5577">
          <cell r="A5577" t="str">
            <v>101228</v>
          </cell>
          <cell r="B5577" t="str">
            <v>ESCAVAÇÃO VERTICAL PARA  EDIFICAÇÃO, COM CARGA, DESCARGA E TRANSPORTE DE SOLO DE 1ª CATEGORIA, COM ESCAVADEIRA HIDRÁULICA (CAÇAMBA: 1,2 M³ / 155 HP), FROTA DE 6 CAMINHÕES BASCULANTES DE 18 M³, DMT DE 4 KM E VELOCIDADE MÉDIA 22 KM/H. AF_05/2020</v>
          </cell>
          <cell r="C5577" t="str">
            <v>M3</v>
          </cell>
          <cell r="D5577" t="str">
            <v>ATRIBUÍDO SÃO PAULO</v>
          </cell>
          <cell r="E5577" t="str">
            <v>19,53</v>
          </cell>
        </row>
        <row r="5578">
          <cell r="A5578" t="str">
            <v>101229</v>
          </cell>
          <cell r="B5578" t="str">
            <v>ESCAVAÇÃO VERTICAL PARA  EDIFICAÇÃO, COM CARGA, DESCARGA E TRANSPORTE DE SOLO DE 1ª CATEGORIA, COM ESCAVADEIRA HIDRÁULICA (CAÇAMBA: 1,2 M³ / 155 HP), FROTA DE 8 CAMINHÕES BASCULANTES DE 18 M³, DMT DE 6 KM E VELOCIDADE MÉDIA 22 KM/H. AF_05/2020</v>
          </cell>
          <cell r="C5578" t="str">
            <v>M3</v>
          </cell>
          <cell r="D5578" t="str">
            <v>ATRIBUÍDO SÃO PAULO</v>
          </cell>
          <cell r="E5578" t="str">
            <v>24,64</v>
          </cell>
        </row>
        <row r="5579">
          <cell r="A5579" t="str">
            <v>101230</v>
          </cell>
          <cell r="B5579" t="str">
            <v>ESCAVAÇÃO VERTICAL PARA INFRAESTRUTURA, COM CARGA, DESCARGA E TRANSPORTE DE SOLO DE 1ª CATEGORIA, COM ESCAVADEIRA HIDRÁULICA (CAÇAMBA: 0,8 M³ / 111 HP), FROTA DE 3 CAMINHÕES BASCULANTES DE 14 M³, DMT ATÉ 1 KM E VELOCIDADE MÉDIA14 KM/H. AF_05/2020</v>
          </cell>
          <cell r="C5579" t="str">
            <v>M3</v>
          </cell>
          <cell r="D5579" t="str">
            <v>ATRIBUÍDO SÃO PAULO</v>
          </cell>
          <cell r="E5579" t="str">
            <v>10,80</v>
          </cell>
        </row>
        <row r="5580">
          <cell r="A5580" t="str">
            <v>101231</v>
          </cell>
          <cell r="B5580" t="str">
            <v>ESCAVAÇÃO VERTICAL PARA INFRAESTRUTURA, COM CARGA, DESCARGA E TRANSPORTE DE SOLO DE 1ª CATEGORIA, COM ESCAVADEIRA HIDRÁULICA (CAÇAMBA: 0,8 M³ / 111 HP), FROTA DE 3 CAMINHÕES BASCULANTES DE 18 M³, DMT ATÉ 1 KM E VELOCIDADE MÉDIA14 KM/H. AF_05/2020</v>
          </cell>
          <cell r="C5580" t="str">
            <v>M3</v>
          </cell>
          <cell r="D5580" t="str">
            <v>ATRIBUÍDO SÃO PAULO</v>
          </cell>
          <cell r="E5580" t="str">
            <v>10,29</v>
          </cell>
        </row>
        <row r="5581">
          <cell r="A5581" t="str">
            <v>101232</v>
          </cell>
          <cell r="B5581" t="str">
            <v>ESCAVAÇÃO VERTICAL PARA INFRAESTRUTURA, COM CARGA, DESCARGA E TRANSPORTE DE SOLO DE 1ª CATEGORIA, COM ESCAVADEIRA HIDRÁULICA (CAÇAMBA: 1,2 M³ / 155 HP), FROTA DE 3 CAMINHÕES BASCULANTES DE 14 M³, DMT ATÉ 1 KM E VELOCIDADE MÉDIA14 KM/H. AF_05/2020</v>
          </cell>
          <cell r="C5581" t="str">
            <v>M3</v>
          </cell>
          <cell r="D5581" t="str">
            <v>ATRIBUÍDO SÃO PAULO</v>
          </cell>
          <cell r="E5581" t="str">
            <v>9,28</v>
          </cell>
        </row>
        <row r="5582">
          <cell r="A5582" t="str">
            <v>101233</v>
          </cell>
          <cell r="B5582" t="str">
            <v>ESCAVAÇÃO VERTICAL PARA INFRAESTRUTURA, COM CARGA, DESCARGA E TRANSPORTE DE SOLO DE 1ª CATEGORIA, COM ESCAVADEIRA HIDRÁULICA (CAÇAMBA: 1,2 M³ / 155 HP), FROTA DE 3 CAMINHÕES BASCULANTES DE 18 M³, DMT ATÉ 1 KM E VELOCIDADE MÉDIA14 KM/H. AF_05/2020</v>
          </cell>
          <cell r="C5582" t="str">
            <v>M3</v>
          </cell>
          <cell r="D5582" t="str">
            <v>ATRIBUÍDO SÃO PAULO</v>
          </cell>
          <cell r="E5582" t="str">
            <v>8,57</v>
          </cell>
        </row>
        <row r="5583">
          <cell r="A5583" t="str">
            <v>101234</v>
          </cell>
          <cell r="B5583" t="str">
            <v>ESCAVAÇÃO VERTICAL PARA INFRAESTRUTURA, COM CARGA, DESCARGA E TRANSPORTE DE SOLO DE 1ª CATEGORIA, COM ESCAVADEIRA HIDRÁULICA (CAÇAMBA: 0,8 M³ / 111HP), FROTA DE 5 CAMINHÕES BASCULANTES DE 14 M³, DMT DE 1,5 KM E VELOCIDADE MÉDIA18 KM/H. AF_05/2020</v>
          </cell>
          <cell r="C5583" t="str">
            <v>M3</v>
          </cell>
          <cell r="D5583" t="str">
            <v>ATRIBUÍDO SÃO PAULO</v>
          </cell>
          <cell r="E5583" t="str">
            <v>16,88</v>
          </cell>
        </row>
        <row r="5584">
          <cell r="A5584" t="str">
            <v>101235</v>
          </cell>
          <cell r="B5584" t="str">
            <v>ESCAVAÇÃO VERTICAL PARA INFRAESTRUTURA, COM CARGA, DESCARGA E TRANSPORTE DE SOLO DE 1ª CATEGORIA, COM ESCAVADEIRA HIDRÁULICA (CAÇAMBA: 0,8 M³ / 111HP), FROTA DE 5 CAMINHÕES BASCULANTES DE 14 M³, DMT DE 2 KM E VELOCIDADE MÉDIA 19 KM/H. AF_05/2020</v>
          </cell>
          <cell r="C5584" t="str">
            <v>M3</v>
          </cell>
          <cell r="D5584" t="str">
            <v>ATRIBUÍDO SÃO PAULO</v>
          </cell>
          <cell r="E5584" t="str">
            <v>17,81</v>
          </cell>
        </row>
        <row r="5585">
          <cell r="A5585" t="str">
            <v>101236</v>
          </cell>
          <cell r="B5585" t="str">
            <v>ESCAVAÇÃO VERTICAL PARA INFRAESTRUTURA, COM CARGA, DESCARGA E TRANSPORTE DE SOLO DE 1ª CATEGORIA, COM ESCAVADEIRA HIDRÁULICA (CAÇAMBA: 0,8 M³ / 111HP), FROTA DE 6 CAMINHÕES BASCULANTES DE 14 M³, DMT DE 3 KM E VELOCIDADE MÉDIA 20 KM/H. AF_05/2020</v>
          </cell>
          <cell r="C5585" t="str">
            <v>M3</v>
          </cell>
          <cell r="D5585" t="str">
            <v>ATRIBUÍDO SÃO PAULO</v>
          </cell>
          <cell r="E5585" t="str">
            <v>20,75</v>
          </cell>
        </row>
        <row r="5586">
          <cell r="A5586" t="str">
            <v>101237</v>
          </cell>
          <cell r="B5586" t="str">
            <v>ESCAVAÇÃO VERTICAL PARA INFRAESTRUTURA, COM CARGA, DESCARGA E TRANSPORTE DE SOLO DE 1ª CATEGORIA, COM ESCAVADEIRA HIDRÁULICA (CAÇAMBA: 0,8 M³ / 111HP), FROTA DE 6 CAMINHÕES BASCULANTES DE 14 M³, DMT DE 4 KM E VELOCIDADE MÉDIA 22 KM/H. AF_05/2020</v>
          </cell>
          <cell r="C5586" t="str">
            <v>M3</v>
          </cell>
          <cell r="D5586" t="str">
            <v>ATRIBUÍDO SÃO PAULO</v>
          </cell>
          <cell r="E5586" t="str">
            <v>22,15</v>
          </cell>
        </row>
        <row r="5587">
          <cell r="A5587" t="str">
            <v>101238</v>
          </cell>
          <cell r="B5587" t="str">
            <v>ESCAVAÇÃO VERTICAL PARA INFRAESTRUTURA, COM CARGA, DESCARGA E TRANSPORTE DE SOLO DE 1ª CATEGORIA, COM ESCAVADEIRA HIDRÁULICA (CAÇAMBA: 0,8 M³ / 111HP), FROTA DE 8 CAMINHÕES BASCULANTES DE 14 M³, DMT DE 6 KM E VELOCIDADE MÉDIA 22 KM/H. AF_05/2020</v>
          </cell>
          <cell r="C5587" t="str">
            <v>M3</v>
          </cell>
          <cell r="D5587" t="str">
            <v>ATRIBUÍDO SÃO PAULO</v>
          </cell>
          <cell r="E5587" t="str">
            <v>28,04</v>
          </cell>
        </row>
        <row r="5588">
          <cell r="A5588" t="str">
            <v>101239</v>
          </cell>
          <cell r="B5588" t="str">
            <v>ESCAVAÇÃO VERTICAL PARA INFRAESTRUTURA, COM CARGA, DESCARGA E TRANSPORTE DE SOLO DE 1ª CATEGORIA, COM ESCAVADEIRA HIDRÁULICA (CAÇAMBA: 0,8 M³ / 111HP), FROTA DE 4 CAMINHÕES BASCULANTES DE 18 M³, DMT DE 1,5 KM E VELOCIDADE MÉDIA18 KM/H. AF_05/2020</v>
          </cell>
          <cell r="C5588" t="str">
            <v>M3</v>
          </cell>
          <cell r="D5588" t="str">
            <v>ATRIBUÍDO SÃO PAULO</v>
          </cell>
          <cell r="E5588" t="str">
            <v>14,86</v>
          </cell>
        </row>
        <row r="5589">
          <cell r="A5589" t="str">
            <v>101240</v>
          </cell>
          <cell r="B5589" t="str">
            <v>ESCAVAÇÃO VERTICAL PARA INFRAESTRUTURA, COM CARGA, DESCARGA E TRANSPORTE DE SOLO DE 1ª CATEGORIA, COM ESCAVADEIRA HIDRÁULICA (CAÇAMBA: 0,8 M³ / 111HP), FROTA DE 4 CAMINHÕES BASCULANTES DE 18 M³, DMT DE 2 KM E VELOCIDADE MÉDIA 19 KM/H. AF_05/2020</v>
          </cell>
          <cell r="C5589" t="str">
            <v>M3</v>
          </cell>
          <cell r="D5589" t="str">
            <v>ATRIBUÍDO SÃO PAULO</v>
          </cell>
          <cell r="E5589" t="str">
            <v>15,72</v>
          </cell>
        </row>
        <row r="5590">
          <cell r="A5590" t="str">
            <v>101241</v>
          </cell>
          <cell r="B5590" t="str">
            <v>ESCAVAÇÃO VERTICAL PARA INFRAESTRUTURA, COM CARGA, DESCARGA E TRANSPORTE DE SOLO DE 1ª CATEGORIA, COM ESCAVADEIRA HIDRÁULICA (CAÇAMBA: 0,8 M³ / 111HP), FROTA DE 5 CAMINHÕES BASCULANTES DE 18 M³, DMT DE 3 KM E VELOCIDADE MÉDIA 20 KM/H. AF_05/2020</v>
          </cell>
          <cell r="C5590" t="str">
            <v>M3</v>
          </cell>
          <cell r="D5590" t="str">
            <v>ATRIBUÍDO SÃO PAULO</v>
          </cell>
          <cell r="E5590" t="str">
            <v>18,37</v>
          </cell>
        </row>
        <row r="5591">
          <cell r="A5591" t="str">
            <v>101242</v>
          </cell>
          <cell r="B5591" t="str">
            <v>ESCAVAÇÃO VERTICAL PARA INFRAESTRUTURA, COM CARGA, DESCARGA E TRANSPORTE DE SOLO DE 1ª CATEGORIA, COM ESCAVADEIRA HIDRÁULICA (CAÇAMBA: 0,8 M³ / 111HP), FROTA DE 6 CAMINHÕES BASCULANTES DE 18 M³, DMT DE 4 KM E VELOCIDADE MÉDIA 22 KM/H. AF_05/2020</v>
          </cell>
          <cell r="C5591" t="str">
            <v>M3</v>
          </cell>
          <cell r="D5591" t="str">
            <v>ATRIBUÍDO SÃO PAULO</v>
          </cell>
          <cell r="E5591" t="str">
            <v>20,52</v>
          </cell>
        </row>
        <row r="5592">
          <cell r="A5592" t="str">
            <v>101243</v>
          </cell>
          <cell r="B5592" t="str">
            <v>ESCAVAÇÃO VERTICAL PARA INFRAESTRUTURA, COM CARGA, DESCARGA E TRANSPORTE DE SOLO DE 1ª CATEGORIA, COM ESCAVADEIRA HIDRÁULICA (CAÇAMBA: 0,8 M³ / 111HP), FROTA DE 7 CAMINHÕES BASCULANTES DE 18 M³, DMT DE 6 KM E VELOCIDADE MÉDIA 22 KM/H. AF_05/2020</v>
          </cell>
          <cell r="C5592" t="str">
            <v>M3</v>
          </cell>
          <cell r="D5592" t="str">
            <v>ATRIBUÍDO SÃO PAULO</v>
          </cell>
          <cell r="E5592" t="str">
            <v>24,93</v>
          </cell>
        </row>
        <row r="5593">
          <cell r="A5593" t="str">
            <v>101244</v>
          </cell>
          <cell r="B5593" t="str">
            <v>ESCAVAÇÃO VERTICAL PARA INFRAESTRUTURA, COM CARGA, DESCARGA E TRANSPORTE DE SOLO DE 1ª CATEGORIA, COM ESCAVADEIRA HIDRÁULICA (CAÇAMBA: 1,2M³ / 155HP), FROTA DE 6 CAMINHÕES BASCULANTES DE 14 M³, DMT DE 1,5 KM E VELOCIDADE MÉDIA18 KM/H. AF_05/2020</v>
          </cell>
          <cell r="C5593" t="str">
            <v>M3</v>
          </cell>
          <cell r="D5593" t="str">
            <v>ATRIBUÍDO SÃO PAULO</v>
          </cell>
          <cell r="E5593" t="str">
            <v>15,63</v>
          </cell>
        </row>
        <row r="5594">
          <cell r="A5594" t="str">
            <v>101245</v>
          </cell>
          <cell r="B5594" t="str">
            <v>ESCAVAÇÃO VERTICAL PARA INFRAESTRUTURA, COM CARGA, DESCARGA E TRANSPORTE DE SOLO DE 1ª CATEGORIA, COM ESCAVADEIRA HIDRÁULICA (CAÇAMBA: 1,2 M³ / 155HP), FROTA DE 6 CAMINHÕES BASCULANTES DE 14 M³, DMT DE 2 KM E VELOCIDADE MÉDIA 19 KM/H. AF_05/2020</v>
          </cell>
          <cell r="C5594" t="str">
            <v>M3</v>
          </cell>
          <cell r="D5594" t="str">
            <v>ATRIBUÍDO SÃO PAULO</v>
          </cell>
          <cell r="E5594" t="str">
            <v>16,57</v>
          </cell>
        </row>
        <row r="5595">
          <cell r="A5595" t="str">
            <v>101246</v>
          </cell>
          <cell r="B5595" t="str">
            <v>ESCAVAÇÃO VERTICAL PARA INFRAESTRUTURA, COM CARGA, DESCARGA E TRANSPORTE DE SOLO DE 1ª CATEGORIA, COM ESCAVADEIRA HIDRÁULICA (CAÇAMBA: 1,2 M³ / 155HP), FROTA DE 7 CAMINHÕES BASCULANTES DE 14 M³, DMT DE 3 KM E VELOCIDADE MÉDIA 20 KM/H. AF_05/2020</v>
          </cell>
          <cell r="C5595" t="str">
            <v>M3</v>
          </cell>
          <cell r="D5595" t="str">
            <v>ATRIBUÍDO SÃO PAULO</v>
          </cell>
          <cell r="E5595" t="str">
            <v>19,27</v>
          </cell>
        </row>
        <row r="5596">
          <cell r="A5596" t="str">
            <v>101247</v>
          </cell>
          <cell r="B5596" t="str">
            <v>ESCAVAÇÃO VERTICAL PARA INFRAESTRUTURA, COM CARGA, DESCARGA E TRANSPORTE DE SOLO DE 1ª CATEGORIA, COM ESCAVADEIRA HIDRÁULICA (CAÇAMBA: 1,2 M³ / 155HP), FROTA DE 8 CAMINHÕES BASCULANTES DE 14 M³, DMT DE 4 KM E VELOCIDADE MÉDIA 22 KM/H. AF_05/2020</v>
          </cell>
          <cell r="C5596" t="str">
            <v>M3</v>
          </cell>
          <cell r="D5596" t="str">
            <v>ATRIBUÍDO SÃO PAULO</v>
          </cell>
          <cell r="E5596" t="str">
            <v>21,39</v>
          </cell>
        </row>
        <row r="5597">
          <cell r="A5597" t="str">
            <v>101248</v>
          </cell>
          <cell r="B5597" t="str">
            <v>ESCAVAÇÃO VERTICAL PARA INFRAESTRUTURA, COM CARGA, DESCARGA E TRANSPORTE DE SOLO DE 1ª CATEGORIA, COM ESCAVADEIRA HIDRÁULICA (CAÇAMBA: 1,2 M³ / 155HP), FROTA DE 10 CAMINHÕES BASCULANTES DE 14 M³, DMT DE 6 KM E VELOCIDADE MÉDIA22 KM/H. AF_05/2020</v>
          </cell>
          <cell r="C5597" t="str">
            <v>M3</v>
          </cell>
          <cell r="D5597" t="str">
            <v>ATRIBUÍDO SÃO PAULO</v>
          </cell>
          <cell r="E5597" t="str">
            <v>26,82</v>
          </cell>
        </row>
        <row r="5598">
          <cell r="A5598" t="str">
            <v>101249</v>
          </cell>
          <cell r="B5598" t="str">
            <v>ESCAVAÇÃO VERTICAL PARA INFRAESTRUTURA, COM CARGA, DESCARGA E TRANSPORTE DE SOLO DE 1ª CATEGORIA, COM ESCAVADEIRA HIDRÁULICA (CAÇAMBA: 1,2 M³ / 155HP), FROTA DE 5 CAMINHÕES BASCULANTES DE 18 M³, DMT DE 1,5 KM E VELOCIDADE MÉDIA18 KM/H. AF_05/2020</v>
          </cell>
          <cell r="C5598" t="str">
            <v>M3</v>
          </cell>
          <cell r="D5598" t="str">
            <v>ATRIBUÍDO SÃO PAULO</v>
          </cell>
          <cell r="E5598" t="str">
            <v>13,62</v>
          </cell>
        </row>
        <row r="5599">
          <cell r="A5599" t="str">
            <v>101250</v>
          </cell>
          <cell r="B5599" t="str">
            <v>ESCAVAÇÃO VERTICAL PARA INFRAESTRUTURA, COM CARGA, DESCARGA E TRANSPORTE DE SOLO DE 1ª CATEGORIA, COM ESCAVADEIRA HIDRÁULICA (CAÇAMBA: 1,2 M³ / 155HP), FROTA DE 6 CAMINHÕES BASCULANTES DE 18 M³, DMT DE 2 KM E VELOCIDADE MÉDIA 19 KM/H. AF_05/2020</v>
          </cell>
          <cell r="C5599" t="str">
            <v>M3</v>
          </cell>
          <cell r="D5599" t="str">
            <v>ATRIBUÍDO SÃO PAULO</v>
          </cell>
          <cell r="E5599" t="str">
            <v>15,12</v>
          </cell>
        </row>
        <row r="5600">
          <cell r="A5600" t="str">
            <v>101251</v>
          </cell>
          <cell r="B5600" t="str">
            <v>ESCAVAÇÃO VERTICAL PARA INFRAESTRUTURA, COM CARGA, DESCARGA E TRANSPORTE DE SOLO DE 1ª CATEGORIA, COM ESCAVADEIRA HIDRÁULICA (CAÇAMBA: 1,2 M³ / 155HP), FROTA DE 6 CAMINHÕES BASCULANTES DE 18 M³, DMT DE 3 KM E VELOCIDADE MÉDIA 20 KM/H. AF_05/2020</v>
          </cell>
          <cell r="C5600" t="str">
            <v>M3</v>
          </cell>
          <cell r="D5600" t="str">
            <v>ATRIBUÍDO SÃO PAULO</v>
          </cell>
          <cell r="E5600" t="str">
            <v>17,24</v>
          </cell>
        </row>
        <row r="5601">
          <cell r="A5601" t="str">
            <v>101252</v>
          </cell>
          <cell r="B5601" t="str">
            <v>ESCAVAÇÃO VERTICAL PARA INFRAESTRUTURA, COM CARGA, DESCARGA E TRANSPORTE DE SOLO DE 1ª CATEGORIA, COM ESCAVADEIRA HIDRÁULICA (CAÇAMBA: 1,2 M³ / 155HP), FROTA DE 7 CAMINHÕES BASCULANTES DE 18 M³, DMT DE 4 KM E VELOCIDADE MÉDIA 22 KM/H. AF_05/2020</v>
          </cell>
          <cell r="C5601" t="str">
            <v>M3</v>
          </cell>
          <cell r="D5601" t="str">
            <v>ATRIBUÍDO SÃO PAULO</v>
          </cell>
          <cell r="E5601" t="str">
            <v>18,75</v>
          </cell>
        </row>
        <row r="5602">
          <cell r="A5602" t="str">
            <v>101253</v>
          </cell>
          <cell r="B5602" t="str">
            <v>ESCAVAÇÃO VERTICAL PARA INFRAESTRUTURA, COM CARGA, DESCARGA E TRANSPORTE DE SOLO DE 1ª CATEGORIA, COM ESCAVADEIRA HIDRÁULICA (CAÇAMBA: 1,2 M³ / 155HP), FROTA DE 9 CAMINHÕES BASCULANTES DE 18 M³, DMT DE 6 KM E VELOCIDADE MÉDIA 22 KM/H. AF_05/2020</v>
          </cell>
          <cell r="C5602" t="str">
            <v>M3</v>
          </cell>
          <cell r="D5602" t="str">
            <v>ATRIBUÍDO SÃO PAULO</v>
          </cell>
          <cell r="E5602" t="str">
            <v>23,63</v>
          </cell>
        </row>
        <row r="5603">
          <cell r="A5603" t="str">
            <v>101254</v>
          </cell>
          <cell r="B5603" t="str">
            <v>ESCAVAÇÃO VERTICAL PARA  EDIFICAÇÃO, COM CARGA, DESCARGA E TRANSPORTE DE SOLO DE 1ª CATEGORIA, COM ESCAVADEIRA HIDRÁULICA (CAÇAMBA: 0,8 M³ / 111HP), FROTA DE 3 CAMINHÕES BASCULANTES DE 10 M³, DMT ATÉ 1 KM E VELOCIDADE MÉDIA 14 KM/H. AF_05/2020</v>
          </cell>
          <cell r="C5603" t="str">
            <v>M3</v>
          </cell>
          <cell r="D5603" t="str">
            <v>ATRIBUÍDO SÃO PAULO</v>
          </cell>
          <cell r="E5603" t="str">
            <v>12,42</v>
          </cell>
        </row>
        <row r="5604">
          <cell r="A5604" t="str">
            <v>101255</v>
          </cell>
          <cell r="B5604" t="str">
            <v>ESCAVAÇÃO VERTICAL PARA  EDIFICAÇÃO, COM CARGA, DESCARGA E TRANSPORTE DE SOLO DE 1ª CATEGORIA, COM ESCAVADEIRA HIDRÁULICA (CAÇAMBA: 1,2 M³ / 155HP), FROTA DE 3 CAMINHÕES BASCULANTES DE 10 M³, DMT ATÉ 1 KM E VELOCIDADE MÉDIA 14 KM/H. AF_05/2020</v>
          </cell>
          <cell r="C5604" t="str">
            <v>M3</v>
          </cell>
          <cell r="D5604" t="str">
            <v>ATRIBUÍDO SÃO PAULO</v>
          </cell>
          <cell r="E5604" t="str">
            <v>11,01</v>
          </cell>
        </row>
        <row r="5605">
          <cell r="A5605" t="str">
            <v>101256</v>
          </cell>
          <cell r="B5605" t="str">
            <v>ESCAVAÇÃO VERTICAL PARA  EDIFICAÇÃO, COM CARGA, DESCARGA E TRANSPORTE DE SOLO DE 1ª CATEGORIA, COM ESCAVADEIRA HIDRÁULICA (CAÇAMBA: 0,8 M³ / 111HP), FROTA DE 5 CAMINHÕES BASCULANTES DE 10 M³, DMT DE 1,5 KM E VELOCIDADE MÉDIA 18 KM/H. AF_05/2020</v>
          </cell>
          <cell r="C5605" t="str">
            <v>M3</v>
          </cell>
          <cell r="D5605" t="str">
            <v>ATRIBUÍDO SÃO PAULO</v>
          </cell>
          <cell r="E5605" t="str">
            <v>19,24</v>
          </cell>
        </row>
        <row r="5606">
          <cell r="A5606" t="str">
            <v>101257</v>
          </cell>
          <cell r="B5606" t="str">
            <v>ESCAVAÇÃO VERTICAL PARA  EDIFICAÇÃO, COM CARGA, DESCARGA E TRANSPORTE DE SOLO DE 1ª CATEGORIA, COM ESCAVADEIRA HIDRÁULICA (CAÇAMBA: 0,8 M³ / 111HP), FROTA DE 5 CAMINHÕES BASCULANTES DE 10 M³, DMT DE 2 KM E VELOCIDADE MÉDIA 19 KM/H. AF_05/2020</v>
          </cell>
          <cell r="C5606" t="str">
            <v>M3</v>
          </cell>
          <cell r="D5606" t="str">
            <v>ATRIBUÍDO SÃO PAULO</v>
          </cell>
          <cell r="E5606" t="str">
            <v>20,33</v>
          </cell>
        </row>
        <row r="5607">
          <cell r="A5607" t="str">
            <v>101258</v>
          </cell>
          <cell r="B5607" t="str">
            <v>ESCAVAÇÃO VERTICAL PARA  EDIFICAÇÃO, COM CARGA, DESCARGA E TRANSPORTE DE SOLO DE 1ª CATEGORIA, COM ESCAVADEIRA HIDRÁULICA (CAÇAMBA: 0,8 M³ / 111HP), FROTA DE 6 CAMINHÕES BASCULANTES DE 10 M³, DMT DE 3 KM E VELOCIDADE MÉDIA 20 KM/H. AF_05/2020</v>
          </cell>
          <cell r="C5607" t="str">
            <v>M3</v>
          </cell>
          <cell r="D5607" t="str">
            <v>ATRIBUÍDO SÃO PAULO</v>
          </cell>
          <cell r="E5607" t="str">
            <v>23,59</v>
          </cell>
        </row>
        <row r="5608">
          <cell r="A5608" t="str">
            <v>101259</v>
          </cell>
          <cell r="B5608" t="str">
            <v>ESCAVAÇÃO VERTICAL PARA  EDIFICAÇÃO, COM CARGA, DESCARGA E TRANSPORTE DE SOLO DE 1ª CATEGORIA, COM ESCAVADEIRA HIDRÁULICA (CAÇAMBA: 0,8 M³ / 111HP), FROTA DE 7 CAMINHÕES BASCULANTES DE 10 M³, DMT DE 4 KM E VELOCIDADE MÉDIA 22 KM/H. AF_05/2020</v>
          </cell>
          <cell r="C5608" t="str">
            <v>M3</v>
          </cell>
          <cell r="D5608" t="str">
            <v>ATRIBUÍDO SÃO PAULO</v>
          </cell>
          <cell r="E5608" t="str">
            <v>26,21</v>
          </cell>
        </row>
        <row r="5609">
          <cell r="A5609" t="str">
            <v>101260</v>
          </cell>
          <cell r="B5609" t="str">
            <v>ESCAVAÇÃO VERTICAL PARA  EDIFICAÇÃO, COM CARGA, DESCARGA E TRANSPORTE DE SOLO DE 1ª CATEGORIA, COM ESCAVADEIRA HIDRÁULICA (CAÇAMBA: 0,8 M³ / 111HP), FROTA DE 9 CAMINHÕES BASCULANTES DE 10 M³, DMT DE 6 KM E VELOCIDADE MÉDIA 22 KM/H. AF_05/2020</v>
          </cell>
          <cell r="C5609" t="str">
            <v>M3</v>
          </cell>
          <cell r="D5609" t="str">
            <v>ATRIBUÍDO SÃO PAULO</v>
          </cell>
          <cell r="E5609" t="str">
            <v>32,78</v>
          </cell>
        </row>
        <row r="5610">
          <cell r="A5610" t="str">
            <v>101261</v>
          </cell>
          <cell r="B5610" t="str">
            <v>ESCAVAÇÃO VERTICAL PARA  EDIFICAÇÃO, COM CARGA, DESCARGA E TRANSPORTE DE SOLO DE 1ª CATEGORIA, COM ESCAVADEIRA HIDRÁULICA (CAÇAMBA: 1,2 M³ / 155HP), FROTA DE 6 CAMINHÕES BASCULANTES DE 10 M³, DMT DE 1,5 KM E VELOCIDADE MÉDIA 18 KM/H. AF_05/2020</v>
          </cell>
          <cell r="C5610" t="str">
            <v>M3</v>
          </cell>
          <cell r="D5610" t="str">
            <v>ATRIBUÍDO SÃO PAULO</v>
          </cell>
          <cell r="E5610" t="str">
            <v>18,23</v>
          </cell>
        </row>
        <row r="5611">
          <cell r="A5611" t="str">
            <v>101262</v>
          </cell>
          <cell r="B5611" t="str">
            <v>ESCAVAÇÃO VERTICAL PARA  EDIFICAÇÃO, COM CARGA, DESCARGA E TRANSPORTE DE SOLO DE 1ª CATEGORIA, COM ESCAVADEIRA HIDRÁULICA (CAÇAMBA: 1,2 M³ / 155HP), FROTA DE 6 CAMINHÕES BASCULANTES DE 10 M³, DMT DE 2 KM E VELOCIDADE MÉDIA 19 KM/H. AF_05/2020</v>
          </cell>
          <cell r="C5611" t="str">
            <v>M3</v>
          </cell>
          <cell r="D5611" t="str">
            <v>ATRIBUÍDO SÃO PAULO</v>
          </cell>
          <cell r="E5611" t="str">
            <v>19,30</v>
          </cell>
        </row>
        <row r="5612">
          <cell r="A5612" t="str">
            <v>101263</v>
          </cell>
          <cell r="B5612" t="str">
            <v>ESCAVAÇÃO VERTICAL PARA  EDIFICAÇÃO, COM CARGA, DESCARGA E TRANSPORTE DE SOLO DE 1ª CATEGORIA, COM ESCAVADEIRA HIDRÁULICA (CAÇAMBA: 1,2 M³ / 155HP), FROTA DE 7 CAMINHÕES BASCULANTES DE 10 M³, DMT DE 3 KM E VELOCIDADE MÉDIA 20 KM/H. AF_05/2020</v>
          </cell>
          <cell r="C5612" t="str">
            <v>M3</v>
          </cell>
          <cell r="D5612" t="str">
            <v>ATRIBUÍDO SÃO PAULO</v>
          </cell>
          <cell r="E5612" t="str">
            <v>22,34</v>
          </cell>
        </row>
        <row r="5613">
          <cell r="A5613" t="str">
            <v>101264</v>
          </cell>
          <cell r="B5613" t="str">
            <v>ESCAVAÇÃO VERTICAL PARA  EDIFICAÇÃO, COM CARGA, DESCARGA E TRANSPORTE DE SOLO DE 1ª CATEGORIA, COM ESCAVADEIRA HIDRÁULICA (CAÇAMBA: 1,2 M³ / 155HP), FROTA DE 8 CAMINHÕES BASCULANTES DE 10 M³, DMT DE 4 KM E VELOCIDADE MÉDIA 22 KM/H. AF_05/2020</v>
          </cell>
          <cell r="C5613" t="str">
            <v>M3</v>
          </cell>
          <cell r="D5613" t="str">
            <v>ATRIBUÍDO SÃO PAULO</v>
          </cell>
          <cell r="E5613" t="str">
            <v>24,76</v>
          </cell>
        </row>
        <row r="5614">
          <cell r="A5614" t="str">
            <v>101265</v>
          </cell>
          <cell r="B5614" t="str">
            <v>ESCAVAÇÃO VERTICAL PARA  EDIFICAÇÃO, COM CARGA, DESCARGA E TRANSPORTE DE SOLO DE 1ª CATEGORIA, COM ESCAVADEIRA HIDRÁULICA (CAÇAMBA: 1,2 M³ / 155HP), FROTA DE 10 CAMINHÕES BASCULANTES DE 10 M³, DMT DE 6 KM E VELOCIDADE MÉDIA 22 KM/H. AF_05/2020</v>
          </cell>
          <cell r="C5614" t="str">
            <v>M3</v>
          </cell>
          <cell r="D5614" t="str">
            <v>ATRIBUÍDO SÃO PAULO</v>
          </cell>
          <cell r="E5614" t="str">
            <v>30,91</v>
          </cell>
        </row>
        <row r="5615">
          <cell r="A5615" t="str">
            <v>101266</v>
          </cell>
          <cell r="B5615" t="str">
            <v>ESCAVAÇÃO VERTICAL PARA INFRAESTRUTURA, COM CARGA, DESCARGA E TRANSPORTE DE SOLO DE 1ª CATEGORIA, COM ESCAVADEIRA HIDRÁULICA (CAÇAMBA: 0,8 M³ / 111HP), FROTA DE 3 CAMINHÕES BASCULANTES DE 10 M³, DMT ATÉ 1 KM E VELOCIDADE MÉDIA14 KM/H. AF_05/2020</v>
          </cell>
          <cell r="C5615" t="str">
            <v>M3</v>
          </cell>
          <cell r="D5615" t="str">
            <v>ATRIBUÍDO SÃO PAULO</v>
          </cell>
          <cell r="E5615" t="str">
            <v>11,07</v>
          </cell>
        </row>
        <row r="5616">
          <cell r="A5616" t="str">
            <v>101267</v>
          </cell>
          <cell r="B5616" t="str">
            <v>ESCAVAÇÃO VERTICAL PARA INFRAESTRUTURA, COM CARGA, DESCARGA E TRANSPORTE DE SOLO DE 1ª CATEGORIA, COM ESCAVADEIRA HIDRÁULICA (CAÇAMBA: 1,2 M³ / 155HP), FROTA DE 4 CAMINHÕES BASCULANTES DE 10 M³, DMT ATÉ 1 KM E VELOCIDADE MÉDIA14 KM/H. AF_05/2020</v>
          </cell>
          <cell r="C5616" t="str">
            <v>M3</v>
          </cell>
          <cell r="D5616" t="str">
            <v>ATRIBUÍDO SÃO PAULO</v>
          </cell>
          <cell r="E5616" t="str">
            <v>10,63</v>
          </cell>
        </row>
        <row r="5617">
          <cell r="A5617" t="str">
            <v>101268</v>
          </cell>
          <cell r="B5617" t="str">
            <v>ESCAVAÇÃO VERTICAL PARA INFRAESTRUTURA, COM CARGA, DESCARGA E TRANSPORTE DE SOLO DE 1ª CATEGORIA, COM ESCAVADEIRA HIDRÁULICA (CAÇAMBA: 0,8 M³ / 111HP), FROTA DE 5 CAMINHÕES BASCULANTES DE 10 M³, DMT DE 1,5 KM E VELOCIDADE MÉDIA18 KM/H. AF_05/2020</v>
          </cell>
          <cell r="C5617" t="str">
            <v>M3</v>
          </cell>
          <cell r="D5617" t="str">
            <v>ATRIBUÍDO SÃO PAULO</v>
          </cell>
          <cell r="E5617" t="str">
            <v>17,54</v>
          </cell>
        </row>
        <row r="5618">
          <cell r="A5618" t="str">
            <v>101269</v>
          </cell>
          <cell r="B5618" t="str">
            <v>ESCAVAÇÃO VERTICAL PARA INFRAESTRUTURA, COM CARGA, DESCARGA E TRANSPORTE DE SOLO DE 1ª CATEGORIA, COM ESCAVADEIRA HIDRÁULICA (CAÇAMBA: 0,8 M³ / 111HP), FROTA DE 6 CAMINHÕES BASCULANTES DE 10 M³, DMT DE 2 KM E VELOCIDADE MÉDIA 19 KM/H. AF_05/2020</v>
          </cell>
          <cell r="C5618" t="str">
            <v>M3</v>
          </cell>
          <cell r="D5618" t="str">
            <v>ATRIBUÍDO SÃO PAULO</v>
          </cell>
          <cell r="E5618" t="str">
            <v>19,51</v>
          </cell>
        </row>
        <row r="5619">
          <cell r="A5619" t="str">
            <v>101270</v>
          </cell>
          <cell r="B5619" t="str">
            <v>ESCAVAÇÃO VERTICAL PARA INFRAESTRUTURA, COM CARGA, DESCARGA E TRANSPORTE DE SOLO DE 1ª CATEGORIA, COM ESCAVADEIRA HIDRÁULICA (CAÇAMBA: 0,8 M³ / 111HP), FROTA DE 7 CAMINHÕES BASCULANTES DE 10 M³, DMT DE 3 KM E VELOCIDADE MÉDIA 20 KM/H. AF_05/2020</v>
          </cell>
          <cell r="C5619" t="str">
            <v>M3</v>
          </cell>
          <cell r="D5619" t="str">
            <v>ATRIBUÍDO SÃO PAULO</v>
          </cell>
          <cell r="E5619" t="str">
            <v>22,63</v>
          </cell>
        </row>
        <row r="5620">
          <cell r="A5620" t="str">
            <v>101271</v>
          </cell>
          <cell r="B5620" t="str">
            <v>ESCAVAÇÃO VERTICAL PARA INFRAESTRUTURA, COM CARGA, DESCARGA E TRANSPORTE DE SOLO DE 1ª CATEGORIA, COM ESCAVADEIRA HIDRÁULICA (CAÇAMBA: 0,8 M³ / 111HP), FROTA DE 8 CAMINHÕES BASCULANTES DE 10 M³, DMT DE 4 KM E VELOCIDADE MÉDIA 22 KM/H. AF_05/2020</v>
          </cell>
          <cell r="C5620" t="str">
            <v>M3</v>
          </cell>
          <cell r="D5620" t="str">
            <v>ATRIBUÍDO SÃO PAULO</v>
          </cell>
          <cell r="E5620" t="str">
            <v>25,10</v>
          </cell>
        </row>
        <row r="5621">
          <cell r="A5621" t="str">
            <v>101272</v>
          </cell>
          <cell r="B5621" t="str">
            <v>ESCAVAÇÃO VERTICAL PARA INFRAESTRUTURA, COM CARGA, DESCARGA E TRANSPORTE DE SOLO DE 1ª CATEGORIA, COM ESCAVADEIRA HIDRÁULICA (CAÇAMBA: 0,8 M³ / 111HP), FROTA DE 10 CAMINHÕES BASCULANTES DE 10 M³, DMT DE 6 KM E VELOCIDADE MÉDIA22 KM/H. AF_05/2020</v>
          </cell>
          <cell r="C5621" t="str">
            <v>M3</v>
          </cell>
          <cell r="D5621" t="str">
            <v>ATRIBUÍDO SÃO PAULO</v>
          </cell>
          <cell r="E5621" t="str">
            <v>31,35</v>
          </cell>
        </row>
        <row r="5622">
          <cell r="A5622" t="str">
            <v>101273</v>
          </cell>
          <cell r="B5622" t="str">
            <v>ESCAVAÇÃO VERTICAL PARA INFRAESTRUTURA, COM CARGA, DESCARGA E TRANSPORTE DE SOLO DE 1ª CATEGORIA, COM ESCAVADEIRA HIDRÁULICA (CAÇAMBA: 1,2 M³ / 155HP), FROTA DE 6 CAMINHÕES BASCULANTES DE 10 M³, DMT DE 1,5 KM E VELOCIDADE MÉDIA18 KM/H. AF_05/2020</v>
          </cell>
          <cell r="C5622" t="str">
            <v>M3</v>
          </cell>
          <cell r="D5622" t="str">
            <v>ATRIBUÍDO SÃO PAULO</v>
          </cell>
          <cell r="E5622" t="str">
            <v>16,78</v>
          </cell>
        </row>
        <row r="5623">
          <cell r="A5623" t="str">
            <v>101274</v>
          </cell>
          <cell r="B5623" t="str">
            <v>ESCAVAÇÃO VERTICAL PARA INFRAESTRUTURA, COM CARGA, DESCARGA E TRANSPORTE DE SOLO DE 1ª CATEGORIA, COM ESCAVADEIRA HIDRÁULICA (CAÇAMBA: 1,2 M³ / 155HP), FROTA DE 7 CAMINHÕES BASCULANTES DE 10 M³, DMT DE 2 KM E VELOCIDADE MÉDIA 19 KM/H. AF_05/2020</v>
          </cell>
          <cell r="C5623" t="str">
            <v>M3</v>
          </cell>
          <cell r="D5623" t="str">
            <v>ATRIBUÍDO SÃO PAULO</v>
          </cell>
          <cell r="E5623" t="str">
            <v>18,54</v>
          </cell>
        </row>
        <row r="5624">
          <cell r="A5624" t="str">
            <v>101275</v>
          </cell>
          <cell r="B5624" t="str">
            <v>ESCAVAÇÃO VERTICAL PARA INFRAESTRUTURA, COM CARGA, DESCARGA E TRANSPORTE DE SOLO DE 1ª CATEGORIA, COM ESCAVADEIRA HIDRÁULICA (CAÇAMBA: 1,2 M³ / 155HP), FROTA DE 8 CAMINHÕES BASCULANTES DE 10 M³, DMT DE 3 KM E VELOCIDADE MÉDIA 20 KM/H. AF_05/2020</v>
          </cell>
          <cell r="C5624" t="str">
            <v>M3</v>
          </cell>
          <cell r="D5624" t="str">
            <v>ATRIBUÍDO SÃO PAULO</v>
          </cell>
          <cell r="E5624" t="str">
            <v>21,50</v>
          </cell>
        </row>
        <row r="5625">
          <cell r="A5625" t="str">
            <v>101276</v>
          </cell>
          <cell r="B5625" t="str">
            <v>ESCAVAÇÃO VERTICAL PARA INFRAESTRUTURA, COM CARGA, DESCARGA E TRANSPORTE DE SOLO DE 1ª CATEGORIA, COM ESCAVADEIRA HIDRÁULICA (CAÇAMBA: 1,2 M³ / 155HP), FROTA DE 9 CAMINHÕES BASCULANTES DE 10 M³, DMT DE 4 KM E VELOCIDADE MÉDIA 22 KM/H. AF_05/2020</v>
          </cell>
          <cell r="C5625" t="str">
            <v>M3</v>
          </cell>
          <cell r="D5625" t="str">
            <v>ATRIBUÍDO SÃO PAULO</v>
          </cell>
          <cell r="E5625" t="str">
            <v>23,77</v>
          </cell>
        </row>
        <row r="5626">
          <cell r="A5626" t="str">
            <v>101277</v>
          </cell>
          <cell r="B5626" t="str">
            <v>ESCAVAÇÃO VERTICAL PARA INFRAESTRUTURA, COM CARGA, DESCARGA E TRANSPORTE DE SOLO DE 1ª CATEGORIA, COM ESCAVADEIRA HIDRÁULICA (CAÇAMBA: 1,2 M³ / 155HP), FROTA DE 12 CAMINHÕES BASCULANTES DE 10 M³, DMT DE 6 KM E VELOCIDADE MÉDIA22 KM/H. AF_05/2020</v>
          </cell>
          <cell r="C5626" t="str">
            <v>M3</v>
          </cell>
          <cell r="D5626" t="str">
            <v>ATRIBUÍDO SÃO PAULO</v>
          </cell>
          <cell r="E5626" t="str">
            <v>30,38</v>
          </cell>
        </row>
        <row r="5627">
          <cell r="A5627" t="str">
            <v>102354</v>
          </cell>
          <cell r="B5627" t="str">
            <v>DESMONTE DE MATERIAL DE 3ª CATEGORIA (BLOCOS DE ROCHAS OU MATACOS), COM MARTELETE PNEUMÁTICO MANUAL  EXCLUSIVE CARGA E TRANSPORTE. AF_03/2021</v>
          </cell>
          <cell r="C5627" t="str">
            <v>M3</v>
          </cell>
          <cell r="D5627" t="str">
            <v>ATRIBUÍDO SÃO PAULO</v>
          </cell>
          <cell r="E5627" t="str">
            <v>149,01</v>
          </cell>
        </row>
        <row r="5628">
          <cell r="A5628" t="str">
            <v>102355</v>
          </cell>
          <cell r="B5628" t="str">
            <v>DESMONTE DE MATERIAL DE 3ª CATEGORIA (BLOCOS DE ROCHAS OU MATACOS), EM VALA, COM MARTELETE PNEUMÁTICO MANUAL   EXCLUSIVE RETIRADA, CARGA E TRANSPORTE. AF_03/2021</v>
          </cell>
          <cell r="C5628" t="str">
            <v>M3</v>
          </cell>
          <cell r="D5628" t="str">
            <v>ATRIBUÍDO SÃO PAULO</v>
          </cell>
          <cell r="E5628" t="str">
            <v>173,83</v>
          </cell>
        </row>
        <row r="5629">
          <cell r="A5629" t="str">
            <v>102360</v>
          </cell>
          <cell r="B5629" t="str">
            <v>RETIRADA DE MATERIAL DE 3ª CATEGORIA (APÓS ESCAVAÇÃO/DESMONTE) EM VALAS, COM ESCAVADEIRA HIDRÁULICA - EXCLUSIVE CARGA E TRANSPORTE. AF_03/2021</v>
          </cell>
          <cell r="C5629" t="str">
            <v>M3</v>
          </cell>
          <cell r="D5629" t="str">
            <v>ATRIBUÍDO SÃO PAULO</v>
          </cell>
          <cell r="E5629" t="str">
            <v>22,77</v>
          </cell>
        </row>
        <row r="5630">
          <cell r="A5630" t="str">
            <v>102361</v>
          </cell>
          <cell r="B5630" t="str">
            <v>RETIRADA DE MATERIAL DE 3ª CATEGORIA (APÓS ESCAVAÇÃO/DESMONTE) EM VALAS, COM RETROESCAVADEIRA - EXCLUSIVE CARGA E TRANSPORTE. AF_03/2021</v>
          </cell>
          <cell r="C5630" t="str">
            <v>M3</v>
          </cell>
          <cell r="D5630" t="str">
            <v>ATRIBUÍDO SÃO PAULO</v>
          </cell>
          <cell r="E5630" t="str">
            <v>32,51</v>
          </cell>
        </row>
        <row r="5631">
          <cell r="A5631" t="str">
            <v>90082</v>
          </cell>
          <cell r="B5631" t="str">
            <v>ESCAVAÇÃO MECANIZADA DE VALA COM PROF. ATÉ 1,5 M (MÉDIA MONTANTE E JUSANTE/UMA COMPOSIÇÃO POR TRECHO), ESCAVADEIRA (0,8 M3), LARG. DE 1,5 M A 2,5 M, EM SOLO DE 1A CATEGORIA, EM LOCAIS COM ALTO NÍVEL DE INTERFERÊNCIA. AF_02/2021</v>
          </cell>
          <cell r="C5631" t="str">
            <v>M3</v>
          </cell>
          <cell r="D5631" t="str">
            <v>ATRIBUÍDO SÃO PAULO</v>
          </cell>
          <cell r="E5631" t="str">
            <v>10,63</v>
          </cell>
        </row>
        <row r="5632">
          <cell r="A5632" t="str">
            <v>90084</v>
          </cell>
          <cell r="B5632" t="str">
            <v>ESCAVAÇÃO MECANIZADA DE VALA COM PROF. MAIOR QUE 1,5 M ATÉ 3,0 M (MÉDIA MONTANTE E JUSANTE/UMA COMPOSIÇÃO POR TRECHO), ESCAVADEIRA (0,8 M3), LARGURA ATÉ 1,5 M, EM SOLO DE 1A CATEGORIA, EM LOCAIS COM ALTO NÍVEL DE INTERFERÊNCIA. AF_02/2021</v>
          </cell>
          <cell r="C5632" t="str">
            <v>M3</v>
          </cell>
          <cell r="D5632" t="str">
            <v>ATRIBUÍDO SÃO PAULO</v>
          </cell>
          <cell r="E5632" t="str">
            <v>10,30</v>
          </cell>
        </row>
        <row r="5633">
          <cell r="A5633" t="str">
            <v>90086</v>
          </cell>
          <cell r="B5633" t="str">
            <v>ESCAVAÇÃO MECANIZADA DE VALA COM PROF. MAIOR QUE 3,0 M ATÉ 4,5 M(MÉDIA MONTANTE E JUSANTE/UMA COMPOSIÇÃO POR TRECHO), ESCAVADEIRA (0,8 M3), LARG. MENOR QUE 1,5 M, EM SOLO DE 1A CATEGORIA, EM LOCAIS COM ALTO NÍVEL DE INTERFERÊNCIA. AF_02/2021</v>
          </cell>
          <cell r="C5633" t="str">
            <v>M3</v>
          </cell>
          <cell r="D5633" t="str">
            <v>ATRIBUÍDO SÃO PAULO</v>
          </cell>
          <cell r="E5633" t="str">
            <v>9,73</v>
          </cell>
        </row>
        <row r="5634">
          <cell r="A5634" t="str">
            <v>90087</v>
          </cell>
          <cell r="B5634" t="str">
            <v>ESCAVAÇÃO MECANIZADA DE VALA COM PROF. DE 3,0 M ATÉ 4,5 M(MÉDIA MONTANTE E JUSANTE/UMA COMPOSIÇÃO POR TRECHO), ESCAVADEIRA (1,2 M3), LARG. DE 1,5 M A 2,5 M, EM SOLO DE 1A CATEGORIA, EM LOCAIS COM ALTO NÍVEL DE INTERFERÊNCIA. AF_02/2021</v>
          </cell>
          <cell r="C5634" t="str">
            <v>M3</v>
          </cell>
          <cell r="D5634" t="str">
            <v>ATRIBUÍDO SÃO PAULO</v>
          </cell>
          <cell r="E5634" t="str">
            <v>8,95</v>
          </cell>
        </row>
        <row r="5635">
          <cell r="A5635" t="str">
            <v>90090</v>
          </cell>
          <cell r="B5635" t="str">
            <v>ESCAVAÇÃO MECANIZADA DE VALA COM PROF. MAIOR QUE 4,5 M ATÉ 6,0 M(MÉDIA MONTANTE E JUSANTE/UMA COMPOSIÇÃO POR TRECHO), ESCAVADEIRA (1,2 M3), LARG. DE 1,5 M A 2,5 M, EM SOLO DE 1A CATEGORIA, EM LOCAIS COM ALTO NÍVEL DE INTERFERÊNCIA. AF_02/2021</v>
          </cell>
          <cell r="C5635" t="str">
            <v>M3</v>
          </cell>
          <cell r="D5635" t="str">
            <v>ATRIBUÍDO SÃO PAULO</v>
          </cell>
          <cell r="E5635" t="str">
            <v>8,75</v>
          </cell>
        </row>
        <row r="5636">
          <cell r="A5636" t="str">
            <v>90091</v>
          </cell>
          <cell r="B5636" t="str">
            <v>ESCAVAÇÃO MECANIZADA DE VALA COM PROF. ATÉ 1,5 M (MÉDIA MONTANTE E JUSANTE/UMA COMPOSIÇÃO POR TRECHO), ESCAVADEIRA (0,8 M3), LARG. DE 1,5 M A 2,5 M, EM SOLO DE 1A CATEGORIA, LOCAIS COM BAIXO NÍVEL DE INTERFERÊNCIA. AF_02/2021</v>
          </cell>
          <cell r="C5636" t="str">
            <v>M3</v>
          </cell>
          <cell r="D5636" t="str">
            <v>ATRIBUÍDO SÃO PAULO</v>
          </cell>
          <cell r="E5636" t="str">
            <v>5,73</v>
          </cell>
        </row>
        <row r="5637">
          <cell r="A5637" t="str">
            <v>90092</v>
          </cell>
          <cell r="B5637" t="str">
            <v>ESCAVAÇÃO MECANIZADA DE VALA COM PROF. MAIOR QUE 1,5 M E ATÉ 3,0 M(MÉDIA MONTANTE E JUSANTE/UMA COMPOSIÇÃO POR TRECHO), ESCAVADEIRA (0,8 M3), LARG. MENOR QUE 1,5 M, EM SOLO DE 1A CATEGORIA, LOCAIS COM BAIXO NÍVEL DE INTERFERÊNCIA. AF_02/2021</v>
          </cell>
          <cell r="C5637" t="str">
            <v>M3</v>
          </cell>
          <cell r="D5637" t="str">
            <v>ATRIBUÍDO SÃO PAULO</v>
          </cell>
          <cell r="E5637" t="str">
            <v>5,66</v>
          </cell>
        </row>
        <row r="5638">
          <cell r="A5638" t="str">
            <v>90094</v>
          </cell>
          <cell r="B5638" t="str">
            <v>ESCAVAÇÃO MECANIZADA DE VALA COM PROF. MAIOR QUE 3,0 M ATÉ 4,5 M (MÉDIA MONTANTE E JUSANTE/UMA COMPOSIÇÃO POR TRECHO), ESCAVADEIRA (0,8 M3), LARG. MENOR QUE 1,5 M, EM SOLO DE 1A CATEGORIA, LOCAIS COM BAIXO NÍVEL DE INTERFERÊNCIA. AF_02/2021</v>
          </cell>
          <cell r="C5638" t="str">
            <v>M3</v>
          </cell>
          <cell r="D5638" t="str">
            <v>ATRIBUÍDO SÃO PAULO</v>
          </cell>
          <cell r="E5638" t="str">
            <v>5,37</v>
          </cell>
        </row>
        <row r="5639">
          <cell r="A5639" t="str">
            <v>90095</v>
          </cell>
          <cell r="B5639" t="str">
            <v>ESCAVAÇÃO MECANIZADA DE VALA COM PROF. MAIOR QUE 3,0 M ATÉ 4,5 M (MÉDIA MONTANTE E JUSANTE/UMA COMPOSIÇÃO POR TRECHO), ESCAVADEIRA (1,2 M3), LARG. DE 1,5 M A 2,5 M, EM SOLO DE 1A CATEGORIA, LOCAIS COM BAIXO NÍVEL DE INTERFERÊNCIA. AF_02/2021</v>
          </cell>
          <cell r="C5639" t="str">
            <v>M3</v>
          </cell>
          <cell r="D5639" t="str">
            <v>ATRIBUÍDO SÃO PAULO</v>
          </cell>
          <cell r="E5639" t="str">
            <v>4,93</v>
          </cell>
        </row>
        <row r="5640">
          <cell r="A5640" t="str">
            <v>90098</v>
          </cell>
          <cell r="B5640" t="str">
            <v>ESCAVAÇÃO MECANIZADA DE VALA COM PROF. MAIOR QUE 4,5 M ATÉ 6,0 M (MÉDIA MONTANTE E JUSANTE/UMA COMPOSIÇÃO POR TRECHO), ESCAVADEIRA (1,2 M3), LARG. DE 1,5 M A 2,5 M, EM SOLO DE 1A CATEGORIA, LOCAIS COM BAIXO NÍVEL DE INTERFERÊNCIA. AF_02/2021</v>
          </cell>
          <cell r="C5640" t="str">
            <v>M3</v>
          </cell>
          <cell r="D5640" t="str">
            <v>ATRIBUÍDO SÃO PAULO</v>
          </cell>
          <cell r="E5640" t="str">
            <v>4,84</v>
          </cell>
        </row>
        <row r="5641">
          <cell r="A5641" t="str">
            <v>90099</v>
          </cell>
          <cell r="B5641" t="str">
            <v>ESCAVAÇÃO MECANIZADA DE VALA COM PROF. ATÉ 1,5 M (MÉDIA MONTANTE E JUSANTE/UMA COMPOSIÇÃO POR TRECHO), RETROESCAV. (0,26 M3), LARG. MENOR QUE 0,8 M, EM SOLO DE 1A CATEGORIA, EM LOCAIS COM ALTO NÍVEL DE INTERFERÊNCIA. AF_02/2021</v>
          </cell>
          <cell r="C5641" t="str">
            <v>M3</v>
          </cell>
          <cell r="D5641" t="str">
            <v>ATRIBUÍDO SÃO PAULO</v>
          </cell>
          <cell r="E5641" t="str">
            <v>14,22</v>
          </cell>
        </row>
        <row r="5642">
          <cell r="A5642" t="str">
            <v>90100</v>
          </cell>
          <cell r="B5642" t="str">
            <v>ESCAVAÇÃO MECANIZADA DE VALA COM PROF. ATÉ 1,5 M (MÉDIA MONTANTE E JUSANTE/UMA COMPOSIÇÃO POR TRECHO), RETROESCAV. (0,26 M3), LARG. DE 0,8 M A 1,5 M, EM SOLO DE 1A CATEGORIA, EM LOCAIS COM ALTO NÍVEL DE INTERFERÊNCIA. AF_02/2021</v>
          </cell>
          <cell r="C5642" t="str">
            <v>M3</v>
          </cell>
          <cell r="D5642" t="str">
            <v>ATRIBUÍDO SÃO PAULO</v>
          </cell>
          <cell r="E5642" t="str">
            <v>12,07</v>
          </cell>
        </row>
        <row r="5643">
          <cell r="A5643" t="str">
            <v>90101</v>
          </cell>
          <cell r="B5643" t="str">
            <v>ESCAVAÇÃO MECANIZADA DE VALA COM PROF. MAIOR QUE 1,5 M ATÉ 3,0 M (MÉDIA MONTANTE E JUSANTE/UMA COMPOSIÇÃO POR TRECHO), RETROESCAV. (0,26 M3), LARG. MENOR QUE 0,8 M, EM SOLO DE 1A CATEGORIA, EM LOCAIS COM ALTO NÍVEL DE INTERFERÊNCIA. AF_02/2021</v>
          </cell>
          <cell r="C5643" t="str">
            <v>M3</v>
          </cell>
          <cell r="D5643" t="str">
            <v>ATRIBUÍDO SÃO PAULO</v>
          </cell>
          <cell r="E5643" t="str">
            <v>11,92</v>
          </cell>
        </row>
        <row r="5644">
          <cell r="A5644" t="str">
            <v>90102</v>
          </cell>
          <cell r="B5644" t="str">
            <v>ESCAVAÇÃO MECANIZADA DE VALA COM PROF. MAIOR QUE 1,5 M ATÉ 3,0 M (MÉDIA MONTANTE E JUSANTE/UMA COMPOSIÇÃO POR TRECHO), RETROESCAV. (0,26 M3), LARGURA DE 0,8 M A 1,5 M, EM SOLO DE 1A CATEGORIA, EM LOCAIS COM ALTO NÍVEL DE INTERFERÊNCIA. AF_02/2021</v>
          </cell>
          <cell r="C5644" t="str">
            <v>M3</v>
          </cell>
          <cell r="D5644" t="str">
            <v>ATRIBUÍDO SÃO PAULO</v>
          </cell>
          <cell r="E5644" t="str">
            <v>10,86</v>
          </cell>
        </row>
        <row r="5645">
          <cell r="A5645" t="str">
            <v>90105</v>
          </cell>
          <cell r="B5645" t="str">
            <v>ESCAVAÇÃO MECANIZADA DE VALA COM PROFUNDIDADE ATÉ 1,5 M (MÉDIA MONTANTE E JUSANTE/UMA COMPOSIÇÃO POR TRECHO), RETROESCAV. (0,26 M3), LARGURA MENOR QUE 0,8 M, EM SOLO DE 1A CATEGORIA, LOCAIS COM BAIXO NÍVEL DE INTERFERÊNCIA. AF_02/2021</v>
          </cell>
          <cell r="C5645" t="str">
            <v>M3</v>
          </cell>
          <cell r="D5645" t="str">
            <v>ATRIBUÍDO SÃO PAULO</v>
          </cell>
          <cell r="E5645" t="str">
            <v>7,84</v>
          </cell>
        </row>
        <row r="5646">
          <cell r="A5646" t="str">
            <v>90106</v>
          </cell>
          <cell r="B5646" t="str">
            <v>ESCAVAÇÃO MECANIZADA DE VALA COM PROFUNDIDADE ATÉ 1,5 M (MÉDIA MONTANTE E JUSANTE/UMA COMPOSIÇÃO POR TRECHO), RETROESCAV. (0,26 M3), LARGURA DE 0,8 M A 1,5 M, EM SOLO DE 1A CATEGORIA, LOCAIS COM BAIXO NÍVEL DE INTERFERÊNCIA. AF_02/2021</v>
          </cell>
          <cell r="C5646" t="str">
            <v>M3</v>
          </cell>
          <cell r="D5646" t="str">
            <v>ATRIBUÍDO SÃO PAULO</v>
          </cell>
          <cell r="E5646" t="str">
            <v>6,66</v>
          </cell>
        </row>
        <row r="5647">
          <cell r="A5647" t="str">
            <v>90107</v>
          </cell>
          <cell r="B5647" t="str">
            <v>ESCAVAÇÃO MECANIZADA DE VALA COM PROFUNDIDADE MAIOR QUE 1,5 M ATÉ 3,0 M (MÉDIA MONTANTE E JUSANTE/UMA COMPOSIÇÃO POR TRECHO), RETROESCAV. (0,26 M3), LARGURA MENOR QUE 0,8 M, EM SOLO DE 1A CATEGORIA, LOCAIS COM BAIXO NÍVEL DE INTERFERÊNCIA. AF_02/2021</v>
          </cell>
          <cell r="C5647" t="str">
            <v>M3</v>
          </cell>
          <cell r="D5647" t="str">
            <v>ATRIBUÍDO SÃO PAULO</v>
          </cell>
          <cell r="E5647" t="str">
            <v>6,58</v>
          </cell>
        </row>
        <row r="5648">
          <cell r="A5648" t="str">
            <v>90108</v>
          </cell>
          <cell r="B5648" t="str">
            <v>ESCAVAÇÃO MECANIZADA DE VALA COM PROFUNDIDADE MAIOR QUE 1,5 M ATÉ 3,0 M (MÉDIA MONTANTE E JUSANTE/UMA COMPOSIÇÃO POR TRECHO), RETROESCAV (0,26 M3), LARGURA DE 0,8 M A 1,5 M, EM SOLO DE 1A CATEGORIA, LOCAIS COM BAIXO NÍVEL DE INTERFERÊNCIA. AF_02/2021</v>
          </cell>
          <cell r="C5648" t="str">
            <v>M3</v>
          </cell>
          <cell r="D5648" t="str">
            <v>ATRIBUÍDO SÃO PAULO</v>
          </cell>
          <cell r="E5648" t="str">
            <v>5,99</v>
          </cell>
        </row>
        <row r="5649">
          <cell r="A5649" t="str">
            <v>93358</v>
          </cell>
          <cell r="B5649" t="str">
            <v>ESCAVAÇÃO MANUAL DE VALA COM PROFUNDIDADE MENOR OU IGUAL A 1,30 M. AF_02/2021</v>
          </cell>
          <cell r="C5649" t="str">
            <v>M3</v>
          </cell>
          <cell r="D5649" t="str">
            <v>COLETADO</v>
          </cell>
          <cell r="E5649" t="str">
            <v>68,08</v>
          </cell>
        </row>
        <row r="5650">
          <cell r="A5650" t="str">
            <v>102276</v>
          </cell>
          <cell r="B5650" t="str">
            <v>ESCAVAÇÃO MECANIZADA DE VALA COM PROF. ATÉ 1,5 M (MÉDIA MONTANTE E JUSANTE/UMA COMPOSIÇÃO POR TRECHO), ESCAVADEIRA (0,8 M3), LARG. MENOR QUE 1,5 M, EM SOLO DE 1A CATEGORIA, EM LOCAIS COM ALTO NÍVEL DE INTERFERÊNCIA. AF_02/2021</v>
          </cell>
          <cell r="C5650" t="str">
            <v>M3</v>
          </cell>
          <cell r="D5650" t="str">
            <v>ATRIBUÍDO SÃO PAULO</v>
          </cell>
          <cell r="E5650" t="str">
            <v>11,96</v>
          </cell>
        </row>
        <row r="5651">
          <cell r="A5651" t="str">
            <v>102277</v>
          </cell>
          <cell r="B5651" t="str">
            <v>ESCAVAÇÃO MECANIZADA DE VALA COM PROF. MAIOR QUE  4,5 M ATÉ 6,0 M (MÉDIA MONTANTE E JUSANTE/UMA COMPOSIÇÃO POR TRECHO), ESCAVADEIRA (0,8 M3), LARG. MENOR QUE 1,5 M, EM SOLO DE 1A CATEGORIA, EM LOCAIS COM ALTO NÍVEL DE INTERFERÊNCIA. AF_02/2021</v>
          </cell>
          <cell r="C5651" t="str">
            <v>M3</v>
          </cell>
          <cell r="D5651" t="str">
            <v>ATRIBUÍDO SÃO PAULO</v>
          </cell>
          <cell r="E5651" t="str">
            <v>9,44</v>
          </cell>
        </row>
        <row r="5652">
          <cell r="A5652" t="str">
            <v>102278</v>
          </cell>
          <cell r="B5652" t="str">
            <v>ESCAVAÇÃO MECANIZADA DE VALA COM PROF. MAIOR QUE 1,50 M ATÉ 3,0 M (MÉDIA MONTANTE E JUSANTE/UMA COMPOSIÇÃO POR TRECHO), ESCAVADEIRA (1,2 M3), LARG. DE 1,5 M A 2,5 M, EM SOLO DE 1A CATEGORIA, EM LOCAIS COM ALTO NÍVEL DE INTERFERÊNCIA. AF_02/2021</v>
          </cell>
          <cell r="C5652" t="str">
            <v>M3</v>
          </cell>
          <cell r="D5652" t="str">
            <v>ATRIBUÍDO SÃO PAULO</v>
          </cell>
          <cell r="E5652" t="str">
            <v>9,33</v>
          </cell>
        </row>
        <row r="5653">
          <cell r="A5653" t="str">
            <v>102279</v>
          </cell>
          <cell r="B5653" t="str">
            <v>ESCAVAÇÃO MECANIZADA DE VALA COM PROF. ATÉ 1,5 M (MÉDIA MONTANTE E JUSANTE/UMA COMPOSIÇÃO POR TRECHO), ESCAVADEIRA (0,8 M3),LARG. MENOR QUE 1,5 M, EM SOLO DE 1A CATEGORIA, LOCAIS COM BAIXO NÍVEL DE INTERFERÊNCIA. AF_02/2021</v>
          </cell>
          <cell r="C5653" t="str">
            <v>M3</v>
          </cell>
          <cell r="D5653" t="str">
            <v>ATRIBUÍDO SÃO PAULO</v>
          </cell>
          <cell r="E5653" t="str">
            <v>6,59</v>
          </cell>
        </row>
        <row r="5654">
          <cell r="A5654" t="str">
            <v>102280</v>
          </cell>
          <cell r="B5654" t="str">
            <v>ESCAVAÇÃO MECANIZADA DE VALA COM PROF. MAIOR QUE 4,5 M ATÉ 6,0 M (MÉDIA MONTANTE E JUSANTE/UMA COMPOSIÇÃO POR TRECHO),COM ESCAVADEIRA (0,8 M3), LARG. MENOR QUE 1,5 M, EM SOLO DE 1A CATEGORIA, LOCAIS COM BAIXO NÍVEL DE INTERFERÊNCIA. AF_02/2021</v>
          </cell>
          <cell r="C5654" t="str">
            <v>M3</v>
          </cell>
          <cell r="D5654" t="str">
            <v>ATRIBUÍDO SÃO PAULO</v>
          </cell>
          <cell r="E5654" t="str">
            <v>5,21</v>
          </cell>
        </row>
        <row r="5655">
          <cell r="A5655" t="str">
            <v>102281</v>
          </cell>
          <cell r="B5655" t="str">
            <v>ESCAVAÇÃO MECANIZADA DE VALA COM PROF. MAIOR QUE 1,5 M ATÉ 3,0 M (MÉDIA MONTANTE E JUSANTE/UMA COMPOSIÇÃO POR TRECHO),COM ESCAVADEIRA (1,2 M3),LARG. DE 1,5 M A 2,5 M, EM SOLO DE 1A CATEGORIA, LOCAIS COM BAIXO NÍVEL DE INTERFERÊNCIA. AF_02/2021</v>
          </cell>
          <cell r="C5655" t="str">
            <v>M3</v>
          </cell>
          <cell r="D5655" t="str">
            <v>ATRIBUÍDO SÃO PAULO</v>
          </cell>
          <cell r="E5655" t="str">
            <v>5,15</v>
          </cell>
        </row>
        <row r="5656">
          <cell r="A5656" t="str">
            <v>102282</v>
          </cell>
          <cell r="B5656" t="str">
            <v>ESCAVAÇÃO MECANIZADA DE VALA COM PROF. ATÉ 1,5 M (MÉDIA MONTANTE E JUSANTE/UMA COMPOSIÇÃO POR TRECHO), ESCAVADEIRA (0,8 M3),LARG. MENOR QUE 1,5 M, EM SOLO DE MOLE, EM LOCAIS COM ALTO NÍVEL DE INTERFERÊNCIA. AF_02/2021</v>
          </cell>
          <cell r="C5656" t="str">
            <v>M3</v>
          </cell>
          <cell r="D5656" t="str">
            <v>ATRIBUÍDO SÃO PAULO</v>
          </cell>
          <cell r="E5656" t="str">
            <v>13,27</v>
          </cell>
        </row>
        <row r="5657">
          <cell r="A5657" t="str">
            <v>102283</v>
          </cell>
          <cell r="B5657" t="str">
            <v>ESCAVAÇÃO MECANIZADA DE VALA COM PROF. ATÉ 1,5 M (MÉDIA MONTANTE E JUSANTE/UMA COMPOSIÇÃO POR TRECHO), ESCAVADEIRA (0,8 M3), LARG. DE 1,5 M A 2,5 M, EM SOLO MOLE, EM LOCAIS COM ALTO NÍVEL DE INTERFERÊNCIA. AF_02/2021</v>
          </cell>
          <cell r="C5657" t="str">
            <v>M3</v>
          </cell>
          <cell r="D5657" t="str">
            <v>ATRIBUÍDO SÃO PAULO</v>
          </cell>
          <cell r="E5657" t="str">
            <v>11,80</v>
          </cell>
        </row>
        <row r="5658">
          <cell r="A5658" t="str">
            <v>102284</v>
          </cell>
          <cell r="B5658" t="str">
            <v>ESCAVAÇÃO MECANIZADA DE VALA COM PROF. MAIOR QUE 1,5 M ATÉ 3,0 M (MÉDIA MONTANTE E JUSANTE/UMA COMPOSIÇÃO POR TRECHO), ESCAVADEIRA (0,8 M3), LARGURA ATÉ 1,5 M, EM SOLO MOLE, EM LOCAIS COM ALTO NÍVEL DE INTERFERÊNCIA. AF_02/2021</v>
          </cell>
          <cell r="C5658" t="str">
            <v>M3</v>
          </cell>
          <cell r="D5658" t="str">
            <v>ATRIBUÍDO SÃO PAULO</v>
          </cell>
          <cell r="E5658" t="str">
            <v>11,42</v>
          </cell>
        </row>
        <row r="5659">
          <cell r="A5659" t="str">
            <v>102285</v>
          </cell>
          <cell r="B5659" t="str">
            <v>ESCAVAÇÃO MECANIZADA DE VALA COM PROF. MAIOR QUE 3,0 M ATÉ 4,5 M (MÉDIA MONTANTE E JUSANTE/UMA COMPOSIÇÃO POR TRECHO), ESCAVADEIRA (0,8 M3), LARG. MENOR QUE 1,5 M, EM SOLO  MOLE, EM LOCAIS COM ALTO NÍVEL DE INTERFERÊNCIA. AF_02/2021</v>
          </cell>
          <cell r="C5659" t="str">
            <v>M3</v>
          </cell>
          <cell r="D5659" t="str">
            <v>ATRIBUÍDO SÃO PAULO</v>
          </cell>
          <cell r="E5659" t="str">
            <v>10,80</v>
          </cell>
        </row>
        <row r="5660">
          <cell r="A5660" t="str">
            <v>102286</v>
          </cell>
          <cell r="B5660" t="str">
            <v>ESCAVAÇÃO MECANIZADA DE VALA COM PROF. MAIOR QUE 4,5 M ATÉ 6,0 M (MÉDIA MONTANTE E JUSANTE/UMA COMPOSIÇÃO POR TRECHO), ESCAVADEIRA (0,8 M3),LARG. MENOR QUE 1,5 M, EM SOLO DE MOLE, EM LOCAIS COM ALTO NÍVEL DE INTERFERÊNCIA. AF_02/2021</v>
          </cell>
          <cell r="C5660" t="str">
            <v>M3</v>
          </cell>
          <cell r="D5660" t="str">
            <v>ATRIBUÍDO SÃO PAULO</v>
          </cell>
          <cell r="E5660" t="str">
            <v>10,50</v>
          </cell>
        </row>
        <row r="5661">
          <cell r="A5661" t="str">
            <v>102287</v>
          </cell>
          <cell r="B5661" t="str">
            <v>ESCAVAÇÃO MECANIZADA DE VALA COM PROF. MAIOR QUE 1,5 M ATÉ 3,0 M (MÉDIA MONTANTE E JUSANTE/UMA COMPOSIÇÃO POR TRECHO),COM ESCAVADEIRA (1,2 M3),LARG. DE 1,5 M A 2,5 M, EM SOLO MOLE, EM LOCAIS COM ALTO NÍVEL DE INTERFERÊNCIA. AF_02/2021</v>
          </cell>
          <cell r="C5661" t="str">
            <v>M3</v>
          </cell>
          <cell r="D5661" t="str">
            <v>ATRIBUÍDO SÃO PAULO</v>
          </cell>
          <cell r="E5661" t="str">
            <v>10,38</v>
          </cell>
        </row>
        <row r="5662">
          <cell r="A5662" t="str">
            <v>102288</v>
          </cell>
          <cell r="B5662" t="str">
            <v>ESCAVAÇÃO MECANIZADA DE VALA COM PROF. DE 3,0 M ATÉ 4,5 M (MÉDIA MONTANTE E JUSANTE/UMA COMPOSIÇÃO POR TRECHO), ESCAVADEIRA (1,2 M3), LARG. DE 1,5 M A 2,5 M, EM SOLO MOLE, EM LOCAIS COM ALTO NÍVEL DE INTERFERÊNCIA. AF_02/2021</v>
          </cell>
          <cell r="C5662" t="str">
            <v>M3</v>
          </cell>
          <cell r="D5662" t="str">
            <v>ATRIBUÍDO SÃO PAULO</v>
          </cell>
          <cell r="E5662" t="str">
            <v>9,95</v>
          </cell>
        </row>
        <row r="5663">
          <cell r="A5663" t="str">
            <v>102289</v>
          </cell>
          <cell r="B5663" t="str">
            <v>ESCAVAÇÃO MECANIZADA DE VALA COM PROF. MAIOR QUE 4,5 M ATÉ 6,0 M (MÉDIA MONTANTE E JUSANTE/UMA COMPOSIÇÃO POR TRECHO), ESCAVADEIRA (1,2 M3), LARG. DE 1,5 M A 2,5 M, EM SOLO MOLE, EM LOCAIS COM ALTO NÍVEL DE INTERFERÊNCIA. AF_02/2021</v>
          </cell>
          <cell r="C5663" t="str">
            <v>M3</v>
          </cell>
          <cell r="D5663" t="str">
            <v>ATRIBUÍDO SÃO PAULO</v>
          </cell>
          <cell r="E5663" t="str">
            <v>9,73</v>
          </cell>
        </row>
        <row r="5664">
          <cell r="A5664" t="str">
            <v>102290</v>
          </cell>
          <cell r="B5664" t="str">
            <v>ESCAVAÇÃO MECANIZADA DE VALA COM PROF. ATÉ 1,5 M (MÉDIA MONTANTE E JUSANTE/UMA COMPOSIÇÃO POR TRECHO), ESCAVADEIRA (0,8 M3),LARG. MENOR QUE 1,5 M, EM SOLO MOLE, LOCAIS COM BAIXO NÍVEL DE INTERFERÊNCIA. AF_02/2021</v>
          </cell>
          <cell r="C5664" t="str">
            <v>M3</v>
          </cell>
          <cell r="D5664" t="str">
            <v>ATRIBUÍDO SÃO PAULO</v>
          </cell>
          <cell r="E5664" t="str">
            <v>7,32</v>
          </cell>
        </row>
        <row r="5665">
          <cell r="A5665" t="str">
            <v>102291</v>
          </cell>
          <cell r="B5665" t="str">
            <v>ESCAVAÇÃO MECANIZADA DE VALA COM PROF. ATÉ 1,5 M (MÉDIA MONTANTE E JUSANTE/UMA COMPOSIÇÃO POR TRECHO), ESCAVADEIRA (0,8 M3), LARG. DE 1,5 M A 2,5 M, EM SOLO MOLE, LOCAIS COM BAIXO NÍVEL DE INTERFERÊNCIA. AF_02/2021</v>
          </cell>
          <cell r="C5665" t="str">
            <v>M3</v>
          </cell>
          <cell r="D5665" t="str">
            <v>ATRIBUÍDO SÃO PAULO</v>
          </cell>
          <cell r="E5665" t="str">
            <v>6,51</v>
          </cell>
        </row>
        <row r="5666">
          <cell r="A5666" t="str">
            <v>102292</v>
          </cell>
          <cell r="B5666" t="str">
            <v>ESCAVAÇÃO MECANIZADA DE VALA COM PROF. MAIOR QUE 1,5 M E ATÉ 3,0 M (MÉDIA MONTANTE E JUSANTE/UMA COMPOSIÇÃO POR TRECHO), ESCAVADEIRA (0,8 M3), LARG. MENOR QUE 1,5 M, EM SOLO MOLE, LOCAIS COM BAIXO NÍVEL DE INTERFERÊNCIA. AF_02/2021</v>
          </cell>
          <cell r="C5666" t="str">
            <v>M3</v>
          </cell>
          <cell r="D5666" t="str">
            <v>ATRIBUÍDO SÃO PAULO</v>
          </cell>
          <cell r="E5666" t="str">
            <v>6,30</v>
          </cell>
        </row>
        <row r="5667">
          <cell r="A5667" t="str">
            <v>102293</v>
          </cell>
          <cell r="B5667" t="str">
            <v>ESCAVAÇÃO MECANIZADA DE VALA COM PROF.MAIOR QUE 3,0 M ATÉ 4,5 M (MÉDIA MONTANTE E JUSANTE/UMA COMPOSIÇÃO POR TRECHO), ESCAVADEIRA (0,8 M3), LARG. MENOR QUE 1,5 M, EM SOLO MOLE, LOCAIS COM BAIXO NÍVEL DE INTERFERÊNCIA. AF_02/2021</v>
          </cell>
          <cell r="C5667" t="str">
            <v>M3</v>
          </cell>
          <cell r="D5667" t="str">
            <v>ATRIBUÍDO SÃO PAULO</v>
          </cell>
          <cell r="E5667" t="str">
            <v>5,97</v>
          </cell>
        </row>
        <row r="5668">
          <cell r="A5668" t="str">
            <v>102294</v>
          </cell>
          <cell r="B5668" t="str">
            <v>ESCAVAÇÃO MECANIZADA DE VALA COM PROF. MAIOR QUE 4,5 M ATÉ 6,0 M (MÉDIA MONTANTE E JUSANTE/UMA COMPOSIÇÃO POR TRECHO),COM ESCAVADEIRA (0,8 M3), LARG. MENOR QUE 1,5 M, EM SOLO MOLE, LOCAIS COM BAIXO NÍVEL DE INTERFERÊNCIA. AF_02/2021</v>
          </cell>
          <cell r="C5668" t="str">
            <v>M3</v>
          </cell>
          <cell r="D5668" t="str">
            <v>ATRIBUÍDO SÃO PAULO</v>
          </cell>
          <cell r="E5668" t="str">
            <v>5,81</v>
          </cell>
        </row>
        <row r="5669">
          <cell r="A5669" t="str">
            <v>102295</v>
          </cell>
          <cell r="B5669" t="str">
            <v>ESCAVAÇÃO MECANIZADA DE VALA COM PROF. MAIOR QUE 1,5 M ATÉ 3,0 M (MÉDIA MONTANTE E JUSANTE/UMA COMPOSIÇÃO POR TRECHO),COM ESCAVADEIRA (1,2 M3), LARG. DE 1,5 M A 2,5 M, EM SOLO MOLE, LOCAIS COM BAIXO NÍVEL DE INTERFERÊNCIA. AF_02/2021</v>
          </cell>
          <cell r="C5669" t="str">
            <v>M3</v>
          </cell>
          <cell r="D5669" t="str">
            <v>ATRIBUÍDO SÃO PAULO</v>
          </cell>
          <cell r="E5669" t="str">
            <v>5,71</v>
          </cell>
        </row>
        <row r="5670">
          <cell r="A5670" t="str">
            <v>102296</v>
          </cell>
          <cell r="B5670" t="str">
            <v>ESCAVAÇÃO MECANIZADA DE VALA COM PROF. MAIOR QUE 3,0 M ATÉ 4,5 M (MÉDIA MONTANTE E JUSANTE/UMA COMPOSIÇÃO POR TRECHO), ESCAVADEIRA (1,2 M3), LARG. DE 1,5 M A 2,5 M, EM SOLO MOLE, LOCAIS COM BAIXO NÍVEL DE INTERFERÊNCIA. AF_02/2021</v>
          </cell>
          <cell r="C5670" t="str">
            <v>M3</v>
          </cell>
          <cell r="D5670" t="str">
            <v>ATRIBUÍDO SÃO PAULO</v>
          </cell>
          <cell r="E5670" t="str">
            <v>5,49</v>
          </cell>
        </row>
        <row r="5671">
          <cell r="A5671" t="str">
            <v>102297</v>
          </cell>
          <cell r="B5671" t="str">
            <v>ESCAVAÇÃO MECANIZADA DE VALA COM PROF. MAIOR QUE 4,5 M ATÉ 6,0 M (MÉDIA MONTANTE E JUSANTE/UMA COMPOSIÇÃO POR TRECHO), ESCAVADEIRA (1,2 M3), LARG. DE 1,5 M A 2,5 M, EM SOLO MOLE, LOCAIS COM BAIXO NÍVEL DE INTERFERÊNCIA. AF_02/2021</v>
          </cell>
          <cell r="C5671" t="str">
            <v>M3</v>
          </cell>
          <cell r="D5671" t="str">
            <v>ATRIBUÍDO SÃO PAULO</v>
          </cell>
          <cell r="E5671" t="str">
            <v>5,36</v>
          </cell>
        </row>
        <row r="5672">
          <cell r="A5672" t="str">
            <v>102298</v>
          </cell>
          <cell r="B5672" t="str">
            <v>ESCAVAÇÃO MECANIZADA DE VALA COM PROF. ATÉ 1,5 M (MÉDIA MONTANTE E JUSANTE/UMA COMPOSIÇÃO POR TRECHO), RETROESCAV. (0,26 M3), LARG. MENOR QUE 0,8 M, EM SOLO MOLE, EM LOCAIS COM ALTO NÍVEL DE INTERFERÊNCIA. AF_02/2021</v>
          </cell>
          <cell r="C5672" t="str">
            <v>M3</v>
          </cell>
          <cell r="D5672" t="str">
            <v>ATRIBUÍDO SÃO PAULO</v>
          </cell>
          <cell r="E5672" t="str">
            <v>15,80</v>
          </cell>
        </row>
        <row r="5673">
          <cell r="A5673" t="str">
            <v>102299</v>
          </cell>
          <cell r="B5673" t="str">
            <v>ESCAVAÇÃO MECANIZADA DE VALA COM PROF. ATÉ 1,5 M (MÉDIA MONTANTE E JUSANTE/UMA COMPOSIÇÃO POR TRECHO), RETROESCAV. (0,26 M3), LARG. DE 0,8 M A 1,5 M, EM SOLO MOLE, EM LOCAIS COM ALTO NÍVEL DE INTERFERÊNCIA. AF_02/2021</v>
          </cell>
          <cell r="C5673" t="str">
            <v>M3</v>
          </cell>
          <cell r="D5673" t="str">
            <v>ATRIBUÍDO SÃO PAULO</v>
          </cell>
          <cell r="E5673" t="str">
            <v>13,42</v>
          </cell>
        </row>
        <row r="5674">
          <cell r="A5674" t="str">
            <v>102300</v>
          </cell>
          <cell r="B5674" t="str">
            <v>ESCAVAÇÃO MECANIZADA DE VALA COM PROF. MAIOR QUE 1,5 M ATÉ 3,0 M (MÉDIA MONTANTE E JUSANTE/UMA COMPOSIÇÃO POR TRECHO), RETROESCAV. (0,26 M3), LARG. MENOR QUE 0,8 M, EM SOLO MOLE, EM LOCAIS COM ALTO NÍVEL DE INTERFERÊNCIA. AF_02/2021</v>
          </cell>
          <cell r="C5674" t="str">
            <v>M3</v>
          </cell>
          <cell r="D5674" t="str">
            <v>ATRIBUÍDO SÃO PAULO</v>
          </cell>
          <cell r="E5674" t="str">
            <v>13,26</v>
          </cell>
        </row>
        <row r="5675">
          <cell r="A5675" t="str">
            <v>102301</v>
          </cell>
          <cell r="B5675" t="str">
            <v>ESCAVAÇÃO MECANIZADA DE VALA COM PROF. MAIOR QUE 1,5 M ATÉ 3,0 M (MÉDIA MONTANTE E JUSANTE/UMA COMPOSIÇÃO POR TRECHO), RETROESCAV. (0,26 M3), LARG. DE 0,8 M A 1,5 M, EM SOLO MOLE, EM LOCAIS COM ALTO NÍVEL DE INTERFERÊNCIA. AF_02/2021</v>
          </cell>
          <cell r="C5675" t="str">
            <v>M3</v>
          </cell>
          <cell r="D5675" t="str">
            <v>ATRIBUÍDO SÃO PAULO</v>
          </cell>
          <cell r="E5675" t="str">
            <v>12,05</v>
          </cell>
        </row>
        <row r="5676">
          <cell r="A5676" t="str">
            <v>102302</v>
          </cell>
          <cell r="B5676" t="str">
            <v>ESCAVAÇÃO MECANIZADA DE VALA COM PROF. ATÉ 1,5 M (MÉDIA MONTANTE E JUSANTE/UMA COMPOSIÇÃO POR TRECHO), RETROESCAV. (0,26 M3), LARG. MENOR  QUE 0,8 M, EM SOLO MOLE, LOCAIS COM BAIXO NÍVEL DE NTERFERÊNCIA.  AF_02/2021</v>
          </cell>
          <cell r="C5676" t="str">
            <v>M3</v>
          </cell>
          <cell r="D5676" t="str">
            <v>ATRIBUÍDO SÃO PAULO</v>
          </cell>
          <cell r="E5676" t="str">
            <v>8,71</v>
          </cell>
        </row>
        <row r="5677">
          <cell r="A5677" t="str">
            <v>102303</v>
          </cell>
          <cell r="B5677" t="str">
            <v>ESCAVAÇÃO MECANIZADA DE VALA COM PROF. ATÉ 1,5 M (MÉDIA MONTANTE E JUSANTE/UMA COMPOSIÇÃO POR TRECHO), RETROESCAV. (0,26 M3), LARG. DE 0,8 M A 1,5 M, EM SOLO MOLE, LOCAIS COM BAIXO NÍVEL DE INTERFERÊNCIA. AF_02/2021</v>
          </cell>
          <cell r="C5677" t="str">
            <v>M3</v>
          </cell>
          <cell r="D5677" t="str">
            <v>ATRIBUÍDO SÃO PAULO</v>
          </cell>
          <cell r="E5677" t="str">
            <v>7,40</v>
          </cell>
        </row>
        <row r="5678">
          <cell r="A5678" t="str">
            <v>102304</v>
          </cell>
          <cell r="B5678" t="str">
            <v>ESCAVAÇÃO MECANIZADA DE VALA COM PROF. MAIOR QUE 1,5 M ATÉ 3,0 M (MÉDIA MONTANTE E JUSANTE/UMA COMPOSIÇÃO POR TRECHO), RETROESCAV. (0,26 M3 ),LARG. MENOR QUE 0,8 M, EM SOLO MOLE, LOCAIS COM BAIXO NÍVEL DE INTERFERÊNCIA. AF_02/2021</v>
          </cell>
          <cell r="C5678" t="str">
            <v>M3</v>
          </cell>
          <cell r="D5678" t="str">
            <v>ATRIBUÍDO SÃO PAULO</v>
          </cell>
          <cell r="E5678" t="str">
            <v>7,30</v>
          </cell>
        </row>
        <row r="5679">
          <cell r="A5679" t="str">
            <v>102305</v>
          </cell>
          <cell r="B5679" t="str">
            <v>ESCAVAÇÃO MECANIZADA DE VALA COM PROF. MAIOR QUE 1,5 M ATÉ 3,0 M (MÉDIA MONTANTE E JUSANTE/UMA COMPOSIÇÃO POR TRECHO), RETROESCAV. (0,26 M3), LARG. DE 0,8 M A 1,5 M, EM SOLO MOLE, LOCAIS COM BAIXO NÍVEL DE INTERFERÊNCIA. AF_02/2021</v>
          </cell>
          <cell r="C5679" t="str">
            <v>M3</v>
          </cell>
          <cell r="D5679" t="str">
            <v>ATRIBUÍDO SÃO PAULO</v>
          </cell>
          <cell r="E5679" t="str">
            <v>6,65</v>
          </cell>
        </row>
        <row r="5680">
          <cell r="A5680" t="str">
            <v>102306</v>
          </cell>
          <cell r="B5680" t="str">
            <v>ESCAVAÇÃO MECANIZADA DE VALA COM PROF. ATÉ 1,5 M (MÉDIA MONTANTE E JUSANTE/UMA COMPOSIÇÃO POR TRECHO), ESCAVADEIRA (0,8 M3),LARG. ATÉ 1,5 M, EM SOLO DE 2A CATEGORIA, EM LOCAIS COM ALTO NÍVEL DE INTERFERÊNCIA.  AF_02/2021</v>
          </cell>
          <cell r="C5680" t="str">
            <v>M3</v>
          </cell>
          <cell r="D5680" t="str">
            <v>ATRIBUÍDO SÃO PAULO</v>
          </cell>
          <cell r="E5680" t="str">
            <v>14,96</v>
          </cell>
        </row>
        <row r="5681">
          <cell r="A5681" t="str">
            <v>102307</v>
          </cell>
          <cell r="B5681" t="str">
            <v>ESCAVAÇÃO MECANIZADA DE VALA COM PROF. ATÉ 1,5 M (MÉDIA MONTANTE E JUSANTE/UMA COMPOSIÇÃO POR TRECHO), ESCAVADEIRA (0,8 M3), LARG. DE 1,5 M A 2,5 M, EM SOLO DE 2A CATEGORIA, EM LOCAIS COM ALTO NÍVEL DE INTERFERÊNCIA. AF_02/2021</v>
          </cell>
          <cell r="C5681" t="str">
            <v>M3</v>
          </cell>
          <cell r="D5681" t="str">
            <v>ATRIBUÍDO SÃO PAULO</v>
          </cell>
          <cell r="E5681" t="str">
            <v>13,27</v>
          </cell>
        </row>
        <row r="5682">
          <cell r="A5682" t="str">
            <v>102308</v>
          </cell>
          <cell r="B5682" t="str">
            <v>ESCAVAÇÃO MECANIZADA DE VALA COM PROF. MAIOR QUE 1,5 M ATÉ 3,0 M (MÉDIA MONTANTE E JUSANTE/UMA COMPOSIÇÃO POR TRECHO), ESCAVADEIRA (0,8 M3), LARG. ATÉ 1,5 M, EM SOLO DE 2A CATEGORIA, EM LOCAIS COM ALTO NÍVEL DE INTERFERÊNCIA. AF_02/2021</v>
          </cell>
          <cell r="C5682" t="str">
            <v>M3</v>
          </cell>
          <cell r="D5682" t="str">
            <v>ATRIBUÍDO SÃO PAULO</v>
          </cell>
          <cell r="E5682" t="str">
            <v>12,87</v>
          </cell>
        </row>
        <row r="5683">
          <cell r="A5683" t="str">
            <v>102309</v>
          </cell>
          <cell r="B5683" t="str">
            <v>ESCAVAÇÃO MECANIZADA DE VALA COM PROF. MAIOR QUE 3,0 M ATÉ 4,5 M (MÉDIA MONTANTE E JUSANTE/UMA COMPOSIÇÃO POR TRECHO), ESCAVADEIRA (0,8 M3), LARG. MENOR QUE 1,5 M, EM SOLO DE 2A CATEGORIA, EM LOCAIS COM ALTO NÍVEL DE INTERFERÊNCIA. AF_02/2021</v>
          </cell>
          <cell r="C5683" t="str">
            <v>M3</v>
          </cell>
          <cell r="D5683" t="str">
            <v>ATRIBUÍDO SÃO PAULO</v>
          </cell>
          <cell r="E5683" t="str">
            <v>12,19</v>
          </cell>
        </row>
        <row r="5684">
          <cell r="A5684" t="str">
            <v>102310</v>
          </cell>
          <cell r="B5684" t="str">
            <v>ESCAVAÇÃO MECANIZADA DE VALA COM PROF.MAIOR QUE 4,5 M ATÉ 6,0 M (MÉDIA MONTANTE E JUSANTE/UMA COMPOSIÇÃO POR TRECHO),COM ESCAVADEIRA (0,8 M3), LARG. MENOR QUE 1,5 M, EM SOLO DE 2A CATEGORIA, EM LOCAIS COM ALTO NÍVEL DE INTERFERÊNCIA. AF_02/2021</v>
          </cell>
          <cell r="C5684" t="str">
            <v>M3</v>
          </cell>
          <cell r="D5684" t="str">
            <v>ATRIBUÍDO SÃO PAULO</v>
          </cell>
          <cell r="E5684" t="str">
            <v>11,82</v>
          </cell>
        </row>
        <row r="5685">
          <cell r="A5685" t="str">
            <v>102311</v>
          </cell>
          <cell r="B5685" t="str">
            <v>ESCAVAÇÃO MECANIZADA DE VALA COM PROF. MAIOR QUE 1,5 M ATÉ 3,0 M (MÉDIA MONTANTE E JUSANTE/UMA COMPOSIÇÃO POR TRECHO),COM ESCAVADEIRA (1,2 M3),LARG. DE 1,5 M A 2,5 M, EM SOLO DE 2A CATEGORIA, EM LOCAIS COM ALTO NÍVEL DE INTERFERÊNCIA. AF_02/2021</v>
          </cell>
          <cell r="C5685" t="str">
            <v>M3</v>
          </cell>
          <cell r="D5685" t="str">
            <v>ATRIBUÍDO SÃO PAULO</v>
          </cell>
          <cell r="E5685" t="str">
            <v>11,66</v>
          </cell>
        </row>
        <row r="5686">
          <cell r="A5686" t="str">
            <v>102312</v>
          </cell>
          <cell r="B5686" t="str">
            <v>ESCAVAÇÃO MECANIZADA DE VALA COM PROF. DE 3,0 M ATÉ 4,5 M (MÉDIA MONTANTE E JUSANTE/UMA COMPOSIÇÃO POR TRECHO), ESCAVADEIRA (1,2 M3), LARG. DE 1,5 M A 2,5 M, EM SOLO DE 2A CATEGORIA, EM LOCAIS COM ALTO NÍVEL DE INTERFERÊNCIA. AF_02/2021</v>
          </cell>
          <cell r="C5686" t="str">
            <v>M3</v>
          </cell>
          <cell r="D5686" t="str">
            <v>ATRIBUÍDO SÃO PAULO</v>
          </cell>
          <cell r="E5686" t="str">
            <v>11,20</v>
          </cell>
        </row>
        <row r="5687">
          <cell r="A5687" t="str">
            <v>102313</v>
          </cell>
          <cell r="B5687" t="str">
            <v>ESCAVAÇÃO MECANIZADA DE VALA COM PROF. MAIOR QUE 4,5 M ATÉ 6,0 M (MÉDIA MONTANTE E JUSANTE/UMA COMPOSIÇÃO POR TRECHO), ESCAVADEIRA (1,2 M3), LARG. DE 1,5 M A 2,5 M, EM SOLO DE 2A CATEGORIA, EM LOCAIS COM ALTO NÍVEL DE INTERFERÊNCIA. AF_02/2021</v>
          </cell>
          <cell r="C5687" t="str">
            <v>M3</v>
          </cell>
          <cell r="D5687" t="str">
            <v>ATRIBUÍDO SÃO PAULO</v>
          </cell>
          <cell r="E5687" t="str">
            <v>10,95</v>
          </cell>
        </row>
        <row r="5688">
          <cell r="A5688" t="str">
            <v>102314</v>
          </cell>
          <cell r="B5688" t="str">
            <v>ESCAVAÇÃO MECANIZADA DE VALA COM PROF. ATÉ 1,5 M (MÉDIA MONTANTE E JUSANTE/UMA COMPOSIÇÃO POR TRECHO),COM ESCAVADEIRA (0,8 M3), LARG. MENOR QUE 1,5 M, EM SOLO DE 2A CATEGORIA, LOCAIS COM BAIXO NÍVEL DE INTERFERÊNCIA. AF_02/2021</v>
          </cell>
          <cell r="C5688" t="str">
            <v>M3</v>
          </cell>
          <cell r="D5688" t="str">
            <v>ATRIBUÍDO SÃO PAULO</v>
          </cell>
          <cell r="E5688" t="str">
            <v>8,24</v>
          </cell>
        </row>
        <row r="5689">
          <cell r="A5689" t="str">
            <v>102315</v>
          </cell>
          <cell r="B5689" t="str">
            <v>ESCAVAÇÃO MECANIZADA DE VALA COM PROF. ATÉ 1,5 M (MÉDIA MONTANTE E JUSANTE/UMA COMPOSIÇÃO POR TRECHO), ESCAVADEIRA (0,8 M3), LARG. DE 1,5 M A 2,5 M, EM SOLO DE 2A CATEGORIA, LOCAIS COM BAIXO NÍVEL DE INTERFERÊNCIA. AF_02/2021</v>
          </cell>
          <cell r="C5689" t="str">
            <v>M3</v>
          </cell>
          <cell r="D5689" t="str">
            <v>ATRIBUÍDO SÃO PAULO</v>
          </cell>
          <cell r="E5689" t="str">
            <v>7,32</v>
          </cell>
        </row>
        <row r="5690">
          <cell r="A5690" t="str">
            <v>102316</v>
          </cell>
          <cell r="B5690" t="str">
            <v>ESCAVAÇÃO MECANIZADA DE VALA COM PROF. MAIOR QUE 1,5 M E ATÉ 3,0 M (MÉDIA MONTANTE E JUSANTE/UMA COMPOSIÇÃO POR TRECHO), ESCAVADEIRA (0,8 M3), LARG. MENOR QUE 1,5 M, EM SOLO DE 2A CATEGORIA, LOCAIS COM BAIXO NÍVEL DE INTERFERÊNCIA. AF_02/2021</v>
          </cell>
          <cell r="C5690" t="str">
            <v>M3</v>
          </cell>
          <cell r="D5690" t="str">
            <v>ATRIBUÍDO SÃO PAULO</v>
          </cell>
          <cell r="E5690" t="str">
            <v>7,10</v>
          </cell>
        </row>
        <row r="5691">
          <cell r="A5691" t="str">
            <v>102317</v>
          </cell>
          <cell r="B5691" t="str">
            <v>ESCAVAÇÃO MECANIZADA DE VALA COM PROF.MAIOR QUE 3,0 M ATÉ 4,5 M (MÉDIA MONTANTE E JUSANTE/UMA COMPOSIÇÃO POR TRECHO), ESCAVADEIRA (0,8 M3), LARG. MENOR QUE 1,5 M, EM SOLO DE 2A CATEGORIA, LOCAIS COM BAIXO NÍVEL DE INTERFERÊNCIA. AF_02/2021</v>
          </cell>
          <cell r="C5691" t="str">
            <v>M3</v>
          </cell>
          <cell r="D5691" t="str">
            <v>ATRIBUÍDO SÃO PAULO</v>
          </cell>
          <cell r="E5691" t="str">
            <v>6,70</v>
          </cell>
        </row>
        <row r="5692">
          <cell r="A5692" t="str">
            <v>102318</v>
          </cell>
          <cell r="B5692" t="str">
            <v>ESCAVAÇÃO MECANIZADA DE VALA COM PROF.MAIOR QUE 4,5 M ATÉ 6,0 M (MÉDIA MONTANTE E JUSANTE/UMA COMPOSIÇÃO POR TRECHO),COM ESCAVADEIRA (0,8 M3), LARG. MENOR QUE 1,5 M, EM SOLO DE 2A CATEGORIA, EM LOCAIS COM BAIXO NÍVEL DE INTERFERÊNCIA. AF_02/2021</v>
          </cell>
          <cell r="C5692" t="str">
            <v>M3</v>
          </cell>
          <cell r="D5692" t="str">
            <v>ATRIBUÍDO SÃO PAULO</v>
          </cell>
          <cell r="E5692" t="str">
            <v>6,53</v>
          </cell>
        </row>
        <row r="5693">
          <cell r="A5693" t="str">
            <v>102319</v>
          </cell>
          <cell r="B5693" t="str">
            <v>ESCAVAÇÃO MECANIZADA DE VALA COM PROF. MAIOR QUE 1,5 M ATÉ 3,0 M (MÉDIA MONTANTE E JUSANTE/UMA COMPOSIÇÃO POR TRECHO),COM ESCAVADEIRA (1,2 M3),LARG. DE 1,5 M A 2,5 M, EM SOLO DE 2A CATEGORIA, LOCAIS COM BAIXO NÍVEL DE INTERFERÊNCIA. AF_02/2021</v>
          </cell>
          <cell r="C5693" t="str">
            <v>M3</v>
          </cell>
          <cell r="D5693" t="str">
            <v>ATRIBUÍDO SÃO PAULO</v>
          </cell>
          <cell r="E5693" t="str">
            <v>6,43</v>
          </cell>
        </row>
        <row r="5694">
          <cell r="A5694" t="str">
            <v>102320</v>
          </cell>
          <cell r="B5694" t="str">
            <v>ESCAVAÇÃO MECANIZADA DE VALA COM PROF. MAIOR QUE 3,0 M ATÉ 4,5 M (MÉDIA MONTANTE E JUSANTE/UMA COMPOSIÇÃO POR TRECHO), ESCAVADEIRA (1,2 M3), LARG. DE 1,5 M A 2,5 M, EM SOLO DE 2A CATEGORIA, LOCAIS COM BAIXO NÍVEL DE INTERFERÊNCIA. AF_02/2021</v>
          </cell>
          <cell r="C5694" t="str">
            <v>M3</v>
          </cell>
          <cell r="D5694" t="str">
            <v>ATRIBUÍDO SÃO PAULO</v>
          </cell>
          <cell r="E5694" t="str">
            <v>6,18</v>
          </cell>
        </row>
        <row r="5695">
          <cell r="A5695" t="str">
            <v>102321</v>
          </cell>
          <cell r="B5695" t="str">
            <v>ESCAVAÇÃO MECANIZADA DE VALA COM PROF. MAIOR QUE 4,5 M ATÉ 6,0 M (MÉDIA MONTANTE E JUSANTE/UMA COMPOSIÇÃO POR TRECHO), ESCAVADEIRA (1,2 M3), LARG. DE 1,5 M A 2,5 M, EM SOLO DE 2A CATEGORIA, LOCAIS COM BAIXO NÍVEL DE INTERFERÊNCIA. AF_02/2021</v>
          </cell>
          <cell r="C5695" t="str">
            <v>M3</v>
          </cell>
          <cell r="D5695" t="str">
            <v>ATRIBUÍDO SÃO PAULO</v>
          </cell>
          <cell r="E5695" t="str">
            <v>6,04</v>
          </cell>
        </row>
        <row r="5696">
          <cell r="A5696" t="str">
            <v>102322</v>
          </cell>
          <cell r="B5696" t="str">
            <v>ESCAVAÇÃO MECANIZADA DE VALA COM PROF. ATÉ 1,5 M (MÉDIA MONTANTE E JUSANTE/UMA COMPOSIÇÃO POR TRECHO), RETROESCAV. (0,26 M3), LARG. MENOR QUE 0,8 M, EM SOLO DE 2A CATEGORIA, EM LOCAIS COM ALTO NÍVEL DE INTERFERÊNCIA. AF_02/2021</v>
          </cell>
          <cell r="C5696" t="str">
            <v>M3</v>
          </cell>
          <cell r="D5696" t="str">
            <v>ATRIBUÍDO SÃO PAULO</v>
          </cell>
          <cell r="E5696" t="str">
            <v>17,78</v>
          </cell>
        </row>
        <row r="5697">
          <cell r="A5697" t="str">
            <v>102323</v>
          </cell>
          <cell r="B5697" t="str">
            <v>ESCAVAÇÃO MECANIZADA DE VALA COM PROF. ATÉ 1,5 M (MÉDIA MONTANTE E JUSANTE/UMA COMPOSIÇÃO POR TRECHO), RETROESCAV. (0,26 M3), LARG. DE 0,8 M A 1,5 M, EM SOLO DE 2A CATEGORIA, EM LOCAIS COM ALTO NÍVEL DE INTERFERÊNCIA. AF_02/2021</v>
          </cell>
          <cell r="C5697" t="str">
            <v>M3</v>
          </cell>
          <cell r="D5697" t="str">
            <v>ATRIBUÍDO SÃO PAULO</v>
          </cell>
          <cell r="E5697" t="str">
            <v>15,11</v>
          </cell>
        </row>
        <row r="5698">
          <cell r="A5698" t="str">
            <v>102324</v>
          </cell>
          <cell r="B5698" t="str">
            <v>ESCAVAÇÃO MECANIZADA DE VALA COM PROF. MAIOR QUE 1,5 M ATÉ 3,0 M (MÉDIA MONTANTE E JUSANTE/UMA COMPOSIÇÃO POR TRECHO), RETROESCAV. (0,26 M3), LARG. MENOR QUE 0,8 M, EM SOLO DE 2A CATEGORIA, EM LOCAIS COM ALTO NÍVEL DE INTERFERÊNCIA. AF_02/2021</v>
          </cell>
          <cell r="C5698" t="str">
            <v>M3</v>
          </cell>
          <cell r="D5698" t="str">
            <v>ATRIBUÍDO SÃO PAULO</v>
          </cell>
          <cell r="E5698" t="str">
            <v>14,92</v>
          </cell>
        </row>
        <row r="5699">
          <cell r="A5699" t="str">
            <v>102325</v>
          </cell>
          <cell r="B5699" t="str">
            <v>ESCAVAÇÃO MECANIZADA DE VALA COM PROF. MAIOR QUE 1,5 M ATÉ 3,0 M (MÉDIA MONTANTE E JUSANTE/UMA COMPOSIÇÃO POR TRECHO), RETROESCAV. (0,26 M3), LARG. DE 0,8 M A 1,5 M, EM SOLO DE 2A CATEGORIA, EM LOCAIS COM ALTO NÍVEL DE INTERFERÊNCIA. AF_02/2021</v>
          </cell>
          <cell r="C5699" t="str">
            <v>M3</v>
          </cell>
          <cell r="D5699" t="str">
            <v>ATRIBUÍDO SÃO PAULO</v>
          </cell>
          <cell r="E5699" t="str">
            <v>13,58</v>
          </cell>
        </row>
        <row r="5700">
          <cell r="A5700" t="str">
            <v>102326</v>
          </cell>
          <cell r="B5700" t="str">
            <v>ESCAVAÇÃO MECANIZADA DE VALA COM PROF. ATÉ 1,5 M (MÉDIA MONTANTE E JUSANTE/UMA COMPOSIÇÃO POR TRECHO), RETROESCAV. (0,26 M3), LARGURA MENOR  QUE 0,8 M, EM SOLO DE 2A CATEGORIA, EM LOCAIS COM BAIXO NÍVEL DE NTERFERÊNCIA. AF_02/2021</v>
          </cell>
          <cell r="C5700" t="str">
            <v>M3</v>
          </cell>
          <cell r="D5700" t="str">
            <v>ATRIBUÍDO SÃO PAULO</v>
          </cell>
          <cell r="E5700" t="str">
            <v>9,82</v>
          </cell>
        </row>
        <row r="5701">
          <cell r="A5701" t="str">
            <v>102327</v>
          </cell>
          <cell r="B5701" t="str">
            <v>ESCAVAÇÃO MECANIZADA DE VALA COM PROF. ATÉ 1,5 M (MÉDIA MONTANTE E JUSANTE/UMA COMPOSIÇÃO POR TRECHO), RETROESCAV. (0,26 M3 ), LARG. DE 0,8 M A 1,5 M, EM SOLO DE 2A CATEGORIA, EM LOCAIS COM BAIXO NÍVEL DE INTERFERÊNCIA. AF_02/2021</v>
          </cell>
          <cell r="C5701" t="str">
            <v>M3</v>
          </cell>
          <cell r="D5701" t="str">
            <v>ATRIBUÍDO SÃO PAULO</v>
          </cell>
          <cell r="E5701" t="str">
            <v>8,33</v>
          </cell>
        </row>
        <row r="5702">
          <cell r="A5702" t="str">
            <v>102328</v>
          </cell>
          <cell r="B5702" t="str">
            <v>ESCAVAÇÃO MECANIZADA DE VALA COM PROF. MAIOR QUE 1,5 M ATÉ 3,0 M (MÉDIA MONTANTE E JUSANTE/UMA COMPOSIÇÃO POR TRECHO), RETROESCAV. (0,26 M3),LARG. MENOR QUE 0,8 M, EM SOLO DE 2A CATEGORIA, EM LOCAIS COM BAIXO NÍVEL DE INTERFERÊNCIA. AF_02/2021</v>
          </cell>
          <cell r="C5702" t="str">
            <v>M3</v>
          </cell>
          <cell r="D5702" t="str">
            <v>ATRIBUÍDO SÃO PAULO</v>
          </cell>
          <cell r="E5702" t="str">
            <v>8,22</v>
          </cell>
        </row>
        <row r="5703">
          <cell r="A5703" t="str">
            <v>102329</v>
          </cell>
          <cell r="B5703" t="str">
            <v>ESCAVAÇÃO MECANIZADA DE VALA COM PROF. MAIOR QUE 1,5 M ATÉ 3,0 M (MÉDIA MONTANTE E JUSANTE/UMA COMPOSIÇÃO POR TRECHO), RETROESCAV. (0,26 M3), LARG. DE 0,8 M A 1,5 M, EM SOLO DE 2A CATEGORIA, EM LOCAIS COM BAIXO NÍVEL DE INTERFERÊNCIA. AF_02/2021</v>
          </cell>
          <cell r="C5703" t="str">
            <v>M3</v>
          </cell>
          <cell r="D5703" t="str">
            <v>ATRIBUÍDO SÃO PAULO</v>
          </cell>
          <cell r="E5703" t="str">
            <v>7,49</v>
          </cell>
        </row>
        <row r="5704">
          <cell r="A5704" t="str">
            <v>94304</v>
          </cell>
          <cell r="B5704" t="str">
            <v>ATERRO MECANIZADO DE VALA COM ESCAVADEIRA HIDRÁULICA (CAPACIDADE DA CAÇAMBA: 0,8 M³ / POTÊNCIA: 111 HP), LARGURA ATÉ 2,5 M, PROFUNDIDADE ATÉ 1,5 M, COM SOLO ARGILO-ARENOSO. AF_08/2023</v>
          </cell>
          <cell r="C5704" t="str">
            <v>M3</v>
          </cell>
          <cell r="D5704" t="str">
            <v>ATRIBUÍDO SÃO PAULO</v>
          </cell>
          <cell r="E5704" t="str">
            <v>76,85</v>
          </cell>
        </row>
        <row r="5705">
          <cell r="A5705" t="str">
            <v>94306</v>
          </cell>
          <cell r="B5705" t="str">
            <v>ATERRO MECANIZADO DE VALA COM ESCAVADEIRA HIDRÁULICA (CAPACIDADE DA CAÇAMBA: 0,8 M³ / POTÊNCIA: 111 HP), LARGURA ATÉ 2,5 M, PROFUNDIDADE DE 1,5 A 3,0 M, COM SOLO ARGILO-ARENOSO. AF_08/2023</v>
          </cell>
          <cell r="C5705" t="str">
            <v>M3</v>
          </cell>
          <cell r="D5705" t="str">
            <v>ATRIBUÍDO SÃO PAULO</v>
          </cell>
          <cell r="E5705" t="str">
            <v>70,83</v>
          </cell>
        </row>
        <row r="5706">
          <cell r="A5706" t="str">
            <v>94310</v>
          </cell>
          <cell r="B5706" t="str">
            <v>ATERRO MECANIZADO DE VALA COM ESCAVADEIRA HIDRÁULICA (CAPACIDADE DA CAÇAMBA: 0,8 M³/POTÊNCIA: 111 HP), LARGURA ATÉ 2,5 M, PROFUNDIDADE DE 3,0 A 6,0 M, COM SOLO ARGILO-ARENOSO. AF_08/2023</v>
          </cell>
          <cell r="C5706" t="str">
            <v>M3</v>
          </cell>
          <cell r="D5706" t="str">
            <v>ATRIBUÍDO SÃO PAULO</v>
          </cell>
          <cell r="E5706" t="str">
            <v>68,07</v>
          </cell>
        </row>
        <row r="5707">
          <cell r="A5707" t="str">
            <v>94316</v>
          </cell>
          <cell r="B5707" t="str">
            <v>ATERRO MECANIZADO DE VALA COM RETROESCAVADEIRA (CAPACIDADE DA CAÇAMBA DA RETRO: 0,26 M³ / POTÊNCIA: 88 HP), LARGURA ATÉ 1,5 M, PROFUNDIDADE ATÉ 1,5 M, COM SOLO ARGILO-ARENOSO. AF_08/2023</v>
          </cell>
          <cell r="C5707" t="str">
            <v>M3</v>
          </cell>
          <cell r="D5707" t="str">
            <v>ATRIBUÍDO SÃO PAULO</v>
          </cell>
          <cell r="E5707" t="str">
            <v>71,53</v>
          </cell>
        </row>
        <row r="5708">
          <cell r="A5708" t="str">
            <v>94318</v>
          </cell>
          <cell r="B5708" t="str">
            <v>ATERRO MECANIZADO DE VALA COM RETROESCAVADEIRA (CAPACIDADE DA CAÇAMBA DA RETRO: 0,26 M³ / POTÊNCIA: 88 HP), LARGURA ATÉ 1,5 M, PROFUNDIDADE DE 1,5 A 3,0 M, COM SOLO ARGILO-ARENOSO. AF_08/2023</v>
          </cell>
          <cell r="C5708" t="str">
            <v>M3</v>
          </cell>
          <cell r="D5708" t="str">
            <v>ATRIBUÍDO SÃO PAULO</v>
          </cell>
          <cell r="E5708" t="str">
            <v>66,61</v>
          </cell>
        </row>
        <row r="5709">
          <cell r="A5709" t="str">
            <v>94319</v>
          </cell>
          <cell r="B5709" t="str">
            <v>ATERRO MANUAL DE VALAS COM SOLO ARGILO-ARENOSO. AF_08/2023</v>
          </cell>
          <cell r="C5709" t="str">
            <v>M3</v>
          </cell>
          <cell r="D5709" t="str">
            <v>ATRIBUÍDO SÃO PAULO</v>
          </cell>
          <cell r="E5709" t="str">
            <v>76,90</v>
          </cell>
        </row>
        <row r="5710">
          <cell r="A5710" t="str">
            <v>94327</v>
          </cell>
          <cell r="B5710" t="str">
            <v>ATERRO MECANIZADO DE VALA COM ESCAVADEIRA HIDRÁULICA (CAPACIDADE DA CAÇAMBA: 0,8 M³/POTÊNCIA: 111 HP), LARGURA ATÉ 2,5 M, PROFUNDIDADE ATÉ 1,5 M, COM AREIA PARA ATERRO. AF_08/2023</v>
          </cell>
          <cell r="C5710" t="str">
            <v>M3</v>
          </cell>
          <cell r="D5710" t="str">
            <v>ATRIBUÍDO SÃO PAULO</v>
          </cell>
          <cell r="E5710" t="str">
            <v>83,77</v>
          </cell>
        </row>
        <row r="5711">
          <cell r="A5711" t="str">
            <v>94329</v>
          </cell>
          <cell r="B5711" t="str">
            <v>ATERRO MECANIZADO DE VALA COM ESCAVADEIRA HIDRÁULICA (CAPACIDADE DA CAÇAMBA: 0,8 M³/POTÊNCIA: 111 HP), LARGURA ATÉ 2,5 M, PROFUNDIDADE DE 1,5 A 3,0 M, COM AREIA PARA ATERRO. AF_08/2023</v>
          </cell>
          <cell r="C5711" t="str">
            <v>M3</v>
          </cell>
          <cell r="D5711" t="str">
            <v>ATRIBUÍDO SÃO PAULO</v>
          </cell>
          <cell r="E5711" t="str">
            <v>77,75</v>
          </cell>
        </row>
        <row r="5712">
          <cell r="A5712" t="str">
            <v>94333</v>
          </cell>
          <cell r="B5712" t="str">
            <v>ATERRO MECANIZADO DE VALA COM ESCAVADEIRA HIDRÁULICA (CAPACIDADE DA CAÇAMBA: 0,8 M³/POTÊNCIA: 111 HP), LARGURA ATÉ 2,5 M, PROFUNDIDADE DE 3,0 A 6,0 M, COM AREIA PARA ATERRO. AF_08/2023</v>
          </cell>
          <cell r="C5712" t="str">
            <v>M3</v>
          </cell>
          <cell r="D5712" t="str">
            <v>ATRIBUÍDO SÃO PAULO</v>
          </cell>
          <cell r="E5712" t="str">
            <v>74,99</v>
          </cell>
        </row>
        <row r="5713">
          <cell r="A5713" t="str">
            <v>94339</v>
          </cell>
          <cell r="B5713" t="str">
            <v>ATERRO MECANIZADO DE VALA COM RETROESCAVADEIRA (CAPACIDADE DA CAÇAMBA DA RETRO: 0,26 M³/POTÊNCIA: 88 HP), LARGURA ATÉ 1,5 M, PROFUNDIDADE ATÉ 1,5 M, COM AREIA PARA ATERRO. AF_08/2023</v>
          </cell>
          <cell r="C5713" t="str">
            <v>M3</v>
          </cell>
          <cell r="D5713" t="str">
            <v>ATRIBUÍDO SÃO PAULO</v>
          </cell>
          <cell r="E5713" t="str">
            <v>78,45</v>
          </cell>
        </row>
        <row r="5714">
          <cell r="A5714" t="str">
            <v>94341</v>
          </cell>
          <cell r="B5714" t="str">
            <v>ATERRO MECANIZADO DE VALA COM RETROESCAVADEIRA (CAPACIDADE DA CAÇAMBA DA RETRO: 0,26 M³/POTÊNCIA: 88 HP), LARGURA ATÉ 1,5 M, PROFUNDIDADE DE 1,5 A 3,0 M, COM AREIA PARA ATERRO. AF_08/2023</v>
          </cell>
          <cell r="C5714" t="str">
            <v>M3</v>
          </cell>
          <cell r="D5714" t="str">
            <v>ATRIBUÍDO SÃO PAULO</v>
          </cell>
          <cell r="E5714" t="str">
            <v>73,53</v>
          </cell>
        </row>
        <row r="5715">
          <cell r="A5715" t="str">
            <v>94342</v>
          </cell>
          <cell r="B5715" t="str">
            <v>ATERRO MANUAL DE VALAS COM AREIA PARA ATERRO. AF_08/2023</v>
          </cell>
          <cell r="C5715" t="str">
            <v>M3</v>
          </cell>
          <cell r="D5715" t="str">
            <v>ATRIBUÍDO SÃO PAULO</v>
          </cell>
          <cell r="E5715" t="str">
            <v>83,82</v>
          </cell>
        </row>
        <row r="5716">
          <cell r="A5716" t="str">
            <v>96385</v>
          </cell>
          <cell r="B5716" t="str">
            <v>EXECUÇÃO E COMPACTAÇÃO DE ATERRO COM SOLO PREDOMINANTEMENTE ARGILOSO - EXCLUSIVE SOLO, ESCAVAÇÃO, CARGA E TRANSPORTE. AF_11/2019</v>
          </cell>
          <cell r="C5716" t="str">
            <v>M3</v>
          </cell>
          <cell r="D5716" t="str">
            <v>ATRIBUÍDO SÃO PAULO</v>
          </cell>
          <cell r="E5716" t="str">
            <v>10,68</v>
          </cell>
        </row>
        <row r="5717">
          <cell r="A5717" t="str">
            <v>96386</v>
          </cell>
          <cell r="B5717" t="str">
            <v>EXECUÇÃO E COMPACTAÇÃO DE ATERRO COM SOLO PREDOMINANTEMENTE ARENOSO - EXCLUSIVE SOLO, ESCAVAÇÃO, CARGA E TRANSPORTE. AF_11/2019</v>
          </cell>
          <cell r="C5717" t="str">
            <v>M3</v>
          </cell>
          <cell r="D5717" t="str">
            <v>ATRIBUÍDO SÃO PAULO</v>
          </cell>
          <cell r="E5717" t="str">
            <v>8,09</v>
          </cell>
        </row>
        <row r="5718">
          <cell r="A5718" t="str">
            <v>93367</v>
          </cell>
          <cell r="B5718" t="str">
            <v>REATERRO MECANIZADO DE VALA COM ESCAVADEIRA HIDRÁULICA (CAPACIDADE DA CAÇAMBA: 0,8 M³/POTÊNCIA: 111 HP), LARGURA DE 1,5 A 2,5 M, PROFUNDIDADE ATÉ 1,5 M, COM SOLO (SEM SUBSTITUIÇÃO) DE 1ª CATEGORIA, COM COMPACTADOR DE SOLOS DE PERCUSSÃO. AF_08/2023</v>
          </cell>
          <cell r="C5718" t="str">
            <v>M3</v>
          </cell>
          <cell r="D5718" t="str">
            <v>ATRIBUÍDO SÃO PAULO</v>
          </cell>
          <cell r="E5718" t="str">
            <v>21,27</v>
          </cell>
        </row>
        <row r="5719">
          <cell r="A5719" t="str">
            <v>93368</v>
          </cell>
          <cell r="B5719" t="str">
            <v>REATERRO MECANIZADO DE VALA COM ESCAVADEIRA HIDRÁULICA (CAPACIDADE DA CAÇAMBA: 0,8 M³/POTÊNCIA: 111 HP), LARGURA ATÉ 1,5 M, PROFUNDIDADE DE 1,5 A 3,0 M, COM SOLO (SEM SUBSTITUIÇÃO) DE 1ª CATEGORIA, COM COMPACTADOR DE SOLOS DE PERCUSSÃO. AF_08/2023</v>
          </cell>
          <cell r="C5719" t="str">
            <v>M3</v>
          </cell>
          <cell r="D5719" t="str">
            <v>ATRIBUÍDO SÃO PAULO</v>
          </cell>
          <cell r="E5719" t="str">
            <v>18,61</v>
          </cell>
        </row>
        <row r="5720">
          <cell r="A5720" t="str">
            <v>93369</v>
          </cell>
          <cell r="B5720" t="str">
            <v>REATERRO MECANIZADO DE VALA COM ESCAVADEIRA HIDRÁULICA (CAPACIDADE DA CAÇAMBA: 0,8 M³/POTÊNCIA: 111 HP), LARGURA DE 1,5 A 2,5 M, PROFUNDIDADE DE 1,5 A 3,0 M, COM SOLO (SEM SUBSTITUIÇÃO) DE 1ª CATEGORIA, COM COMPACTADOR DE SOLOS DE PERCUSSÃO. AF_08/2023</v>
          </cell>
          <cell r="C5720" t="str">
            <v>M3</v>
          </cell>
          <cell r="D5720" t="str">
            <v>ATRIBUÍDO SÃO PAULO</v>
          </cell>
          <cell r="E5720" t="str">
            <v>15,25</v>
          </cell>
        </row>
        <row r="5721">
          <cell r="A5721" t="str">
            <v>93372</v>
          </cell>
          <cell r="B5721" t="str">
            <v>REATERRO MECANIZADO DE VALA COM ESCAVADEIRA HIDRÁULICA (CAPACIDADE DA CAÇAMBA: 0,8 M³/POTÊNCIA: 111 HP), LARGURA ATÉ 1,5 M, PROFUNDIDADE DE 3,0 A 6,0 M, COM SOLO (SEM SUBSTITUIÇÃO) DE 1ª CATEGORIA, COM COMPACTADOR DE SOLOS DE PERCUSSÃO. AF_08/2023</v>
          </cell>
          <cell r="C5721" t="str">
            <v>M3</v>
          </cell>
          <cell r="D5721" t="str">
            <v>ATRIBUÍDO SÃO PAULO</v>
          </cell>
          <cell r="E5721" t="str">
            <v>14,64</v>
          </cell>
        </row>
        <row r="5722">
          <cell r="A5722" t="str">
            <v>93373</v>
          </cell>
          <cell r="B5722" t="str">
            <v>REATERRO MECANIZADO DE VALA COM ESCAVADEIRA HIDRÁULICA (CAPACIDADE DA CAÇAMBA: 0,8 M³/POTÊNCIA: 111 HP), LARGURA DE 1,5 A 2,5 M, PROFUNDIDADE DE 3,0 A 6,0 M, COM SOLO (SEM SUBSTITUIÇÃO) DE 1ª CATEGORIA, COM COMPACTADOR DE SOLOS DE PERCUSSÃO. AF_08/2023</v>
          </cell>
          <cell r="C5722" t="str">
            <v>M3</v>
          </cell>
          <cell r="D5722" t="str">
            <v>ATRIBUÍDO SÃO PAULO</v>
          </cell>
          <cell r="E5722" t="str">
            <v>12,49</v>
          </cell>
        </row>
        <row r="5723">
          <cell r="A5723" t="str">
            <v>93378</v>
          </cell>
          <cell r="B5723" t="str">
            <v>REATERRO MECANIZADO DE VALA COM RETROESCAVADEIRA (CAPACIDADE   DA   CAÇAMBA   DA RETRO: 0,26 M³/POTÊNCIA: 88 HP), LARGURA ATÉ 0,8 M, PROFUNDIDADE ATÉ 1,5 M, COM SOLO (SEM SUBSTITUIÇÃO) DE 1ª CATEGORIA, COM COMPACTADOR DE SOLOS DE PERCUSSÃO. AF_08/2023</v>
          </cell>
          <cell r="C5723" t="str">
            <v>M3</v>
          </cell>
          <cell r="D5723" t="str">
            <v>ATRIBUÍDO SÃO PAULO</v>
          </cell>
          <cell r="E5723" t="str">
            <v>20,72</v>
          </cell>
        </row>
        <row r="5724">
          <cell r="A5724" t="str">
            <v>93379</v>
          </cell>
          <cell r="B5724" t="str">
            <v>REATERRO MECANIZADO DE VALA COM RETROESCAVADEIRA (CAPACIDADE   DA   CAÇAMBA   DA RETRO: 0,26 M³/POTÊNCIA: 88 HP), LARGURA DE 0,8 A 1,5 M, PROFUNDIDADE ATÉ 1,5 M, COM SOLO (SEM SUBSTITUIÇÃO) DE 1ª CATEGORIA, COM COMPACTADOR DE SOLOS DE PERCUSSÃO AF_08/2023</v>
          </cell>
          <cell r="C5724" t="str">
            <v>M3</v>
          </cell>
          <cell r="D5724" t="str">
            <v>ATRIBUÍDO SÃO PAULO</v>
          </cell>
          <cell r="E5724" t="str">
            <v>15,95</v>
          </cell>
        </row>
        <row r="5725">
          <cell r="A5725" t="str">
            <v>93380</v>
          </cell>
          <cell r="B5725" t="str">
            <v>REATERRO MECANIZADO DE VALA COM RETROESCAVADEIRA (CAPACIDADE   DA   CAÇAMBA   DA RETRO: 0,26 M³/POTÊNCIA: 88 HP), LARGURA ATÉ 0,8 M, PROFUNDIDADE DE 1,5 A 3,0 M, COM SOLO (SEM SUBSTITUIÇÃO) DE 1ª CATEGORIA, COM COMPACTADOR DE SOLOS DE PERCUSSÃO AF_08/2023</v>
          </cell>
          <cell r="C5725" t="str">
            <v>M3</v>
          </cell>
          <cell r="D5725" t="str">
            <v>ATRIBUÍDO SÃO PAULO</v>
          </cell>
          <cell r="E5725" t="str">
            <v>13,60</v>
          </cell>
        </row>
        <row r="5726">
          <cell r="A5726" t="str">
            <v>93381</v>
          </cell>
          <cell r="B5726" t="str">
            <v>REATERRO MECANIZADO DE VALA COM RETROESCAVADEIRA (CAPACIDADE   DA   CAÇAMBA   DA RETRO: 0,26 M³/POTÊNCIA: 88 HP), LARGURA DE 0,8 A 1,5 M, PROFUNDIDADE DE 1,5 A 3,0 M, COM SOLO (SEM SUBSTITUIÇÃO) DE 1ª CATEGORIA, COM COMPACTADOR DE SOLOS DE PERCUSSÃO. AF_08/2023</v>
          </cell>
          <cell r="C5726" t="str">
            <v>M3</v>
          </cell>
          <cell r="D5726" t="str">
            <v>ATRIBUÍDO SÃO PAULO</v>
          </cell>
          <cell r="E5726" t="str">
            <v>11,03</v>
          </cell>
        </row>
        <row r="5727">
          <cell r="A5727" t="str">
            <v>93382</v>
          </cell>
          <cell r="B5727" t="str">
            <v>REATERRO MANUAL DE VALAS, COM COMPACTADOR DE SOLOS DE PERCUSSÃO. AF_08/2023</v>
          </cell>
          <cell r="C5727" t="str">
            <v>M3</v>
          </cell>
          <cell r="D5727" t="str">
            <v>ATRIBUÍDO SÃO PAULO</v>
          </cell>
          <cell r="E5727" t="str">
            <v>21,32</v>
          </cell>
        </row>
        <row r="5728">
          <cell r="A5728" t="str">
            <v>104728</v>
          </cell>
          <cell r="B5728" t="str">
            <v>REATERRO MECANIZADO DE VALA COM ESCAVADEIRA HIDRÁULICA (CAPACIDADE DA CAÇAMBA: 0,8 M³/POTÊNCIA: 111 HP), LARGURA DE 1,5 A 2,5 M, PROFUNDIDADE ATÉ 1,5 M, COM SOLO (SEM SUBSTITUIÇÃO) DE 1ª CATEGORIA, COM PLACA VIBRATÓRIA. AF_08/2023</v>
          </cell>
          <cell r="C5728" t="str">
            <v>M3</v>
          </cell>
          <cell r="D5728" t="str">
            <v>ATRIBUÍDO SÃO PAULO</v>
          </cell>
          <cell r="E5728" t="str">
            <v>17,97</v>
          </cell>
        </row>
        <row r="5729">
          <cell r="A5729" t="str">
            <v>104729</v>
          </cell>
          <cell r="B5729" t="str">
            <v>REATERRO MECANIZADO DE VALA COM ESCAVADEIRA HIDRÁULICA (CAPACIDADE DA CAÇAMBA: 0,8 M³/POTÊNCIA: 111 HP), LARGURA ATÉ 1,5 M, PROFUNDIDADE DE 1,5 A 3,0 M, COM SOLO (SEM SUBSTITUIÇÃO) DE 1ª CATEGORIA, COM PLACA VIBRATÓRIA. AF_08/2023</v>
          </cell>
          <cell r="C5729" t="str">
            <v>M3</v>
          </cell>
          <cell r="D5729" t="str">
            <v>ATRIBUÍDO SÃO PAULO</v>
          </cell>
          <cell r="E5729" t="str">
            <v>15,33</v>
          </cell>
        </row>
        <row r="5730">
          <cell r="A5730" t="str">
            <v>104730</v>
          </cell>
          <cell r="B5730" t="str">
            <v>REATERRO MECANIZADO DE VALA COM ESCAVADEIRA HIDRÁULICA (CAPACIDADE DA CAÇAMBA: 0,8 M³/POTÊNCIA: 111 HP), LARGURA DE 1,5 A 2,5 M, PROFUNDIDADE DE 1,5 A 3,0 M, COM SOLO (SEM SUBSTITUIÇÃO) DE 1ª CATEGORIA, COM PLACA VIBRATÓRIA. AF_08/2023</v>
          </cell>
          <cell r="C5730" t="str">
            <v>M3</v>
          </cell>
          <cell r="D5730" t="str">
            <v>ATRIBUÍDO SÃO PAULO</v>
          </cell>
          <cell r="E5730" t="str">
            <v>11,99</v>
          </cell>
        </row>
        <row r="5731">
          <cell r="A5731" t="str">
            <v>104731</v>
          </cell>
          <cell r="B5731" t="str">
            <v>REATERRO MECANIZADO DE VALA COM ESCAVADEIRA HIDRÁULICA (CAPACIDADE DA CAÇAMBA: 0,8 M³/POTÊNCIA: 111 HP), LARGURA ATÉ 1,5 M, PROFUNDIDADE DE 3,0 A 6,0 M, COM SOLO (SEM SUBSTITUIÇÃO) DE 1ª CATEGORIA, COM PLACA VIBRATÓRIA. AF_08/2023</v>
          </cell>
          <cell r="C5731" t="str">
            <v>M3</v>
          </cell>
          <cell r="D5731" t="str">
            <v>ATRIBUÍDO SÃO PAULO</v>
          </cell>
          <cell r="E5731" t="str">
            <v>11,38</v>
          </cell>
        </row>
        <row r="5732">
          <cell r="A5732" t="str">
            <v>104732</v>
          </cell>
          <cell r="B5732" t="str">
            <v>REATERRO MECANIZADO DE VALA COM ESCAVADEIRA HIDRÁULICA (CAPACIDADE DA CAÇAMBA: 0,8 M³/POTÊNCIA: 111 HP), LARGURA DE 1,5 A 2,5 M, PROFUNDIDADE DE 3,0 A 6,0 M, COM SOLO (SEM SUBSTITUIÇÃO) DE 1ª CATEGORIA, COM PLACA VIBRATÓRIA. AF_08/2023</v>
          </cell>
          <cell r="C5732" t="str">
            <v>M3</v>
          </cell>
          <cell r="D5732" t="str">
            <v>ATRIBUÍDO SÃO PAULO</v>
          </cell>
          <cell r="E5732" t="str">
            <v>9,24</v>
          </cell>
        </row>
        <row r="5733">
          <cell r="A5733" t="str">
            <v>104733</v>
          </cell>
          <cell r="B5733" t="str">
            <v>REATERRO MECANIZADO DE VALA COM RETROESCAVADEIRA (CAPACIDADE   DA   CAÇAMBA   DA RETRO: 0,26 M³/POTÊNCIA: 88 HP), LARGURA ATÉ 0,8 M, PROFUNDIDADE ATÉ 1,5 M, COM SOLO (SEM SUBSTITUIÇÃO) DE 1ª CATEGORIA, COM PLACA VIBRATÓRIA. AF_08/2023</v>
          </cell>
          <cell r="C5733" t="str">
            <v>M3</v>
          </cell>
          <cell r="D5733" t="str">
            <v>ATRIBUÍDO SÃO PAULO</v>
          </cell>
          <cell r="E5733" t="str">
            <v>17,15</v>
          </cell>
        </row>
        <row r="5734">
          <cell r="A5734" t="str">
            <v>104734</v>
          </cell>
          <cell r="B5734" t="str">
            <v>REATERRO MECANIZADO DE VALA COM RETROESCAVADEIRA (CAPACIDADE   DA   CAÇAMBA   DA RETRO: 0,26 M³/POTÊNCIA: 88 HP), LARGURA DE 0,8 A 1,5 M, PROFUNDIDADE ATÉ 1,5 M, COM SOLO (SEM SUBSTITUIÇÃO) DE 1ª CATEGORIA, COM PLACA VIBRATÓRIA. AF_08/2023</v>
          </cell>
          <cell r="C5734" t="str">
            <v>M3</v>
          </cell>
          <cell r="D5734" t="str">
            <v>ATRIBUÍDO SÃO PAULO</v>
          </cell>
          <cell r="E5734" t="str">
            <v>12,53</v>
          </cell>
        </row>
        <row r="5735">
          <cell r="A5735" t="str">
            <v>104735</v>
          </cell>
          <cell r="B5735" t="str">
            <v>REATERRO MECANIZADO DE VALA COM RETROESCAVADEIRA (CAPACIDADE   DA   CAÇAMBA   DA RETRO: 0,26 M³/POTÊNCIA: 88 HP), LARGURA ATÉ 0,8 M, PROFUNDIDADE DE 1,5 A 3,0 M, COM SOLO (SEM SUBSTITUIÇÃO) DE 1ª CATEGORIA, COM PLACA VIBRATÓRIA. AF_08/2023</v>
          </cell>
          <cell r="C5735" t="str">
            <v>M3</v>
          </cell>
          <cell r="D5735" t="str">
            <v>ATRIBUÍDO SÃO PAULO</v>
          </cell>
          <cell r="E5735" t="str">
            <v>10,27</v>
          </cell>
        </row>
        <row r="5736">
          <cell r="A5736" t="str">
            <v>104736</v>
          </cell>
          <cell r="B5736" t="str">
            <v>REATERRO MECANIZADO DE VALA COM RETROESCAVADEIRA (CAPACIDADE   DA   CAÇAMBA   DA RETRO: 0,26 M³/POTÊNCIA: 88 HP), LARGURA DE 0,8 A 1,5 M, PROFUNDIDADE DE 1,5 A 3,0 M, COM SOLO (SEM SUBSTITUIÇÃO) DE 1ª CATEGORIA, COM PLACA VIBRATÓRIA. AF_08/2023</v>
          </cell>
          <cell r="C5736" t="str">
            <v>M3</v>
          </cell>
          <cell r="D5736" t="str">
            <v>ATRIBUÍDO SÃO PAULO</v>
          </cell>
          <cell r="E5736" t="str">
            <v>7,75</v>
          </cell>
        </row>
        <row r="5737">
          <cell r="A5737" t="str">
            <v>104737</v>
          </cell>
          <cell r="B5737" t="str">
            <v>REATERRO MANUAL DE VALAS, COM PLACA VIBRATÓRIA. AF_08/2023</v>
          </cell>
          <cell r="C5737" t="str">
            <v>M3</v>
          </cell>
          <cell r="D5737" t="str">
            <v>ATRIBUÍDO SÃO PAULO</v>
          </cell>
          <cell r="E5737" t="str">
            <v>17,76</v>
          </cell>
        </row>
        <row r="5738">
          <cell r="A5738" t="str">
            <v>104738</v>
          </cell>
          <cell r="B5738" t="str">
            <v>ATERRO MECANIZADO DE VALA COM MINICARREGADEIRA, COM SOLO ARGILO-ARENOSO. AF_08/2023</v>
          </cell>
          <cell r="C5738" t="str">
            <v>M3</v>
          </cell>
          <cell r="D5738" t="str">
            <v>ATRIBUÍDO SÃO PAULO</v>
          </cell>
          <cell r="E5738" t="str">
            <v>80,69</v>
          </cell>
        </row>
        <row r="5739">
          <cell r="A5739" t="str">
            <v>104739</v>
          </cell>
          <cell r="B5739" t="str">
            <v>ATERRO MECANIZADO DE VALA COM MINICARREGADEIRA, COM AREIA PARA ATERRO. AF_08/2023</v>
          </cell>
          <cell r="C5739" t="str">
            <v>M3</v>
          </cell>
          <cell r="D5739" t="str">
            <v>ATRIBUÍDO SÃO PAULO</v>
          </cell>
          <cell r="E5739" t="str">
            <v>87,61</v>
          </cell>
        </row>
        <row r="5740">
          <cell r="A5740" t="str">
            <v>104740</v>
          </cell>
          <cell r="B5740" t="str">
            <v>REATERRO MECANIZADO DE VALA COM MINICARREGADEIRA, COM COMPACTADOR DE SOLOS DE PERCUSSÃO. AF_08/2023</v>
          </cell>
          <cell r="C5740" t="str">
            <v>M3</v>
          </cell>
          <cell r="D5740" t="str">
            <v>ATRIBUÍDO SÃO PAULO</v>
          </cell>
          <cell r="E5740" t="str">
            <v>25,11</v>
          </cell>
        </row>
        <row r="5741">
          <cell r="A5741" t="str">
            <v>104741</v>
          </cell>
          <cell r="B5741" t="str">
            <v>REATERRO MECANIZADO DE VALA COM MINICARREGADEIRA, COM PLACA VIBRATÓRIA. AF_08/2023</v>
          </cell>
          <cell r="C5741" t="str">
            <v>M3</v>
          </cell>
          <cell r="D5741" t="str">
            <v>ATRIBUÍDO SÃO PAULO</v>
          </cell>
          <cell r="E5741" t="str">
            <v>21,54</v>
          </cell>
        </row>
        <row r="5742">
          <cell r="A5742" t="str">
            <v>104742</v>
          </cell>
          <cell r="B5742" t="str">
            <v>COMPACTAÇÃO DE VALAS COM ROLO COMPRESSOR. AF_08/2023</v>
          </cell>
          <cell r="C5742" t="str">
            <v>M2</v>
          </cell>
          <cell r="D5742" t="str">
            <v>ATRIBUÍDO SÃO PAULO</v>
          </cell>
          <cell r="E5742" t="str">
            <v>8,03</v>
          </cell>
        </row>
        <row r="5743">
          <cell r="A5743" t="str">
            <v>97916</v>
          </cell>
          <cell r="B5743" t="str">
            <v>TRANSPORTE COM CAMINHÃO BASCULANTE DE 6 M³, EM VIA URBANA EM LEITO NATURAL (UNIDADE: TXKM). AF_07/2020</v>
          </cell>
          <cell r="C5743" t="str">
            <v>TXKM</v>
          </cell>
          <cell r="D5743" t="str">
            <v>ATRIBUÍDO SÃO PAULO</v>
          </cell>
          <cell r="E5743" t="str">
            <v>2,40</v>
          </cell>
        </row>
        <row r="5744">
          <cell r="A5744" t="str">
            <v>97917</v>
          </cell>
          <cell r="B5744" t="str">
            <v>TRANSPORTE COM CAMINHÃO BASCULANTE DE 6 M³, EM VIA URBANA EM REVESTIMENTO PRIMÁRIO (UNIDADE: TXKM). AF_07/2020</v>
          </cell>
          <cell r="C5744" t="str">
            <v>TXKM</v>
          </cell>
          <cell r="D5744" t="str">
            <v>ATRIBUÍDO SÃO PAULO</v>
          </cell>
          <cell r="E5744" t="str">
            <v>2,07</v>
          </cell>
        </row>
        <row r="5745">
          <cell r="A5745" t="str">
            <v>97918</v>
          </cell>
          <cell r="B5745" t="str">
            <v>TRANSPORTE COM CAMINHÃO BASCULANTE DE 6 M³, EM VIA URBANA PAVIMENTADA, DMT ATÉ 30 KM (UNIDADE: TXKM). AF_07/2020</v>
          </cell>
          <cell r="C5745" t="str">
            <v>TXKM</v>
          </cell>
          <cell r="D5745" t="str">
            <v>ATRIBUÍDO SÃO PAULO</v>
          </cell>
          <cell r="E5745" t="str">
            <v>1,90</v>
          </cell>
        </row>
        <row r="5746">
          <cell r="A5746" t="str">
            <v>97919</v>
          </cell>
          <cell r="B5746" t="str">
            <v>TRANSPORTE COM CAMINHÃO BASCULANTE DE 6 M³, EM VIA URBANA PAVIMENTADA, ADICIONAL PARA DMT EXCEDENTE A 30 KM (UNIDADE: TXKM). AF_07/2020</v>
          </cell>
          <cell r="C5746" t="str">
            <v>TXKM</v>
          </cell>
          <cell r="D5746" t="str">
            <v>ATRIBUÍDO SÃO PAULO</v>
          </cell>
          <cell r="E5746" t="str">
            <v>0,76</v>
          </cell>
        </row>
        <row r="5747">
          <cell r="A5747" t="str">
            <v>101616</v>
          </cell>
          <cell r="B5747" t="str">
            <v>PREPARO DE FUNDO DE VALA COM LARGURA MENOR QUE 1,5 M (ACERTO DO SOLO NATURAL). AF_08/2020</v>
          </cell>
          <cell r="C5747" t="str">
            <v>M2</v>
          </cell>
          <cell r="D5747" t="str">
            <v>ATRIBUÍDO SÃO PAULO</v>
          </cell>
          <cell r="E5747" t="str">
            <v>5,03</v>
          </cell>
        </row>
        <row r="5748">
          <cell r="A5748" t="str">
            <v>101617</v>
          </cell>
          <cell r="B5748" t="str">
            <v>PREPARO DE FUNDO DE VALA COM LARGURA MAIOR OU IGUAL A 1,5 M E MENOR QUE 2,5 M (ACERTO DO SOLO NATURAL). AF_08/2020</v>
          </cell>
          <cell r="C5748" t="str">
            <v>M2</v>
          </cell>
          <cell r="D5748" t="str">
            <v>ATRIBUÍDO SÃO PAULO</v>
          </cell>
          <cell r="E5748" t="str">
            <v>2,47</v>
          </cell>
        </row>
        <row r="5749">
          <cell r="A5749" t="str">
            <v>101618</v>
          </cell>
          <cell r="B5749" t="str">
            <v>PREPARO DE FUNDO DE VALA COM LARGURA MENOR QUE 1,5 M, COM CAMADA DE AREIA, LANÇAMENTO MANUAL. AF_08/2020</v>
          </cell>
          <cell r="C5749" t="str">
            <v>M3</v>
          </cell>
          <cell r="D5749" t="str">
            <v>ATRIBUÍDO SÃO PAULO</v>
          </cell>
          <cell r="E5749" t="str">
            <v>198,95</v>
          </cell>
        </row>
        <row r="5750">
          <cell r="A5750" t="str">
            <v>101619</v>
          </cell>
          <cell r="B5750" t="str">
            <v>PREPARO DE FUNDO DE VALA COM LARGURA MENOR QUE 1,5 M, COM CAMADA DE BRITA, LANÇAMENTO MANUAL. AF_08/2020</v>
          </cell>
          <cell r="C5750" t="str">
            <v>M3</v>
          </cell>
          <cell r="D5750" t="str">
            <v>ATRIBUÍDO SÃO PAULO</v>
          </cell>
          <cell r="E5750" t="str">
            <v>419,26</v>
          </cell>
        </row>
        <row r="5751">
          <cell r="A5751" t="str">
            <v>101620</v>
          </cell>
          <cell r="B5751" t="str">
            <v>PREPARO DE FUNDO DE VALA COM LARGURA MAIOR OU IGUAL A 1,5 M E MENOR QUE 2,5 M, COM CAMADA DE AREIA, LANÇAMENTO MANUAL. AF_08/2020</v>
          </cell>
          <cell r="C5751" t="str">
            <v>M3</v>
          </cell>
          <cell r="D5751" t="str">
            <v>ATRIBUÍDO SÃO PAULO</v>
          </cell>
          <cell r="E5751" t="str">
            <v>178,56</v>
          </cell>
        </row>
        <row r="5752">
          <cell r="A5752" t="str">
            <v>101621</v>
          </cell>
          <cell r="B5752" t="str">
            <v>PREPARO DE FUNDO DE VALA COM LARGURA MAIOR OU IGUAL A 1,5 M E MENOR QUE 2,5 M, COM CAMADA DE BRITA, LANÇAMENTO MANUAL. AF_08/2020</v>
          </cell>
          <cell r="C5752" t="str">
            <v>M3</v>
          </cell>
          <cell r="D5752" t="str">
            <v>ATRIBUÍDO SÃO PAULO</v>
          </cell>
          <cell r="E5752" t="str">
            <v>398,87</v>
          </cell>
        </row>
        <row r="5753">
          <cell r="A5753" t="str">
            <v>101622</v>
          </cell>
          <cell r="B5753" t="str">
            <v>PREPARO DE FUNDO DE VALA COM LARGURA MENOR QUE 1,5 M, COM CAMADA DE AREIA, LANÇAMENTO MECANIZADO. AF_08/2020</v>
          </cell>
          <cell r="C5753" t="str">
            <v>M3</v>
          </cell>
          <cell r="D5753" t="str">
            <v>ATRIBUÍDO SÃO PAULO</v>
          </cell>
          <cell r="E5753" t="str">
            <v>181,21</v>
          </cell>
        </row>
        <row r="5754">
          <cell r="A5754" t="str">
            <v>101623</v>
          </cell>
          <cell r="B5754" t="str">
            <v>PREPARO DE FUNDO DE VALA COM LARGURA MENOR QUE 1,5 M, COM CAMADA DE BRITA, LANÇAMENTO MECANIZADO. AF_08/2020</v>
          </cell>
          <cell r="C5754" t="str">
            <v>M3</v>
          </cell>
          <cell r="D5754" t="str">
            <v>ATRIBUÍDO SÃO PAULO</v>
          </cell>
          <cell r="E5754" t="str">
            <v>397,39</v>
          </cell>
        </row>
        <row r="5755">
          <cell r="A5755" t="str">
            <v>101624</v>
          </cell>
          <cell r="B5755" t="str">
            <v>PREPARO DE FUNDO DE VALA COM LARGURA MAIOR OU IGUAL A 1,5 M E MENOR QUE 2,5 M, COM CAMADA DE BRITA, LANÇAMENTO MECANIZADO. AF_08/2020</v>
          </cell>
          <cell r="C5755" t="str">
            <v>M3</v>
          </cell>
          <cell r="D5755" t="str">
            <v>ATRIBUÍDO SÃO PAULO</v>
          </cell>
          <cell r="E5755" t="str">
            <v>358,60</v>
          </cell>
        </row>
        <row r="5756">
          <cell r="A5756" t="str">
            <v>101625</v>
          </cell>
          <cell r="B5756" t="str">
            <v>PREPARO DE FUNDO DE VALA COM LARGURA MAIOR OU IGUAL A 1,5 M E MENOR QUE 2,5 M, COM CAMADA DE AREIA, LANÇAMENTO MECANIZADO. AF_08/2020</v>
          </cell>
          <cell r="C5756" t="str">
            <v>M3</v>
          </cell>
          <cell r="D5756" t="str">
            <v>ATRIBUÍDO SÃO PAULO</v>
          </cell>
          <cell r="E5756" t="str">
            <v>147,32</v>
          </cell>
        </row>
        <row r="5757">
          <cell r="A5757" t="str">
            <v>101159</v>
          </cell>
          <cell r="B5757" t="str">
            <v>ALVENARIA DE VEDAÇÃO DE BLOCOS CERÂMICOS MACIÇOS DE 5X10X20CM (ESPESSURA 10CM) E ARGAMASSA DE ASSENTAMENTO COM PREPARO EM BETONEIRA. AF_05/2020</v>
          </cell>
          <cell r="C5757" t="str">
            <v>M2</v>
          </cell>
          <cell r="D5757" t="str">
            <v>COEFICIENTE DE REPRESENTATIVIDADE</v>
          </cell>
          <cell r="E5757" t="str">
            <v>122,04</v>
          </cell>
        </row>
        <row r="5758">
          <cell r="A5758" t="str">
            <v>103322</v>
          </cell>
          <cell r="B5758" t="str">
            <v>ALVENARIA DE VEDAÇÃO DE BLOCOS CERÂMICOS FURADOS NA VERTICAL DE 9X19X39 CM (ESPESSURA 9 CM) E ARGAMASSA DE ASSENTAMENTO COM PREPARO EM BETONEIRA. AF_12/2021</v>
          </cell>
          <cell r="C5758" t="str">
            <v>M2</v>
          </cell>
          <cell r="D5758" t="str">
            <v>ATRIBUÍDO SÃO PAULO</v>
          </cell>
          <cell r="E5758" t="str">
            <v>51,98</v>
          </cell>
        </row>
        <row r="5759">
          <cell r="A5759" t="str">
            <v>103323</v>
          </cell>
          <cell r="B5759" t="str">
            <v>ALVENARIA DE VEDAÇÃO DE BLOCOS CERÂMICOS FURADOS NA VERTICAL DE 9X19X39 CM (ESPESSURA 9 CM) E ARGAMASSA DE ASSENTAMENTO COM PREPARO MANUAL. AF_12/2021</v>
          </cell>
          <cell r="C5759" t="str">
            <v>M2</v>
          </cell>
          <cell r="D5759" t="str">
            <v>ATRIBUÍDO SÃO PAULO</v>
          </cell>
          <cell r="E5759" t="str">
            <v>52,96</v>
          </cell>
        </row>
        <row r="5760">
          <cell r="A5760" t="str">
            <v>103324</v>
          </cell>
          <cell r="B5760" t="str">
            <v>ALVENARIA DE VEDAÇÃO DE BLOCOS CERÂMICOS FURADOS NA VERTICAL DE 14X19X39 CM (ESPESSURA 14 CM) E ARGAMASSA DE ASSENTAMENTO COM PREPARO EM BETONEIRA. AF_12/2021</v>
          </cell>
          <cell r="C5760" t="str">
            <v>M2</v>
          </cell>
          <cell r="D5760" t="str">
            <v>ATRIBUÍDO SÃO PAULO</v>
          </cell>
          <cell r="E5760" t="str">
            <v>69,12</v>
          </cell>
        </row>
        <row r="5761">
          <cell r="A5761" t="str">
            <v>103325</v>
          </cell>
          <cell r="B5761" t="str">
            <v>ALVENARIA DE VEDAÇÃO DE BLOCOS CERÂMICOS FURADOS NA VERTICAL DE 14X19X39 CM (ESPESSURA 14 CM) E ARGAMASSA DE ASSENTAMENTO COM PREPARO MANUAL. AF_12/2021</v>
          </cell>
          <cell r="C5761" t="str">
            <v>M2</v>
          </cell>
          <cell r="D5761" t="str">
            <v>ATRIBUÍDO SÃO PAULO</v>
          </cell>
          <cell r="E5761" t="str">
            <v>70,23</v>
          </cell>
        </row>
        <row r="5762">
          <cell r="A5762" t="str">
            <v>103326</v>
          </cell>
          <cell r="B5762" t="str">
            <v>ALVENARIA DE VEDAÇÃO DE BLOCOS CERÂMICOS FURADOS NA VERTICAL DE 19X19X39 CM (ESPESSURA 19 CM) E ARGAMASSA DE ASSENTAMENTO COM PREPARO EM BETONEIRA. AF_12/2021</v>
          </cell>
          <cell r="C5762" t="str">
            <v>M2</v>
          </cell>
          <cell r="D5762" t="str">
            <v>ATRIBUÍDO SÃO PAULO</v>
          </cell>
          <cell r="E5762" t="str">
            <v>83,91</v>
          </cell>
        </row>
        <row r="5763">
          <cell r="A5763" t="str">
            <v>103327</v>
          </cell>
          <cell r="B5763" t="str">
            <v>ALVENARIA DE VEDAÇÃO DE BLOCOS CERÂMICOS FURADOS NA VERTICAL DE 19X19X39 CM (ESPESSURA 19 CM) E ARGAMASSA DE ASSENTAMENTO COM PREPARO MANUAL. AF_12/2021</v>
          </cell>
          <cell r="C5763" t="str">
            <v>M2</v>
          </cell>
          <cell r="D5763" t="str">
            <v>ATRIBUÍDO SÃO PAULO</v>
          </cell>
          <cell r="E5763" t="str">
            <v>85,22</v>
          </cell>
        </row>
        <row r="5764">
          <cell r="A5764" t="str">
            <v>103328</v>
          </cell>
          <cell r="B5764" t="str">
            <v>ALVENARIA DE VEDAÇÃO DE BLOCOS CERÂMICOS FURADOS NA HORIZONTAL DE 9X19X19 CM (ESPESSURA 9 CM) E ARGAMASSA DE ASSENTAMENTO COM PREPARO EM BETONEIRA. AF_12/2021</v>
          </cell>
          <cell r="C5764" t="str">
            <v>M2</v>
          </cell>
          <cell r="D5764" t="str">
            <v>ATRIBUÍDO SÃO PAULO</v>
          </cell>
          <cell r="E5764" t="str">
            <v>77,02</v>
          </cell>
        </row>
        <row r="5765">
          <cell r="A5765" t="str">
            <v>103329</v>
          </cell>
          <cell r="B5765" t="str">
            <v>ALVENARIA DE VEDAÇÃO DE BLOCOS CERÂMICOS FURADOS NA HORIZONTAL DE 9X19X19 CM (ESPESSURA 9 CM) E ARGAMASSA DE ASSENTAMENTO COM PREPARO MANUAL. AF_12/2021</v>
          </cell>
          <cell r="C5765" t="str">
            <v>M2</v>
          </cell>
          <cell r="D5765" t="str">
            <v>ATRIBUÍDO SÃO PAULO</v>
          </cell>
          <cell r="E5765" t="str">
            <v>77,88</v>
          </cell>
        </row>
        <row r="5766">
          <cell r="A5766" t="str">
            <v>103330</v>
          </cell>
          <cell r="B5766" t="str">
            <v>ALVENARIA DE VEDAÇÃO DE BLOCOS CERÂMICOS FURADOS NA HORIZONTAL DE 11,5X19X19 CM (ESPESSURA 11,5 CM) E ARGAMASSA DE ASSENTAMENTO COM PREPARO EM BETONEIRA. AF_12/2021</v>
          </cell>
          <cell r="C5766" t="str">
            <v>M2</v>
          </cell>
          <cell r="D5766" t="str">
            <v>ATRIBUÍDO SÃO PAULO</v>
          </cell>
          <cell r="E5766" t="str">
            <v>72,68</v>
          </cell>
        </row>
        <row r="5767">
          <cell r="A5767" t="str">
            <v>103331</v>
          </cell>
          <cell r="B5767" t="str">
            <v>ALVENARIA DE VEDAÇÃO DE BLOCOS CERÂMICOS FURADOS NA HORIZONTAL DE 11,5X19X19 CM (ESPESSURA 11,5 CM) E ARGAMASSA DE ASSENTAMENTO COM PREPARO MANUAL. AF_12/2021</v>
          </cell>
          <cell r="C5767" t="str">
            <v>M2</v>
          </cell>
          <cell r="D5767" t="str">
            <v>ATRIBUÍDO SÃO PAULO</v>
          </cell>
          <cell r="E5767" t="str">
            <v>73,61</v>
          </cell>
        </row>
        <row r="5768">
          <cell r="A5768" t="str">
            <v>103332</v>
          </cell>
          <cell r="B5768" t="str">
            <v>ALVENARIA DE VEDAÇÃO DE BLOCOS CERÂMICOS FURADOS NA HORIZONTAL DE 9X14X19 CM (ESPESSURA 9 CM) E ARGAMASSA DE ASSENTAMENTO COM PREPARO EM BETONEIRA. AF_12/2021</v>
          </cell>
          <cell r="C5768" t="str">
            <v>M2</v>
          </cell>
          <cell r="D5768" t="str">
            <v>ATRIBUÍDO SÃO PAULO</v>
          </cell>
          <cell r="E5768" t="str">
            <v>100,81</v>
          </cell>
        </row>
        <row r="5769">
          <cell r="A5769" t="str">
            <v>103333</v>
          </cell>
          <cell r="B5769" t="str">
            <v>ALVENARIA DE VEDAÇÃO DE BLOCOS CERÂMICOS FURADOS NA HORIZONTAL DE 9X14X19 CM (ESPESSURA 9 CM) E ARGAMASSA DE ASSENTAMENTO COM PREPARO MANUAL. AF_12/2021</v>
          </cell>
          <cell r="C5769" t="str">
            <v>M2</v>
          </cell>
          <cell r="D5769" t="str">
            <v>ATRIBUÍDO SÃO PAULO</v>
          </cell>
          <cell r="E5769" t="str">
            <v>101,80</v>
          </cell>
        </row>
        <row r="5770">
          <cell r="A5770" t="str">
            <v>103334</v>
          </cell>
          <cell r="B5770" t="str">
            <v>ALVENARIA DE VEDAÇÃO DE BLOCOS CERÂMICOS FURADOS NA HORIZONTAL DE 14X9X19 CM (ESPESSURA 14 CM, BLOCO DEITADO) E ARGAMASSA DE ASSENTAMENTO COM PREPARO EM BETONEIRA. AF_12/2021</v>
          </cell>
          <cell r="C5770" t="str">
            <v>M2</v>
          </cell>
          <cell r="D5770" t="str">
            <v>ATRIBUÍDO SÃO PAULO</v>
          </cell>
          <cell r="E5770" t="str">
            <v>124,78</v>
          </cell>
        </row>
        <row r="5771">
          <cell r="A5771" t="str">
            <v>103335</v>
          </cell>
          <cell r="B5771" t="str">
            <v>ALVENARIA DE VEDAÇÃO DE BLOCOS CERÂMICOS FURADOS NA HORIZONTAL DE 14X9X19 CM (ESPESSURA 14 CM, BLOCO DEITADO) E ARGAMASSA DE ASSENTAMENTO COM PREPARO MANUAL. AF_12/2021</v>
          </cell>
          <cell r="C5771" t="str">
            <v>M2</v>
          </cell>
          <cell r="D5771" t="str">
            <v>ATRIBUÍDO SÃO PAULO</v>
          </cell>
          <cell r="E5771" t="str">
            <v>126,51</v>
          </cell>
        </row>
        <row r="5772">
          <cell r="A5772" t="str">
            <v>103350</v>
          </cell>
          <cell r="B5772" t="str">
            <v>ALVENARIA DE VEDAÇÃO DE BLOCOS CERÂMICOS FURADOS NA HORIZONTAL DE 9X9X19 CM (ESPESSURA 9 CM) E ARGAMASSA DE ASSENTAMENTO COM PREPARO EM BETONEIRA. AF_12/2021</v>
          </cell>
          <cell r="C5772" t="str">
            <v>M2</v>
          </cell>
          <cell r="D5772" t="str">
            <v>ATRIBUÍDO SÃO PAULO</v>
          </cell>
          <cell r="E5772" t="str">
            <v>152,17</v>
          </cell>
        </row>
        <row r="5773">
          <cell r="A5773" t="str">
            <v>103351</v>
          </cell>
          <cell r="B5773" t="str">
            <v>ALVENARIA DE VEDAÇÃO DE BLOCOS CERÂMICOS FURADOS NA HORIZONTAL DE 9X9X19 CM (ESPESSURA 9 CM) E ARGAMASSA DE ASSENTAMENTO COM PREPARO MANUAL. AF_12/2021</v>
          </cell>
          <cell r="C5773" t="str">
            <v>M2</v>
          </cell>
          <cell r="D5773" t="str">
            <v>ATRIBUÍDO SÃO PAULO</v>
          </cell>
          <cell r="E5773" t="str">
            <v>153,44</v>
          </cell>
        </row>
        <row r="5774">
          <cell r="A5774" t="str">
            <v>103356</v>
          </cell>
          <cell r="B5774" t="str">
            <v>ALVENARIA DE VEDAÇÃO DE BLOCOS CERÂMICOS FURADOS NA HORIZONTAL DE 9X19X29 CM (ESPESSURA 9 CM) E ARGAMASSA DE ASSENTAMENTO COM PREPARO EM BETONEIRA. AF_12/2021</v>
          </cell>
          <cell r="C5774" t="str">
            <v>M2</v>
          </cell>
          <cell r="D5774" t="str">
            <v>ATRIBUÍDO SÃO PAULO</v>
          </cell>
          <cell r="E5774" t="str">
            <v>49,12</v>
          </cell>
        </row>
        <row r="5775">
          <cell r="A5775" t="str">
            <v>103357</v>
          </cell>
          <cell r="B5775" t="str">
            <v>ALVENARIA DE VEDAÇÃO DE BLOCOS CERÂMICOS FURADOS NA HORIZONTAL DE 9X19X29 CM (ESPESSURA 9 CM) E ARGAMASSA DE ASSENTAMENTO COM PREPARO MANUAL. AF_12/2021</v>
          </cell>
          <cell r="C5775" t="str">
            <v>M2</v>
          </cell>
          <cell r="D5775" t="str">
            <v>ATRIBUÍDO SÃO PAULO</v>
          </cell>
          <cell r="E5775" t="str">
            <v>49,84</v>
          </cell>
        </row>
        <row r="5776">
          <cell r="A5776" t="str">
            <v>89282</v>
          </cell>
          <cell r="B5776" t="str">
            <v>ALVENARIA ESTRUTURAL DE BLOCOS CERÂMICOS 14X19X39, (ESPESSURA DE 14 CM), UTILIZANDO PALHETA E ARGAMASSA DE ASSENTAMENTO COM PREPARO EM BETONEIRA. AF_03/2023</v>
          </cell>
          <cell r="C5776" t="str">
            <v>M2</v>
          </cell>
          <cell r="D5776" t="str">
            <v>COEFICIENTE DE REPRESENTATIVIDADE</v>
          </cell>
          <cell r="E5776" t="str">
            <v>64,23</v>
          </cell>
        </row>
        <row r="5777">
          <cell r="A5777" t="str">
            <v>89283</v>
          </cell>
          <cell r="B5777" t="str">
            <v>ALVENARIA ESTRUTURAL DE BLOCOS CERÂMICOS 14X19X39, (ESPESSURA DE 14 CM), UTILIZANDO PALHETA E ARGAMASSA DE ASSENTAMENTO COM PREPARO MANUAL. AF_03/2023</v>
          </cell>
          <cell r="C5777" t="str">
            <v>M2</v>
          </cell>
          <cell r="D5777" t="str">
            <v>COEFICIENTE DE REPRESENTATIVIDADE</v>
          </cell>
          <cell r="E5777" t="str">
            <v>65,37</v>
          </cell>
        </row>
        <row r="5778">
          <cell r="A5778" t="str">
            <v>89290</v>
          </cell>
          <cell r="B5778" t="str">
            <v>ALVENARIA ESTRUTURAL DE BLOCOS CERÂMICOS 14X19X29, (ESPESSURA DE 14 CM), UTILIZANDO PALHETA E ARGAMASSA DE ASSENTAMENTO COM PREPARO EM BETONEIRA. AF_03/2023</v>
          </cell>
          <cell r="C5778" t="str">
            <v>M2</v>
          </cell>
          <cell r="D5778" t="str">
            <v>COEFICIENTE DE REPRESENTATIVIDADE</v>
          </cell>
          <cell r="E5778" t="str">
            <v>71,97</v>
          </cell>
        </row>
        <row r="5779">
          <cell r="A5779" t="str">
            <v>89291</v>
          </cell>
          <cell r="B5779" t="str">
            <v>ALVENARIA ESTRUTURAL DE BLOCOS CERÂMICOS 14X19X29, (ESPESSURA DE 14 CM), UTILIZANDO PALHETA E ARGAMASSA DE ASSENTAMENTO COM PREPARO MANUAL. AF_03/2023</v>
          </cell>
          <cell r="C5779" t="str">
            <v>M2</v>
          </cell>
          <cell r="D5779" t="str">
            <v>COEFICIENTE DE REPRESENTATIVIDADE</v>
          </cell>
          <cell r="E5779" t="str">
            <v>73,23</v>
          </cell>
        </row>
        <row r="5780">
          <cell r="A5780" t="str">
            <v>89298</v>
          </cell>
          <cell r="B5780" t="str">
            <v>ALVENARIA ESTRUTURAL DE BLOCOS CERÂMICOS 14X19X39, (ESPESSURA DE 14 CM), UTILIZANDO COLHER DE PEDREIRO E ARGAMASSA DE ASSENTAMENTO COM PREPARO EM BETONEIRA. AF_03/2023</v>
          </cell>
          <cell r="C5780" t="str">
            <v>M2</v>
          </cell>
          <cell r="D5780" t="str">
            <v>COEFICIENTE DE REPRESENTATIVIDADE</v>
          </cell>
          <cell r="E5780" t="str">
            <v>73,70</v>
          </cell>
        </row>
        <row r="5781">
          <cell r="A5781" t="str">
            <v>89299</v>
          </cell>
          <cell r="B5781" t="str">
            <v>ALVENARIA ESTRUTURAL DE BLOCOS CERÂMICOS 14X19X39, (ESPESSURA DE 14 CM), UTILIZANDO COLHER DE PEDREIRO E ARGAMASSA DE ASSENTAMENTO COM PREPARO MANUAL. AF_03/2023</v>
          </cell>
          <cell r="C5781" t="str">
            <v>M2</v>
          </cell>
          <cell r="D5781" t="str">
            <v>COEFICIENTE DE REPRESENTATIVIDADE</v>
          </cell>
          <cell r="E5781" t="str">
            <v>75,22</v>
          </cell>
        </row>
        <row r="5782">
          <cell r="A5782" t="str">
            <v>89306</v>
          </cell>
          <cell r="B5782" t="str">
            <v>ALVENARIA ESTRUTURAL DE BLOCOS CERÂMICOS 14X19X29, (ESPESSURA DE 14 CM), UTILIZANDO COLHER DE PEDREIRO E ARGAMASSA DE ASSENTAMENTO COM PREPARO EM BETONEIRA. AF_03/2023</v>
          </cell>
          <cell r="C5782" t="str">
            <v>M2</v>
          </cell>
          <cell r="D5782" t="str">
            <v>COEFICIENTE DE REPRESENTATIVIDADE</v>
          </cell>
          <cell r="E5782" t="str">
            <v>85,21</v>
          </cell>
        </row>
        <row r="5783">
          <cell r="A5783" t="str">
            <v>89307</v>
          </cell>
          <cell r="B5783" t="str">
            <v>ALVENARIA ESTRUTURAL DE BLOCOS CERÂMICOS 14X19X29, (ESPESSURA DE 14 CM), UTILIZANDO COLHER DE PEDREIRO E ARGAMASSA DE ASSENTAMENTO COM PREPARO MANUAL. AF_03/2023</v>
          </cell>
          <cell r="C5783" t="str">
            <v>M2</v>
          </cell>
          <cell r="D5783" t="str">
            <v>COEFICIENTE DE REPRESENTATIVIDADE</v>
          </cell>
          <cell r="E5783" t="str">
            <v>86,90</v>
          </cell>
        </row>
        <row r="5784">
          <cell r="A5784" t="str">
            <v>101157</v>
          </cell>
          <cell r="B5784" t="str">
            <v>ALVENARIA DE VEDAÇÃO DE BLOCOS DE GESSO DE 7X50X66CM (ESPESSURA 7CM). AF_05/2020</v>
          </cell>
          <cell r="C5784" t="str">
            <v>M2</v>
          </cell>
          <cell r="D5784" t="str">
            <v>COEFICIENTE DE REPRESENTATIVIDADE</v>
          </cell>
          <cell r="E5784" t="str">
            <v>62,95</v>
          </cell>
        </row>
        <row r="5785">
          <cell r="A5785" t="str">
            <v>101158</v>
          </cell>
          <cell r="B5785" t="str">
            <v>ALVENARIA DE VEDAÇÃO DE BLOCOS DE GESSO DE 10X50X66CM (ESPESSURA 10CM). AF_05/2020</v>
          </cell>
          <cell r="C5785" t="str">
            <v>M2</v>
          </cell>
          <cell r="D5785" t="str">
            <v>COEFICIENTE DE REPRESENTATIVIDADE</v>
          </cell>
          <cell r="E5785" t="str">
            <v>83,02</v>
          </cell>
        </row>
        <row r="5786">
          <cell r="A5786" t="str">
            <v>101162</v>
          </cell>
          <cell r="B5786" t="str">
            <v>ALVENARIA DE VEDAÇÃO COM ELEMENTO VAZADO DE CERÂMICA (COBOGÓ) DE 7X20X20CM E ARGAMASSA DE ASSENTAMENTO COM PREPARO EM BETONEIRA. AF_05/2020</v>
          </cell>
          <cell r="C5786" t="str">
            <v>M2</v>
          </cell>
          <cell r="D5786" t="str">
            <v>COEFICIENTE DE REPRESENTATIVIDADE</v>
          </cell>
          <cell r="E5786" t="str">
            <v>137,14</v>
          </cell>
        </row>
        <row r="5787">
          <cell r="A5787" t="str">
            <v>103316</v>
          </cell>
          <cell r="B5787" t="str">
            <v>ALVENARIA DE VEDAÇÃO DE BLOCOS VAZADOS DE CONCRETO DE 9X19X39 CM (ESPESSURA 9 CM) E ARGAMASSA DE ASSENTAMENTO COM PREPARO EM BETONEIRA. AF_12/2021</v>
          </cell>
          <cell r="C5787" t="str">
            <v>M2</v>
          </cell>
          <cell r="D5787" t="str">
            <v>ATRIBUÍDO SÃO PAULO</v>
          </cell>
          <cell r="E5787" t="str">
            <v>58,65</v>
          </cell>
        </row>
        <row r="5788">
          <cell r="A5788" t="str">
            <v>103317</v>
          </cell>
          <cell r="B5788" t="str">
            <v>ALVENARIA DE VEDAÇÃO DE BLOCOS VAZADOS DE CONCRETO DE 9X19X39 CM (ESPESSURA 9 CM) E ARGAMASSA DE ASSENTAMENTO COM PREPARO MANUAL. AF_12/2021</v>
          </cell>
          <cell r="C5788" t="str">
            <v>M2</v>
          </cell>
          <cell r="D5788" t="str">
            <v>ATRIBUÍDO SÃO PAULO</v>
          </cell>
          <cell r="E5788" t="str">
            <v>59,47</v>
          </cell>
        </row>
        <row r="5789">
          <cell r="A5789" t="str">
            <v>103318</v>
          </cell>
          <cell r="B5789" t="str">
            <v>ALVENARIA DE VEDAÇÃO DE BLOCOS VAZADOS DE CONCRETO DE 14X19X39 CM (ESPESSURA 14 CM)  E ARGAMASSA DE ASSENTAMENTO COM PREPARO EM BETONEIRA. AF_12/2021</v>
          </cell>
          <cell r="C5789" t="str">
            <v>M2</v>
          </cell>
          <cell r="D5789" t="str">
            <v>ATRIBUÍDO SÃO PAULO</v>
          </cell>
          <cell r="E5789" t="str">
            <v>76,25</v>
          </cell>
        </row>
        <row r="5790">
          <cell r="A5790" t="str">
            <v>103319</v>
          </cell>
          <cell r="B5790" t="str">
            <v>ALVENARIA DE VEDAÇÃO DE BLOCOS VAZADOS DE CONCRETO DE 14X19X39 CM (ESPESSURA 14 CM) E ARGAMASSA DE ASSENTAMENTO COM PREPARO MANUAL. AF_12/2021</v>
          </cell>
          <cell r="C5790" t="str">
            <v>M2</v>
          </cell>
          <cell r="D5790" t="str">
            <v>ATRIBUÍDO SÃO PAULO</v>
          </cell>
          <cell r="E5790" t="str">
            <v>77,22</v>
          </cell>
        </row>
        <row r="5791">
          <cell r="A5791" t="str">
            <v>103320</v>
          </cell>
          <cell r="B5791" t="str">
            <v>ALVENARIA DE VEDAÇÃO DE BLOCOS VAZADOS DE CONCRETO DE 19X19X39 CM (ESPESSURA 19 CM) E ARGAMASSA DE ASSENTAMENTO COM PREPARO EM BETONEIRA. AF_12/2021</v>
          </cell>
          <cell r="C5791" t="str">
            <v>M2</v>
          </cell>
          <cell r="D5791" t="str">
            <v>ATRIBUÍDO SÃO PAULO</v>
          </cell>
          <cell r="E5791" t="str">
            <v>92,08</v>
          </cell>
        </row>
        <row r="5792">
          <cell r="A5792" t="str">
            <v>103321</v>
          </cell>
          <cell r="B5792" t="str">
            <v>ALVENARIA DE VEDAÇÃO DE BLOCOS VAZADOS DE CONCRETO DE 19X19X39 CM (ESPESSURA 19 CM) E ARGAMASSA DE ASSENTAMENTO COM PREPARO MANUAL. AF_12/2021</v>
          </cell>
          <cell r="C5792" t="str">
            <v>M2</v>
          </cell>
          <cell r="D5792" t="str">
            <v>ATRIBUÍDO SÃO PAULO</v>
          </cell>
          <cell r="E5792" t="str">
            <v>93,29</v>
          </cell>
        </row>
        <row r="5793">
          <cell r="A5793" t="str">
            <v>103336</v>
          </cell>
          <cell r="B5793" t="str">
            <v>ALVENARIA DE VEDAÇÃO DE BLOCOS  VAZADOS DE CONCRETO APARENTE DE 9X19X39 CM (ESPESSURA 9 CM) E ARGAMASSA DE ASSENTAMENTO COM PREPARO EM BETONEIRA. AF_12/2021</v>
          </cell>
          <cell r="C5793" t="str">
            <v>M2</v>
          </cell>
          <cell r="D5793" t="str">
            <v>ATRIBUÍDO SÃO PAULO</v>
          </cell>
          <cell r="E5793" t="str">
            <v>65,86</v>
          </cell>
        </row>
        <row r="5794">
          <cell r="A5794" t="str">
            <v>103337</v>
          </cell>
          <cell r="B5794" t="str">
            <v>ALVENARIA DE VEDAÇÃO DE BLOCOS  VAZADOS DE CONCRETO APARENTE DE 9X19X39 CM (ESPESSURA 9 CM) E ARGAMASSA DE ASSENTAMENTO COM PREPARO MANUAL. AF_12/2021</v>
          </cell>
          <cell r="C5794" t="str">
            <v>M2</v>
          </cell>
          <cell r="D5794" t="str">
            <v>ATRIBUÍDO SÃO PAULO</v>
          </cell>
          <cell r="E5794" t="str">
            <v>66,68</v>
          </cell>
        </row>
        <row r="5795">
          <cell r="A5795" t="str">
            <v>103338</v>
          </cell>
          <cell r="B5795" t="str">
            <v>ALVENARIA DE VEDAÇÃO DE BLOCOS  VAZADOS DE CONCRETO APARENTE DE 14X19X39 CM (ESPESSURA 14 CM) E ARGAMASSA DE ASSENTAMENTO COM PREPARO EM BETONEIRA. AF_12/2021</v>
          </cell>
          <cell r="C5795" t="str">
            <v>M2</v>
          </cell>
          <cell r="D5795" t="str">
            <v>ATRIBUÍDO SÃO PAULO</v>
          </cell>
          <cell r="E5795" t="str">
            <v>86,70</v>
          </cell>
        </row>
        <row r="5796">
          <cell r="A5796" t="str">
            <v>103339</v>
          </cell>
          <cell r="B5796" t="str">
            <v>ALVENARIA DE VEDAÇÃO DE BLOCOS  VAZADOS DE CONCRETO APARENTE DE 14X19X39 CM (ESPESSURA 14 CM) E ARGAMASSA DE ASSENTAMENTO COM PREPARO MANUAL. AF_12/2021</v>
          </cell>
          <cell r="C5796" t="str">
            <v>M2</v>
          </cell>
          <cell r="D5796" t="str">
            <v>ATRIBUÍDO SÃO PAULO</v>
          </cell>
          <cell r="E5796" t="str">
            <v>87,67</v>
          </cell>
        </row>
        <row r="5797">
          <cell r="A5797" t="str">
            <v>103340</v>
          </cell>
          <cell r="B5797" t="str">
            <v>ALVENARIA DE VEDAÇÃO DE BLOCOS  VAZADOS DE CONCRETO APARENTE DE 19X19X39 CM (ESPESSURA 19 CM) E ARGAMASSA DE ASSENTAMENTO COM PREPARO EM BETONEIRA. AF_12/2021</v>
          </cell>
          <cell r="C5797" t="str">
            <v>M2</v>
          </cell>
          <cell r="D5797" t="str">
            <v>ATRIBUÍDO SÃO PAULO</v>
          </cell>
          <cell r="E5797" t="str">
            <v>105,38</v>
          </cell>
        </row>
        <row r="5798">
          <cell r="A5798" t="str">
            <v>103341</v>
          </cell>
          <cell r="B5798" t="str">
            <v>ALVENARIA DE VEDAÇÃO DE BLOCOS  VAZADOS DE CONCRETO APARENTE DE 19X19X39 CM (ESPESSURA 19 CM) E ARGAMASSA DE ASSENTAMENTO COM PREPARO MANUAL. AF_12/2021</v>
          </cell>
          <cell r="C5798" t="str">
            <v>M2</v>
          </cell>
          <cell r="D5798" t="str">
            <v>ATRIBUÍDO SÃO PAULO</v>
          </cell>
          <cell r="E5798" t="str">
            <v>106,59</v>
          </cell>
        </row>
        <row r="5799">
          <cell r="A5799" t="str">
            <v>103342</v>
          </cell>
          <cell r="B5799" t="str">
            <v>ALVENARIA DE VEDAÇÃO DE BLOCOS  VAZADOS DE CONCRETO DE 14X19X29 CM (ESPESSURA 14 CM) E ARGAMASSA DE ASSENTAMENTO COM PREPARO EM BETONEIRA. AF_12/2021</v>
          </cell>
          <cell r="C5799" t="str">
            <v>M2</v>
          </cell>
          <cell r="D5799" t="str">
            <v>ATRIBUÍDO SÃO PAULO</v>
          </cell>
          <cell r="E5799" t="str">
            <v>88,55</v>
          </cell>
        </row>
        <row r="5800">
          <cell r="A5800" t="str">
            <v>103343</v>
          </cell>
          <cell r="B5800" t="str">
            <v>ALVENARIA DE VEDAÇÃO DE BLOCOS  VAZADOS DE CONCRETO DE 14X19X29 CM (ESPESSURA 14 CM) E ARGAMASSA DE ASSENTAMENTO COM PREPARO MANUAL. AF_12/2021</v>
          </cell>
          <cell r="C5800" t="str">
            <v>M2</v>
          </cell>
          <cell r="D5800" t="str">
            <v>ATRIBUÍDO SÃO PAULO</v>
          </cell>
          <cell r="E5800" t="str">
            <v>89,62</v>
          </cell>
        </row>
        <row r="5801">
          <cell r="A5801" t="str">
            <v>89453</v>
          </cell>
          <cell r="B5801" t="str">
            <v>ALVENARIA DE BLOCOS DE CONCRETO ESTRUTURAL 14X19X39 CM (ESPESSURA 14 CM), FBK = 4,5 MPA, UTILIZANDO PALHETA. AF_10/2022</v>
          </cell>
          <cell r="C5801" t="str">
            <v>M2</v>
          </cell>
          <cell r="D5801" t="str">
            <v>COEFICIENTE DE REPRESENTATIVIDADE</v>
          </cell>
          <cell r="E5801" t="str">
            <v>65,64</v>
          </cell>
        </row>
        <row r="5802">
          <cell r="A5802" t="str">
            <v>89455</v>
          </cell>
          <cell r="B5802" t="str">
            <v>ALVENARIA DE BLOCOS DE CONCRETO ESTRUTURAL 14X19X39 CM (ESPESSURA 14 CM), FBK = 14 MPA, UTILIZANDO PALHETA. AF_10/2022</v>
          </cell>
          <cell r="C5802" t="str">
            <v>M2</v>
          </cell>
          <cell r="D5802" t="str">
            <v>COEFICIENTE DE REPRESENTATIVIDADE</v>
          </cell>
          <cell r="E5802" t="str">
            <v>79,79</v>
          </cell>
        </row>
        <row r="5803">
          <cell r="A5803" t="str">
            <v>89462</v>
          </cell>
          <cell r="B5803" t="str">
            <v>ALVENARIA DE BLOCOS DE CONCRETO ESTRUTURAL 14X19X29 CM (ESPESSURA 14 CM), FBK = 4,5 MPA, UTILIZANDO PALHETA. AF_10/2022</v>
          </cell>
          <cell r="C5803" t="str">
            <v>M2</v>
          </cell>
          <cell r="D5803" t="str">
            <v>COEFICIENTE DE REPRESENTATIVIDADE</v>
          </cell>
          <cell r="E5803" t="str">
            <v>86,62</v>
          </cell>
        </row>
        <row r="5804">
          <cell r="A5804" t="str">
            <v>89464</v>
          </cell>
          <cell r="B5804" t="str">
            <v>ALVENARIA DE BLOCOS DE CONCRETO ESTRUTURAL 14X19X29 CM (ESPESSURA 14 CM), FBK = 14,0 MPA, UTILIZANDO PALHETA. AF_10/2022</v>
          </cell>
          <cell r="C5804" t="str">
            <v>M2</v>
          </cell>
          <cell r="D5804" t="str">
            <v>COEFICIENTE DE REPRESENTATIVIDADE</v>
          </cell>
          <cell r="E5804" t="str">
            <v>102,18</v>
          </cell>
        </row>
        <row r="5805">
          <cell r="A5805" t="str">
            <v>89470</v>
          </cell>
          <cell r="B5805" t="str">
            <v>ALVENARIA DE BLOCOS DE CONCRETO ESTRUTURAL 14X19X39 CM (ESPESSURA 14 CM), FBK = 4,5 MPA, UTILIZANDO COLHER DE PEDREIRO. AF_10/2022</v>
          </cell>
          <cell r="C5805" t="str">
            <v>M2</v>
          </cell>
          <cell r="D5805" t="str">
            <v>COEFICIENTE DE REPRESENTATIVIDADE</v>
          </cell>
          <cell r="E5805" t="str">
            <v>75,25</v>
          </cell>
        </row>
        <row r="5806">
          <cell r="A5806" t="str">
            <v>89472</v>
          </cell>
          <cell r="B5806" t="str">
            <v>ALVENARIA DE BLOCOS DE CONCRETO ESTRUTURAL 14X19X39 CM (ESPESSURA 14 CM), FBK = 14 MPA, UTILIZANDO COLHER DE PEDREIRO. AF_10/2022</v>
          </cell>
          <cell r="C5806" t="str">
            <v>M2</v>
          </cell>
          <cell r="D5806" t="str">
            <v>COEFICIENTE DE REPRESENTATIVIDADE</v>
          </cell>
          <cell r="E5806" t="str">
            <v>90,48</v>
          </cell>
        </row>
        <row r="5807">
          <cell r="A5807" t="str">
            <v>89478</v>
          </cell>
          <cell r="B5807" t="str">
            <v>ALVENARIA DE BLOCOS DE CONCRETO ESTRUTURAL 14X19X29 CM (ESPESSURA 14 CM), FBK = 4,5 MPA, UTILIZANDO COLHER DE PEDREIRO. AF_10/2022</v>
          </cell>
          <cell r="C5807" t="str">
            <v>M2</v>
          </cell>
          <cell r="D5807" t="str">
            <v>COEFICIENTE DE REPRESENTATIVIDADE</v>
          </cell>
          <cell r="E5807" t="str">
            <v>102,05</v>
          </cell>
        </row>
        <row r="5808">
          <cell r="A5808" t="str">
            <v>89480</v>
          </cell>
          <cell r="B5808" t="str">
            <v>ALVENARIA DE BLOCOS DE CONCRETO ESTRUTURAL 14X19X29 CM (ESPESSURA 14 CM), FBK = 14 MPA, UTILIZANDO COLHER DE PEDREIRO. AF_10/2022</v>
          </cell>
          <cell r="C5808" t="str">
            <v>M2</v>
          </cell>
          <cell r="D5808" t="str">
            <v>COEFICIENTE DE REPRESENTATIVIDADE</v>
          </cell>
          <cell r="E5808" t="str">
            <v>118,75</v>
          </cell>
        </row>
        <row r="5809">
          <cell r="A5809" t="str">
            <v>91815</v>
          </cell>
          <cell r="B5809" t="str">
            <v>(COMPOSIÇÃO REPRESENTATIVA) DE ALVENARIA DE BLOCOS DE CONCRETO ESTRUTURAL 14X19X39 CM, (ESPESSURA 14 CM), FBK = 4,5 MPA, UTILIZANDO PALHETA, PARA EDIFICAÇÃO HABITACIONAL. AF_10/2015</v>
          </cell>
          <cell r="C5809" t="str">
            <v>M2</v>
          </cell>
          <cell r="D5809" t="str">
            <v>COEFICIENTE DE REPRESENTATIVIDADE</v>
          </cell>
          <cell r="E5809" t="str">
            <v>65,64</v>
          </cell>
        </row>
        <row r="5810">
          <cell r="A5810" t="str">
            <v>91816</v>
          </cell>
          <cell r="B5810" t="str">
            <v>COMPOSIÇÃO REPRESENTATIVA DE SERVIÇOS DE ALVENARIA DE BLOCOS DE CONCRETO ESTRUTURAL 14X19X29 CM, (ESPESSURA 14 CM), FBK = 4,5 MPA, UTILIZANDO PALHETA, PARA EDIFICAÇÃO HABITACIONAL. AF_10/2015</v>
          </cell>
          <cell r="C5810" t="str">
            <v>M2</v>
          </cell>
          <cell r="D5810" t="str">
            <v>COEFICIENTE DE REPRESENTATIVIDADE</v>
          </cell>
          <cell r="E5810" t="str">
            <v>86,62</v>
          </cell>
        </row>
        <row r="5811">
          <cell r="A5811" t="str">
            <v>101161</v>
          </cell>
          <cell r="B5811" t="str">
            <v>ALVENARIA DE VEDAÇÃO COM ELEMENTO VAZADO DE CONCRETO (COBOGÓ) DE 7X50X50CM E ARGAMASSA DE ASSENTAMENTO COM PREPARO EM BETONEIRA. AF_05/2020</v>
          </cell>
          <cell r="C5811" t="str">
            <v>M2</v>
          </cell>
          <cell r="D5811" t="str">
            <v>COEFICIENTE DE REPRESENTATIVIDADE</v>
          </cell>
          <cell r="E5811" t="str">
            <v>170,26</v>
          </cell>
        </row>
        <row r="5812">
          <cell r="A5812" t="str">
            <v>101163</v>
          </cell>
          <cell r="B5812" t="str">
            <v>ALVENARIA DE VEDAÇÃO COM BLOCO DE VIDRO VAZADO, TIPO VENEZIANA, DE 6X20X20CM E ARGAMASSA DE ASSENTAMENTO COM PREPARO EM BETONEIRA. AF_05/2020</v>
          </cell>
          <cell r="C5812" t="str">
            <v>M2</v>
          </cell>
          <cell r="D5812" t="str">
            <v>COEFICIENTE DE REPRESENTATIVIDADE</v>
          </cell>
          <cell r="E5812" t="str">
            <v>1.151,74</v>
          </cell>
        </row>
        <row r="5813">
          <cell r="A5813" t="str">
            <v>101164</v>
          </cell>
          <cell r="B5813" t="str">
            <v>ALVENARIA DE VEDAÇÃO COM BLOCO DE VIDRO, TIPO CANELADO, DE 8X19X19CM E ARGAMASSA DE ASSENTAMENTO COM PREPARO EM BETONEIRA. AF_05/2020</v>
          </cell>
          <cell r="C5813" t="str">
            <v>M2</v>
          </cell>
          <cell r="D5813" t="str">
            <v>COEFICIENTE DE REPRESENTATIVIDADE</v>
          </cell>
          <cell r="E5813" t="str">
            <v>1.167,86</v>
          </cell>
        </row>
        <row r="5814">
          <cell r="A5814" t="str">
            <v>96358</v>
          </cell>
          <cell r="B5814" t="str">
            <v>PAREDE COM SISTEMA EM CHAPAS DE GESSO PARA DRYWALL, USO INTERNO, COM DUAS FACES SIMPLES E ESTRUTURA METÁLICA COM GUIAS SIMPLES, SEM VÃOS. AF_07/2023_PS</v>
          </cell>
          <cell r="C5814" t="str">
            <v>M2</v>
          </cell>
          <cell r="D5814" t="str">
            <v>ATRIBUÍDO SÃO PAULO</v>
          </cell>
          <cell r="E5814" t="str">
            <v>92,67</v>
          </cell>
        </row>
        <row r="5815">
          <cell r="A5815" t="str">
            <v>96359</v>
          </cell>
          <cell r="B5815" t="str">
            <v>PAREDE COM SISTEMA EM CHAPAS DE GESSO PARA DRYWALL, USO INTERNO, COM DUAS FACES SIMPLES E ESTRUTURA METÁLICA COM GUIAS SIMPLES PARA PAREDES COM ÁREA LÍQUIDA MAIOR OU IGUAL A 6 M2, COM VÃOS. AF_07/2023_PS</v>
          </cell>
          <cell r="C5815" t="str">
            <v>M2</v>
          </cell>
          <cell r="D5815" t="str">
            <v>ATRIBUÍDO SÃO PAULO</v>
          </cell>
          <cell r="E5815" t="str">
            <v>103,28</v>
          </cell>
        </row>
        <row r="5816">
          <cell r="A5816" t="str">
            <v>96360</v>
          </cell>
          <cell r="B5816" t="str">
            <v>PAREDE COM SISTEMA EM CHAPAS DE GESSO PARA DRYWALL, USO INTERNO, COM DUAS FACES SIMPLES E ESTRUTURA METÁLICA COM GUIAS DUPLAS, SEM VÃOS. AF_07/2023_PS</v>
          </cell>
          <cell r="C5816" t="str">
            <v>M2</v>
          </cell>
          <cell r="D5816" t="str">
            <v>ATRIBUÍDO SÃO PAULO</v>
          </cell>
          <cell r="E5816" t="str">
            <v>119,81</v>
          </cell>
        </row>
        <row r="5817">
          <cell r="A5817" t="str">
            <v>96361</v>
          </cell>
          <cell r="B5817" t="str">
            <v>PAREDE COM SISTEMA EM CHAPAS DE GESSO PARA DRYWALL, USO INTERNO, COM DUAS FACES SIMPLES E ESTRUTURA METÁLICA COM GUIAS DUPLAS PARA PAREDES COM ÁREA LÍQUIDA MAIOR OU IGUAL A 6 M2, COM VÃOS. AF_07/2023_PS</v>
          </cell>
          <cell r="C5817" t="str">
            <v>M2</v>
          </cell>
          <cell r="D5817" t="str">
            <v>ATRIBUÍDO SÃO PAULO</v>
          </cell>
          <cell r="E5817" t="str">
            <v>140,14</v>
          </cell>
        </row>
        <row r="5818">
          <cell r="A5818" t="str">
            <v>96362</v>
          </cell>
          <cell r="B5818" t="str">
            <v>PAREDE COM SISTEMA EM CHAPAS DE GESSO PARA DRYWALL, USO INTERNO, COM UMA FACE SIMPLES E OUTRA FACE DUPLA E ESTRUTURA METÁLICA COM GUIAS SIMPLES, SEM VÃOS. AF_07/2023_PS</v>
          </cell>
          <cell r="C5818" t="str">
            <v>M2</v>
          </cell>
          <cell r="D5818" t="str">
            <v>ATRIBUÍDO SÃO PAULO</v>
          </cell>
          <cell r="E5818" t="str">
            <v>121,14</v>
          </cell>
        </row>
        <row r="5819">
          <cell r="A5819" t="str">
            <v>96363</v>
          </cell>
          <cell r="B5819" t="str">
            <v>PAREDE COM SISTEMA EM CHAPAS DE GESSO PARA DRYWALL, USO INTERNO, COM UMA FACE SIMPLES E OUTRA FACE DUPLA E ESTRUTURA METÁLICA COM GUIAS SIMPLES PARA PAREDES COM ÁREA LÍQUIDA MAIOR OU IGUAL A 6 M2, COM VÃOS. AF_07/2023_PS</v>
          </cell>
          <cell r="C5819" t="str">
            <v>M2</v>
          </cell>
          <cell r="D5819" t="str">
            <v>ATRIBUÍDO SÃO PAULO</v>
          </cell>
          <cell r="E5819" t="str">
            <v>132,22</v>
          </cell>
        </row>
        <row r="5820">
          <cell r="A5820" t="str">
            <v>96364</v>
          </cell>
          <cell r="B5820" t="str">
            <v>PAREDE COM SISTEMA EM CHAPAS DE GESSO PARA DRYWALL, USO INTERNO COM UMA FACE SIMPLES E OUTRA FACE DUPLA E ESTRUTURA METÁLICA COM GUIAS DUPLAS, SEM VÃOS. AF_07/2023_PS</v>
          </cell>
          <cell r="C5820" t="str">
            <v>M2</v>
          </cell>
          <cell r="D5820" t="str">
            <v>ATRIBUÍDO SÃO PAULO</v>
          </cell>
          <cell r="E5820" t="str">
            <v>148,30</v>
          </cell>
        </row>
        <row r="5821">
          <cell r="A5821" t="str">
            <v>96365</v>
          </cell>
          <cell r="B5821" t="str">
            <v>PAREDE COM SISTEMA EM CHAPAS DE GESSO PARA DRYWALL, USO INTERNO, COM UMA FACE SIMPLES E OUTRA FACE DUPLA E   ESTRUTURA METÁLICA COM GUIAS DUPLAS PARA PAREDES COM ÁREA LÍQUIDA MAIOR OU IGUAL A 6 M2, COM VÃOS. AF_07/2023_PS</v>
          </cell>
          <cell r="C5821" t="str">
            <v>M2</v>
          </cell>
          <cell r="D5821" t="str">
            <v>ATRIBUÍDO SÃO PAULO</v>
          </cell>
          <cell r="E5821" t="str">
            <v>169,10</v>
          </cell>
        </row>
        <row r="5822">
          <cell r="A5822" t="str">
            <v>96366</v>
          </cell>
          <cell r="B5822" t="str">
            <v>PAREDE COM SISTEMA EM CHAPAS DE GESSO PARA DRYWALL, USO INTERNO, COM DUAS FACES DUPLAS E ESTRUTURA METÁLICA COM GUIAS SIMPLES, SEM VÃOS. AF_07/2023_PS</v>
          </cell>
          <cell r="C5822" t="str">
            <v>M2</v>
          </cell>
          <cell r="D5822" t="str">
            <v>ATRIBUÍDO SÃO PAULO</v>
          </cell>
          <cell r="E5822" t="str">
            <v>149,63</v>
          </cell>
        </row>
        <row r="5823">
          <cell r="A5823" t="str">
            <v>96367</v>
          </cell>
          <cell r="B5823" t="str">
            <v>PAREDE COM SISTEMA EM CHAPAS DE GESSO PARA DRYWALL, USO INTERNO, COM DUAS FACES DUPLAS E ESTRUTURA METÁLICA COM GUIAS SIMPLES PARA PAREDES COM ÁREA LÍQUIDA MAIOR OU IGUAL A 6 M2, COM VÃOS. AF_07/2023_PS</v>
          </cell>
          <cell r="C5823" t="str">
            <v>M2</v>
          </cell>
          <cell r="D5823" t="str">
            <v>ATRIBUÍDO SÃO PAULO</v>
          </cell>
          <cell r="E5823" t="str">
            <v>161,15</v>
          </cell>
        </row>
        <row r="5824">
          <cell r="A5824" t="str">
            <v>96368</v>
          </cell>
          <cell r="B5824" t="str">
            <v>PAREDE COM SISTEMA EM CHAPAS DE GESSO PARA DRYWALL, USO INTERNO COM DUAS FACES DUPLAS E ESTRUTURA METÁLICA COM GUIAS DUPLAS, SEM VÃOS. AF_07/2023_PS</v>
          </cell>
          <cell r="C5824" t="str">
            <v>M2</v>
          </cell>
          <cell r="D5824" t="str">
            <v>ATRIBUÍDO SÃO PAULO</v>
          </cell>
          <cell r="E5824" t="str">
            <v>176,79</v>
          </cell>
        </row>
        <row r="5825">
          <cell r="A5825" t="str">
            <v>96369</v>
          </cell>
          <cell r="B5825" t="str">
            <v>PAREDE COM SISTEMA EM CHAPAS DE GESSO PARA DRYWALL, USO INTERNO, COM DUAS FACES DUPLAS E ESTRUTURA METÁLICA COM GUIAS DUPLAS PARA PAREDES COM ÁREA LÍQUIDA MAIOR OU IGUAL A 6 M2, COM VÃOS. AF_07/2023_PS</v>
          </cell>
          <cell r="C5825" t="str">
            <v>M2</v>
          </cell>
          <cell r="D5825" t="str">
            <v>ATRIBUÍDO SÃO PAULO</v>
          </cell>
          <cell r="E5825" t="str">
            <v>198,03</v>
          </cell>
        </row>
        <row r="5826">
          <cell r="A5826" t="str">
            <v>96370</v>
          </cell>
          <cell r="B5826" t="str">
            <v>PAREDE COM SISTEMA EM CHAPAS DE GESSO PARA DRYWALL, USO INTERNO, COM UMA FACE SIMPLES E ESTRUTURA METÁLICA COM GUIAS SIMPLES, SEM VÃOS. AF_07/2023_PS</v>
          </cell>
          <cell r="C5826" t="str">
            <v>M2</v>
          </cell>
          <cell r="D5826" t="str">
            <v>ATRIBUÍDO SÃO PAULO</v>
          </cell>
          <cell r="E5826" t="str">
            <v>60,85</v>
          </cell>
        </row>
        <row r="5827">
          <cell r="A5827" t="str">
            <v>96371</v>
          </cell>
          <cell r="B5827" t="str">
            <v>PAREDE COM SISTEMA EM CHAPAS DE GESSO PARA DRYWALL, USO INTERNO, COM UMA FACE SIMPLES E ESTRUTURA METÁLICA COM GUIAS SIMPLES PARA PAREDES COM ÁREA LÍQUIDA MAIOR OU IGUAL A 6 M2, COM VÃOS. AF_07/2023_PS</v>
          </cell>
          <cell r="C5827" t="str">
            <v>M2</v>
          </cell>
          <cell r="D5827" t="str">
            <v>ATRIBUÍDO SÃO PAULO</v>
          </cell>
          <cell r="E5827" t="str">
            <v>70,99</v>
          </cell>
        </row>
        <row r="5828">
          <cell r="A5828" t="str">
            <v>96373</v>
          </cell>
          <cell r="B5828" t="str">
            <v>INSTALAÇÃO DE REFORÇO METÁLICO EM PAREDE DRYWALL. AF_07/2023</v>
          </cell>
          <cell r="C5828" t="str">
            <v>M</v>
          </cell>
          <cell r="D5828" t="str">
            <v>ATRIBUÍDO SÃO PAULO</v>
          </cell>
          <cell r="E5828" t="str">
            <v>10,98</v>
          </cell>
        </row>
        <row r="5829">
          <cell r="A5829" t="str">
            <v>96374</v>
          </cell>
          <cell r="B5829" t="str">
            <v>INSTALAÇÃO DE REFORÇO DE MADEIRA EM PAREDE DRYWALL. AF_07/2023</v>
          </cell>
          <cell r="C5829" t="str">
            <v>M</v>
          </cell>
          <cell r="D5829" t="str">
            <v>ATRIBUÍDO SÃO PAULO</v>
          </cell>
          <cell r="E5829" t="str">
            <v>17,35</v>
          </cell>
        </row>
        <row r="5830">
          <cell r="A5830" t="str">
            <v>102235</v>
          </cell>
          <cell r="B5830" t="str">
            <v>DIVISÓRIA FIXA EM VIDRO TEMPERADO 10 MM, SEM ABERTURA. AF_01/2021_PS</v>
          </cell>
          <cell r="C5830" t="str">
            <v>M2</v>
          </cell>
          <cell r="D5830" t="str">
            <v>ATRIBUÍDO SÃO PAULO</v>
          </cell>
          <cell r="E5830" t="str">
            <v>507,76</v>
          </cell>
        </row>
        <row r="5831">
          <cell r="A5831" t="str">
            <v>102253</v>
          </cell>
          <cell r="B5831" t="str">
            <v>DIVISORIA SANITÁRIA, TIPO CABINE, EM GRANITO CINZA POLIDO, ESP = 3CM, ASSENTADO COM ARGAMASSA COLANTE AC III-E, EXCLUSIVE FERRAGENS. AF_01/2021</v>
          </cell>
          <cell r="C5831" t="str">
            <v>M2</v>
          </cell>
          <cell r="D5831" t="str">
            <v>ATRIBUÍDO SÃO PAULO</v>
          </cell>
          <cell r="E5831" t="str">
            <v>905,34</v>
          </cell>
        </row>
        <row r="5832">
          <cell r="A5832" t="str">
            <v>102254</v>
          </cell>
          <cell r="B5832" t="str">
            <v>DIVISORIA SANITÁRIA, TIPO CABINE, EM MÁRMORE BRANCO POLIDO, ESP = 3CM, ASSENTADO COM ARGAMASSA COLANTE AC III-E, EXCLUSIVE FERRAGENS. AF_01/2021</v>
          </cell>
          <cell r="C5832" t="str">
            <v>M2</v>
          </cell>
          <cell r="D5832" t="str">
            <v>COEFICIENTE DE REPRESENTATIVIDADE</v>
          </cell>
          <cell r="E5832" t="str">
            <v>803,32</v>
          </cell>
        </row>
        <row r="5833">
          <cell r="A5833" t="str">
            <v>102255</v>
          </cell>
          <cell r="B5833" t="str">
            <v>TAPA VISTA DE MICTÓRIO EM GRANITO CINZA POLIDO, ESP = 3CM, ASSENTADO COM ARGAMASSA COLANTE AC III-E . AF_01/2021</v>
          </cell>
          <cell r="C5833" t="str">
            <v>M2</v>
          </cell>
          <cell r="D5833" t="str">
            <v>ATRIBUÍDO SÃO PAULO</v>
          </cell>
          <cell r="E5833" t="str">
            <v>901,01</v>
          </cell>
        </row>
        <row r="5834">
          <cell r="A5834" t="str">
            <v>102256</v>
          </cell>
          <cell r="B5834" t="str">
            <v>TAPA VISTA DE MICTÓRIO EM MÁRMORE BRANCO POLIDO, ESP = 3CM, ASSENTADO COM ARGAMASSA COLANTE AC III-E . AF_01/2021</v>
          </cell>
          <cell r="C5834" t="str">
            <v>M2</v>
          </cell>
          <cell r="D5834" t="str">
            <v>COEFICIENTE DE REPRESENTATIVIDADE</v>
          </cell>
          <cell r="E5834" t="str">
            <v>803,85</v>
          </cell>
        </row>
        <row r="5835">
          <cell r="A5835" t="str">
            <v>102257</v>
          </cell>
          <cell r="B5835" t="str">
            <v>DIVISORIA SANITÁRIA, TIPO CABINE, EM PAINEL DE GRANILITE, ESP = 3CM, ASSENTADO COM ARGAMASSA COLANTE AC III-E, EXCLUSIVE FERRAGENS. AF_01/2021</v>
          </cell>
          <cell r="C5835" t="str">
            <v>M2</v>
          </cell>
          <cell r="D5835" t="str">
            <v>ATRIBUÍDO SÃO PAULO</v>
          </cell>
          <cell r="E5835" t="str">
            <v>325,23</v>
          </cell>
        </row>
        <row r="5836">
          <cell r="A5836" t="str">
            <v>102258</v>
          </cell>
          <cell r="B5836" t="str">
            <v>TAPA VISTA DE MICTÓRIO EM PAINEL DE GRANILITE, ESP = 3CM, ASSENTADO COM ARGAMASSA COLANTE AC III-E . AF_01/2021</v>
          </cell>
          <cell r="C5836" t="str">
            <v>M2</v>
          </cell>
          <cell r="D5836" t="str">
            <v>ATRIBUÍDO SÃO PAULO</v>
          </cell>
          <cell r="E5836" t="str">
            <v>342,29</v>
          </cell>
        </row>
        <row r="5837">
          <cell r="A5837" t="str">
            <v>104718</v>
          </cell>
          <cell r="B5837" t="str">
            <v>PAREDE COM SISTEMA EM CHAPAS DE GESSO PARA DRYWALL, USO INTERNO, COM DUAS FACES SIMPLES E ESTRUTURA METÁLICA COM GUIAS SIMPLES PARA PAREDES COM ÁREA LÍQUIDA MENOR QUE 6 M2, COM VÃOS. AF_07/2023_PS</v>
          </cell>
          <cell r="C5837" t="str">
            <v>M2</v>
          </cell>
          <cell r="D5837" t="str">
            <v>ATRIBUÍDO SÃO PAULO</v>
          </cell>
          <cell r="E5837" t="str">
            <v>122,14</v>
          </cell>
        </row>
        <row r="5838">
          <cell r="A5838" t="str">
            <v>104719</v>
          </cell>
          <cell r="B5838" t="str">
            <v>PAREDE COM SISTEMA EM CHAPAS DE GESSO PARA DRYWALL, USO INTERNO, COM DUAS FACES SIMPLES E ESTRUTURA METÁLICA COM GUIAS DUPLAS PARA PAREDES COM ÁREA LÍQUIDA MENOR QUE 6 M2, COM VÃOS. AF_07/2023_PS</v>
          </cell>
          <cell r="C5838" t="str">
            <v>M2</v>
          </cell>
          <cell r="D5838" t="str">
            <v>ATRIBUÍDO SÃO PAULO</v>
          </cell>
          <cell r="E5838" t="str">
            <v>175,48</v>
          </cell>
        </row>
        <row r="5839">
          <cell r="A5839" t="str">
            <v>104720</v>
          </cell>
          <cell r="B5839" t="str">
            <v>PAREDE COM SISTEMA EM CHAPAS DE GESSO PARA DRYWALL, USO INTERNO, COM UMA FACE SIMPLES E OUTRA FACE DUPLA E ESTRUTURA METÁLICA COM GUIAS SIMPLES PARA PAREDES COM ÁREA LÍQUIDA MENOR QUE 6 M2, COM VÃOS. AF_07/2023_PS</v>
          </cell>
          <cell r="C5839" t="str">
            <v>M2</v>
          </cell>
          <cell r="D5839" t="str">
            <v>ATRIBUÍDO SÃO PAULO</v>
          </cell>
          <cell r="E5839" t="str">
            <v>151,98</v>
          </cell>
        </row>
        <row r="5840">
          <cell r="A5840" t="str">
            <v>104721</v>
          </cell>
          <cell r="B5840" t="str">
            <v>PAREDE COM SISTEMA EM CHAPAS DE GESSO PARA DRYWALL, USO INTERNO, COM UMA FACE SIMPLES E OUTRA FACE DUPLA E ESTRUTURA METÁLICA COM GUIAS DUPLAS PARA PAREDES COM ÁREA LÍQUIDA MENOR QUE 6 M2, COM VÃOS. AF_07/2023_PS</v>
          </cell>
          <cell r="C5840" t="str">
            <v>M2</v>
          </cell>
          <cell r="D5840" t="str">
            <v>ATRIBUÍDO SÃO PAULO</v>
          </cell>
          <cell r="E5840" t="str">
            <v>205,34</v>
          </cell>
        </row>
        <row r="5841">
          <cell r="A5841" t="str">
            <v>104722</v>
          </cell>
          <cell r="B5841" t="str">
            <v>PAREDE COM SISTEMA EM CHAPAS DE GESSO PARA DRYWALL, USO INTERNO, COM DUAS FACES DUPLAS E ESTRUTURA METÁLICA COM GUIAS SIMPLES PARA PAREDES COM ÁREA LÍQUIDA MENOR QUE 6 M2, COM VÃOS. AF_07/2023_PS</v>
          </cell>
          <cell r="C5841" t="str">
            <v>M2</v>
          </cell>
          <cell r="D5841" t="str">
            <v>ATRIBUÍDO SÃO PAULO</v>
          </cell>
          <cell r="E5841" t="str">
            <v>181,84</v>
          </cell>
        </row>
        <row r="5842">
          <cell r="A5842" t="str">
            <v>104723</v>
          </cell>
          <cell r="B5842" t="str">
            <v>PAREDE COM SISTEMA EM CHAPAS DE GESSO PARA DRYWALL, USO INTERNO, COM DUAS FACES DUPLAS E ESTRUTURA METÁLICA COM GUIAS DUPLAS PARA PAREDES COM ÁREA LÍQUIDA MENOR QUE 6 M2, COM VÃOS. AF_07/2023_PS</v>
          </cell>
          <cell r="C5842" t="str">
            <v>M2</v>
          </cell>
          <cell r="D5842" t="str">
            <v>ATRIBUÍDO SÃO PAULO</v>
          </cell>
          <cell r="E5842" t="str">
            <v>235,18</v>
          </cell>
        </row>
        <row r="5843">
          <cell r="A5843" t="str">
            <v>104724</v>
          </cell>
          <cell r="B5843" t="str">
            <v>PAREDE COM SISTEMA EM CHAPAS DE GESSO PARA DRYWALL, USO INTERNO, COM UMA FACE SIMPLES E ESTRUTURA METÁLICA COM GUIAS SIMPLES PARA PAREDES COM ÁREA LÍQUIDA MENOR QUE 6 M2, COM VÃOS. AF_07/2023_PS</v>
          </cell>
          <cell r="C5843" t="str">
            <v>M2</v>
          </cell>
          <cell r="D5843" t="str">
            <v>ATRIBUÍDO SÃO PAULO</v>
          </cell>
          <cell r="E5843" t="str">
            <v>88,94</v>
          </cell>
        </row>
        <row r="5844">
          <cell r="A5844" t="str">
            <v>101154</v>
          </cell>
          <cell r="B5844" t="str">
            <v>ALVENARIA DE VEDAÇÃO DE BLOCOS DE CONCRETO CELULAR DE 10X30X60CM (ESPESSURA 10CM) E ARGAMASSA DE ASSENTAMENTO COM PREPARO EM BETONEIRA. AF_05/2020</v>
          </cell>
          <cell r="C5844" t="str">
            <v>M2</v>
          </cell>
          <cell r="D5844" t="str">
            <v>ATRIBUÍDO SÃO PAULO</v>
          </cell>
          <cell r="E5844" t="str">
            <v>122,55</v>
          </cell>
        </row>
        <row r="5845">
          <cell r="A5845" t="str">
            <v>101155</v>
          </cell>
          <cell r="B5845" t="str">
            <v>ALVENARIA DE VEDAÇÃO DE BLOCOS DE CONCRETO CELULAR DE 15X30X60CM (ESPESSURA 15CM) E ARGAMASSA DE ASSENTAMENTO COM PREPARO EM BETONEIRA. AF_05/2020</v>
          </cell>
          <cell r="C5845" t="str">
            <v>M2</v>
          </cell>
          <cell r="D5845" t="str">
            <v>ATRIBUÍDO SÃO PAULO</v>
          </cell>
          <cell r="E5845" t="str">
            <v>172,69</v>
          </cell>
        </row>
        <row r="5846">
          <cell r="A5846" t="str">
            <v>101156</v>
          </cell>
          <cell r="B5846" t="str">
            <v>ALVENARIA DE VEDAÇÃO DE BLOCOS DE CONCRETO CELULAR DE 20X30X60CM (ESPESSURA 20CM) E ARGAMASSA DE ASSENTAMENTO COM PREPARO EM BETONEIRA. AF_05/2020</v>
          </cell>
          <cell r="C5846" t="str">
            <v>M2</v>
          </cell>
          <cell r="D5846" t="str">
            <v>ATRIBUÍDO SÃO PAULO</v>
          </cell>
          <cell r="E5846" t="str">
            <v>254,57</v>
          </cell>
        </row>
        <row r="5847">
          <cell r="A5847" t="str">
            <v>101814</v>
          </cell>
          <cell r="B5847" t="str">
            <v>RECOMPOSIÇÃO DE PAVIMENTOS EM PEDRA POLIÉDRICA, REJUNTAMENTO COM PÓ DE PEDRA, COM REAPROVEITAMENTO DAS PEDRAS POLIÉDRICAS PARA O FECHAMENTO DE VALAS - INCLUSO RETIRADA E COLOCAÇÃO DO MATERIAL. AF_12/2020</v>
          </cell>
          <cell r="C5847" t="str">
            <v>M2</v>
          </cell>
          <cell r="D5847" t="str">
            <v>ATRIBUÍDO SÃO PAULO</v>
          </cell>
          <cell r="E5847" t="str">
            <v>44,39</v>
          </cell>
        </row>
        <row r="5848">
          <cell r="A5848" t="str">
            <v>101816</v>
          </cell>
          <cell r="B5848" t="str">
            <v>RECOMPOSIÇÃO DE PAVIMENTO EM PEDRAS POLIÉDRICAS, REJUNTAMENTO COM ARGAMASSA, COM REAPROVEITAMENTO DAS PEDRAS POLIÉDRICAS, PARA O FECHAMENTO DE VALAS - INCLUSO RETIRADA E COLOCAÇÃO DO MATERIAL. AF_12/2020</v>
          </cell>
          <cell r="C5848" t="str">
            <v>M2</v>
          </cell>
          <cell r="D5848" t="str">
            <v>ATRIBUÍDO SÃO PAULO</v>
          </cell>
          <cell r="E5848" t="str">
            <v>66,69</v>
          </cell>
        </row>
        <row r="5849">
          <cell r="A5849" t="str">
            <v>101817</v>
          </cell>
          <cell r="B5849" t="str">
            <v>RECOMPOSIÇÃO DE PAVIMENTO EM PARALELEPÍPEDOS, REJUNTAMENTO COM PÓ DE PEDRA, COM REAPROVEITAMENTO DOS PARALELEPÍPEDOS, PARA O FECHAMENTO DE VALAS - INCLUSO RETIRADA E COLOCAÇÃO DO MATERIAL. AF_12/2020</v>
          </cell>
          <cell r="C5849" t="str">
            <v>M2</v>
          </cell>
          <cell r="D5849" t="str">
            <v>ATRIBUÍDO SÃO PAULO</v>
          </cell>
          <cell r="E5849" t="str">
            <v>44,43</v>
          </cell>
        </row>
        <row r="5850">
          <cell r="A5850" t="str">
            <v>101819</v>
          </cell>
          <cell r="B5850" t="str">
            <v>RECOMPOSIÇÃO DE PAVIMENTO EM PARALELEPÍPEDOS, REJUNTAMENTO COM ARGAMASSA, COM REAPROVEITAMENTO DOS PARALELEPÍPEDOS, PARA O FECHAMENTO DE VALAS - INCLUSO RETIRADA E COLOCAÇÃO DO MATERIAL. AF_12/2020</v>
          </cell>
          <cell r="C5850" t="str">
            <v>M2</v>
          </cell>
          <cell r="D5850" t="str">
            <v>ATRIBUÍDO SÃO PAULO</v>
          </cell>
          <cell r="E5850" t="str">
            <v>56,67</v>
          </cell>
        </row>
        <row r="5851">
          <cell r="A5851" t="str">
            <v>101820</v>
          </cell>
          <cell r="B5851" t="str">
            <v>RECOMPOSIÇÃO DE PAVIMENTO EM PISO INTERTRAVADO SEXTAVADO, COM REAPROVEITAMENTO DOS BLOCOS SEXTAVADO, PARA O FECHAMENTO DE VALAS - INCLUSO RETIRADA E COLOCAÇÃO DO MATERIAL. AF_12/2020</v>
          </cell>
          <cell r="C5851" t="str">
            <v>M2</v>
          </cell>
          <cell r="D5851" t="str">
            <v>ATRIBUÍDO SÃO PAULO</v>
          </cell>
          <cell r="E5851" t="str">
            <v>36,32</v>
          </cell>
        </row>
        <row r="5852">
          <cell r="A5852" t="str">
            <v>101822</v>
          </cell>
          <cell r="B5852" t="str">
            <v>RECOMPOSIÇÃO DE BASE E OU SUB-BASE PARA REMENDO PROFUNDO DE SOLOS DE COMPORTAMENTO LATERÍTICO (ARENOSO) - INCLUSO RETIRADA E COLOCAÇÃO DO MATERIAL. AF_12/2020</v>
          </cell>
          <cell r="C5852" t="str">
            <v>M3</v>
          </cell>
          <cell r="D5852" t="str">
            <v>ATRIBUÍDO SÃO PAULO</v>
          </cell>
          <cell r="E5852" t="str">
            <v>99,07</v>
          </cell>
        </row>
        <row r="5853">
          <cell r="A5853" t="str">
            <v>101823</v>
          </cell>
          <cell r="B5853" t="str">
            <v>RECOMPOSIÇÃO DE BASE E OU SUB-BASE PARA REMENDO PROFUNDO DE SOLO MELHORADO COM CIMENTO (TEOR DE 2%) - INCLUSO RETIRADA E COLOCAÇÃO DO MATERIAL. AF_12/2020</v>
          </cell>
          <cell r="C5853" t="str">
            <v>M3</v>
          </cell>
          <cell r="D5853" t="str">
            <v>ATRIBUÍDO SÃO PAULO</v>
          </cell>
          <cell r="E5853" t="str">
            <v>147,24</v>
          </cell>
        </row>
        <row r="5854">
          <cell r="A5854" t="str">
            <v>101824</v>
          </cell>
          <cell r="B5854" t="str">
            <v>RECOMPOSIÇÃO DE BASE E OU SUB-BASE PARA REMENDO PROFUNDO DE SOLO MELHORADO COM CIMENTO (TEOR DE 4%) - INCLUSO RETIRADA E COLOCAÇÃO DO MATERIAL. AF_12/2020</v>
          </cell>
          <cell r="C5854" t="str">
            <v>M3</v>
          </cell>
          <cell r="D5854" t="str">
            <v>ATRIBUÍDO SÃO PAULO</v>
          </cell>
          <cell r="E5854" t="str">
            <v>192,09</v>
          </cell>
        </row>
        <row r="5855">
          <cell r="A5855" t="str">
            <v>101825</v>
          </cell>
          <cell r="B5855" t="str">
            <v>RECOMPOSIÇÃO DE BASE E OU SUB-BASE PARA REMENDO PROFUNDO DE SOLO COM CIMENTO (TEOR DE 6%) - INCLUSO RETIRADA E COLOCAÇÃO DO MATERIAL. AF_12/2020</v>
          </cell>
          <cell r="C5855" t="str">
            <v>M3</v>
          </cell>
          <cell r="D5855" t="str">
            <v>ATRIBUÍDO SÃO PAULO</v>
          </cell>
          <cell r="E5855" t="str">
            <v>235,73</v>
          </cell>
        </row>
        <row r="5856">
          <cell r="A5856" t="str">
            <v>101826</v>
          </cell>
          <cell r="B5856" t="str">
            <v>RECOMPOSIÇÃO DE BASE E OU SUB-BASE PARA REMENDO PROFUNDO DE SOLO COM CIMENTO (TEOR DE 8%) - INCLUSO RETIRADA E COLOCAÇÃO DO MATERIAL. AF_12/2020</v>
          </cell>
          <cell r="C5856" t="str">
            <v>M3</v>
          </cell>
          <cell r="D5856" t="str">
            <v>ATRIBUÍDO SÃO PAULO</v>
          </cell>
          <cell r="E5856" t="str">
            <v>278,79</v>
          </cell>
        </row>
        <row r="5857">
          <cell r="A5857" t="str">
            <v>101827</v>
          </cell>
          <cell r="B5857" t="str">
            <v>RECOMPOSIÇÃO DE BASE E OU SUB-BASE PARA REMENDO PROFUNDO DE SOLO BRITA (40/60) - INCLUSO RETIRADA E COLOCAÇÃO DO MATERIAL. AF_12/2020</v>
          </cell>
          <cell r="C5857" t="str">
            <v>M3</v>
          </cell>
          <cell r="D5857" t="str">
            <v>ATRIBUÍDO SÃO PAULO</v>
          </cell>
          <cell r="E5857" t="str">
            <v>291,97</v>
          </cell>
        </row>
        <row r="5858">
          <cell r="A5858" t="str">
            <v>101828</v>
          </cell>
          <cell r="B5858" t="str">
            <v>RECOMPOSIÇÃO DE BASE E OU SUB-BASE PARA REMENDO PROFUNDO DE SOLO BRITA (50/50) - INCLUSO RETIRADA E COLOCAÇÃO DO MATERIAL. AF_12/2020</v>
          </cell>
          <cell r="C5858" t="str">
            <v>M3</v>
          </cell>
          <cell r="D5858" t="str">
            <v>ATRIBUÍDO SÃO PAULO</v>
          </cell>
          <cell r="E5858" t="str">
            <v>259,83</v>
          </cell>
        </row>
        <row r="5859">
          <cell r="A5859" t="str">
            <v>101829</v>
          </cell>
          <cell r="B5859" t="str">
            <v>RECOMPOSIÇÃO DE BASE E OU SUB-BASE PARA REMENDO PROFUNDO DE SOLO BRITA (40/60) COM CIMENTO (TEOR DE 4%) - INCLUSO RETIRADA E COLOCAÇÃO DO MATERIAL. AF_12/2020</v>
          </cell>
          <cell r="C5859" t="str">
            <v>M3</v>
          </cell>
          <cell r="D5859" t="str">
            <v>ATRIBUÍDO SÃO PAULO</v>
          </cell>
          <cell r="E5859" t="str">
            <v>377,28</v>
          </cell>
        </row>
        <row r="5860">
          <cell r="A5860" t="str">
            <v>101830</v>
          </cell>
          <cell r="B5860" t="str">
            <v>RECOMPOSIÇÃO DE BASE E OU SUB-BASE PARA REMENDO PROFUNDO DE SOLO BRITA (40/60) COM CIMENTO (TEOR DE 6%) - INCLUSO RETIRADA E COLOCAÇÃO DO MATERIAL. AF_12/2020</v>
          </cell>
          <cell r="C5860" t="str">
            <v>M3</v>
          </cell>
          <cell r="D5860" t="str">
            <v>ATRIBUÍDO SÃO PAULO</v>
          </cell>
          <cell r="E5860" t="str">
            <v>417,06</v>
          </cell>
        </row>
        <row r="5861">
          <cell r="A5861" t="str">
            <v>101831</v>
          </cell>
          <cell r="B5861" t="str">
            <v>RECOMPOSIÇÃO DE BASE E OU SUB-BASE PARA REMENDO PROFUNDO DE SOLO BRITA (40/60) COM CIMENTO (TEOR DE 8%) - INCLUSO RETIRADA E COLOCAÇÃO DO MATERIAL. AF_12/2020</v>
          </cell>
          <cell r="C5861" t="str">
            <v>M3</v>
          </cell>
          <cell r="D5861" t="str">
            <v>ATRIBUÍDO SÃO PAULO</v>
          </cell>
          <cell r="E5861" t="str">
            <v>456,26</v>
          </cell>
        </row>
        <row r="5862">
          <cell r="A5862" t="str">
            <v>101832</v>
          </cell>
          <cell r="B5862" t="str">
            <v>RECOMPOSIÇÃO DE BASE E OU SUB-BASE PARA REMENDO PROFUNDO DE SOLO BRITA (50/50) COM CIMENTO (TEOR DE 4%) - INCLUSO RETIRADA E COLOCAÇÃO DO MATERIAL. AF_12/2020</v>
          </cell>
          <cell r="C5862" t="str">
            <v>M3</v>
          </cell>
          <cell r="D5862" t="str">
            <v>ATRIBUÍDO SÃO PAULO</v>
          </cell>
          <cell r="E5862" t="str">
            <v>346,42</v>
          </cell>
        </row>
        <row r="5863">
          <cell r="A5863" t="str">
            <v>101833</v>
          </cell>
          <cell r="B5863" t="str">
            <v>RECOMPOSIÇÃO DE BASE E OU SUB-BASE PARA REMENDO PROFUNDO DE SOLO BRITA (50/50) COM CIMENTO (TEOR DE 6%) - INCLUSO RETIRADA E COLOCAÇÃO DO MATERIAL. AF_12/2020</v>
          </cell>
          <cell r="C5863" t="str">
            <v>M3</v>
          </cell>
          <cell r="D5863" t="str">
            <v>ATRIBUÍDO SÃO PAULO</v>
          </cell>
          <cell r="E5863" t="str">
            <v>386,83</v>
          </cell>
        </row>
        <row r="5864">
          <cell r="A5864" t="str">
            <v>101834</v>
          </cell>
          <cell r="B5864" t="str">
            <v>RECOMPOSIÇÃO DE BASE E OU SUB-BASE PARA REMENDO PROFUNDO DE SOLO BRITA (50/50) COM CIMENTO (TEOR DE 8%) - INCLUSO RETIRADA E COLOCAÇÃO DO MATERIAL. AF_12/2020</v>
          </cell>
          <cell r="C5864" t="str">
            <v>M3</v>
          </cell>
          <cell r="D5864" t="str">
            <v>ATRIBUÍDO SÃO PAULO</v>
          </cell>
          <cell r="E5864" t="str">
            <v>426,69</v>
          </cell>
        </row>
        <row r="5865">
          <cell r="A5865" t="str">
            <v>101835</v>
          </cell>
          <cell r="B5865" t="str">
            <v>RECOMPOSIÇÃO DE BASE E OU SUB-BASE PARA REMENDO PROFUNDO DE BRITA GRADUADA SIMPLES - INCLUSO RETIRADA E COLOCAÇÃO DO MATERIAL. AF_12/2020</v>
          </cell>
          <cell r="C5865" t="str">
            <v>M3</v>
          </cell>
          <cell r="D5865" t="str">
            <v>ATRIBUÍDO SÃO PAULO</v>
          </cell>
          <cell r="E5865" t="str">
            <v>460,69</v>
          </cell>
        </row>
        <row r="5866">
          <cell r="A5866" t="str">
            <v>101836</v>
          </cell>
          <cell r="B5866" t="str">
            <v>RECOMPOSIÇÃO DE BASE E OU SUB-BASE PARA FECHAMENTO DE VALAS DE SOLOS DE COMPORTAMENTO LATERÍTICO (ARENOSO) - INCLUSO RETIRADA E COLOCAÇÃO DO MATERIAL. AF_12/2020</v>
          </cell>
          <cell r="C5866" t="str">
            <v>M3</v>
          </cell>
          <cell r="D5866" t="str">
            <v>ATRIBUÍDO SÃO PAULO</v>
          </cell>
          <cell r="E5866" t="str">
            <v>24,36</v>
          </cell>
        </row>
        <row r="5867">
          <cell r="A5867" t="str">
            <v>101837</v>
          </cell>
          <cell r="B5867" t="str">
            <v>RECOMPOSIÇÃO DE BASE E OU SUB-BASE PARA FECHAMENTO DE VALAS DE SOLO MELHORADO COM CIMENTO (TEOR DE 2%) - INCLUSO RETIRADA E COLOCAÇÃO DO MATERIAL. AF_12/2020</v>
          </cell>
          <cell r="C5867" t="str">
            <v>M3</v>
          </cell>
          <cell r="D5867" t="str">
            <v>ATRIBUÍDO SÃO PAULO</v>
          </cell>
          <cell r="E5867" t="str">
            <v>72,53</v>
          </cell>
        </row>
        <row r="5868">
          <cell r="A5868" t="str">
            <v>101838</v>
          </cell>
          <cell r="B5868" t="str">
            <v>RECOMPOSIÇÃO DE BASE E OU SUB-BASE PARA FECHAMENTO DE VALAS DE SOLO MELHORADO COM CIMENTO (TEOR DE 4%) - INCLUSO RETIRADA E COLOCAÇÃO DO MATERIAL. AF_12/2020</v>
          </cell>
          <cell r="C5868" t="str">
            <v>M3</v>
          </cell>
          <cell r="D5868" t="str">
            <v>ATRIBUÍDO SÃO PAULO</v>
          </cell>
          <cell r="E5868" t="str">
            <v>117,38</v>
          </cell>
        </row>
        <row r="5869">
          <cell r="A5869" t="str">
            <v>101839</v>
          </cell>
          <cell r="B5869" t="str">
            <v>RECOMPOSIÇÃO DE BASE E OU SUB-BASE PARA FECHAMENTO DE VALAS DE SOLO COM CIMENTO (TEOR DE 6%) - INCLUSO RETIRADA E COLOCAÇÃO DO MATERIAL. AF_12/2020</v>
          </cell>
          <cell r="C5869" t="str">
            <v>M3</v>
          </cell>
          <cell r="D5869" t="str">
            <v>ATRIBUÍDO SÃO PAULO</v>
          </cell>
          <cell r="E5869" t="str">
            <v>161,01</v>
          </cell>
        </row>
        <row r="5870">
          <cell r="A5870" t="str">
            <v>101840</v>
          </cell>
          <cell r="B5870" t="str">
            <v>RECOMPOSIÇÃO DE BASE E OU SUB-BASE PARA FECHAMENTO DE VALAS DE SOLO COM CIMENTO (TEOR DE 8%) - INCLUSO RETIRADA E COLOCAÇÃO DO MATERIAL. AF_12/2020</v>
          </cell>
          <cell r="C5870" t="str">
            <v>M3</v>
          </cell>
          <cell r="D5870" t="str">
            <v>ATRIBUÍDO SÃO PAULO</v>
          </cell>
          <cell r="E5870" t="str">
            <v>246,44</v>
          </cell>
        </row>
        <row r="5871">
          <cell r="A5871" t="str">
            <v>101841</v>
          </cell>
          <cell r="B5871" t="str">
            <v>RECOMPOSIÇÃO DE BASE E OU SUB-BASE PARA FECHAMENTO DE VALAS DE SOLO BRITA (40/60) - INCLUSO RETIRADA E COLOCAÇÃO DO MATERIAL. AF_12/2020</v>
          </cell>
          <cell r="C5871" t="str">
            <v>M3</v>
          </cell>
          <cell r="D5871" t="str">
            <v>ATRIBUÍDO SÃO PAULO</v>
          </cell>
          <cell r="E5871" t="str">
            <v>217,26</v>
          </cell>
        </row>
        <row r="5872">
          <cell r="A5872" t="str">
            <v>101842</v>
          </cell>
          <cell r="B5872" t="str">
            <v>RECOMPOSIÇÃO DE BASE E OU SUB-BASE PARA FECHAMENTO DE VALAS DE SOLO BRITA (50/50) - INCLUSO RETIRADA E COLOCAÇÃO DO MATERIAL. AF_12/2020</v>
          </cell>
          <cell r="C5872" t="str">
            <v>M3</v>
          </cell>
          <cell r="D5872" t="str">
            <v>ATRIBUÍDO SÃO PAULO</v>
          </cell>
          <cell r="E5872" t="str">
            <v>185,12</v>
          </cell>
        </row>
        <row r="5873">
          <cell r="A5873" t="str">
            <v>101843</v>
          </cell>
          <cell r="B5873" t="str">
            <v>RECOMPOSIÇÃO DE BASE E OU SUB-BASE PARA FECHAMENTO DE VALAS DE SOLO BRITA (40/60) COM CIMENTO (TEOR DE 4%) - INCLUSO RETIRADA E COLOCAÇÃO DO MATERIAL. AF_12/2020</v>
          </cell>
          <cell r="C5873" t="str">
            <v>M3</v>
          </cell>
          <cell r="D5873" t="str">
            <v>ATRIBUÍDO SÃO PAULO</v>
          </cell>
          <cell r="E5873" t="str">
            <v>302,57</v>
          </cell>
        </row>
        <row r="5874">
          <cell r="A5874" t="str">
            <v>101844</v>
          </cell>
          <cell r="B5874" t="str">
            <v>RECOMPOSIÇÃO DE BASE E OU SUB-BASE PARA FECHAMENTO DE VALAS DE SOLO BRITA (40/60) COM CIMENTO (TEOR DE 6%) - INCLUSO RETIRADA E COLOCAÇÃO DO MATERIAL. AF_12/2020</v>
          </cell>
          <cell r="C5874" t="str">
            <v>M3</v>
          </cell>
          <cell r="D5874" t="str">
            <v>ATRIBUÍDO SÃO PAULO</v>
          </cell>
          <cell r="E5874" t="str">
            <v>342,35</v>
          </cell>
        </row>
        <row r="5875">
          <cell r="A5875" t="str">
            <v>101845</v>
          </cell>
          <cell r="B5875" t="str">
            <v>RECOMPOSIÇÃO DE BASE E OU SUB-BASE PARA FECHAMENTO DE VALAS DE SOLO BRITA (40/60) COM CIMENTO (TEOR DE 8%) - INCLUSO RETIRADA E COLOCAÇÃO DO MATERIAL. AF_12/2020</v>
          </cell>
          <cell r="C5875" t="str">
            <v>M3</v>
          </cell>
          <cell r="D5875" t="str">
            <v>ATRIBUÍDO SÃO PAULO</v>
          </cell>
          <cell r="E5875" t="str">
            <v>381,55</v>
          </cell>
        </row>
        <row r="5876">
          <cell r="A5876" t="str">
            <v>101846</v>
          </cell>
          <cell r="B5876" t="str">
            <v>RECOMPOSIÇÃO DE BASE E OU SUB-BASE PARA FECHAMENTO DE VALAS DE SOLO BRITA (50/50) COM CIMENTO (TEOR DE 4%) - INCLUSO RETIRADA E COLOCAÇÃO DO MATERIAL. AF_12/2020</v>
          </cell>
          <cell r="C5876" t="str">
            <v>M3</v>
          </cell>
          <cell r="D5876" t="str">
            <v>ATRIBUÍDO SÃO PAULO</v>
          </cell>
          <cell r="E5876" t="str">
            <v>271,71</v>
          </cell>
        </row>
        <row r="5877">
          <cell r="A5877" t="str">
            <v>101847</v>
          </cell>
          <cell r="B5877" t="str">
            <v>RECOMPOSIÇÃO DE BASE E OU SUB-BASE PARA FECHAMENTO DE VALAS DE SOLO BRITA (50/50) COM CIMENTO (TEOR DE 6%) - INCLUSO RETIRADA E COLOCAÇÃO DO MATERIAL. AF_12/2020</v>
          </cell>
          <cell r="C5877" t="str">
            <v>M3</v>
          </cell>
          <cell r="D5877" t="str">
            <v>ATRIBUÍDO SÃO PAULO</v>
          </cell>
          <cell r="E5877" t="str">
            <v>312,12</v>
          </cell>
        </row>
        <row r="5878">
          <cell r="A5878" t="str">
            <v>101848</v>
          </cell>
          <cell r="B5878" t="str">
            <v>RECOMPOSIÇÃO DE BASE E OU SUB-BASE PARA FECHAMENTO DE VALAS DE SOLO BRITA (50/50) COM CIMENTO (TEOR DE 8%) - INCLUSO RETIRADA E COLOCAÇÃO DO MATERIAL. AF_12/2020</v>
          </cell>
          <cell r="C5878" t="str">
            <v>M3</v>
          </cell>
          <cell r="D5878" t="str">
            <v>ATRIBUÍDO SÃO PAULO</v>
          </cell>
          <cell r="E5878" t="str">
            <v>351,98</v>
          </cell>
        </row>
        <row r="5879">
          <cell r="A5879" t="str">
            <v>101849</v>
          </cell>
          <cell r="B5879" t="str">
            <v>RECOMPOSIÇÃO DE BASE E OU SUB-BASE PARA FECHAMENTO DE VALAS DE BRITA GRADUADA SIMPLES - INCLUSO RETIRADA E COLOCAÇÃO DO MATERIAL. AF_12/2020</v>
          </cell>
          <cell r="C5879" t="str">
            <v>M3</v>
          </cell>
          <cell r="D5879" t="str">
            <v>ATRIBUÍDO SÃO PAULO</v>
          </cell>
          <cell r="E5879" t="str">
            <v>385,98</v>
          </cell>
        </row>
        <row r="5880">
          <cell r="A5880" t="str">
            <v>101850</v>
          </cell>
          <cell r="B5880" t="str">
            <v>REASSENTAMENTO DE PARALELEPÍPEDOS, REJUNTAMENTO COM PÓ DE PEDRA, COM REAPROVEITAMENTO DOS PARALELEPÍPEDOS - INCLUSO RETIRADA E COLOCAÇÃO DO MATERIAL. AF_12/2020</v>
          </cell>
          <cell r="C5880" t="str">
            <v>M2</v>
          </cell>
          <cell r="D5880" t="str">
            <v>ATRIBUÍDO SÃO PAULO</v>
          </cell>
          <cell r="E5880" t="str">
            <v>55,10</v>
          </cell>
        </row>
        <row r="5881">
          <cell r="A5881" t="str">
            <v>101852</v>
          </cell>
          <cell r="B5881" t="str">
            <v>REASSENTAMENTO DE PARALELEPÍPEDOS, REJUNTAMENTO COM ARGAMASSA, COM REAPROVEITAMENTO DOS PARALELEPÍPEDOS - INCLUSO RETIRADA E COLOCAÇÃO DO MATERIAL. AF_12/2020</v>
          </cell>
          <cell r="C5881" t="str">
            <v>M2</v>
          </cell>
          <cell r="D5881" t="str">
            <v>ATRIBUÍDO SÃO PAULO</v>
          </cell>
          <cell r="E5881" t="str">
            <v>68,00</v>
          </cell>
        </row>
        <row r="5882">
          <cell r="A5882" t="str">
            <v>101853</v>
          </cell>
          <cell r="B5882" t="str">
            <v>REASSENTAMENTO DE PEDRAS POLIÉDRICAS, REJUNTAMENTO COM PÓ DE PEDRA, COM REAPROVEITAMENTO DAS PEDRAS POLIÉDRICAS - INCLUSO RETIRADA E COLOCAÇÃO DO MATERIAL.  AF_12/2020</v>
          </cell>
          <cell r="C5882" t="str">
            <v>M2</v>
          </cell>
          <cell r="D5882" t="str">
            <v>ATRIBUÍDO SÃO PAULO</v>
          </cell>
          <cell r="E5882" t="str">
            <v>52,92</v>
          </cell>
        </row>
        <row r="5883">
          <cell r="A5883" t="str">
            <v>101855</v>
          </cell>
          <cell r="B5883" t="str">
            <v>REASSENTAMENTO DE PEDRAS POLIÉDRICAS, REJUNTAMENTO COM ARGAMASSA, COM REAPROVEITAMENTO DAS PEDRAS POLIÉDRICAS - INCLUSO RETIRADA E COLOCAÇÃO DO MATERIAL. AF_12/2020</v>
          </cell>
          <cell r="C5883" t="str">
            <v>M2</v>
          </cell>
          <cell r="D5883" t="str">
            <v>ATRIBUÍDO SÃO PAULO</v>
          </cell>
          <cell r="E5883" t="str">
            <v>75,78</v>
          </cell>
        </row>
        <row r="5884">
          <cell r="A5884" t="str">
            <v>101856</v>
          </cell>
          <cell r="B5884" t="str">
            <v>REASSENTAMENTO DE BLOCOS PISOGRAMA PARA PISO INTERTRAVADO, COM REAPROVEITAMENTO DOS BLOCOS PISOGRAMA - INCLUSO RETIRADA E COLOCAÇÃO DO MATERIAL. AF_12/2020</v>
          </cell>
          <cell r="C5884" t="str">
            <v>M2</v>
          </cell>
          <cell r="D5884" t="str">
            <v>ATRIBUÍDO SÃO PAULO</v>
          </cell>
          <cell r="E5884" t="str">
            <v>24,09</v>
          </cell>
        </row>
        <row r="5885">
          <cell r="A5885" t="str">
            <v>101857</v>
          </cell>
          <cell r="B5885" t="str">
            <v>REASSENTAMENTO DE BLOCOS SEXTAVADO PARA PISO INTERTRAVADO, ESPESSURA DE 6 CM, EM CALÇADA, COM REAPROVEITAMENTO DOS BLOCOS SEXTAVADOS - INCLUSO RETIRADA E COLOCAÇÃO DO MATERIAL. AF_12/2020</v>
          </cell>
          <cell r="C5885" t="str">
            <v>M2</v>
          </cell>
          <cell r="D5885" t="str">
            <v>ATRIBUÍDO SÃO PAULO</v>
          </cell>
          <cell r="E5885" t="str">
            <v>29,52</v>
          </cell>
        </row>
        <row r="5886">
          <cell r="A5886" t="str">
            <v>101858</v>
          </cell>
          <cell r="B5886" t="str">
            <v>REASSENTAMENTO DE BLOCOS SEXTAVADO PARA PISO INTERTRAVADO, ESPESSURA DE 6 CM, EM VIA/ESTACIONAMENTO, COM REAPROVEITAMENTO DOS BLOCOS SEXTAVADO - INCLUSO RETIRADA E COLOCAÇÃO DO MATERIAL. AF_12/2020</v>
          </cell>
          <cell r="C5886" t="str">
            <v>M2</v>
          </cell>
          <cell r="D5886" t="str">
            <v>ATRIBUÍDO SÃO PAULO</v>
          </cell>
          <cell r="E5886" t="str">
            <v>24,54</v>
          </cell>
        </row>
        <row r="5887">
          <cell r="A5887" t="str">
            <v>101859</v>
          </cell>
          <cell r="B5887" t="str">
            <v>REASSENTAMENTO DE BLOCOS SEXTAVADO PARA PISO INTERTRAVADO, ESPESSURA DE 8 CM, EM VIA/ESTACIONAMENTO, COM REAPROVEITAMENTO DOS BLOCOS SEXTAVADO - INCLUSO RETIRADA E COLOCAÇÃO DO MATERIAL. AF_12/2020</v>
          </cell>
          <cell r="C5887" t="str">
            <v>M2</v>
          </cell>
          <cell r="D5887" t="str">
            <v>ATRIBUÍDO SÃO PAULO</v>
          </cell>
          <cell r="E5887" t="str">
            <v>26,89</v>
          </cell>
        </row>
        <row r="5888">
          <cell r="A5888" t="str">
            <v>101860</v>
          </cell>
          <cell r="B5888" t="str">
            <v>REASSENTAMENTO DE BLOCOS SEXTAVADO PARA PISO INTERTRAVADO, ESPESSURA DE 10 CM, EM VIA/ESTACIONAMENTO, COM REAPROVEITAMENTO DOS BLOCOS SEXTAVADO - INCLUSO RETIRADA E COLOCAÇÃO DO MATERIAL. AF_12/2020</v>
          </cell>
          <cell r="C5888" t="str">
            <v>M2</v>
          </cell>
          <cell r="D5888" t="str">
            <v>ATRIBUÍDO SÃO PAULO</v>
          </cell>
          <cell r="E5888" t="str">
            <v>30,56</v>
          </cell>
        </row>
        <row r="5889">
          <cell r="A5889" t="str">
            <v>101861</v>
          </cell>
          <cell r="B5889" t="str">
            <v>REASSENTAMENTO DE BLOCOS RETANGULAR PARA PISO INTERTRAVADO, ESPESSURA DE 4  CM, EM CALÇADA, COM REAPROVEITAMENTO DOS BLOCOS RETANGULAR - INCLUSO RETIRADA E COLOCAÇÃO DO MATERIAL. AF_12/2020</v>
          </cell>
          <cell r="C5889" t="str">
            <v>M2</v>
          </cell>
          <cell r="D5889" t="str">
            <v>ATRIBUÍDO SÃO PAULO</v>
          </cell>
          <cell r="E5889" t="str">
            <v>28,72</v>
          </cell>
        </row>
        <row r="5890">
          <cell r="A5890" t="str">
            <v>101862</v>
          </cell>
          <cell r="B5890" t="str">
            <v>REASSENTAMENTO DE BLOCOS RETANGULAR PARA PISO INTERTRAVADO, ESPESSURA DE 6 CM, EM CALÇADA, COM REAPROVEITAMENTO DOS BLOCOS RETANGULAR - INCLUSO RETIRADA E COLOCAÇÃO DO MATERIAL. AF_12/2020</v>
          </cell>
          <cell r="C5890" t="str">
            <v>M2</v>
          </cell>
          <cell r="D5890" t="str">
            <v>ATRIBUÍDO SÃO PAULO</v>
          </cell>
          <cell r="E5890" t="str">
            <v>31,10</v>
          </cell>
        </row>
        <row r="5891">
          <cell r="A5891" t="str">
            <v>101863</v>
          </cell>
          <cell r="B5891" t="str">
            <v>REASSENTAMENTO DE BLOCOS RETANGULAR PARA PISO INTERTRAVADO, ESPESSURA DE 6 CM, EM VIA/ESTACIONAMENTO, COM REAPROVEITAMENTO DOS BLOCOS RETANGULAR - INCLUSO RETIRADA E COLOCAÇÃO DO MATERIAL. AF_12/2020</v>
          </cell>
          <cell r="C5891" t="str">
            <v>M2</v>
          </cell>
          <cell r="D5891" t="str">
            <v>ATRIBUÍDO SÃO PAULO</v>
          </cell>
          <cell r="E5891" t="str">
            <v>24,87</v>
          </cell>
        </row>
        <row r="5892">
          <cell r="A5892" t="str">
            <v>101864</v>
          </cell>
          <cell r="B5892" t="str">
            <v>REASSENTAMENTO DE BLOCOS RETANGULAR PARA PISO INTERTRAVADO, ESPESSURA DE 8 CM, EM VIA/ESTACIONAMENTO, COM REAPROVEITAMENTO DOS BLOCOS RETANGULAR - INCLUSO RETIRADA E COLOCAÇÃO DO MATERIAL. AF_12/2020</v>
          </cell>
          <cell r="C5892" t="str">
            <v>M2</v>
          </cell>
          <cell r="D5892" t="str">
            <v>ATRIBUÍDO SÃO PAULO</v>
          </cell>
          <cell r="E5892" t="str">
            <v>28,55</v>
          </cell>
        </row>
        <row r="5893">
          <cell r="A5893" t="str">
            <v>101865</v>
          </cell>
          <cell r="B5893" t="str">
            <v>REASSENTAMENTO DE BLOCOS RETANGULAR PARA PISO INTERTRAVADO, ESPESSURA DE 10 CM, EM VIA/ESTACIONAMENTO, COM REAPROVEITAMENTO DOS BLOCOS RETANGULAR - INCLUSO RETIRADA E COLOCAÇÃO DO MATERIAL. AF_12/2020</v>
          </cell>
          <cell r="C5893" t="str">
            <v>M2</v>
          </cell>
          <cell r="D5893" t="str">
            <v>ATRIBUÍDO SÃO PAULO</v>
          </cell>
          <cell r="E5893" t="str">
            <v>32,22</v>
          </cell>
        </row>
        <row r="5894">
          <cell r="A5894" t="str">
            <v>101866</v>
          </cell>
          <cell r="B5894" t="str">
            <v>REASSENTAMENTO DE BLOCOS 16 FACES PARA PISO INTERTRAVADO, ESPESSURA DE 4  CM, EM CALÇADA, COM REAPROVEITAMENTO DOS BLOCOS 16 FACES - INCLUSO RETIRADA E COLOCAÇÃO DO MATERIAL. AF_12/2020</v>
          </cell>
          <cell r="C5894" t="str">
            <v>M2</v>
          </cell>
          <cell r="D5894" t="str">
            <v>ATRIBUÍDO SÃO PAULO</v>
          </cell>
          <cell r="E5894" t="str">
            <v>28,91</v>
          </cell>
        </row>
        <row r="5895">
          <cell r="A5895" t="str">
            <v>101867</v>
          </cell>
          <cell r="B5895" t="str">
            <v>REASSENTAMENTO DE BLOCOS 16 FACES PARA PISO INTERTRAVADO, ESPESSURA DE 6 CM, EM CALÇADA, COM REAPROVEITAMENTO DOS BLOCOS 16 FACES - INCLUSO RETIRADA E COLOCAÇÃO DO MATERIAL. AF_12/2020</v>
          </cell>
          <cell r="C5895" t="str">
            <v>M2</v>
          </cell>
          <cell r="D5895" t="str">
            <v>ATRIBUÍDO SÃO PAULO</v>
          </cell>
          <cell r="E5895" t="str">
            <v>32,57</v>
          </cell>
        </row>
        <row r="5896">
          <cell r="A5896" t="str">
            <v>101868</v>
          </cell>
          <cell r="B5896" t="str">
            <v>REASSENTAMENTO DE BLOCOS 16 FACES PARA PISO INTERTRAVADO, ESPESSURA DE 6 CM, EM VIA/ESTACIONAMENTO, COM REAPROVEITAMENTO DOS BLOCOS 16 FACES - INCLUSO RETIRADA E COLOCAÇÃO DO MATERIAL. AF_12/2020</v>
          </cell>
          <cell r="C5896" t="str">
            <v>M2</v>
          </cell>
          <cell r="D5896" t="str">
            <v>ATRIBUÍDO SÃO PAULO</v>
          </cell>
          <cell r="E5896" t="str">
            <v>26,35</v>
          </cell>
        </row>
        <row r="5897">
          <cell r="A5897" t="str">
            <v>101869</v>
          </cell>
          <cell r="B5897" t="str">
            <v>REASSENTAMENTO DE BLOCOS 16 FACES PARA PISO INTERTRAVADO, ESPESSURA DE 8 CM, EM VIA/ESTACIONAMENTO, COM REAPROVEITAMENTO DOS BLOCOS 16 FACES - INCLUSO RETIRADA E COLOCAÇÃO DO MATERIAL. AF_12/2020</v>
          </cell>
          <cell r="C5897" t="str">
            <v>M2</v>
          </cell>
          <cell r="D5897" t="str">
            <v>ATRIBUÍDO SÃO PAULO</v>
          </cell>
          <cell r="E5897" t="str">
            <v>30,02</v>
          </cell>
        </row>
        <row r="5898">
          <cell r="A5898" t="str">
            <v>101870</v>
          </cell>
          <cell r="B5898" t="str">
            <v>REASSENTAMENTO DE BLOCOS 16 FACES PARA PISO INTERTRAVADO, ESPESSURA DE 10 CM, EM VIA/ESTACIONAMENTO, COM REAPROVEITAMENTO DOS BLOCOS 16 FACES - INCLUSO RETIRADA E COLOCAÇÃO DO MATERIAL. AF_12/2020</v>
          </cell>
          <cell r="C5898" t="str">
            <v>M2</v>
          </cell>
          <cell r="D5898" t="str">
            <v>ATRIBUÍDO SÃO PAULO</v>
          </cell>
          <cell r="E5898" t="str">
            <v>33,69</v>
          </cell>
        </row>
        <row r="5899">
          <cell r="A5899" t="str">
            <v>102098</v>
          </cell>
          <cell r="B5899" t="str">
            <v>RECOMPOSIÇÃO DE REVESTIMENTO EM CONCRETO ASFÁLTICO (AQUISIÇÃO EM USINA), PARA O FECHAMENTO DE VALAS - INCLUSO DEMOLIÇÃO DO PAVIMENTO. AF_12/2020</v>
          </cell>
          <cell r="C5899" t="str">
            <v>M3</v>
          </cell>
          <cell r="D5899" t="str">
            <v>ATRIBUÍDO SÃO PAULO</v>
          </cell>
          <cell r="E5899" t="str">
            <v>1.858,06</v>
          </cell>
        </row>
        <row r="5900">
          <cell r="A5900" t="str">
            <v>102988</v>
          </cell>
          <cell r="B5900" t="str">
            <v>RECOMPOSIÇÃO DE PAVIMENTO EM PISO INTERTRAVADO, COM REAPROVEITAMENTO DOS BLOCOS INTERTRAVADOS, PARA FECHAMENTO DE VALAS - INCLUSO RETIRADA E COLOCAÇÃO DO MATERIAL. AF_12/2020</v>
          </cell>
          <cell r="C5900" t="str">
            <v>M2</v>
          </cell>
          <cell r="D5900" t="str">
            <v>ATRIBUÍDO SÃO PAULO</v>
          </cell>
          <cell r="E5900" t="str">
            <v>47,41</v>
          </cell>
        </row>
        <row r="5901">
          <cell r="A5901" t="str">
            <v>100576</v>
          </cell>
          <cell r="B5901" t="str">
            <v>REGULARIZAÇÃO E COMPACTAÇÃO DE SUBLEITO DE SOLO  PREDOMINANTEMENTE ARGILOSO. AF_11/2019</v>
          </cell>
          <cell r="C5901" t="str">
            <v>M2</v>
          </cell>
          <cell r="D5901" t="str">
            <v>ATRIBUÍDO SÃO PAULO</v>
          </cell>
          <cell r="E5901" t="str">
            <v>2,31</v>
          </cell>
        </row>
        <row r="5902">
          <cell r="A5902" t="str">
            <v>100577</v>
          </cell>
          <cell r="B5902" t="str">
            <v>REGULARIZAÇÃO E COMPACTAÇÃO DE SUBLEITO DE SOLO PREDOMINANTEMENTE ARENOSO. AF_11/2019</v>
          </cell>
          <cell r="C5902" t="str">
            <v>M2</v>
          </cell>
          <cell r="D5902" t="str">
            <v>ATRIBUÍDO SÃO PAULO</v>
          </cell>
          <cell r="E5902" t="str">
            <v>1,15</v>
          </cell>
        </row>
        <row r="5903">
          <cell r="A5903" t="str">
            <v>96388</v>
          </cell>
          <cell r="B5903" t="str">
            <v>EXECUÇÃO E COMPACTAÇÃO DE BASE E OU SUB BASE PARA PAVIMENTAÇÃO DE SOLOS DE COMPORTAMENTO LATERÍTICO (ARENOSO) - EXCLUSIVE SOLO, ESCAVAÇÃO, CARGA E TRANSPORTE. AF_11/2019</v>
          </cell>
          <cell r="C5903" t="str">
            <v>M3</v>
          </cell>
          <cell r="D5903" t="str">
            <v>ATRIBUÍDO SÃO PAULO</v>
          </cell>
          <cell r="E5903" t="str">
            <v>11,42</v>
          </cell>
        </row>
        <row r="5904">
          <cell r="A5904" t="str">
            <v>96389</v>
          </cell>
          <cell r="B5904" t="str">
            <v>EXECUÇÃO E COMPACTAÇÃO DE BASE E OU SUB BASE PARA PAVIMENTAÇÃO DE SOLO (PREDOMINANTEMENTE ARENOSO) COM CIMENTO (TEOR DE 2%) - EXCLUSIVE SOLO, ESCAVAÇÃO, CARGA E TRANSPORTE. AF_11/2019</v>
          </cell>
          <cell r="C5904" t="str">
            <v>M3</v>
          </cell>
          <cell r="D5904" t="str">
            <v>ATRIBUÍDO SÃO PAULO</v>
          </cell>
          <cell r="E5904" t="str">
            <v>64,11</v>
          </cell>
        </row>
        <row r="5905">
          <cell r="A5905" t="str">
            <v>96390</v>
          </cell>
          <cell r="B5905" t="str">
            <v>EXECUÇÃO E COMPACTAÇÃO DE BASE E OU SUB BASE PARA PAVIMENTAÇÃO DE SOLO (PREDOMINANTEMENTE ARENOSO) COM CIMENTO (TEOR DE 4%) - EXCLUSIVE SOLO, ESCAVAÇÃO, CARGA E TRANSPORTE. AF_11/2019</v>
          </cell>
          <cell r="C5905" t="str">
            <v>M3</v>
          </cell>
          <cell r="D5905" t="str">
            <v>ATRIBUÍDO SÃO PAULO</v>
          </cell>
          <cell r="E5905" t="str">
            <v>107,16</v>
          </cell>
        </row>
        <row r="5906">
          <cell r="A5906" t="str">
            <v>96391</v>
          </cell>
          <cell r="B5906" t="str">
            <v>EXECUÇÃO E COMPACTAÇÃO DE BASE E OU SUB BASE PARA PAVIMENTAÇÃO DE SOLO (PREDOMINANTEMENTE ARENOSO) COM CIMENTO (TEOR DE 6%) - EXCLUSIVE SOLO, ESCAVAÇÃO, CARGA E TRANSPORTE. AF_11/2019</v>
          </cell>
          <cell r="C5906" t="str">
            <v>M3</v>
          </cell>
          <cell r="D5906" t="str">
            <v>ATRIBUÍDO SÃO PAULO</v>
          </cell>
          <cell r="E5906" t="str">
            <v>151,56</v>
          </cell>
        </row>
        <row r="5907">
          <cell r="A5907" t="str">
            <v>96392</v>
          </cell>
          <cell r="B5907" t="str">
            <v>EXECUÇÃO E COMPACTAÇÃO DE BASE E OU SUB BASE PARA PAVIMENTAÇÃO DE SOLO (PREDOMINANTEMENTE ARENOSO) COM CIMENTO (TEOR DE 8%) - EXCLUSIVE SOLO, ESCAVAÇÃO, CARGA E TRANSPORTE. AF_11/2019</v>
          </cell>
          <cell r="C5907" t="str">
            <v>M3</v>
          </cell>
          <cell r="D5907" t="str">
            <v>ATRIBUÍDO SÃO PAULO</v>
          </cell>
          <cell r="E5907" t="str">
            <v>194,63</v>
          </cell>
        </row>
        <row r="5908">
          <cell r="A5908" t="str">
            <v>96396</v>
          </cell>
          <cell r="B5908" t="str">
            <v>EXECUÇÃO E COMPACTAÇÃO DE BASE E OU SUB BASE PARA PAVIMENTAÇÃO DE BRITA GRADUADA SIMPLES - EXCLUSIVE CARGA E TRANSPORTE. AF_11/2019</v>
          </cell>
          <cell r="C5908" t="str">
            <v>M3</v>
          </cell>
          <cell r="D5908" t="str">
            <v>ATRIBUÍDO SÃO PAULO</v>
          </cell>
          <cell r="E5908" t="str">
            <v>374,32</v>
          </cell>
        </row>
        <row r="5909">
          <cell r="A5909" t="str">
            <v>96397</v>
          </cell>
          <cell r="B5909" t="str">
            <v>EXECUÇÃO E COMPACTAÇÃO DE BASE E OU SUB BASE PARA PAVIMENTAÇÃO DE BRITA GRADUADA SIMPLES TRATADA COM CIMENTO - EXCLUSIVE CARGA E TRANSPORTE. AF_11/2019</v>
          </cell>
          <cell r="C5909" t="str">
            <v>M3</v>
          </cell>
          <cell r="D5909" t="str">
            <v>ATRIBUÍDO SÃO PAULO</v>
          </cell>
          <cell r="E5909" t="str">
            <v>456,49</v>
          </cell>
        </row>
        <row r="5910">
          <cell r="A5910" t="str">
            <v>96398</v>
          </cell>
          <cell r="B5910" t="str">
            <v>EXECUÇÃO E COMPACTAÇÃO DE BASE E OU SUB BASE PARA PAVIMENTAÇÃO DE CONCRETO COMPACTADO COM ROLO - EXCLUSIVE CARGA E TRANSPORTE. AF_11/2019</v>
          </cell>
          <cell r="C5910" t="str">
            <v>M3</v>
          </cell>
          <cell r="D5910" t="str">
            <v>ATRIBUÍDO SÃO PAULO</v>
          </cell>
          <cell r="E5910" t="str">
            <v>568,86</v>
          </cell>
        </row>
        <row r="5911">
          <cell r="A5911" t="str">
            <v>96399</v>
          </cell>
          <cell r="B5911" t="str">
            <v>EXECUÇÃO E COMPACTAÇÃO DE BASE E OU SUB BASE PARA PAVIMENTAÇÃO DE PEDRA RACHÃO  - EXCLUSIVE CARGA E TRANSPORTE. AF_11/2019</v>
          </cell>
          <cell r="C5911" t="str">
            <v>M3</v>
          </cell>
          <cell r="D5911" t="str">
            <v>ATRIBUÍDO SÃO PAULO</v>
          </cell>
          <cell r="E5911" t="str">
            <v>255,61</v>
          </cell>
        </row>
        <row r="5912">
          <cell r="A5912" t="str">
            <v>96400</v>
          </cell>
          <cell r="B5912" t="str">
            <v>EXECUÇÃO E COMPACTAÇÃO DE BASE E OU SUB BASE PARA PAVIMENTAÇÃO DE MACADAME SECO - EXCLUSIVE CARGA E TRANSPORTE. AF_11/2019</v>
          </cell>
          <cell r="C5912" t="str">
            <v>M3</v>
          </cell>
          <cell r="D5912" t="str">
            <v>ATRIBUÍDO SÃO PAULO</v>
          </cell>
          <cell r="E5912" t="str">
            <v>328,75</v>
          </cell>
        </row>
        <row r="5913">
          <cell r="A5913" t="str">
            <v>100564</v>
          </cell>
          <cell r="B5913" t="str">
            <v>EXECUÇÃO E COMPACTAÇÃO DE BASE E OU SUB-BASE PARA PAVIMENTAÇÃO DE SOLO (PREDOMINANTEMENTE ARENOSO) BRITA - 40/60 - EXCLUSIVE SOLO, ESCAVAÇÃO, CARGA E TRANSPORTE. AF_11/2019</v>
          </cell>
          <cell r="C5913" t="str">
            <v>M3</v>
          </cell>
          <cell r="D5913" t="str">
            <v>ATRIBUÍDO SÃO PAULO</v>
          </cell>
          <cell r="E5913" t="str">
            <v>214,27</v>
          </cell>
        </row>
        <row r="5914">
          <cell r="A5914" t="str">
            <v>100565</v>
          </cell>
          <cell r="B5914" t="str">
            <v>EXECUÇÃO E COMPACTAÇÃO DE BASE E OU SUB-BASE PARA PAVIMENTAÇÃO DE SOLO (PREDOMINANTEMENTE ARENOSO) BRITA - 50/50 - EXCLUSIVE SOLO, ESCAVAÇÃO, CARGA E TRANSPORTE. AF_11/2019</v>
          </cell>
          <cell r="C5914" t="str">
            <v>M3</v>
          </cell>
          <cell r="D5914" t="str">
            <v>ATRIBUÍDO SÃO PAULO</v>
          </cell>
          <cell r="E5914" t="str">
            <v>182,24</v>
          </cell>
        </row>
        <row r="5915">
          <cell r="A5915" t="str">
            <v>100566</v>
          </cell>
          <cell r="B5915" t="str">
            <v>EXECUÇÃO E COMPACTAÇÃO DE BASE E OU SUB-BASE PARA PAVIMENTAÇÃO DE SOLO (PREDOMINANTEMENTE ARENOSO) BRITA - 40/60 COM CIMENTO (TEOR DE 4%) - EXCLUSIVE SOLO, ESCAVAÇÃO, CARGA E TRANSPORTE. AF_11/2019</v>
          </cell>
          <cell r="C5915" t="str">
            <v>M3</v>
          </cell>
          <cell r="D5915" t="str">
            <v>ATRIBUÍDO SÃO PAULO</v>
          </cell>
          <cell r="E5915" t="str">
            <v>299,57</v>
          </cell>
        </row>
        <row r="5916">
          <cell r="A5916" t="str">
            <v>100567</v>
          </cell>
          <cell r="B5916" t="str">
            <v>EXECUÇÃO E COMPACTAÇÃO DE BASE E OU SUB-BASE PARA PAVIMENTAÇÃO DE SOLO (PREDOMINANTEMENTE ARENOSO) BRITA - 40/60 COM CIMENTO (TEOR DE 6%) - EXCLUSIVE SOLO, ESCAVAÇÃO, CARGA E TRANSPORTE. AF_11/2019</v>
          </cell>
          <cell r="C5916" t="str">
            <v>M3</v>
          </cell>
          <cell r="D5916" t="str">
            <v>ATRIBUÍDO SÃO PAULO</v>
          </cell>
          <cell r="E5916" t="str">
            <v>339,47</v>
          </cell>
        </row>
        <row r="5917">
          <cell r="A5917" t="str">
            <v>100568</v>
          </cell>
          <cell r="B5917" t="str">
            <v>EXECUÇÃO E COMPACTAÇÃO DE BASE E OU SUB-BASE PARA PAVIMENTAÇÃO DE SOLO (PREDOMINANTEMENTE ARENOSO) BRITA - 40/60 COM CIMENTO (TEOR DE 8%) - EXCLUSIVE SOLO, ESCAVAÇÃO, CARGA E TRANSPORTE. AF_11/2019</v>
          </cell>
          <cell r="C5917" t="str">
            <v>M3</v>
          </cell>
          <cell r="D5917" t="str">
            <v>ATRIBUÍDO SÃO PAULO</v>
          </cell>
          <cell r="E5917" t="str">
            <v>378,57</v>
          </cell>
        </row>
        <row r="5918">
          <cell r="A5918" t="str">
            <v>100569</v>
          </cell>
          <cell r="B5918" t="str">
            <v>EXECUÇÃO E COMPACTAÇÃO DE BASE E OU SUB-BASE PARA PAVIMENTAÇÃO DE SOLO (PREDOMINANTEMENTE ARENOSO) BRITA - 50/50 COM CIMENTO (TEOR DE 4%)  - EXCLUSIVE SOLO, ESCAVAÇÃO, CARGA E TRANSPORTE. AF_11/2019</v>
          </cell>
          <cell r="C5918" t="str">
            <v>M3</v>
          </cell>
          <cell r="D5918" t="str">
            <v>ATRIBUÍDO SÃO PAULO</v>
          </cell>
          <cell r="E5918" t="str">
            <v>268,71</v>
          </cell>
        </row>
        <row r="5919">
          <cell r="A5919" t="str">
            <v>100570</v>
          </cell>
          <cell r="B5919" t="str">
            <v>EXECUÇÃO E COMPACTAÇÃO DE BASE E OU SUB-BASE PARA PAVIMENTAÇÃO DE SOLO (PREDOMINANTEMENTE ARENOSO) BRITA - 50/50 COM CIMENTO (TEOR DE 6%) - EXCLUSIVE SOLO, ESCAVAÇÃO, CARGA E TRANSPORTE. AF_11/2019</v>
          </cell>
          <cell r="C5919" t="str">
            <v>M3</v>
          </cell>
          <cell r="D5919" t="str">
            <v>ATRIBUÍDO SÃO PAULO</v>
          </cell>
          <cell r="E5919" t="str">
            <v>311,35</v>
          </cell>
        </row>
        <row r="5920">
          <cell r="A5920" t="str">
            <v>100571</v>
          </cell>
          <cell r="B5920" t="str">
            <v>EXECUÇÃO E COMPACTAÇÃO DE BASE E OU SUB-BASE PARA PAVIMENTAÇÃO DE SOLO (PREDOMINANTEMENTE ARENOSO) BRITA - 50/50 COM CIMENTO (TEOR DE 8%) - EXCLUSIVE SOLO, ESCAVAÇÃO, CARGA E TRANSPORTE. AF_11/2019</v>
          </cell>
          <cell r="C5920" t="str">
            <v>M3</v>
          </cell>
          <cell r="D5920" t="str">
            <v>ATRIBUÍDO SÃO PAULO</v>
          </cell>
          <cell r="E5920" t="str">
            <v>349,11</v>
          </cell>
        </row>
        <row r="5921">
          <cell r="A5921" t="str">
            <v>100572</v>
          </cell>
          <cell r="B5921" t="str">
            <v>EXECUÇÃO E COMPACTAÇÃO DE BASE E OU SUB-BASE PARA PAVIMENTAÇÃO DE SOLO (PREDOMINANTEMENTE ARGILOSO) BRITA - 40/60 - EXCLUSIVE SOLO, ESCAVAÇÃO, CARGA E TRANSPORTE. AF_11/2019</v>
          </cell>
          <cell r="C5921" t="str">
            <v>M3</v>
          </cell>
          <cell r="D5921" t="str">
            <v>ATRIBUÍDO SÃO PAULO</v>
          </cell>
          <cell r="E5921" t="str">
            <v>218,73</v>
          </cell>
        </row>
        <row r="5922">
          <cell r="A5922" t="str">
            <v>100573</v>
          </cell>
          <cell r="B5922" t="str">
            <v>EXECUÇÃO E COMPACTAÇÃO DE BASE E OU SUB-BASE PARA PAVIMENTAÇÃO DE SOLO (PREDOMINANTEMENTE ARGILOSO) BRITA - 50/50 - EXCLUSIVE SOLO, ESCAVAÇÃO, CARGA E TRANSPORTE. AF_11/2019</v>
          </cell>
          <cell r="C5922" t="str">
            <v>M3</v>
          </cell>
          <cell r="D5922" t="str">
            <v>ATRIBUÍDO SÃO PAULO</v>
          </cell>
          <cell r="E5922" t="str">
            <v>186,70</v>
          </cell>
        </row>
        <row r="5923">
          <cell r="A5923" t="str">
            <v>100574</v>
          </cell>
          <cell r="B5923" t="str">
            <v>ESPALHAMENTO DE MATERIAL COM TRATOR DE ESTEIRAS. AF_11/2019</v>
          </cell>
          <cell r="C5923" t="str">
            <v>M3</v>
          </cell>
          <cell r="D5923" t="str">
            <v>ATRIBUÍDO SÃO PAULO</v>
          </cell>
          <cell r="E5923" t="str">
            <v>1,36</v>
          </cell>
        </row>
        <row r="5924">
          <cell r="A5924" t="str">
            <v>100575</v>
          </cell>
          <cell r="B5924" t="str">
            <v>REGULARIZAÇÃO DE SUPERFÍCIES COM MOTONIVELADORA. AF_11/2019</v>
          </cell>
          <cell r="C5924" t="str">
            <v>M2</v>
          </cell>
          <cell r="D5924" t="str">
            <v>ATRIBUÍDO SÃO PAULO</v>
          </cell>
          <cell r="E5924" t="str">
            <v>0,11</v>
          </cell>
        </row>
        <row r="5925">
          <cell r="A5925" t="str">
            <v>101767</v>
          </cell>
          <cell r="B5925" t="str">
            <v>EXECUÇÃO E COMPACTAÇÃO DE BASE E OU SUB BASE PARA PAVIMENTAÇÃO DE SOLOS ESTABILIZADOS GRANULOMETRICAMENTE COM MISTURA DE SOLOS EM PISTA - EXCLUSIVE SOLO, ESCAVAÇÃO, CARGA E TRANSPORTE. AF_11/2019</v>
          </cell>
          <cell r="C5925" t="str">
            <v>M3</v>
          </cell>
          <cell r="D5925" t="str">
            <v>ATRIBUÍDO SÃO PAULO</v>
          </cell>
          <cell r="E5925" t="str">
            <v>25,85</v>
          </cell>
        </row>
        <row r="5926">
          <cell r="A5926" t="str">
            <v>101768</v>
          </cell>
          <cell r="B5926" t="str">
            <v>EXECUÇÃO E COMPACTAÇÃO DE BASE E OU SUB BASE PARA PAVIMENTAÇÃO DE SOLO ESTABILIZADO GRANULOMETRICAMENTE SEM MISTURA DE SOLOS - EXCLUSIVE SOLO, ESCAVAÇÃO, CARGA E TRANSPORTE. AF_11/2019</v>
          </cell>
          <cell r="C5926" t="str">
            <v>M3</v>
          </cell>
          <cell r="D5926" t="str">
            <v>ATRIBUÍDO SÃO PAULO</v>
          </cell>
          <cell r="E5926" t="str">
            <v>40,61</v>
          </cell>
        </row>
        <row r="5927">
          <cell r="A5927" t="str">
            <v>92391</v>
          </cell>
          <cell r="B5927" t="str">
            <v>EXECUÇÃO DE PAVIMENTO EM PISO INTERTRAVADO, COM BLOCO PISOGRAMA DE 35 X 15 CM, ESPESSURA 6 CM. AF_10/2022</v>
          </cell>
          <cell r="C5927" t="str">
            <v>M2</v>
          </cell>
          <cell r="D5927" t="str">
            <v>ATRIBUÍDO SÃO PAULO</v>
          </cell>
          <cell r="E5927" t="str">
            <v>51,30</v>
          </cell>
        </row>
        <row r="5928">
          <cell r="A5928" t="str">
            <v>92392</v>
          </cell>
          <cell r="B5928" t="str">
            <v>EXECUÇÃO DE PAVIMENTO EM PISO INTERTRAVADO, COM BLOCO PISOGRAMA DE 35 X 15 CM, ESPESSURA 8 CM. AF_10/2022</v>
          </cell>
          <cell r="C5928" t="str">
            <v>M2</v>
          </cell>
          <cell r="D5928" t="str">
            <v>ATRIBUÍDO SÃO PAULO</v>
          </cell>
          <cell r="E5928" t="str">
            <v>104,44</v>
          </cell>
        </row>
        <row r="5929">
          <cell r="A5929" t="str">
            <v>92393</v>
          </cell>
          <cell r="B5929" t="str">
            <v>EXECUÇÃO DE PAVIMENTO EM PISO INTERTRAVADO, COM BLOCO SEXTAVADO DE 25 X 25 CM, ESPESSURA 6 CM. AF_10/2022</v>
          </cell>
          <cell r="C5929" t="str">
            <v>M2</v>
          </cell>
          <cell r="D5929" t="str">
            <v>ATRIBUÍDO SÃO PAULO</v>
          </cell>
          <cell r="E5929" t="str">
            <v>51,53</v>
          </cell>
        </row>
        <row r="5930">
          <cell r="A5930" t="str">
            <v>92394</v>
          </cell>
          <cell r="B5930" t="str">
            <v>EXECUÇÃO DE PAVIMENTO EM PISO INTERTRAVADO, COM BLOCO SEXTAVADO DE 25 X 25 CM, ESPESSURA 8 CM. AF_10/2022</v>
          </cell>
          <cell r="C5930" t="str">
            <v>M2</v>
          </cell>
          <cell r="D5930" t="str">
            <v>ATRIBUÍDO SÃO PAULO</v>
          </cell>
          <cell r="E5930" t="str">
            <v>63,70</v>
          </cell>
        </row>
        <row r="5931">
          <cell r="A5931" t="str">
            <v>92395</v>
          </cell>
          <cell r="B5931" t="str">
            <v>EXECUÇÃO DE PAVIMENTO EM PISO INTERTRAVADO, COM BLOCO SEXTAVADO DE 25 X 25 CM, ESPESSURA 10 CM. AF_10/2022</v>
          </cell>
          <cell r="C5931" t="str">
            <v>M2</v>
          </cell>
          <cell r="D5931" t="str">
            <v>ATRIBUÍDO SÃO PAULO</v>
          </cell>
          <cell r="E5931" t="str">
            <v>76,23</v>
          </cell>
        </row>
        <row r="5932">
          <cell r="A5932" t="str">
            <v>92396</v>
          </cell>
          <cell r="B5932" t="str">
            <v>EXECUÇÃO DE PASSEIO EM PISO INTERTRAVADO, COM BLOCO RETANGULAR COR NATURAL DE 20 X 10 CM, ESPESSURA 6 CM. AF_10/2022</v>
          </cell>
          <cell r="C5932" t="str">
            <v>M2</v>
          </cell>
          <cell r="D5932" t="str">
            <v>ATRIBUÍDO SÃO PAULO</v>
          </cell>
          <cell r="E5932" t="str">
            <v>63,26</v>
          </cell>
        </row>
        <row r="5933">
          <cell r="A5933" t="str">
            <v>92397</v>
          </cell>
          <cell r="B5933" t="str">
            <v>EXECUÇÃO DE PAVIMENTO EM PISO INTERTRAVADO, COM BLOCO RETANGULAR COR NATURAL DE 20 X 10 CM, ESPESSURA 6 CM. AF_10/2022</v>
          </cell>
          <cell r="C5933" t="str">
            <v>M2</v>
          </cell>
          <cell r="D5933" t="str">
            <v>ATRIBUÍDO SÃO PAULO</v>
          </cell>
          <cell r="E5933" t="str">
            <v>55,03</v>
          </cell>
        </row>
        <row r="5934">
          <cell r="A5934" t="str">
            <v>92398</v>
          </cell>
          <cell r="B5934" t="str">
            <v>EXECUÇÃO DE PAVIMENTO EM PISO INTERTRAVADO, COM BLOCO RETANGULAR COR NATURAL DE 20 X 10 CM, ESPESSURA 8 CM. AF_10/2022</v>
          </cell>
          <cell r="C5934" t="str">
            <v>M2</v>
          </cell>
          <cell r="D5934" t="str">
            <v>ATRIBUÍDO SÃO PAULO</v>
          </cell>
          <cell r="E5934" t="str">
            <v>67,96</v>
          </cell>
        </row>
        <row r="5935">
          <cell r="A5935" t="str">
            <v>92400</v>
          </cell>
          <cell r="B5935" t="str">
            <v>EXECUÇÃO DE PAVIMENTO EM PISO INTERTRAVADO, COM BLOCO RETANGULAR DE 20 X 10 CM, ESPESSURA 10 CM. AF_10/2022</v>
          </cell>
          <cell r="C5935" t="str">
            <v>M2</v>
          </cell>
          <cell r="D5935" t="str">
            <v>ATRIBUÍDO SÃO PAULO</v>
          </cell>
          <cell r="E5935" t="str">
            <v>79,42</v>
          </cell>
        </row>
        <row r="5936">
          <cell r="A5936" t="str">
            <v>92402</v>
          </cell>
          <cell r="B5936" t="str">
            <v>EXECUÇÃO DE PASSEIO EM PISO INTERTRAVADO, COM BLOCO 16 FACES DE 22 X 11 CM, ESPESSURA 6 CM. AF_10/2022</v>
          </cell>
          <cell r="C5936" t="str">
            <v>M2</v>
          </cell>
          <cell r="D5936" t="str">
            <v>ATRIBUÍDO SÃO PAULO</v>
          </cell>
          <cell r="E5936" t="str">
            <v>61,51</v>
          </cell>
        </row>
        <row r="5937">
          <cell r="A5937" t="str">
            <v>92403</v>
          </cell>
          <cell r="B5937" t="str">
            <v>EXECUÇÃO DE PAVIMENTO EM PISO INTERTRAVADO, COM BLOCO 16 FACES DE 22 X 11 CM, ESPESSURA 6 CM. AF_10/2022</v>
          </cell>
          <cell r="C5937" t="str">
            <v>M2</v>
          </cell>
          <cell r="D5937" t="str">
            <v>ATRIBUÍDO SÃO PAULO</v>
          </cell>
          <cell r="E5937" t="str">
            <v>53,05</v>
          </cell>
        </row>
        <row r="5938">
          <cell r="A5938" t="str">
            <v>92404</v>
          </cell>
          <cell r="B5938" t="str">
            <v>EXECUÇÃO DE PAVIMENTO EM PISO INTERTRAVADO, COM BLOCO 16 FACES DE 22 X 11 CM, ESPESSURA 8 CM. AF_10/2022</v>
          </cell>
          <cell r="C5938" t="str">
            <v>M2</v>
          </cell>
          <cell r="D5938" t="str">
            <v>ATRIBUÍDO SÃO PAULO</v>
          </cell>
          <cell r="E5938" t="str">
            <v>65,97</v>
          </cell>
        </row>
        <row r="5939">
          <cell r="A5939" t="str">
            <v>92406</v>
          </cell>
          <cell r="B5939" t="str">
            <v>EXECUÇÃO DE PAVIMENTO EM PISO INTERTRAVADO, COM BLOCO 16 FACES DE 22 X 11 CM, ESPESSURA 10 CM. AF_10/2022</v>
          </cell>
          <cell r="C5939" t="str">
            <v>M2</v>
          </cell>
          <cell r="D5939" t="str">
            <v>ATRIBUÍDO SÃO PAULO</v>
          </cell>
          <cell r="E5939" t="str">
            <v>78,72</v>
          </cell>
        </row>
        <row r="5940">
          <cell r="A5940" t="str">
            <v>93679</v>
          </cell>
          <cell r="B5940" t="str">
            <v>EXECUÇÃO DE PASSEIO EM PISO INTERTRAVADO, COM BLOCO RETANGULAR COLORIDO DE 20 X 10 CM, ESPESSURA 6 CM. AF_10/2022</v>
          </cell>
          <cell r="C5940" t="str">
            <v>M2</v>
          </cell>
          <cell r="D5940" t="str">
            <v>ATRIBUÍDO SÃO PAULO</v>
          </cell>
          <cell r="E5940" t="str">
            <v>69,72</v>
          </cell>
        </row>
        <row r="5941">
          <cell r="A5941" t="str">
            <v>93680</v>
          </cell>
          <cell r="B5941" t="str">
            <v>EXECUÇÃO DE PAVIMENTO EM PISO INTERTRAVADO, COM BLOCO RETANGULAR COLORIDO DE 20 X 10 CM, ESPESSURA 6 CM. AF_10/2022</v>
          </cell>
          <cell r="C5941" t="str">
            <v>M2</v>
          </cell>
          <cell r="D5941" t="str">
            <v>ATRIBUÍDO SÃO PAULO</v>
          </cell>
          <cell r="E5941" t="str">
            <v>61,32</v>
          </cell>
        </row>
        <row r="5942">
          <cell r="A5942" t="str">
            <v>93681</v>
          </cell>
          <cell r="B5942" t="str">
            <v>EXECUÇÃO DE PAVIMENTO EM PISO INTERTRAVADO, COM BLOCO RETANGULAR COLORIDO DE 20 X 10 CM, ESPESSURA 8 CM. AF_10/2022</v>
          </cell>
          <cell r="C5942" t="str">
            <v>M2</v>
          </cell>
          <cell r="D5942" t="str">
            <v>ATRIBUÍDO SÃO PAULO</v>
          </cell>
          <cell r="E5942" t="str">
            <v>73,00</v>
          </cell>
        </row>
        <row r="5943">
          <cell r="A5943" t="str">
            <v>97104</v>
          </cell>
          <cell r="B5943" t="str">
            <v>EXECUÇÃO DE PAVIMENTO DE CONCRETO SIMPLES (PCS), FCK = 40 MPA, ESPESSURA DE 15,0 CM. AF_04/2022</v>
          </cell>
          <cell r="C5943" t="str">
            <v>M2</v>
          </cell>
          <cell r="D5943" t="str">
            <v>ATRIBUÍDO SÃO PAULO</v>
          </cell>
          <cell r="E5943" t="str">
            <v>132,05</v>
          </cell>
        </row>
        <row r="5944">
          <cell r="A5944" t="str">
            <v>97105</v>
          </cell>
          <cell r="B5944" t="str">
            <v>EXECUÇÃO DE PAVIMENTO DE CONCRETO SIMPLES (PCS), FCK = 40 MPA, ESPESSURA DE 17,5 CM. AF_04/2022</v>
          </cell>
          <cell r="C5944" t="str">
            <v>M2</v>
          </cell>
          <cell r="D5944" t="str">
            <v>ATRIBUÍDO SÃO PAULO</v>
          </cell>
          <cell r="E5944" t="str">
            <v>148,60</v>
          </cell>
        </row>
        <row r="5945">
          <cell r="A5945" t="str">
            <v>97106</v>
          </cell>
          <cell r="B5945" t="str">
            <v>EXECUÇÃO DE PAVIMENTO DE CONCRETO SIMPLES (PCS), FCK = 40 MPA, ESPESSURA DE 20,0 CM. AF_04/2022</v>
          </cell>
          <cell r="C5945" t="str">
            <v>M2</v>
          </cell>
          <cell r="D5945" t="str">
            <v>ATRIBUÍDO SÃO PAULO</v>
          </cell>
          <cell r="E5945" t="str">
            <v>164,68</v>
          </cell>
        </row>
        <row r="5946">
          <cell r="A5946" t="str">
            <v>97107</v>
          </cell>
          <cell r="B5946" t="str">
            <v>EXECUÇÃO DE PAVIMENTO DE CONCRETO SIMPLES (PCS), FCK = 40 MPA, ESPESSURA DE 22,5 CM. AF_04/2022</v>
          </cell>
          <cell r="C5946" t="str">
            <v>M2</v>
          </cell>
          <cell r="D5946" t="str">
            <v>ATRIBUÍDO SÃO PAULO</v>
          </cell>
          <cell r="E5946" t="str">
            <v>187,10</v>
          </cell>
        </row>
        <row r="5947">
          <cell r="A5947" t="str">
            <v>97108</v>
          </cell>
          <cell r="B5947" t="str">
            <v>EXECUÇÃO DE PAVIMENTO DE CONCRETO SIMPLES (PCS), FCK = 40 MPA, ESPESSURA DE 25,0 CM. AF_04/2022</v>
          </cell>
          <cell r="C5947" t="str">
            <v>M2</v>
          </cell>
          <cell r="D5947" t="str">
            <v>ATRIBUÍDO SÃO PAULO</v>
          </cell>
          <cell r="E5947" t="str">
            <v>214,42</v>
          </cell>
        </row>
        <row r="5948">
          <cell r="A5948" t="str">
            <v>97109</v>
          </cell>
          <cell r="B5948" t="str">
            <v>EXECUÇÃO DE PAVIMENTO DE CONCRETO SIMPLES (PCS), FCK = 40 MPA, ESPESSURA DE 27,5 CM. AF_04/2022</v>
          </cell>
          <cell r="C5948" t="str">
            <v>M2</v>
          </cell>
          <cell r="D5948" t="str">
            <v>ATRIBUÍDO SÃO PAULO</v>
          </cell>
          <cell r="E5948" t="str">
            <v>237,25</v>
          </cell>
        </row>
        <row r="5949">
          <cell r="A5949" t="str">
            <v>97111</v>
          </cell>
          <cell r="B5949" t="str">
            <v>EXECUÇÃO DE PAVIMENTO DE CONCRETO ARMADO (PCA), FCK = 30 MPA, ESPESSURA DE 15,0 CM. AF_04/2022</v>
          </cell>
          <cell r="C5949" t="str">
            <v>M2</v>
          </cell>
          <cell r="D5949" t="str">
            <v>ATRIBUÍDO SÃO PAULO</v>
          </cell>
          <cell r="E5949" t="str">
            <v>306,03</v>
          </cell>
        </row>
        <row r="5950">
          <cell r="A5950" t="str">
            <v>97112</v>
          </cell>
          <cell r="B5950" t="str">
            <v>EXECUÇÃO DE PAVIMENTO DE CONCRETO ARMADO (PCA), FCK = 30 MPA, ESPESSURA DE 17,5 CM. AF_04/2022</v>
          </cell>
          <cell r="C5950" t="str">
            <v>M2</v>
          </cell>
          <cell r="D5950" t="str">
            <v>ATRIBUÍDO SÃO PAULO</v>
          </cell>
          <cell r="E5950" t="str">
            <v>256,31</v>
          </cell>
        </row>
        <row r="5951">
          <cell r="A5951" t="str">
            <v>97113</v>
          </cell>
          <cell r="B5951" t="str">
            <v>APLICAÇÃO DE LONA PLÁSTICA PARA EXECUÇÃO DE PAVIMENTOS DE CONCRETO. AF_04/2022</v>
          </cell>
          <cell r="C5951" t="str">
            <v>M2</v>
          </cell>
          <cell r="D5951" t="str">
            <v>COEFICIENTE DE REPRESENTATIVIDADE</v>
          </cell>
          <cell r="E5951" t="str">
            <v>3,71</v>
          </cell>
        </row>
        <row r="5952">
          <cell r="A5952" t="str">
            <v>97114</v>
          </cell>
          <cell r="B5952" t="str">
            <v>EXECUÇÃO DE JUNTAS DE CONTRAÇÃO PARA PAVIMENTOS DE CONCRETO. AF_04/2022</v>
          </cell>
          <cell r="C5952" t="str">
            <v>M</v>
          </cell>
          <cell r="D5952" t="str">
            <v>COEFICIENTE DE REPRESENTATIVIDADE</v>
          </cell>
          <cell r="E5952" t="str">
            <v>0,30</v>
          </cell>
        </row>
        <row r="5953">
          <cell r="A5953" t="str">
            <v>97115</v>
          </cell>
          <cell r="B5953" t="str">
            <v>APLICAÇÃO DE GRAXA EM BARRAS DE TRANSFERÊNCIA PARA EXECUÇÃO DE PAVIMENTO DE CONCRETO. AF_04/2022</v>
          </cell>
          <cell r="C5953" t="str">
            <v>KG</v>
          </cell>
          <cell r="D5953" t="str">
            <v>COEFICIENTE DE REPRESENTATIVIDADE</v>
          </cell>
          <cell r="E5953" t="str">
            <v>56,39</v>
          </cell>
        </row>
        <row r="5954">
          <cell r="A5954" t="str">
            <v>97116</v>
          </cell>
          <cell r="B5954" t="str">
            <v>BARRAS DE TRANSFERÊNCIA, AÇO CA-25 DE 16,0 MM, PARA EXECUÇÃO DE PAVIMENTO DE CONCRETO  FORNECIMENTO E INSTALAÇÃO. AF_04/2022</v>
          </cell>
          <cell r="C5954" t="str">
            <v>KG</v>
          </cell>
          <cell r="D5954" t="str">
            <v>COEFICIENTE DE REPRESENTATIVIDADE</v>
          </cell>
          <cell r="E5954" t="str">
            <v>24,08</v>
          </cell>
        </row>
        <row r="5955">
          <cell r="A5955" t="str">
            <v>97117</v>
          </cell>
          <cell r="B5955" t="str">
            <v>BARRAS DE TRANSFERÊNCIA, AÇO CA-25 DE 20,0 MM, PARA EXECUÇÃO DE PAVIMENTO DE CONCRETO  FORNECIMENTO E INSTALAÇÃO. AF_04/2022</v>
          </cell>
          <cell r="C5955" t="str">
            <v>KG</v>
          </cell>
          <cell r="D5955" t="str">
            <v>COEFICIENTE DE REPRESENTATIVIDADE</v>
          </cell>
          <cell r="E5955" t="str">
            <v>21,48</v>
          </cell>
        </row>
        <row r="5956">
          <cell r="A5956" t="str">
            <v>97118</v>
          </cell>
          <cell r="B5956" t="str">
            <v>BARRAS DE TRANSFERÊNCIA, AÇO CA-25 DE 25,0 MM, PARA EXECUÇÃO DE PAVIMENTO DE CONCRETO  FORNECIMENTO E INSTALAÇÃO. AF_04/2022</v>
          </cell>
          <cell r="C5956" t="str">
            <v>KG</v>
          </cell>
          <cell r="D5956" t="str">
            <v>COEFICIENTE DE REPRESENTATIVIDADE</v>
          </cell>
          <cell r="E5956" t="str">
            <v>18,03</v>
          </cell>
        </row>
        <row r="5957">
          <cell r="A5957" t="str">
            <v>97119</v>
          </cell>
          <cell r="B5957" t="str">
            <v>BARRAS DE TRANSFERÊNCIA, AÇO CA-25 DE 32,0 MM, PARA EXECUÇÃO DE PAVIMENTO DE CONCRETO  FORNECIMENTO E INSTALAÇÃO. AF_04/2022</v>
          </cell>
          <cell r="C5957" t="str">
            <v>KG</v>
          </cell>
          <cell r="D5957" t="str">
            <v>COEFICIENTE DE REPRESENTATIVIDADE</v>
          </cell>
          <cell r="E5957" t="str">
            <v>16,48</v>
          </cell>
        </row>
        <row r="5958">
          <cell r="A5958" t="str">
            <v>97120</v>
          </cell>
          <cell r="B5958" t="str">
            <v>BARRAS DE LIGAÇÃO, AÇO CA-50 DE 10 MM, PARA EXECUÇÃO DE PAVIMENTO DE CONCRETO  FORNECIMENTO E INSTALAÇÃO. AF_04/2022</v>
          </cell>
          <cell r="C5958" t="str">
            <v>KG</v>
          </cell>
          <cell r="D5958" t="str">
            <v>COEFICIENTE DE REPRESENTATIVIDADE</v>
          </cell>
          <cell r="E5958" t="str">
            <v>10,48</v>
          </cell>
        </row>
        <row r="5959">
          <cell r="A5959" t="str">
            <v>101167</v>
          </cell>
          <cell r="B5959" t="str">
            <v>EXECUÇÃO DE PAVIMENTO EM PARALELEPÍPEDOS, REJUNTAMENTO COM PÓ DE PEDRA. AF_05/2020</v>
          </cell>
          <cell r="C5959" t="str">
            <v>M2</v>
          </cell>
          <cell r="D5959" t="str">
            <v>ATRIBUÍDO SÃO PAULO</v>
          </cell>
          <cell r="E5959" t="str">
            <v>106,73</v>
          </cell>
        </row>
        <row r="5960">
          <cell r="A5960" t="str">
            <v>101169</v>
          </cell>
          <cell r="B5960" t="str">
            <v>EXECUÇÃO DE PAVIMENTO EM PARALELEPÍPEDOS, REJUNTAMENTO COM ARGAMASSA TRAÇO 1:3 (CIMENTO E AREIA). AF_05/2020</v>
          </cell>
          <cell r="C5960" t="str">
            <v>M2</v>
          </cell>
          <cell r="D5960" t="str">
            <v>ATRIBUÍDO SÃO PAULO</v>
          </cell>
          <cell r="E5960" t="str">
            <v>119,67</v>
          </cell>
        </row>
        <row r="5961">
          <cell r="A5961" t="str">
            <v>101170</v>
          </cell>
          <cell r="B5961" t="str">
            <v>EXECUÇÃO DE PAVIMENTO EM PEDRAS POLIÉDRICAS, REJUNTAMENTO COM PÓ DE PEDRA. AF_05/2020</v>
          </cell>
          <cell r="C5961" t="str">
            <v>M2</v>
          </cell>
          <cell r="D5961" t="str">
            <v>ATRIBUÍDO SÃO PAULO</v>
          </cell>
          <cell r="E5961" t="str">
            <v>66,03</v>
          </cell>
        </row>
        <row r="5962">
          <cell r="A5962" t="str">
            <v>101172</v>
          </cell>
          <cell r="B5962" t="str">
            <v>EXECUÇÃO DE PAVIMENTO EM PEDRAS POLIÉDRICAS, REJUNTAMENTO COM ARGAMASSA TRAÇO 1:3 (CIMENTO E AREIA). AF_05/2020</v>
          </cell>
          <cell r="C5962" t="str">
            <v>M2</v>
          </cell>
          <cell r="D5962" t="str">
            <v>ATRIBUÍDO SÃO PAULO</v>
          </cell>
          <cell r="E5962" t="str">
            <v>89,02</v>
          </cell>
        </row>
        <row r="5963">
          <cell r="A5963" t="str">
            <v>103904</v>
          </cell>
          <cell r="B5963" t="str">
            <v>EXECUÇÃO DE PAVIMENTO DE CONCRETO SIMPLES (PCS), FCK = 35 MPA, ESPESSURA DE 15,0 CM. AF_04/2022</v>
          </cell>
          <cell r="C5963" t="str">
            <v>M2</v>
          </cell>
          <cell r="D5963" t="str">
            <v>ATRIBUÍDO SÃO PAULO</v>
          </cell>
          <cell r="E5963" t="str">
            <v>128,40</v>
          </cell>
        </row>
        <row r="5964">
          <cell r="A5964" t="str">
            <v>103905</v>
          </cell>
          <cell r="B5964" t="str">
            <v>EXECUÇÃO DE PAVIMENTO DE CONCRETO SIMPLES (PCS), FCK = 35 MPA, ESPESSURA DE 16,0 CM. AF_04/2022</v>
          </cell>
          <cell r="C5964" t="str">
            <v>M2</v>
          </cell>
          <cell r="D5964" t="str">
            <v>ATRIBUÍDO SÃO PAULO</v>
          </cell>
          <cell r="E5964" t="str">
            <v>135,03</v>
          </cell>
        </row>
        <row r="5965">
          <cell r="A5965" t="str">
            <v>103906</v>
          </cell>
          <cell r="B5965" t="str">
            <v>EXECUÇÃO DE PAVIMENTO DE CONCRETO SIMPLES (PCS), FCK = 40 MPA, ESPESSURA DE 16,0 CM. AF_04/2022</v>
          </cell>
          <cell r="C5965" t="str">
            <v>M2</v>
          </cell>
          <cell r="D5965" t="str">
            <v>ATRIBUÍDO SÃO PAULO</v>
          </cell>
          <cell r="E5965" t="str">
            <v>163,07</v>
          </cell>
        </row>
        <row r="5966">
          <cell r="A5966" t="str">
            <v>103907</v>
          </cell>
          <cell r="B5966" t="str">
            <v>EXECUÇÃO DE PAVIMENTO DE CONCRETO SIMPLES (PCS), FCK = 35 MPA, ESPESSURA DE 17,5 CM. AF_04/2022</v>
          </cell>
          <cell r="C5966" t="str">
            <v>M2</v>
          </cell>
          <cell r="D5966" t="str">
            <v>ATRIBUÍDO SÃO PAULO</v>
          </cell>
          <cell r="E5966" t="str">
            <v>140,80</v>
          </cell>
        </row>
        <row r="5967">
          <cell r="A5967" t="str">
            <v>103908</v>
          </cell>
          <cell r="B5967" t="str">
            <v>EXECUÇÃO PAVIMENTO DE CONCRETO SIMPLES (PCS), FCK = 35 MPA, ESPESSURA DE 20,0 CM. AF_04/2022</v>
          </cell>
          <cell r="C5967" t="str">
            <v>M2</v>
          </cell>
          <cell r="D5967" t="str">
            <v>ATRIBUÍDO SÃO PAULO</v>
          </cell>
          <cell r="E5967" t="str">
            <v>159,81</v>
          </cell>
        </row>
        <row r="5968">
          <cell r="A5968" t="str">
            <v>103909</v>
          </cell>
          <cell r="B5968" t="str">
            <v>EXECUÇÃO PAVIMENTO DE CONCRETO SIMPLES (PCS), FCK = 35 MPA, ESPESSURA DE 22,5 CM. AF_04/2022</v>
          </cell>
          <cell r="C5968" t="str">
            <v>M2</v>
          </cell>
          <cell r="D5968" t="str">
            <v>ATRIBUÍDO SÃO PAULO</v>
          </cell>
          <cell r="E5968" t="str">
            <v>181,62</v>
          </cell>
        </row>
        <row r="5969">
          <cell r="A5969" t="str">
            <v>103911</v>
          </cell>
          <cell r="B5969" t="str">
            <v>EXECUÇÃO DE PAVIMENTO DE CONCRETO SIMPLES (PCS), FCK = 35 MPA, ESPESSURA DE 25,0 CM. AF_04/2022</v>
          </cell>
          <cell r="C5969" t="str">
            <v>M2</v>
          </cell>
          <cell r="D5969" t="str">
            <v>ATRIBUÍDO SÃO PAULO</v>
          </cell>
          <cell r="E5969" t="str">
            <v>208,33</v>
          </cell>
        </row>
        <row r="5970">
          <cell r="A5970" t="str">
            <v>103912</v>
          </cell>
          <cell r="B5970" t="str">
            <v>EXECUÇÃO PAVIMENTO DE CONCRETO SIMPLES (PCS), FCK = 35 MPA, ESPESSURA DE 27,5 CM. AF_04/2022</v>
          </cell>
          <cell r="C5970" t="str">
            <v>M2</v>
          </cell>
          <cell r="D5970" t="str">
            <v>ATRIBUÍDO SÃO PAULO</v>
          </cell>
          <cell r="E5970" t="str">
            <v>91,05</v>
          </cell>
        </row>
        <row r="5971">
          <cell r="A5971" t="str">
            <v>103913</v>
          </cell>
          <cell r="B5971" t="str">
            <v>EXECUÇÃO DE PISO INDUSTRIAL DE CONCRETO ARMADO, FCK = 20 MPA, ESPESSURA DE 12,0 CM. AF_04/2022</v>
          </cell>
          <cell r="C5971" t="str">
            <v>M2</v>
          </cell>
          <cell r="D5971" t="str">
            <v>ATRIBUÍDO SÃO PAULO</v>
          </cell>
          <cell r="E5971" t="str">
            <v>137,40</v>
          </cell>
        </row>
        <row r="5972">
          <cell r="A5972" t="str">
            <v>103914</v>
          </cell>
          <cell r="B5972" t="str">
            <v>EXECUÇÃO DE PISO INDUSTRIAL DE CONCRETO ARMADO, FCK = 20 MPA, ESPESSURA DE 14,0 CM. AF_04/2022</v>
          </cell>
          <cell r="C5972" t="str">
            <v>M2</v>
          </cell>
          <cell r="D5972" t="str">
            <v>ATRIBUÍDO SÃO PAULO</v>
          </cell>
          <cell r="E5972" t="str">
            <v>159,31</v>
          </cell>
        </row>
        <row r="5973">
          <cell r="A5973" t="str">
            <v>103915</v>
          </cell>
          <cell r="B5973" t="str">
            <v>EXECUÇÃO DE PISO INDUSTRIAL DE CONCRETO ARMADO, FCK = 20 MPA, ESPESSURA DE 15,0 CM. AF_04/2022</v>
          </cell>
          <cell r="C5973" t="str">
            <v>M2</v>
          </cell>
          <cell r="D5973" t="str">
            <v>ATRIBUÍDO SÃO PAULO</v>
          </cell>
          <cell r="E5973" t="str">
            <v>175,11</v>
          </cell>
        </row>
        <row r="5974">
          <cell r="A5974" t="str">
            <v>103916</v>
          </cell>
          <cell r="B5974" t="str">
            <v>EXECUÇÃO DE PISO INDUSTRIAL DE CONCRETO ARMADO, FCK = 20 MPA, ESPESSURA DE 18,0 CM. AF_04/2022</v>
          </cell>
          <cell r="C5974" t="str">
            <v>M2</v>
          </cell>
          <cell r="D5974" t="str">
            <v>ATRIBUÍDO SÃO PAULO</v>
          </cell>
          <cell r="E5974" t="str">
            <v>197,89</v>
          </cell>
        </row>
        <row r="5975">
          <cell r="A5975" t="str">
            <v>103917</v>
          </cell>
          <cell r="B5975" t="str">
            <v>EXECUÇÃO DE PISO INDUSTRIAL DE CONCRETO ARMADO, FCK = 20 MPA, ESPESSURA DE 20,0 CM. AF_04/2022</v>
          </cell>
          <cell r="C5975" t="str">
            <v>M2</v>
          </cell>
          <cell r="D5975" t="str">
            <v>ATRIBUÍDO SÃO PAULO</v>
          </cell>
          <cell r="E5975" t="str">
            <v>230,84</v>
          </cell>
        </row>
        <row r="5976">
          <cell r="A5976" t="str">
            <v>103918</v>
          </cell>
          <cell r="B5976" t="str">
            <v>EXECUÇÃO DE PISO INDUSTRIAL DE CONCRETO ARMADO, FCK = 20 MPA, ESPESSURA DE 22,0 CM. AF_04/2022</v>
          </cell>
          <cell r="C5976" t="str">
            <v>M2</v>
          </cell>
          <cell r="D5976" t="str">
            <v>ATRIBUÍDO SÃO PAULO</v>
          </cell>
          <cell r="E5976" t="str">
            <v>242,11</v>
          </cell>
        </row>
        <row r="5977">
          <cell r="A5977" t="str">
            <v>104432</v>
          </cell>
          <cell r="B5977" t="str">
            <v>EXECUÇÃO DE PASSEIO EM PISO INTERTRAVADO, COM BLOCO RAQUETE  22 X 13,5 CM, ESPESSURA 6 CM. AF_10/2022</v>
          </cell>
          <cell r="C5977" t="str">
            <v>M2</v>
          </cell>
          <cell r="D5977" t="str">
            <v>ATRIBUÍDO SÃO PAULO</v>
          </cell>
          <cell r="E5977" t="str">
            <v>66,71</v>
          </cell>
        </row>
        <row r="5978">
          <cell r="A5978" t="str">
            <v>104433</v>
          </cell>
          <cell r="B5978" t="str">
            <v>EXECUÇÃO DE PAVIMENTO EM PISO INTERTRAVADO, COM BLOCO RAQUETE  22 X 13,5 CM, ESPESSURA 6 CM. AF_10/2022</v>
          </cell>
          <cell r="C5978" t="str">
            <v>M2</v>
          </cell>
          <cell r="D5978" t="str">
            <v>ATRIBUÍDO SÃO PAULO</v>
          </cell>
          <cell r="E5978" t="str">
            <v>57,52</v>
          </cell>
        </row>
        <row r="5979">
          <cell r="A5979" t="str">
            <v>103689</v>
          </cell>
          <cell r="B5979" t="str">
            <v>FORNECIMENTO E INSTALAÇÃO DE PLACA DE OBRA COM CHAPA GALVANIZADA E ESTRUTURA DE MADEIRA. AF_03/2022_PS</v>
          </cell>
          <cell r="C5979" t="str">
            <v>M2</v>
          </cell>
          <cell r="D5979" t="str">
            <v>ATRIBUÍDO SÃO PAULO</v>
          </cell>
          <cell r="E5979" t="str">
            <v>307,32</v>
          </cell>
        </row>
        <row r="5980">
          <cell r="A5980" t="str">
            <v>103694</v>
          </cell>
          <cell r="B5980" t="str">
            <v>FORNECIMENTO E INSTALAÇÃO DE SUPORTE DE MADEIRA  PARA PLACAS DE SINALIZAÇÃO, EM SOLO, COM H= DE 2,5 M E SEÇÃO DE 7,5 X 7,5 CM. AF_03/2022</v>
          </cell>
          <cell r="C5980" t="str">
            <v>UN</v>
          </cell>
          <cell r="D5980" t="str">
            <v>COEFICIENTE DE REPRESENTATIVIDADE</v>
          </cell>
          <cell r="E5980" t="str">
            <v>113,64</v>
          </cell>
        </row>
        <row r="5981">
          <cell r="A5981" t="str">
            <v>103695</v>
          </cell>
          <cell r="B5981" t="str">
            <v>FORNECIMENTO E INSTALAÇÃO DE SUPORTE DE MADEIRA PARA PLACAS DE SINALIZAÇÃO, EM SOLO, COM H= DE 2,0 M E SEÇÃO DE 7,5 X 7,5 CM. AF_03/2022</v>
          </cell>
          <cell r="C5981" t="str">
            <v>UN</v>
          </cell>
          <cell r="D5981" t="str">
            <v>COEFICIENTE DE REPRESENTATIVIDADE</v>
          </cell>
          <cell r="E5981" t="str">
            <v>101,91</v>
          </cell>
        </row>
        <row r="5982">
          <cell r="A5982" t="str">
            <v>103696</v>
          </cell>
          <cell r="B5982" t="str">
            <v>FORNECIMENTO E INSTALAÇÃO DE SUPORTE DE MADEIRA PARA PLACAS DE SINALIZAÇÃO EM CONCRETO, COM H= DE 2,5 M E SEÇÃO DE 7,5 X 7,5 CM. AF_03/2022</v>
          </cell>
          <cell r="C5982" t="str">
            <v>UN</v>
          </cell>
          <cell r="D5982" t="str">
            <v>COEFICIENTE DE REPRESENTATIVIDADE</v>
          </cell>
          <cell r="E5982" t="str">
            <v>135,65</v>
          </cell>
        </row>
        <row r="5983">
          <cell r="A5983" t="str">
            <v>103697</v>
          </cell>
          <cell r="B5983" t="str">
            <v>FORNECIMENTO E INSTALAÇÃO DE SUPORTE DE MADEIRA PARA PLACAS DE SINALIZAÇÃO, EM BASE DE CONCRETO, COM H= DE 2,0 M E SEÇÃO DE 7,5 X 7,5 CM. AF_03/2022</v>
          </cell>
          <cell r="C5983" t="str">
            <v>UN</v>
          </cell>
          <cell r="D5983" t="str">
            <v>COEFICIENTE DE REPRESENTATIVIDADE</v>
          </cell>
          <cell r="E5983" t="str">
            <v>123,92</v>
          </cell>
        </row>
        <row r="5984">
          <cell r="A5984" t="str">
            <v>95995</v>
          </cell>
          <cell r="B5984" t="str">
            <v>EXECUÇÃO DE PAVIMENTO COM APLICAÇÃO DE CONCRETO ASFÁLTICO, CAMADA DE ROLAMENTO - EXCLUSIVE CARGA E TRANSPORTE. AF_11/2019</v>
          </cell>
          <cell r="C5984" t="str">
            <v>M3</v>
          </cell>
          <cell r="D5984" t="str">
            <v>ATRIBUÍDO SÃO PAULO</v>
          </cell>
          <cell r="E5984" t="str">
            <v>1.454,08</v>
          </cell>
        </row>
        <row r="5985">
          <cell r="A5985" t="str">
            <v>95996</v>
          </cell>
          <cell r="B5985" t="str">
            <v>EXECUÇÃO DE PAVIMENTO COM APLICAÇÃO DE CONCRETO ASFÁLTICO, CAMADA DE BINDER - EXCLUSIVE CARGA E TRANSPORTE. AF_11/2019</v>
          </cell>
          <cell r="C5985" t="str">
            <v>M3</v>
          </cell>
          <cell r="D5985" t="str">
            <v>ATRIBUÍDO SÃO PAULO</v>
          </cell>
          <cell r="E5985" t="str">
            <v>1.257,07</v>
          </cell>
        </row>
        <row r="5986">
          <cell r="A5986" t="str">
            <v>96001</v>
          </cell>
          <cell r="B5986" t="str">
            <v>FRESAGEM DE PAVIMENTO ASFÁLTICO (PROFUNDIDADE ATÉ 5,0 CM) - EXCLUSIVE TRANSPORTE. AF_11/2019</v>
          </cell>
          <cell r="C5986" t="str">
            <v>M2</v>
          </cell>
          <cell r="D5986" t="str">
            <v>ATRIBUÍDO SÃO PAULO</v>
          </cell>
          <cell r="E5986" t="str">
            <v>7,64</v>
          </cell>
        </row>
        <row r="5987">
          <cell r="A5987" t="str">
            <v>96393</v>
          </cell>
          <cell r="B5987" t="str">
            <v>USINAGEM DE BRITA GRADUADA SIMPLES. AF_03/2020</v>
          </cell>
          <cell r="C5987" t="str">
            <v>M3</v>
          </cell>
          <cell r="D5987" t="str">
            <v>ATRIBUÍDO SÃO PAULO</v>
          </cell>
          <cell r="E5987" t="str">
            <v>361,62</v>
          </cell>
        </row>
        <row r="5988">
          <cell r="A5988" t="str">
            <v>96394</v>
          </cell>
          <cell r="B5988" t="str">
            <v>USINAGEM DE BRITA GRADUADA TRATADA COM CIMENTO. AF_03/2020</v>
          </cell>
          <cell r="C5988" t="str">
            <v>M3</v>
          </cell>
          <cell r="D5988" t="str">
            <v>ATRIBUÍDO SÃO PAULO</v>
          </cell>
          <cell r="E5988" t="str">
            <v>442,09</v>
          </cell>
        </row>
        <row r="5989">
          <cell r="A5989" t="str">
            <v>96395</v>
          </cell>
          <cell r="B5989" t="str">
            <v>USINAGEM DE CONCRETO PARA COMPACTAÇÃO COM ROLO. AF_03/2020</v>
          </cell>
          <cell r="C5989" t="str">
            <v>M3</v>
          </cell>
          <cell r="D5989" t="str">
            <v>ATRIBUÍDO SÃO PAULO</v>
          </cell>
          <cell r="E5989" t="str">
            <v>556,16</v>
          </cell>
        </row>
        <row r="5990">
          <cell r="A5990" t="str">
            <v>88411</v>
          </cell>
          <cell r="B5990" t="str">
            <v>APLICAÇÃO MANUAL DE FUNDO SELADOR ACRÍLICO EM PANOS COM PRESENÇA DE VÃOS DE EDIFÍCIOS DE MÚLTIPLOS PAVIMENTOS. AF_06/2014</v>
          </cell>
          <cell r="C5990" t="str">
            <v>M2</v>
          </cell>
          <cell r="D5990" t="str">
            <v>COLETADO</v>
          </cell>
          <cell r="E5990" t="str">
            <v>2,71</v>
          </cell>
        </row>
        <row r="5991">
          <cell r="A5991" t="str">
            <v>88412</v>
          </cell>
          <cell r="B5991" t="str">
            <v>APLICAÇÃO MANUAL DE FUNDO SELADOR ACRÍLICO EM PANOS CEGOS DE FACHADA (SEM PRESENÇA DE VÃOS) DE EDIFÍCIOS DE MÚLTIPLOS PAVIMENTOS. AF_06/2014</v>
          </cell>
          <cell r="C5991" t="str">
            <v>M2</v>
          </cell>
          <cell r="D5991" t="str">
            <v>COLETADO</v>
          </cell>
          <cell r="E5991" t="str">
            <v>2,10</v>
          </cell>
        </row>
        <row r="5992">
          <cell r="A5992" t="str">
            <v>88413</v>
          </cell>
          <cell r="B5992" t="str">
            <v>APLICAÇÃO MANUAL DE FUNDO SELADOR ACRÍLICO EM SUPERFÍCIES EXTERNAS DE SACADA DE EDIFÍCIOS DE MÚLTIPLOS PAVIMENTOS. AF_06/2014</v>
          </cell>
          <cell r="C5992" t="str">
            <v>M2</v>
          </cell>
          <cell r="D5992" t="str">
            <v>COLETADO</v>
          </cell>
          <cell r="E5992" t="str">
            <v>3,93</v>
          </cell>
        </row>
        <row r="5993">
          <cell r="A5993" t="str">
            <v>88414</v>
          </cell>
          <cell r="B5993" t="str">
            <v>APLICAÇÃO MANUAL DE FUNDO SELADOR ACRÍLICO EM SUPERFÍCIES INTERNAS DA SACADA DE EDIFÍCIOS DE MÚLTIPLOS PAVIMENTOS. AF_06/2014</v>
          </cell>
          <cell r="C5993" t="str">
            <v>M2</v>
          </cell>
          <cell r="D5993" t="str">
            <v>COLETADO</v>
          </cell>
          <cell r="E5993" t="str">
            <v>4,32</v>
          </cell>
        </row>
        <row r="5994">
          <cell r="A5994" t="str">
            <v>88415</v>
          </cell>
          <cell r="B5994" t="str">
            <v>APLICAÇÃO MANUAL DE FUNDO SELADOR ACRÍLICO EM PAREDES EXTERNAS DE CASAS. AF_06/2014</v>
          </cell>
          <cell r="C5994" t="str">
            <v>M2</v>
          </cell>
          <cell r="D5994" t="str">
            <v>COLETADO</v>
          </cell>
          <cell r="E5994" t="str">
            <v>2,91</v>
          </cell>
        </row>
        <row r="5995">
          <cell r="A5995" t="str">
            <v>88416</v>
          </cell>
          <cell r="B5995" t="str">
            <v>APLICAÇÃO MANUAL DE PINTURA COM TINTA TEXTURIZADA ACRÍLICA EM PANOS COM PRESENÇA DE VÃOS DE EDIFÍCIOS DE MÚLTIPLOS PAVIMENTOS, UMA COR. AF_06/2014</v>
          </cell>
          <cell r="C5995" t="str">
            <v>M2</v>
          </cell>
          <cell r="D5995" t="str">
            <v>COEFICIENTE DE REPRESENTATIVIDADE</v>
          </cell>
          <cell r="E5995" t="str">
            <v>14,32</v>
          </cell>
        </row>
        <row r="5996">
          <cell r="A5996" t="str">
            <v>88417</v>
          </cell>
          <cell r="B5996" t="str">
            <v>APLICAÇÃO MANUAL DE PINTURA COM TINTA TEXTURIZADA ACRÍLICA EM PANOS CEGOS DE FACHADA (SEM PRESENÇA DE VÃOS) DE EDIFÍCIOS DE MÚLTIPLOS PAVIMENTOS, UMA COR. AF_06/2014</v>
          </cell>
          <cell r="C5996" t="str">
            <v>M2</v>
          </cell>
          <cell r="D5996" t="str">
            <v>COEFICIENTE DE REPRESENTATIVIDADE</v>
          </cell>
          <cell r="E5996" t="str">
            <v>12,16</v>
          </cell>
        </row>
        <row r="5997">
          <cell r="A5997" t="str">
            <v>88420</v>
          </cell>
          <cell r="B5997" t="str">
            <v>APLICAÇÃO MANUAL DE PINTURA COM TINTA TEXTURIZADA ACRÍLICA EM SUPERFÍCIES EXTERNAS DE SACADA DE EDIFÍCIOS DE MÚLTIPLOS PAVIMENTOS, UMA COR. AF_06/2014</v>
          </cell>
          <cell r="C5997" t="str">
            <v>M2</v>
          </cell>
          <cell r="D5997" t="str">
            <v>COEFICIENTE DE REPRESENTATIVIDADE</v>
          </cell>
          <cell r="E5997" t="str">
            <v>18,69</v>
          </cell>
        </row>
        <row r="5998">
          <cell r="A5998" t="str">
            <v>88421</v>
          </cell>
          <cell r="B5998" t="str">
            <v>APLICAÇÃO MANUAL DE PINTURA COM TINTA TEXTURIZADA ACRÍLICA EM SUPERFÍCIES INTERNAS DA SACADA DE EDIFÍCIOS DE MÚLTIPLOS PAVIMENTOS, UMA COR. AF_06/2014</v>
          </cell>
          <cell r="C5998" t="str">
            <v>M2</v>
          </cell>
          <cell r="D5998" t="str">
            <v>COEFICIENTE DE REPRESENTATIVIDADE</v>
          </cell>
          <cell r="E5998" t="str">
            <v>20,06</v>
          </cell>
        </row>
        <row r="5999">
          <cell r="A5999" t="str">
            <v>88423</v>
          </cell>
          <cell r="B5999" t="str">
            <v>APLICAÇÃO MANUAL DE PINTURA COM TINTA TEXTURIZADA ACRÍLICA EM PAREDES EXTERNAS DE CASAS, UMA COR. AF_06/2014</v>
          </cell>
          <cell r="C5999" t="str">
            <v>M2</v>
          </cell>
          <cell r="D5999" t="str">
            <v>COEFICIENTE DE REPRESENTATIVIDADE</v>
          </cell>
          <cell r="E5999" t="str">
            <v>15,00</v>
          </cell>
        </row>
        <row r="6000">
          <cell r="A6000" t="str">
            <v>88424</v>
          </cell>
          <cell r="B6000" t="str">
            <v>APLICAÇÃO MANUAL DE PINTURA COM TINTA TEXTURIZADA ACRÍLICA EM PANOS COM PRESENÇA DE VÃOS DE EDIFÍCIOS DE MÚLTIPLOS PAVIMENTOS, DUAS CORES. AF_06/2014</v>
          </cell>
          <cell r="C6000" t="str">
            <v>M2</v>
          </cell>
          <cell r="D6000" t="str">
            <v>COEFICIENTE DE REPRESENTATIVIDADE</v>
          </cell>
          <cell r="E6000" t="str">
            <v>17,29</v>
          </cell>
        </row>
        <row r="6001">
          <cell r="A6001" t="str">
            <v>88426</v>
          </cell>
          <cell r="B6001" t="str">
            <v>APLICAÇÃO MANUAL DE PINTURA COM TINTA TEXTURIZADA ACRÍLICA EM PANOS CEGOS DE FACHADA (SEM PRESENÇA DE VÃOS) DE EDIFÍCIOS DE MÚLTIPLOS PAVIMENTOS, DUAS CORES. AF_06/2014</v>
          </cell>
          <cell r="C6001" t="str">
            <v>M2</v>
          </cell>
          <cell r="D6001" t="str">
            <v>COEFICIENTE DE REPRESENTATIVIDADE</v>
          </cell>
          <cell r="E6001" t="str">
            <v>13,56</v>
          </cell>
        </row>
        <row r="6002">
          <cell r="A6002" t="str">
            <v>88428</v>
          </cell>
          <cell r="B6002" t="str">
            <v>APLICAÇÃO MANUAL DE PINTURA COM TINTA TEXTURIZADA ACRÍLICA EM SUPERFÍCIES EXTERNAS DE SACADA DE EDIFÍCIOS DE MÚLTIPLOS PAVIMENTOS, DUAS CORES. AF_06/2014</v>
          </cell>
          <cell r="C6002" t="str">
            <v>M2</v>
          </cell>
          <cell r="D6002" t="str">
            <v>COEFICIENTE DE REPRESENTATIVIDADE</v>
          </cell>
          <cell r="E6002" t="str">
            <v>24,80</v>
          </cell>
        </row>
        <row r="6003">
          <cell r="A6003" t="str">
            <v>88429</v>
          </cell>
          <cell r="B6003" t="str">
            <v>APLICAÇÃO MANUAL DE PINTURA COM TINTA TEXTURIZADA ACRÍLICA EM SUPERFÍCIES INTERNAS DA SACADA DE EDIFÍCIOS DE MÚLTIPLOS PAVIMENTOS, DUAS CORES. AF_06/2014</v>
          </cell>
          <cell r="C6003" t="str">
            <v>M2</v>
          </cell>
          <cell r="D6003" t="str">
            <v>COEFICIENTE DE REPRESENTATIVIDADE</v>
          </cell>
          <cell r="E6003" t="str">
            <v>27,20</v>
          </cell>
        </row>
        <row r="6004">
          <cell r="A6004" t="str">
            <v>88431</v>
          </cell>
          <cell r="B6004" t="str">
            <v>APLICAÇÃO MANUAL DE PINTURA COM TINTA TEXTURIZADA ACRÍLICA EM PAREDES EXTERNAS DE CASAS, DUAS CORES. AF_06/2014</v>
          </cell>
          <cell r="C6004" t="str">
            <v>M2</v>
          </cell>
          <cell r="D6004" t="str">
            <v>COEFICIENTE DE REPRESENTATIVIDADE</v>
          </cell>
          <cell r="E6004" t="str">
            <v>18,47</v>
          </cell>
        </row>
        <row r="6005">
          <cell r="A6005" t="str">
            <v>88432</v>
          </cell>
          <cell r="B6005" t="str">
            <v>APLICAÇÃO MANUAL DE PINTURA COM TINTA TEXTURIZADA ACRÍLICA EM MOLDURAS DE EPS, PRÉ-FABRICADOS, OU OUTROS. AF_06/2014</v>
          </cell>
          <cell r="C6005" t="str">
            <v>M2</v>
          </cell>
          <cell r="D6005" t="str">
            <v>COEFICIENTE DE REPRESENTATIVIDADE</v>
          </cell>
          <cell r="E6005" t="str">
            <v>14,31</v>
          </cell>
        </row>
        <row r="6006">
          <cell r="A6006" t="str">
            <v>88484</v>
          </cell>
          <cell r="B6006" t="str">
            <v>FUNDO SELADOR ACRÍLICO, APLICAÇÃO MANUAL EM TETO, UMA DEMÃO. AF_04/2023</v>
          </cell>
          <cell r="C6006" t="str">
            <v>M2</v>
          </cell>
          <cell r="D6006" t="str">
            <v>COLETADO</v>
          </cell>
          <cell r="E6006" t="str">
            <v>4,15</v>
          </cell>
        </row>
        <row r="6007">
          <cell r="A6007" t="str">
            <v>88485</v>
          </cell>
          <cell r="B6007" t="str">
            <v>FUNDO SELADOR ACRÍLICO, APLICAÇÃO MANUAL EM PAREDE, UMA DEMÃO. AF_04/2023</v>
          </cell>
          <cell r="C6007" t="str">
            <v>M2</v>
          </cell>
          <cell r="D6007" t="str">
            <v>COLETADO</v>
          </cell>
          <cell r="E6007" t="str">
            <v>3,40</v>
          </cell>
        </row>
        <row r="6008">
          <cell r="A6008" t="str">
            <v>88488</v>
          </cell>
          <cell r="B6008" t="str">
            <v>PINTURA LÁTEX ACRÍLICA PREMIUM, APLICAÇÃO MANUAL EM TETO, DUAS DEMÃOS. AF_04/2023</v>
          </cell>
          <cell r="C6008" t="str">
            <v>M2</v>
          </cell>
          <cell r="D6008" t="str">
            <v>COLETADO</v>
          </cell>
          <cell r="E6008" t="str">
            <v>11,56</v>
          </cell>
        </row>
        <row r="6009">
          <cell r="A6009" t="str">
            <v>88489</v>
          </cell>
          <cell r="B6009" t="str">
            <v>PINTURA LÁTEX ACRÍLICA PREMIUM, APLICAÇÃO MANUAL EM PAREDES, DUAS DEMÃOS. AF_04/2023</v>
          </cell>
          <cell r="C6009" t="str">
            <v>M2</v>
          </cell>
          <cell r="D6009" t="str">
            <v>COLETADO</v>
          </cell>
          <cell r="E6009" t="str">
            <v>9,72</v>
          </cell>
        </row>
        <row r="6010">
          <cell r="A6010" t="str">
            <v>88494</v>
          </cell>
          <cell r="B6010" t="str">
            <v>EMASSAMENTO COM MASSA LÁTEX, APLICAÇÃO EM TETO, UMA DEMÃO, LIXAMENTO MANUAL. AF_04/2023</v>
          </cell>
          <cell r="C6010" t="str">
            <v>M2</v>
          </cell>
          <cell r="D6010" t="str">
            <v>COEFICIENTE DE REPRESENTATIVIDADE</v>
          </cell>
          <cell r="E6010" t="str">
            <v>17,37</v>
          </cell>
        </row>
        <row r="6011">
          <cell r="A6011" t="str">
            <v>88495</v>
          </cell>
          <cell r="B6011" t="str">
            <v>EMASSAMENTO COM MASSA LÁTEX, APLICAÇÃO EM PAREDE, UMA DEMÃO, LIXAMENTO MANUAL. AF_04/2023</v>
          </cell>
          <cell r="C6011" t="str">
            <v>M2</v>
          </cell>
          <cell r="D6011" t="str">
            <v>COEFICIENTE DE REPRESENTATIVIDADE</v>
          </cell>
          <cell r="E6011" t="str">
            <v>9,93</v>
          </cell>
        </row>
        <row r="6012">
          <cell r="A6012" t="str">
            <v>88496</v>
          </cell>
          <cell r="B6012" t="str">
            <v>EMASSAMENTO COM MASSA LÁTEX, APLICAÇÃO EM TETO, DUAS DEMÃOS, LIXAMENTO MANUAL. AF_04/2023</v>
          </cell>
          <cell r="C6012" t="str">
            <v>M2</v>
          </cell>
          <cell r="D6012" t="str">
            <v>COEFICIENTE DE REPRESENTATIVIDADE</v>
          </cell>
          <cell r="E6012" t="str">
            <v>26,58</v>
          </cell>
        </row>
        <row r="6013">
          <cell r="A6013" t="str">
            <v>88497</v>
          </cell>
          <cell r="B6013" t="str">
            <v>EMASSAMENTO COM MASSA LÁTEX, APLICAÇÃO EM PAREDE, DUAS DEMÃOS, LIXAMENTO MANUAL. AF_04/2023</v>
          </cell>
          <cell r="C6013" t="str">
            <v>M2</v>
          </cell>
          <cell r="D6013" t="str">
            <v>COEFICIENTE DE REPRESENTATIVIDADE</v>
          </cell>
          <cell r="E6013" t="str">
            <v>15,65</v>
          </cell>
        </row>
        <row r="6014">
          <cell r="A6014" t="str">
            <v>95305</v>
          </cell>
          <cell r="B6014" t="str">
            <v>TEXTURA ACRÍLICA, APLICAÇÃO MANUAL EM PAREDE, UMA DEMÃO. AF_04/2023</v>
          </cell>
          <cell r="C6014" t="str">
            <v>M2</v>
          </cell>
          <cell r="D6014" t="str">
            <v>COEFICIENTE DE REPRESENTATIVIDADE</v>
          </cell>
          <cell r="E6014" t="str">
            <v>10,25</v>
          </cell>
        </row>
        <row r="6015">
          <cell r="A6015" t="str">
            <v>95306</v>
          </cell>
          <cell r="B6015" t="str">
            <v>TEXTURA ACRÍLICA, APLICAÇÃO MANUAL EM TETO, UMA DEMÃO. AF_04/2023</v>
          </cell>
          <cell r="C6015" t="str">
            <v>M2</v>
          </cell>
          <cell r="D6015" t="str">
            <v>COEFICIENTE DE REPRESENTATIVIDADE</v>
          </cell>
          <cell r="E6015" t="str">
            <v>11,98</v>
          </cell>
        </row>
        <row r="6016">
          <cell r="A6016" t="str">
            <v>95622</v>
          </cell>
          <cell r="B6016" t="str">
            <v>APLICAÇÃO MANUAL DE TINTA LÁTEX ACRÍLICA EM PANOS COM PRESENÇA DE VÃOS DE EDIFÍCIOS DE MÚLTIPLOS PAVIMENTOS, DUAS DEMÃOS. AF_11/2016</v>
          </cell>
          <cell r="C6016" t="str">
            <v>M2</v>
          </cell>
          <cell r="D6016" t="str">
            <v>COLETADO</v>
          </cell>
          <cell r="E6016" t="str">
            <v>12,84</v>
          </cell>
        </row>
        <row r="6017">
          <cell r="A6017" t="str">
            <v>95623</v>
          </cell>
          <cell r="B6017" t="str">
            <v>APLICAÇÃO MANUAL DE TINTA LÁTEX ACRÍLICA EM PANOS SEM PRESENÇA DE VÃOS DE EDIFÍCIOS DE MÚLTIPLOS PAVIMENTOS, DUAS DEMÃOS. AF_11/2016</v>
          </cell>
          <cell r="C6017" t="str">
            <v>M2</v>
          </cell>
          <cell r="D6017" t="str">
            <v>COLETADO</v>
          </cell>
          <cell r="E6017" t="str">
            <v>9,89</v>
          </cell>
        </row>
        <row r="6018">
          <cell r="A6018" t="str">
            <v>95624</v>
          </cell>
          <cell r="B6018" t="str">
            <v>APLICAÇÃO MANUAL DE TINTA LÁTEX ACRÍLICA EM SUPERFÍCIES EXTERNAS DE SACADA DE EDIFÍCIOS DE MÚLTIPLOS PAVIMENTOS, DUAS DEMÃOS. AF_11/2016</v>
          </cell>
          <cell r="C6018" t="str">
            <v>M2</v>
          </cell>
          <cell r="D6018" t="str">
            <v>COLETADO</v>
          </cell>
          <cell r="E6018" t="str">
            <v>18,84</v>
          </cell>
        </row>
        <row r="6019">
          <cell r="A6019" t="str">
            <v>95625</v>
          </cell>
          <cell r="B6019" t="str">
            <v>APLICAÇÃO MANUAL DE TINTA LÁTEX ACRÍLICA EM SUPERFÍCIES INTERNAS DE SACADA DE EDIFÍCIOS DE MÚLTIPLOS PAVIMENTOS, DUAS DEMÃOS. AF_11/2016</v>
          </cell>
          <cell r="C6019" t="str">
            <v>M2</v>
          </cell>
          <cell r="D6019" t="str">
            <v>COLETADO</v>
          </cell>
          <cell r="E6019" t="str">
            <v>20,74</v>
          </cell>
        </row>
        <row r="6020">
          <cell r="A6020" t="str">
            <v>95626</v>
          </cell>
          <cell r="B6020" t="str">
            <v>APLICAÇÃO MANUAL DE TINTA LÁTEX ACRÍLICA EM PAREDE EXTERNAS DE CASAS, DUAS DEMÃOS. AF_11/2016</v>
          </cell>
          <cell r="C6020" t="str">
            <v>M2</v>
          </cell>
          <cell r="D6020" t="str">
            <v>COLETADO</v>
          </cell>
          <cell r="E6020" t="str">
            <v>13,80</v>
          </cell>
        </row>
        <row r="6021">
          <cell r="A6021" t="str">
            <v>96126</v>
          </cell>
          <cell r="B6021" t="str">
            <v>APLICAÇÃO MANUAL DE MASSA ACRÍLICA EM PANOS DE FACHADA COM PRESENÇA DE VÃOS, DE EDIFÍCIOS DE MÚLTIPLOS PAVIMENTOS, UMA DEMÃO. AF_05/2017</v>
          </cell>
          <cell r="C6021" t="str">
            <v>M2</v>
          </cell>
          <cell r="D6021" t="str">
            <v>COEFICIENTE DE REPRESENTATIVIDADE</v>
          </cell>
          <cell r="E6021" t="str">
            <v>17,88</v>
          </cell>
        </row>
        <row r="6022">
          <cell r="A6022" t="str">
            <v>96127</v>
          </cell>
          <cell r="B6022" t="str">
            <v>APLICAÇÃO MANUAL DE MASSA ACRÍLICA EM PANOS DE FACHADA SEM PRESENÇA DE VÃOS, DE EDIFÍCIOS DE MÚLTIPLOS PAVIMENTOS, UMA DEMÃO. AF_05/2017</v>
          </cell>
          <cell r="C6022" t="str">
            <v>M2</v>
          </cell>
          <cell r="D6022" t="str">
            <v>COEFICIENTE DE REPRESENTATIVIDADE</v>
          </cell>
          <cell r="E6022" t="str">
            <v>14,19</v>
          </cell>
        </row>
        <row r="6023">
          <cell r="A6023" t="str">
            <v>96128</v>
          </cell>
          <cell r="B6023" t="str">
            <v>APLICAÇÃO MANUAL DE MASSA ACRÍLICA EM SUPERFÍCIES EXTERNAS DE SACADA DE EDIFÍCIOS DE MÚLTIPLOS PAVIMENTOS, UMA DEMÃO. AF_05/2017</v>
          </cell>
          <cell r="C6023" t="str">
            <v>M2</v>
          </cell>
          <cell r="D6023" t="str">
            <v>COEFICIENTE DE REPRESENTATIVIDADE</v>
          </cell>
          <cell r="E6023" t="str">
            <v>25,34</v>
          </cell>
        </row>
        <row r="6024">
          <cell r="A6024" t="str">
            <v>96129</v>
          </cell>
          <cell r="B6024" t="str">
            <v>APLICAÇÃO MANUAL DE MASSA ACRÍLICA EM SUPERFÍCIES INTERNAS DE SACADA DE EDIFÍCIOS DE MÚLTIPLOS PAVIMENTOS, UMA DEMÃO. AF_05/2017</v>
          </cell>
          <cell r="C6024" t="str">
            <v>M2</v>
          </cell>
          <cell r="D6024" t="str">
            <v>COEFICIENTE DE REPRESENTATIVIDADE</v>
          </cell>
          <cell r="E6024" t="str">
            <v>27,72</v>
          </cell>
        </row>
        <row r="6025">
          <cell r="A6025" t="str">
            <v>96130</v>
          </cell>
          <cell r="B6025" t="str">
            <v>APLICAÇÃO MANUAL DE MASSA ACRÍLICA EM PAREDES EXTERNAS DE CASAS, UMA DEMÃO. AF_05/2017</v>
          </cell>
          <cell r="C6025" t="str">
            <v>M2</v>
          </cell>
          <cell r="D6025" t="str">
            <v>COEFICIENTE DE REPRESENTATIVIDADE</v>
          </cell>
          <cell r="E6025" t="str">
            <v>19,04</v>
          </cell>
        </row>
        <row r="6026">
          <cell r="A6026" t="str">
            <v>96131</v>
          </cell>
          <cell r="B6026" t="str">
            <v>APLICAÇÃO MANUAL DE MASSA ACRÍLICA EM PANOS DE FACHADA COM PRESENÇA DE VÃOS, DE EDIFÍCIOS DE MÚLTIPLOS PAVIMENTOS, DUAS DEMÃOS. AF_05/2017</v>
          </cell>
          <cell r="C6026" t="str">
            <v>M2</v>
          </cell>
          <cell r="D6026" t="str">
            <v>COEFICIENTE DE REPRESENTATIVIDADE</v>
          </cell>
          <cell r="E6026" t="str">
            <v>24,97</v>
          </cell>
        </row>
        <row r="6027">
          <cell r="A6027" t="str">
            <v>96132</v>
          </cell>
          <cell r="B6027" t="str">
            <v>APLICAÇÃO MANUAL DE MASSA ACRÍLICA EM PANOS DE FACHADA SEM PRESENÇA DE VÃOS, DE EDIFÍCIOS DE MÚLTIPLOS PAVIMENTOS, DUAS DEMÃOS. AF_05/2017</v>
          </cell>
          <cell r="C6027" t="str">
            <v>M2</v>
          </cell>
          <cell r="D6027" t="str">
            <v>COEFICIENTE DE REPRESENTATIVIDADE</v>
          </cell>
          <cell r="E6027" t="str">
            <v>20,05</v>
          </cell>
        </row>
        <row r="6028">
          <cell r="A6028" t="str">
            <v>96133</v>
          </cell>
          <cell r="B6028" t="str">
            <v>APLICAÇÃO MANUAL DE MASSA ACRÍLICA EM SUPERFÍCIES EXTERNAS DE SACADA DE EDIFÍCIOS DE MÚLTIPLOS PAVIMENTOS, DUAS DEMÃOS. AF_05/2017</v>
          </cell>
          <cell r="C6028" t="str">
            <v>M2</v>
          </cell>
          <cell r="D6028" t="str">
            <v>COEFICIENTE DE REPRESENTATIVIDADE</v>
          </cell>
          <cell r="E6028" t="str">
            <v>34,89</v>
          </cell>
        </row>
        <row r="6029">
          <cell r="A6029" t="str">
            <v>96134</v>
          </cell>
          <cell r="B6029" t="str">
            <v>APLICAÇÃO MANUAL DE MASSA ACRÍLICA EM SUPERFÍCIES INTERNAS DE SACADA DE EDIFÍCIOS DE MÚLTIPLOS PAVIMENTOS, DUAS DEMÃOS. AF_05/2017</v>
          </cell>
          <cell r="C6029" t="str">
            <v>M2</v>
          </cell>
          <cell r="D6029" t="str">
            <v>COEFICIENTE DE REPRESENTATIVIDADE</v>
          </cell>
          <cell r="E6029" t="str">
            <v>38,06</v>
          </cell>
        </row>
        <row r="6030">
          <cell r="A6030" t="str">
            <v>96135</v>
          </cell>
          <cell r="B6030" t="str">
            <v>APLICAÇÃO MANUAL DE MASSA ACRÍLICA EM PAREDES EXTERNAS DE CASAS, DUAS DEMÃOS. AF_05/2017</v>
          </cell>
          <cell r="C6030" t="str">
            <v>M2</v>
          </cell>
          <cell r="D6030" t="str">
            <v>COEFICIENTE DE REPRESENTATIVIDADE</v>
          </cell>
          <cell r="E6030" t="str">
            <v>26,54</v>
          </cell>
        </row>
        <row r="6031">
          <cell r="A6031" t="str">
            <v>104639</v>
          </cell>
          <cell r="B6031" t="str">
            <v>PINTURA LÁTEX ACRÍLICA ECONÔMICA, APLICAÇÃO MANUAL EM TETO, DUAS DEMÃOS. AF_04/2023</v>
          </cell>
          <cell r="C6031" t="str">
            <v>M2</v>
          </cell>
          <cell r="D6031" t="str">
            <v>COEFICIENTE DE REPRESENTATIVIDADE</v>
          </cell>
          <cell r="E6031" t="str">
            <v>8,97</v>
          </cell>
        </row>
        <row r="6032">
          <cell r="A6032" t="str">
            <v>104640</v>
          </cell>
          <cell r="B6032" t="str">
            <v>PINTURA LÁTEX ACRÍLICA STANDARD, APLICAÇÃO MANUAL EM TETO, DUAS DEMÃOS. AF_04/2023</v>
          </cell>
          <cell r="C6032" t="str">
            <v>M2</v>
          </cell>
          <cell r="D6032" t="str">
            <v>COEFICIENTE DE REPRESENTATIVIDADE</v>
          </cell>
          <cell r="E6032" t="str">
            <v>9,93</v>
          </cell>
        </row>
        <row r="6033">
          <cell r="A6033" t="str">
            <v>104641</v>
          </cell>
          <cell r="B6033" t="str">
            <v>PINTURA LÁTEX ACRÍLICA ECONÔMICA, APLICAÇÃO MANUAL EM PAREDES, DUAS DEMÃOS. AF_04/2023</v>
          </cell>
          <cell r="C6033" t="str">
            <v>M2</v>
          </cell>
          <cell r="D6033" t="str">
            <v>COEFICIENTE DE REPRESENTATIVIDADE</v>
          </cell>
          <cell r="E6033" t="str">
            <v>7,13</v>
          </cell>
        </row>
        <row r="6034">
          <cell r="A6034" t="str">
            <v>104642</v>
          </cell>
          <cell r="B6034" t="str">
            <v>PINTURA LÁTEX ACRÍLICA STANDARD, APLICAÇÃO MANUAL EM PAREDES, DUAS DEMÃOS. AF_04/2023</v>
          </cell>
          <cell r="C6034" t="str">
            <v>M2</v>
          </cell>
          <cell r="D6034" t="str">
            <v>COEFICIENTE DE REPRESENTATIVIDADE</v>
          </cell>
          <cell r="E6034" t="str">
            <v>8,09</v>
          </cell>
        </row>
        <row r="6035">
          <cell r="A6035" t="str">
            <v>102193</v>
          </cell>
          <cell r="B6035" t="str">
            <v>LIXAMENTO DE MADEIRA PARA APLICAÇÃO DE FUNDO OU PINTURA. AF_01/2021</v>
          </cell>
          <cell r="C6035" t="str">
            <v>M2</v>
          </cell>
          <cell r="D6035" t="str">
            <v>COEFICIENTE DE REPRESENTATIVIDADE</v>
          </cell>
          <cell r="E6035" t="str">
            <v>1,76</v>
          </cell>
        </row>
        <row r="6036">
          <cell r="A6036" t="str">
            <v>102194</v>
          </cell>
          <cell r="B6036" t="str">
            <v>LIXAMENTO DE MASSA PARA MADEIRA. AF_01/2021</v>
          </cell>
          <cell r="C6036" t="str">
            <v>M2</v>
          </cell>
          <cell r="D6036" t="str">
            <v>COEFICIENTE DE REPRESENTATIVIDADE</v>
          </cell>
          <cell r="E6036" t="str">
            <v>6,63</v>
          </cell>
        </row>
        <row r="6037">
          <cell r="A6037" t="str">
            <v>102197</v>
          </cell>
          <cell r="B6037" t="str">
            <v>PINTURA FUNDO NIVELADOR ALQUÍDICO BRANCO EM MADEIRA. AF_01/2021</v>
          </cell>
          <cell r="C6037" t="str">
            <v>M2</v>
          </cell>
          <cell r="D6037" t="str">
            <v>COEFICIENTE DE REPRESENTATIVIDADE</v>
          </cell>
          <cell r="E6037" t="str">
            <v>26,58</v>
          </cell>
        </row>
        <row r="6038">
          <cell r="A6038" t="str">
            <v>102200</v>
          </cell>
          <cell r="B6038" t="str">
            <v>APLICAÇÃO MASSA ALQUÍDICA PARA MADEIRA, PARA PINTURA COM TINTA DE ACABAMENTO (PIGMENTADA). AF_01/2021</v>
          </cell>
          <cell r="C6038" t="str">
            <v>M2</v>
          </cell>
          <cell r="D6038" t="str">
            <v>COEFICIENTE DE REPRESENTATIVIDADE</v>
          </cell>
          <cell r="E6038" t="str">
            <v>19,46</v>
          </cell>
        </row>
        <row r="6039">
          <cell r="A6039" t="str">
            <v>102201</v>
          </cell>
          <cell r="B6039" t="str">
            <v>APLICAÇÃO MASSA ACRÍLICA PARA MADEIRA, PARA PINTURA COM TINTA DE ACABAMENTO (PIGMENTADA). AF_01/2021</v>
          </cell>
          <cell r="C6039" t="str">
            <v>M2</v>
          </cell>
          <cell r="D6039" t="str">
            <v>COEFICIENTE DE REPRESENTATIVIDADE</v>
          </cell>
          <cell r="E6039" t="str">
            <v>16,90</v>
          </cell>
        </row>
        <row r="6040">
          <cell r="A6040" t="str">
            <v>102202</v>
          </cell>
          <cell r="B6040" t="str">
            <v>APLICAÇÃO MASSA EPÓXI PARA MADEIRA, PARA PINTURA COM TINTA PU DE ACABAMENTO (PIGMENTADA). AF_01/2021</v>
          </cell>
          <cell r="C6040" t="str">
            <v>M2</v>
          </cell>
          <cell r="D6040" t="str">
            <v>COEFICIENTE DE REPRESENTATIVIDADE</v>
          </cell>
          <cell r="E6040" t="str">
            <v>52,01</v>
          </cell>
        </row>
        <row r="6041">
          <cell r="A6041" t="str">
            <v>102203</v>
          </cell>
          <cell r="B6041" t="str">
            <v>PINTURA VERNIZ (INCOLOR) ALQUÍDICO EM MADEIRA, USO INTERNO E EXTERNO, 1 DEMÃO. AF_01/2021</v>
          </cell>
          <cell r="C6041" t="str">
            <v>M2</v>
          </cell>
          <cell r="D6041" t="str">
            <v>COEFICIENTE DE REPRESENTATIVIDADE</v>
          </cell>
          <cell r="E6041" t="str">
            <v>8,85</v>
          </cell>
        </row>
        <row r="6042">
          <cell r="A6042" t="str">
            <v>102204</v>
          </cell>
          <cell r="B6042" t="str">
            <v>PINTURA VERNIZ (INCOLOR) ALQUÍDICO EM MADEIRA, USO INTERNO, 1 DEMÃO. AF_01/2021</v>
          </cell>
          <cell r="C6042" t="str">
            <v>M2</v>
          </cell>
          <cell r="D6042" t="str">
            <v>COEFICIENTE DE REPRESENTATIVIDADE</v>
          </cell>
          <cell r="E6042" t="str">
            <v>9,17</v>
          </cell>
        </row>
        <row r="6043">
          <cell r="A6043" t="str">
            <v>102205</v>
          </cell>
          <cell r="B6043" t="str">
            <v>PINTURA VERNIZ (INCOLOR) POLIURETÂNICO (RESINA ALQUÍDICA MODIFICADA) EM MADEIRA, 1 DEMÃO. AF_01/2021</v>
          </cell>
          <cell r="C6043" t="str">
            <v>M2</v>
          </cell>
          <cell r="D6043" t="str">
            <v>COLETADO</v>
          </cell>
          <cell r="E6043" t="str">
            <v>8,14</v>
          </cell>
        </row>
        <row r="6044">
          <cell r="A6044" t="str">
            <v>102207</v>
          </cell>
          <cell r="B6044" t="str">
            <v>PINTURA TINTA DE ACABAMENTO (PIGMENTADA) A ÓLEO EM MADEIRA, 1 DEMÃO. AF_01/2021</v>
          </cell>
          <cell r="C6044" t="str">
            <v>M2</v>
          </cell>
          <cell r="D6044" t="str">
            <v>COEFICIENTE DE REPRESENTATIVIDADE</v>
          </cell>
          <cell r="E6044" t="str">
            <v>7,25</v>
          </cell>
        </row>
        <row r="6045">
          <cell r="A6045" t="str">
            <v>102208</v>
          </cell>
          <cell r="B6045" t="str">
            <v>PINTURA TINTA DE ACABAMENTO (PIGMENTADA) ESMALTE SINTÉTICO FOSCO EM MADEIRA, 1 DEMÃO. AF_01/2021</v>
          </cell>
          <cell r="C6045" t="str">
            <v>M2</v>
          </cell>
          <cell r="D6045" t="str">
            <v>COEFICIENTE DE REPRESENTATIVIDADE</v>
          </cell>
          <cell r="E6045" t="str">
            <v>6,86</v>
          </cell>
        </row>
        <row r="6046">
          <cell r="A6046" t="str">
            <v>102209</v>
          </cell>
          <cell r="B6046" t="str">
            <v>PINTURA TINTA DE ACABAMENTO (PIGMENTADA) ESMALTE SINTÉTICO ACETINADO EM MADEIRA, 1 DEMÃO. AF_01/2021</v>
          </cell>
          <cell r="C6046" t="str">
            <v>M2</v>
          </cell>
          <cell r="D6046" t="str">
            <v>COEFICIENTE DE REPRESENTATIVIDADE</v>
          </cell>
          <cell r="E6046" t="str">
            <v>7,10</v>
          </cell>
        </row>
        <row r="6047">
          <cell r="A6047" t="str">
            <v>102210</v>
          </cell>
          <cell r="B6047" t="str">
            <v>PINTURA TINTA DE ACABAMENTO (PIGMENTADA) ESMALTE SINTÉTICO BRILHANTE EM MADEIRA, 1 DEMÃO. AF_01/2021</v>
          </cell>
          <cell r="C6047" t="str">
            <v>M2</v>
          </cell>
          <cell r="D6047" t="str">
            <v>COLETADO</v>
          </cell>
          <cell r="E6047" t="str">
            <v>6,73</v>
          </cell>
        </row>
        <row r="6048">
          <cell r="A6048" t="str">
            <v>102213</v>
          </cell>
          <cell r="B6048" t="str">
            <v>PINTURA VERNIZ (INCOLOR) ALQUÍDICO EM MADEIRA, USO INTERNO E EXTERNO, 2 DEMÃOS. AF_01/2021</v>
          </cell>
          <cell r="C6048" t="str">
            <v>M2</v>
          </cell>
          <cell r="D6048" t="str">
            <v>COEFICIENTE DE REPRESENTATIVIDADE</v>
          </cell>
          <cell r="E6048" t="str">
            <v>17,71</v>
          </cell>
        </row>
        <row r="6049">
          <cell r="A6049" t="str">
            <v>102214</v>
          </cell>
          <cell r="B6049" t="str">
            <v>PINTURA VERNIZ (INCOLOR) ALQUÍDICO EM MADEIRA, USO INTERNO, 2 DEMÃOS. AF_01/2021</v>
          </cell>
          <cell r="C6049" t="str">
            <v>M2</v>
          </cell>
          <cell r="D6049" t="str">
            <v>COEFICIENTE DE REPRESENTATIVIDADE</v>
          </cell>
          <cell r="E6049" t="str">
            <v>18,35</v>
          </cell>
        </row>
        <row r="6050">
          <cell r="A6050" t="str">
            <v>102215</v>
          </cell>
          <cell r="B6050" t="str">
            <v>PINTURA VERNIZ (INCOLOR) POLIURETÂNICO (RESINA ALQUÍDICA MODIFICADA) EM MADEIRA, 2 DEMÃOS. AF_01/2021</v>
          </cell>
          <cell r="C6050" t="str">
            <v>M2</v>
          </cell>
          <cell r="D6050" t="str">
            <v>COLETADO</v>
          </cell>
          <cell r="E6050" t="str">
            <v>16,30</v>
          </cell>
        </row>
        <row r="6051">
          <cell r="A6051" t="str">
            <v>102217</v>
          </cell>
          <cell r="B6051" t="str">
            <v>PINTURA TINTA DE ACABAMENTO (PIGMENTADA) A ÓLEO EM MADEIRA, 2 DEMÃOS. AF_01/2021</v>
          </cell>
          <cell r="C6051" t="str">
            <v>M2</v>
          </cell>
          <cell r="D6051" t="str">
            <v>COEFICIENTE DE REPRESENTATIVIDADE</v>
          </cell>
          <cell r="E6051" t="str">
            <v>14,52</v>
          </cell>
        </row>
        <row r="6052">
          <cell r="A6052" t="str">
            <v>102218</v>
          </cell>
          <cell r="B6052" t="str">
            <v>PINTURA TINTA DE ACABAMENTO (PIGMENTADA) ESMALTE SINTÉTICO FOSCO EM MADEIRA, 2 DEMÃOS. AF_01/2021</v>
          </cell>
          <cell r="C6052" t="str">
            <v>M2</v>
          </cell>
          <cell r="D6052" t="str">
            <v>COEFICIENTE DE REPRESENTATIVIDADE</v>
          </cell>
          <cell r="E6052" t="str">
            <v>13,72</v>
          </cell>
        </row>
        <row r="6053">
          <cell r="A6053" t="str">
            <v>102219</v>
          </cell>
          <cell r="B6053" t="str">
            <v>PINTURA TINTA DE ACABAMENTO (PIGMENTADA) ESMALTE SINTÉTICO ACETINADO EM MADEIRA, 2 DEMÃOS. AF_01/2021</v>
          </cell>
          <cell r="C6053" t="str">
            <v>M2</v>
          </cell>
          <cell r="D6053" t="str">
            <v>COEFICIENTE DE REPRESENTATIVIDADE</v>
          </cell>
          <cell r="E6053" t="str">
            <v>14,21</v>
          </cell>
        </row>
        <row r="6054">
          <cell r="A6054" t="str">
            <v>102220</v>
          </cell>
          <cell r="B6054" t="str">
            <v>PINTURA TINTA DE ACABAMENTO (PIGMENTADA) ESMALTE SINTÉTICO BRILHANTE EM MADEIRA, 2 DEMÃOS. AF_01/2021</v>
          </cell>
          <cell r="C6054" t="str">
            <v>M2</v>
          </cell>
          <cell r="D6054" t="str">
            <v>COLETADO</v>
          </cell>
          <cell r="E6054" t="str">
            <v>13,48</v>
          </cell>
        </row>
        <row r="6055">
          <cell r="A6055" t="str">
            <v>102223</v>
          </cell>
          <cell r="B6055" t="str">
            <v>PINTURA VERNIZ (INCOLOR) ALQUÍDICO EM MADEIRA, USO INTERNO E EXTERNO, 3 DEMÃOS. AF_01/2021</v>
          </cell>
          <cell r="C6055" t="str">
            <v>M2</v>
          </cell>
          <cell r="D6055" t="str">
            <v>COEFICIENTE DE REPRESENTATIVIDADE</v>
          </cell>
          <cell r="E6055" t="str">
            <v>26,57</v>
          </cell>
        </row>
        <row r="6056">
          <cell r="A6056" t="str">
            <v>102224</v>
          </cell>
          <cell r="B6056" t="str">
            <v>PINTURA VERNIZ (INCOLOR) ALQUÍDICO EM MADEIRA, USO INTERNO, 3 DEMÃOS. AF_01/2021</v>
          </cell>
          <cell r="C6056" t="str">
            <v>M2</v>
          </cell>
          <cell r="D6056" t="str">
            <v>COEFICIENTE DE REPRESENTATIVIDADE</v>
          </cell>
          <cell r="E6056" t="str">
            <v>27,53</v>
          </cell>
        </row>
        <row r="6057">
          <cell r="A6057" t="str">
            <v>102225</v>
          </cell>
          <cell r="B6057" t="str">
            <v>PINTURA VERNIZ (INCOLOR) POLIURETÂNICO (RESINA ALQUÍDICA MODIFICADA) EM MADEIRA, 3 DEMÃOS. AF_01/2021</v>
          </cell>
          <cell r="C6057" t="str">
            <v>M2</v>
          </cell>
          <cell r="D6057" t="str">
            <v>COLETADO</v>
          </cell>
          <cell r="E6057" t="str">
            <v>24,45</v>
          </cell>
        </row>
        <row r="6058">
          <cell r="A6058" t="str">
            <v>102227</v>
          </cell>
          <cell r="B6058" t="str">
            <v>PINTURA TINTA DE ACABAMENTO (PIGMENTADA) A ÓLEO EM MADEIRA, 3 DEMÃOS. AF_01/2021</v>
          </cell>
          <cell r="C6058" t="str">
            <v>M2</v>
          </cell>
          <cell r="D6058" t="str">
            <v>COEFICIENTE DE REPRESENTATIVIDADE</v>
          </cell>
          <cell r="E6058" t="str">
            <v>21,77</v>
          </cell>
        </row>
        <row r="6059">
          <cell r="A6059" t="str">
            <v>102228</v>
          </cell>
          <cell r="B6059" t="str">
            <v>PINTURA TINTA DE ACABAMENTO (PIGMENTADA) ESMALTE SINTÉTICO FOSCO EM MADEIRA, 3 DEMÃOS. AF_01/2021</v>
          </cell>
          <cell r="C6059" t="str">
            <v>M2</v>
          </cell>
          <cell r="D6059" t="str">
            <v>COEFICIENTE DE REPRESENTATIVIDADE</v>
          </cell>
          <cell r="E6059" t="str">
            <v>20,60</v>
          </cell>
        </row>
        <row r="6060">
          <cell r="A6060" t="str">
            <v>102229</v>
          </cell>
          <cell r="B6060" t="str">
            <v>PINTURA TINTA DE ACABAMENTO (PIGMENTADA) ESMALTE SINTÉTICO ACETINADO EM MADEIRA, 3 DEMÃOS. AF_01/2021</v>
          </cell>
          <cell r="C6060" t="str">
            <v>M2</v>
          </cell>
          <cell r="D6060" t="str">
            <v>COEFICIENTE DE REPRESENTATIVIDADE</v>
          </cell>
          <cell r="E6060" t="str">
            <v>21,33</v>
          </cell>
        </row>
        <row r="6061">
          <cell r="A6061" t="str">
            <v>102230</v>
          </cell>
          <cell r="B6061" t="str">
            <v>PINTURA TINTA DE ACABAMENTO (PIGMENTADA) ESMALTE SINTÉTICO BRILHANTE EM MADEIRA, 3 DEMÃOS. AF_01/2021</v>
          </cell>
          <cell r="C6061" t="str">
            <v>M2</v>
          </cell>
          <cell r="D6061" t="str">
            <v>COLETADO</v>
          </cell>
          <cell r="E6061" t="str">
            <v>20,22</v>
          </cell>
        </row>
        <row r="6062">
          <cell r="A6062" t="str">
            <v>102233</v>
          </cell>
          <cell r="B6062" t="str">
            <v>PINTURA IMUNIZANTE PARA MADEIRA, 1 DEMÃO. AF_01/2021</v>
          </cell>
          <cell r="C6062" t="str">
            <v>M2</v>
          </cell>
          <cell r="D6062" t="str">
            <v>COEFICIENTE DE REPRESENTATIVIDADE</v>
          </cell>
          <cell r="E6062" t="str">
            <v>12,58</v>
          </cell>
        </row>
        <row r="6063">
          <cell r="A6063" t="str">
            <v>102234</v>
          </cell>
          <cell r="B6063" t="str">
            <v>PINTURA IMUNIZANTE PARA MADEIRA, 2 DEMÃOS. AF_01/2021</v>
          </cell>
          <cell r="C6063" t="str">
            <v>M2</v>
          </cell>
          <cell r="D6063" t="str">
            <v>COEFICIENTE DE REPRESENTATIVIDADE</v>
          </cell>
          <cell r="E6063" t="str">
            <v>25,16</v>
          </cell>
        </row>
        <row r="6064">
          <cell r="A6064" t="str">
            <v>100716</v>
          </cell>
          <cell r="B6064" t="str">
            <v>JATEAMENTO ABRASIVO COM GRANALHA DE AÇO EM PERFIL METÁLICO EM FÁBRICA. AF_01/2020</v>
          </cell>
          <cell r="C6064" t="str">
            <v>M2</v>
          </cell>
          <cell r="D6064" t="str">
            <v>ATRIBUÍDO SÃO PAULO</v>
          </cell>
          <cell r="E6064" t="str">
            <v>26,69</v>
          </cell>
        </row>
        <row r="6065">
          <cell r="A6065" t="str">
            <v>100717</v>
          </cell>
          <cell r="B6065" t="str">
            <v>LIXAMENTO MANUAL EM SUPERFÍCIES METÁLICAS EM OBRA. AF_01/2020</v>
          </cell>
          <cell r="C6065" t="str">
            <v>M2</v>
          </cell>
          <cell r="D6065" t="str">
            <v>COEFICIENTE DE REPRESENTATIVIDADE</v>
          </cell>
          <cell r="E6065" t="str">
            <v>8,03</v>
          </cell>
        </row>
        <row r="6066">
          <cell r="A6066" t="str">
            <v>100718</v>
          </cell>
          <cell r="B6066" t="str">
            <v>COLOCAÇÃO DE FITA PROTETORA PARA PINTURA. AF_01/2020</v>
          </cell>
          <cell r="C6066" t="str">
            <v>M</v>
          </cell>
          <cell r="D6066" t="str">
            <v>COEFICIENTE DE REPRESENTATIVIDADE</v>
          </cell>
          <cell r="E6066" t="str">
            <v>1,14</v>
          </cell>
        </row>
        <row r="6067">
          <cell r="A6067" t="str">
            <v>100719</v>
          </cell>
          <cell r="B6067" t="str">
            <v>PINTURA COM TINTA ALQUÍDICA DE FUNDO (TIPO ZARCÃO) PULVERIZADA SOBRE PERFIL METÁLICO EXECUTADO EM FÁBRICA (POR DEMÃO). AF_01/2020_PE</v>
          </cell>
          <cell r="C6067" t="str">
            <v>M2</v>
          </cell>
          <cell r="D6067" t="str">
            <v>COEFICIENTE DE REPRESENTATIVIDADE</v>
          </cell>
          <cell r="E6067" t="str">
            <v>10,18</v>
          </cell>
        </row>
        <row r="6068">
          <cell r="A6068" t="str">
            <v>100720</v>
          </cell>
          <cell r="B6068" t="str">
            <v>PINTURA COM TINTA ALQUÍDICA DE FUNDO (TIPO ZARCÃO) APLICADA A ROLO OU PINCEL SOBRE PERFIL METÁLICO EXECUTADO EM FÁBRICA (POR DEMÃO). AF_01/2020</v>
          </cell>
          <cell r="C6068" t="str">
            <v>M2</v>
          </cell>
          <cell r="D6068" t="str">
            <v>COEFICIENTE DE REPRESENTATIVIDADE</v>
          </cell>
          <cell r="E6068" t="str">
            <v>9,24</v>
          </cell>
        </row>
        <row r="6069">
          <cell r="A6069" t="str">
            <v>100721</v>
          </cell>
          <cell r="B6069" t="str">
            <v>PINTURA COM TINTA ALQUÍDICA DE FUNDO (TIPO ZARCÃO) PULVERIZADA SOBRE SUPERFÍCIES METÁLICAS (EXCETO PERFIL) EXECUTADO EM OBRA (POR DEMÃO). AF_01/2020_PE</v>
          </cell>
          <cell r="C6069" t="str">
            <v>M2</v>
          </cell>
          <cell r="D6069" t="str">
            <v>COEFICIENTE DE REPRESENTATIVIDADE</v>
          </cell>
          <cell r="E6069" t="str">
            <v>21,55</v>
          </cell>
        </row>
        <row r="6070">
          <cell r="A6070" t="str">
            <v>100722</v>
          </cell>
          <cell r="B6070" t="str">
            <v>PINTURA COM TINTA ALQUÍDICA DE FUNDO (TIPO ZARCÃO) APLICADA A ROLO OU PINCEL SOBRE SUPERFÍCIES METÁLICAS (EXCETO PERFIL) EXECUTADO EM OBRA (POR DEMÃO). AF_01/2020</v>
          </cell>
          <cell r="C6070" t="str">
            <v>M2</v>
          </cell>
          <cell r="D6070" t="str">
            <v>COEFICIENTE DE REPRESENTATIVIDADE</v>
          </cell>
          <cell r="E6070" t="str">
            <v>20,02</v>
          </cell>
        </row>
        <row r="6071">
          <cell r="A6071" t="str">
            <v>100723</v>
          </cell>
          <cell r="B6071" t="str">
            <v>PINTURA COM TINTA ALQUÍDICA DE FUNDO E ACABAMENTO (ESMALTE SINTÉTICO GRAFITE) PULVERIZADA SOBRE PERFIL METÁLICO EXECUTADO EM FÁBRICA (POR DEMÃO). AF_01/2020_PE</v>
          </cell>
          <cell r="C6071" t="str">
            <v>M2</v>
          </cell>
          <cell r="D6071" t="str">
            <v>COEFICIENTE DE REPRESENTATIVIDADE</v>
          </cell>
          <cell r="E6071" t="str">
            <v>10,94</v>
          </cell>
        </row>
        <row r="6072">
          <cell r="A6072" t="str">
            <v>100724</v>
          </cell>
          <cell r="B6072" t="str">
            <v>PINTURA COM TINTA ALQUÍDICA DE FUNDO E ACABAMENTO (ESMALTE SINTÉTICO GRAFITE) APLICADA A ROLO OU PINCEL SOBRE PERFIL METÁLICO EXECUTADO EM FÁBRICA (POR DEMÃO). AF_01/2020</v>
          </cell>
          <cell r="C6072" t="str">
            <v>M2</v>
          </cell>
          <cell r="D6072" t="str">
            <v>COEFICIENTE DE REPRESENTATIVIDADE</v>
          </cell>
          <cell r="E6072" t="str">
            <v>12,27</v>
          </cell>
        </row>
        <row r="6073">
          <cell r="A6073" t="str">
            <v>100725</v>
          </cell>
          <cell r="B6073" t="str">
            <v>PINTURA COM TINTA ALQUÍDICA DE FUNDO E ACABAMENTO (ESMALTE SINTÉTICO GRAFITE) PULVERIZADA SOBRE SUPERFÍCIES METÁLICAS (EXCETO PERFIL) EXECUTADO EM OBRA (POR DEMÃO). AF_01/2020_PE</v>
          </cell>
          <cell r="C6073" t="str">
            <v>M2</v>
          </cell>
          <cell r="D6073" t="str">
            <v>COEFICIENTE DE REPRESENTATIVIDADE</v>
          </cell>
          <cell r="E6073" t="str">
            <v>21,81</v>
          </cell>
        </row>
        <row r="6074">
          <cell r="A6074" t="str">
            <v>100726</v>
          </cell>
          <cell r="B6074" t="str">
            <v>PINTURA COM TINTA ALQUÍDICA DE FUNDO E ACABAMENTO (ESMALTE SINTÉTICO GRAFITE) APLICADA A ROLO OU PINCEL SOBRE SUPERFÍCIES METÁLICAS (EXCETO PERFIL) EXECUTADO EM OBRA (POR DEMÃO). AF_01/2020</v>
          </cell>
          <cell r="C6074" t="str">
            <v>M2</v>
          </cell>
          <cell r="D6074" t="str">
            <v>COEFICIENTE DE REPRESENTATIVIDADE</v>
          </cell>
          <cell r="E6074" t="str">
            <v>22,97</v>
          </cell>
        </row>
        <row r="6075">
          <cell r="A6075" t="str">
            <v>100727</v>
          </cell>
          <cell r="B6075" t="str">
            <v>PINTURA COM TINTA EPOXÍDICA DE FUNDO PULVERIZADA SOBRE PERFIL METÁLICO EXECUTADO EM FÁBRICA (POR DEMÃO). AF_01/2020_PE</v>
          </cell>
          <cell r="C6075" t="str">
            <v>M2</v>
          </cell>
          <cell r="D6075" t="str">
            <v>COEFICIENTE DE REPRESENTATIVIDADE</v>
          </cell>
          <cell r="E6075" t="str">
            <v>24,84</v>
          </cell>
        </row>
        <row r="6076">
          <cell r="A6076" t="str">
            <v>100728</v>
          </cell>
          <cell r="B6076" t="str">
            <v>PINTURA COM TINTA EPOXÍDICA DE FUNDO APLICADA A ROLO OU PINCEL SOBRE PERFIL METÁLICO EXECUTADO EM FÁBRICA (POR DEMÃO). AF_01/2020</v>
          </cell>
          <cell r="C6076" t="str">
            <v>M2</v>
          </cell>
          <cell r="D6076" t="str">
            <v>COEFICIENTE DE REPRESENTATIVIDADE</v>
          </cell>
          <cell r="E6076" t="str">
            <v>21,65</v>
          </cell>
        </row>
        <row r="6077">
          <cell r="A6077" t="str">
            <v>100729</v>
          </cell>
          <cell r="B6077" t="str">
            <v>PINTURA COM TINTA EPOXÍDICA DE ACABAMENTO PULVERIZADA SOBRE PERFIL METÁLICO EXECUTADO EM FÁBRICA (POR DEMÃO). AF_01/2020_PE</v>
          </cell>
          <cell r="C6077" t="str">
            <v>M2</v>
          </cell>
          <cell r="D6077" t="str">
            <v>COEFICIENTE DE REPRESENTATIVIDADE</v>
          </cell>
          <cell r="E6077" t="str">
            <v>18,98</v>
          </cell>
        </row>
        <row r="6078">
          <cell r="A6078" t="str">
            <v>100730</v>
          </cell>
          <cell r="B6078" t="str">
            <v>PINTURA COM TINTA EPOXÍDICA DE ACABAMENTO APLICADA A ROLO OU PINCEL SOBRE PERFIL METÁLICO EXECUTADO EM FÁBRICA (POR DEMÃO). AF_01/2020</v>
          </cell>
          <cell r="C6078" t="str">
            <v>M2</v>
          </cell>
          <cell r="D6078" t="str">
            <v>COEFICIENTE DE REPRESENTATIVIDADE</v>
          </cell>
          <cell r="E6078" t="str">
            <v>21,42</v>
          </cell>
        </row>
        <row r="6079">
          <cell r="A6079" t="str">
            <v>100733</v>
          </cell>
          <cell r="B6079" t="str">
            <v>PINTURA COM TINTA ACRÍLICA DE FUNDO PULVERIZADA SOBRE SUPERFÍCIES METÁLICAS (EXCETO PERFIL) EXECUTADO EM OBRA (POR DEMÃO). AF_01/2020_PE</v>
          </cell>
          <cell r="C6079" t="str">
            <v>M2</v>
          </cell>
          <cell r="D6079" t="str">
            <v>COEFICIENTE DE REPRESENTATIVIDADE</v>
          </cell>
          <cell r="E6079" t="str">
            <v>10,29</v>
          </cell>
        </row>
        <row r="6080">
          <cell r="A6080" t="str">
            <v>100734</v>
          </cell>
          <cell r="B6080" t="str">
            <v>PINTURA COM TINTA ACRÍLICA DE FUNDO APLICADA A ROLO OU PINCEL SOBRE SUPERFÍCIES METÁLICAS (EXCETO PERFIL) EXECUTADO EM OBRA (POR DEMÃO). AF_01/2020</v>
          </cell>
          <cell r="C6080" t="str">
            <v>M2</v>
          </cell>
          <cell r="D6080" t="str">
            <v>COEFICIENTE DE REPRESENTATIVIDADE</v>
          </cell>
          <cell r="E6080" t="str">
            <v>12,92</v>
          </cell>
        </row>
        <row r="6081">
          <cell r="A6081" t="str">
            <v>100735</v>
          </cell>
          <cell r="B6081" t="str">
            <v>PINTURA COM TINTA ACRÍLICA DE ACABAMENTO PULVERIZADA SOBRE SUPERFÍCIES METÁLICAS (EXCETO PERFIL) EXECUTADO EM OBRA (POR DEMÃO). AF_01/2020_PE</v>
          </cell>
          <cell r="C6081" t="str">
            <v>M2</v>
          </cell>
          <cell r="D6081" t="str">
            <v>COEFICIENTE DE REPRESENTATIVIDADE</v>
          </cell>
          <cell r="E6081" t="str">
            <v>9,14</v>
          </cell>
        </row>
        <row r="6082">
          <cell r="A6082" t="str">
            <v>100736</v>
          </cell>
          <cell r="B6082" t="str">
            <v>PINTURA COM TINTA ACRÍLICA DE ACABAMENTO APLICADA A ROLO OU PINCEL SOBRE SUPERFÍCIES METÁLICAS (EXCETO PERFIL) EXECUTADO EM OBRA (POR DEMÃO). AF_01/2020</v>
          </cell>
          <cell r="C6082" t="str">
            <v>M2</v>
          </cell>
          <cell r="D6082" t="str">
            <v>COEFICIENTE DE REPRESENTATIVIDADE</v>
          </cell>
          <cell r="E6082" t="str">
            <v>11,94</v>
          </cell>
        </row>
        <row r="6083">
          <cell r="A6083" t="str">
            <v>100739</v>
          </cell>
          <cell r="B6083" t="str">
            <v>PINTURA COM TINTA ALQUÍDICA DE ACABAMENTO (ESMALTE SINTÉTICO ACETINADO) PULVERIZADA SOBRE PERFIL METÁLICO EXECUTADO EM FÁBRICA (POR DEMÃO). AF_01/2020_PE</v>
          </cell>
          <cell r="C6083" t="str">
            <v>M2</v>
          </cell>
          <cell r="D6083" t="str">
            <v>COEFICIENTE DE REPRESENTATIVIDADE</v>
          </cell>
          <cell r="E6083" t="str">
            <v>10,03</v>
          </cell>
        </row>
        <row r="6084">
          <cell r="A6084" t="str">
            <v>100740</v>
          </cell>
          <cell r="B6084" t="str">
            <v>PINTURA COM TINTA ALQUÍDICA DE ACABAMENTO (ESMALTE SINTÉTICO ACETINADO) APLICADA A ROLO OU PINCEL SOBRE PERFIL METÁLICO EXECUTADO EM FÁBRICA (POR DEMÃO). AF_01/2020</v>
          </cell>
          <cell r="C6084" t="str">
            <v>M2</v>
          </cell>
          <cell r="D6084" t="str">
            <v>COEFICIENTE DE REPRESENTATIVIDADE</v>
          </cell>
          <cell r="E6084" t="str">
            <v>9,77</v>
          </cell>
        </row>
        <row r="6085">
          <cell r="A6085" t="str">
            <v>100741</v>
          </cell>
          <cell r="B6085" t="str">
            <v>PINTURA COM TINTA ALQUÍDICA DE ACABAMENTO (ESMALTE SINTÉTICO ACETINADO) PULVERIZADA SOBRE SUPERFÍCIES METÁLICAS (EXCETO PERFIL) EXECUTADO EM OBRA (POR DEMÃO). AF_01/2020_PE</v>
          </cell>
          <cell r="C6085" t="str">
            <v>M2</v>
          </cell>
          <cell r="D6085" t="str">
            <v>COEFICIENTE DE REPRESENTATIVIDADE</v>
          </cell>
          <cell r="E6085" t="str">
            <v>21,22</v>
          </cell>
        </row>
        <row r="6086">
          <cell r="A6086" t="str">
            <v>100742</v>
          </cell>
          <cell r="B6086" t="str">
            <v>PINTURA COM TINTA ALQUÍDICA DE ACABAMENTO (ESMALTE SINTÉTICO ACETINADO) APLICADA A ROLO OU PINCEL SOBRE SUPERFÍCIES METÁLICAS (EXCETO PERFIL) EXECUTADO EM OBRA (POR DEMÃO). AF_01/2020</v>
          </cell>
          <cell r="C6086" t="str">
            <v>M2</v>
          </cell>
          <cell r="D6086" t="str">
            <v>COEFICIENTE DE REPRESENTATIVIDADE</v>
          </cell>
          <cell r="E6086" t="str">
            <v>20,54</v>
          </cell>
        </row>
        <row r="6087">
          <cell r="A6087" t="str">
            <v>100743</v>
          </cell>
          <cell r="B6087" t="str">
            <v>PINTURA COM TINTA ALQUÍDICA DE ACABAMENTO (ESMALTE SINTÉTICO BRILHANTE) PULVERIZADA SOBRE PERFIL METÁLICO EXECUTADO EM FÁBRICA  (POR DEMÃO). AF_01/2020_PE</v>
          </cell>
          <cell r="C6087" t="str">
            <v>M2</v>
          </cell>
          <cell r="D6087" t="str">
            <v>COLETADO</v>
          </cell>
          <cell r="E6087" t="str">
            <v>9,81</v>
          </cell>
        </row>
        <row r="6088">
          <cell r="A6088" t="str">
            <v>100744</v>
          </cell>
          <cell r="B6088" t="str">
            <v>PINTURA COM TINTA ALQUÍDICA DE ACABAMENTO (ESMALTE SINTÉTICO BRILHANTE) APLICADA A ROLO OU PINCEL SOBRE PERFIL METÁLICO EXECUTADO EM FÁBRICA (POR DEMÃO). AF_01/2020</v>
          </cell>
          <cell r="C6088" t="str">
            <v>M2</v>
          </cell>
          <cell r="D6088" t="str">
            <v>COLETADO</v>
          </cell>
          <cell r="E6088" t="str">
            <v>9,63</v>
          </cell>
        </row>
        <row r="6089">
          <cell r="A6089" t="str">
            <v>100745</v>
          </cell>
          <cell r="B6089" t="str">
            <v>PINTURA COM TINTA ALQUÍDICA DE ACABAMENTO (ESMALTE SINTÉTICO BRILHANTE) PULVERIZADA SOBRE SUPERFÍCIES METÁLICAS (EXCETO PERFIL) EXECUTADO EM OBRA  (POR DEMÃO). AF_01/2020_PE</v>
          </cell>
          <cell r="C6089" t="str">
            <v>M2</v>
          </cell>
          <cell r="D6089" t="str">
            <v>COLETADO</v>
          </cell>
          <cell r="E6089" t="str">
            <v>20,98</v>
          </cell>
        </row>
        <row r="6090">
          <cell r="A6090" t="str">
            <v>100746</v>
          </cell>
          <cell r="B6090" t="str">
            <v>PINTURA COM TINTA ALQUÍDICA DE ACABAMENTO (ESMALTE SINTÉTICO BRILHANTE) APLICADA A ROLO OU PINCEL SOBRE SUPERFÍCIES METÁLICAS (EXCETO PERFIL) EXECUTADO EM OBRA (POR DEMÃO). AF_01/2020</v>
          </cell>
          <cell r="C6090" t="str">
            <v>M2</v>
          </cell>
          <cell r="D6090" t="str">
            <v>COLETADO</v>
          </cell>
          <cell r="E6090" t="str">
            <v>20,39</v>
          </cell>
        </row>
        <row r="6091">
          <cell r="A6091" t="str">
            <v>100747</v>
          </cell>
          <cell r="B6091" t="str">
            <v>PINTURA COM TINTA ALQUÍDICA DE ACABAMENTO (ESMALTE SINTÉTICO FOSCO) PULVERIZADA SOBRE PERFIL METÁLICO EXECUTADO EM FÁBRICA (POR DEMÃO). AF_01/2020_PE</v>
          </cell>
          <cell r="C6091" t="str">
            <v>M2</v>
          </cell>
          <cell r="D6091" t="str">
            <v>COEFICIENTE DE REPRESENTATIVIDADE</v>
          </cell>
          <cell r="E6091" t="str">
            <v>9,90</v>
          </cell>
        </row>
        <row r="6092">
          <cell r="A6092" t="str">
            <v>100748</v>
          </cell>
          <cell r="B6092" t="str">
            <v>PINTURA COM TINTA ALQUÍDICA DE ACABAMENTO (ESMALTE SINTÉTICO FOSCO) APLICADA A ROLO OU PINCEL SOBRE PERFIL METÁLICO EXECUTADO EM FÁBRICA (POR DEMÃO). AF_01/2020</v>
          </cell>
          <cell r="C6092" t="str">
            <v>M2</v>
          </cell>
          <cell r="D6092" t="str">
            <v>COEFICIENTE DE REPRESENTATIVIDADE</v>
          </cell>
          <cell r="E6092" t="str">
            <v>9,69</v>
          </cell>
        </row>
        <row r="6093">
          <cell r="A6093" t="str">
            <v>100749</v>
          </cell>
          <cell r="B6093" t="str">
            <v>PINTURA COM TINTA ALQUÍDICA DE ACABAMENTO (ESMALTE SINTÉTICO FOSCO) PULVERIZADA SOBRE SUPERFÍCIES METÁLICAS (EXCETO PERFIL) EXECUTADO EM OBRA (POR DEMÃO). AF_01/2020_PE</v>
          </cell>
          <cell r="C6093" t="str">
            <v>M2</v>
          </cell>
          <cell r="D6093" t="str">
            <v>COEFICIENTE DE REPRESENTATIVIDADE</v>
          </cell>
          <cell r="E6093" t="str">
            <v>21,08</v>
          </cell>
        </row>
        <row r="6094">
          <cell r="A6094" t="str">
            <v>100750</v>
          </cell>
          <cell r="B6094" t="str">
            <v>PINTURA COM TINTA ALQUÍDICA DE ACABAMENTO (ESMALTE SINTÉTICO FOSCO) APLICADA A ROLO OU PINCEL SOBRE SUPERFÍCIES METÁLICAS (EXCETO PERFIL) EXECUTADO EM OBRA (POR DEMÃO). AF_01/2020</v>
          </cell>
          <cell r="C6094" t="str">
            <v>M2</v>
          </cell>
          <cell r="D6094" t="str">
            <v>COEFICIENTE DE REPRESENTATIVIDADE</v>
          </cell>
          <cell r="E6094" t="str">
            <v>20,45</v>
          </cell>
        </row>
        <row r="6095">
          <cell r="A6095" t="str">
            <v>100751</v>
          </cell>
          <cell r="B6095" t="str">
            <v>PINTURA COM TINTA EPOXÍDICA DE ACABAMENTO PULVERIZADA SOBRE PERFIL METÁLICO EXECUTADO EM FÁBRICA (02 DEMÃOS). AF_01/2020_PE</v>
          </cell>
          <cell r="C6095" t="str">
            <v>M2</v>
          </cell>
          <cell r="D6095" t="str">
            <v>COEFICIENTE DE REPRESENTATIVIDADE</v>
          </cell>
          <cell r="E6095" t="str">
            <v>37,98</v>
          </cell>
        </row>
        <row r="6096">
          <cell r="A6096" t="str">
            <v>100752</v>
          </cell>
          <cell r="B6096" t="str">
            <v>PINTURA COM TINTA EPOXÍDICA DE ACABAMENTO APLICADA A ROLO OU PINCEL SOBRE PERFIL METÁLICO EXECUTADO EM FÁBRICA (02 DEMÃOS). AF_01/2020</v>
          </cell>
          <cell r="C6096" t="str">
            <v>M2</v>
          </cell>
          <cell r="D6096" t="str">
            <v>COEFICIENTE DE REPRESENTATIVIDADE</v>
          </cell>
          <cell r="E6096" t="str">
            <v>42,85</v>
          </cell>
        </row>
        <row r="6097">
          <cell r="A6097" t="str">
            <v>100753</v>
          </cell>
          <cell r="B6097" t="str">
            <v>PINTURA COM TINTA ACRÍLICA DE ACABAMENTO PULVERIZADA SOBRE SUPERFÍCIES METÁLICAS (EXCETO PERFIL) EXECUTADO EM OBRA (02 DEMÃOS). AF_01/2020_PE</v>
          </cell>
          <cell r="C6097" t="str">
            <v>M2</v>
          </cell>
          <cell r="D6097" t="str">
            <v>COEFICIENTE DE REPRESENTATIVIDADE</v>
          </cell>
          <cell r="E6097" t="str">
            <v>18,28</v>
          </cell>
        </row>
        <row r="6098">
          <cell r="A6098" t="str">
            <v>100754</v>
          </cell>
          <cell r="B6098" t="str">
            <v>PINTURA COM TINTA ACRÍLICA DE ACABAMENTO APLICADA A ROLO OU PINCEL SOBRE SUPERFÍCIES METÁLICAS (EXCETO PERFIL) EXECUTADO EM OBRA (02 DEMÃOS). AF_01/2020</v>
          </cell>
          <cell r="C6098" t="str">
            <v>M2</v>
          </cell>
          <cell r="D6098" t="str">
            <v>COEFICIENTE DE REPRESENTATIVIDADE</v>
          </cell>
          <cell r="E6098" t="str">
            <v>23,88</v>
          </cell>
        </row>
        <row r="6099">
          <cell r="A6099" t="str">
            <v>100757</v>
          </cell>
          <cell r="B6099" t="str">
            <v>PINTURA COM TINTA ALQUÍDICA DE ACABAMENTO (ESMALTE SINTÉTICO ACETINADO) PULVERIZADA SOBRE SUPERFÍCIES METÁLICAS (EXCETO PERFIL) EXECUTADO EM OBRA (02 DEMÃOS). AF_01/2020_PE</v>
          </cell>
          <cell r="C6099" t="str">
            <v>M2</v>
          </cell>
          <cell r="D6099" t="str">
            <v>COEFICIENTE DE REPRESENTATIVIDADE</v>
          </cell>
          <cell r="E6099" t="str">
            <v>42,44</v>
          </cell>
        </row>
        <row r="6100">
          <cell r="A6100" t="str">
            <v>100758</v>
          </cell>
          <cell r="B6100" t="str">
            <v>PINTURA COM TINTA ALQUÍDICA DE ACABAMENTO (ESMALTE SINTÉTICO ACETINADO) APLICADA A ROLO OU PINCEL SOBRE SUPERFÍCIES METÁLICAS (EXCETO PERFIL) EXECUTADO EM OBRA (02 DEMÃOS). AF_01/2020</v>
          </cell>
          <cell r="C6100" t="str">
            <v>M2</v>
          </cell>
          <cell r="D6100" t="str">
            <v>COEFICIENTE DE REPRESENTATIVIDADE</v>
          </cell>
          <cell r="E6100" t="str">
            <v>41,10</v>
          </cell>
        </row>
        <row r="6101">
          <cell r="A6101" t="str">
            <v>100759</v>
          </cell>
          <cell r="B6101" t="str">
            <v>PINTURA COM TINTA ALQUÍDICA DE ACABAMENTO (ESMALTE SINTÉTICO BRILHANTE) PULVERIZADA SOBRE SUPERFÍCIES METÁLICAS (EXCETO PERFIL) EXECUTADO EM OBRA (02 DEMÃOS). AF_01/2020_PE</v>
          </cell>
          <cell r="C6101" t="str">
            <v>M2</v>
          </cell>
          <cell r="D6101" t="str">
            <v>COLETADO</v>
          </cell>
          <cell r="E6101" t="str">
            <v>41,96</v>
          </cell>
        </row>
        <row r="6102">
          <cell r="A6102" t="str">
            <v>100760</v>
          </cell>
          <cell r="B6102" t="str">
            <v>PINTURA COM TINTA ALQUÍDICA DE ACABAMENTO (ESMALTE SINTÉTICO BRILHANTE) APLICADA A ROLO OU PINCEL SOBRE SUPERFÍCIES METÁLICAS (EXCETO PERFIL) EXECUTADO EM OBRA (02 DEMÃOS). AF_01/2020</v>
          </cell>
          <cell r="C6102" t="str">
            <v>M2</v>
          </cell>
          <cell r="D6102" t="str">
            <v>COLETADO</v>
          </cell>
          <cell r="E6102" t="str">
            <v>40,80</v>
          </cell>
        </row>
        <row r="6103">
          <cell r="A6103" t="str">
            <v>100761</v>
          </cell>
          <cell r="B6103" t="str">
            <v>PINTURA COM TINTA ALQUÍDICA DE ACABAMENTO (ESMALTE SINTÉTICO FOSCO) PULVERIZADA SOBRE SUPERFÍCIES METÁLICAS (EXCETO PERFIL) EXECUTADO EM OBRA (02 DEMÃOS). AF_01/2020_PE</v>
          </cell>
          <cell r="C6103" t="str">
            <v>M2</v>
          </cell>
          <cell r="D6103" t="str">
            <v>COEFICIENTE DE REPRESENTATIVIDADE</v>
          </cell>
          <cell r="E6103" t="str">
            <v>42,16</v>
          </cell>
        </row>
        <row r="6104">
          <cell r="A6104" t="str">
            <v>100762</v>
          </cell>
          <cell r="B6104" t="str">
            <v>PINTURA COM TINTA ALQUÍDICA DE ACABAMENTO (ESMALTE SINTÉTICO FOSCO) APLICADA A ROLO OU PINCEL SOBRE SUPERFÍCIES METÁLICAS (EXCETO PERFIL) EXECUTADO EM OBRA (02 DEMÃOS). AF_01/2020</v>
          </cell>
          <cell r="C6104" t="str">
            <v>M2</v>
          </cell>
          <cell r="D6104" t="str">
            <v>COEFICIENTE DE REPRESENTATIVIDADE</v>
          </cell>
          <cell r="E6104" t="str">
            <v>40,93</v>
          </cell>
        </row>
        <row r="6105">
          <cell r="A6105" t="str">
            <v>102488</v>
          </cell>
          <cell r="B6105" t="str">
            <v>PREPARO DO PISO CIMENTADO PARA PINTURA - LIXAMENTO E LIMPEZA. AF_05/2021</v>
          </cell>
          <cell r="C6105" t="str">
            <v>M2</v>
          </cell>
          <cell r="D6105" t="str">
            <v>ATRIBUÍDO SÃO PAULO</v>
          </cell>
          <cell r="E6105" t="str">
            <v>2,84</v>
          </cell>
        </row>
        <row r="6106">
          <cell r="A6106" t="str">
            <v>102489</v>
          </cell>
          <cell r="B6106" t="str">
            <v>PINTURA HIDROFUGANTE COM SILICONE, APLICAÇÃO MANUAL, 2 DEMÃOS. AF_05/2021</v>
          </cell>
          <cell r="C6106" t="str">
            <v>M2</v>
          </cell>
          <cell r="D6106" t="str">
            <v>COEFICIENTE DE REPRESENTATIVIDADE</v>
          </cell>
          <cell r="E6106" t="str">
            <v>32,35</v>
          </cell>
        </row>
        <row r="6107">
          <cell r="A6107" t="str">
            <v>102491</v>
          </cell>
          <cell r="B6107" t="str">
            <v>PINTURA DE PISO COM TINTA ACRÍLICA, APLICAÇÃO MANUAL, 2 DEMÃOS, INCLUSO FUNDO PREPARADOR. AF_05/2021</v>
          </cell>
          <cell r="C6107" t="str">
            <v>M2</v>
          </cell>
          <cell r="D6107" t="str">
            <v>COEFICIENTE DE REPRESENTATIVIDADE</v>
          </cell>
          <cell r="E6107" t="str">
            <v>16,14</v>
          </cell>
        </row>
        <row r="6108">
          <cell r="A6108" t="str">
            <v>102492</v>
          </cell>
          <cell r="B6108" t="str">
            <v>PINTURA DE PISO COM TINTA ACRÍLICA, APLICAÇÃO MANUAL, 3 DEMÃOS, INCLUSO FUNDO PREPARADOR. AF_05/2021</v>
          </cell>
          <cell r="C6108" t="str">
            <v>M2</v>
          </cell>
          <cell r="D6108" t="str">
            <v>COEFICIENTE DE REPRESENTATIVIDADE</v>
          </cell>
          <cell r="E6108" t="str">
            <v>20,43</v>
          </cell>
        </row>
        <row r="6109">
          <cell r="A6109" t="str">
            <v>102494</v>
          </cell>
          <cell r="B6109" t="str">
            <v>PINTURA DE PISO COM TINTA EPÓXI, APLICAÇÃO MANUAL, 2 DEMÃOS, INCLUSO PRIMER EPÓXI. AF_05/2021</v>
          </cell>
          <cell r="C6109" t="str">
            <v>M2</v>
          </cell>
          <cell r="D6109" t="str">
            <v>COEFICIENTE DE REPRESENTATIVIDADE</v>
          </cell>
          <cell r="E6109" t="str">
            <v>57,72</v>
          </cell>
        </row>
        <row r="6110">
          <cell r="A6110" t="str">
            <v>102496</v>
          </cell>
          <cell r="B6110" t="str">
            <v>PINTURA DE RODAPÉ COM TINTA EPÓXI, APLICAÇÃO MANUAL, 2 DEMÃOS, INCLUSÃO PRIMER EPÓXI. AF_05/2021</v>
          </cell>
          <cell r="C6110" t="str">
            <v>M</v>
          </cell>
          <cell r="D6110" t="str">
            <v>COEFICIENTE DE REPRESENTATIVIDADE</v>
          </cell>
          <cell r="E6110" t="str">
            <v>11,75</v>
          </cell>
        </row>
        <row r="6111">
          <cell r="A6111" t="str">
            <v>102497</v>
          </cell>
          <cell r="B6111" t="str">
            <v>PINTURA DE RODAPÉ EM PEDRA DECORATIVA COM VERNIZ DE POLIURETANO, APLICAÇÃO MANUAL, 3 DEMÃOS. AF_05/2021</v>
          </cell>
          <cell r="C6111" t="str">
            <v>M</v>
          </cell>
          <cell r="D6111" t="str">
            <v>COEFICIENTE DE REPRESENTATIVIDADE</v>
          </cell>
          <cell r="E6111" t="str">
            <v>4,24</v>
          </cell>
        </row>
        <row r="6112">
          <cell r="A6112" t="str">
            <v>102498</v>
          </cell>
          <cell r="B6112" t="str">
            <v>PINTURA DE MEIO-FIO COM TINTA BRANCA A BASE DE CAL (CAIAÇÃO). AF_05/2021</v>
          </cell>
          <cell r="C6112" t="str">
            <v>M</v>
          </cell>
          <cell r="D6112" t="str">
            <v>COEFICIENTE DE REPRESENTATIVIDADE</v>
          </cell>
          <cell r="E6112" t="str">
            <v>1,31</v>
          </cell>
        </row>
        <row r="6113">
          <cell r="A6113" t="str">
            <v>102499</v>
          </cell>
          <cell r="B6113" t="str">
            <v>ENCERAMENTO DE PISO EM MADEIRA. AF_05/2021</v>
          </cell>
          <cell r="C6113" t="str">
            <v>M2</v>
          </cell>
          <cell r="D6113" t="str">
            <v>COEFICIENTE DE REPRESENTATIVIDADE</v>
          </cell>
          <cell r="E6113" t="str">
            <v>3,31</v>
          </cell>
        </row>
        <row r="6114">
          <cell r="A6114" t="str">
            <v>102500</v>
          </cell>
          <cell r="B6114" t="str">
            <v>PINTURA DE DEMARCAÇÃO DE VAGA COM TINTA ACRÍLICA, E = 10 CM, APLICAÇÃO MANUAL. AF_05/2021</v>
          </cell>
          <cell r="C6114" t="str">
            <v>M</v>
          </cell>
          <cell r="D6114" t="str">
            <v>COEFICIENTE DE REPRESENTATIVIDADE</v>
          </cell>
          <cell r="E6114" t="str">
            <v>3,53</v>
          </cell>
        </row>
        <row r="6115">
          <cell r="A6115" t="str">
            <v>102501</v>
          </cell>
          <cell r="B6115" t="str">
            <v>PINTURA DE FAIXA DE PEDESTRE OU ZEBRADA COM TINTA ACRÍLICA, E  = 30 CM, APLICAÇÃO MANUAL. AF_05/2021</v>
          </cell>
          <cell r="C6115" t="str">
            <v>M2</v>
          </cell>
          <cell r="D6115" t="str">
            <v>COEFICIENTE DE REPRESENTATIVIDADE</v>
          </cell>
          <cell r="E6115" t="str">
            <v>19,46</v>
          </cell>
        </row>
        <row r="6116">
          <cell r="A6116" t="str">
            <v>102504</v>
          </cell>
          <cell r="B6116" t="str">
            <v>PINTURA DE DEMARCAÇÃO DE QUADRA POLIESPORTIVA COM TINTA ACRÍLICA, E = 5 CM, APLICAÇÃO MANUAL. AF_05/2021</v>
          </cell>
          <cell r="C6116" t="str">
            <v>M</v>
          </cell>
          <cell r="D6116" t="str">
            <v>COEFICIENTE DE REPRESENTATIVIDADE</v>
          </cell>
          <cell r="E6116" t="str">
            <v>7,92</v>
          </cell>
        </row>
        <row r="6117">
          <cell r="A6117" t="str">
            <v>102505</v>
          </cell>
          <cell r="B6117" t="str">
            <v>PINTURA DE DEMARCAÇÃO DE QUADRA POLIESPORTIVA COM BORRACHA CLORADA, E = 5 CM, APLICAÇÃO MANUAL. AF_05/2021</v>
          </cell>
          <cell r="C6117" t="str">
            <v>M</v>
          </cell>
          <cell r="D6117" t="str">
            <v>COEFICIENTE DE REPRESENTATIVIDADE</v>
          </cell>
          <cell r="E6117" t="str">
            <v>8,39</v>
          </cell>
        </row>
        <row r="6118">
          <cell r="A6118" t="str">
            <v>102506</v>
          </cell>
          <cell r="B6118" t="str">
            <v>PINTURA DE DEMARCAÇÃO DE QUADRA POLIESPORTIVA COM TINTA EPÓXI, E = 5 CM, APLICAÇÃO MANUAL. AF_05/2021</v>
          </cell>
          <cell r="C6118" t="str">
            <v>M</v>
          </cell>
          <cell r="D6118" t="str">
            <v>COEFICIENTE DE REPRESENTATIVIDADE</v>
          </cell>
          <cell r="E6118" t="str">
            <v>8,94</v>
          </cell>
        </row>
        <row r="6119">
          <cell r="A6119" t="str">
            <v>102507</v>
          </cell>
          <cell r="B6119" t="str">
            <v>PINTURA DE DEMARCAÇÃO DE VAGA COM TINTA EPÓXI, E = 10 CM, APLICAÇÃO MANUAL. AF_05/2021</v>
          </cell>
          <cell r="C6119" t="str">
            <v>M</v>
          </cell>
          <cell r="D6119" t="str">
            <v>COEFICIENTE DE REPRESENTATIVIDADE</v>
          </cell>
          <cell r="E6119" t="str">
            <v>5,57</v>
          </cell>
        </row>
        <row r="6120">
          <cell r="A6120" t="str">
            <v>102508</v>
          </cell>
          <cell r="B6120" t="str">
            <v>PINTURA DE FAIXA DE PEDESTRE OU ZEBRADA COM TINTA EPÓXI, E  = 30 CM, APLICAÇÃO MANUAL. AF_05/2021</v>
          </cell>
          <cell r="C6120" t="str">
            <v>M2</v>
          </cell>
          <cell r="D6120" t="str">
            <v>COEFICIENTE DE REPRESENTATIVIDADE</v>
          </cell>
          <cell r="E6120" t="str">
            <v>40,32</v>
          </cell>
        </row>
        <row r="6121">
          <cell r="A6121" t="str">
            <v>102509</v>
          </cell>
          <cell r="B6121" t="str">
            <v>PINTURA DE FAIXA DE PEDESTRE OU ZEBRADA TINTA RETRORREFLETIVA A BASE DE RESINA ACRÍLICA COM MICROESFERAS DE VIDRO, E = 30 CM, APLICAÇÃO MANUAL. AF_05/2021</v>
          </cell>
          <cell r="C6121" t="str">
            <v>M2</v>
          </cell>
          <cell r="D6121" t="str">
            <v>ATRIBUÍDO SÃO PAULO</v>
          </cell>
          <cell r="E6121" t="str">
            <v>22,63</v>
          </cell>
        </row>
        <row r="6122">
          <cell r="A6122" t="str">
            <v>102512</v>
          </cell>
          <cell r="B6122" t="str">
            <v>PINTURA DE EIXO VIÁRIO SOBRE ASFALTO COM TINTA RETRORREFLETIVA A BASE DE RESINA ACRÍLICA COM MICROESFERAS DE VIDRO, APLICAÇÃO MECÂNICA COM DEMARCADORA AUTOPROPELIDA. AF_05/2021</v>
          </cell>
          <cell r="C6122" t="str">
            <v>M</v>
          </cell>
          <cell r="D6122" t="str">
            <v>ATRIBUÍDO SÃO PAULO</v>
          </cell>
          <cell r="E6122" t="str">
            <v>5,14</v>
          </cell>
        </row>
        <row r="6123">
          <cell r="A6123" t="str">
            <v>102513</v>
          </cell>
          <cell r="B6123" t="str">
            <v>PINTURA DE SÍMBOLOS E TEXTOS COM TINTA ACRÍLICA, DEMARCAÇÃO COM FITA ADESIVA E APLICAÇÃO COM ROLO. AF_05/2021</v>
          </cell>
          <cell r="C6123" t="str">
            <v>M2</v>
          </cell>
          <cell r="D6123" t="str">
            <v>COEFICIENTE DE REPRESENTATIVIDADE</v>
          </cell>
          <cell r="E6123" t="str">
            <v>37,57</v>
          </cell>
        </row>
        <row r="6124">
          <cell r="A6124" t="str">
            <v>102520</v>
          </cell>
          <cell r="B6124" t="str">
            <v>PINTURA DE SINALIZAÇÃO VERTICAL DE SEGURANÇA, FAIXAS AMARELA E PRETA, APLICAÇÃO MANUAL, 2 DEMÃOS. AF_05/2021</v>
          </cell>
          <cell r="C6124" t="str">
            <v>M2</v>
          </cell>
          <cell r="D6124" t="str">
            <v>COEFICIENTE DE REPRESENTATIVIDADE</v>
          </cell>
          <cell r="E6124" t="str">
            <v>64,80</v>
          </cell>
        </row>
        <row r="6125">
          <cell r="A6125" t="str">
            <v>101749</v>
          </cell>
          <cell r="B6125" t="str">
            <v>PISO CIMENTADO, TRAÇO 1:3 (CIMENTO E AREIA), ACABAMENTO LISO, ESPESSURA 4,0 CM, PREPARO MECÂNICO DA ARGAMASSA. AF_09/2020</v>
          </cell>
          <cell r="C6125" t="str">
            <v>M2</v>
          </cell>
          <cell r="D6125" t="str">
            <v>ATRIBUÍDO SÃO PAULO</v>
          </cell>
          <cell r="E6125" t="str">
            <v>56,37</v>
          </cell>
        </row>
        <row r="6126">
          <cell r="A6126" t="str">
            <v>101750</v>
          </cell>
          <cell r="B6126" t="str">
            <v>PISO CIMENTADO, TRAÇO 1:3 (CIMENTO E AREIA), ACABAMENTO RÚSTICO, ESPESSURA 4,0 CM, PREPARO MECÂNICO DA ARGAMASSA. AF_09/2020</v>
          </cell>
          <cell r="C6126" t="str">
            <v>M2</v>
          </cell>
          <cell r="D6126" t="str">
            <v>ATRIBUÍDO SÃO PAULO</v>
          </cell>
          <cell r="E6126" t="str">
            <v>54,17</v>
          </cell>
        </row>
        <row r="6127">
          <cell r="A6127" t="str">
            <v>101729</v>
          </cell>
          <cell r="B6127" t="str">
            <v>PISO EM TACO DE MADEIRA 7X42CM, FIXADO COM COLA BASE DE PVA. AF_09/2020</v>
          </cell>
          <cell r="C6127" t="str">
            <v>M2</v>
          </cell>
          <cell r="D6127" t="str">
            <v>ATRIBUÍDO SÃO PAULO</v>
          </cell>
          <cell r="E6127" t="str">
            <v>229,42</v>
          </cell>
        </row>
        <row r="6128">
          <cell r="A6128" t="str">
            <v>101746</v>
          </cell>
          <cell r="B6128" t="str">
            <v>ASSOALHO DE MADEIRA. AF_09/2020</v>
          </cell>
          <cell r="C6128" t="str">
            <v>M2</v>
          </cell>
          <cell r="D6128" t="str">
            <v>ATRIBUÍDO SÃO PAULO</v>
          </cell>
          <cell r="E6128" t="str">
            <v>357,26</v>
          </cell>
        </row>
        <row r="6129">
          <cell r="A6129" t="str">
            <v>101751</v>
          </cell>
          <cell r="B6129" t="str">
            <v>PISO EM TACO DE MADEIRA 7X21CM, FIXADO COM COLA BASE DE PVA. AF_09/2020</v>
          </cell>
          <cell r="C6129" t="str">
            <v>M2</v>
          </cell>
          <cell r="D6129" t="str">
            <v>ATRIBUÍDO SÃO PAULO</v>
          </cell>
          <cell r="E6129" t="str">
            <v>234,53</v>
          </cell>
        </row>
        <row r="6130">
          <cell r="A6130" t="str">
            <v>87246</v>
          </cell>
          <cell r="B6130" t="str">
            <v>REVESTIMENTO CERÂMICO PARA PISO COM PLACAS TIPO ESMALTADA EXTRA DE DIMENSÕES 35X35 CM APLICADA EM AMBIENTES DE ÁREA MENOR QUE 5 M2. AF_02/2023_PE</v>
          </cell>
          <cell r="C6130" t="str">
            <v>M2</v>
          </cell>
          <cell r="D6130" t="str">
            <v>COEFICIENTE DE REPRESENTATIVIDADE</v>
          </cell>
          <cell r="E6130" t="str">
            <v>73,54</v>
          </cell>
        </row>
        <row r="6131">
          <cell r="A6131" t="str">
            <v>87247</v>
          </cell>
          <cell r="B6131" t="str">
            <v>REVESTIMENTO CERÂMICO PARA PISO COM PLACAS TIPO ESMALTADA EXTRA DE DIMENSÕES 35X35 CM APLICADA EM AMBIENTES DE ÁREA ENTRE 5 M2 E 10 M2. AF_02/2023_PE</v>
          </cell>
          <cell r="C6131" t="str">
            <v>M2</v>
          </cell>
          <cell r="D6131" t="str">
            <v>COEFICIENTE DE REPRESENTATIVIDADE</v>
          </cell>
          <cell r="E6131" t="str">
            <v>67,75</v>
          </cell>
        </row>
        <row r="6132">
          <cell r="A6132" t="str">
            <v>87248</v>
          </cell>
          <cell r="B6132" t="str">
            <v>REVESTIMENTO CERÂMICO PARA PISO COM PLACAS TIPO ESMALTADA EXTRA DE DIMENSÕES 35X35 CM APLICADA EM AMBIENTES DE ÁREA MAIOR QUE 10 M2. AF_02/2023_PE</v>
          </cell>
          <cell r="C6132" t="str">
            <v>M2</v>
          </cell>
          <cell r="D6132" t="str">
            <v>COEFICIENTE DE REPRESENTATIVIDADE</v>
          </cell>
          <cell r="E6132" t="str">
            <v>61,96</v>
          </cell>
        </row>
        <row r="6133">
          <cell r="A6133" t="str">
            <v>87249</v>
          </cell>
          <cell r="B6133" t="str">
            <v>REVESTIMENTO CERÂMICO PARA PISO COM PLACAS TIPO ESMALTADA EXTRA DE DIMENSÕES 45X45 CM APLICADA EM AMBIENTES DE ÁREA MENOR QUE 5 M2. AF_02/2023_PE</v>
          </cell>
          <cell r="C6133" t="str">
            <v>M2</v>
          </cell>
          <cell r="D6133" t="str">
            <v>COEFICIENTE DE REPRESENTATIVIDADE</v>
          </cell>
          <cell r="E6133" t="str">
            <v>77,81</v>
          </cell>
        </row>
        <row r="6134">
          <cell r="A6134" t="str">
            <v>87250</v>
          </cell>
          <cell r="B6134" t="str">
            <v>REVESTIMENTO CERÂMICO PARA PISO COM PLACAS TIPO ESMALTADA EXTRA DE DIMENSÕES 45X45 CM APLICADA EM AMBIENTES DE ÁREA ENTRE 5 M2 E 10 M2. AF_02/2023_PE</v>
          </cell>
          <cell r="C6134" t="str">
            <v>M2</v>
          </cell>
          <cell r="D6134" t="str">
            <v>COEFICIENTE DE REPRESENTATIVIDADE</v>
          </cell>
          <cell r="E6134" t="str">
            <v>68,91</v>
          </cell>
        </row>
        <row r="6135">
          <cell r="A6135" t="str">
            <v>87251</v>
          </cell>
          <cell r="B6135" t="str">
            <v>REVESTIMENTO CERÂMICO PARA PISO COM PLACAS TIPO ESMALTADA EXTRA DE DIMENSÕES 45X45 CM APLICADA EM AMBIENTES DE ÁREA MAIOR QUE 10 M2. AF_02/2023_PE</v>
          </cell>
          <cell r="C6135" t="str">
            <v>M2</v>
          </cell>
          <cell r="D6135" t="str">
            <v>COEFICIENTE DE REPRESENTATIVIDADE</v>
          </cell>
          <cell r="E6135" t="str">
            <v>62,17</v>
          </cell>
        </row>
        <row r="6136">
          <cell r="A6136" t="str">
            <v>87255</v>
          </cell>
          <cell r="B6136" t="str">
            <v>REVESTIMENTO CERÂMICO PARA PISO COM PLACAS TIPO ESMALTADA EXTRA DE DIMENSÕES 60X60 CM APLICADA EM AMBIENTES DE ÁREA MENOR QUE 5 M2. AF_02/2023_PE</v>
          </cell>
          <cell r="C6136" t="str">
            <v>M2</v>
          </cell>
          <cell r="D6136" t="str">
            <v>COEFICIENTE DE REPRESENTATIVIDADE</v>
          </cell>
          <cell r="E6136" t="str">
            <v>132,63</v>
          </cell>
        </row>
        <row r="6137">
          <cell r="A6137" t="str">
            <v>87256</v>
          </cell>
          <cell r="B6137" t="str">
            <v>REVESTIMENTO CERÂMICO PARA PISO COM PLACAS TIPO ESMALTADA EXTRA DE DIMENSÕES 60X60 CM APLICADA EM AMBIENTES DE ÁREA ENTRE 5 M2 E 10 M2. AF_02/2023_PE</v>
          </cell>
          <cell r="C6137" t="str">
            <v>M2</v>
          </cell>
          <cell r="D6137" t="str">
            <v>COEFICIENTE DE REPRESENTATIVIDADE</v>
          </cell>
          <cell r="E6137" t="str">
            <v>121,00</v>
          </cell>
        </row>
        <row r="6138">
          <cell r="A6138" t="str">
            <v>87257</v>
          </cell>
          <cell r="B6138" t="str">
            <v>REVESTIMENTO CERÂMICO PARA PISO COM PLACAS TIPO ESMALTADA EXTRA DE DIMENSÕES 60X60 CM APLICADA EM AMBIENTES DE ÁREA MAIOR QUE 10 M2. AF_02/2023_PE</v>
          </cell>
          <cell r="C6138" t="str">
            <v>M2</v>
          </cell>
          <cell r="D6138" t="str">
            <v>COEFICIENTE DE REPRESENTATIVIDADE</v>
          </cell>
          <cell r="E6138" t="str">
            <v>112,63</v>
          </cell>
        </row>
        <row r="6139">
          <cell r="A6139" t="str">
            <v>87258</v>
          </cell>
          <cell r="B6139" t="str">
            <v>REVESTIMENTO CERÂMICO PARA PISO COM PLACAS TIPO PORCELANATO DE DIMENSÕES 45X45 CM APLICADA EM AMBIENTES DE ÁREA MENOR QUE 5 M². AF_02/2023_PE</v>
          </cell>
          <cell r="C6139" t="str">
            <v>M2</v>
          </cell>
          <cell r="D6139" t="str">
            <v>COEFICIENTE DE REPRESENTATIVIDADE</v>
          </cell>
          <cell r="E6139" t="str">
            <v>181,88</v>
          </cell>
        </row>
        <row r="6140">
          <cell r="A6140" t="str">
            <v>87259</v>
          </cell>
          <cell r="B6140" t="str">
            <v>REVESTIMENTO CERÂMICO PARA PISO COM PLACAS TIPO PORCELANATO DE DIMENSÕES 45X45 CM APLICADA EM AMBIENTES DE ÁREA ENTRE 5 M² E 10 M². AF_02/2023_PE</v>
          </cell>
          <cell r="C6140" t="str">
            <v>M2</v>
          </cell>
          <cell r="D6140" t="str">
            <v>COEFICIENTE DE REPRESENTATIVIDADE</v>
          </cell>
          <cell r="E6140" t="str">
            <v>169,81</v>
          </cell>
        </row>
        <row r="6141">
          <cell r="A6141" t="str">
            <v>87260</v>
          </cell>
          <cell r="B6141" t="str">
            <v>REVESTIMENTO CERÂMICO PARA PISO COM PLACAS TIPO PORCELANATO DE DIMENSÕES 45X45 CM APLICADA EM AMBIENTES DE ÁREA MAIOR QUE 10 M². AF_02/2023_PE</v>
          </cell>
          <cell r="C6141" t="str">
            <v>M2</v>
          </cell>
          <cell r="D6141" t="str">
            <v>COEFICIENTE DE REPRESENTATIVIDADE</v>
          </cell>
          <cell r="E6141" t="str">
            <v>162,15</v>
          </cell>
        </row>
        <row r="6142">
          <cell r="A6142" t="str">
            <v>87261</v>
          </cell>
          <cell r="B6142" t="str">
            <v>REVESTIMENTO CERÂMICO PARA PISO COM PLACAS TIPO PORCELANATO DE DIMENSÕES 60X60 CM APLICADA EM AMBIENTES DE ÁREA MENOR QUE 5 M². AF_02/2023_PE</v>
          </cell>
          <cell r="C6142" t="str">
            <v>M2</v>
          </cell>
          <cell r="D6142" t="str">
            <v>COEFICIENTE DE REPRESENTATIVIDADE</v>
          </cell>
          <cell r="E6142" t="str">
            <v>210,61</v>
          </cell>
        </row>
        <row r="6143">
          <cell r="A6143" t="str">
            <v>87262</v>
          </cell>
          <cell r="B6143" t="str">
            <v>REVESTIMENTO CERÂMICO PARA PISO COM PLACAS TIPO PORCELANATO DE DIMENSÕES 60X60 CM APLICADA EM AMBIENTES DE ÁREA ENTRE 5 M² E 10 M². AF_02/2023_PE</v>
          </cell>
          <cell r="C6143" t="str">
            <v>M2</v>
          </cell>
          <cell r="D6143" t="str">
            <v>COEFICIENTE DE REPRESENTATIVIDADE</v>
          </cell>
          <cell r="E6143" t="str">
            <v>196,58</v>
          </cell>
        </row>
        <row r="6144">
          <cell r="A6144" t="str">
            <v>87263</v>
          </cell>
          <cell r="B6144" t="str">
            <v>REVESTIMENTO CERÂMICO PARA PISO COM PLACAS TIPO PORCELANATO DE DIMENSÕES 60X60 CM APLICADA EM AMBIENTES DE ÁREA MAIOR QUE 10 M². AF_02/2023_PE</v>
          </cell>
          <cell r="C6144" t="str">
            <v>M2</v>
          </cell>
          <cell r="D6144" t="str">
            <v>COEFICIENTE DE REPRESENTATIVIDADE</v>
          </cell>
          <cell r="E6144" t="str">
            <v>187,29</v>
          </cell>
        </row>
        <row r="6145">
          <cell r="A6145" t="str">
            <v>89046</v>
          </cell>
          <cell r="B6145" t="str">
            <v>(COMPOSIÇÃO REPRESENTATIVA) DO SERVIÇO DE REVESTIMENTO CERÂMICO PARA PISO COM PLACAS TIPO ESMALTADA EXTRA DE DIMENSÕES 35X35 CM, PARA EDIFICAÇÃO HABITACIONAL MULTIFAMILIAR (PRÉDIO). AF_11/2014</v>
          </cell>
          <cell r="C6145" t="str">
            <v>M2</v>
          </cell>
          <cell r="D6145" t="str">
            <v>COEFICIENTE DE REPRESENTATIVIDADE</v>
          </cell>
          <cell r="E6145" t="str">
            <v>67,17</v>
          </cell>
        </row>
        <row r="6146">
          <cell r="A6146" t="str">
            <v>89171</v>
          </cell>
          <cell r="B6146" t="str">
            <v>(COMPOSIÇÃO REPRESENTATIVA) DO SERVIÇO DE REVESTIMENTO CERÂMICO PARA PISO COM PLACAS TIPO ESMALTADA EXTRA DE DIMENSÕES 35X35 CM, PARA EDIFICAÇÃO HABITACIONAL UNIFAMILIAR (CASA) E EDIFICAÇÃO PÚBLICA PADRÃO. AF_11/2014</v>
          </cell>
          <cell r="C6146" t="str">
            <v>M2</v>
          </cell>
          <cell r="D6146" t="str">
            <v>COEFICIENTE DE REPRESENTATIVIDADE</v>
          </cell>
          <cell r="E6146" t="str">
            <v>64,52</v>
          </cell>
        </row>
        <row r="6147">
          <cell r="A6147" t="str">
            <v>93389</v>
          </cell>
          <cell r="B6147" t="str">
            <v>REVESTIMENTO CERÂMICO PARA PISO COM PLACAS TIPO ESMALTADA PADRÃO POPULAR DE DIMENSÕES 35X35 CM APLICADA EM AMBIENTES DE ÁREA MENOR QUE 5 M2. AF_02/2023_PE</v>
          </cell>
          <cell r="C6147" t="str">
            <v>M2</v>
          </cell>
          <cell r="D6147" t="str">
            <v>COEFICIENTE DE REPRESENTATIVIDADE</v>
          </cell>
          <cell r="E6147" t="str">
            <v>65,37</v>
          </cell>
        </row>
        <row r="6148">
          <cell r="A6148" t="str">
            <v>93390</v>
          </cell>
          <cell r="B6148" t="str">
            <v>REVESTIMENTO CERÂMICO PARA PISO COM PLACAS TIPO ESMALTADA PADRÃO POPULAR DE DIMENSÕES 35X35 CM APLICADA EM AMBIENTES DE ÁREA ENTRE 5 M2 E 10 M2. AF_02/2023_PE</v>
          </cell>
          <cell r="C6148" t="str">
            <v>M2</v>
          </cell>
          <cell r="D6148" t="str">
            <v>COEFICIENTE DE REPRESENTATIVIDADE</v>
          </cell>
          <cell r="E6148" t="str">
            <v>59,69</v>
          </cell>
        </row>
        <row r="6149">
          <cell r="A6149" t="str">
            <v>93391</v>
          </cell>
          <cell r="B6149" t="str">
            <v>REVESTIMENTO CERÂMICO PARA PISO COM PLACAS TIPO ESMALTADA PADRÃO POPULAR DE DIMENSÕES 35X35 CM APLICADA EM AMBIENTES DE ÁREA MAIOR QUE 10 M2. AF_02/2023_PE</v>
          </cell>
          <cell r="C6149" t="str">
            <v>M2</v>
          </cell>
          <cell r="D6149" t="str">
            <v>COEFICIENTE DE REPRESENTATIVIDADE</v>
          </cell>
          <cell r="E6149" t="str">
            <v>53,93</v>
          </cell>
        </row>
        <row r="6150">
          <cell r="A6150" t="str">
            <v>104593</v>
          </cell>
          <cell r="B6150" t="str">
            <v>REVESTIMENTO CERÂMICO PARA PISO COM PLACAS TIPO ESMALTADA EXTRA DE DIMENSÕES 80X80 CM APLICADA EM AMBIENTES DE ÁREA MENOR QUE 5 M². AF_02/2023_PE</v>
          </cell>
          <cell r="C6150" t="str">
            <v>M2</v>
          </cell>
          <cell r="D6150" t="str">
            <v>COEFICIENTE DE REPRESENTATIVIDADE</v>
          </cell>
          <cell r="E6150" t="str">
            <v>136,55</v>
          </cell>
        </row>
        <row r="6151">
          <cell r="A6151" t="str">
            <v>104594</v>
          </cell>
          <cell r="B6151" t="str">
            <v>REVESTIMENTO CERÂMICO PARA PISO COM PLACAS TIPO ESMALTADA EXTRA DE DIMENSÕES 80X80 CM APLICADA EM AMBIENTES DE ÁREA ENTRE 5 M² E 10 M². AF_02/2023_PE</v>
          </cell>
          <cell r="C6151" t="str">
            <v>M2</v>
          </cell>
          <cell r="D6151" t="str">
            <v>COEFICIENTE DE REPRESENTATIVIDADE</v>
          </cell>
          <cell r="E6151" t="str">
            <v>123,40</v>
          </cell>
        </row>
        <row r="6152">
          <cell r="A6152" t="str">
            <v>104595</v>
          </cell>
          <cell r="B6152" t="str">
            <v>REVESTIMENTO CERÂMICO PARA PISO COM PLACAS TIPO ESMALTADA EXTRA DE DIMENSÕES 80X80 CM APLICADA EM AMBIENTES DE ÁREA MAIOR QUE 10 M². AF_02/2023_PE</v>
          </cell>
          <cell r="C6152" t="str">
            <v>M2</v>
          </cell>
          <cell r="D6152" t="str">
            <v>COEFICIENTE DE REPRESENTATIVIDADE</v>
          </cell>
          <cell r="E6152" t="str">
            <v>113,17</v>
          </cell>
        </row>
        <row r="6153">
          <cell r="A6153" t="str">
            <v>104596</v>
          </cell>
          <cell r="B6153" t="str">
            <v>REVESTIMENTO CERÂMICO PARA PISO COM PLACAS TIPO PORCELANATO DE DIMENSÕES 80X80 CM APLICADA EM AMBIENTES DE ÁREA MENOR QUE 5 M². AF_02/2023_PE</v>
          </cell>
          <cell r="C6153" t="str">
            <v>M2</v>
          </cell>
          <cell r="D6153" t="str">
            <v>COEFICIENTE DE REPRESENTATIVIDADE</v>
          </cell>
          <cell r="E6153" t="str">
            <v>215,67</v>
          </cell>
        </row>
        <row r="6154">
          <cell r="A6154" t="str">
            <v>104597</v>
          </cell>
          <cell r="B6154" t="str">
            <v>REVESTIMENTO CERÂMICO PARA PISO COM PLACAS TIPO PORCELANATO DE DIMENSÕES 80X80 CM APLICADA EM AMBIENTES DE ÁREA ENTRE 5 M² E 10 M². AF_02/2023_PE</v>
          </cell>
          <cell r="C6154" t="str">
            <v>M2</v>
          </cell>
          <cell r="D6154" t="str">
            <v>COEFICIENTE DE REPRESENTATIVIDADE</v>
          </cell>
          <cell r="E6154" t="str">
            <v>199,69</v>
          </cell>
        </row>
        <row r="6155">
          <cell r="A6155" t="str">
            <v>104598</v>
          </cell>
          <cell r="B6155" t="str">
            <v>REVESTIMENTO CERÂMICO PARA PISO COM PLACAS TIPO PORCELANATO DE DIMENSÕES 80X80 CM APLICADA EM AMBIENTES DE ÁREA MAIOR QUE 10 M². AF_02/2023_PE</v>
          </cell>
          <cell r="C6155" t="str">
            <v>M2</v>
          </cell>
          <cell r="D6155" t="str">
            <v>COEFICIENTE DE REPRESENTATIVIDADE</v>
          </cell>
          <cell r="E6155" t="str">
            <v>188,03</v>
          </cell>
        </row>
        <row r="6156">
          <cell r="A6156" t="str">
            <v>104599</v>
          </cell>
          <cell r="B6156" t="str">
            <v>REVESTIMENTO CERÂMICO PARA PISO COM PLACAS TIPO ESMALTADA EXTRA DE DIMENSÕES 35X35 CM APLICADA EM DIAGONAL EM AMBIENTES DE ÁREA MENOR QUE 5 M². AF_02/2023_PE</v>
          </cell>
          <cell r="C6156" t="str">
            <v>M2</v>
          </cell>
          <cell r="D6156" t="str">
            <v>COEFICIENTE DE REPRESENTATIVIDADE</v>
          </cell>
          <cell r="E6156" t="str">
            <v>85,28</v>
          </cell>
        </row>
        <row r="6157">
          <cell r="A6157" t="str">
            <v>104600</v>
          </cell>
          <cell r="B6157" t="str">
            <v>REVESTIMENTO CERÂMICO PARA PISO COM PLACAS TIPO ESMALTADA PADRÃO POPULAR DE DIMENSÕES 35X35 CM APLICADA EM DIAGONAL EM AMBIENTES DE ÁREA MENOR QUE 5 M². AF_02/2023_PE</v>
          </cell>
          <cell r="C6157" t="str">
            <v>M2</v>
          </cell>
          <cell r="D6157" t="str">
            <v>COEFICIENTE DE REPRESENTATIVIDADE</v>
          </cell>
          <cell r="E6157" t="str">
            <v>76,43</v>
          </cell>
        </row>
        <row r="6158">
          <cell r="A6158" t="str">
            <v>104601</v>
          </cell>
          <cell r="B6158" t="str">
            <v>REVESTIMENTO CERÂMICO PARA PISO COM PLACAS TIPO ESMALTADA EXTRA DE DIMENSÕES 35X35 CM APLICADA EM DIAGONAL EM AMBIENTES DE ÁREA ENTRE 5 M² E 10 M². AF_02/2023_PE</v>
          </cell>
          <cell r="C6158" t="str">
            <v>M2</v>
          </cell>
          <cell r="D6158" t="str">
            <v>COEFICIENTE DE REPRESENTATIVIDADE</v>
          </cell>
          <cell r="E6158" t="str">
            <v>72,17</v>
          </cell>
        </row>
        <row r="6159">
          <cell r="A6159" t="str">
            <v>104602</v>
          </cell>
          <cell r="B6159" t="str">
            <v>REVESTIMENTO CERÂMICO PARA PISO COM PLACAS TIPO ESMALTADA PADRÃO POPULAR DE DIMENSÕES 35X35 CM APLICADA EM DIAGONAL EM AMBIENTES DE ÁREA ENTRE 5 M² E 10 M². AF_02/2023_PE</v>
          </cell>
          <cell r="C6159" t="str">
            <v>M2</v>
          </cell>
          <cell r="D6159" t="str">
            <v>COEFICIENTE DE REPRESENTATIVIDADE</v>
          </cell>
          <cell r="E6159" t="str">
            <v>63,88</v>
          </cell>
        </row>
        <row r="6160">
          <cell r="A6160" t="str">
            <v>104603</v>
          </cell>
          <cell r="B6160" t="str">
            <v>REVESTIMENTO CERÂMICO PARA PISO COM PLACAS TIPO ESMALTADA EXTRA DE DIMENSÕES 35X35 CM APLICADA EM DIAGONAL EM AMBIENTES DE ÁREA MAIOR QUE 10 M². AF_02/2023_PE</v>
          </cell>
          <cell r="C6160" t="str">
            <v>M2</v>
          </cell>
          <cell r="D6160" t="str">
            <v>COEFICIENTE DE REPRESENTATIVIDADE</v>
          </cell>
          <cell r="E6160" t="str">
            <v>64,15</v>
          </cell>
        </row>
        <row r="6161">
          <cell r="A6161" t="str">
            <v>104604</v>
          </cell>
          <cell r="B6161" t="str">
            <v>REVESTIMENTO CERÂMICO PARA PISO COM PLACAS TIPO ESMALTADA PADRÃO POPULAR DE DIMENSÕES 35X35 CM APLICADA EM DIAGONAL EM AMBIENTES DE ÁREA MAIOR QUE 10 M². AF_02/2023_PE</v>
          </cell>
          <cell r="C6161" t="str">
            <v>M2</v>
          </cell>
          <cell r="D6161" t="str">
            <v>COEFICIENTE DE REPRESENTATIVIDADE</v>
          </cell>
          <cell r="E6161" t="str">
            <v>56,00</v>
          </cell>
        </row>
        <row r="6162">
          <cell r="A6162" t="str">
            <v>104605</v>
          </cell>
          <cell r="B6162" t="str">
            <v>REVESTIMENTO CERÂMICO PARA PISO COM PLACAS TIPO ESMALTADA EXTRA DE DIMENSÕES 45X45 CM APLICADA EM DIAGONAL EM AMBIENTES DE ÁREA MENOR QUE 5 M². AF_02/2023_PE</v>
          </cell>
          <cell r="C6162" t="str">
            <v>M2</v>
          </cell>
          <cell r="D6162" t="str">
            <v>COEFICIENTE DE REPRESENTATIVIDADE</v>
          </cell>
          <cell r="E6162" t="str">
            <v>102,63</v>
          </cell>
        </row>
        <row r="6163">
          <cell r="A6163" t="str">
            <v>104606</v>
          </cell>
          <cell r="B6163" t="str">
            <v>REVESTIMENTO CERÂMICO PARA PISO COM PLACAS TIPO ESMALTADA EXTRA DE DIMENSÕES 45X45 CM APLICADA EM DIAGONAL EM AMBIENTES DE ÁREA ENTRE 5 M² E 10 M². AF_02/2023_PE</v>
          </cell>
          <cell r="C6163" t="str">
            <v>M2</v>
          </cell>
          <cell r="D6163" t="str">
            <v>COEFICIENTE DE REPRESENTATIVIDADE</v>
          </cell>
          <cell r="E6163" t="str">
            <v>75,94</v>
          </cell>
        </row>
        <row r="6164">
          <cell r="A6164" t="str">
            <v>104607</v>
          </cell>
          <cell r="B6164" t="str">
            <v>REVESTIMENTO CERÂMICO PARA PISO COM PLACAS TIPO ESMALTADA EXTRA DE DIMENSÕES 45X45 CM APLICADA EM DIAGONAL EM AMBIENTES DE ÁREA MAIOR QUE 10 M². AF_02/2023_PE</v>
          </cell>
          <cell r="C6164" t="str">
            <v>M2</v>
          </cell>
          <cell r="D6164" t="str">
            <v>COEFICIENTE DE REPRESENTATIVIDADE</v>
          </cell>
          <cell r="E6164" t="str">
            <v>65,31</v>
          </cell>
        </row>
        <row r="6165">
          <cell r="A6165" t="str">
            <v>104608</v>
          </cell>
          <cell r="B6165" t="str">
            <v>REVESTIMENTO CERÂMICO PARA PISO COM PLACAS TIPO PORCELANATO DE DIMENSÕES 45X45 CM APLICADA EM DIAGONAL EM AMBIENTES DE ÁREA MENOR QUE 5 M². AF_02/2023_PE</v>
          </cell>
          <cell r="C6165" t="str">
            <v>M2</v>
          </cell>
          <cell r="D6165" t="str">
            <v>COEFICIENTE DE REPRESENTATIVIDADE</v>
          </cell>
          <cell r="E6165" t="str">
            <v>220,20</v>
          </cell>
        </row>
        <row r="6166">
          <cell r="A6166" t="str">
            <v>104609</v>
          </cell>
          <cell r="B6166" t="str">
            <v>REVESTIMENTO CERÂMICO PARA PISO COM PLACAS TIPO PORCELANATO DE DIMENSÕES 45X45 CM APLICADA EM DIAGONAL EM AMBIENTES DE ÁREA ENTRE 5 M² E 10 M². AF_02/2023_PE</v>
          </cell>
          <cell r="C6166" t="str">
            <v>M2</v>
          </cell>
          <cell r="D6166" t="str">
            <v>COEFICIENTE DE REPRESENTATIVIDADE</v>
          </cell>
          <cell r="E6166" t="str">
            <v>180,65</v>
          </cell>
        </row>
        <row r="6167">
          <cell r="A6167" t="str">
            <v>104610</v>
          </cell>
          <cell r="B6167" t="str">
            <v>REVESTIMENTO CERÂMICO PARA PISO COM PLACAS TIPO PORCELANATO DE DIMENSÕES 45X45 CM APLICADA EM DIAGONAL EM AMBIENTES DE ÁREA MAIOR QUE 10 M². AF_02/2023_PE</v>
          </cell>
          <cell r="C6167" t="str">
            <v>M2</v>
          </cell>
          <cell r="D6167" t="str">
            <v>COEFICIENTE DE REPRESENTATIVIDADE</v>
          </cell>
          <cell r="E6167" t="str">
            <v>166,99</v>
          </cell>
        </row>
        <row r="6168">
          <cell r="A6168" t="str">
            <v>98671</v>
          </cell>
          <cell r="B6168" t="str">
            <v>PISO EM GRANITO APLICADO EM AMBIENTES INTERNOS. AF_09/2020</v>
          </cell>
          <cell r="C6168" t="str">
            <v>M2</v>
          </cell>
          <cell r="D6168" t="str">
            <v>ATRIBUÍDO SÃO PAULO</v>
          </cell>
          <cell r="E6168" t="str">
            <v>449,16</v>
          </cell>
        </row>
        <row r="6169">
          <cell r="A6169" t="str">
            <v>98672</v>
          </cell>
          <cell r="B6169" t="str">
            <v>PISO EM MÁRMORE APLICADO EM AMBIENTES INTERNOS. AF_09/2020</v>
          </cell>
          <cell r="C6169" t="str">
            <v>M2</v>
          </cell>
          <cell r="D6169" t="str">
            <v>COEFICIENTE DE REPRESENTATIVIDADE</v>
          </cell>
          <cell r="E6169" t="str">
            <v>554,18</v>
          </cell>
        </row>
        <row r="6170">
          <cell r="A6170" t="str">
            <v>98678</v>
          </cell>
          <cell r="B6170" t="str">
            <v>PISO ELEVADO COM ESTRUTURA EM AÇO, COMPOSTO POR PEDESTAIS E LONGARINAS. AF_09/2020</v>
          </cell>
          <cell r="C6170" t="str">
            <v>M2</v>
          </cell>
          <cell r="D6170" t="str">
            <v>COEFICIENTE DE REPRESENTATIVIDADE</v>
          </cell>
          <cell r="E6170" t="str">
            <v>436,47</v>
          </cell>
        </row>
        <row r="6171">
          <cell r="A6171" t="str">
            <v>98679</v>
          </cell>
          <cell r="B6171" t="str">
            <v>PISO CIMENTADO, TRAÇO 1:3 (CIMENTO E AREIA), ACABAMENTO LISO, ESPESSURA 2,0 CM, PREPARO MECÂNICO DA ARGAMASSA. AF_09/2020</v>
          </cell>
          <cell r="C6171" t="str">
            <v>M2</v>
          </cell>
          <cell r="D6171" t="str">
            <v>ATRIBUÍDO SÃO PAULO</v>
          </cell>
          <cell r="E6171" t="str">
            <v>37,39</v>
          </cell>
        </row>
        <row r="6172">
          <cell r="A6172" t="str">
            <v>98680</v>
          </cell>
          <cell r="B6172" t="str">
            <v>PISO CIMENTADO, TRAÇO 1:3 (CIMENTO E AREIA), ACABAMENTO LISO, ESPESSURA 3,0 CM, PREPARO MECÂNICO DA ARGAMASSA. AF_09/2020</v>
          </cell>
          <cell r="C6172" t="str">
            <v>M2</v>
          </cell>
          <cell r="D6172" t="str">
            <v>ATRIBUÍDO SÃO PAULO</v>
          </cell>
          <cell r="E6172" t="str">
            <v>47,83</v>
          </cell>
        </row>
        <row r="6173">
          <cell r="A6173" t="str">
            <v>98681</v>
          </cell>
          <cell r="B6173" t="str">
            <v>PISO CIMENTADO, TRAÇO 1:3 (CIMENTO E AREIA), ACABAMENTO RÚSTICO, ESPESSURA 2,0 CM, PREPARO MECÂNICO DA ARGAMASSA. AF_09/2020</v>
          </cell>
          <cell r="C6173" t="str">
            <v>M2</v>
          </cell>
          <cell r="D6173" t="str">
            <v>ATRIBUÍDO SÃO PAULO</v>
          </cell>
          <cell r="E6173" t="str">
            <v>35,19</v>
          </cell>
        </row>
        <row r="6174">
          <cell r="A6174" t="str">
            <v>98682</v>
          </cell>
          <cell r="B6174" t="str">
            <v>PISO CIMENTADO, TRAÇO 1:3 (CIMENTO E AREIA), ACABAMENTO RÚSTICO, ESPESSURA 3,0 CM, PREPARO MECÂNICO DA ARGAMASSA. AF_09/2020</v>
          </cell>
          <cell r="C6174" t="str">
            <v>M2</v>
          </cell>
          <cell r="D6174" t="str">
            <v>ATRIBUÍDO SÃO PAULO</v>
          </cell>
          <cell r="E6174" t="str">
            <v>45,63</v>
          </cell>
        </row>
        <row r="6175">
          <cell r="A6175" t="str">
            <v>98685</v>
          </cell>
          <cell r="B6175" t="str">
            <v>RODAPÉ EM GRANITO, ALTURA 10 CM. AF_09/2020</v>
          </cell>
          <cell r="C6175" t="str">
            <v>M</v>
          </cell>
          <cell r="D6175" t="str">
            <v>ATRIBUÍDO SÃO PAULO</v>
          </cell>
          <cell r="E6175" t="str">
            <v>81,03</v>
          </cell>
        </row>
        <row r="6176">
          <cell r="A6176" t="str">
            <v>98686</v>
          </cell>
          <cell r="B6176" t="str">
            <v>RODAPÉ EM LADRILHO HIDRÁULICO, ALTURA 7 CM. AF_09/2020</v>
          </cell>
          <cell r="C6176" t="str">
            <v>M</v>
          </cell>
          <cell r="D6176" t="str">
            <v>ATRIBUÍDO SÃO PAULO</v>
          </cell>
          <cell r="E6176" t="str">
            <v>36,31</v>
          </cell>
        </row>
        <row r="6177">
          <cell r="A6177" t="str">
            <v>98688</v>
          </cell>
          <cell r="B6177" t="str">
            <v>RODAPÉ EM POLIESTIRENO, ALTURA 5 CM. AF_09/2020</v>
          </cell>
          <cell r="C6177" t="str">
            <v>M</v>
          </cell>
          <cell r="D6177" t="str">
            <v>COEFICIENTE DE REPRESENTATIVIDADE</v>
          </cell>
          <cell r="E6177" t="str">
            <v>91,08</v>
          </cell>
        </row>
        <row r="6178">
          <cell r="A6178" t="str">
            <v>98689</v>
          </cell>
          <cell r="B6178" t="str">
            <v>SOLEIRA EM GRANITO, LARGURA 15 CM, ESPESSURA 2,0 CM. AF_09/2020</v>
          </cell>
          <cell r="C6178" t="str">
            <v>M</v>
          </cell>
          <cell r="D6178" t="str">
            <v>ATRIBUÍDO SÃO PAULO</v>
          </cell>
          <cell r="E6178" t="str">
            <v>114,10</v>
          </cell>
        </row>
        <row r="6179">
          <cell r="A6179" t="str">
            <v>101090</v>
          </cell>
          <cell r="B6179" t="str">
            <v>PISO EM PEDRA PORTUGUESA ASSENTADO SOBRE ARGAMASSA SECA DE CIMENTO E AREIA, TRAÇO 1:3, REJUNTADO COM CIMENTO COMUM. AF_05/2020</v>
          </cell>
          <cell r="C6179" t="str">
            <v>M2</v>
          </cell>
          <cell r="D6179" t="str">
            <v>ATRIBUÍDO SÃO PAULO</v>
          </cell>
          <cell r="E6179" t="str">
            <v>186,71</v>
          </cell>
        </row>
        <row r="6180">
          <cell r="A6180" t="str">
            <v>101091</v>
          </cell>
          <cell r="B6180" t="str">
            <v>PISO EM LADRILHO HIDRÁULICO APLICADO EM AMBIENTES EXTERNOS. AF_05/2020</v>
          </cell>
          <cell r="C6180" t="str">
            <v>M2</v>
          </cell>
          <cell r="D6180" t="str">
            <v>ATRIBUÍDO SÃO PAULO</v>
          </cell>
          <cell r="E6180" t="str">
            <v>137,27</v>
          </cell>
        </row>
        <row r="6181">
          <cell r="A6181" t="str">
            <v>101725</v>
          </cell>
          <cell r="B6181" t="str">
            <v>PISO EM LADRILHO HIDRÁULICO APLICADO EM AMBIENTES INTERNOS DE ÁREA MENOR QUE 5 M², INCLUSO APLICAÇÃO DE RESINA. AF_09/2020</v>
          </cell>
          <cell r="C6181" t="str">
            <v>M2</v>
          </cell>
          <cell r="D6181" t="str">
            <v>ATRIBUÍDO SÃO PAULO</v>
          </cell>
          <cell r="E6181" t="str">
            <v>242,49</v>
          </cell>
        </row>
        <row r="6182">
          <cell r="A6182" t="str">
            <v>101726</v>
          </cell>
          <cell r="B6182" t="str">
            <v>PISO EM LADRILHO HIDRÁULICO APLICADO EM AMBIENTES INTERNOS DE ÁREA ENTRE 5 E 15 M², INCLUSO APLICAÇÃO DE RESINA. AF_09/2020</v>
          </cell>
          <cell r="C6182" t="str">
            <v>M2</v>
          </cell>
          <cell r="D6182" t="str">
            <v>ATRIBUÍDO SÃO PAULO</v>
          </cell>
          <cell r="E6182" t="str">
            <v>170,09</v>
          </cell>
        </row>
        <row r="6183">
          <cell r="A6183" t="str">
            <v>101731</v>
          </cell>
          <cell r="B6183" t="str">
            <v>PISO EM PEDRA  ASSENTADO SOBRE ARGAMASSA 1:3 (CIMENTO E AREIA). AF_09/2020</v>
          </cell>
          <cell r="C6183" t="str">
            <v>M2</v>
          </cell>
          <cell r="D6183" t="str">
            <v>ATRIBUÍDO SÃO PAULO</v>
          </cell>
          <cell r="E6183" t="str">
            <v>258,26</v>
          </cell>
        </row>
        <row r="6184">
          <cell r="A6184" t="str">
            <v>101732</v>
          </cell>
          <cell r="B6184" t="str">
            <v>PISO EM PEDRA ARDÓSIA ASSENTADO SOBRE ARGAMASSA 1:3 (CIMENTO E AREIA). AF_09/2020</v>
          </cell>
          <cell r="C6184" t="str">
            <v>M2</v>
          </cell>
          <cell r="D6184" t="str">
            <v>ATRIBUÍDO SÃO PAULO</v>
          </cell>
          <cell r="E6184" t="str">
            <v>84,34</v>
          </cell>
        </row>
        <row r="6185">
          <cell r="A6185" t="str">
            <v>101094</v>
          </cell>
          <cell r="B6185" t="str">
            <v>PISO PODOTÁTIL DE ALERTA OU DIRECIONAL, DE BORRACHA, ASSENTADO SOBRE ARGAMASSA. AF_05/2020</v>
          </cell>
          <cell r="C6185" t="str">
            <v>M</v>
          </cell>
          <cell r="D6185" t="str">
            <v>COEFICIENTE DE REPRESENTATIVIDADE</v>
          </cell>
          <cell r="E6185" t="str">
            <v>233,94</v>
          </cell>
        </row>
        <row r="6186">
          <cell r="A6186" t="str">
            <v>101727</v>
          </cell>
          <cell r="B6186" t="str">
            <v>PISO VINÍLICO SEMI-FLEXÍVEL EM PLACAS, PADRÃO LISO, ESPESSURA 3,2 MM, FIXADO COM COLA. AF_09/2020</v>
          </cell>
          <cell r="C6186" t="str">
            <v>M2</v>
          </cell>
          <cell r="D6186" t="str">
            <v>COEFICIENTE DE REPRESENTATIVIDADE</v>
          </cell>
          <cell r="E6186" t="str">
            <v>283,51</v>
          </cell>
        </row>
        <row r="6187">
          <cell r="A6187" t="str">
            <v>101733</v>
          </cell>
          <cell r="B6187" t="str">
            <v>PISO DE BORRACHA PASTILHADO/FRISADO, ESPESSURA 7MM, ASSENTADO COM ARGAMASSA. AF_09/2020</v>
          </cell>
          <cell r="C6187" t="str">
            <v>M2</v>
          </cell>
          <cell r="D6187" t="str">
            <v>COEFICIENTE DE REPRESENTATIVIDADE</v>
          </cell>
          <cell r="E6187" t="str">
            <v>373,32</v>
          </cell>
        </row>
        <row r="6188">
          <cell r="A6188" t="str">
            <v>101734</v>
          </cell>
          <cell r="B6188" t="str">
            <v>PISO DE BORRACHA PASTILHADO, ESPESSURA 15MM, ASSENTADO COM ARGAMASSA. AF_09/2020</v>
          </cell>
          <cell r="C6188" t="str">
            <v>M2</v>
          </cell>
          <cell r="D6188" t="str">
            <v>COEFICIENTE DE REPRESENTATIVIDADE</v>
          </cell>
          <cell r="E6188" t="str">
            <v>577,84</v>
          </cell>
        </row>
        <row r="6189">
          <cell r="A6189" t="str">
            <v>101735</v>
          </cell>
          <cell r="B6189" t="str">
            <v>PISO DE BORRACHA ESPORTIVO, ESPESSURA 15MM, ASSENTADO COM ARGAMASSA. AF_09/2020</v>
          </cell>
          <cell r="C6189" t="str">
            <v>M2</v>
          </cell>
          <cell r="D6189" t="str">
            <v>COEFICIENTE DE REPRESENTATIVIDADE</v>
          </cell>
          <cell r="E6189" t="str">
            <v>592,68</v>
          </cell>
        </row>
        <row r="6190">
          <cell r="A6190" t="str">
            <v>101736</v>
          </cell>
          <cell r="B6190" t="str">
            <v>PISO DE BORRACHA PASTILHADO, ESPESSURA 3,5MM, FIXADO COM ADESIVO ACRÍLICO. AF_09/2020</v>
          </cell>
          <cell r="C6190" t="str">
            <v>M2</v>
          </cell>
          <cell r="D6190" t="str">
            <v>COEFICIENTE DE REPRESENTATIVIDADE</v>
          </cell>
          <cell r="E6190" t="str">
            <v>129,02</v>
          </cell>
        </row>
        <row r="6191">
          <cell r="A6191" t="str">
            <v>101737</v>
          </cell>
          <cell r="B6191" t="str">
            <v>PISO DE BORRACHA CANELADO, ESPESSURA 3,5MM, FIXADO COM ADESIVO ACRÍLICO. AF_09/2020</v>
          </cell>
          <cell r="C6191" t="str">
            <v>M2</v>
          </cell>
          <cell r="D6191" t="str">
            <v>COEFICIENTE DE REPRESENTATIVIDADE</v>
          </cell>
          <cell r="E6191" t="str">
            <v>158,37</v>
          </cell>
        </row>
        <row r="6192">
          <cell r="A6192" t="str">
            <v>101748</v>
          </cell>
          <cell r="B6192" t="str">
            <v>PREPARO DE CONTRAPISO COM POLITRIZ. AF_09/2020</v>
          </cell>
          <cell r="C6192" t="str">
            <v>M2</v>
          </cell>
          <cell r="D6192" t="str">
            <v>ATRIBUÍDO SÃO PAULO</v>
          </cell>
          <cell r="E6192" t="str">
            <v>2,88</v>
          </cell>
        </row>
        <row r="6193">
          <cell r="A6193" t="str">
            <v>104162</v>
          </cell>
          <cell r="B6193" t="str">
            <v>PISO EM GRANILITE, MARMORITE OU GRANITINA EM AMBIENTES INTERNOS, COM ESPESSURA DE 8 MM, INCLUSO MISTURA EM BETONEIRA, COLOCAÇÃO DAS JUNTAS, APLICAÇÃO DO PISO, 4 POLIMENTOS COM POLITRIZ, ESTUCAMENTO, SELADOR E CERA. AF_06/2022</v>
          </cell>
          <cell r="C6193" t="str">
            <v>M2</v>
          </cell>
          <cell r="D6193" t="str">
            <v>ATRIBUÍDO SÃO PAULO</v>
          </cell>
          <cell r="E6193" t="str">
            <v>101,20</v>
          </cell>
        </row>
        <row r="6194">
          <cell r="A6194" t="str">
            <v>101092</v>
          </cell>
          <cell r="B6194" t="str">
            <v>PISO EM GRANITO APLICADO EM CALÇADAS OU PISOS EXTERNOS. AF_05/2020</v>
          </cell>
          <cell r="C6194" t="str">
            <v>M2</v>
          </cell>
          <cell r="D6194" t="str">
            <v>ATRIBUÍDO SÃO PAULO</v>
          </cell>
          <cell r="E6194" t="str">
            <v>457,83</v>
          </cell>
        </row>
        <row r="6195">
          <cell r="A6195" t="str">
            <v>101093</v>
          </cell>
          <cell r="B6195" t="str">
            <v>PISO EM MÁRMORE APLICADO EM CALÇADAS OU PISOS EXTERNOS. AF_05/2020</v>
          </cell>
          <cell r="C6195" t="str">
            <v>M2</v>
          </cell>
          <cell r="D6195" t="str">
            <v>COEFICIENTE DE REPRESENTATIVIDADE</v>
          </cell>
          <cell r="E6195" t="str">
            <v>562,85</v>
          </cell>
        </row>
        <row r="6196">
          <cell r="A6196" t="str">
            <v>98695</v>
          </cell>
          <cell r="B6196" t="str">
            <v>SOLEIRA EM MÁRMORE, LARGURA 15 CM, ESPESSURA 2,0 CM. AF_09/2020</v>
          </cell>
          <cell r="C6196" t="str">
            <v>M</v>
          </cell>
          <cell r="D6196" t="str">
            <v>COEFICIENTE DE REPRESENTATIVIDADE</v>
          </cell>
          <cell r="E6196" t="str">
            <v>95,72</v>
          </cell>
        </row>
        <row r="6197">
          <cell r="A6197" t="str">
            <v>98697</v>
          </cell>
          <cell r="B6197" t="str">
            <v>RODAPÉ EM MÁRMORE, ALTURA 7 CM. AF_09/2020</v>
          </cell>
          <cell r="C6197" t="str">
            <v>M</v>
          </cell>
          <cell r="D6197" t="str">
            <v>COEFICIENTE DE REPRESENTATIVIDADE</v>
          </cell>
          <cell r="E6197" t="str">
            <v>63,92</v>
          </cell>
        </row>
        <row r="6198">
          <cell r="A6198" t="str">
            <v>101738</v>
          </cell>
          <cell r="B6198" t="str">
            <v>RODAPÉ EM MADEIRA, ALTURA 7CM, FIXADO COM COLA. AF_09/2020</v>
          </cell>
          <cell r="C6198" t="str">
            <v>M</v>
          </cell>
          <cell r="D6198" t="str">
            <v>ATRIBUÍDO SÃO PAULO</v>
          </cell>
          <cell r="E6198" t="str">
            <v>30,45</v>
          </cell>
        </row>
        <row r="6199">
          <cell r="A6199" t="str">
            <v>101739</v>
          </cell>
          <cell r="B6199" t="str">
            <v>RODAPÉ EM MADEIRA, ALTURA 7CM, FIXADO COM COLA E PARAFUSOS. AF_09/2020</v>
          </cell>
          <cell r="C6199" t="str">
            <v>M</v>
          </cell>
          <cell r="D6199" t="str">
            <v>ATRIBUÍDO SÃO PAULO</v>
          </cell>
          <cell r="E6199" t="str">
            <v>33,23</v>
          </cell>
        </row>
        <row r="6200">
          <cell r="A6200" t="str">
            <v>88648</v>
          </cell>
          <cell r="B6200" t="str">
            <v>RODAPÉ CERÂMICO DE 7CM DE ALTURA COM PLACAS TIPO ESMALTADA EXTRA  DE DIMENSÕES 35X35CM. AF_02/2023</v>
          </cell>
          <cell r="C6200" t="str">
            <v>M</v>
          </cell>
          <cell r="D6200" t="str">
            <v>COEFICIENTE DE REPRESENTATIVIDADE</v>
          </cell>
          <cell r="E6200" t="str">
            <v>8,34</v>
          </cell>
        </row>
        <row r="6201">
          <cell r="A6201" t="str">
            <v>88649</v>
          </cell>
          <cell r="B6201" t="str">
            <v>RODAPÉ CERÂMICO DE 7CM DE ALTURA COM PLACAS TIPO ESMALTADA EXTRA DE DIMENSÕES 45X45CM. AF_02/2023</v>
          </cell>
          <cell r="C6201" t="str">
            <v>M</v>
          </cell>
          <cell r="D6201" t="str">
            <v>COEFICIENTE DE REPRESENTATIVIDADE</v>
          </cell>
          <cell r="E6201" t="str">
            <v>9,64</v>
          </cell>
        </row>
        <row r="6202">
          <cell r="A6202" t="str">
            <v>88650</v>
          </cell>
          <cell r="B6202" t="str">
            <v>RODAPÉ CERÂMICO DE 7CM DE ALTURA COM PLACAS TIPO ESMALTADA EXTRA DE DIMENSÕES 60X60CM. AF_02/2023</v>
          </cell>
          <cell r="C6202" t="str">
            <v>M</v>
          </cell>
          <cell r="D6202" t="str">
            <v>COEFICIENTE DE REPRESENTATIVIDADE</v>
          </cell>
          <cell r="E6202" t="str">
            <v>20,27</v>
          </cell>
        </row>
        <row r="6203">
          <cell r="A6203" t="str">
            <v>96467</v>
          </cell>
          <cell r="B6203" t="str">
            <v>RODAPÉ CERÂMICO DE 7CM DE ALTURA COM PLACAS TIPO ESMALTADA COMERCIAL DE DIMENSÕES 35X35CM (PADRAO POPULAR). AF_02/2023</v>
          </cell>
          <cell r="C6203" t="str">
            <v>M</v>
          </cell>
          <cell r="D6203" t="str">
            <v>COEFICIENTE DE REPRESENTATIVIDADE</v>
          </cell>
          <cell r="E6203" t="str">
            <v>7,41</v>
          </cell>
        </row>
        <row r="6204">
          <cell r="A6204" t="str">
            <v>101740</v>
          </cell>
          <cell r="B6204" t="str">
            <v>RODAPÉ EM ARDÓSIA ALTURA 10CM. AF_09/2020</v>
          </cell>
          <cell r="C6204" t="str">
            <v>M</v>
          </cell>
          <cell r="D6204" t="str">
            <v>ATRIBUÍDO SÃO PAULO</v>
          </cell>
          <cell r="E6204" t="str">
            <v>38,90</v>
          </cell>
        </row>
        <row r="6205">
          <cell r="A6205" t="str">
            <v>101741</v>
          </cell>
          <cell r="B6205" t="str">
            <v>RODAPÉ EM MARMORITE, ALTURA 10CM. AF_09/2020</v>
          </cell>
          <cell r="C6205" t="str">
            <v>M</v>
          </cell>
          <cell r="D6205" t="str">
            <v>COEFICIENTE DE REPRESENTATIVIDADE</v>
          </cell>
          <cell r="E6205" t="str">
            <v>19,57</v>
          </cell>
        </row>
        <row r="6206">
          <cell r="A6206" t="str">
            <v>94990</v>
          </cell>
          <cell r="B6206" t="str">
            <v>EXECUÇÃO DE PASSEIO (CALÇADA) OU PISO DE CONCRETO COM CONCRETO MOLDADO IN LOCO, FEITO EM OBRA, ACABAMENTO CONVENCIONAL, NÃO ARMADO. AF_08/2022</v>
          </cell>
          <cell r="C6206" t="str">
            <v>M3</v>
          </cell>
          <cell r="D6206" t="str">
            <v>COEFICIENTE DE REPRESENTATIVIDADE</v>
          </cell>
          <cell r="E6206" t="str">
            <v>893,50</v>
          </cell>
        </row>
        <row r="6207">
          <cell r="A6207" t="str">
            <v>94991</v>
          </cell>
          <cell r="B6207" t="str">
            <v>EXECUÇÃO DE PASSEIO (CALÇADA) OU PISO DE CONCRETO COM CONCRETO MOLDADO IN LOCO, USINADO C20, ACABAMENTO CONVENCIONAL, NÃO ARMADO. AF_08/2022</v>
          </cell>
          <cell r="C6207" t="str">
            <v>M3</v>
          </cell>
          <cell r="D6207" t="str">
            <v>COEFICIENTE DE REPRESENTATIVIDADE</v>
          </cell>
          <cell r="E6207" t="str">
            <v>697,83</v>
          </cell>
        </row>
        <row r="6208">
          <cell r="A6208" t="str">
            <v>94992</v>
          </cell>
          <cell r="B6208" t="str">
            <v>EXECUÇÃO DE PASSEIO (CALÇADA) OU PISO DE CONCRETO COM CONCRETO MOLDADO IN LOCO, FEITO EM OBRA, ACABAMENTO CONVENCIONAL, ESPESSURA 6 CM, ARMADO. AF_08/2022</v>
          </cell>
          <cell r="C6208" t="str">
            <v>M2</v>
          </cell>
          <cell r="D6208" t="str">
            <v>COEFICIENTE DE REPRESENTATIVIDADE</v>
          </cell>
          <cell r="E6208" t="str">
            <v>100,41</v>
          </cell>
        </row>
        <row r="6209">
          <cell r="A6209" t="str">
            <v>94993</v>
          </cell>
          <cell r="B6209" t="str">
            <v>EXECUÇÃO DE PASSEIO (CALÇADA) OU PISO DE CONCRETO COM CONCRETO MOLDADO IN LOCO, USINADO, ACABAMENTO CONVENCIONAL, ESPESSURA 6 CM, ARMADO. AF_08/2022</v>
          </cell>
          <cell r="C6209" t="str">
            <v>M2</v>
          </cell>
          <cell r="D6209" t="str">
            <v>COEFICIENTE DE REPRESENTATIVIDADE</v>
          </cell>
          <cell r="E6209" t="str">
            <v>88,66</v>
          </cell>
        </row>
        <row r="6210">
          <cell r="A6210" t="str">
            <v>94994</v>
          </cell>
          <cell r="B6210" t="str">
            <v>EXECUÇÃO DE PASSEIO (CALÇADA) OU PISO DE CONCRETO COM CONCRETO MOLDADO IN LOCO, FEITO EM OBRA, ACABAMENTO CONVENCIONAL, ESPESSURA 8 CM, ARMADO. AF_08/2022</v>
          </cell>
          <cell r="C6210" t="str">
            <v>M2</v>
          </cell>
          <cell r="D6210" t="str">
            <v>COEFICIENTE DE REPRESENTATIVIDADE</v>
          </cell>
          <cell r="E6210" t="str">
            <v>118,49</v>
          </cell>
        </row>
        <row r="6211">
          <cell r="A6211" t="str">
            <v>94995</v>
          </cell>
          <cell r="B6211" t="str">
            <v>EXECUÇÃO DE PASSEIO (CALÇADA) OU PISO DE CONCRETO COM CONCRETO MOLDADO IN LOCO, USINADO, ACABAMENTO CONVENCIONAL, ESPESSURA 8 CM, ARMADO. AF_08/2022</v>
          </cell>
          <cell r="C6211" t="str">
            <v>M2</v>
          </cell>
          <cell r="D6211" t="str">
            <v>COEFICIENTE DE REPRESENTATIVIDADE</v>
          </cell>
          <cell r="E6211" t="str">
            <v>102,84</v>
          </cell>
        </row>
        <row r="6212">
          <cell r="A6212" t="str">
            <v>101747</v>
          </cell>
          <cell r="B6212" t="str">
            <v>PISO EM CONCRETO 20 MPA PREPARO MECÂNICO, ESPESSURA 7CM. AF_09/2020</v>
          </cell>
          <cell r="C6212" t="str">
            <v>M2</v>
          </cell>
          <cell r="D6212" t="str">
            <v>ATRIBUÍDO SÃO PAULO</v>
          </cell>
          <cell r="E6212" t="str">
            <v>96,96</v>
          </cell>
        </row>
        <row r="6213">
          <cell r="A6213" t="str">
            <v>104626</v>
          </cell>
          <cell r="B6213" t="str">
            <v>EXECUÇÃO DE PASSEIO (CALÇADA) OU PISO DE CONCRETO COM CONCRETO MOLDADO IN LOCO, USINADO C25, ACABAMENTO CONVENCIONAL, NÃO ARMADO. AF_03/2023</v>
          </cell>
          <cell r="C6213" t="str">
            <v>M3</v>
          </cell>
          <cell r="D6213" t="str">
            <v>COEFICIENTE DE REPRESENTATIVIDADE</v>
          </cell>
          <cell r="E6213" t="str">
            <v>714,67</v>
          </cell>
        </row>
        <row r="6214">
          <cell r="A6214" t="str">
            <v>104658</v>
          </cell>
          <cell r="B6214" t="str">
            <v>PISO PODOTÁTIL DE ALERTA OU DIRECIONAL, DE CONCRETO, ASSENTADO SOBRE ARGAMASSA. AF_05/2023</v>
          </cell>
          <cell r="C6214" t="str">
            <v>M2</v>
          </cell>
          <cell r="D6214" t="str">
            <v>COEFICIENTE DE REPRESENTATIVIDADE</v>
          </cell>
          <cell r="E6214" t="str">
            <v>150,49</v>
          </cell>
        </row>
        <row r="6215">
          <cell r="A6215" t="str">
            <v>87620</v>
          </cell>
          <cell r="B6215" t="str">
            <v>CONTRAPISO EM ARGAMASSA TRAÇO 1:4 (CIMENTO E AREIA), PREPARO MECÂNICO COM BETONEIRA 400 L, APLICADO EM ÁREAS SECAS SOBRE LAJE, ADERIDO, ACABAMENTO NÃO REFORÇADO, ESPESSURA 2CM. AF_07/2021</v>
          </cell>
          <cell r="C6215" t="str">
            <v>M2</v>
          </cell>
          <cell r="D6215" t="str">
            <v>COEFICIENTE DE REPRESENTATIVIDADE</v>
          </cell>
          <cell r="E6215" t="str">
            <v>33,08</v>
          </cell>
        </row>
        <row r="6216">
          <cell r="A6216" t="str">
            <v>87622</v>
          </cell>
          <cell r="B6216" t="str">
            <v>CONTRAPISO EM ARGAMASSA TRAÇO 1:4 (CIMENTO E AREIA), PREPARO MANUAL, APLICADO EM ÁREAS SECAS SOBRE LAJE, ADERIDO, ACABAMENTO NÃO REFORÇADO, ESPESSURA 2CM. AF_07/2021</v>
          </cell>
          <cell r="C6216" t="str">
            <v>M2</v>
          </cell>
          <cell r="D6216" t="str">
            <v>COEFICIENTE DE REPRESENTATIVIDADE</v>
          </cell>
          <cell r="E6216" t="str">
            <v>35,82</v>
          </cell>
        </row>
        <row r="6217">
          <cell r="A6217" t="str">
            <v>87623</v>
          </cell>
          <cell r="B6217" t="str">
            <v>CONTRAPISO EM ARGAMASSA PRONTA, PREPARO MECÂNICO COM MISTURADOR 300 KG, APLICADO EM ÁREAS SECAS SOBRE LAJE, ADERIDO, ACABAMENTO NÃO REFORÇADO, ESPESSURA 2CM. AF_07/2021</v>
          </cell>
          <cell r="C6217" t="str">
            <v>M2</v>
          </cell>
          <cell r="D6217" t="str">
            <v>COEFICIENTE DE REPRESENTATIVIDADE</v>
          </cell>
          <cell r="E6217" t="str">
            <v>66,21</v>
          </cell>
        </row>
        <row r="6218">
          <cell r="A6218" t="str">
            <v>87624</v>
          </cell>
          <cell r="B6218" t="str">
            <v>CONTRAPISO EM ARGAMASSA PRONTA, PREPARO MECÂNICO COM MISTURADOR 300 KG, APLICADO EM ÁREAS SECAS SOBRE LAJE, ADERIDO, ACABAMENTO NÃO REFORÇADO, ESPESSURA 2CM. AF_07/2021</v>
          </cell>
          <cell r="C6218" t="str">
            <v>M2</v>
          </cell>
          <cell r="D6218" t="str">
            <v>COEFICIENTE DE REPRESENTATIVIDADE</v>
          </cell>
          <cell r="E6218" t="str">
            <v>71,58</v>
          </cell>
        </row>
        <row r="6219">
          <cell r="A6219" t="str">
            <v>87630</v>
          </cell>
          <cell r="B6219" t="str">
            <v>CONTRAPISO EM ARGAMASSA TRAÇO 1:4 (CIMENTO E AREIA), PREPARO MECÂNICO COM BETONEIRA 400 L, APLICADO EM ÁREAS SECAS SOBRE LAJE, ADERIDO, ACABAMENTO NÃO REFORÇADO, ESPESSURA 3CM. AF_07/2021</v>
          </cell>
          <cell r="C6219" t="str">
            <v>M2</v>
          </cell>
          <cell r="D6219" t="str">
            <v>COEFICIENTE DE REPRESENTATIVIDADE</v>
          </cell>
          <cell r="E6219" t="str">
            <v>42,22</v>
          </cell>
        </row>
        <row r="6220">
          <cell r="A6220" t="str">
            <v>87632</v>
          </cell>
          <cell r="B6220" t="str">
            <v>CONTRAPISO EM ARGAMASSA TRAÇO 1:4 (CIMENTO E AREIA), PREPARO MANUAL, APLICADO EM ÁREAS SECAS SOBRE LAJE, ADERIDO, ACABAMENTO NÃO REFORÇADO, ESPESSURA 3CM. AF_07/2021</v>
          </cell>
          <cell r="C6220" t="str">
            <v>M2</v>
          </cell>
          <cell r="D6220" t="str">
            <v>COEFICIENTE DE REPRESENTATIVIDADE</v>
          </cell>
          <cell r="E6220" t="str">
            <v>46,03</v>
          </cell>
        </row>
        <row r="6221">
          <cell r="A6221" t="str">
            <v>87633</v>
          </cell>
          <cell r="B6221" t="str">
            <v>CONTRAPISO EM ARGAMASSA PRONTA, PREPARO MECÂNICO COM MISTURADOR 300 KG, APLICADO EM ÁREAS SECAS SOBRE LAJE, ADERIDO, ACABAMENTO NÃO REFORÇADO, ESPESSURA 3CM. AF_07/2021</v>
          </cell>
          <cell r="C6221" t="str">
            <v>M2</v>
          </cell>
          <cell r="D6221" t="str">
            <v>COEFICIENTE DE REPRESENTATIVIDADE</v>
          </cell>
          <cell r="E6221" t="str">
            <v>88,27</v>
          </cell>
        </row>
        <row r="6222">
          <cell r="A6222" t="str">
            <v>87634</v>
          </cell>
          <cell r="B6222" t="str">
            <v>CONTRAPISO EM ARGAMASSA PRONTA, PREPARO MANUAL, APLICADO EM ÁREAS SECAS SOBRE LAJE, ADERIDO, ACABAMENTO NÃO REFORÇADO, ESPESSURA 3CM. AF_07/2021</v>
          </cell>
          <cell r="C6222" t="str">
            <v>M2</v>
          </cell>
          <cell r="D6222" t="str">
            <v>COEFICIENTE DE REPRESENTATIVIDADE</v>
          </cell>
          <cell r="E6222" t="str">
            <v>95,74</v>
          </cell>
        </row>
        <row r="6223">
          <cell r="A6223" t="str">
            <v>87640</v>
          </cell>
          <cell r="B6223" t="str">
            <v>CONTRAPISO EM ARGAMASSA TRAÇO 1:4 (CIMENTO E AREIA), PREPARO MECÂNICO COM BETONEIRA 400 L, APLICADO EM ÁREAS SECAS SOBRE LAJE, ADERIDO, ACABAMENTO NÃO REFORÇADO, ESPESSURA 4CM. AF_07/2021</v>
          </cell>
          <cell r="C6223" t="str">
            <v>M2</v>
          </cell>
          <cell r="D6223" t="str">
            <v>COEFICIENTE DE REPRESENTATIVIDADE</v>
          </cell>
          <cell r="E6223" t="str">
            <v>49,72</v>
          </cell>
        </row>
        <row r="6224">
          <cell r="A6224" t="str">
            <v>87642</v>
          </cell>
          <cell r="B6224" t="str">
            <v>CONTRAPISO EM ARGAMASSA TRAÇO 1:4 (CIMENTO E AREIA), PREPARO MANUAL, APLICADO EM ÁREAS SECAS SOBRE LAJE, ADERIDO, ACABAMENTO NÃO REFORÇADO, ESPESSURA 4CM. AF_07/2021</v>
          </cell>
          <cell r="C6224" t="str">
            <v>M2</v>
          </cell>
          <cell r="D6224" t="str">
            <v>COEFICIENTE DE REPRESENTATIVIDADE</v>
          </cell>
          <cell r="E6224" t="str">
            <v>54,40</v>
          </cell>
        </row>
        <row r="6225">
          <cell r="A6225" t="str">
            <v>87643</v>
          </cell>
          <cell r="B6225" t="str">
            <v>CONTRAPISO EM ARGAMASSA PRONTA, PREPARO MECÂNICO COM MISTURADOR 300 KG, APLICADO EM ÁREAS SECAS SOBRE LAJE, ADERIDO, ACABAMENTO NÃO REFORÇADO, ESPESSURA 4CM. AF_07/2021</v>
          </cell>
          <cell r="C6225" t="str">
            <v>M2</v>
          </cell>
          <cell r="D6225" t="str">
            <v>COEFICIENTE DE REPRESENTATIVIDADE</v>
          </cell>
          <cell r="E6225" t="str">
            <v>106,34</v>
          </cell>
        </row>
        <row r="6226">
          <cell r="A6226" t="str">
            <v>87644</v>
          </cell>
          <cell r="B6226" t="str">
            <v>CONTRAPISO EM ARGAMASSA PRONTA, PREPARO MANUAL, APLICADO EM ÁREAS SECAS SOBRE LAJE, ADERIDO, ACABAMENTO NÃO REFORÇADO, ESPESSURA 4CM. AF_07/2021</v>
          </cell>
          <cell r="C6226" t="str">
            <v>M2</v>
          </cell>
          <cell r="D6226" t="str">
            <v>COEFICIENTE DE REPRESENTATIVIDADE</v>
          </cell>
          <cell r="E6226" t="str">
            <v>115,53</v>
          </cell>
        </row>
        <row r="6227">
          <cell r="A6227" t="str">
            <v>87680</v>
          </cell>
          <cell r="B6227" t="str">
            <v>CONTRAPISO EM ARGAMASSA TRAÇO 1:4 (CIMENTO E AREIA), PREPARO MECÂNICO COM BETONEIRA 400 L, APLICADO EM ÁREAS SECAS SOBRE LAJE, NÃO ADERIDO, ACABAMENTO NÃO REFORÇADO, ESPESSURA 4CM. AF_07/2021</v>
          </cell>
          <cell r="C6227" t="str">
            <v>M2</v>
          </cell>
          <cell r="D6227" t="str">
            <v>COEFICIENTE DE REPRESENTATIVIDADE</v>
          </cell>
          <cell r="E6227" t="str">
            <v>43,41</v>
          </cell>
        </row>
        <row r="6228">
          <cell r="A6228" t="str">
            <v>87682</v>
          </cell>
          <cell r="B6228" t="str">
            <v>CONTRAPISO EM ARGAMASSA TRAÇO 1:4 (CIMENTO E AREIA), PREPARO MANUAL, APLICADO EM ÁREAS SECAS SOBRE LAJE, NÃO ADERIDO, ACABAMENTO NÃO REFORÇADO, ESPESSURA 4CM. AF_07/2021</v>
          </cell>
          <cell r="C6228" t="str">
            <v>M2</v>
          </cell>
          <cell r="D6228" t="str">
            <v>COEFICIENTE DE REPRESENTATIVIDADE</v>
          </cell>
          <cell r="E6228" t="str">
            <v>48,09</v>
          </cell>
        </row>
        <row r="6229">
          <cell r="A6229" t="str">
            <v>87683</v>
          </cell>
          <cell r="B6229" t="str">
            <v>CONTRAPISO EM ARGAMASSA PRONTA, PREPARO MECÂNICO COM MISTURADOR 300 KG, APLICADO EM ÁREAS SECAS SOBRE LAJE, NÃO ADERIDO, ACABAMENTO NÃO REFORÇADO, ESPESSURA 4CM. AF_07/2021</v>
          </cell>
          <cell r="C6229" t="str">
            <v>M2</v>
          </cell>
          <cell r="D6229" t="str">
            <v>COEFICIENTE DE REPRESENTATIVIDADE</v>
          </cell>
          <cell r="E6229" t="str">
            <v>100,03</v>
          </cell>
        </row>
        <row r="6230">
          <cell r="A6230" t="str">
            <v>87684</v>
          </cell>
          <cell r="B6230" t="str">
            <v>CONTRAPISO EM ARGAMASSA PRONTA, PREPARO MANUAL, APLICADO EM ÁREAS SECAS SOBRE LAJE, NÃO ADERIDO, ACABAMENTO NÃO REFORÇADO, ESPESSURA 4CM. AF_07/2021</v>
          </cell>
          <cell r="C6230" t="str">
            <v>M2</v>
          </cell>
          <cell r="D6230" t="str">
            <v>COEFICIENTE DE REPRESENTATIVIDADE</v>
          </cell>
          <cell r="E6230" t="str">
            <v>109,22</v>
          </cell>
        </row>
        <row r="6231">
          <cell r="A6231" t="str">
            <v>87690</v>
          </cell>
          <cell r="B6231" t="str">
            <v>CONTRAPISO EM ARGAMASSA TRAÇO 1:4 (CIMENTO E AREIA), PREPARO MECÂNICO COM BETONEIRA 400 L, APLICADO EM ÁREAS SECAS SOBRE LAJE, NÃO ADERIDO, ACABAMENTO NÃO REFORÇADO, ESPESSURA 5CM. AF_07/2021</v>
          </cell>
          <cell r="C6231" t="str">
            <v>M2</v>
          </cell>
          <cell r="D6231" t="str">
            <v>COEFICIENTE DE REPRESENTATIVIDADE</v>
          </cell>
          <cell r="E6231" t="str">
            <v>49,74</v>
          </cell>
        </row>
        <row r="6232">
          <cell r="A6232" t="str">
            <v>87692</v>
          </cell>
          <cell r="B6232" t="str">
            <v>CONTRAPISO EM ARGAMASSA TRAÇO 1:4 (CIMENTO E AREIA), PREPARO MANUAL, APLICADO EM ÁREAS SECAS SOBRE LAJE, NÃO ADERIDO, ACABAMENTO NÃO REFORÇADO, ESPESSURA 5CM. AF_07/2021</v>
          </cell>
          <cell r="C6232" t="str">
            <v>M2</v>
          </cell>
          <cell r="D6232" t="str">
            <v>COEFICIENTE DE REPRESENTATIVIDADE</v>
          </cell>
          <cell r="E6232" t="str">
            <v>55,10</v>
          </cell>
        </row>
        <row r="6233">
          <cell r="A6233" t="str">
            <v>87693</v>
          </cell>
          <cell r="B6233" t="str">
            <v>CONTRAPISO EM ARGAMASSA PRONTA, PREPARO MECÂNICO COM MISTURADOR 300 KG, APLICADO EM ÁREAS SECAS SOBRE LAJE, NÃO ADERIDO, ESPESSURA 5CM. AF_07/2021</v>
          </cell>
          <cell r="C6233" t="str">
            <v>M2</v>
          </cell>
          <cell r="D6233" t="str">
            <v>COEFICIENTE DE REPRESENTATIVIDADE</v>
          </cell>
          <cell r="E6233" t="str">
            <v>114,60</v>
          </cell>
        </row>
        <row r="6234">
          <cell r="A6234" t="str">
            <v>87694</v>
          </cell>
          <cell r="B6234" t="str">
            <v>CONTRAPISO EM ARGAMASSA PRONTA, PREPARO MANUAL, APLICADO EM ÁREAS SECAS SOBRE LAJE, NÃO ADERIDO, ACABAMENTO NÃO REFORÇADO, ESPESSURA 5CM. AF_07/2021</v>
          </cell>
          <cell r="C6234" t="str">
            <v>M2</v>
          </cell>
          <cell r="D6234" t="str">
            <v>COEFICIENTE DE REPRESENTATIVIDADE</v>
          </cell>
          <cell r="E6234" t="str">
            <v>125,12</v>
          </cell>
        </row>
        <row r="6235">
          <cell r="A6235" t="str">
            <v>87700</v>
          </cell>
          <cell r="B6235" t="str">
            <v>CONTRAPISO EM ARGAMASSA TRAÇO 1:4 (CIMENTO E AREIA), PREPARO MECÂNICO COM BETONEIRA 400 L, APLICADO EM ÁREAS SECAS SOBRE LAJE, NÃO ADERIDO, ACABAMENTO NÃO REFORÇADO, ESPESSURA 6CM. AF_07/2021</v>
          </cell>
          <cell r="C6235" t="str">
            <v>M2</v>
          </cell>
          <cell r="D6235" t="str">
            <v>COEFICIENTE DE REPRESENTATIVIDADE</v>
          </cell>
          <cell r="E6235" t="str">
            <v>53,82</v>
          </cell>
        </row>
        <row r="6236">
          <cell r="A6236" t="str">
            <v>87702</v>
          </cell>
          <cell r="B6236" t="str">
            <v>CONTRAPISO EM ARGAMASSA TRAÇO 1:4 (CIMENTO E AREIA), PREPARO MANUAL, APLICADO EM ÁREAS SECAS SOBRE LAJE, NÃO ADERIDO, ACABAMENTO NÃO REFORÇADO, ESPESSURA 6CM. AF_07/2021</v>
          </cell>
          <cell r="C6236" t="str">
            <v>M2</v>
          </cell>
          <cell r="D6236" t="str">
            <v>COEFICIENTE DE REPRESENTATIVIDADE</v>
          </cell>
          <cell r="E6236" t="str">
            <v>59,66</v>
          </cell>
        </row>
        <row r="6237">
          <cell r="A6237" t="str">
            <v>87703</v>
          </cell>
          <cell r="B6237" t="str">
            <v>CONTRAPISO EM ARGAMASSA PRONTA, PREPARO MECÂNICO COM MISTURADOR 300 KG, APLICADO EM ÁREAS SECAS SOBRE LAJE, NÃO ADERIDO, ACABAMENTO NÃO REFORÇADO, ESPESSURA 6CM. AF_07/2021</v>
          </cell>
          <cell r="C6237" t="str">
            <v>M2</v>
          </cell>
          <cell r="D6237" t="str">
            <v>COEFICIENTE DE REPRESENTATIVIDADE</v>
          </cell>
          <cell r="E6237" t="str">
            <v>124,45</v>
          </cell>
        </row>
        <row r="6238">
          <cell r="A6238" t="str">
            <v>87704</v>
          </cell>
          <cell r="B6238" t="str">
            <v>CONTRAPISO EM ARGAMASSA PRONTA, PREPARO MANUAL, APLICADO EM ÁREAS SECAS SOBRE LAJE, NÃO ADERIDO, ACABAMENTO NÃO REFORÇADO, ESPESSURA 6CM. AF_07/2021</v>
          </cell>
          <cell r="C6238" t="str">
            <v>M2</v>
          </cell>
          <cell r="D6238" t="str">
            <v>COEFICIENTE DE REPRESENTATIVIDADE</v>
          </cell>
          <cell r="E6238" t="str">
            <v>135,90</v>
          </cell>
        </row>
        <row r="6239">
          <cell r="A6239" t="str">
            <v>87735</v>
          </cell>
          <cell r="B6239" t="str">
            <v>CONTRAPISO EM ARGAMASSA TRAÇO 1:4 (CIMENTO E AREIA), PREPARO MECÂNICO COM BETONEIRA 400 L, APLICADO EM ÁREAS MOLHADAS SOBRE LAJE, ADERIDO, ACABAMENTO NÃO REFORÇADO, ESPESSURA 2CM. AF_07/2021</v>
          </cell>
          <cell r="C6239" t="str">
            <v>M2</v>
          </cell>
          <cell r="D6239" t="str">
            <v>COEFICIENTE DE REPRESENTATIVIDADE</v>
          </cell>
          <cell r="E6239" t="str">
            <v>42,64</v>
          </cell>
        </row>
        <row r="6240">
          <cell r="A6240" t="str">
            <v>87737</v>
          </cell>
          <cell r="B6240" t="str">
            <v>CONTRAPISO EM ARGAMASSA TRAÇO 1:4 (CIMENTO E AREIA), PREPARO MANUAL, APLICADO EM ÁREAS MOLHADAS SOBRE LAJE, ADERIDO, ACABAMENTO NÃO REFORÇADO, ESPESSURA 2CM. AF_07/2021</v>
          </cell>
          <cell r="C6240" t="str">
            <v>M2</v>
          </cell>
          <cell r="D6240" t="str">
            <v>COEFICIENTE DE REPRESENTATIVIDADE</v>
          </cell>
          <cell r="E6240" t="str">
            <v>45,38</v>
          </cell>
        </row>
        <row r="6241">
          <cell r="A6241" t="str">
            <v>87738</v>
          </cell>
          <cell r="B6241" t="str">
            <v>CONTRAPISO EM ARGAMASSA PRONTA, PREPARO MECÂNICO COM MISTURADOR 300 KG, APLICADO EM ÁREAS MOLHADAS SOBRE LAJE, ADERIDO, ACABAMENTO NÃO REFORÇADO, ESPESSURA 2CM. AF_07/2021</v>
          </cell>
          <cell r="C6241" t="str">
            <v>M2</v>
          </cell>
          <cell r="D6241" t="str">
            <v>COEFICIENTE DE REPRESENTATIVIDADE</v>
          </cell>
          <cell r="E6241" t="str">
            <v>75,77</v>
          </cell>
        </row>
        <row r="6242">
          <cell r="A6242" t="str">
            <v>87739</v>
          </cell>
          <cell r="B6242" t="str">
            <v>CONTRAPISO EM ARGAMASSA PRONTA, PREPARO MANUAL, APLICADO EM ÁREAS MOLHADAS SOBRE LAJE, ADERIDO, ACABAMENTO NÃO REFORÇADO, ESPESSURA 2CM. AF_07/2021</v>
          </cell>
          <cell r="C6242" t="str">
            <v>M2</v>
          </cell>
          <cell r="D6242" t="str">
            <v>COEFICIENTE DE REPRESENTATIVIDADE</v>
          </cell>
          <cell r="E6242" t="str">
            <v>81,14</v>
          </cell>
        </row>
        <row r="6243">
          <cell r="A6243" t="str">
            <v>87745</v>
          </cell>
          <cell r="B6243" t="str">
            <v>CONTRAPISO EM ARGAMASSA TRAÇO 1:4 (CIMENTO E AREIA), PREPARO MECÂNICO COM BETONEIRA 400 L, APLICADO EM ÁREAS MOLHADAS SOBRE LAJE, ADERIDO, ACABAMENTO NÃO REFORÇADO, ESPESSURA 3CM. AF_07/2021</v>
          </cell>
          <cell r="C6243" t="str">
            <v>M2</v>
          </cell>
          <cell r="D6243" t="str">
            <v>COEFICIENTE DE REPRESENTATIVIDADE</v>
          </cell>
          <cell r="E6243" t="str">
            <v>51,79</v>
          </cell>
        </row>
        <row r="6244">
          <cell r="A6244" t="str">
            <v>87747</v>
          </cell>
          <cell r="B6244" t="str">
            <v>CONTRAPISO EM ARGAMASSA TRAÇO 1:4 (CIMENTO E AREIA), PREPARO MANUAL, APLICADO EM ÁREAS MOLHADAS SOBRE LAJE, ADERIDO, ACABAMENTO NÃO REFORÇADO, ESPESSURA 3CM. AF_07/2021</v>
          </cell>
          <cell r="C6244" t="str">
            <v>M2</v>
          </cell>
          <cell r="D6244" t="str">
            <v>COEFICIENTE DE REPRESENTATIVIDADE</v>
          </cell>
          <cell r="E6244" t="str">
            <v>55,60</v>
          </cell>
        </row>
        <row r="6245">
          <cell r="A6245" t="str">
            <v>87748</v>
          </cell>
          <cell r="B6245" t="str">
            <v>CONTRAPISO EM ARGAMASSA PRONTA, PREPARO MECÂNICO COM MISTURADOR 300 KG, APLICADO EM ÁREAS MOLHADAS SOBRE LAJE, ADERIDO, ACABAMENTO NÃO REFORÇADO, ESPESSURA 3CM. AF_07/2021</v>
          </cell>
          <cell r="C6245" t="str">
            <v>M2</v>
          </cell>
          <cell r="D6245" t="str">
            <v>COEFICIENTE DE REPRESENTATIVIDADE</v>
          </cell>
          <cell r="E6245" t="str">
            <v>97,84</v>
          </cell>
        </row>
        <row r="6246">
          <cell r="A6246" t="str">
            <v>87749</v>
          </cell>
          <cell r="B6246" t="str">
            <v>CONTRAPISO EM ARGAMASSA PRONTA, PREPARO MANUAL, APLICADO EM ÁREAS MOLHADAS SOBRE LAJE, ADERIDO, ACABAMENTO NÃO REFORÇADO, ESPESSURA 3CM. AF_07/2021</v>
          </cell>
          <cell r="C6246" t="str">
            <v>M2</v>
          </cell>
          <cell r="D6246" t="str">
            <v>COEFICIENTE DE REPRESENTATIVIDADE</v>
          </cell>
          <cell r="E6246" t="str">
            <v>105,31</v>
          </cell>
        </row>
        <row r="6247">
          <cell r="A6247" t="str">
            <v>87755</v>
          </cell>
          <cell r="B6247" t="str">
            <v>CONTRAPISO EM ARGAMASSA TRAÇO 1:4 (CIMENTO E AREIA), PREPARO MECÂNICO COM BETONEIRA 400 L, APLICADO EM ÁREAS MOLHADAS SOBRE IMPERMEABILIZAÇÃO, ACABAMENTO NÃO REFORÇADO, ESPESSURA 3CM. AF_07/2021</v>
          </cell>
          <cell r="C6247" t="str">
            <v>M2</v>
          </cell>
          <cell r="D6247" t="str">
            <v>COEFICIENTE DE REPRESENTATIVIDADE</v>
          </cell>
          <cell r="E6247" t="str">
            <v>47,53</v>
          </cell>
        </row>
        <row r="6248">
          <cell r="A6248" t="str">
            <v>87757</v>
          </cell>
          <cell r="B6248" t="str">
            <v>CONTRAPISO EM ARGAMASSA TRAÇO 1:4 (CIMENTO E AREIA), PREPARO MANUAL, APLICADO EM ÁREAS MOLHADAS SOBRE IMPERMEABILIZAÇÃO, ACABAMENTO NÃO REFORÇADO, ESPESSURA 3CM. AF_07/2021</v>
          </cell>
          <cell r="C6248" t="str">
            <v>M2</v>
          </cell>
          <cell r="D6248" t="str">
            <v>COEFICIENTE DE REPRESENTATIVIDADE</v>
          </cell>
          <cell r="E6248" t="str">
            <v>51,34</v>
          </cell>
        </row>
        <row r="6249">
          <cell r="A6249" t="str">
            <v>87758</v>
          </cell>
          <cell r="B6249" t="str">
            <v>CONTRAPISO EM ARGAMASSA PRONTA, PREPARO MECÂNICO COM MISTURADOR 300 KG, APLICADO EM ÁREAS MOLHADAS SOBRE IMPERMEABILIZAÇÃO, ACABAMENTO NÃO REFORÇADO, ESPESSURA 3CM. AF_07/2021</v>
          </cell>
          <cell r="C6249" t="str">
            <v>M2</v>
          </cell>
          <cell r="D6249" t="str">
            <v>COEFICIENTE DE REPRESENTATIVIDADE</v>
          </cell>
          <cell r="E6249" t="str">
            <v>93,58</v>
          </cell>
        </row>
        <row r="6250">
          <cell r="A6250" t="str">
            <v>87759</v>
          </cell>
          <cell r="B6250" t="str">
            <v>CONTRAPISO EM ARGAMASSA PRONTA, PREPARO MANUAL, APLICADO EM ÁREAS MOLHADAS SOBRE IMPERMEABILIZAÇÃO, ACABAMENTO NÃO REFORÇADO, ESPESSURA 3CM. AF_07/2021</v>
          </cell>
          <cell r="C6250" t="str">
            <v>M2</v>
          </cell>
          <cell r="D6250" t="str">
            <v>COEFICIENTE DE REPRESENTATIVIDADE</v>
          </cell>
          <cell r="E6250" t="str">
            <v>101,05</v>
          </cell>
        </row>
        <row r="6251">
          <cell r="A6251" t="str">
            <v>87765</v>
          </cell>
          <cell r="B6251" t="str">
            <v>CONTRAPISO EM ARGAMASSA TRAÇO 1:4 (CIMENTO E AREIA), PREPARO MECÂNICO COM BETONEIRA 400 L, APLICADO EM ÁREAS MOLHADAS SOBRE IMPERMEABILIZAÇÃO, ACABAMENTO NÃO REFORÇADO, ESPESSURA 4CM. AF_07/2021</v>
          </cell>
          <cell r="C6251" t="str">
            <v>M2</v>
          </cell>
          <cell r="D6251" t="str">
            <v>COEFICIENTE DE REPRESENTATIVIDADE</v>
          </cell>
          <cell r="E6251" t="str">
            <v>55,08</v>
          </cell>
        </row>
        <row r="6252">
          <cell r="A6252" t="str">
            <v>87767</v>
          </cell>
          <cell r="B6252" t="str">
            <v>CONTRAPISO EM ARGAMASSA TRAÇO 1:4 (CIMENTO E AREIA), PREPARO MANUAL, APLICADO EM ÁREAS MOLHADAS SOBRE IMPERMEABILIZAÇÃO, ACABAMENTO NÃO REFORÇADO, ESPESSURA 4CM. AF_07/2021</v>
          </cell>
          <cell r="C6252" t="str">
            <v>M2</v>
          </cell>
          <cell r="D6252" t="str">
            <v>COEFICIENTE DE REPRESENTATIVIDADE</v>
          </cell>
          <cell r="E6252" t="str">
            <v>59,76</v>
          </cell>
        </row>
        <row r="6253">
          <cell r="A6253" t="str">
            <v>87768</v>
          </cell>
          <cell r="B6253" t="str">
            <v>CONTRAPISO EM ARGAMASSA PRONTA, PREPARO MECÂNICO COM MISTURADOR 300 KG, APLICADO EM ÁREAS MOLHADAS SOBRE IMPERMEABILIZAÇÃO, ACABAMENTO NÃO REFORÇADO, ESPESSURA 4CM. AF_07/2021</v>
          </cell>
          <cell r="C6253" t="str">
            <v>M2</v>
          </cell>
          <cell r="D6253" t="str">
            <v>COEFICIENTE DE REPRESENTATIVIDADE</v>
          </cell>
          <cell r="E6253" t="str">
            <v>111,70</v>
          </cell>
        </row>
        <row r="6254">
          <cell r="A6254" t="str">
            <v>87769</v>
          </cell>
          <cell r="B6254" t="str">
            <v>CONTRAPISO EM ARGAMASSA PRONTA, PREPARO MANUAL, APLICADO EM ÁREAS MOLHADAS SOBRE IMPERMEABILIZAÇÃO, ACABAMENTO NÃO REFORÇADO, ESPESSURA 4CM. AF_07/2021</v>
          </cell>
          <cell r="C6254" t="str">
            <v>M2</v>
          </cell>
          <cell r="D6254" t="str">
            <v>COEFICIENTE DE REPRESENTATIVIDADE</v>
          </cell>
          <cell r="E6254" t="str">
            <v>120,89</v>
          </cell>
        </row>
        <row r="6255">
          <cell r="A6255" t="str">
            <v>88470</v>
          </cell>
          <cell r="B6255" t="str">
            <v>CONTRAPISO COM ARGAMASSA AUTONIVELANTE, APLICADO SOBRE LAJE, NÃO ADERIDO, ESPESSURA 3CM. AF_07/2021</v>
          </cell>
          <cell r="C6255" t="str">
            <v>M2</v>
          </cell>
          <cell r="D6255" t="str">
            <v>COEFICIENTE DE REPRESENTATIVIDADE</v>
          </cell>
          <cell r="E6255" t="str">
            <v>25,27</v>
          </cell>
        </row>
        <row r="6256">
          <cell r="A6256" t="str">
            <v>88471</v>
          </cell>
          <cell r="B6256" t="str">
            <v>CONTRAPISO COM ARGAMASSA AUTONIVELANTE, APLICADO SOBRE LAJE, NÃO ADERIDO, ESPESSURA 4CM. AF_07/2021</v>
          </cell>
          <cell r="C6256" t="str">
            <v>M2</v>
          </cell>
          <cell r="D6256" t="str">
            <v>COEFICIENTE DE REPRESENTATIVIDADE</v>
          </cell>
          <cell r="E6256" t="str">
            <v>31,52</v>
          </cell>
        </row>
        <row r="6257">
          <cell r="A6257" t="str">
            <v>88472</v>
          </cell>
          <cell r="B6257" t="str">
            <v>CONTRAPISO COM ARGAMASSA AUTONIVELANTE, APLICADO SOBRE LAJE, NÃO ADERIDO, ESPESSURA 5CM. AF_07/2021</v>
          </cell>
          <cell r="C6257" t="str">
            <v>M2</v>
          </cell>
          <cell r="D6257" t="str">
            <v>COEFICIENTE DE REPRESENTATIVIDADE</v>
          </cell>
          <cell r="E6257" t="str">
            <v>36,52</v>
          </cell>
        </row>
        <row r="6258">
          <cell r="A6258" t="str">
            <v>88476</v>
          </cell>
          <cell r="B6258" t="str">
            <v>CONTRAPISO COM ARGAMASSA AUTONIVELANTE, APLICADO SOBRE LAJE, ADERIDO, ESPESSURA 2CM. AF_07/2021</v>
          </cell>
          <cell r="C6258" t="str">
            <v>M2</v>
          </cell>
          <cell r="D6258" t="str">
            <v>COEFICIENTE DE REPRESENTATIVIDADE</v>
          </cell>
          <cell r="E6258" t="str">
            <v>23,09</v>
          </cell>
        </row>
        <row r="6259">
          <cell r="A6259" t="str">
            <v>88477</v>
          </cell>
          <cell r="B6259" t="str">
            <v>CONTRAPISO COM ARGAMASSA AUTONIVELANTE, APLICADO SOBRE LAJE, ADERIDO, ESPESSURA 3CM. AF_07/2021</v>
          </cell>
          <cell r="C6259" t="str">
            <v>M2</v>
          </cell>
          <cell r="D6259" t="str">
            <v>COEFICIENTE DE REPRESENTATIVIDADE</v>
          </cell>
          <cell r="E6259" t="str">
            <v>30,88</v>
          </cell>
        </row>
        <row r="6260">
          <cell r="A6260" t="str">
            <v>88478</v>
          </cell>
          <cell r="B6260" t="str">
            <v>CONTRAPISO COM ARGAMASSA AUTONIVELANTE, APLICADO SOBRE LAJE, ADERIDO, ESPESSURA 4CM. AF_07/2021</v>
          </cell>
          <cell r="C6260" t="str">
            <v>M2</v>
          </cell>
          <cell r="D6260" t="str">
            <v>COEFICIENTE DE REPRESENTATIVIDADE</v>
          </cell>
          <cell r="E6260" t="str">
            <v>37,31</v>
          </cell>
        </row>
        <row r="6261">
          <cell r="A6261" t="str">
            <v>90930</v>
          </cell>
          <cell r="B6261" t="str">
            <v>CONTRAPISO ACÚSTICO EM ARGAMASSA TRAÇO 1:4 (CIMENTO E AREIA), PREPARO MECÂNICO COM BETONEIRA 400L, APLICADO EM ÁREAS SECAS, ACABAMENTO NÃO REFORÇADO, ESPESSURA 5CM. AF_07/2021</v>
          </cell>
          <cell r="C6261" t="str">
            <v>M2</v>
          </cell>
          <cell r="D6261" t="str">
            <v>ATRIBUÍDO SÃO PAULO</v>
          </cell>
          <cell r="E6261" t="str">
            <v>85,14</v>
          </cell>
        </row>
        <row r="6262">
          <cell r="A6262" t="str">
            <v>90932</v>
          </cell>
          <cell r="B6262" t="str">
            <v>CONTRAPISO ACÚSTICO EM ARGAMASSA TRAÇO 1:4 (CIMENTO E AREIA), PREPARO MANUAL, APLICADO EM ÁREAS SECAS, ACABAMENTO NÃO REFORÇADO, ESPESSURA 5CM. AF_07/2021</v>
          </cell>
          <cell r="C6262" t="str">
            <v>M2</v>
          </cell>
          <cell r="D6262" t="str">
            <v>ATRIBUÍDO SÃO PAULO</v>
          </cell>
          <cell r="E6262" t="str">
            <v>90,50</v>
          </cell>
        </row>
        <row r="6263">
          <cell r="A6263" t="str">
            <v>90933</v>
          </cell>
          <cell r="B6263" t="str">
            <v>CONTRAPISO ACÚSTICO EM ARGAMASSA PRONTA, PREPARO MECÂNICO COM MISTURADOR 300 KG, APLICADO EM ÁREAS SECAS, ACABAMENTO NÃO REFORÇADO, ESPESSURA 5CM. AF_07/2021</v>
          </cell>
          <cell r="C6263" t="str">
            <v>M2</v>
          </cell>
          <cell r="D6263" t="str">
            <v>ATRIBUÍDO SÃO PAULO</v>
          </cell>
          <cell r="E6263" t="str">
            <v>150,00</v>
          </cell>
        </row>
        <row r="6264">
          <cell r="A6264" t="str">
            <v>90934</v>
          </cell>
          <cell r="B6264" t="str">
            <v>CONTRAPISO ACÚSTICO EM ARGAMASSA PRONTA, PREPARO MANUAL, APLICADO EM ÁREAS SECAS, ACABAMENTO NÃO REFORÇADO, ESPESSURA 5CM. AF_07/2021</v>
          </cell>
          <cell r="C6264" t="str">
            <v>M2</v>
          </cell>
          <cell r="D6264" t="str">
            <v>ATRIBUÍDO SÃO PAULO</v>
          </cell>
          <cell r="E6264" t="str">
            <v>160,52</v>
          </cell>
        </row>
        <row r="6265">
          <cell r="A6265" t="str">
            <v>90940</v>
          </cell>
          <cell r="B6265" t="str">
            <v>CONTRAPISO ACÚSTICO EM ARGAMASSA TRAÇO 1:4 (CIMENTO E AREIA), PREPARO MECÂNICO COM BETONEIRA 400L, APLICADO EM ÁREAS SECAS, ACABAMENTO NÃO REFORÇADO, ESPESSURA 6CM. AF_07/2021</v>
          </cell>
          <cell r="C6265" t="str">
            <v>M2</v>
          </cell>
          <cell r="D6265" t="str">
            <v>ATRIBUÍDO SÃO PAULO</v>
          </cell>
          <cell r="E6265" t="str">
            <v>90,25</v>
          </cell>
        </row>
        <row r="6266">
          <cell r="A6266" t="str">
            <v>90942</v>
          </cell>
          <cell r="B6266" t="str">
            <v>CONTRAPISO ACÚSTICO EM ARGAMASSA TRAÇO 1:4 (CIMENTO E AREIA), PREPARO MANUAL, APLICADO EM ÁREAS SECAS, ACABAMENTO NÃO REFORÇADO, ESPESSURA 6CM. AF_07/2021</v>
          </cell>
          <cell r="C6266" t="str">
            <v>M2</v>
          </cell>
          <cell r="D6266" t="str">
            <v>ATRIBUÍDO SÃO PAULO</v>
          </cell>
          <cell r="E6266" t="str">
            <v>96,09</v>
          </cell>
        </row>
        <row r="6267">
          <cell r="A6267" t="str">
            <v>90943</v>
          </cell>
          <cell r="B6267" t="str">
            <v>CONTRAPISO ACÚSTICO EM ARGAMASSA PRONTA, PREPARO MECÂNICO COM MISTURADOR 300 KG, APLICADO EM ÁREAS SECAS, ACABAMENTO NÃO REFORÇADO, ESPESSURA 6CM. AF_07/2021</v>
          </cell>
          <cell r="C6267" t="str">
            <v>M2</v>
          </cell>
          <cell r="D6267" t="str">
            <v>ATRIBUÍDO SÃO PAULO</v>
          </cell>
          <cell r="E6267" t="str">
            <v>160,88</v>
          </cell>
        </row>
        <row r="6268">
          <cell r="A6268" t="str">
            <v>90944</v>
          </cell>
          <cell r="B6268" t="str">
            <v>CONTRAPISO ACÚSTICO EM ARGAMASSA PRONTA, PREPARO MANUAL, APLICADO EM ÁREAS SECA, ACABAMENTO NÃO REFORÇADO, ESPESSURA 6CM. AF_07/2021</v>
          </cell>
          <cell r="C6268" t="str">
            <v>M2</v>
          </cell>
          <cell r="D6268" t="str">
            <v>ATRIBUÍDO SÃO PAULO</v>
          </cell>
          <cell r="E6268" t="str">
            <v>172,33</v>
          </cell>
        </row>
        <row r="6269">
          <cell r="A6269" t="str">
            <v>90950</v>
          </cell>
          <cell r="B6269" t="str">
            <v>CONTRAPISO ACÚSTICO EM ARGAMASSA TRAÇO 1:4 (CIMENTO E AREIA), PREPARO MECÂNICO COM BETONEIRA 400L, APLICADO EM ÁREAS SECAS, ACABAMENTO NÃO REFORÇADO, ESPESSURA 7CM. AF_07/2021</v>
          </cell>
          <cell r="C6269" t="str">
            <v>M2</v>
          </cell>
          <cell r="D6269" t="str">
            <v>ATRIBUÍDO SÃO PAULO</v>
          </cell>
          <cell r="E6269" t="str">
            <v>99,60</v>
          </cell>
        </row>
        <row r="6270">
          <cell r="A6270" t="str">
            <v>90952</v>
          </cell>
          <cell r="B6270" t="str">
            <v>CONTRAPISO ACÚSTICO EM ARGAMASSA TRAÇO 1:4 (CIMENTO E AREIA), PREPARO MANUAL, APLICADO EM ÁREAS SECAS, ACABAMENTO NÃO REFORÇADO, ESPESSURA 7CM. AF_07/2021</v>
          </cell>
          <cell r="C6270" t="str">
            <v>M2</v>
          </cell>
          <cell r="D6270" t="str">
            <v>ATRIBUÍDO SÃO PAULO</v>
          </cell>
          <cell r="E6270" t="str">
            <v>106,32</v>
          </cell>
        </row>
        <row r="6271">
          <cell r="A6271" t="str">
            <v>90953</v>
          </cell>
          <cell r="B6271" t="str">
            <v>CONTRAPISO ACÚSTICO EM ARGAMASSA PRONTA, PREPARO MECÂNICO COM MISTURADOR 300 KG, APLICADO EM ÁREAS SECAS, ACABAMENTO NÃO REFORÇADO, ESPESSURA 7CM. AF_07/2021</v>
          </cell>
          <cell r="C6271" t="str">
            <v>M2</v>
          </cell>
          <cell r="D6271" t="str">
            <v>ATRIBUÍDO SÃO PAULO</v>
          </cell>
          <cell r="E6271" t="str">
            <v>180,81</v>
          </cell>
        </row>
        <row r="6272">
          <cell r="A6272" t="str">
            <v>90954</v>
          </cell>
          <cell r="B6272" t="str">
            <v>CONTRAPISO ACÚSTICO EM ARGAMASSA PRONTA, PREPARO MANUAL, APLICADO EM ÁREAS SECAS, ACABAMENTO NÃO REFORÇADO, ESPESSURA 7CM. AF_07/2021</v>
          </cell>
          <cell r="C6272" t="str">
            <v>M2</v>
          </cell>
          <cell r="D6272" t="str">
            <v>ATRIBUÍDO SÃO PAULO</v>
          </cell>
          <cell r="E6272" t="str">
            <v>193,98</v>
          </cell>
        </row>
        <row r="6273">
          <cell r="A6273" t="str">
            <v>94438</v>
          </cell>
          <cell r="B6273" t="str">
            <v>(COMPOSIÇÃO REPRESENTATIVA) DO SERVIÇO DE CONTRAPISO EM ARGAMASSA TRAÇO 1:4 (CIM E AREIA), EM BETONEIRA 400 L, ESPESSURA 3 CM ÁREAS SECAS E 3 CM ÁREAS MOLHADAS, PARA EDIFICAÇÃO HABITACIONAL UNIFAMILIAR (CASA) E EDIFICAÇÃO PÚBLICA PADRÃO. AF_11/2014</v>
          </cell>
          <cell r="C6273" t="str">
            <v>M2</v>
          </cell>
          <cell r="D6273" t="str">
            <v>COEFICIENTE DE REPRESENTATIVIDADE</v>
          </cell>
          <cell r="E6273" t="str">
            <v>44,98</v>
          </cell>
        </row>
        <row r="6274">
          <cell r="A6274" t="str">
            <v>94439</v>
          </cell>
          <cell r="B6274" t="str">
            <v>(COMPOSIÇÃO REPRESENTATIVA) DO SERVIÇO DE CONTRAPISO EM ARGAMASSA TRAÇO 1:4 (CIM E AREIA), BETONEIRA 400 L, E = 4 CM ÁREAS SECAS E  MOLHADAS SOBRE LAJE , E = 3 CM ÁREAS MOLHADAS SOBRE IMPERMEABILIZAÇÃO, CASA E EDIFICAÇÃO PÚBLICA PADRÃO. AF_11/2014</v>
          </cell>
          <cell r="C6274" t="str">
            <v>M2</v>
          </cell>
          <cell r="D6274" t="str">
            <v>COEFICIENTE DE REPRESENTATIVIDADE</v>
          </cell>
          <cell r="E6274" t="str">
            <v>50,98</v>
          </cell>
        </row>
        <row r="6275">
          <cell r="A6275" t="str">
            <v>94779</v>
          </cell>
          <cell r="B6275" t="str">
            <v>(COMPOSIÇÃO REPRESENTATIVA) DO SERVIÇO DE CONTRAPISO EM ARGAMASSA TRAÇO 1:4 (CIM E AREIA), EM BETONEIRA 400 L, ESPESSURA 3 CM ÁREAS SECAS E 3 CM ÁREAS MOLHADAS, PARA EDIFICAÇÃO HABITACIONAL MULTIFAMILIAR (PRÉDIO). AF_11/2014</v>
          </cell>
          <cell r="C6275" t="str">
            <v>M2</v>
          </cell>
          <cell r="D6275" t="str">
            <v>COEFICIENTE DE REPRESENTATIVIDADE</v>
          </cell>
          <cell r="E6275" t="str">
            <v>43,88</v>
          </cell>
        </row>
        <row r="6276">
          <cell r="A6276" t="str">
            <v>94782</v>
          </cell>
          <cell r="B6276" t="str">
            <v>(COMPOSIÇÃO REPRESENTATIVA) DO SERVIÇO DE CONTRAPISO EM ARGAMASSA TRAÇO 1:4 (CIM E AREIA), BETONEIRA 400 L, E = 4 CM ÁREAS SECAS E  MOLHADAS SOBRE LAJE , E = 3 CM ÁREAS MOLHADAS SOBRE IMPERMEABILIZAÇÃO, PARA EDIFICAÇÃO MULTIFAMILIAR. AF_11/2014</v>
          </cell>
          <cell r="C6276" t="str">
            <v>M2</v>
          </cell>
          <cell r="D6276" t="str">
            <v>COEFICIENTE DE REPRESENTATIVIDADE</v>
          </cell>
          <cell r="E6276" t="str">
            <v>50,55</v>
          </cell>
        </row>
        <row r="6277">
          <cell r="A6277" t="str">
            <v>102803</v>
          </cell>
          <cell r="B6277" t="str">
            <v>REFORÇO SUPERFICIAL PARA CONTRAPISOS DE ARGAMASSA SEMI-SECA. AF_07/2021</v>
          </cell>
          <cell r="C6277" t="str">
            <v>M2</v>
          </cell>
          <cell r="D6277" t="str">
            <v>COLETADO</v>
          </cell>
          <cell r="E6277" t="str">
            <v>2,06</v>
          </cell>
        </row>
        <row r="6278">
          <cell r="A6278" t="str">
            <v>101742</v>
          </cell>
          <cell r="B6278" t="str">
            <v>RODAPÉ BORRACHA LISO, ALTURA = 7CM, ESPESSURA = 2 MM, PARA ARGAMASSA. AF_09/2020</v>
          </cell>
          <cell r="C6278" t="str">
            <v>M</v>
          </cell>
          <cell r="D6278" t="str">
            <v>COEFICIENTE DE REPRESENTATIVIDADE</v>
          </cell>
          <cell r="E6278" t="str">
            <v>69,93</v>
          </cell>
        </row>
        <row r="6279">
          <cell r="A6279" t="str">
            <v>87878</v>
          </cell>
          <cell r="B6279" t="str">
            <v>CHAPISCO APLICADO EM ALVENARIAS E ESTRUTURAS DE CONCRETO INTERNAS, COM COLHER DE PEDREIRO.  ARGAMASSA TRAÇO 1:3 COM PREPARO MANUAL. AF_10/2022</v>
          </cell>
          <cell r="C6279" t="str">
            <v>M2</v>
          </cell>
          <cell r="D6279" t="str">
            <v>COEFICIENTE DE REPRESENTATIVIDADE</v>
          </cell>
          <cell r="E6279" t="str">
            <v>4,48</v>
          </cell>
        </row>
        <row r="6280">
          <cell r="A6280" t="str">
            <v>87879</v>
          </cell>
          <cell r="B6280" t="str">
            <v>CHAPISCO APLICADO EM ALVENARIAS E ESTRUTURAS DE CONCRETO INTERNAS, COM COLHER DE PEDREIRO.  ARGAMASSA TRAÇO 1:3 COM PREPARO EM BETONEIRA 400L. AF_10/2022</v>
          </cell>
          <cell r="C6280" t="str">
            <v>M2</v>
          </cell>
          <cell r="D6280" t="str">
            <v>COEFICIENTE DE REPRESENTATIVIDADE</v>
          </cell>
          <cell r="E6280" t="str">
            <v>4,11</v>
          </cell>
        </row>
        <row r="6281">
          <cell r="A6281" t="str">
            <v>87881</v>
          </cell>
          <cell r="B6281" t="str">
            <v>CHAPISCO APLICADO NO TETO OU EM ALVENARIA E ESTRUTURA, COM ROLO PARA TEXTURA ACRÍLICA. ARGAMASSA TRAÇO 1:4 E EMULSÃO POLIMÉRICA (ADESIVO) COM PREPARO MANUAL. AF_10/2022</v>
          </cell>
          <cell r="C6281" t="str">
            <v>M2</v>
          </cell>
          <cell r="D6281" t="str">
            <v>COEFICIENTE DE REPRESENTATIVIDADE</v>
          </cell>
          <cell r="E6281" t="str">
            <v>8,75</v>
          </cell>
        </row>
        <row r="6282">
          <cell r="A6282" t="str">
            <v>87882</v>
          </cell>
          <cell r="B6282" t="str">
            <v>CHAPISCO APLICADO NO TETO OU EM ALVENARIA E ESTRUTURA, COM ROLO PARA TEXTURA ACRÍLICA. ARGAMASSA TRAÇO 1:4 E EMULSÃO POLIMÉRICA (ADESIVO) COM PREPARO EM BETONEIRA 400L. AF_10/2022</v>
          </cell>
          <cell r="C6282" t="str">
            <v>M2</v>
          </cell>
          <cell r="D6282" t="str">
            <v>COEFICIENTE DE REPRESENTATIVIDADE</v>
          </cell>
          <cell r="E6282" t="str">
            <v>8,63</v>
          </cell>
        </row>
        <row r="6283">
          <cell r="A6283" t="str">
            <v>87884</v>
          </cell>
          <cell r="B6283" t="str">
            <v>CHAPISCO APLICADO NO TETO OU EM ALVENARIA E ESTRUTURA, COM ROLO PARA TEXTURA ACRÍLICA. ARGAMASSA INDUSTRIALIZADA COM PREPARO MANUAL. AF_10/2022</v>
          </cell>
          <cell r="C6283" t="str">
            <v>M2</v>
          </cell>
          <cell r="D6283" t="str">
            <v>COEFICIENTE DE REPRESENTATIVIDADE</v>
          </cell>
          <cell r="E6283" t="str">
            <v>8,46</v>
          </cell>
        </row>
        <row r="6284">
          <cell r="A6284" t="str">
            <v>87885</v>
          </cell>
          <cell r="B6284" t="str">
            <v>CHAPISCO APLICADO NO TETO OU EM ALVENARIA E ESTRUTURA, COM ROLO PARA TEXTURA ACRÍLICA. ARGAMASSA INDUSTRIALIZADA COM PREPARO EM MISTURADOR 300 KG. AF_10/2022</v>
          </cell>
          <cell r="C6284" t="str">
            <v>M2</v>
          </cell>
          <cell r="D6284" t="str">
            <v>COEFICIENTE DE REPRESENTATIVIDADE</v>
          </cell>
          <cell r="E6284" t="str">
            <v>8,16</v>
          </cell>
        </row>
        <row r="6285">
          <cell r="A6285" t="str">
            <v>87886</v>
          </cell>
          <cell r="B6285" t="str">
            <v>CHAPISCO APLICADO NO TETO OU EM ESTRUTURA, COM DESEMPENADEIRA DENTADA. ARGAMASSA INDUSTRIALIZADA COM PREPARO MANUAL. AF_10/2022</v>
          </cell>
          <cell r="C6285" t="str">
            <v>M2</v>
          </cell>
          <cell r="D6285" t="str">
            <v>COEFICIENTE DE REPRESENTATIVIDADE</v>
          </cell>
          <cell r="E6285" t="str">
            <v>14,39</v>
          </cell>
        </row>
        <row r="6286">
          <cell r="A6286" t="str">
            <v>87887</v>
          </cell>
          <cell r="B6286" t="str">
            <v>CHAPISCO APLICADO NO TETO OU EM ESTRUTURA, COM DESEMPENADEIRA DENTADA. ARGAMASSA INDUSTRIALIZADA COM PREPARO EM MISTURADOR 300 KG. AF_10/2022</v>
          </cell>
          <cell r="C6286" t="str">
            <v>M2</v>
          </cell>
          <cell r="D6286" t="str">
            <v>COEFICIENTE DE REPRESENTATIVIDADE</v>
          </cell>
          <cell r="E6286" t="str">
            <v>13,74</v>
          </cell>
        </row>
        <row r="6287">
          <cell r="A6287" t="str">
            <v>87888</v>
          </cell>
          <cell r="B6287" t="str">
            <v>CHAPISCO APLICADO EM ALVENARIA (SEM PRESENÇA DE VÃOS) E ESTRUTURAS DE CONCRETO DE FACHADA, COM ROLO PARA TEXTURA ACRÍLICA.  ARGAMASSA TRAÇO 1:4 E EMULSÃO POLIMÉRICA (ADESIVO) COM PREPARO MANUAL. AF_10/2022</v>
          </cell>
          <cell r="C6287" t="str">
            <v>M2</v>
          </cell>
          <cell r="D6287" t="str">
            <v>COEFICIENTE DE REPRESENTATIVIDADE</v>
          </cell>
          <cell r="E6287" t="str">
            <v>10,03</v>
          </cell>
        </row>
        <row r="6288">
          <cell r="A6288" t="str">
            <v>87889</v>
          </cell>
          <cell r="B6288" t="str">
            <v>CHAPISCO APLICADO EM ALVENARIA (SEM PRESENÇA DE VÃOS) E ESTRUTURAS DE CONCRETO DE FACHADA, COM ROLO PARA TEXTURA ACRÍLICA.  ARGAMASSA TRAÇO 1:4 E EMULSÃO POLIMÉRICA (ADESIVO) COM PREPARO EM BETONEIRA 400L. AF_10/2022</v>
          </cell>
          <cell r="C6288" t="str">
            <v>M2</v>
          </cell>
          <cell r="D6288" t="str">
            <v>COEFICIENTE DE REPRESENTATIVIDADE</v>
          </cell>
          <cell r="E6288" t="str">
            <v>9,91</v>
          </cell>
        </row>
        <row r="6289">
          <cell r="A6289" t="str">
            <v>87891</v>
          </cell>
          <cell r="B6289" t="str">
            <v>CHAPISCO APLICADO EM ALVENARIA (SEM PRESENÇA DE VÃOS) E ESTRUTURAS DE CONCRETO DE FACHADA, COM ROLO PARA TEXTURA ACRÍLICA. ARGAMASSA INDUSTRIALIZADA COM PREPARO MANUAL. AF_10/2022</v>
          </cell>
          <cell r="C6289" t="str">
            <v>M2</v>
          </cell>
          <cell r="D6289" t="str">
            <v>COEFICIENTE DE REPRESENTATIVIDADE</v>
          </cell>
          <cell r="E6289" t="str">
            <v>9,74</v>
          </cell>
        </row>
        <row r="6290">
          <cell r="A6290" t="str">
            <v>87892</v>
          </cell>
          <cell r="B6290" t="str">
            <v>CHAPISCO APLICADO EM ALVENARIA (SEM PRESENÇA DE VÃOS) E ESTRUTURAS DE CONCRETO DE FACHADA, COM ROLO PARA TEXTURA ACRÍLICA.  ARGAMASSA INDUSTRIALIZADA COM PREPARO EM MISTURADOR 300 KG. AF_10/2022</v>
          </cell>
          <cell r="C6290" t="str">
            <v>M2</v>
          </cell>
          <cell r="D6290" t="str">
            <v>COEFICIENTE DE REPRESENTATIVIDADE</v>
          </cell>
          <cell r="E6290" t="str">
            <v>9,44</v>
          </cell>
        </row>
        <row r="6291">
          <cell r="A6291" t="str">
            <v>87893</v>
          </cell>
          <cell r="B6291" t="str">
            <v>CHAPISCO APLICADO EM ALVENARIA (SEM PRESENÇA DE VÃOS) E ESTRUTURAS DE CONCRETO DE FACHADA, COM COLHER DE PEDREIRO.  ARGAMASSA TRAÇO 1:3 COM PREPARO MANUAL. AF_10/2022</v>
          </cell>
          <cell r="C6291" t="str">
            <v>M2</v>
          </cell>
          <cell r="D6291" t="str">
            <v>COEFICIENTE DE REPRESENTATIVIDADE</v>
          </cell>
          <cell r="E6291" t="str">
            <v>6,40</v>
          </cell>
        </row>
        <row r="6292">
          <cell r="A6292" t="str">
            <v>87894</v>
          </cell>
          <cell r="B6292" t="str">
            <v>CHAPISCO APLICADO EM ALVENARIA (SEM PRESENÇA DE VÃOS) E ESTRUTURAS DE CONCRETO DE FACHADA, COM COLHER DE PEDREIRO.  ARGAMASSA TRAÇO 1:3 COM PREPARO EM BETONEIRA 400L. AF_10/2022</v>
          </cell>
          <cell r="C6292" t="str">
            <v>M2</v>
          </cell>
          <cell r="D6292" t="str">
            <v>COEFICIENTE DE REPRESENTATIVIDADE</v>
          </cell>
          <cell r="E6292" t="str">
            <v>6,03</v>
          </cell>
        </row>
        <row r="6293">
          <cell r="A6293" t="str">
            <v>87896</v>
          </cell>
          <cell r="B6293" t="str">
            <v>CHAPISCO APLICADO EM ALVENARIA (SEM PRESENÇA DE VÃOS) E ESTRUTURAS DE CONCRETO DE FACHADA, COM EQUIPAMENTO DE PROJEÇÃO. ARGAMASSA TRAÇO 1:3 COM PREPARO MANUAL. AF_10/2022</v>
          </cell>
          <cell r="C6293" t="str">
            <v>M2</v>
          </cell>
          <cell r="D6293" t="str">
            <v>ATRIBUÍDO SÃO PAULO</v>
          </cell>
          <cell r="E6293" t="str">
            <v>5,14</v>
          </cell>
        </row>
        <row r="6294">
          <cell r="A6294" t="str">
            <v>87897</v>
          </cell>
          <cell r="B6294" t="str">
            <v>CHAPISCO APLICADO EM ALVENARIA (SEM PRESENÇA DE VÃOS) E ESTRUTURAS DE CONCRETO DE FACHADA, COM EQUIPAMENTO DE PROJEÇÃO.  ARGAMASSA TRAÇO 1:3 COM PREPARO EM BETONEIRA 400 L. AF_10/2022</v>
          </cell>
          <cell r="C6294" t="str">
            <v>M2</v>
          </cell>
          <cell r="D6294" t="str">
            <v>ATRIBUÍDO SÃO PAULO</v>
          </cell>
          <cell r="E6294" t="str">
            <v>4,77</v>
          </cell>
        </row>
        <row r="6295">
          <cell r="A6295" t="str">
            <v>87899</v>
          </cell>
          <cell r="B6295" t="str">
            <v>CHAPISCO APLICADO EM ALVENARIA (COM PRESENÇA DE VÃOS) E ESTRUTURAS DE CONCRETO DE FACHADA, COM ROLO PARA TEXTURA ACRÍLICA.  ARGAMASSA TRAÇO 1:4 E EMULSÃO POLIMÉRICA (ADESIVO) COM PREPARO MANUAL. AF_10/2022</v>
          </cell>
          <cell r="C6295" t="str">
            <v>M2</v>
          </cell>
          <cell r="D6295" t="str">
            <v>COEFICIENTE DE REPRESENTATIVIDADE</v>
          </cell>
          <cell r="E6295" t="str">
            <v>10,60</v>
          </cell>
        </row>
        <row r="6296">
          <cell r="A6296" t="str">
            <v>87900</v>
          </cell>
          <cell r="B6296" t="str">
            <v>CHAPISCO APLICADO EM ALVENARIA (COM PRESENÇA DE VÃOS) E ESTRUTURAS DE CONCRETO DE FACHADA, COM ROLO PARA TEXTURA ACRÍLICA.  ARGAMASSA TRAÇO 1:4 E EMULSÃO POLIMÉRICA (ADESIVO) COM PREPARO EM BETONEIRA 400L. AF_10/2022</v>
          </cell>
          <cell r="C6296" t="str">
            <v>M2</v>
          </cell>
          <cell r="D6296" t="str">
            <v>COEFICIENTE DE REPRESENTATIVIDADE</v>
          </cell>
          <cell r="E6296" t="str">
            <v>10,48</v>
          </cell>
        </row>
        <row r="6297">
          <cell r="A6297" t="str">
            <v>87902</v>
          </cell>
          <cell r="B6297" t="str">
            <v>CHAPISCO APLICADO EM ALVENARIA (COM PRESENÇA DE VÃOS) E ESTRUTURAS DE CONCRETO DE FACHADA, COM ROLO PARA TEXTURA ACRÍLICA.  ARGAMASSA INDUSTRIALIZADA COM PREPARO MANUAL. AF_10/2022</v>
          </cell>
          <cell r="C6297" t="str">
            <v>M2</v>
          </cell>
          <cell r="D6297" t="str">
            <v>COEFICIENTE DE REPRESENTATIVIDADE</v>
          </cell>
          <cell r="E6297" t="str">
            <v>10,31</v>
          </cell>
        </row>
        <row r="6298">
          <cell r="A6298" t="str">
            <v>87903</v>
          </cell>
          <cell r="B6298" t="str">
            <v>CHAPISCO APLICADO EM ALVENARIA (COM PRESENÇA DE VÃOS) E ESTRUTURAS DE CONCRETO DE FACHADA, COM ROLO PARA TEXTURA ACRÍLICA.  ARGAMASSA INDUSTRIALIZADA COM PREPARO EM MISTURADOR 300 KG. AF_10/2022</v>
          </cell>
          <cell r="C6298" t="str">
            <v>M2</v>
          </cell>
          <cell r="D6298" t="str">
            <v>COEFICIENTE DE REPRESENTATIVIDADE</v>
          </cell>
          <cell r="E6298" t="str">
            <v>10,01</v>
          </cell>
        </row>
        <row r="6299">
          <cell r="A6299" t="str">
            <v>87904</v>
          </cell>
          <cell r="B6299" t="str">
            <v>CHAPISCO APLICADO EM ALVENARIA (COM PRESENÇA DE VÃOS) E ESTRUTURAS DE CONCRETO DE FACHADA, COM COLHER DE PEDREIRO.  ARGAMASSA TRAÇO 1:3 COM PREPARO MANUAL. AF_10/2022</v>
          </cell>
          <cell r="C6299" t="str">
            <v>M2</v>
          </cell>
          <cell r="D6299" t="str">
            <v>COEFICIENTE DE REPRESENTATIVIDADE</v>
          </cell>
          <cell r="E6299" t="str">
            <v>7,30</v>
          </cell>
        </row>
        <row r="6300">
          <cell r="A6300" t="str">
            <v>87905</v>
          </cell>
          <cell r="B6300" t="str">
            <v>CHAPISCO APLICADO EM ALVENARIA (COM PRESENÇA DE VÃOS) E ESTRUTURAS DE CONCRETO DE FACHADA, COM COLHER DE PEDREIRO.  ARGAMASSA TRAÇO 1:3 COM PREPARO EM BETONEIRA 400L. AF_10/2022</v>
          </cell>
          <cell r="C6300" t="str">
            <v>M2</v>
          </cell>
          <cell r="D6300" t="str">
            <v>COEFICIENTE DE REPRESENTATIVIDADE</v>
          </cell>
          <cell r="E6300" t="str">
            <v>6,93</v>
          </cell>
        </row>
        <row r="6301">
          <cell r="A6301" t="str">
            <v>87907</v>
          </cell>
          <cell r="B6301" t="str">
            <v>CHAPISCO APLICADO EM ALVENARIA (COM PRESENÇA DE VÃOS) E ESTRUTURAS DE CONCRETO DE FACHADA, COM EQUIPAMENTO DE PROJEÇÃO.  ARGAMASSA TRAÇO 1:3 COM PREPARO MANUAL. AF_10/2022</v>
          </cell>
          <cell r="C6301" t="str">
            <v>M2</v>
          </cell>
          <cell r="D6301" t="str">
            <v>ATRIBUÍDO SÃO PAULO</v>
          </cell>
          <cell r="E6301" t="str">
            <v>6,04</v>
          </cell>
        </row>
        <row r="6302">
          <cell r="A6302" t="str">
            <v>87908</v>
          </cell>
          <cell r="B6302" t="str">
            <v>CHAPISCO APLICADO EM ALVENARIA (COM PRESENÇA DE VÃOS) E ESTRUTURAS DE CONCRETO DE FACHADA, COM EQUIPAMENTO DE PROJEÇÃO.  ARGAMASSA TRAÇO 1:3 COM PREPARO EM BETONEIRA 400 L. AF_10/2022</v>
          </cell>
          <cell r="C6302" t="str">
            <v>M2</v>
          </cell>
          <cell r="D6302" t="str">
            <v>ATRIBUÍDO SÃO PAULO</v>
          </cell>
          <cell r="E6302" t="str">
            <v>5,67</v>
          </cell>
        </row>
        <row r="6303">
          <cell r="A6303" t="str">
            <v>87910</v>
          </cell>
          <cell r="B6303" t="str">
            <v>CHAPISCO APLICADO SOMENTE NA ESTRUTURA DE CONCRETO DA FACHADA, COM DESEMPENADEIRA DENTADA. ARGAMASSA INDUSTRIALIZADA COM PREPARO MANUAL. AF_10/2022</v>
          </cell>
          <cell r="C6303" t="str">
            <v>M2</v>
          </cell>
          <cell r="D6303" t="str">
            <v>COEFICIENTE DE REPRESENTATIVIDADE</v>
          </cell>
          <cell r="E6303" t="str">
            <v>18,68</v>
          </cell>
        </row>
        <row r="6304">
          <cell r="A6304" t="str">
            <v>87911</v>
          </cell>
          <cell r="B6304" t="str">
            <v>CHAPISCO APLICADO SOMENTE NA ESTRUTURA DE CONCRETO DA FACHADA, COM DESEMPENADEIRA DENTADA. ARGAMASSA INDUSTRIALIZADA COM PREPARO EM MISTURADOR 300 KG. AF_10/2022</v>
          </cell>
          <cell r="C6304" t="str">
            <v>M2</v>
          </cell>
          <cell r="D6304" t="str">
            <v>COEFICIENTE DE REPRESENTATIVIDADE</v>
          </cell>
          <cell r="E6304" t="str">
            <v>18,03</v>
          </cell>
        </row>
        <row r="6305">
          <cell r="A6305" t="str">
            <v>104410</v>
          </cell>
          <cell r="B6305" t="str">
            <v>CHAPISCO APLICADO EM ALVENARIA E ESTRUTURAS DE CONCRETO INTERNAS, COM EQUIPAMENTO DE PROJEÇÃO.  ARGAMASSA TRAÇO 1:3 COM PREPARO MANUAL. AF_10/2022</v>
          </cell>
          <cell r="C6305" t="str">
            <v>M2</v>
          </cell>
          <cell r="D6305" t="str">
            <v>ATRIBUÍDO SÃO PAULO</v>
          </cell>
          <cell r="E6305" t="str">
            <v>4,83</v>
          </cell>
        </row>
        <row r="6306">
          <cell r="A6306" t="str">
            <v>104411</v>
          </cell>
          <cell r="B6306" t="str">
            <v>CHAPISCO APLICADO EM ALVENARIA E ESTRUTURAS DE CONCRETO INTERNAS, COM EQUIPAMENTO DE PROJEÇÃO.  ARGAMASSA TRAÇO 1:3 COM PREPARO EM BETONEIRA 400 L. AF_10/2022</v>
          </cell>
          <cell r="C6306" t="str">
            <v>M2</v>
          </cell>
          <cell r="D6306" t="str">
            <v>ATRIBUÍDO SÃO PAULO</v>
          </cell>
          <cell r="E6306" t="str">
            <v>4,83</v>
          </cell>
        </row>
        <row r="6307">
          <cell r="A6307" t="str">
            <v>87411</v>
          </cell>
          <cell r="B6307" t="str">
            <v>APLICAÇÃO MANUAL DE GESSO DESEMPENADO (SEM TALISCAS) EM TETO DE AMBIENTES DE ÁREA MAIOR QUE 10M², ESPESSURA DE 0,5CM. AF_03/2023</v>
          </cell>
          <cell r="C6307" t="str">
            <v>M2</v>
          </cell>
          <cell r="D6307" t="str">
            <v>COEFICIENTE DE REPRESENTATIVIDADE</v>
          </cell>
          <cell r="E6307" t="str">
            <v>15,32</v>
          </cell>
        </row>
        <row r="6308">
          <cell r="A6308" t="str">
            <v>87412</v>
          </cell>
          <cell r="B6308" t="str">
            <v>APLICAÇÃO MANUAL DE GESSO DESEMPENADO (SEM TALISCAS) EM TETO DE AMBIENTES DE ÁREA ENTRE 5M² E 10M², ESPESSURA DE 0,5CM. AF_03/2023</v>
          </cell>
          <cell r="C6308" t="str">
            <v>M2</v>
          </cell>
          <cell r="D6308" t="str">
            <v>COEFICIENTE DE REPRESENTATIVIDADE</v>
          </cell>
          <cell r="E6308" t="str">
            <v>21,66</v>
          </cell>
        </row>
        <row r="6309">
          <cell r="A6309" t="str">
            <v>87413</v>
          </cell>
          <cell r="B6309" t="str">
            <v>APLICAÇÃO MANUAL DE GESSO DESEMPENADO (SEM TALISCAS) EM TETO DE AMBIENTES DE ÁREA MENOR QUE 5M², ESPESSURA DE 0,5CM. AF_03/2023</v>
          </cell>
          <cell r="C6309" t="str">
            <v>M2</v>
          </cell>
          <cell r="D6309" t="str">
            <v>COEFICIENTE DE REPRESENTATIVIDADE</v>
          </cell>
          <cell r="E6309" t="str">
            <v>25,30</v>
          </cell>
        </row>
        <row r="6310">
          <cell r="A6310" t="str">
            <v>87414</v>
          </cell>
          <cell r="B6310" t="str">
            <v>APLICAÇÃO MANUAL DE GESSO DESEMPENADO (SEM TALISCAS) EM TETO DE AMBIENTES DE ÁREA MAIOR QUE 10M², ESPESSURA DE 1,0CM. AF_03/2023</v>
          </cell>
          <cell r="C6310" t="str">
            <v>M2</v>
          </cell>
          <cell r="D6310" t="str">
            <v>COEFICIENTE DE REPRESENTATIVIDADE</v>
          </cell>
          <cell r="E6310" t="str">
            <v>24,83</v>
          </cell>
        </row>
        <row r="6311">
          <cell r="A6311" t="str">
            <v>87415</v>
          </cell>
          <cell r="B6311" t="str">
            <v>APLICAÇÃO MANUAL DE GESSO DESEMPENADO (SEM TALISCAS) EM TETO DE AMBIENTES DE ÁREA ENTRE 5M² E 10M², ESPESSURA DE 1,0CM. AF_03/2023</v>
          </cell>
          <cell r="C6311" t="str">
            <v>M2</v>
          </cell>
          <cell r="D6311" t="str">
            <v>COEFICIENTE DE REPRESENTATIVIDADE</v>
          </cell>
          <cell r="E6311" t="str">
            <v>31,18</v>
          </cell>
        </row>
        <row r="6312">
          <cell r="A6312" t="str">
            <v>87416</v>
          </cell>
          <cell r="B6312" t="str">
            <v>APLICAÇÃO MANUAL DE GESSO DESEMPENADO (SEM TALISCAS) EM TETO DE AMBIENTES DE ÁREA MENOR QUE 5M², ESPESSURA DE 1,0CM. AF_03/2023</v>
          </cell>
          <cell r="C6312" t="str">
            <v>M2</v>
          </cell>
          <cell r="D6312" t="str">
            <v>COEFICIENTE DE REPRESENTATIVIDADE</v>
          </cell>
          <cell r="E6312" t="str">
            <v>34,82</v>
          </cell>
        </row>
        <row r="6313">
          <cell r="A6313" t="str">
            <v>87418</v>
          </cell>
          <cell r="B6313" t="str">
            <v>APLICAÇÃO MANUAL DE GESSO DESEMPENADO (SEM TALISCAS) EM PAREDES, ESPESSURA DE 0,5CM. AF_03/2023</v>
          </cell>
          <cell r="C6313" t="str">
            <v>M2</v>
          </cell>
          <cell r="D6313" t="str">
            <v>COEFICIENTE DE REPRESENTATIVIDADE</v>
          </cell>
          <cell r="E6313" t="str">
            <v>17,32</v>
          </cell>
        </row>
        <row r="6314">
          <cell r="A6314" t="str">
            <v>87421</v>
          </cell>
          <cell r="B6314" t="str">
            <v>APLICAÇÃO MANUAL DE GESSO DESEMPENADO (SEM TALISCAS) EM PAREDES, ESPESSURA DE 1,0CM. AF_03/2023</v>
          </cell>
          <cell r="C6314" t="str">
            <v>M2</v>
          </cell>
          <cell r="D6314" t="str">
            <v>COEFICIENTE DE REPRESENTATIVIDADE</v>
          </cell>
          <cell r="E6314" t="str">
            <v>27,12</v>
          </cell>
        </row>
        <row r="6315">
          <cell r="A6315" t="str">
            <v>87424</v>
          </cell>
          <cell r="B6315" t="str">
            <v>APLICAÇÃO MANUAL DE GESSO SARRAFEADO (COM TALISCAS) EM PAREDES, ESPESSURA DE 1,0CM. AF_03/2023</v>
          </cell>
          <cell r="C6315" t="str">
            <v>M2</v>
          </cell>
          <cell r="D6315" t="str">
            <v>COEFICIENTE DE REPRESENTATIVIDADE</v>
          </cell>
          <cell r="E6315" t="str">
            <v>34,22</v>
          </cell>
        </row>
        <row r="6316">
          <cell r="A6316" t="str">
            <v>87427</v>
          </cell>
          <cell r="B6316" t="str">
            <v>APLICAÇÃO MANUAL DE GESSO SARRAFEADO (COM TALISCAS) EM PAREDES, ESPESSURA DE 1,5CM. AF_03/2023</v>
          </cell>
          <cell r="C6316" t="str">
            <v>M2</v>
          </cell>
          <cell r="D6316" t="str">
            <v>COEFICIENTE DE REPRESENTATIVIDADE</v>
          </cell>
          <cell r="E6316" t="str">
            <v>41,04</v>
          </cell>
        </row>
        <row r="6317">
          <cell r="A6317" t="str">
            <v>87430</v>
          </cell>
          <cell r="B6317" t="str">
            <v>APLICAÇÃO DE GESSO PROJETADO COM EQUIPAMENTO DE PROJEÇÃO EM PAREDES, DESEMPENADO (SEM TALISCAS), ESPESSURA DE 0,5CM. AF_03/2023</v>
          </cell>
          <cell r="C6317" t="str">
            <v>M2</v>
          </cell>
          <cell r="D6317" t="str">
            <v>COEFICIENTE DE REPRESENTATIVIDADE</v>
          </cell>
          <cell r="E6317" t="str">
            <v>17,07</v>
          </cell>
        </row>
        <row r="6318">
          <cell r="A6318" t="str">
            <v>87433</v>
          </cell>
          <cell r="B6318" t="str">
            <v>APLICAÇÃO DE GESSO PROJETADO COM EQUIPAMENTO DE PROJEÇÃO EM PAREDES, DESEMPENADO (SEM TALISCAS), ESPESSURA DE 1,0CM. AF_03/2023</v>
          </cell>
          <cell r="C6318" t="str">
            <v>M2</v>
          </cell>
          <cell r="D6318" t="str">
            <v>COEFICIENTE DE REPRESENTATIVIDADE</v>
          </cell>
          <cell r="E6318" t="str">
            <v>25,51</v>
          </cell>
        </row>
        <row r="6319">
          <cell r="A6319" t="str">
            <v>87436</v>
          </cell>
          <cell r="B6319" t="str">
            <v>APLICAÇÃO DE GESSO PROJETADO COM EQUIPAMENTO DE PROJEÇÃO EM PAREDES, SARRAFEADO (COM TALISCAS), ESPESSURA DE 1,0CM. AF_03/2023</v>
          </cell>
          <cell r="C6319" t="str">
            <v>M2</v>
          </cell>
          <cell r="D6319" t="str">
            <v>COEFICIENTE DE REPRESENTATIVIDADE</v>
          </cell>
          <cell r="E6319" t="str">
            <v>28,39</v>
          </cell>
        </row>
        <row r="6320">
          <cell r="A6320" t="str">
            <v>87439</v>
          </cell>
          <cell r="B6320" t="str">
            <v>APLICAÇÃO DE GESSO PROJETADO COM EQUIPAMENTO DE PROJEÇÃO EM PAREDES, SARRAFEADO (COM TALISCAS), ESPESSURA DE 1,5CM. AF_03/2023</v>
          </cell>
          <cell r="C6320" t="str">
            <v>M2</v>
          </cell>
          <cell r="D6320" t="str">
            <v>COEFICIENTE DE REPRESENTATIVIDADE</v>
          </cell>
          <cell r="E6320" t="str">
            <v>35,14</v>
          </cell>
        </row>
        <row r="6321">
          <cell r="A6321" t="str">
            <v>87527</v>
          </cell>
          <cell r="B6321" t="str">
            <v>EMBOÇO, PARA RECEBIMENTO DE CERÂMICA, EM ARGAMASSA TRAÇO 1:2:8, PREPARO MECÂNICO COM BETONEIRA 400L, APLICADO MANUALMENTE EM FACES INTERNAS DE PAREDES, PARA AMBIENTE COM ÁREA MENOR QUE 5M2, ESPESSURA DE 20MM, COM EXECUÇÃO DE TALISCAS. AF_06/2014</v>
          </cell>
          <cell r="C6321" t="str">
            <v>M2</v>
          </cell>
          <cell r="D6321" t="str">
            <v>COEFICIENTE DE REPRESENTATIVIDADE</v>
          </cell>
          <cell r="E6321" t="str">
            <v>37,97</v>
          </cell>
        </row>
        <row r="6322">
          <cell r="A6322" t="str">
            <v>87528</v>
          </cell>
          <cell r="B6322" t="str">
            <v>EMBOÇO, PARA RECEBIMENTO DE CERÂMICA, EM ARGAMASSA TRAÇO 1:2:8, PREPARO MANUAL, APLICADO MANUALMENTE EM FACES INTERNAS DE PAREDES, PARA AMBIENTE COM ÁREA MENOR QUE 5M2, ESPESSURA DE 20MM, COM EXECUÇÃO DE TALISCAS. AF_06/2014</v>
          </cell>
          <cell r="C6322" t="str">
            <v>M2</v>
          </cell>
          <cell r="D6322" t="str">
            <v>COEFICIENTE DE REPRESENTATIVIDADE</v>
          </cell>
          <cell r="E6322" t="str">
            <v>41,52</v>
          </cell>
        </row>
        <row r="6323">
          <cell r="A6323" t="str">
            <v>87529</v>
          </cell>
          <cell r="B6323" t="str">
            <v>MASSA ÚNICA, PARA RECEBIMENTO DE PINTURA, EM ARGAMASSA TRAÇO 1:2:8, PREPARO MECÂNICO COM BETONEIRA 400L, APLICADA MANUALMENTE EM FACES INTERNAS DE PAREDES, ESPESSURA DE 20MM, COM EXECUÇÃO DE TALISCAS. AF_06/2014</v>
          </cell>
          <cell r="C6323" t="str">
            <v>M2</v>
          </cell>
          <cell r="D6323" t="str">
            <v>COEFICIENTE DE REPRESENTATIVIDADE</v>
          </cell>
          <cell r="E6323" t="str">
            <v>34,89</v>
          </cell>
        </row>
        <row r="6324">
          <cell r="A6324" t="str">
            <v>87530</v>
          </cell>
          <cell r="B6324" t="str">
            <v>MASSA ÚNICA, PARA RECEBIMENTO DE PINTURA, EM ARGAMASSA TRAÇO 1:2:8, PREPARO MANUAL, APLICADA MANUALMENTE EM FACES INTERNAS DE PAREDES, ESPESSURA DE 20MM, COM EXECUÇÃO DE TALISCAS. AF_06/2014</v>
          </cell>
          <cell r="C6324" t="str">
            <v>M2</v>
          </cell>
          <cell r="D6324" t="str">
            <v>COEFICIENTE DE REPRESENTATIVIDADE</v>
          </cell>
          <cell r="E6324" t="str">
            <v>38,44</v>
          </cell>
        </row>
        <row r="6325">
          <cell r="A6325" t="str">
            <v>87531</v>
          </cell>
          <cell r="B6325" t="str">
            <v>EMBOÇO, PARA RECEBIMENTO DE CERÂMICA, EM ARGAMASSA TRAÇO 1:2:8, PREPARO MECÂNICO COM BETONEIRA 400L, APLICADO MANUALMENTE EM FACES INTERNAS DE PAREDES, PARA AMBIENTE COM ÁREA ENTRE 5M2 E 10M2, ESPESSURA DE 20MM, COM EXECUÇÃO DE TALISCAS. AF_06/2014</v>
          </cell>
          <cell r="C6325" t="str">
            <v>M2</v>
          </cell>
          <cell r="D6325" t="str">
            <v>COEFICIENTE DE REPRESENTATIVIDADE</v>
          </cell>
          <cell r="E6325" t="str">
            <v>33,79</v>
          </cell>
        </row>
        <row r="6326">
          <cell r="A6326" t="str">
            <v>87532</v>
          </cell>
          <cell r="B6326" t="str">
            <v>EMBOÇO, PARA RECEBIMENTO DE CERÂMICA, EM ARGAMASSA TRAÇO 1:2:8, PREPARO MANUAL, APLICADO MANUALMENTE EM FACES INTERNAS DE PAREDES, PARA AMBIENTE COM ÁREA  ENTRE 5M2 E 10M2, ESPESSURA DE 20MM, COM EXECUÇÃO DE TALISCAS. AF_06/2014</v>
          </cell>
          <cell r="C6326" t="str">
            <v>M2</v>
          </cell>
          <cell r="D6326" t="str">
            <v>COEFICIENTE DE REPRESENTATIVIDADE</v>
          </cell>
          <cell r="E6326" t="str">
            <v>37,34</v>
          </cell>
        </row>
        <row r="6327">
          <cell r="A6327" t="str">
            <v>87535</v>
          </cell>
          <cell r="B6327" t="str">
            <v>EMBOÇO, PARA RECEBIMENTO DE CERÂMICA, EM ARGAMASSA TRAÇO 1:2:8, PREPARO MECÂNICO COM BETONEIRA 400L, APLICADO MANUALMENTE EM FACES INTERNAS DE PAREDES, PARA AMBIENTE COM ÁREA  MAIOR QUE 10M2, ESPESSURA DE 20MM, COM EXECUÇÃO DE TALISCAS. AF_06/2014</v>
          </cell>
          <cell r="C6327" t="str">
            <v>M2</v>
          </cell>
          <cell r="D6327" t="str">
            <v>COEFICIENTE DE REPRESENTATIVIDADE</v>
          </cell>
          <cell r="E6327" t="str">
            <v>30,72</v>
          </cell>
        </row>
        <row r="6328">
          <cell r="A6328" t="str">
            <v>87536</v>
          </cell>
          <cell r="B6328" t="str">
            <v>EMBOÇO, PARA RECEBIMENTO DE CERÂMICA, EM ARGAMASSA TRAÇO 1:2:8, PREPARO MANUAL, APLICADO MANUALMENTE EM FACES INTERNAS DE PAREDES, PARA AMBIENTE COM ÁREA  MAIOR QUE 10M2, ESPESSURA DE 20MM, COM EXECUÇÃO DE TALISCAS. AF_06/2014</v>
          </cell>
          <cell r="C6328" t="str">
            <v>M2</v>
          </cell>
          <cell r="D6328" t="str">
            <v>COEFICIENTE DE REPRESENTATIVIDADE</v>
          </cell>
          <cell r="E6328" t="str">
            <v>34,27</v>
          </cell>
        </row>
        <row r="6329">
          <cell r="A6329" t="str">
            <v>87537</v>
          </cell>
          <cell r="B632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329" t="str">
            <v>M2</v>
          </cell>
          <cell r="D6329" t="str">
            <v>COEFICIENTE DE REPRESENTATIVIDADE</v>
          </cell>
          <cell r="E6329" t="str">
            <v>71,09</v>
          </cell>
        </row>
        <row r="6330">
          <cell r="A6330" t="str">
            <v>87538</v>
          </cell>
          <cell r="B6330" t="str">
            <v>MASSA ÚNICA, PARA RECEBIMENTO DE PINTURA, EM ARGAMASSA INDUSTRIALIZADA, PREPARO MECÂNICO, APLICADO COM EQUIPAMENTO DE MISTURA E PROJEÇÃO DE 1,5 M3/H DE ARGAMASSA EM FACES INTERNAS DE PAREDES, ESPESSURA DE 20MM, COM EXECUÇÃO DE TALISCAS. AF_06/2014</v>
          </cell>
          <cell r="C6330" t="str">
            <v>M2</v>
          </cell>
          <cell r="D6330" t="str">
            <v>COEFICIENTE DE REPRESENTATIVIDADE</v>
          </cell>
          <cell r="E6330" t="str">
            <v>68,46</v>
          </cell>
        </row>
        <row r="6331">
          <cell r="A6331" t="str">
            <v>87539</v>
          </cell>
          <cell r="B6331"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331" t="str">
            <v>M2</v>
          </cell>
          <cell r="D6331" t="str">
            <v>COEFICIENTE DE REPRESENTATIVIDADE</v>
          </cell>
          <cell r="E6331" t="str">
            <v>67,52</v>
          </cell>
        </row>
        <row r="6332">
          <cell r="A6332" t="str">
            <v>87541</v>
          </cell>
          <cell r="B633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332" t="str">
            <v>M2</v>
          </cell>
          <cell r="D6332" t="str">
            <v>COEFICIENTE DE REPRESENTATIVIDADE</v>
          </cell>
          <cell r="E6332" t="str">
            <v>64,89</v>
          </cell>
        </row>
        <row r="6333">
          <cell r="A6333" t="str">
            <v>87543</v>
          </cell>
          <cell r="B6333" t="str">
            <v>MASSA ÚNICA, PARA RECEBIMENTO DE PINTURA OU CERÂMICA, ARGAMASSA INDUSTRIALIZADA, PREPARO MECÂNICO, APLICADO COM EQUIPAMENTO DE MISTURA E PROJEÇÃO DE 1,5 M3/H EM FACES INTERNAS DE PAREDES, ESPESSURA DE 5MM, SEM EXECUÇÃO DE TALISCAS. AF_06/2014</v>
          </cell>
          <cell r="C6333" t="str">
            <v>M2</v>
          </cell>
          <cell r="D6333" t="str">
            <v>COEFICIENTE DE REPRESENTATIVIDADE</v>
          </cell>
          <cell r="E6333" t="str">
            <v>22,26</v>
          </cell>
        </row>
        <row r="6334">
          <cell r="A6334" t="str">
            <v>87545</v>
          </cell>
          <cell r="B6334" t="str">
            <v>EMBOÇO, PARA RECEBIMENTO DE CERÂMICA, EM ARGAMASSA TRAÇO 1:2:8, PREPARO MECÂNICO COM BETONEIRA 400L, APLICADO MANUALMENTE EM FACES INTERNAS DE PAREDES, PARA AMBIENTE COM ÁREA MENOR QUE 5M2, ESPESSURA DE 10MM, COM EXECUÇÃO DE TALISCAS. AF_06/2014</v>
          </cell>
          <cell r="C6334" t="str">
            <v>M2</v>
          </cell>
          <cell r="D6334" t="str">
            <v>COEFICIENTE DE REPRESENTATIVIDADE</v>
          </cell>
          <cell r="E6334" t="str">
            <v>25,17</v>
          </cell>
        </row>
        <row r="6335">
          <cell r="A6335" t="str">
            <v>87546</v>
          </cell>
          <cell r="B6335" t="str">
            <v>EMBOÇO, PARA RECEBIMENTO DE CERÂMICA, EM ARGAMASSA TRAÇO 1:2:8, PREPARO MANUAL, APLICADO MANUALMENTE EM FACES INTERNAS DE PAREDES, PARA AMBIENTE COM ÁREA MENOR QUE 5M2, ESPESSURA DE 10MM, COM EXECUÇÃO DE TALISCAS. AF_06/2014</v>
          </cell>
          <cell r="C6335" t="str">
            <v>M2</v>
          </cell>
          <cell r="D6335" t="str">
            <v>COEFICIENTE DE REPRESENTATIVIDADE</v>
          </cell>
          <cell r="E6335" t="str">
            <v>27,18</v>
          </cell>
        </row>
        <row r="6336">
          <cell r="A6336" t="str">
            <v>87547</v>
          </cell>
          <cell r="B6336" t="str">
            <v>MASSA ÚNICA, PARA RECEBIMENTO DE PINTURA, EM ARGAMASSA TRAÇO 1:2:8, PREPARO MECÂNICO COM BETONEIRA 400L, APLICADA MANUALMENTE EM FACES INTERNAS DE PAREDES, ESPESSURA DE 10MM, COM EXECUÇÃO DE TALISCAS. AF_06/2014</v>
          </cell>
          <cell r="C6336" t="str">
            <v>M2</v>
          </cell>
          <cell r="D6336" t="str">
            <v>COEFICIENTE DE REPRESENTATIVIDADE</v>
          </cell>
          <cell r="E6336" t="str">
            <v>22,11</v>
          </cell>
        </row>
        <row r="6337">
          <cell r="A6337" t="str">
            <v>87548</v>
          </cell>
          <cell r="B6337" t="str">
            <v>MASSA ÚNICA, PARA RECEBIMENTO DE PINTURA, EM ARGAMASSA TRAÇO 1:2:8, PREPARO MANUAL, APLICADA MANUALMENTE EM FACES INTERNAS DE PAREDES, ESPESSURA DE 10MM, COM EXECUÇÃO DE TALISCAS. AF_06/2014</v>
          </cell>
          <cell r="C6337" t="str">
            <v>M2</v>
          </cell>
          <cell r="D6337" t="str">
            <v>COEFICIENTE DE REPRESENTATIVIDADE</v>
          </cell>
          <cell r="E6337" t="str">
            <v>24,12</v>
          </cell>
        </row>
        <row r="6338">
          <cell r="A6338" t="str">
            <v>87549</v>
          </cell>
          <cell r="B6338" t="str">
            <v>EMBOÇO, PARA RECEBIMENTO DE CERÂMICA, EM ARGAMASSA TRAÇO 1:2:8, PREPARO MECÂNICO COM BETONEIRA 400L, APLICADO MANUALMENTE EM FACES INTERNAS DE PAREDES, PARA AMBIENTE COM ÁREA ENTRE 5M2 E 10M2, ESPESSURA DE 10MM, COM EXECUÇÃO DE TALISCAS. AF_06/2014</v>
          </cell>
          <cell r="C6338" t="str">
            <v>M2</v>
          </cell>
          <cell r="D6338" t="str">
            <v>COEFICIENTE DE REPRESENTATIVIDADE</v>
          </cell>
          <cell r="E6338" t="str">
            <v>21,00</v>
          </cell>
        </row>
        <row r="6339">
          <cell r="A6339" t="str">
            <v>87550</v>
          </cell>
          <cell r="B6339" t="str">
            <v>EMBOÇO, PARA RECEBIMENTO DE CERÂMICA, EM ARGAMASSA TRAÇO 1:2:8, PREPARO MANUAL, APLICADO MANUALMENTE EM FACES INTERNAS DE PAREDES, PARA AMBIENTE COM ÁREA ENTRE 5M2 E 10M2, ESPESSURA DE 10MM, COM EXECUÇÃO DE TALISCAS. AF_06/2014</v>
          </cell>
          <cell r="C6339" t="str">
            <v>M2</v>
          </cell>
          <cell r="D6339" t="str">
            <v>COEFICIENTE DE REPRESENTATIVIDADE</v>
          </cell>
          <cell r="E6339" t="str">
            <v>23,01</v>
          </cell>
        </row>
        <row r="6340">
          <cell r="A6340" t="str">
            <v>87553</v>
          </cell>
          <cell r="B6340" t="str">
            <v>EMBOÇO, PARA RECEBIMENTO DE CERÂMICA, EM ARGAMASSA TRAÇO 1:2:8, PREPARO MECÂNICO COM BETONEIRA 400L, APLICADO MANUALMENTE EM FACES INTERNAS DE PAREDES, PARA AMBIENTE COM ÁREA MAIOR QUE 10M2, ESPESSURA DE 10MM, COM EXECUÇÃO DE TALISCAS. AF_06/2014</v>
          </cell>
          <cell r="C6340" t="str">
            <v>M2</v>
          </cell>
          <cell r="D6340" t="str">
            <v>COEFICIENTE DE REPRESENTATIVIDADE</v>
          </cell>
          <cell r="E6340" t="str">
            <v>17,92</v>
          </cell>
        </row>
        <row r="6341">
          <cell r="A6341" t="str">
            <v>87554</v>
          </cell>
          <cell r="B6341" t="str">
            <v>EMBOÇO, PARA RECEBIMENTO DE CERÂMICA, EM ARGAMASSA TRAÇO 1:2:8, PREPARO MANUAL, APLICADO MANUALMENTE EM FACES INTERNAS DE PAREDES, PARA AMBIENTE COM ÁREA MAIOR QUE 10M2, ESPESSURA DE 10MM, COM EXECUÇÃO DE TALISCAS. AF_06/2014</v>
          </cell>
          <cell r="C6341" t="str">
            <v>M2</v>
          </cell>
          <cell r="D6341" t="str">
            <v>COEFICIENTE DE REPRESENTATIVIDADE</v>
          </cell>
          <cell r="E6341" t="str">
            <v>19,93</v>
          </cell>
        </row>
        <row r="6342">
          <cell r="A6342" t="str">
            <v>87555</v>
          </cell>
          <cell r="B634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342" t="str">
            <v>M2</v>
          </cell>
          <cell r="D6342" t="str">
            <v>COEFICIENTE DE REPRESENTATIVIDADE</v>
          </cell>
          <cell r="E6342" t="str">
            <v>42,99</v>
          </cell>
        </row>
        <row r="6343">
          <cell r="A6343" t="str">
            <v>87556</v>
          </cell>
          <cell r="B6343" t="str">
            <v>MASSA ÚNICA, PARA RECEBIMENTO DE PINTURA, EM ARGAMASSA INDUSTRIALIZADA, PREPARO MECÂNICO, APLICADO COM EQUIPAMENTO DE MISTURA E PROJEÇÃO DE 1,5 M3/H DE ARGAMASSA EM FACES INTERNAS DE PAREDES, ESPESSURA DE 10MM, COM EXECUÇÃO DE TALISCAS. AF_06/2014</v>
          </cell>
          <cell r="C6343" t="str">
            <v>M2</v>
          </cell>
          <cell r="D6343" t="str">
            <v>COEFICIENTE DE REPRESENTATIVIDADE</v>
          </cell>
          <cell r="E6343" t="str">
            <v>40,38</v>
          </cell>
        </row>
        <row r="6344">
          <cell r="A6344" t="str">
            <v>87557</v>
          </cell>
          <cell r="B6344"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344" t="str">
            <v>M2</v>
          </cell>
          <cell r="D6344" t="str">
            <v>COEFICIENTE DE REPRESENTATIVIDADE</v>
          </cell>
          <cell r="E6344" t="str">
            <v>39,42</v>
          </cell>
        </row>
        <row r="6345">
          <cell r="A6345" t="str">
            <v>87559</v>
          </cell>
          <cell r="B6345"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345" t="str">
            <v>M2</v>
          </cell>
          <cell r="D6345" t="str">
            <v>COEFICIENTE DE REPRESENTATIVIDADE</v>
          </cell>
          <cell r="E6345" t="str">
            <v>36,79</v>
          </cell>
        </row>
        <row r="6346">
          <cell r="A6346" t="str">
            <v>87561</v>
          </cell>
          <cell r="B6346" t="str">
            <v>MASSA ÚNICA, PARA RECEBIMENTO DE PINTURA OU CERÂMICA, EM ARGAMASSA INDUSTRIALIZADA, PREPARO MECÂNICO, APLICADO COM EQUIPAMENTO DE MISTURA E PROJEÇÃO DE 1,5 M3/H DE ARGAMASSA EM FACES INTERNAS DE PAREDES, ESPESSURA DE 10MM, SEM EXECUÇÃO DE TALISCAS. AF_06/2014</v>
          </cell>
          <cell r="C6346" t="str">
            <v>M2</v>
          </cell>
          <cell r="D6346" t="str">
            <v>COEFICIENTE DE REPRESENTATIVIDADE</v>
          </cell>
          <cell r="E6346" t="str">
            <v>39,66</v>
          </cell>
        </row>
        <row r="6347">
          <cell r="A6347" t="str">
            <v>87775</v>
          </cell>
          <cell r="B6347" t="str">
            <v>EMBOÇO OU MASSA ÚNICA EM ARGAMASSA TRAÇO 1:2:8, PREPARO MECÂNICO COM BETONEIRA 400 L, APLICADA MANUALMENTE EM PANOS DE FACHADA COM PRESENÇA DE VÃOS, ESPESSURA DE 25 MM. AF_08/2022</v>
          </cell>
          <cell r="C6347" t="str">
            <v>M2</v>
          </cell>
          <cell r="D6347" t="str">
            <v>COEFICIENTE DE REPRESENTATIVIDADE</v>
          </cell>
          <cell r="E6347" t="str">
            <v>48,24</v>
          </cell>
        </row>
        <row r="6348">
          <cell r="A6348" t="str">
            <v>87777</v>
          </cell>
          <cell r="B6348" t="str">
            <v>EMBOÇO OU MASSA ÚNICA EM ARGAMASSA TRAÇO 1:2:8, PREPARO MANUAL, APLICADA MANUALMENTE EM PANOS DE FACHADA COM PRESENÇA DE VÃOS, ESPESSURA DE 25 MM. AF_08/2022</v>
          </cell>
          <cell r="C6348" t="str">
            <v>M2</v>
          </cell>
          <cell r="D6348" t="str">
            <v>COEFICIENTE DE REPRESENTATIVIDADE</v>
          </cell>
          <cell r="E6348" t="str">
            <v>51,21</v>
          </cell>
        </row>
        <row r="6349">
          <cell r="A6349" t="str">
            <v>87778</v>
          </cell>
          <cell r="B6349" t="str">
            <v>EMBOÇO OU MASSA ÚNICA EM ARGAMASSA INDUSTRIALIZADA, PREPARO MECÂNICO E APLICAÇÃO COM EQUIPAMENTO DE MISTURA E PROJEÇÃO DE 1,5 M3/H DE ARGAMASSA EM PANOS DE FACHADA COM PRESENÇA DE VÃOS, ESPESSURA DE 25 MM. AF_08/2022</v>
          </cell>
          <cell r="C6349" t="str">
            <v>M2</v>
          </cell>
          <cell r="D6349" t="str">
            <v>COEFICIENTE DE REPRESENTATIVIDADE</v>
          </cell>
          <cell r="E6349" t="str">
            <v>76,28</v>
          </cell>
        </row>
        <row r="6350">
          <cell r="A6350" t="str">
            <v>87779</v>
          </cell>
          <cell r="B6350" t="str">
            <v>EMBOÇO OU MASSA ÚNICA EM ARGAMASSA TRAÇO 1:2:8, PREPARO MECÂNICO COM BETONEIRA 400 L, APLICADA MANUALMENTE EM PANOS DE FACHADA COM PRESENÇA DE VÃOS, ESPESSURA DE 35 MM. AF_08/2022</v>
          </cell>
          <cell r="C6350" t="str">
            <v>M2</v>
          </cell>
          <cell r="D6350" t="str">
            <v>COEFICIENTE DE REPRESENTATIVIDADE</v>
          </cell>
          <cell r="E6350" t="str">
            <v>61,83</v>
          </cell>
        </row>
        <row r="6351">
          <cell r="A6351" t="str">
            <v>87781</v>
          </cell>
          <cell r="B6351" t="str">
            <v>EMBOÇO OU MASSA ÚNICA EM ARGAMASSA TRAÇO 1:2:8, PREPARO MANUAL, APLICADA MANUALMENTE EM PANOS DE FACHADA COM PRESENÇA DE VÃOS, ESPESSURA DE 35 MM. AF_08/2022</v>
          </cell>
          <cell r="C6351" t="str">
            <v>M2</v>
          </cell>
          <cell r="D6351" t="str">
            <v>COEFICIENTE DE REPRESENTATIVIDADE</v>
          </cell>
          <cell r="E6351" t="str">
            <v>65,80</v>
          </cell>
        </row>
        <row r="6352">
          <cell r="A6352" t="str">
            <v>87783</v>
          </cell>
          <cell r="B6352" t="str">
            <v>EMBOÇO OU MASSA ÚNICA EM ARGAMASSA INDUSTRIALIZADA, PREPARO MECÂNICO E APLICAÇÃO COM EQUIPAMENTO DE MISTURA E PROJEÇÃO DE 1,5 M3/H DE ARGAMASSA EM PANOS DE FACHADA COM PRESENÇA DE VÃOS, ESPESSURA DE 35 MM. AF_08/2022</v>
          </cell>
          <cell r="C6352" t="str">
            <v>M2</v>
          </cell>
          <cell r="D6352" t="str">
            <v>COEFICIENTE DE REPRESENTATIVIDADE</v>
          </cell>
          <cell r="E6352" t="str">
            <v>99,63</v>
          </cell>
        </row>
        <row r="6353">
          <cell r="A6353" t="str">
            <v>87784</v>
          </cell>
          <cell r="B6353" t="str">
            <v>EMBOÇO OU MASSA ÚNICA EM ARGAMASSA TRAÇO 1:2:8, PREPARO MECÂNICO COM BETONEIRA 400 L, APLICADA MANUALMENTE EM PANOS DE FACHADA COM PRESENÇA DE VÃOS, ESPESSURA DE 45 MM. AF_08/2022</v>
          </cell>
          <cell r="C6353" t="str">
            <v>M2</v>
          </cell>
          <cell r="D6353" t="str">
            <v>COEFICIENTE DE REPRESENTATIVIDADE</v>
          </cell>
          <cell r="E6353" t="str">
            <v>68,02</v>
          </cell>
        </row>
        <row r="6354">
          <cell r="A6354" t="str">
            <v>87786</v>
          </cell>
          <cell r="B6354" t="str">
            <v>EMBOÇO OU MASSA ÚNICA EM ARGAMASSA TRAÇO 1:2:8, PREPARO MANUAL, APLICADA MANUALMENTE EM PANOS DE FACHADA COM PRESENÇA DE VÃOS, ESPESSURA DE 45 MM. AF_08/2022</v>
          </cell>
          <cell r="C6354" t="str">
            <v>M2</v>
          </cell>
          <cell r="D6354" t="str">
            <v>COEFICIENTE DE REPRESENTATIVIDADE</v>
          </cell>
          <cell r="E6354" t="str">
            <v>73,00</v>
          </cell>
        </row>
        <row r="6355">
          <cell r="A6355" t="str">
            <v>87787</v>
          </cell>
          <cell r="B6355" t="str">
            <v>EMBOÇO OU MASSA ÚNICA EM ARGAMASSA INDUSTRIALIZADA, PREPARO MECÂNICO E APLICAÇÃO COM EQUIPAMENTO DE MISTURA E PROJEÇÃO DE 1,5 M3/H DE ARGAMASSA EM PANOS DE FACHADA COM PRESENÇA DE VÃOS, ESPESSURA DE 45 MM. AF_08/2022</v>
          </cell>
          <cell r="C6355" t="str">
            <v>M2</v>
          </cell>
          <cell r="D6355" t="str">
            <v>COEFICIENTE DE REPRESENTATIVIDADE</v>
          </cell>
          <cell r="E6355" t="str">
            <v>116,20</v>
          </cell>
        </row>
        <row r="6356">
          <cell r="A6356" t="str">
            <v>87788</v>
          </cell>
          <cell r="B6356" t="str">
            <v>EMBOÇO OU MASSA ÚNICA EM ARGAMASSA TRAÇO 1:2:8, PREPARO MECÂNICO COM BETONEIRA 400 L, APLICADA MANUALMENTE EM PANOS DE FACHADA COM PRESENÇA DE VÃOS, ESPESSURA MAIOR OU IGUAL A 50 MM. AF_08/2022</v>
          </cell>
          <cell r="C6356" t="str">
            <v>M2</v>
          </cell>
          <cell r="D6356" t="str">
            <v>COEFICIENTE DE REPRESENTATIVIDADE</v>
          </cell>
          <cell r="E6356" t="str">
            <v>79,49</v>
          </cell>
        </row>
        <row r="6357">
          <cell r="A6357" t="str">
            <v>87790</v>
          </cell>
          <cell r="B6357" t="str">
            <v>EMBOÇO OU MASSA ÚNICA EM ARGAMASSA TRAÇO 1:2:8, PREPARO MANUAL, APLICADA MANUALMENTE EM PANOS DE FACHADA COM PRESENÇA DE VÃOS, ESPESSURA MAIOR OU IGUAL A 50 MM. AF_06/2014</v>
          </cell>
          <cell r="C6357" t="str">
            <v>M2</v>
          </cell>
          <cell r="D6357" t="str">
            <v>COEFICIENTE DE REPRESENTATIVIDADE</v>
          </cell>
          <cell r="E6357" t="str">
            <v>84,98</v>
          </cell>
        </row>
        <row r="6358">
          <cell r="A6358" t="str">
            <v>87791</v>
          </cell>
          <cell r="B6358" t="str">
            <v>EMBOÇO OU MASSA ÚNICA EM ARGAMASSA INDUSTRIALIZADA, PREPARO MECÂNICO E APLICAÇÃO COM EQUIPAMENTO DE MISTURA E PROJEÇÃO DE 1,5 M3/H DE ARGAMASSA EM PANOS DE FACHADA COM PRESENÇA DE VÃOS, ESPESSURA MAIOR OU IGUAL A 50 MM. AF_08/2022</v>
          </cell>
          <cell r="C6358" t="str">
            <v>M2</v>
          </cell>
          <cell r="D6358" t="str">
            <v>COEFICIENTE DE REPRESENTATIVIDADE</v>
          </cell>
          <cell r="E6358" t="str">
            <v>127,88</v>
          </cell>
        </row>
        <row r="6359">
          <cell r="A6359" t="str">
            <v>87792</v>
          </cell>
          <cell r="B6359" t="str">
            <v>EMBOÇO OU MASSA ÚNICA EM ARGAMASSA TRAÇO 1:2:8, PREPARO MECÂNICO COM BETONEIRA 400 L, APLICADA MANUALMENTE EM PANOS CEGOS DE FACHADA (SEM PRESENÇA DE VÃOS), ESPESSURA DE 25 MM. AF_08/2022</v>
          </cell>
          <cell r="C6359" t="str">
            <v>M2</v>
          </cell>
          <cell r="D6359" t="str">
            <v>COEFICIENTE DE REPRESENTATIVIDADE</v>
          </cell>
          <cell r="E6359" t="str">
            <v>37,03</v>
          </cell>
        </row>
        <row r="6360">
          <cell r="A6360" t="str">
            <v>87794</v>
          </cell>
          <cell r="B6360" t="str">
            <v>EMBOÇO OU MASSA ÚNICA EM ARGAMASSA TRAÇO 1:2:8, PREPARO MANUAL, APLICADA MANUALMENTE EM PANOS CEGOS DE FACHADA (SEM PRESENÇA DE VÃOS), ESPESSURA DE 25 MM. AF_09/2022</v>
          </cell>
          <cell r="C6360" t="str">
            <v>M2</v>
          </cell>
          <cell r="D6360" t="str">
            <v>COEFICIENTE DE REPRESENTATIVIDADE</v>
          </cell>
          <cell r="E6360" t="str">
            <v>39,79</v>
          </cell>
        </row>
        <row r="6361">
          <cell r="A6361" t="str">
            <v>87795</v>
          </cell>
          <cell r="B6361" t="str">
            <v>EMBOÇO OU MASSA ÚNICA EM ARGAMASSA INDUSTRIALIZADA, PREPARO MECÂNICO E APLICAÇÃO COM EQUIPAMENTO DE MISTURA E PROJEÇÃO DE 1,5 M3/H DE ARGAMASSA EM PANOS CEGOS DE FACHADA (SEM PRESENÇA DE VÃOS), ESPESSURA DE 25 MM. AF_08/2022</v>
          </cell>
          <cell r="C6361" t="str">
            <v>M2</v>
          </cell>
          <cell r="D6361" t="str">
            <v>COEFICIENTE DE REPRESENTATIVIDADE</v>
          </cell>
          <cell r="E6361" t="str">
            <v>64,02</v>
          </cell>
        </row>
        <row r="6362">
          <cell r="A6362" t="str">
            <v>87797</v>
          </cell>
          <cell r="B6362" t="str">
            <v>EMBOÇO OU MASSA ÚNICA EM ARGAMASSA TRAÇO 1:2:8, PREPARO MECÂNICO COM BETONEIRA 400 L, APLICADA MANUALMENTE EM PANOS CEGOS DE FACHADA (SEM PRESENÇA DE VÃOS), ESPESSURA DE 35 MM. AF_08/2022</v>
          </cell>
          <cell r="C6362" t="str">
            <v>M2</v>
          </cell>
          <cell r="D6362" t="str">
            <v>COEFICIENTE DE REPRESENTATIVIDADE</v>
          </cell>
          <cell r="E6362" t="str">
            <v>50,25</v>
          </cell>
        </row>
        <row r="6363">
          <cell r="A6363" t="str">
            <v>87799</v>
          </cell>
          <cell r="B6363" t="str">
            <v>EMBOÇO OU MASSA ÚNICA EM ARGAMASSA TRAÇO 1:2:8, PREPARO MANUAL, APLICADA MANUALMENTE EM PANOS CEGOS DE FACHADA (SEM PRESENÇA DE VÃOS), ESPESSURA DE 35 MM. AF_08/2022</v>
          </cell>
          <cell r="C6363" t="str">
            <v>M2</v>
          </cell>
          <cell r="D6363" t="str">
            <v>COEFICIENTE DE REPRESENTATIVIDADE</v>
          </cell>
          <cell r="E6363" t="str">
            <v>53,96</v>
          </cell>
        </row>
        <row r="6364">
          <cell r="A6364" t="str">
            <v>87800</v>
          </cell>
          <cell r="B6364" t="str">
            <v>EMBOÇO OU MASSA ÚNICA EM ARGAMASSA INDUSTRIALIZADA, PREPARO MECÂNICO E APLICAÇÃO COM EQUIPAMENTO DE MISTURA E PROJEÇÃO DE 1,5 M3/H DE ARGAMASSA EM PANOS CEGOS DE FACHADA (SEM PRESENÇA DE VÃOS), ESPESSURA DE 35 MM. AF_08/2022</v>
          </cell>
          <cell r="C6364" t="str">
            <v>M2</v>
          </cell>
          <cell r="D6364" t="str">
            <v>COEFICIENTE DE REPRESENTATIVIDADE</v>
          </cell>
          <cell r="E6364" t="str">
            <v>86,24</v>
          </cell>
        </row>
        <row r="6365">
          <cell r="A6365" t="str">
            <v>87801</v>
          </cell>
          <cell r="B6365" t="str">
            <v>EMBOÇO OU MASSA ÚNICA EM ARGAMASSA TRAÇO 1:2:8, PREPARO MECÂNICO COM BETONEIRA 400 L, APLICADA MANUALMENTE EM PANOS CEGOS DE FACHADA (SEM PRESENÇA DE VÃOS), ESPESSURA DE 45 MM. AF_08/2022</v>
          </cell>
          <cell r="C6365" t="str">
            <v>M2</v>
          </cell>
          <cell r="D6365" t="str">
            <v>COEFICIENTE DE REPRESENTATIVIDADE</v>
          </cell>
          <cell r="E6365" t="str">
            <v>56,03</v>
          </cell>
        </row>
        <row r="6366">
          <cell r="A6366" t="str">
            <v>87803</v>
          </cell>
          <cell r="B6366" t="str">
            <v>EMBOÇO OU MASSA ÚNICA EM ARGAMASSA TRAÇO 1:2:8, PREPARO MANUAL, APLICADA MANUALMENTE EM PANOS CEGOS DE FACHADA (SEM PRESENÇA DE VÃOS), ESPESSURA DE 45 MM. AF_08/2022</v>
          </cell>
          <cell r="C6366" t="str">
            <v>M2</v>
          </cell>
          <cell r="D6366" t="str">
            <v>COEFICIENTE DE REPRESENTATIVIDADE</v>
          </cell>
          <cell r="E6366" t="str">
            <v>60,69</v>
          </cell>
        </row>
        <row r="6367">
          <cell r="A6367" t="str">
            <v>87804</v>
          </cell>
          <cell r="B6367" t="str">
            <v>EMBOÇO OU MASSA ÚNICA EM ARGAMASSA INDUSTRIALIZADA, PREPARO MECÂNICO E APLICAÇÃO COM EQUIPAMENTO DE MISTURA E PROJEÇÃO DE 1,5 M3/H DE ARGAMASSA EM PANOS CEGOS DE FACHADA (SEM PRESENÇA DE VÃOS), ESPESSURA DE 45 MM. AF_08/2022</v>
          </cell>
          <cell r="C6367" t="str">
            <v>M2</v>
          </cell>
          <cell r="D6367" t="str">
            <v>COEFICIENTE DE REPRESENTATIVIDADE</v>
          </cell>
          <cell r="E6367" t="str">
            <v>101,72</v>
          </cell>
        </row>
        <row r="6368">
          <cell r="A6368" t="str">
            <v>87805</v>
          </cell>
          <cell r="B6368" t="str">
            <v>EMBOÇO OU MASSA ÚNICA EM ARGAMASSA TRAÇO 1:2:8, PREPARO MECÂNICO COM BETONEIRA 400 L, APLICADA MANUALMENTE EM PANOS CEGOS DE FACHADA (SEM PRESENÇA DE VÃOS), ESPESSURA MAIOR OU IGUAL A 50 MM. AF_08/2022</v>
          </cell>
          <cell r="C6368" t="str">
            <v>M2</v>
          </cell>
          <cell r="D6368" t="str">
            <v>COEFICIENTE DE REPRESENTATIVIDADE</v>
          </cell>
          <cell r="E6368" t="str">
            <v>61,07</v>
          </cell>
        </row>
        <row r="6369">
          <cell r="A6369" t="str">
            <v>87807</v>
          </cell>
          <cell r="B6369" t="str">
            <v>EMBOÇO OU MASSA ÚNICA EM ARGAMASSA TRAÇO 1:2:8, PREPARO MANUAL, APLICADA MANUALMENTE EM PANOS CEGOS DE FACHADA (SEM PRESENÇA DE VÃOS), ESPESSURA MAIOR OU IGUAL A 50 MM. AF_08/2022</v>
          </cell>
          <cell r="C6369" t="str">
            <v>M2</v>
          </cell>
          <cell r="D6369" t="str">
            <v>COEFICIENTE DE REPRESENTATIVIDADE</v>
          </cell>
          <cell r="E6369" t="str">
            <v>66,20</v>
          </cell>
        </row>
        <row r="6370">
          <cell r="A6370" t="str">
            <v>87808</v>
          </cell>
          <cell r="B6370" t="str">
            <v>EMBOÇO OU MASSA ÚNICA EM ARGAMASSA INDUSTRIALIZADA, PREPARO MECÂNICO E APLICAÇÃO COM EQUIPAMENTO DE MISTURA E PROJEÇÃO DE 1,5 M3/H DE ARGAMASSA EM PANOS CEGOS DE FACHADA (SEM PRESENÇA DE VÃOS), ESPESSURA MAIOR OU IGUAL A 50 MM. AF_08/2022</v>
          </cell>
          <cell r="C6370" t="str">
            <v>M2</v>
          </cell>
          <cell r="D6370" t="str">
            <v>COEFICIENTE DE REPRESENTATIVIDADE</v>
          </cell>
          <cell r="E6370" t="str">
            <v>108,91</v>
          </cell>
        </row>
        <row r="6371">
          <cell r="A6371" t="str">
            <v>87809</v>
          </cell>
          <cell r="B6371" t="str">
            <v>EMBOÇO OU MASSA ÚNICA EM ARGAMASSA TRAÇO 1:2:8, PREPARO MECÂNICO COM BETONEIRA 400 L, APLICADA MANUALMENTE EM SUPERFÍCIES EXTERNAS DA SACADA, ESPESSURA DE 25 MM, SEM USO DE TELA METÁLICA DE REFORÇO CONTRA FISSURAÇÃO. AF_08/2022</v>
          </cell>
          <cell r="C6371" t="str">
            <v>M2</v>
          </cell>
          <cell r="D6371" t="str">
            <v>COEFICIENTE DE REPRESENTATIVIDADE</v>
          </cell>
          <cell r="E6371" t="str">
            <v>64,28</v>
          </cell>
        </row>
        <row r="6372">
          <cell r="A6372" t="str">
            <v>87811</v>
          </cell>
          <cell r="B6372" t="str">
            <v>EMBOÇO OU MASSA ÚNICA EM ARGAMASSA TRAÇO 1:2:8, PREPARO MANUAL, APLICADA MANUALMENTE EM SUPERFÍCIES EXTERNAS DA SACADA, ESPESSURA DE 25 MM, SEM USO DE TELA METÁLICA DE REFORÇO CONTRA FISSURAÇÃO. AF_08/2022</v>
          </cell>
          <cell r="C6372" t="str">
            <v>M2</v>
          </cell>
          <cell r="D6372" t="str">
            <v>COEFICIENTE DE REPRESENTATIVIDADE</v>
          </cell>
          <cell r="E6372" t="str">
            <v>67,04</v>
          </cell>
        </row>
        <row r="6373">
          <cell r="A6373" t="str">
            <v>87812</v>
          </cell>
          <cell r="B6373" t="str">
            <v>EMBOÇO OU MASSA ÚNICA EM ARGAMASSA INDUSTRIALIZADA, PREPARO MECÂNICO E APLICAÇÃO COM EQUIPAMENTO DE MISTURA E PROJEÇÃO DE 1,5 M3/H EM SUPERFÍCIES EXTERNAS DA SACADA, ESPESSURA 25 MM, SEM USO DE TELA METÁLICA. AF_08/2022</v>
          </cell>
          <cell r="C6373" t="str">
            <v>M2</v>
          </cell>
          <cell r="D6373" t="str">
            <v>COEFICIENTE DE REPRESENTATIVIDADE</v>
          </cell>
          <cell r="E6373" t="str">
            <v>88,38</v>
          </cell>
        </row>
        <row r="6374">
          <cell r="A6374" t="str">
            <v>87813</v>
          </cell>
          <cell r="B6374" t="str">
            <v>EMBOÇO OU MASSA ÚNICA EM ARGAMASSA TRAÇO 1:2:8, PREPARO MECÂNICO COM BETONEIRA 400 L, APLICADA MANUALMENTE EM SUPERFÍCIES EXTERNAS DA SACADA, ESPESSURA DE 35 MM, SEM USO DE TELA METÁLICA DE REFORÇO CONTRA FISSURAÇÃO. AF_08/2022</v>
          </cell>
          <cell r="C6374" t="str">
            <v>M2</v>
          </cell>
          <cell r="D6374" t="str">
            <v>COEFICIENTE DE REPRESENTATIVIDADE</v>
          </cell>
          <cell r="E6374" t="str">
            <v>77,50</v>
          </cell>
        </row>
        <row r="6375">
          <cell r="A6375" t="str">
            <v>87815</v>
          </cell>
          <cell r="B6375" t="str">
            <v>EMBOÇO OU MASSA ÚNICA EM ARGAMASSA TRAÇO 1:2:8, PREPARO MANUAL, APLICADA MANUALMENTE EM SUPERFÍCIES EXTERNAS DA SACADA, ESPESSURA DE 35 MM, SEM USO DE TELA METÁLICA DE REFORÇO CONTRA FISSURAÇÃO. AF_08/2022</v>
          </cell>
          <cell r="C6375" t="str">
            <v>M2</v>
          </cell>
          <cell r="D6375" t="str">
            <v>COEFICIENTE DE REPRESENTATIVIDADE</v>
          </cell>
          <cell r="E6375" t="str">
            <v>81,21</v>
          </cell>
        </row>
        <row r="6376">
          <cell r="A6376" t="str">
            <v>87816</v>
          </cell>
          <cell r="B6376" t="str">
            <v>EMBOÇO OU MASSA ÚNICA EM ARGAMASSA INDUSTRIALIZADA, PREPARO MECÂNICO E APLICAÇÃO COM EQUIPAMENTO DE MISTURA E PROJEÇÃO DE 1,5 M3/H EM SUPERFÍCIES EXTERNAS DA SACADA, ESPESSURA 35 MM, SEM USO DE TELA METÁLICA. AF_08/2022</v>
          </cell>
          <cell r="C6376" t="str">
            <v>M2</v>
          </cell>
          <cell r="D6376" t="str">
            <v>COEFICIENTE DE REPRESENTATIVIDADE</v>
          </cell>
          <cell r="E6376" t="str">
            <v>110,65</v>
          </cell>
        </row>
        <row r="6377">
          <cell r="A6377" t="str">
            <v>87817</v>
          </cell>
          <cell r="B6377" t="str">
            <v>EMBOÇO OU MASSA ÚNICA EM ARGAMASSA TRAÇO 1:2:8, PREPARO MECÂNICO COM BETONEIRA 400 L, APLICADA MANUALMENTE EM SUPERFÍCIES EXTERNAS DA SACADA, ESPESSURA DE 45 MM, SEM USO DE TELA METÁLICA DE REFORÇO CONTRA FISSURAÇÃO. AF_08/2022</v>
          </cell>
          <cell r="C6377" t="str">
            <v>M2</v>
          </cell>
          <cell r="D6377" t="str">
            <v>COEFICIENTE DE REPRESENTATIVIDADE</v>
          </cell>
          <cell r="E6377" t="str">
            <v>83,28</v>
          </cell>
        </row>
        <row r="6378">
          <cell r="A6378" t="str">
            <v>87819</v>
          </cell>
          <cell r="B6378" t="str">
            <v>EMBOÇO OU MASSA ÚNICA EM ARGAMASSA TRAÇO 1:2:8, PREPARO MANUAL, APLICADA MANUALMENTE EM SUPERFÍCIES EXTERNAS DA SACADA, ESPESSURA DE 45 MM, SEM USO DE TELA METÁLICA DE REFORÇO CONTRA FISSURAÇÃO. AF_08/2022</v>
          </cell>
          <cell r="C6378" t="str">
            <v>M2</v>
          </cell>
          <cell r="D6378" t="str">
            <v>COEFICIENTE DE REPRESENTATIVIDADE</v>
          </cell>
          <cell r="E6378" t="str">
            <v>87,94</v>
          </cell>
        </row>
        <row r="6379">
          <cell r="A6379" t="str">
            <v>87820</v>
          </cell>
          <cell r="B6379" t="str">
            <v>EMBOÇO OU MASSA ÚNICA EM ARGAMASSA INDUSTRIALIZADA, PREPARO MECÂNICO E APLICAÇÃO COM EQUIPAMENTO DE MISTURA E PROJEÇÃO DE 1,5 M3/H EM SUPERFÍCIES EXTERNAS DA SACADA, ESPESSURA 45 MM, SEM USO DE TELA METÁLICA. AF_08/2022</v>
          </cell>
          <cell r="C6379" t="str">
            <v>M2</v>
          </cell>
          <cell r="D6379" t="str">
            <v>COEFICIENTE DE REPRESENTATIVIDADE</v>
          </cell>
          <cell r="E6379" t="str">
            <v>126,13</v>
          </cell>
        </row>
        <row r="6380">
          <cell r="A6380" t="str">
            <v>87821</v>
          </cell>
          <cell r="B6380" t="str">
            <v>EMBOÇO OU MASSA ÚNICA EM ARGAMASSA TRAÇO 1:2:8, PREPARO MECÂNICO COM BETONEIRA 400 L, APLICADA MANUALMENTE EM SUPERFÍCIES EXTERNAS DA SACADA, ESPESSURA MAIOR OU IGUAL A 50 MM, SEM USO DE TELA METÁLICA DE REFORÇO CONTRA FISSURAÇÃO. AF_08/2022</v>
          </cell>
          <cell r="C6380" t="str">
            <v>M2</v>
          </cell>
          <cell r="D6380" t="str">
            <v>COEFICIENTE DE REPRESENTATIVIDADE</v>
          </cell>
          <cell r="E6380" t="str">
            <v>107,08</v>
          </cell>
        </row>
        <row r="6381">
          <cell r="A6381" t="str">
            <v>87823</v>
          </cell>
          <cell r="B6381" t="str">
            <v>EMBOÇO OU MASSA ÚNICA EM ARGAMASSA TRAÇO 1:2:8, PREPARO MANUAL, APLICADA MANUALMENTE EM SUPERFÍCIES EXTERNAS DA SACADA, ESPESSURA MAIOR OU IGUAL A 50 MM, SEM USO DE TELA METÁLICA DE REFORÇO CONTRA FISSURAÇÃO. AF_08/2022</v>
          </cell>
          <cell r="C6381" t="str">
            <v>M2</v>
          </cell>
          <cell r="D6381" t="str">
            <v>COEFICIENTE DE REPRESENTATIVIDADE</v>
          </cell>
          <cell r="E6381" t="str">
            <v>112,21</v>
          </cell>
        </row>
        <row r="6382">
          <cell r="A6382" t="str">
            <v>87824</v>
          </cell>
          <cell r="B6382" t="str">
            <v>EMBOÇO OU MASSA ÚNICA EM ARGAMASSA INDUSTRIALIZADA, PREPARO MECÂNICO E APLICAÇÃO COM EQUIPAMENTO DE MISTURA E PROJEÇÃO DE 1,5 M3/H EM SUPERFÍCIES EXTERNAS DA SACADA, ESPESSURA MAIOR OU IGUAL A 50 MM, SEM USO DE TELA METÁLICA. AF_08/2022</v>
          </cell>
          <cell r="C6382" t="str">
            <v>M2</v>
          </cell>
          <cell r="D6382" t="str">
            <v>COEFICIENTE DE REPRESENTATIVIDADE</v>
          </cell>
          <cell r="E6382" t="str">
            <v>145,47</v>
          </cell>
        </row>
        <row r="6383">
          <cell r="A6383" t="str">
            <v>87825</v>
          </cell>
          <cell r="B6383" t="str">
            <v>EMBOÇO OU MASSA ÚNICA EM ARGAMASSA TRAÇO 1:2:8, PREPARO MECÂNICO COM BETONEIRA 400 L, APLICADA MANUALMENTE NAS PAREDES INTERNAS DA SACADA, ESPESSURA DE 25 MM, SEM USO DE TELA METÁLICA DE REFORÇO CONTRA FISSURAÇÃO. AF_08/2022</v>
          </cell>
          <cell r="C6383" t="str">
            <v>M2</v>
          </cell>
          <cell r="D6383" t="str">
            <v>COEFICIENTE DE REPRESENTATIVIDADE</v>
          </cell>
          <cell r="E6383" t="str">
            <v>61,12</v>
          </cell>
        </row>
        <row r="6384">
          <cell r="A6384" t="str">
            <v>87827</v>
          </cell>
          <cell r="B6384" t="str">
            <v>EMBOÇO OU MASSA ÚNICA EM ARGAMASSA TRAÇO 1:2:8, PREPARO MANUAL, APLICADA MANUALMENTE NAS PAREDES INTERNAS DA SACADA, ESPESSURA DE 25 MM, SEM USO DE TELA METÁLICA DE REFORÇO CONTRA FISSURAÇÃO. AF_08/2022</v>
          </cell>
          <cell r="C6384" t="str">
            <v>M2</v>
          </cell>
          <cell r="D6384" t="str">
            <v>COEFICIENTE DE REPRESENTATIVIDADE</v>
          </cell>
          <cell r="E6384" t="str">
            <v>64,51</v>
          </cell>
        </row>
        <row r="6385">
          <cell r="A6385" t="str">
            <v>87828</v>
          </cell>
          <cell r="B6385" t="str">
            <v>EMBOÇO OU MASSA ÚNICA EM ARGAMASSA INDUSTRIALIZADA, PREPARO MECÂNICO E APLICAÇÃO COM EQUIPAMENTO DE MISTURA E PROJEÇÃO DE 1,5 M3/H NAS PAREDES INTERNAS DA SACADA, ESPESSURA 25 MM, SEM USO DE TELA METÁLICA. AF_08/2022</v>
          </cell>
          <cell r="C6385" t="str">
            <v>M2</v>
          </cell>
          <cell r="D6385" t="str">
            <v>COEFICIENTE DE REPRESENTATIVIDADE</v>
          </cell>
          <cell r="E6385" t="str">
            <v>92,33</v>
          </cell>
        </row>
        <row r="6386">
          <cell r="A6386" t="str">
            <v>87829</v>
          </cell>
          <cell r="B6386" t="str">
            <v>EMBOÇO OU MASSA ÚNICA EM ARGAMASSA TRAÇO 1:2:8, PREPARO MECÂNICO COM BETONEIRA 400 L, APLICADA MANUALMENTE NAS PAREDES INTERNAS DA SACADA, ESPESSURA DE 35 MM, SEM USO DE TELA METÁLICA DE REFORÇO CONTRA FISSURAÇÃO. AF_08/2022</v>
          </cell>
          <cell r="C6386" t="str">
            <v>M2</v>
          </cell>
          <cell r="D6386" t="str">
            <v>COEFICIENTE DE REPRESENTATIVIDADE</v>
          </cell>
          <cell r="E6386" t="str">
            <v>74,53</v>
          </cell>
        </row>
        <row r="6387">
          <cell r="A6387" t="str">
            <v>87831</v>
          </cell>
          <cell r="B6387" t="str">
            <v>EMBOÇO OU MASSA ÚNICA EM ARGAMASSA TRAÇO 1:2:8, PREPARO MANUAL, APLICADA MANUALMENTE NAS PAREDES INTERNAS DA SACADA, ESPESSURA DE 35 MM, SEM USO DE TELA METÁLICA DE REFORÇO CONTRA FISSURAÇÃO. AF_08/2022</v>
          </cell>
          <cell r="C6387" t="str">
            <v>M2</v>
          </cell>
          <cell r="D6387" t="str">
            <v>COEFICIENTE DE REPRESENTATIVIDADE</v>
          </cell>
          <cell r="E6387" t="str">
            <v>79,07</v>
          </cell>
        </row>
        <row r="6388">
          <cell r="A6388" t="str">
            <v>87832</v>
          </cell>
          <cell r="B6388" t="str">
            <v>EMBOÇO OU MASSA ÚNICA EM ARGAMASSA INDUSTRIALIZADA, PREPARO MECÂNICO E APLICAÇÃO COM EQUIPAMENTO DE MISTURA E PROJEÇÃO DE 1,5 M3/H DE ARGAMASSA NAS PAREDES INTERNAS DA SACADA, ESPESSURA 35 MM, SEM USO DE TELA METÁLICA. AF_08/2022</v>
          </cell>
          <cell r="C6388" t="str">
            <v>M2</v>
          </cell>
          <cell r="D6388" t="str">
            <v>COEFICIENTE DE REPRESENTATIVIDADE</v>
          </cell>
          <cell r="E6388" t="str">
            <v>116,98</v>
          </cell>
        </row>
        <row r="6389">
          <cell r="A6389" t="str">
            <v>87834</v>
          </cell>
          <cell r="B6389" t="str">
            <v>REVESTIMENTO DECORATIVO MONOCAMADA APLICADO MANUALMENTE EM PANOS CEGOS DA FACHADA DE UM EDIFÍCIO DE ESTRUTURA CONVENCIONAL, COM ACABAMENTO RASPADO. AF_06/2014</v>
          </cell>
          <cell r="C6389" t="str">
            <v>M2</v>
          </cell>
          <cell r="D6389" t="str">
            <v>COEFICIENTE DE REPRESENTATIVIDADE</v>
          </cell>
          <cell r="E6389" t="str">
            <v>170,51</v>
          </cell>
        </row>
        <row r="6390">
          <cell r="A6390" t="str">
            <v>87835</v>
          </cell>
          <cell r="B6390" t="str">
            <v>REVESTIMENTO DECORATIVO MONOCAMADA APLICADO MANUALMENTE EM PANOS CEGOS DA FACHADA DE UM EDIFÍCIO DE ALVENARIA ESTRUTURAL, COM ACABAMENTO RASPADO. AF_06/2014</v>
          </cell>
          <cell r="C6390" t="str">
            <v>M2</v>
          </cell>
          <cell r="D6390" t="str">
            <v>COEFICIENTE DE REPRESENTATIVIDADE</v>
          </cell>
          <cell r="E6390" t="str">
            <v>118,03</v>
          </cell>
        </row>
        <row r="6391">
          <cell r="A6391" t="str">
            <v>87836</v>
          </cell>
          <cell r="B6391" t="str">
            <v>REVESTIMENTO DECORATIVO MONOCAMADA APLICADO COM EQUIPAMENTO DE PROJEÇÃO EM PANOS CEGOS DA FACHADA DE UM EDIFÍCIO DE ESTRUTURA CONVENCIONAL, COM ACABAMENTO RASPADO. AF_06/2014</v>
          </cell>
          <cell r="C6391" t="str">
            <v>M2</v>
          </cell>
          <cell r="D6391" t="str">
            <v>COEFICIENTE DE REPRESENTATIVIDADE</v>
          </cell>
          <cell r="E6391" t="str">
            <v>164,38</v>
          </cell>
        </row>
        <row r="6392">
          <cell r="A6392" t="str">
            <v>87837</v>
          </cell>
          <cell r="B6392" t="str">
            <v>REVESTIMENTO DECORATIVO MONOCAMADA APLICADO COM EQUIPAMENTO DE PROJEÇÃO EM PANOS CEGOS DA FACHADA DE UM EDIFÍCIO DE ALVENARIA ESTRUTURAL, COM ACABAMENTO RASPADO. AF_06/2014</v>
          </cell>
          <cell r="C6392" t="str">
            <v>M2</v>
          </cell>
          <cell r="D6392" t="str">
            <v>COEFICIENTE DE REPRESENTATIVIDADE</v>
          </cell>
          <cell r="E6392" t="str">
            <v>112,50</v>
          </cell>
        </row>
        <row r="6393">
          <cell r="A6393" t="str">
            <v>87838</v>
          </cell>
          <cell r="B6393" t="str">
            <v>REVESTIMENTO DECORATIVO MONOCAMADA APLICADO MANUALMENTE EM PANOS DA FACHADA COM PRESENÇA DE VÃOS, DE UM EDIFÍCIO DE ESTRUTURA CONVENCIONAL E ACABAMENTO RASPADO. AF_06/2014</v>
          </cell>
          <cell r="C6393" t="str">
            <v>M2</v>
          </cell>
          <cell r="D6393" t="str">
            <v>COEFICIENTE DE REPRESENTATIVIDADE</v>
          </cell>
          <cell r="E6393" t="str">
            <v>176,92</v>
          </cell>
        </row>
        <row r="6394">
          <cell r="A6394" t="str">
            <v>87839</v>
          </cell>
          <cell r="B6394" t="str">
            <v>REVESTIMENTO DECORATIVO MONOCAMADA APLICADO MANUALMENTE EM PANOS DA FACHADA COM PRESENÇA DE VÃOS, DE UM EDIFÍCIO DE ALVENARIA ESTRUTURAL E ACABAMENTO RASPADO. AF_06/2014</v>
          </cell>
          <cell r="C6394" t="str">
            <v>M2</v>
          </cell>
          <cell r="D6394" t="str">
            <v>COEFICIENTE DE REPRESENTATIVIDADE</v>
          </cell>
          <cell r="E6394" t="str">
            <v>122,79</v>
          </cell>
        </row>
        <row r="6395">
          <cell r="A6395" t="str">
            <v>87840</v>
          </cell>
          <cell r="B6395" t="str">
            <v>REVESTIMENTO DECORATIVO MONOCAMADA APLICADO COM EQUIPAMENTO DE PROJEÇÃO EM PANOS DA FACHADA COM PRESENÇA DE VÃOS, DE UM EDIFÍCIO DE ESTRUTURA CONVENCIONAL E ACABAMENTO RASPADO. AF_06/2014</v>
          </cell>
          <cell r="C6395" t="str">
            <v>M2</v>
          </cell>
          <cell r="D6395" t="str">
            <v>COEFICIENTE DE REPRESENTATIVIDADE</v>
          </cell>
          <cell r="E6395" t="str">
            <v>169,22</v>
          </cell>
        </row>
        <row r="6396">
          <cell r="A6396" t="str">
            <v>87841</v>
          </cell>
          <cell r="B6396" t="str">
            <v>REVESTIMENTO DECORATIVO MONOCAMADA APLICADO COM EQUIPAMENTO DE PROJEÇÃO EM PANOS DA FACHADA COM PRESENÇA DE VÃOS, DE UM EDIFÍCIO DE ALVENARIA ESTRUTURAL E ACABAMENTO RASPADO. AF_06/2014</v>
          </cell>
          <cell r="C6396" t="str">
            <v>M2</v>
          </cell>
          <cell r="D6396" t="str">
            <v>COEFICIENTE DE REPRESENTATIVIDADE</v>
          </cell>
          <cell r="E6396" t="str">
            <v>115,67</v>
          </cell>
        </row>
        <row r="6397">
          <cell r="A6397" t="str">
            <v>87842</v>
          </cell>
          <cell r="B6397" t="str">
            <v>REVESTIMENTO DECORATIVO MONOCAMADA APLICADO MANUALMENTE EM SUPERFÍCIES EXTERNAS DA SACADA DE UM EDIFÍCIO DE ESTRUTURA CONVENCIONAL E ACABAMENTO RASPADO. AF_06/2014</v>
          </cell>
          <cell r="C6397" t="str">
            <v>M2</v>
          </cell>
          <cell r="D6397" t="str">
            <v>COEFICIENTE DE REPRESENTATIVIDADE</v>
          </cell>
          <cell r="E6397" t="str">
            <v>178,51</v>
          </cell>
        </row>
        <row r="6398">
          <cell r="A6398" t="str">
            <v>87843</v>
          </cell>
          <cell r="B6398" t="str">
            <v>REVESTIMENTO DECORATIVO MONOCAMADA APLICADO MANUALMENTE EM SUPERFÍCIES EXTERNAS DA SACADA DE UM EDIFÍCIO DE ALVENARIA ESTRUTURAL E ACABAMENTO RASPADO. AF_06/2014</v>
          </cell>
          <cell r="C6398" t="str">
            <v>M2</v>
          </cell>
          <cell r="D6398" t="str">
            <v>COEFICIENTE DE REPRESENTATIVIDADE</v>
          </cell>
          <cell r="E6398" t="str">
            <v>131,37</v>
          </cell>
        </row>
        <row r="6399">
          <cell r="A6399" t="str">
            <v>87844</v>
          </cell>
          <cell r="B6399" t="str">
            <v>REVESTIMENTO DECORATIVO MONOCAMADA APLICADO COM EQUIPAMENTO DE PROJEÇÃO EM SUPERFÍCIES EXTERNAS DA SACADA DE UM EDIFÍCIO DE ESTRUTURA CONVENCIONAL E ACABAMENTO RASPADO. AF_06/2014</v>
          </cell>
          <cell r="C6399" t="str">
            <v>M2</v>
          </cell>
          <cell r="D6399" t="str">
            <v>COEFICIENTE DE REPRESENTATIVIDADE</v>
          </cell>
          <cell r="E6399" t="str">
            <v>166,61</v>
          </cell>
        </row>
        <row r="6400">
          <cell r="A6400" t="str">
            <v>87845</v>
          </cell>
          <cell r="B6400" t="str">
            <v>REVESTIMENTO DECORATIVO MONOCAMADA APLICADO COM EQUIPAMENTO DE PROJEÇÃO EM SUPERFÍCIES EXTERNAS DA SACADA DE UM EDIFÍCIO DE ALVENARIA ESTRUTURAL E ACABAMENTO RASPADO. AF_06/2014</v>
          </cell>
          <cell r="C6400" t="str">
            <v>M2</v>
          </cell>
          <cell r="D6400" t="str">
            <v>COEFICIENTE DE REPRESENTATIVIDADE</v>
          </cell>
          <cell r="E6400" t="str">
            <v>120,11</v>
          </cell>
        </row>
        <row r="6401">
          <cell r="A6401" t="str">
            <v>87846</v>
          </cell>
          <cell r="B6401" t="str">
            <v>REVESTIMENTO DECORATIVO MONOCAMADA APLICADO MANUALMENTE EM PANOS CEGOS DA FACHADA DE UM EDIFÍCIO DE ESTRUTURA CONVENCIONAL, COM ACABAMENTO TRAVERTINO. AF_06/2014</v>
          </cell>
          <cell r="C6401" t="str">
            <v>M2</v>
          </cell>
          <cell r="D6401" t="str">
            <v>COEFICIENTE DE REPRESENTATIVIDADE</v>
          </cell>
          <cell r="E6401" t="str">
            <v>184,71</v>
          </cell>
        </row>
        <row r="6402">
          <cell r="A6402" t="str">
            <v>87847</v>
          </cell>
          <cell r="B6402" t="str">
            <v>REVESTIMENTO DECORATIVO MONOCAMADA APLICADO MANUALMENTE EM PANOS CEGOS DA FACHADA DE UM EDIFÍCIO DE ALVENARIA ESTRUTURAL, COM ACABAMENTO TRAVERTINO. AF_06/2014</v>
          </cell>
          <cell r="C6402" t="str">
            <v>M2</v>
          </cell>
          <cell r="D6402" t="str">
            <v>COEFICIENTE DE REPRESENTATIVIDADE</v>
          </cell>
          <cell r="E6402" t="str">
            <v>132,22</v>
          </cell>
        </row>
        <row r="6403">
          <cell r="A6403" t="str">
            <v>87848</v>
          </cell>
          <cell r="B6403" t="str">
            <v>REVESTIMENTO DECORATIVO MONOCAMADA APLICADO COM EQUIPAMENTO DE PROJEÇÃO EM PANOS CEGOS DA FACHADA DE UM EDIFÍCIO DE ESTRUTURA CONVENCIONAL, COM ACABAMENTO TRAVERTINO. AF_06/2014</v>
          </cell>
          <cell r="C6403" t="str">
            <v>M2</v>
          </cell>
          <cell r="D6403" t="str">
            <v>COEFICIENTE DE REPRESENTATIVIDADE</v>
          </cell>
          <cell r="E6403" t="str">
            <v>177,49</v>
          </cell>
        </row>
        <row r="6404">
          <cell r="A6404" t="str">
            <v>87849</v>
          </cell>
          <cell r="B6404" t="str">
            <v>REVESTIMENTO DECORATIVO MONOCAMADA APLICADO COM EQUIPAMENTO DE PROJEÇÃO EM PANOS CEGOS DA FACHADA DE UM EDIFÍCIO DE ALVENARIA ESTRUTURAL, COM ACABAMENTO TRAVERTINO. AF_06/2014</v>
          </cell>
          <cell r="C6404" t="str">
            <v>M2</v>
          </cell>
          <cell r="D6404" t="str">
            <v>COEFICIENTE DE REPRESENTATIVIDADE</v>
          </cell>
          <cell r="E6404" t="str">
            <v>125,61</v>
          </cell>
        </row>
        <row r="6405">
          <cell r="A6405" t="str">
            <v>87850</v>
          </cell>
          <cell r="B6405" t="str">
            <v>REVESTIMENTO DECORATIVO MONOCAMADA APLICADO MANUALMENTE EM PANOS DA FACHADA COM PRESENÇA DE VÃOS, DE UM EDIFÍCIO DE ESTRUTURA CONVENCIONAL E ACABAMENTO TRAVERTINO. AF_06/2014</v>
          </cell>
          <cell r="C6405" t="str">
            <v>M2</v>
          </cell>
          <cell r="D6405" t="str">
            <v>COEFICIENTE DE REPRESENTATIVIDADE</v>
          </cell>
          <cell r="E6405" t="str">
            <v>191,15</v>
          </cell>
        </row>
        <row r="6406">
          <cell r="A6406" t="str">
            <v>87851</v>
          </cell>
          <cell r="B6406" t="str">
            <v>REVESTIMENTO DECORATIVO MONOCAMADA APLICADO MANUALMENTE EM PANOS DA FACHADA COM PRESENÇA DE VÃOS, DE UM EDIFÍCIO DE ALVENARIA ESTRUTURAL E ACABAMENTO TRAVERTINO. AF_06/2014</v>
          </cell>
          <cell r="C6406" t="str">
            <v>M2</v>
          </cell>
          <cell r="D6406" t="str">
            <v>COEFICIENTE DE REPRESENTATIVIDADE</v>
          </cell>
          <cell r="E6406" t="str">
            <v>137,01</v>
          </cell>
        </row>
        <row r="6407">
          <cell r="A6407" t="str">
            <v>87852</v>
          </cell>
          <cell r="B6407" t="str">
            <v>REVESTIMENTO DECORATIVO MONOCAMADA APLICADO COM EQUIPAMENTO DE PROJEÇÃO EM PANOS DA FACHADA COM PRESENÇA DE VÃOS, DE UM EDIFÍCIO DE ESTRUTURA CONVENCIONAL E ACABAMENTO TRAVERTINO. AF_06/2014</v>
          </cell>
          <cell r="C6407" t="str">
            <v>M2</v>
          </cell>
          <cell r="D6407" t="str">
            <v>COEFICIENTE DE REPRESENTATIVIDADE</v>
          </cell>
          <cell r="E6407" t="str">
            <v>182,30</v>
          </cell>
        </row>
        <row r="6408">
          <cell r="A6408" t="str">
            <v>87853</v>
          </cell>
          <cell r="B6408" t="str">
            <v>REVESTIMENTO DECORATIVO MONOCAMADA APLICADO COM EQUIPAMENTO DE PROJEÇÃO EM PANOS DA FACHADA COM PRESENÇA DE VÃOS, DE UM EDIFÍCIO DE ALVENARIA ESTRUTURAL E ACABAMENTO TRAVERTINO. AF_06/2014</v>
          </cell>
          <cell r="C6408" t="str">
            <v>M2</v>
          </cell>
          <cell r="D6408" t="str">
            <v>COEFICIENTE DE REPRESENTATIVIDADE</v>
          </cell>
          <cell r="E6408" t="str">
            <v>128,75</v>
          </cell>
        </row>
        <row r="6409">
          <cell r="A6409" t="str">
            <v>87854</v>
          </cell>
          <cell r="B6409" t="str">
            <v>REVESTIMENTO DECORATIVO MONOCAMADA APLICADO MANUALMENTE EM SUPERFÍCIES EXTERNAS DA SACADA DE UM EDIFÍCIO DE ESTRUTURA CONVENCIONAL E ACABAMENTO TRAVERTINO. AF_06/2014</v>
          </cell>
          <cell r="C6409" t="str">
            <v>M2</v>
          </cell>
          <cell r="D6409" t="str">
            <v>COEFICIENTE DE REPRESENTATIVIDADE</v>
          </cell>
          <cell r="E6409" t="str">
            <v>192,70</v>
          </cell>
        </row>
        <row r="6410">
          <cell r="A6410" t="str">
            <v>87855</v>
          </cell>
          <cell r="B6410" t="str">
            <v>REVESTIMENTO DECORATIVO MONOCAMADA APLICADO MANUALMENTE EM SUPERFÍCIES EXTERNAS DA SACADA DE UM EDIFÍCIO DE ALVENARIA ESTRUTURAL E ACABAMENTO TRAVERTINO. AF_06/2014</v>
          </cell>
          <cell r="C6410" t="str">
            <v>M2</v>
          </cell>
          <cell r="D6410" t="str">
            <v>COEFICIENTE DE REPRESENTATIVIDADE</v>
          </cell>
          <cell r="E6410" t="str">
            <v>145,59</v>
          </cell>
        </row>
        <row r="6411">
          <cell r="A6411" t="str">
            <v>87856</v>
          </cell>
          <cell r="B6411" t="str">
            <v>REVESTIMENTO DECORATIVO MONOCAMADA APLICADO COM EQUIPAMENTO DE PROJEÇÃO EM SUPERFÍCIES EXTERNAS DA SACADA DE UM EDIFÍCIO DE ESTRUTURA CONVENCIONAL E ACABAMENTO TRAVERTINO. AF_06/2014</v>
          </cell>
          <cell r="C6411" t="str">
            <v>M2</v>
          </cell>
          <cell r="D6411" t="str">
            <v>COEFICIENTE DE REPRESENTATIVIDADE</v>
          </cell>
          <cell r="E6411" t="str">
            <v>179,72</v>
          </cell>
        </row>
        <row r="6412">
          <cell r="A6412" t="str">
            <v>87857</v>
          </cell>
          <cell r="B6412" t="str">
            <v>REVESTIMENTO DECORATIVO MONOCAMADA APLICADO COM EQUIPAMENTO DE PROJEÇÃO EM SUPERFÍCIES EXTERNAS DA SACADA DE UM EDIFÍCIO DE ALVENARIA ESTRUTURAL E ACABAMENTO TRAVERTINO. AF_06/2014</v>
          </cell>
          <cell r="C6412" t="str">
            <v>M2</v>
          </cell>
          <cell r="D6412" t="str">
            <v>COEFICIENTE DE REPRESENTATIVIDADE</v>
          </cell>
          <cell r="E6412" t="str">
            <v>133,19</v>
          </cell>
        </row>
        <row r="6413">
          <cell r="A6413" t="str">
            <v>87858</v>
          </cell>
          <cell r="B6413" t="str">
            <v>REVESTIMENTO DECORATIVO MONOCAMADA APLICADO MANUALMENTE NAS PAREDES INTERNAS DA SACADA COM ACABAMENTO RASPADO. AF_06/2014</v>
          </cell>
          <cell r="C6413" t="str">
            <v>M2</v>
          </cell>
          <cell r="D6413" t="str">
            <v>COEFICIENTE DE REPRESENTATIVIDADE</v>
          </cell>
          <cell r="E6413" t="str">
            <v>126,73</v>
          </cell>
        </row>
        <row r="6414">
          <cell r="A6414" t="str">
            <v>87859</v>
          </cell>
          <cell r="B6414" t="str">
            <v>REVESTIMENTO DECORATIVO MONOCAMADA APLICADO MANUALMENTE NAS PAREDES INTERNAS DA SACADA COM ACABAMENTO TRAVERTINO. AF_06/2014</v>
          </cell>
          <cell r="C6414" t="str">
            <v>M2</v>
          </cell>
          <cell r="D6414" t="str">
            <v>COEFICIENTE DE REPRESENTATIVIDADE</v>
          </cell>
          <cell r="E6414" t="str">
            <v>146,01</v>
          </cell>
        </row>
        <row r="6415">
          <cell r="A6415" t="str">
            <v>89048</v>
          </cell>
          <cell r="B6415" t="str">
            <v>(COMPOSIÇÃO REPRESENTATIVA) DO SERVIÇO DE EMBOÇO/MASSA ÚNICA, TRAÇO 1:2:8, PREPARO MECÂNICO, COM BETONEIRA DE 400L, EM PAREDES DE AMBIENTES INTERNOS, COM EXECUÇÃO DE TALISCAS, PARA EDIFICAÇÃO HABITACIONAL MULTIFAMILIAR (PRÉDIO). AF_11/2014</v>
          </cell>
          <cell r="C6415" t="str">
            <v>M2</v>
          </cell>
          <cell r="D6415" t="str">
            <v>COEFICIENTE DE REPRESENTATIVIDADE</v>
          </cell>
          <cell r="E6415" t="str">
            <v>35,55</v>
          </cell>
        </row>
        <row r="6416">
          <cell r="A6416" t="str">
            <v>89049</v>
          </cell>
          <cell r="B6416" t="str">
            <v>(COMPOSIÇÃO REPRESENTATIVA) DO SERVIÇO DE APLICAÇÃO MANUAL DE GESSO DESEMPENADO (SEM TALISCAS) EM TETO, ESPESSURA 0,5 CM, PARA EDIFICAÇÃO HABITACIONAL MULTIFAMILIAR (PRÉDIO). AF_11/2014</v>
          </cell>
          <cell r="C6416" t="str">
            <v>M2</v>
          </cell>
          <cell r="D6416" t="str">
            <v>COEFICIENTE DE REPRESENTATIVIDADE</v>
          </cell>
          <cell r="E6416" t="str">
            <v>21,12</v>
          </cell>
        </row>
        <row r="6417">
          <cell r="A6417" t="str">
            <v>89173</v>
          </cell>
          <cell r="B6417" t="str">
            <v>(COMPOSIÇÃO REPRESENTATIVA) DO SERVIÇO DE EMBOÇO/MASSA ÚNICA, APLICADO MANUALMENTE, TRAÇO 1:2:8, EM BETONEIRA DE 400L, PAREDES INTERNAS, COM EXECUÇÃO DE TALISCAS, EDIFICAÇÃO HABITACIONAL UNIFAMILIAR (CASAS) E EDIFICAÇÃO PÚBLICA PADRÃO. AF_12/2014</v>
          </cell>
          <cell r="C6417" t="str">
            <v>M2</v>
          </cell>
          <cell r="D6417" t="str">
            <v>COEFICIENTE DE REPRESENTATIVIDADE</v>
          </cell>
          <cell r="E6417" t="str">
            <v>35,05</v>
          </cell>
        </row>
        <row r="6418">
          <cell r="A6418" t="str">
            <v>90406</v>
          </cell>
          <cell r="B6418" t="str">
            <v>MASSA ÚNICA, PARA RECEBIMENTO DE PINTURA, EM ARGAMASSA TRAÇO 1:2:8, PREPARO MECÂNICO COM BETONEIRA 400L, APLICADA MANUALMENTE EM TETO, ESPESSURA DE 20MM, COM EXECUÇÃO DE TALISCAS. AF_03/2015</v>
          </cell>
          <cell r="C6418" t="str">
            <v>M2</v>
          </cell>
          <cell r="D6418" t="str">
            <v>COEFICIENTE DE REPRESENTATIVIDADE</v>
          </cell>
          <cell r="E6418" t="str">
            <v>43,87</v>
          </cell>
        </row>
        <row r="6419">
          <cell r="A6419" t="str">
            <v>90407</v>
          </cell>
          <cell r="B6419" t="str">
            <v>MASSA ÚNICA, PARA RECEBIMENTO DE PINTURA, EM ARGAMASSA TRAÇO 1:2:8, PREPARO MANUAL, APLICADA MANUALMENTE EM TETO, ESPESSURA DE 20MM, COM EXECUÇÃO DE TALISCAS. AF_03/2015</v>
          </cell>
          <cell r="C6419" t="str">
            <v>M2</v>
          </cell>
          <cell r="D6419" t="str">
            <v>COEFICIENTE DE REPRESENTATIVIDADE</v>
          </cell>
          <cell r="E6419" t="str">
            <v>47,42</v>
          </cell>
        </row>
        <row r="6420">
          <cell r="A6420" t="str">
            <v>90408</v>
          </cell>
          <cell r="B6420" t="str">
            <v>MASSA ÚNICA, PARA RECEBIMENTO DE PINTURA, EM ARGAMASSA TRAÇO 1:2:8, PREPARO MECÂNICO COM BETONEIRA 400L, APLICADA MANUALMENTE EM TETO, ESPESSURA DE 10MM, COM EXECUÇÃO DE TALISCAS. AF_03/2015</v>
          </cell>
          <cell r="C6420" t="str">
            <v>M2</v>
          </cell>
          <cell r="D6420" t="str">
            <v>COEFICIENTE DE REPRESENTATIVIDADE</v>
          </cell>
          <cell r="E6420" t="str">
            <v>30,83</v>
          </cell>
        </row>
        <row r="6421">
          <cell r="A6421" t="str">
            <v>90409</v>
          </cell>
          <cell r="B6421" t="str">
            <v>MASSA ÚNICA, PARA RECEBIMENTO DE PINTURA, EM ARGAMASSA TRAÇO 1:2:8, PREPARO MANUAL, APLICADA MANUALMENTE EM TETO, ESPESSURA DE 10MM, COM EXECUÇÃO DE TALISCAS. AF_03/2015</v>
          </cell>
          <cell r="C6421" t="str">
            <v>M2</v>
          </cell>
          <cell r="D6421" t="str">
            <v>COEFICIENTE DE REPRESENTATIVIDADE</v>
          </cell>
          <cell r="E6421" t="str">
            <v>32,84</v>
          </cell>
        </row>
        <row r="6422">
          <cell r="A6422" t="str">
            <v>104203</v>
          </cell>
          <cell r="B6422" t="str">
            <v>EMBOÇO OU MASSA ÚNICA EM ARGAMASSA TRAÇO 1:2:8, PREPARO MECÂNICA COM BETONEIRA 400 L, APLICADA COM PROJETOR TIPO CANEQUINHA EM PANOS DE FACHADA COM PRESENÇA DE VÃOS, ESPESSURA DE 25 MM, ACESSO POR BALANCIM MANUAL. AF_08/2022</v>
          </cell>
          <cell r="C6422" t="str">
            <v>M2</v>
          </cell>
          <cell r="D6422" t="str">
            <v>ATRIBUÍDO SÃO PAULO</v>
          </cell>
          <cell r="E6422" t="str">
            <v>52,75</v>
          </cell>
        </row>
        <row r="6423">
          <cell r="A6423" t="str">
            <v>104204</v>
          </cell>
          <cell r="B6423" t="str">
            <v>EMBOÇO OU MASSA ÚNICA EM ARGAMASSA TRAÇO 1:2:8, PREPARO MECÂNICA COM BETONEIRA 400 L, APLICADA COM PROJETOR TIPO CANEQUINHA EM PANOS DE FACHADA COM PRESENÇA DE VÃOS, ESPESSURA DE 35 MM, ACESSO POR BALANCIM MANUAL. AF_08/2022</v>
          </cell>
          <cell r="C6423" t="str">
            <v>M2</v>
          </cell>
          <cell r="D6423" t="str">
            <v>ATRIBUÍDO SÃO PAULO</v>
          </cell>
          <cell r="E6423" t="str">
            <v>67,89</v>
          </cell>
        </row>
        <row r="6424">
          <cell r="A6424" t="str">
            <v>104205</v>
          </cell>
          <cell r="B6424" t="str">
            <v>EMBOÇO OU MASSA ÚNICA EM ARGAMASSA TRAÇO 1:2:8, PREPARO MECÂNICA COM BETONEIRA 400 L, APLICADA COM PROJETOR TIPO CANEQUINHA EM PANOS DE FACHADA COM PRESENÇA DE VÃOS, ESPESSURA DE 45 MM, ACESSO POR BALANCIM MANUAL. AF_08/2022</v>
          </cell>
          <cell r="C6424" t="str">
            <v>M2</v>
          </cell>
          <cell r="D6424" t="str">
            <v>ATRIBUÍDO SÃO PAULO</v>
          </cell>
          <cell r="E6424" t="str">
            <v>74,77</v>
          </cell>
        </row>
        <row r="6425">
          <cell r="A6425" t="str">
            <v>104206</v>
          </cell>
          <cell r="B6425" t="str">
            <v>EMBOÇO OU MASSA ÚNICA EM ARGAMASSA TRAÇO 1:2:8, PREPARO MECÂNICA COM BETONEIRA 400 L, APLICADA COM PROJETOR TIPO CANEQUINHA EM PANOS DE FACHADA COM PRESENÇA DE VÃOS, ESPESSURA DE 50 MM, ACESSO POR BALANCIM MANUAL. AF_08/2022</v>
          </cell>
          <cell r="C6425" t="str">
            <v>M2</v>
          </cell>
          <cell r="D6425" t="str">
            <v>ATRIBUÍDO SÃO PAULO</v>
          </cell>
          <cell r="E6425" t="str">
            <v>82,40</v>
          </cell>
        </row>
        <row r="6426">
          <cell r="A6426" t="str">
            <v>104207</v>
          </cell>
          <cell r="B6426" t="str">
            <v>EMBOÇO OU MASSA ÚNICA EM ARGAMASSA TRAÇO 1:2:8, PREPARO MECÂNICA COM BETONEIRA 400 L, APLICADA COM PROJETOR TIPO CANEQUINHA EM PANOS DE FACHADA SEM PRESENÇA DE VÃOS, ESPESSURA DE 25 MM, ACESSO POR BALANCIM MANUAL. AF_08/2022</v>
          </cell>
          <cell r="C6426" t="str">
            <v>M2</v>
          </cell>
          <cell r="D6426" t="str">
            <v>ATRIBUÍDO SÃO PAULO</v>
          </cell>
          <cell r="E6426" t="str">
            <v>40,46</v>
          </cell>
        </row>
        <row r="6427">
          <cell r="A6427" t="str">
            <v>104208</v>
          </cell>
          <cell r="B6427" t="str">
            <v>EMBOÇO OU MASSA ÚNICA EM ARGAMASSA TRAÇO 1:2:8, PREPARO MECÂNICA COM BETONEIRA 400 L, APLICADA COM PROJETOR TIPO CANEQUINHA EM PANOS DE FACHADA SEM PRESENÇA DE VÃOS, ESPESSURA DE 35 MM, ACESSO POR BALANCIM MANUAL. AF_08/2022</v>
          </cell>
          <cell r="C6427" t="str">
            <v>M2</v>
          </cell>
          <cell r="D6427" t="str">
            <v>ATRIBUÍDO SÃO PAULO</v>
          </cell>
          <cell r="E6427" t="str">
            <v>55,13</v>
          </cell>
        </row>
        <row r="6428">
          <cell r="A6428" t="str">
            <v>104209</v>
          </cell>
          <cell r="B6428" t="str">
            <v>EMBOÇO OU MASSA ÚNICA EM ARGAMASSA TRAÇO 1:2:8, PREPARO MECÂNICA COM BETONEIRA 400 L, APLICADA COM PROJETOR TIPO CANEQUINHA EM PANOS DE FACHADA SEM PRESENÇA DE VÃOS, ESPESSURA DE 45 MM, ACESSO POR BALANCIM MANUAL. AF_08/2022</v>
          </cell>
          <cell r="C6428" t="str">
            <v>M2</v>
          </cell>
          <cell r="D6428" t="str">
            <v>ATRIBUÍDO SÃO PAULO</v>
          </cell>
          <cell r="E6428" t="str">
            <v>61,60</v>
          </cell>
        </row>
        <row r="6429">
          <cell r="A6429" t="str">
            <v>104210</v>
          </cell>
          <cell r="B6429" t="str">
            <v>EMBOÇO OU MASSA ÚNICA EM ARGAMASSA TRAÇO 1:2:8, PREPARO MECÂNICA COM BETONEIRA 400 L, APLICADA COM PROJETOR TIPO CANEQUINHA EM PANOS DE FACHADA SEM PRESENÇA DE VÃOS, ESPESSURA DE 50 MM, ACESSO POR BALANCIM MANUAL. AF_08/2022</v>
          </cell>
          <cell r="C6429" t="str">
            <v>M2</v>
          </cell>
          <cell r="D6429" t="str">
            <v>ATRIBUÍDO SÃO PAULO</v>
          </cell>
          <cell r="E6429" t="str">
            <v>64,17</v>
          </cell>
        </row>
        <row r="6430">
          <cell r="A6430" t="str">
            <v>104211</v>
          </cell>
          <cell r="B6430" t="str">
            <v>EMBOÇO OU MASSA ÚNICA EM ARGAMASSA TRAÇO 1:2:8, PREPARO MECÂNICA COM BETONEIRA 400 L, APLICADA COM PROJETOR TIPO CANEQUINHA EM SUPERFÍCIES EXTERNAS DA SACADA, ESPESSURA DE 25 MM, ACESSO POR BALANCIM MANUAL, SEM USO DE TELA METÁLICA. AF_08/2022</v>
          </cell>
          <cell r="C6430" t="str">
            <v>M2</v>
          </cell>
          <cell r="D6430" t="str">
            <v>ATRIBUÍDO SÃO PAULO</v>
          </cell>
          <cell r="E6430" t="str">
            <v>71,02</v>
          </cell>
        </row>
        <row r="6431">
          <cell r="A6431" t="str">
            <v>104212</v>
          </cell>
          <cell r="B6431" t="str">
            <v>EMBOÇO OU MASSA ÚNICA EM ARGAMASSA TRAÇO 1:2:8, PREPARO MECÂNICA COM BETONEIRA 400 L, APLICADA COM PROJETOR TIPO CANEQUINHA EM SUPERFÍCIES EXTERNAS DA SACADA, ESPESSURA DE 35 MM, ACESSO POR BALANCIM MANUAL, SEM USO DE TELA METÁLICA. AF_08/2022</v>
          </cell>
          <cell r="C6431" t="str">
            <v>M2</v>
          </cell>
          <cell r="D6431" t="str">
            <v>ATRIBUÍDO SÃO PAULO</v>
          </cell>
          <cell r="E6431" t="str">
            <v>85,75</v>
          </cell>
        </row>
        <row r="6432">
          <cell r="A6432" t="str">
            <v>104213</v>
          </cell>
          <cell r="B6432" t="str">
            <v>EMBOÇO OU MASSA ÚNICA EM ARGAMASSA TRAÇO 1:2:8, PREPARO MECÂNICA COM BETONEIRA 400 L, APLICADA COM PROJETOR TIPO CANEQUINHA EM SUPERFÍCIES EXTERNAS DA SACADA, ESPESSURA DE 45 MM, ACESSO POR BALANCIM MANUAL, SEM USO DE TELA METÁLICA. AF_08/2022</v>
          </cell>
          <cell r="C6432" t="str">
            <v>M2</v>
          </cell>
          <cell r="D6432" t="str">
            <v>ATRIBUÍDO SÃO PAULO</v>
          </cell>
          <cell r="E6432" t="str">
            <v>92,22</v>
          </cell>
        </row>
        <row r="6433">
          <cell r="A6433" t="str">
            <v>104214</v>
          </cell>
          <cell r="B6433" t="str">
            <v>EMBOÇO OU MASSA ÚNICA EM ARGAMASSA TRAÇO 1:2:8, PREPARO MECÂNICA COM BETONEIRA 400 L, APLICADA COM PROJETOR TIPO CANEQUINHA EM SUPERFÍCIES EXTERNAS DA SACADA, ESPESSURA DE 50 MM, ACESSO POR BALANCIM MANUAL, SEM USO DE TELA METÁLICA. AF_08/2022</v>
          </cell>
          <cell r="C6433" t="str">
            <v>M2</v>
          </cell>
          <cell r="D6433" t="str">
            <v>ATRIBUÍDO SÃO PAULO</v>
          </cell>
          <cell r="E6433" t="str">
            <v>109,58</v>
          </cell>
        </row>
        <row r="6434">
          <cell r="A6434" t="str">
            <v>104215</v>
          </cell>
          <cell r="B6434" t="str">
            <v>EMBOÇO OU MASSA ÚNICA EM ARGAMASSA TRAÇO 1:2:8, PREPARO MECÂNICA COM BETONEIRA 400 L, APLICADA COM PROJETOR TIPO CANEQUINHA EM SUPERFÍCIES INTERNAS DA SACADA, ESPESSURA DE 25 MM,  SEM USO DE TELA METÁLICA. AF_08/2022</v>
          </cell>
          <cell r="C6434" t="str">
            <v>M2</v>
          </cell>
          <cell r="D6434" t="str">
            <v>ATRIBUÍDO SÃO PAULO</v>
          </cell>
          <cell r="E6434" t="str">
            <v>67,20</v>
          </cell>
        </row>
        <row r="6435">
          <cell r="A6435" t="str">
            <v>104216</v>
          </cell>
          <cell r="B6435" t="str">
            <v>EMBOÇO OU MASSA ÚNICA EM ARGAMASSA TRAÇO 1:2:8, PREPARO MECÂNICA COM BETONEIRA 400 L, APLICADA COM PROJETOR TIPO CANEQUINHA EM SUPERFÍCIES INTERNAS DA SACADA, ESPESSURA DE 35 MM, SEM USO DE TELA METÁLICA. AF_08/2022</v>
          </cell>
          <cell r="C6435" t="str">
            <v>M2</v>
          </cell>
          <cell r="D6435" t="str">
            <v>ATRIBUÍDO SÃO PAULO</v>
          </cell>
          <cell r="E6435" t="str">
            <v>81,97</v>
          </cell>
        </row>
        <row r="6436">
          <cell r="A6436" t="str">
            <v>104217</v>
          </cell>
          <cell r="B6436" t="str">
            <v>EMBOÇO OU MASSA ÚNICA EM ARGAMASSA TRAÇO 1:2:8, PREPARO MECÂNICA COM BETONEIRA 400 L, APLICADA MANUALMENTE EM PANOS DE FACHADA COM PRESENÇA DE VÃOS, ESPESSURA DE 25 MM, ACESSO POR ANDAIME. AF_08/2022</v>
          </cell>
          <cell r="C6436" t="str">
            <v>M2</v>
          </cell>
          <cell r="D6436" t="str">
            <v>COEFICIENTE DE REPRESENTATIVIDADE</v>
          </cell>
          <cell r="E6436" t="str">
            <v>45,20</v>
          </cell>
        </row>
        <row r="6437">
          <cell r="A6437" t="str">
            <v>104218</v>
          </cell>
          <cell r="B6437" t="str">
            <v>EMBOÇO OU MASSA ÚNICA EM ARGAMASSA TRAÇO 1:2:8, PREPARO MANUAL, APLICADA MANUALMENTE EM PANOS DE FACHADA COM PRESENÇA DE VÃOS, ESPESSURA DE 25 MM, ACESSO POR ANDAIME. AF_08/2022</v>
          </cell>
          <cell r="C6437" t="str">
            <v>M2</v>
          </cell>
          <cell r="D6437" t="str">
            <v>COEFICIENTE DE REPRESENTATIVIDADE</v>
          </cell>
          <cell r="E6437" t="str">
            <v>48,17</v>
          </cell>
        </row>
        <row r="6438">
          <cell r="A6438" t="str">
            <v>104219</v>
          </cell>
          <cell r="B6438" t="str">
            <v>EMBOÇO OU MASSA ÚNICA EM ARGAMASSA INDUSTRIALIZADA, PREPARO MECÂNICA E APLICAÇÃO COM EQUIPAMENTO DE MISTURA E PROJEÇÃO DE 1,5 M3/H DE ARGAMASSA EM PANOS DE FACHADA COM PRESENÇA DE VÃOS, ESPESSURA DE 25 MM, ACESSO POR ANDAIME. AF_08/2022</v>
          </cell>
          <cell r="C6438" t="str">
            <v>M2</v>
          </cell>
          <cell r="D6438" t="str">
            <v>COEFICIENTE DE REPRESENTATIVIDADE</v>
          </cell>
          <cell r="E6438" t="str">
            <v>73,56</v>
          </cell>
        </row>
        <row r="6439">
          <cell r="A6439" t="str">
            <v>104220</v>
          </cell>
          <cell r="B6439" t="str">
            <v>EMBOÇO OU MASSA ÚNICA EM ARGAMASSA TRAÇO 1:2:8, PREPARO MECÂNICA COM BETONEIRA 400 L, APLICADA COM PROJETOR TIPO CANEQUINHA EM PANOS DE FACHADA COM PRESENÇA DE VÃOS, ESPESSURA DE 25 MM, ACESSO POR ANDAIME. AF_08/2022</v>
          </cell>
          <cell r="C6439" t="str">
            <v>M2</v>
          </cell>
          <cell r="D6439" t="str">
            <v>ATRIBUÍDO SÃO PAULO</v>
          </cell>
          <cell r="E6439" t="str">
            <v>49,44</v>
          </cell>
        </row>
        <row r="6440">
          <cell r="A6440" t="str">
            <v>104221</v>
          </cell>
          <cell r="B6440" t="str">
            <v>EMBOÇO OU MASSA ÚNICA EM ARGAMASSA TRAÇO 1:2:8, PREPARO MECÂNICA COM BETONEIRA 400 L, APLICADA MANUALMENTE EM PANOS DE FACHADA COM PRESENÇA DE VÃOS, ESPESSURA DE 35 MM, ACESSO POR ANDAIME. AF_08/2022</v>
          </cell>
          <cell r="C6440" t="str">
            <v>M2</v>
          </cell>
          <cell r="D6440" t="str">
            <v>COEFICIENTE DE REPRESENTATIVIDADE</v>
          </cell>
          <cell r="E6440" t="str">
            <v>57,94</v>
          </cell>
        </row>
        <row r="6441">
          <cell r="A6441" t="str">
            <v>104222</v>
          </cell>
          <cell r="B6441" t="str">
            <v>EMBOÇO OU MASSA ÚNICA EM ARGAMASSA TRAÇO 1:2:8, PREPARO MANUAL, APLICADA MANUALMENTE EM PANOS DE FACHADA COM PRESENÇA DE VÃOS, ESPESSURA DE 35 MM, ACESSO POR ANDAIME. AF_08/2022</v>
          </cell>
          <cell r="C6441" t="str">
            <v>M2</v>
          </cell>
          <cell r="D6441" t="str">
            <v>COEFICIENTE DE REPRESENTATIVIDADE</v>
          </cell>
          <cell r="E6441" t="str">
            <v>61,91</v>
          </cell>
        </row>
        <row r="6442">
          <cell r="A6442" t="str">
            <v>104223</v>
          </cell>
          <cell r="B6442" t="str">
            <v>EMBOÇO OU MASSA ÚNICA EM ARGAMASSA INDUSTRIALIZADA, PREPARO MECÂNICA E APLICAÇÃO COM EQUIPAMENTO DE MISTURA E PROJEÇÃO DE 1,5 M3/H DE ARGAMASSA EM PANOS DE FACHADA COM PRESENÇA DE VÃOS, ESPESSURA DE 35 MM, ACESSO POR ANDAIME. AF_08/2022</v>
          </cell>
          <cell r="C6442" t="str">
            <v>M2</v>
          </cell>
          <cell r="D6442" t="str">
            <v>COEFICIENTE DE REPRESENTATIVIDADE</v>
          </cell>
          <cell r="E6442" t="str">
            <v>96,09</v>
          </cell>
        </row>
        <row r="6443">
          <cell r="A6443" t="str">
            <v>104224</v>
          </cell>
          <cell r="B6443" t="str">
            <v>EMBOÇO OU MASSA ÚNICA EM ARGAMASSA TRAÇO 1:2:8, PREPARO MECÂNICA COM BETONEIRA 400 L, APLICADA COM PROJETOR TIPO CANEQUINHA EM PANOS DE FACHADA COM PRESENÇA DE VÃOS, ESPESSURA DE 35 MM, ACESSO POR ANDAIME. AF_08/2022</v>
          </cell>
          <cell r="C6443" t="str">
            <v>M2</v>
          </cell>
          <cell r="D6443" t="str">
            <v>ATRIBUÍDO SÃO PAULO</v>
          </cell>
          <cell r="E6443" t="str">
            <v>63,58</v>
          </cell>
        </row>
        <row r="6444">
          <cell r="A6444" t="str">
            <v>104225</v>
          </cell>
          <cell r="B6444" t="str">
            <v>EMBOÇO OU MASSA ÚNICA EM ARGAMASSA TRAÇO 1:2:8, PREPARO MECÂNICA COM BETONEIRA 400 L, APLICADA MANUALMENTE EM PANOS DE FACHADA COM PRESENÇA DE VÃOS, ESPESSURA DE 45 MM, ACESSO POR ANDAIME. AF_08/2022</v>
          </cell>
          <cell r="C6444" t="str">
            <v>M2</v>
          </cell>
          <cell r="D6444" t="str">
            <v>COEFICIENTE DE REPRESENTATIVIDADE</v>
          </cell>
          <cell r="E6444" t="str">
            <v>64,13</v>
          </cell>
        </row>
        <row r="6445">
          <cell r="A6445" t="str">
            <v>104226</v>
          </cell>
          <cell r="B6445" t="str">
            <v>EMBOÇO OU MASSA ÚNICA EM ARGAMASSA TRAÇO 1:2:8, PREPARO MANUAL, APLICADA MANUALMENTE EM PANOS DE FACHADA COM PRESENÇA DE VÃOS, ESPESSURA DE 45 MM, ACESSO POR ANDAIME. AF_08/2022</v>
          </cell>
          <cell r="C6445" t="str">
            <v>M2</v>
          </cell>
          <cell r="D6445" t="str">
            <v>COEFICIENTE DE REPRESENTATIVIDADE</v>
          </cell>
          <cell r="E6445" t="str">
            <v>69,11</v>
          </cell>
        </row>
        <row r="6446">
          <cell r="A6446" t="str">
            <v>104227</v>
          </cell>
          <cell r="B6446" t="str">
            <v>EMBOÇO OU MASSA ÚNICA EM ARGAMASSA INDUSTRIALIZADA, PREPARO MECÂNICA E APLICAÇÃO COM EQUIPAMENTO DE MISTURA E PROJEÇÃO DE 1,5 M3/H DE ARGAMASSA EM PANOS DE FACHADA COM PRESENÇA DE VÃOS, ESPESSURA DE 45 MM, ACESSO POR ANDAIME. AF_08/2022</v>
          </cell>
          <cell r="C6446" t="str">
            <v>M2</v>
          </cell>
          <cell r="D6446" t="str">
            <v>COEFICIENTE DE REPRESENTATIVIDADE</v>
          </cell>
          <cell r="E6446" t="str">
            <v>112,66</v>
          </cell>
        </row>
        <row r="6447">
          <cell r="A6447" t="str">
            <v>104228</v>
          </cell>
          <cell r="B6447" t="str">
            <v>EMBOÇO OU MASSA ÚNICA EM ARGAMASSA TRAÇO 1:2:8, PREPARO MECÂNICA COM BETONEIRA 400 L, APLICADA COM PROJETOR TIPO CANEQUINHA EM PANOS DE FACHADA COM PRESENÇA DE VÃOS, ESPESSURA DE 45 MM, ACESSO POR ANDAIME. AF_08/2022</v>
          </cell>
          <cell r="C6447" t="str">
            <v>M2</v>
          </cell>
          <cell r="D6447" t="str">
            <v>ATRIBUÍDO SÃO PAULO</v>
          </cell>
          <cell r="E6447" t="str">
            <v>70,46</v>
          </cell>
        </row>
        <row r="6448">
          <cell r="A6448" t="str">
            <v>104229</v>
          </cell>
          <cell r="B6448" t="str">
            <v>EMBOÇO OU MASSA ÚNICA EM ARGAMASSA TRAÇO 1:2:8, PREPARO MECÂNICA COM BETONEIRA 400 L, APLICADA MANUALMENTE EM PANOS DE FACHADA COM PRESENÇA DE VÃOS, ESPESSURA DE 50 MM, ACESSO POR ANDAIME. AF_08/2022</v>
          </cell>
          <cell r="C6448" t="str">
            <v>M2</v>
          </cell>
          <cell r="D6448" t="str">
            <v>COEFICIENTE DE REPRESENTATIVIDADE</v>
          </cell>
          <cell r="E6448" t="str">
            <v>74,66</v>
          </cell>
        </row>
        <row r="6449">
          <cell r="A6449" t="str">
            <v>104230</v>
          </cell>
          <cell r="B6449" t="str">
            <v>EMBOÇO OU MASSA ÚNICA EM ARGAMASSA TRAÇO 1:2:8, PREPARO MANUAL, APLICADA MANUALMENTE EM PANOS DE FACHADA COM PRESENÇA DE VÃOS, ESPESSURA DE 50 MM, ACESSO POR ANDAIME. AF_08/2022</v>
          </cell>
          <cell r="C6449" t="str">
            <v>M2</v>
          </cell>
          <cell r="D6449" t="str">
            <v>COEFICIENTE DE REPRESENTATIVIDADE</v>
          </cell>
          <cell r="E6449" t="str">
            <v>80,15</v>
          </cell>
        </row>
        <row r="6450">
          <cell r="A6450" t="str">
            <v>104231</v>
          </cell>
          <cell r="B6450" t="str">
            <v>EMBOÇO OU MASSA ÚNICA EM ARGAMASSA INDUSTRIALIZADA, PREPARO MECÂNICA E APLICAÇÃO COM EQUIPAMENTO DE MISTURA E PROJEÇÃO DE 1,5 M3/H DE ARGAMASSA EM PANOS DE FACHADA COM PRESENÇA DE VÃOS, ESPESSURA DE 50 MM, ACESSO POR ANDAIME. AF_08/2022</v>
          </cell>
          <cell r="C6450" t="str">
            <v>M2</v>
          </cell>
          <cell r="D6450" t="str">
            <v>COEFICIENTE DE REPRESENTATIVIDADE</v>
          </cell>
          <cell r="E6450" t="str">
            <v>123,98</v>
          </cell>
        </row>
        <row r="6451">
          <cell r="A6451" t="str">
            <v>104232</v>
          </cell>
          <cell r="B6451" t="str">
            <v>EMBOÇO OU MASSA ÚNICA EM ARGAMASSA TRAÇO 1:2:8, PREPARO MECÂNICA COM BETONEIRA 400 L, APLICADA COM PROJETOR TIPO CANEQUINHA EM PANOS DE FACHADA COM PRESENÇA DE VÃOS, ESPESSURA DE 50 MM, ACESSO POR ANDAIME. AF_08/2022</v>
          </cell>
          <cell r="C6451" t="str">
            <v>M2</v>
          </cell>
          <cell r="D6451" t="str">
            <v>ATRIBUÍDO SÃO PAULO</v>
          </cell>
          <cell r="E6451" t="str">
            <v>77,65</v>
          </cell>
        </row>
        <row r="6452">
          <cell r="A6452" t="str">
            <v>104233</v>
          </cell>
          <cell r="B6452" t="str">
            <v>EMBOÇO OU MASSA ÚNICA EM ARGAMASSA TRAÇO 1:2:8, PREPARO MECÂNICA COM BETONEIRA 400 L, APLICADA MANUALMENTE EM PANOS DE FACHADA SEM PRESENÇA DE VÃOS, ESPESSURA DE 25 MM, ACESSO POR ANDAIME. AF_08/2022</v>
          </cell>
          <cell r="C6452" t="str">
            <v>M2</v>
          </cell>
          <cell r="D6452" t="str">
            <v>COEFICIENTE DE REPRESENTATIVIDADE</v>
          </cell>
          <cell r="E6452" t="str">
            <v>35,24</v>
          </cell>
        </row>
        <row r="6453">
          <cell r="A6453" t="str">
            <v>104234</v>
          </cell>
          <cell r="B6453" t="str">
            <v>EMBOÇO OU MASSA ÚNICA EM ARGAMASSA TRAÇO 1:2:8, PREPARO MANUAL, APLICADA MANUALMENTE EM PANOS DE FACHADA SEM PRESENÇA DE VÃOS, ESPESSURA DE 25 MM, ACESSO POR ANDAIME. AF_08/2022</v>
          </cell>
          <cell r="C6453" t="str">
            <v>M2</v>
          </cell>
          <cell r="D6453" t="str">
            <v>COEFICIENTE DE REPRESENTATIVIDADE</v>
          </cell>
          <cell r="E6453" t="str">
            <v>38,00</v>
          </cell>
        </row>
        <row r="6454">
          <cell r="A6454" t="str">
            <v>104235</v>
          </cell>
          <cell r="B6454" t="str">
            <v>EMBOÇO OU MASSA ÚNICA EM ARGAMASSA INDUSTRIALIZADA, PREPARO MECÂNICA E APLICAÇÃO COM EQUIPAMENTO DE MISTURA E PROJEÇÃO DE 1,5 M3/H DE ARGAMASSA EM PANOS DE FACHADA SEM PRESENÇA DE VÃOS, ESPESSURA DE 25 MM, ACESSO POR ANDAIME. AF_08/2022</v>
          </cell>
          <cell r="C6454" t="str">
            <v>M2</v>
          </cell>
          <cell r="D6454" t="str">
            <v>COEFICIENTE DE REPRESENTATIVIDADE</v>
          </cell>
          <cell r="E6454" t="str">
            <v>62,34</v>
          </cell>
        </row>
        <row r="6455">
          <cell r="A6455" t="str">
            <v>104236</v>
          </cell>
          <cell r="B6455" t="str">
            <v>EMBOÇO OU MASSA ÚNICA EM ARGAMASSA TRAÇO 1:2:8, PREPARO MECÂNICA COM BETONEIRA 400 L, APLICADA COM PROJETOR TIPO CANEQUINHA EM PANOS DE FACHADA SEM PRESENÇA DE VÃOS, ESPESSURA DE 25 MM, ACESSO POR ANDAIME. AF_08/2022</v>
          </cell>
          <cell r="C6455" t="str">
            <v>M2</v>
          </cell>
          <cell r="D6455" t="str">
            <v>ATRIBUÍDO SÃO PAULO</v>
          </cell>
          <cell r="E6455" t="str">
            <v>38,42</v>
          </cell>
        </row>
        <row r="6456">
          <cell r="A6456" t="str">
            <v>104237</v>
          </cell>
          <cell r="B6456" t="str">
            <v>EMBOÇO OU MASSA ÚNICA EM ARGAMASSA TRAÇO 1:2:8, PREPARO MECÂNICA COM BETONEIRA 400 L, APLICADA MANUALMENTE EM PANOS DE FACHADA SEM PRESENÇA DE VÃOS, ESPESSURA DE 35 MM, ACESSO POR ANDAIME. AF_08/2022</v>
          </cell>
          <cell r="C6456" t="str">
            <v>M2</v>
          </cell>
          <cell r="D6456" t="str">
            <v>COEFICIENTE DE REPRESENTATIVIDADE</v>
          </cell>
          <cell r="E6456" t="str">
            <v>47,61</v>
          </cell>
        </row>
        <row r="6457">
          <cell r="A6457" t="str">
            <v>104238</v>
          </cell>
          <cell r="B6457" t="str">
            <v>EMBOÇO OU MASSA ÚNICA EM ARGAMASSA TRAÇO 1:2:8, PREPARO MANUAL, APLICADA MANUALMENTE EM PANOS DE FACHADA SEM PRESENÇA DE VÃOS, ESPESSURA DE 35 MM, ACESSO POR ANDAIME. AF_08/2022</v>
          </cell>
          <cell r="C6457" t="str">
            <v>M2</v>
          </cell>
          <cell r="D6457" t="str">
            <v>COEFICIENTE DE REPRESENTATIVIDADE</v>
          </cell>
          <cell r="E6457" t="str">
            <v>51,32</v>
          </cell>
        </row>
        <row r="6458">
          <cell r="A6458" t="str">
            <v>104239</v>
          </cell>
          <cell r="B6458" t="str">
            <v>EMBOÇO OU MASSA ÚNICA EM ARGAMASSA INDUSTRIALIZADA, PREPARO MECÂNICA E APLICAÇÃO COM EQUIPAMENTO DE MISTURA E PROJEÇÃO DE 1,5 M3/H DE ARGAMASSA EM PANOS DE FACHADA SEM PRESENÇA DE VÃOS, ESPESSURA DE 35 MM, ACESSO POR ANDAIME. AF_08/2022</v>
          </cell>
          <cell r="C6458" t="str">
            <v>M2</v>
          </cell>
          <cell r="D6458" t="str">
            <v>COEFICIENTE DE REPRESENTATIVIDADE</v>
          </cell>
          <cell r="E6458" t="str">
            <v>83,83</v>
          </cell>
        </row>
        <row r="6459">
          <cell r="A6459" t="str">
            <v>104240</v>
          </cell>
          <cell r="B6459" t="str">
            <v>EMBOÇO OU MASSA ÚNICA EM ARGAMASSA TRAÇO 1:2:8, PREPARO MECÂNICA COM BETONEIRA 400 L, APLICADA COM PROJETOR TIPO CANEQUINHA EM PANOS DE FACHADA SEM PRESENÇA DE VÃOS, ESPESSURA DE 35 MM, ACESSO POR ANDAIME. AF_08/2022</v>
          </cell>
          <cell r="C6459" t="str">
            <v>M2</v>
          </cell>
          <cell r="D6459" t="str">
            <v>ATRIBUÍDO SÃO PAULO</v>
          </cell>
          <cell r="E6459" t="str">
            <v>52,20</v>
          </cell>
        </row>
        <row r="6460">
          <cell r="A6460" t="str">
            <v>104241</v>
          </cell>
          <cell r="B6460" t="str">
            <v>EMBOÇO OU MASSA ÚNICA EM ARGAMASSA TRAÇO 1:2:8, PREPARO MECÂNICA COM BETONEIRA 400 L, APLICADA MANUALMENTE EM PANOS DE FACHADA SEM PRESENÇA DE VÃOS, ESPESSURA DE 45 MM, ACESSO POR ANDAIME. AF_08/2022</v>
          </cell>
          <cell r="C6460" t="str">
            <v>M2</v>
          </cell>
          <cell r="D6460" t="str">
            <v>COEFICIENTE DE REPRESENTATIVIDADE</v>
          </cell>
          <cell r="E6460" t="str">
            <v>53,39</v>
          </cell>
        </row>
        <row r="6461">
          <cell r="A6461" t="str">
            <v>104242</v>
          </cell>
          <cell r="B6461" t="str">
            <v>EMBOÇO OU MASSA ÚNICA EM ARGAMASSA TRAÇO 1:2:8, PREPARO MANUAL, APLICADA MANUALMENTE EM PANOS DE FACHADA SEM PRESENÇA DE VÃOS, ESPESSURA DE 45 MM, ACESSO POR ANDAIME. AF_08/2022</v>
          </cell>
          <cell r="C6461" t="str">
            <v>M2</v>
          </cell>
          <cell r="D6461" t="str">
            <v>COEFICIENTE DE REPRESENTATIVIDADE</v>
          </cell>
          <cell r="E6461" t="str">
            <v>58,05</v>
          </cell>
        </row>
        <row r="6462">
          <cell r="A6462" t="str">
            <v>104243</v>
          </cell>
          <cell r="B6462" t="str">
            <v>EMBOÇO OU MASSA ÚNICA EM ARGAMASSA INDUSTRIALIZADA, PREPARO MECÂNICA E APLICAÇÃO COM EQUIPAMENTO DE MISTURA E PROJEÇÃO DE 1,5 M3/H DE ARGAMASSA EM PANOS DE FACHADA SEM PRESENÇA DE VÃOS, ESPESSURA DE 45 MM, ACESSO POR ANDAIME. AF_08/2022</v>
          </cell>
          <cell r="C6462" t="str">
            <v>M2</v>
          </cell>
          <cell r="D6462" t="str">
            <v>COEFICIENTE DE REPRESENTATIVIDADE</v>
          </cell>
          <cell r="E6462" t="str">
            <v>99,31</v>
          </cell>
        </row>
        <row r="6463">
          <cell r="A6463" t="str">
            <v>104244</v>
          </cell>
          <cell r="B6463" t="str">
            <v>EMBOÇO OU MASSA ÚNICA EM ARGAMASSA TRAÇO 1:2:8, PREPARO MECÂNICA COM BETONEIRA 400 L, APLICADA COM PROJETOR TIPO CANEQUINHA EM PANOS DE FACHADA SEM PRESENÇA DE VÃOS, ESPESSURA DE 45 MM, ACESSO POR ANDAIME. AF_08/2022</v>
          </cell>
          <cell r="C6463" t="str">
            <v>M2</v>
          </cell>
          <cell r="D6463" t="str">
            <v>ATRIBUÍDO SÃO PAULO</v>
          </cell>
          <cell r="E6463" t="str">
            <v>58,66</v>
          </cell>
        </row>
        <row r="6464">
          <cell r="A6464" t="str">
            <v>104245</v>
          </cell>
          <cell r="B6464" t="str">
            <v>EMBOÇO OU MASSA ÚNICA EM ARGAMASSA TRAÇO 1:2:8, PREPARO MECÂNICA COM BETONEIRA 400 L, APLICADA MANUALMENTE EM PANOS DE FACHADA SEM PRESENÇA DE VÃOS, ESPESSURA DE 50 MM, ACESSO POR ANDAIME. AF_08/2022</v>
          </cell>
          <cell r="C6464" t="str">
            <v>M2</v>
          </cell>
          <cell r="D6464" t="str">
            <v>COEFICIENTE DE REPRESENTATIVIDADE</v>
          </cell>
          <cell r="E6464" t="str">
            <v>58,15</v>
          </cell>
        </row>
        <row r="6465">
          <cell r="A6465" t="str">
            <v>104246</v>
          </cell>
          <cell r="B6465" t="str">
            <v>EMBOÇO OU MASSA ÚNICA EM ARGAMASSA TRAÇO 1:2:8, PREPARO MANUAL, APLICADA MANUALMENTE EM PANOS DE FACHADA SEM PRESENÇA DE VÃOS, ESPESSURA DE 50 MM, ACESSO POR ANDAIME. AF_08/2022</v>
          </cell>
          <cell r="C6465" t="str">
            <v>M2</v>
          </cell>
          <cell r="D6465" t="str">
            <v>COEFICIENTE DE REPRESENTATIVIDADE</v>
          </cell>
          <cell r="E6465" t="str">
            <v>63,28</v>
          </cell>
        </row>
        <row r="6466">
          <cell r="A6466" t="str">
            <v>104247</v>
          </cell>
          <cell r="B6466" t="str">
            <v>EMBOÇO OU MASSA ÚNICA EM ARGAMASSA INDUSTRIALIZADA, PREPARO MECÂNICA E APLICAÇÃO COM EQUIPAMENTO DE MISTURA E PROJEÇÃO DE 1,5 M3/H DE ARGAMASSA EM PANOS DE FACHADA SEM PRESENÇA DE VÃOS, ESPESSURA DE 50 MM, ACESSO POR ANDAIME. AF_08/2022</v>
          </cell>
          <cell r="C6466" t="str">
            <v>M2</v>
          </cell>
          <cell r="D6466" t="str">
            <v>COEFICIENTE DE REPRESENTATIVIDADE</v>
          </cell>
          <cell r="E6466" t="str">
            <v>106,58</v>
          </cell>
        </row>
        <row r="6467">
          <cell r="A6467" t="str">
            <v>104248</v>
          </cell>
          <cell r="B6467" t="str">
            <v>EMBOÇO OU MASSA ÚNICA EM ARGAMASSA TRAÇO 1:2:8, PREPARO MECÂNICA COM BETONEIRA 400 L, APLICADA COM PROJETOR TIPO CANEQUINHA EM PANOS DE FACHADA SEM PRESENÇA DE VÃOS, ESPESSURA DE 50 MM, ACESSO POR ANDAIME. AF_08/2022</v>
          </cell>
          <cell r="C6467" t="str">
            <v>M2</v>
          </cell>
          <cell r="D6467" t="str">
            <v>ATRIBUÍDO SÃO PAULO</v>
          </cell>
          <cell r="E6467" t="str">
            <v>61,33</v>
          </cell>
        </row>
        <row r="6468">
          <cell r="A6468" t="str">
            <v>104249</v>
          </cell>
          <cell r="B6468" t="str">
            <v>EMBOÇO OU MASSA ÚNICA EM ARGAMASSA TRAÇO 1:2:8, PREPARO MECÂNICA COM BETONEIRA 400 L, APLICADA MANUALMENTE EM SUPERFÍCIES EXTERNAS DA SACADA, ESPESSURA DE 25 MM, ACESSO POR ANDAIME, SEM USO DE TELA METÁLICA. AF_08/2022</v>
          </cell>
          <cell r="C6468" t="str">
            <v>M2</v>
          </cell>
          <cell r="D6468" t="str">
            <v>COEFICIENTE DE REPRESENTATIVIDADE</v>
          </cell>
          <cell r="E6468" t="str">
            <v>58,83</v>
          </cell>
        </row>
        <row r="6469">
          <cell r="A6469" t="str">
            <v>104250</v>
          </cell>
          <cell r="B6469" t="str">
            <v>EMBOÇO OU MASSA ÚNICA EM ARGAMASSA TRAÇO 1:2:8, PREPARO MANUAL, APLICADA MANUALMENTE EM SUPERFÍCIES EXTERNAS DA SACADA, ESPESSURA DE 25 MM, ACESSO POR ANDAIME, SEM USO DE TELA METÁLICA. AF_08/2022</v>
          </cell>
          <cell r="C6469" t="str">
            <v>M2</v>
          </cell>
          <cell r="D6469" t="str">
            <v>COEFICIENTE DE REPRESENTATIVIDADE</v>
          </cell>
          <cell r="E6469" t="str">
            <v>61,59</v>
          </cell>
        </row>
        <row r="6470">
          <cell r="A6470" t="str">
            <v>104251</v>
          </cell>
          <cell r="B6470" t="str">
            <v>EMBOÇO OU MASSA ÚNICA EM ARGAMASSA INDUSTRIALIZADA, PREPARO MECÂNICA E APLICAÇÃO COM EQUIPAMENTO DE MISTURA E PROJEÇÃO DE 1,5 M3/H DE ARGAMASSA EM PANOS DE FACHADA SUPERFÍCIES EXTERNAS DA SACADA, ESPESSURA DE 25 MM, ACESSO POR ANDAIME, SEM USO DE TELA METÁLICA. AF_08/2022</v>
          </cell>
          <cell r="C6470" t="str">
            <v>M2</v>
          </cell>
          <cell r="D6470" t="str">
            <v>COEFICIENTE DE REPRESENTATIVIDADE</v>
          </cell>
          <cell r="E6470" t="str">
            <v>83,47</v>
          </cell>
        </row>
        <row r="6471">
          <cell r="A6471" t="str">
            <v>104252</v>
          </cell>
          <cell r="B6471" t="str">
            <v>EMBOÇO OU MASSA ÚNICA EM ARGAMASSA TRAÇO 1:2:8, PREPARO MECÂNICA COM BETONEIRA 400 L, APLICADA COM PROJETOR TIPO CANEQUINHA EM SUPERFÍCIES EXTERNAS DA SACADA, ESPESSURA DE 25 MM, ACESSO POR ANDAIME, SEM USO DE TELA METÁLICA. AF_08/2022</v>
          </cell>
          <cell r="C6471" t="str">
            <v>M2</v>
          </cell>
          <cell r="D6471" t="str">
            <v>ATRIBUÍDO SÃO PAULO</v>
          </cell>
          <cell r="E6471" t="str">
            <v>65,05</v>
          </cell>
        </row>
        <row r="6472">
          <cell r="A6472" t="str">
            <v>104253</v>
          </cell>
          <cell r="B6472" t="str">
            <v>EMBOÇO OU MASSA ÚNICA EM ARGAMASSA TRAÇO 1:2:8, PREPARO MECÂNICA COM BETONEIRA 400 L, APLICADA MANUALMENTE EM SUPERFÍCIES EXTERNAS DA SACADA, ESPESSURA DE 35 MM, ACESSO POR ANDAIME, SEM USO DE TELA METÁLICA. AF_08/2022</v>
          </cell>
          <cell r="C6472" t="str">
            <v>M2</v>
          </cell>
          <cell r="D6472" t="str">
            <v>COEFICIENTE DE REPRESENTATIVIDADE</v>
          </cell>
          <cell r="E6472" t="str">
            <v>71,19</v>
          </cell>
        </row>
        <row r="6473">
          <cell r="A6473" t="str">
            <v>104254</v>
          </cell>
          <cell r="B6473" t="str">
            <v>EMBOÇO OU MASSA ÚNICA EM ARGAMASSA TRAÇO 1:2:8, PREPARO MANUAL, APLICADA MANUALMENTE EM SUPERFÍCIES EXTERNAS DA SACADA, ESPESSURA DE 35 MM, ACESSO POR ANDAIME, SEM USO DE TELA METÁLICA. AF_08/2022</v>
          </cell>
          <cell r="C6473" t="str">
            <v>M2</v>
          </cell>
          <cell r="D6473" t="str">
            <v>COEFICIENTE DE REPRESENTATIVIDADE</v>
          </cell>
          <cell r="E6473" t="str">
            <v>74,90</v>
          </cell>
        </row>
        <row r="6474">
          <cell r="A6474" t="str">
            <v>104255</v>
          </cell>
          <cell r="B6474" t="str">
            <v>EMBOÇO OU MASSA ÚNICA EM ARGAMASSA INDUSTRIALIZADA, PREPARO MECÂNICO E APLICAÇÃO COM EQUIPAMENTO DE MISTURA E PROJEÇÃO DE 1,5 M3/H DE ARGAMASSA EM PANOS DE FACHADA SUPERFÍCIES EXTERNAS DA SACADA, ESPESSURA DE 35 MM, ACESSO POR ANDAIME, SEM USO DE TELA METÁLICA. AF_08/2022</v>
          </cell>
          <cell r="C6474" t="str">
            <v>M2</v>
          </cell>
          <cell r="D6474" t="str">
            <v>COEFICIENTE DE REPRESENTATIVIDADE</v>
          </cell>
          <cell r="E6474" t="str">
            <v>104,96</v>
          </cell>
        </row>
        <row r="6475">
          <cell r="A6475" t="str">
            <v>104256</v>
          </cell>
          <cell r="B6475" t="str">
            <v>EMBOÇO OU MASSA ÚNICA EM ARGAMASSA TRAÇO 1:2:8, PREPARO MECÂNICO COM BETONEIRA 400 L, APLICADA COM PROJETOR TIPO CANEQUINHA EM SUPERFÍCIES EXTERNAS DA SACADA, ESPESSURA DE 35 MM, ACESSO POR ANDAIME, SEM USO DE TELA METÁLICA. AF_08/2022</v>
          </cell>
          <cell r="C6475" t="str">
            <v>M2</v>
          </cell>
          <cell r="D6475" t="str">
            <v>ATRIBUÍDO SÃO PAULO</v>
          </cell>
          <cell r="E6475" t="str">
            <v>78,83</v>
          </cell>
        </row>
        <row r="6476">
          <cell r="A6476" t="str">
            <v>104257</v>
          </cell>
          <cell r="B6476" t="str">
            <v>EMBOÇO OU MASSA ÚNICA EM ARGAMASSA TRAÇO 1:2:8, PREPARO MECÂNICO COM BETONEIRA 400 L, APLICADA MANUALMENTE EM SUPERFÍCIES EXTERNAS DA SACADA, ESPESSURA DE 45 MM, ACESSO POR ANDAIME, SEM USO DE TELA METÁLICA. AF_08/2022</v>
          </cell>
          <cell r="C6476" t="str">
            <v>M2</v>
          </cell>
          <cell r="D6476" t="str">
            <v>COEFICIENTE DE REPRESENTATIVIDADE</v>
          </cell>
          <cell r="E6476" t="str">
            <v>76,97</v>
          </cell>
        </row>
        <row r="6477">
          <cell r="A6477" t="str">
            <v>104258</v>
          </cell>
          <cell r="B6477" t="str">
            <v>EMBOÇO OU MASSA ÚNICA EM ARGAMASSA TRAÇO 1:2:8, PREPARO MANUAL, APLICADA MANUALMENTE EM SUPERFÍCIES EXTERNAS DA SACADA, ESPESSURA DE 45 MM, ACESSO POR ANDAIME, SEM USO DE TELA METÁLICA. AF_08/2022</v>
          </cell>
          <cell r="C6477" t="str">
            <v>M2</v>
          </cell>
          <cell r="D6477" t="str">
            <v>COEFICIENTE DE REPRESENTATIVIDADE</v>
          </cell>
          <cell r="E6477" t="str">
            <v>81,63</v>
          </cell>
        </row>
        <row r="6478">
          <cell r="A6478" t="str">
            <v>104259</v>
          </cell>
          <cell r="B6478" t="str">
            <v>EMBOÇO OU MASSA ÚNICA EM ARGAMASSA INDUSTRIALIZADA, PREPARO MECÂNICO E APLICAÇÃO COM EQUIPAMENTO DE MISTURA E PROJEÇÃO DE 1,5 M3/H DE ARGAMASSA EM PANOS DE FACHADA SUPERFÍCIES EXTERNAS DA SACADA, ESPESSURA DE 45 MM, ACESSO POR ANDAIME, SEM USO DE TELA METÁLICA. AF_08/2022</v>
          </cell>
          <cell r="C6478" t="str">
            <v>M2</v>
          </cell>
          <cell r="D6478" t="str">
            <v>COEFICIENTE DE REPRESENTATIVIDADE</v>
          </cell>
          <cell r="E6478" t="str">
            <v>120,44</v>
          </cell>
        </row>
        <row r="6479">
          <cell r="A6479" t="str">
            <v>104260</v>
          </cell>
          <cell r="B6479" t="str">
            <v>EMBOÇO OU MASSA ÚNICA EM ARGAMASSA TRAÇO 1:2:8, PREPARO MECÂNICO COM BETONEIRA 400 L, APLICADA COM PROJETOR TIPO CANEQUINHA EM SUPERFÍCIES EXTERNAS DA SACADA, ESPESSURA DE 45 MM, ACESSO POR ANDAIME, SEM USO DE TELA METÁLICA. AF_08/2022</v>
          </cell>
          <cell r="C6479" t="str">
            <v>M2</v>
          </cell>
          <cell r="D6479" t="str">
            <v>ATRIBUÍDO SÃO PAULO</v>
          </cell>
          <cell r="E6479" t="str">
            <v>85,29</v>
          </cell>
        </row>
        <row r="6480">
          <cell r="A6480" t="str">
            <v>104261</v>
          </cell>
          <cell r="B6480" t="str">
            <v>EMBOÇO OU MASSA ÚNICA EM ARGAMASSA TRAÇO 1:2:8, PREPARO MECÂNICO COM BETONEIRA 400 L, APLICADA MANUALMENTE EM SUPERFÍCIES EXTERNAS DA SACADA, ESPESSURA DE 50 MM, ACESSO POR ANDAIME, SEM USO DE TELA METÁLICA. AF_08/2022</v>
          </cell>
          <cell r="C6480" t="str">
            <v>M2</v>
          </cell>
          <cell r="D6480" t="str">
            <v>COEFICIENTE DE REPRESENTATIVIDADE</v>
          </cell>
          <cell r="E6480" t="str">
            <v>98,48</v>
          </cell>
        </row>
        <row r="6481">
          <cell r="A6481" t="str">
            <v>104262</v>
          </cell>
          <cell r="B6481" t="str">
            <v>EMBOÇO OU MASSA ÚNICA EM ARGAMASSA TRAÇO 1:2:8, PREPARO MANUAL, APLICADA MANUALMENTE EM SUPERFÍCIES EXTERNAS DA SACADA, ESPESSURA DE 50 MM, ACESSO POR ANDAIME, SEM USO DE TELA METÁLICA. AF_08/2022</v>
          </cell>
          <cell r="C6481" t="str">
            <v>M2</v>
          </cell>
          <cell r="D6481" t="str">
            <v>COEFICIENTE DE REPRESENTATIVIDADE</v>
          </cell>
          <cell r="E6481" t="str">
            <v>103,61</v>
          </cell>
        </row>
        <row r="6482">
          <cell r="A6482" t="str">
            <v>104263</v>
          </cell>
          <cell r="B6482" t="str">
            <v>EMBOÇO OU MASSA ÚNICA EM ARGAMASSA INDUSTRIALIZADA, PREPARO MECÂNICO E APLICAÇÃO COM EQUIPAMENTO DE MISTURA E PROJEÇÃO DE 1,5 M3/H DE ARGAMASSA EM PANOS DE FACHADA SUPERFÍCIES EXTERNAS DA SACADA, ESPESSURA DE 50 MM, ACESSO POR ANDAIME, SEM USO DE TELA METÁLICA. AF_08/2022</v>
          </cell>
          <cell r="C6482" t="str">
            <v>M2</v>
          </cell>
          <cell r="D6482" t="str">
            <v>COEFICIENTE DE REPRESENTATIVIDADE</v>
          </cell>
          <cell r="E6482" t="str">
            <v>138,46</v>
          </cell>
        </row>
        <row r="6483">
          <cell r="A6483" t="str">
            <v>104264</v>
          </cell>
          <cell r="B6483" t="str">
            <v>EMBOÇO OU MASSA ÚNICA EM ARGAMASSA TRAÇO 1:2:8, PREPARO MECÂNICO COM BETONEIRA 400 L, APLICADA COM PROJETOR TIPO CANEQUINHA EM SUPERFÍCIES EXTERNAS DA SACADA, ESPESSURA DE 50 MM, ACESSO POR ANDAIME, SEM USO DE TELA METÁLICA. AF_08/2022</v>
          </cell>
          <cell r="C6483" t="str">
            <v>M2</v>
          </cell>
          <cell r="D6483" t="str">
            <v>ATRIBUÍDO SÃO PAULO</v>
          </cell>
          <cell r="E6483" t="str">
            <v>101,04</v>
          </cell>
        </row>
        <row r="6484">
          <cell r="A6484" t="str">
            <v>104627</v>
          </cell>
          <cell r="B6484" t="str">
            <v>APLICAÇÃO MANUAL DE GESSO DESEMPENADO (SEM TALISCAS) EM TETO DE AMBIENTES COM PAREDES EM PÉ DIREITO DUPLO E ÁREA MAIOR QUE 10M², ESPESSURA DE 0,5CM. AF_03/2023</v>
          </cell>
          <cell r="C6484" t="str">
            <v>M2</v>
          </cell>
          <cell r="D6484" t="str">
            <v>COEFICIENTE DE REPRESENTATIVIDADE</v>
          </cell>
          <cell r="E6484" t="str">
            <v>17,32</v>
          </cell>
        </row>
        <row r="6485">
          <cell r="A6485" t="str">
            <v>104628</v>
          </cell>
          <cell r="B6485" t="str">
            <v>APLICAÇÃO MANUAL DE GESSO DESEMPENADO (SEM TALISCAS) EM TETO DE AMBIENTES COM PAREDES EM PÉ DIREITO DUPLO E ÁREA ENTRE 5M² E 10M², ESPESSURA DE 0,5CM. AF_03/2023</v>
          </cell>
          <cell r="C6485" t="str">
            <v>M2</v>
          </cell>
          <cell r="D6485" t="str">
            <v>COEFICIENTE DE REPRESENTATIVIDADE</v>
          </cell>
          <cell r="E6485" t="str">
            <v>25,55</v>
          </cell>
        </row>
        <row r="6486">
          <cell r="A6486" t="str">
            <v>104629</v>
          </cell>
          <cell r="B6486" t="str">
            <v>APLICAÇÃO MANUAL DE GESSO DESEMPENADO (SEM TALISCAS) EM TETO DE AMBIENTES COM PAREDES EM PÉ DIREITO DUPLO E ÁREA MENOR QUE 5M², ESPESSURA DE 0,5CM. AF_03/2023</v>
          </cell>
          <cell r="C6486" t="str">
            <v>M2</v>
          </cell>
          <cell r="D6486" t="str">
            <v>COEFICIENTE DE REPRESENTATIVIDADE</v>
          </cell>
          <cell r="E6486" t="str">
            <v>30,29</v>
          </cell>
        </row>
        <row r="6487">
          <cell r="A6487" t="str">
            <v>104630</v>
          </cell>
          <cell r="B6487" t="str">
            <v>APLICAÇÃO MANUAL DE GESSO DESEMPENADO (SEM TALISCAS) EM TETO DE AMBIENTES COM PAREDES EM PÉ DIREITO DUPLO E ÁREA MAIOR QUE 10M², ESPESSURA DE 1,0CM. AF_03/2023</v>
          </cell>
          <cell r="C6487" t="str">
            <v>M2</v>
          </cell>
          <cell r="D6487" t="str">
            <v>COEFICIENTE DE REPRESENTATIVIDADE</v>
          </cell>
          <cell r="E6487" t="str">
            <v>27,69</v>
          </cell>
        </row>
        <row r="6488">
          <cell r="A6488" t="str">
            <v>104631</v>
          </cell>
          <cell r="B6488" t="str">
            <v>APLICAÇÃO MANUAL DE GESSO DESEMPENADO (SEM TALISCAS) EM TETO DE AMBIENTES COM PAREDES EM PÉ DIREITO DUPLO E ÁREA ENTRE 5M² E 10M², ESPESSURA DE 1,0CM. AF_03/2023</v>
          </cell>
          <cell r="C6488" t="str">
            <v>M2</v>
          </cell>
          <cell r="D6488" t="str">
            <v>COEFICIENTE DE REPRESENTATIVIDADE</v>
          </cell>
          <cell r="E6488" t="str">
            <v>35,93</v>
          </cell>
        </row>
        <row r="6489">
          <cell r="A6489" t="str">
            <v>104632</v>
          </cell>
          <cell r="B6489" t="str">
            <v>APLICAÇÃO MANUAL DE GESSO DESEMPENADO (SEM TALISCAS) EM TETO DE AMBIENTES COM PAREDES EM PÉ DIREITO DUPLO E ÁREA MENOR QUE 5M², ESPESSURA DE 1,0CM. AF_03/2023</v>
          </cell>
          <cell r="C6489" t="str">
            <v>M2</v>
          </cell>
          <cell r="D6489" t="str">
            <v>COEFICIENTE DE REPRESENTATIVIDADE</v>
          </cell>
          <cell r="E6489" t="str">
            <v>40,67</v>
          </cell>
        </row>
        <row r="6490">
          <cell r="A6490" t="str">
            <v>104633</v>
          </cell>
          <cell r="B6490" t="str">
            <v>APLICAÇÃO MANUAL DE GESSO DESEMPENADO (SEM TALISCAS) EM PAREDES COM PÉ DIREITO DUPLO, ESPESSURA DE 0,5CM. AF_03/2023</v>
          </cell>
          <cell r="C6490" t="str">
            <v>M2</v>
          </cell>
          <cell r="D6490" t="str">
            <v>COEFICIENTE DE REPRESENTATIVIDADE</v>
          </cell>
          <cell r="E6490" t="str">
            <v>22,85</v>
          </cell>
        </row>
        <row r="6491">
          <cell r="A6491" t="str">
            <v>104634</v>
          </cell>
          <cell r="B6491" t="str">
            <v>APLICAÇÃO MANUAL DE GESSO DESEMPENADO (SEM TALISCAS) EM PAREDES COM PÉ DIREITO DUPLO, ESPESSURA DE 1,0CM. AF_03/2023</v>
          </cell>
          <cell r="C6491" t="str">
            <v>M2</v>
          </cell>
          <cell r="D6491" t="str">
            <v>COEFICIENTE DE REPRESENTATIVIDADE</v>
          </cell>
          <cell r="E6491" t="str">
            <v>34,48</v>
          </cell>
        </row>
        <row r="6492">
          <cell r="A6492" t="str">
            <v>104635</v>
          </cell>
          <cell r="B6492" t="str">
            <v>APLICAÇÃO MANUAL DE GESSO SARRAFEADO (COM TALISCAS) EM PAREDES COM PÉ DIREITO DUPLO, ESPESSURA DE 1,0CM. AF_03/2023</v>
          </cell>
          <cell r="C6492" t="str">
            <v>M2</v>
          </cell>
          <cell r="D6492" t="str">
            <v>COEFICIENTE DE REPRESENTATIVIDADE</v>
          </cell>
          <cell r="E6492" t="str">
            <v>45,94</v>
          </cell>
        </row>
        <row r="6493">
          <cell r="A6493" t="str">
            <v>104636</v>
          </cell>
          <cell r="B6493" t="str">
            <v>APLICAÇÃO MANUAL DE GESSO SARRAFEADO (COM TALISCAS) EM PAREDES COM PÉ DIREITO DUPLO, ESPESSURA DE 1,5CM. AF_03/2023</v>
          </cell>
          <cell r="C6493" t="str">
            <v>M2</v>
          </cell>
          <cell r="D6493" t="str">
            <v>COEFICIENTE DE REPRESENTATIVIDADE</v>
          </cell>
          <cell r="E6493" t="str">
            <v>54,05</v>
          </cell>
        </row>
        <row r="6494">
          <cell r="A6494" t="str">
            <v>87244</v>
          </cell>
          <cell r="B6494" t="str">
            <v>REVESTIMENTO CERÂMICO PARA PAREDES EXTERNAS EM PASTILHAS DE PORCELANA 5 X 5 CM (PLACAS DE 30 X 30 CM), ALINHADAS A PRUMO. AF_02/2023</v>
          </cell>
          <cell r="C6494" t="str">
            <v>M2</v>
          </cell>
          <cell r="D6494" t="str">
            <v>COEFICIENTE DE REPRESENTATIVIDADE</v>
          </cell>
          <cell r="E6494" t="str">
            <v>208,41</v>
          </cell>
        </row>
        <row r="6495">
          <cell r="A6495" t="str">
            <v>87245</v>
          </cell>
          <cell r="B6495" t="str">
            <v>REVESTIMENTO CERÂMICO PARA PAREDES EXTERNAS EM PASTILHAS DE PORCELANA 5 X 5 CM (PLACAS DE 30 X 30 CM), ALINHADAS A PRUMO, APLICADO EM SUPERFÍCIES INTERNAS DE SACADA. AF_02/2023</v>
          </cell>
          <cell r="C6495" t="str">
            <v>M2</v>
          </cell>
          <cell r="D6495" t="str">
            <v>COEFICIENTE DE REPRESENTATIVIDADE</v>
          </cell>
          <cell r="E6495" t="str">
            <v>249,30</v>
          </cell>
        </row>
        <row r="6496">
          <cell r="A6496" t="str">
            <v>87265</v>
          </cell>
          <cell r="B6496" t="str">
            <v>REVESTIMENTO CERÂMICO PARA PAREDES INTERNAS COM PLACAS TIPO ESMALTADA EXTRA DE DIMENSÕES 20X20 CM APLICADAS NA ALTURA INTEIRA DAS PAREDES.  AF_02/2023_PE</v>
          </cell>
          <cell r="C6496" t="str">
            <v>M2</v>
          </cell>
          <cell r="D6496" t="str">
            <v>COEFICIENTE DE REPRESENTATIVIDADE</v>
          </cell>
          <cell r="E6496" t="str">
            <v>60,55</v>
          </cell>
        </row>
        <row r="6497">
          <cell r="A6497" t="str">
            <v>87267</v>
          </cell>
          <cell r="B6497" t="str">
            <v>REVESTIMENTO CERÂMICO PARA PAREDES INTERNAS COM PLACAS TIPO ESMALTADA EXTRA DE DIMENSÕES 20X20 CM APLICADAS A MEIA ALTURA DAS PAREDES. AF_02/2023_PE</v>
          </cell>
          <cell r="C6497" t="str">
            <v>M2</v>
          </cell>
          <cell r="D6497" t="str">
            <v>COEFICIENTE DE REPRESENTATIVIDADE</v>
          </cell>
          <cell r="E6497" t="str">
            <v>64,62</v>
          </cell>
        </row>
        <row r="6498">
          <cell r="A6498" t="str">
            <v>87269</v>
          </cell>
          <cell r="B6498" t="str">
            <v>REVESTIMENTO CERÂMICO PARA PAREDES INTERNAS COM PLACAS TIPO ESMALTADA EXTRA DE DIMENSÕES 25X35 CM APLICADAS NA ALTURA INTEIRA DAS PAREDES. AF_02/2023_PE</v>
          </cell>
          <cell r="C6498" t="str">
            <v>M2</v>
          </cell>
          <cell r="D6498" t="str">
            <v>COEFICIENTE DE REPRESENTATIVIDADE</v>
          </cell>
          <cell r="E6498" t="str">
            <v>63,65</v>
          </cell>
        </row>
        <row r="6499">
          <cell r="A6499" t="str">
            <v>87271</v>
          </cell>
          <cell r="B6499" t="str">
            <v>REVESTIMENTO CERÂMICO PARA PAREDES INTERNAS COM PLACAS TIPO ESMALTADA EXTRA DE DIMENSÕES 25X35 CM APLICADAS A MEIA ALTURA DAS PAREDES. AF_02/2023_PE</v>
          </cell>
          <cell r="C6499" t="str">
            <v>M2</v>
          </cell>
          <cell r="D6499" t="str">
            <v>COEFICIENTE DE REPRESENTATIVIDADE</v>
          </cell>
          <cell r="E6499" t="str">
            <v>67,79</v>
          </cell>
        </row>
        <row r="6500">
          <cell r="A6500" t="str">
            <v>87273</v>
          </cell>
          <cell r="B6500" t="str">
            <v>REVESTIMENTO CERÂMICO PARA PAREDES INTERNAS COM PLACAS TIPO ESMALTADA EXTRA  DE DIMENSÕES 33X45 CM APLICADAS NA ALTURA INTEIRA DAS PAREDES. AF_02/2023_PE</v>
          </cell>
          <cell r="C6500" t="str">
            <v>M2</v>
          </cell>
          <cell r="D6500" t="str">
            <v>COEFICIENTE DE REPRESENTATIVIDADE</v>
          </cell>
          <cell r="E6500" t="str">
            <v>66,31</v>
          </cell>
        </row>
        <row r="6501">
          <cell r="A6501" t="str">
            <v>87275</v>
          </cell>
          <cell r="B6501" t="str">
            <v>REVESTIMENTO CERÂMICO PARA PAREDES INTERNAS COM PLACAS TIPO ESMALTADA EXTRA DE DIMENSÕES 33X45 CM APLICADAS A MEIA ALTURA DAS PAREDES. AF_02/2023_PE</v>
          </cell>
          <cell r="C6501" t="str">
            <v>M2</v>
          </cell>
          <cell r="D6501" t="str">
            <v>COEFICIENTE DE REPRESENTATIVIDADE</v>
          </cell>
          <cell r="E6501" t="str">
            <v>71,85</v>
          </cell>
        </row>
        <row r="6502">
          <cell r="A6502" t="str">
            <v>88788</v>
          </cell>
          <cell r="B6502" t="str">
            <v>REVESTIMENTO CERÂMICO PARA PAREDES EXTERNAS EM PASTILHAS DE PORCELANA 2,5 X 2,5 CM (PLACAS DE 30 X 30 CM), ALINHADAS A PRUMO. AF_02/2023</v>
          </cell>
          <cell r="C6502" t="str">
            <v>M2</v>
          </cell>
          <cell r="D6502" t="str">
            <v>COEFICIENTE DE REPRESENTATIVIDADE</v>
          </cell>
          <cell r="E6502" t="str">
            <v>299,99</v>
          </cell>
        </row>
        <row r="6503">
          <cell r="A6503" t="str">
            <v>88789</v>
          </cell>
          <cell r="B6503" t="str">
            <v>REVESTIMENTO CERÂMICO PARA PAREDES EXTERNAS EM PASTILHAS DE PORCELANA 2,5 X 2,5 CM (PLACAS DE 30 X 30 CM), ALINHADAS A PRUMO, APLICADO EM SUPERFÍCIES INTERNAS DE SACADA. AF_02/2023</v>
          </cell>
          <cell r="C6503" t="str">
            <v>M2</v>
          </cell>
          <cell r="D6503" t="str">
            <v>COEFICIENTE DE REPRESENTATIVIDADE</v>
          </cell>
          <cell r="E6503" t="str">
            <v>360,33</v>
          </cell>
        </row>
        <row r="6504">
          <cell r="A6504" t="str">
            <v>89045</v>
          </cell>
          <cell r="B6504" t="str">
            <v>(COMPOSIÇÃO REPRESENTATIVA) DO SERVIÇO DE REVESTIMENTO CERÂMICO PARA AMBIENTES DE ÁREAS MOLHADAS, MEIA PAREDE OU PAREDE INTEIRA, COM PLACAS TIPO ESMALTADA EXTRA, DIMENSÕES 20X20 CM, PARA EDIFICAÇÃO HABITACIONAL MULTIFAMILIAR (PRÉDIO). AF_11/2014</v>
          </cell>
          <cell r="C6504" t="str">
            <v>M2</v>
          </cell>
          <cell r="D6504" t="str">
            <v>COEFICIENTE DE REPRESENTATIVIDADE</v>
          </cell>
          <cell r="E6504" t="str">
            <v>61,56</v>
          </cell>
        </row>
        <row r="6505">
          <cell r="A6505" t="str">
            <v>89170</v>
          </cell>
          <cell r="B6505" t="str">
            <v>(COMPOSIÇÃO REPRESENTATIVA) DO SERVIÇO DE REVESTIMENTO CERÂMICO PARA PAREDES INTERNAS, MEIA OU PAREDE INTEIRA, PLACAS TIPO ESMALTADA EXTRA DE 20X20 CM, PARA EDIFICAÇÕES HABITACIONAIS UNIFAMILIAR (CASAS) E EDIFICAÇÕES PÚBLICAS PADRÃO. AF_11/2014</v>
          </cell>
          <cell r="C6505" t="str">
            <v>M2</v>
          </cell>
          <cell r="D6505" t="str">
            <v>COEFICIENTE DE REPRESENTATIVIDADE</v>
          </cell>
          <cell r="E6505" t="str">
            <v>61,56</v>
          </cell>
        </row>
        <row r="6506">
          <cell r="A6506" t="str">
            <v>93393</v>
          </cell>
          <cell r="B6506" t="str">
            <v>REVESTIMENTO CERÂMICO PARA PAREDES INTERNAS COM PLACAS TIPO ESMALTADA PADRÃO POPULAR DE DIMENSÕES 20X20 CM, ARGAMASSA TIPO AC I, APLICADAS NA ALTURA INTEIRA DAS PAREDES. AF_02/2023_PE</v>
          </cell>
          <cell r="C6506" t="str">
            <v>M2</v>
          </cell>
          <cell r="D6506" t="str">
            <v>COEFICIENTE DE REPRESENTATIVIDADE</v>
          </cell>
          <cell r="E6506" t="str">
            <v>50,08</v>
          </cell>
        </row>
        <row r="6507">
          <cell r="A6507" t="str">
            <v>93395</v>
          </cell>
          <cell r="B6507" t="str">
            <v>REVESTIMENTO CERÂMICO PARA PAREDES INTERNAS COM PLACAS TIPO ESMALTADA PADRÃO POPULAR DE DIMENSÕES 20X20 CM, ARGAMASSA TIPO AC I, APLICADAS A MEIA ALTURA DAS PAREDES. AF_02/2023_PE</v>
          </cell>
          <cell r="C6507" t="str">
            <v>M2</v>
          </cell>
          <cell r="D6507" t="str">
            <v>COEFICIENTE DE REPRESENTATIVIDADE</v>
          </cell>
          <cell r="E6507" t="str">
            <v>54,08</v>
          </cell>
        </row>
        <row r="6508">
          <cell r="A6508" t="str">
            <v>99195</v>
          </cell>
          <cell r="B6508" t="str">
            <v>REVESTIMENTO CERÂMICO PARA PAREDES INTERNAS COM PLACAS TIPO ESMALTADA PADRÃO POPULAR DE DIMENSÕES 20X20 CM, ARGAMASSA TIPO AC III, APLICADAS NA ALTURA INTEIRA DAS PAREDES.  AF_02/2023_PE</v>
          </cell>
          <cell r="C6508" t="str">
            <v>M2</v>
          </cell>
          <cell r="D6508" t="str">
            <v>COEFICIENTE DE REPRESENTATIVIDADE</v>
          </cell>
          <cell r="E6508" t="str">
            <v>57,30</v>
          </cell>
        </row>
        <row r="6509">
          <cell r="A6509" t="str">
            <v>99198</v>
          </cell>
          <cell r="B6509" t="str">
            <v>REVESTIMENTO CERÂMICO PARA PAREDES INTERNAS COM PLACAS TIPO ESMALTADA PADRÃO POPULAR DE DIMENSÕES 20X20 CM, ARGAMASSA TIPO AC III, APLICADAS A MEIA ALTURA DAS PAREDES. AF_02/2023_PE</v>
          </cell>
          <cell r="C6509" t="str">
            <v>M2</v>
          </cell>
          <cell r="D6509" t="str">
            <v>COEFICIENTE DE REPRESENTATIVIDADE</v>
          </cell>
          <cell r="E6509" t="str">
            <v>61,30</v>
          </cell>
        </row>
        <row r="6510">
          <cell r="A6510" t="str">
            <v>104611</v>
          </cell>
          <cell r="B6510" t="str">
            <v>REVESTIMENTO CERÂMICO PARA PAREDES INTERNAS COM PLACAS TIPO ESMALTADA EXTRA DE DIMENSÕES 60X60 CM APLICADAS NA ALTURA INTEIRA DAS PAREDES. AF_02/2023_PE</v>
          </cell>
          <cell r="C6510" t="str">
            <v>M2</v>
          </cell>
          <cell r="D6510" t="str">
            <v>COEFICIENTE DE REPRESENTATIVIDADE</v>
          </cell>
          <cell r="E6510" t="str">
            <v>82,77</v>
          </cell>
        </row>
        <row r="6511">
          <cell r="A6511" t="str">
            <v>104612</v>
          </cell>
          <cell r="B6511" t="str">
            <v>REVESTIMENTO CERÂMICO PARA PAREDES INTERNAS COM PLACAS TIPO ESMALTADA EXTRA DE DIMENSÕES 60X60 CM APLICADAS A MEIA ALTURA DAS PAREDES. AF_02/2023_PE</v>
          </cell>
          <cell r="C6511" t="str">
            <v>M2</v>
          </cell>
          <cell r="D6511" t="str">
            <v>COEFICIENTE DE REPRESENTATIVIDADE</v>
          </cell>
          <cell r="E6511" t="str">
            <v>83,18</v>
          </cell>
        </row>
        <row r="6512">
          <cell r="A6512" t="str">
            <v>104613</v>
          </cell>
          <cell r="B6512" t="str">
            <v>REVESTIMENTO CERÂMICO PARA PAREDES INTERNAS COM PLACAS TIPO ESMALTADA EXTRA DE DIMENSÕES 20X20 CM APLICADAS EM DIAGONAL, NA ALTURA INTEIRA DAS PAREDES. AF_02/2023_PE</v>
          </cell>
          <cell r="C6512" t="str">
            <v>M2</v>
          </cell>
          <cell r="D6512" t="str">
            <v>COEFICIENTE DE REPRESENTATIVIDADE</v>
          </cell>
          <cell r="E6512" t="str">
            <v>63,38</v>
          </cell>
        </row>
        <row r="6513">
          <cell r="A6513" t="str">
            <v>104614</v>
          </cell>
          <cell r="B6513" t="str">
            <v>REVESTIMENTO CERÂMICO PARA PAREDES INTERNAS COM PLACAS TIPO ESMALTADA EXTRA DE DIMENSÕES 20X20 CM APLICADAS EM DIAGONAL, A MEIA ALTURA DAS PAREDES. AF_02/2023_PE</v>
          </cell>
          <cell r="C6513" t="str">
            <v>M2</v>
          </cell>
          <cell r="D6513" t="str">
            <v>COEFICIENTE DE REPRESENTATIVIDADE</v>
          </cell>
          <cell r="E6513" t="str">
            <v>68,76</v>
          </cell>
        </row>
        <row r="6514">
          <cell r="A6514" t="str">
            <v>104615</v>
          </cell>
          <cell r="B6514" t="str">
            <v>REVESTIMENTO CERÂMICO PARA PAREDES INTERNAS COM PLACAS TIPO PASTILHA DE DIMENSÕES 5 X 5 CM (PLACAS DE 30 X 30 CM) CM APLICADAS NA ALTURA INTEIRA DAS PAREDES. AF_02/2023</v>
          </cell>
          <cell r="C6514" t="str">
            <v>M2</v>
          </cell>
          <cell r="D6514" t="str">
            <v>COEFICIENTE DE REPRESENTATIVIDADE</v>
          </cell>
          <cell r="E6514" t="str">
            <v>207,32</v>
          </cell>
        </row>
        <row r="6515">
          <cell r="A6515" t="str">
            <v>104616</v>
          </cell>
          <cell r="B6515" t="str">
            <v>REVESTIMENTO CERÂMICO PARA PAREDES INTERNAS COM PLACAS TIPO PASTILHA DE DIMENSÕES 2,5 X 2,5 CM (PLACAS DE 30 X 30 CM) CM APLICADAS NA ALTURA INTEIRA DAS PAREDES. AF_02/2023</v>
          </cell>
          <cell r="C6515" t="str">
            <v>M2</v>
          </cell>
          <cell r="D6515" t="str">
            <v>COEFICIENTE DE REPRESENTATIVIDADE</v>
          </cell>
          <cell r="E6515" t="str">
            <v>302,79</v>
          </cell>
        </row>
        <row r="6516">
          <cell r="A6516" t="str">
            <v>104617</v>
          </cell>
          <cell r="B6516" t="str">
            <v>REVESTIMENTO CERÂMICO PARA PAREDES INTERNAS COM PLACAS TIPO PASTILHA DE DIMENSÕES 5 X 5 CM (PLACAS DE 30 X 30 CM) CM APLICADAS A MEIA ALTURA DAS PAREDES. AF_02/2023</v>
          </cell>
          <cell r="C6516" t="str">
            <v>M2</v>
          </cell>
          <cell r="D6516" t="str">
            <v>COEFICIENTE DE REPRESENTATIVIDADE</v>
          </cell>
          <cell r="E6516" t="str">
            <v>215,36</v>
          </cell>
        </row>
        <row r="6517">
          <cell r="A6517" t="str">
            <v>104618</v>
          </cell>
          <cell r="B6517" t="str">
            <v>REVESTIMENTO CERÂMICO PARA PAREDES INTERNAS COM PLACAS TIPO PASTILHA DE DIMENSÕES 2,5 X 2,5 CM (PLACAS DE 30 X 30 CM) CM APLICADAS A MEIA ALTURA DAS PAREDES. AF_02/2023</v>
          </cell>
          <cell r="C6517" t="str">
            <v>M2</v>
          </cell>
          <cell r="D6517" t="str">
            <v>COEFICIENTE DE REPRESENTATIVIDADE</v>
          </cell>
          <cell r="E6517" t="str">
            <v>310,83</v>
          </cell>
        </row>
        <row r="6518">
          <cell r="A6518" t="str">
            <v>104619</v>
          </cell>
          <cell r="B6518" t="str">
            <v>RODAPÉ CERÂMICO DE 7CM DE ALTURA COM PLACAS TIPO ESMALTADA EXTRA DE DIMENSÕES 80X80CM. AF_02/2023</v>
          </cell>
          <cell r="C6518" t="str">
            <v>M</v>
          </cell>
          <cell r="D6518" t="str">
            <v>COEFICIENTE DE REPRESENTATIVIDADE</v>
          </cell>
          <cell r="E6518" t="str">
            <v>24,85</v>
          </cell>
        </row>
        <row r="6519">
          <cell r="A6519" t="str">
            <v>101965</v>
          </cell>
          <cell r="B6519" t="str">
            <v>PEITORIL LINEAR EM GRANITO OU MÁRMORE, L = 15CM, COMPRIMENTO DE ATÉ 2M, ASSENTADO COM ARGAMASSA 1:6 COM ADITIVO. AF_11/2020</v>
          </cell>
          <cell r="C6519" t="str">
            <v>M</v>
          </cell>
          <cell r="D6519" t="str">
            <v>COEFICIENTE DE REPRESENTATIVIDADE</v>
          </cell>
          <cell r="E6519" t="str">
            <v>131,02</v>
          </cell>
        </row>
        <row r="6520">
          <cell r="A6520" t="str">
            <v>101966</v>
          </cell>
          <cell r="B6520" t="str">
            <v>CHAPIM SOBRE MUROS LINEARES, EM GRANITO OU MÁRMORE, L = 25 CM, ASSENTADO COM ARGAMASSA 1:6 COM ADITIVO. AF_11/2020</v>
          </cell>
          <cell r="C6520" t="str">
            <v>M</v>
          </cell>
          <cell r="D6520" t="str">
            <v>COEFICIENTE DE REPRESENTATIVIDADE</v>
          </cell>
          <cell r="E6520" t="str">
            <v>170,23</v>
          </cell>
        </row>
        <row r="6521">
          <cell r="A6521" t="str">
            <v>101979</v>
          </cell>
          <cell r="B6521" t="str">
            <v>CHAPIM (RUFO CAPA) EM AÇO GALVANIZADO, CORTE 33. AF_11/2020</v>
          </cell>
          <cell r="C6521" t="str">
            <v>M</v>
          </cell>
          <cell r="D6521" t="str">
            <v>COEFICIENTE DE REPRESENTATIVIDADE</v>
          </cell>
          <cell r="E6521" t="str">
            <v>48,21</v>
          </cell>
        </row>
        <row r="6522">
          <cell r="A6522" t="str">
            <v>96112</v>
          </cell>
          <cell r="B6522" t="str">
            <v>FORRO EM MADEIRA PINUS, PARA AMBIENTES RESIDENCIAIS, INCLUSIVE ESTRUTURA UNIDIRECIONAL DE FIXAÇÃO. AF_08/2023</v>
          </cell>
          <cell r="C6522" t="str">
            <v>M2</v>
          </cell>
          <cell r="D6522" t="str">
            <v>ATRIBUÍDO SÃO PAULO</v>
          </cell>
          <cell r="E6522" t="str">
            <v>105,00</v>
          </cell>
        </row>
        <row r="6523">
          <cell r="A6523" t="str">
            <v>96122</v>
          </cell>
          <cell r="B6523" t="str">
            <v>ACABAMENTOS PARA FORRO (RODA-FORRO EM MADEIRA PINUS). AF_08/2023</v>
          </cell>
          <cell r="C6523" t="str">
            <v>M</v>
          </cell>
          <cell r="D6523" t="str">
            <v>ATRIBUÍDO SÃO PAULO</v>
          </cell>
          <cell r="E6523" t="str">
            <v>28,36</v>
          </cell>
        </row>
        <row r="6524">
          <cell r="A6524" t="str">
            <v>104756</v>
          </cell>
          <cell r="B6524" t="str">
            <v>FORRO EM MADEIRA PINUS, PARA AMBIENTES RESIDENCIAIS E COMERCIAIS, INCLUSIVE ESTRUTURA BIDIRECIONAL DE FIXAÇÃO. AF_08/2023</v>
          </cell>
          <cell r="C6524" t="str">
            <v>M2</v>
          </cell>
          <cell r="D6524" t="str">
            <v>ATRIBUÍDO SÃO PAULO</v>
          </cell>
          <cell r="E6524" t="str">
            <v>128,83</v>
          </cell>
        </row>
        <row r="6525">
          <cell r="A6525" t="str">
            <v>96109</v>
          </cell>
          <cell r="B6525" t="str">
            <v>FORRO EM PLACAS DE GESSO, PARA AMBIENTES RESIDENCIAIS. AF_08/2023_PS</v>
          </cell>
          <cell r="C6525" t="str">
            <v>M2</v>
          </cell>
          <cell r="D6525" t="str">
            <v>ATRIBUÍDO SÃO PAULO</v>
          </cell>
          <cell r="E6525" t="str">
            <v>44,43</v>
          </cell>
        </row>
        <row r="6526">
          <cell r="A6526" t="str">
            <v>96110</v>
          </cell>
          <cell r="B6526" t="str">
            <v>FORRO EM DRYWALL PARA AMBIENTES RESIDENCIAIS, INCLUSIVE ESTRUTURA UNIDIRECIONAL DE FIXAÇÃO. AF_08/2023_PS</v>
          </cell>
          <cell r="C6526" t="str">
            <v>M2</v>
          </cell>
          <cell r="D6526" t="str">
            <v>ATRIBUÍDO SÃO PAULO</v>
          </cell>
          <cell r="E6526" t="str">
            <v>70,79</v>
          </cell>
        </row>
        <row r="6527">
          <cell r="A6527" t="str">
            <v>96113</v>
          </cell>
          <cell r="B6527" t="str">
            <v>FORRO EM PLACAS DE GESSO, PARA AMBIENTES COMERCIAIS. AF_08/2023_PS</v>
          </cell>
          <cell r="C6527" t="str">
            <v>M2</v>
          </cell>
          <cell r="D6527" t="str">
            <v>ATRIBUÍDO SÃO PAULO</v>
          </cell>
          <cell r="E6527" t="str">
            <v>40,55</v>
          </cell>
        </row>
        <row r="6528">
          <cell r="A6528" t="str">
            <v>96114</v>
          </cell>
          <cell r="B6528" t="str">
            <v>FORRO EM DRYWALL, PARA AMBIENTES COMERCIAIS, INCLUSIVE ESTRUTURA BIRECIONAL DE FIXAÇÃO. AF_08/2023_PS</v>
          </cell>
          <cell r="C6528" t="str">
            <v>M2</v>
          </cell>
          <cell r="D6528" t="str">
            <v>ATRIBUÍDO SÃO PAULO</v>
          </cell>
          <cell r="E6528" t="str">
            <v>72,52</v>
          </cell>
        </row>
        <row r="6529">
          <cell r="A6529" t="str">
            <v>96120</v>
          </cell>
          <cell r="B6529" t="str">
            <v>ACABAMENTOS PARA FORRO (MOLDURA DE GESSO). AF_08/2023</v>
          </cell>
          <cell r="C6529" t="str">
            <v>M</v>
          </cell>
          <cell r="D6529" t="str">
            <v>COEFICIENTE DE REPRESENTATIVIDADE</v>
          </cell>
          <cell r="E6529" t="str">
            <v>2,69</v>
          </cell>
        </row>
        <row r="6530">
          <cell r="A6530" t="str">
            <v>96123</v>
          </cell>
          <cell r="B6530" t="str">
            <v>ACABAMENTOS PARA FORRO (MOLDURA EM DRYWALL, COM LARGURA DE 15 CM). AF_08/2023_PS</v>
          </cell>
          <cell r="C6530" t="str">
            <v>M</v>
          </cell>
          <cell r="D6530" t="str">
            <v>ATRIBUÍDO SÃO PAULO</v>
          </cell>
          <cell r="E6530" t="str">
            <v>26,92</v>
          </cell>
        </row>
        <row r="6531">
          <cell r="A6531" t="str">
            <v>99054</v>
          </cell>
          <cell r="B6531" t="str">
            <v>ACABAMENTOS PARA FORRO (SANCA DE GESSO, MONTADA NA OBRA). AF_08/2023_PS</v>
          </cell>
          <cell r="C6531" t="str">
            <v>M2</v>
          </cell>
          <cell r="D6531" t="str">
            <v>ATRIBUÍDO SÃO PAULO</v>
          </cell>
          <cell r="E6531" t="str">
            <v>50,18</v>
          </cell>
        </row>
        <row r="6532">
          <cell r="A6532" t="str">
            <v>96111</v>
          </cell>
          <cell r="B6532" t="str">
            <v>FORRO EM RÉGUAS DE PVC, FRISADO, PARA AMBIENTES RESIDENCIAIS, INCLUSIVE ESTRUTURA UNIDIRECIONAL DE FIXAÇÃO. AF_08/2023_PS</v>
          </cell>
          <cell r="C6532" t="str">
            <v>M2</v>
          </cell>
          <cell r="D6532" t="str">
            <v>ATRIBUÍDO SÃO PAULO</v>
          </cell>
          <cell r="E6532" t="str">
            <v>60,46</v>
          </cell>
        </row>
        <row r="6533">
          <cell r="A6533" t="str">
            <v>96116</v>
          </cell>
          <cell r="B6533" t="str">
            <v>FORRO EM RÉGUAS DE PVC, FRISADO, PARA AMBIENTES COMERCIAIS, INCLUSIVE ESTRUTURA BIDIRECIONAL DE FIXAÇÃO. AF_08/2023_PS</v>
          </cell>
          <cell r="C6533" t="str">
            <v>M2</v>
          </cell>
          <cell r="D6533" t="str">
            <v>ATRIBUÍDO SÃO PAULO</v>
          </cell>
          <cell r="E6533" t="str">
            <v>63,56</v>
          </cell>
        </row>
        <row r="6534">
          <cell r="A6534" t="str">
            <v>96121</v>
          </cell>
          <cell r="B6534" t="str">
            <v>ACABAMENTOS PARA FORRO (RODA-FORRO EM PERFIL METÁLICO E PLÁSTICO). AF_08/2023</v>
          </cell>
          <cell r="C6534" t="str">
            <v>M</v>
          </cell>
          <cell r="D6534" t="str">
            <v>ATRIBUÍDO SÃO PAULO</v>
          </cell>
          <cell r="E6534" t="str">
            <v>11,07</v>
          </cell>
        </row>
        <row r="6535">
          <cell r="A6535" t="str">
            <v>96485</v>
          </cell>
          <cell r="B6535" t="str">
            <v>FORRO EM RÉGUAS DE PVC, LISO, PARA AMBIENTES RESIDENCIAIS, INCLUSIVE ESTRUTURA UNIDIRECIONAL DE FIXAÇÃO. AF_08/2023_PS</v>
          </cell>
          <cell r="C6535" t="str">
            <v>M2</v>
          </cell>
          <cell r="D6535" t="str">
            <v>ATRIBUÍDO SÃO PAULO</v>
          </cell>
          <cell r="E6535" t="str">
            <v>71,21</v>
          </cell>
        </row>
        <row r="6536">
          <cell r="A6536" t="str">
            <v>96486</v>
          </cell>
          <cell r="B6536" t="str">
            <v>FORRO EM RÉGUAS DE PVC, LISO, PARA AMBIENTES COMERCIAIS, INCLUSIVE ESTRUTURA BIDIRECIONAL DE FIXAÇÃO. AF_08/2023_PS</v>
          </cell>
          <cell r="C6536" t="str">
            <v>M2</v>
          </cell>
          <cell r="D6536" t="str">
            <v>ATRIBUÍDO SÃO PAULO</v>
          </cell>
          <cell r="E6536" t="str">
            <v>74,31</v>
          </cell>
        </row>
        <row r="6537">
          <cell r="A6537" t="str">
            <v>91515</v>
          </cell>
          <cell r="B6537" t="str">
            <v>ESTUCAMENTO DE DENSIDADE BAIXA DE PANOS DE FACHADA DO SISTEMA DE PAREDES DE CONCRETO EM EDIFICAÇÕES DE MÚLTIPLOS PAVIMENTOS, ACESSO COM PLATAFORMA OU CADEIRINHA, UTILIZAÇÃO DE ARGAMASSA COLANTE. AF_10/2022</v>
          </cell>
          <cell r="C6537" t="str">
            <v>M2</v>
          </cell>
          <cell r="D6537" t="str">
            <v>COEFICIENTE DE REPRESENTATIVIDADE</v>
          </cell>
          <cell r="E6537" t="str">
            <v>4,97</v>
          </cell>
        </row>
        <row r="6538">
          <cell r="A6538" t="str">
            <v>91519</v>
          </cell>
          <cell r="B6538" t="str">
            <v>ESTUCAMENTO DE DENSIDADE BAIXA DE PANOS DE FACHADA DO SISTEMA DE PAREDES DE CONCRETO EM UNIDADES HABITACIONAIS DE PAVIMENTO ÚNICO, UTILIZAÇÃO DE ARGAMASSA COLANTE. AF_10/2022</v>
          </cell>
          <cell r="C6538" t="str">
            <v>M2</v>
          </cell>
          <cell r="D6538" t="str">
            <v>COEFICIENTE DE REPRESENTATIVIDADE</v>
          </cell>
          <cell r="E6538" t="str">
            <v>6,67</v>
          </cell>
        </row>
        <row r="6539">
          <cell r="A6539" t="str">
            <v>91520</v>
          </cell>
          <cell r="B6539" t="str">
            <v>ESTUCAMENTO DE DENSIDADE BAIXA NAS FACES INTERNAS DE PAREDES DO SISTEMA DE PAREDES DE CONCRETO, EM AMBIENTES COM ÁREA ENTRE 5 M² E 10 M², UTILIZAÇÃO DE ARGAMASSA COLANTE. AF_10/2022</v>
          </cell>
          <cell r="C6539" t="str">
            <v>M2</v>
          </cell>
          <cell r="D6539" t="str">
            <v>COEFICIENTE DE REPRESENTATIVIDADE</v>
          </cell>
          <cell r="E6539" t="str">
            <v>1,86</v>
          </cell>
        </row>
        <row r="6540">
          <cell r="A6540" t="str">
            <v>91522</v>
          </cell>
          <cell r="B6540" t="str">
            <v>ESTUCAMENTO PARA QUALQUER REVESTIMENTO, EM TETO DO SISTEMA DE PAREDES DE CONCRETO, EM AMBIENTES COM ÁREA ENTRE 5 M² E 10 M², UTILIZAÇÃO DE ARGAMASSA COLANTE. AF_10/2022</v>
          </cell>
          <cell r="C6540" t="str">
            <v>M2</v>
          </cell>
          <cell r="D6540" t="str">
            <v>COEFICIENTE DE REPRESENTATIVIDADE</v>
          </cell>
          <cell r="E6540" t="str">
            <v>2,58</v>
          </cell>
        </row>
        <row r="6541">
          <cell r="A6541" t="str">
            <v>91525</v>
          </cell>
          <cell r="B6541" t="str">
            <v>ESTUCAMENTO DE DENSIDADE ALTA NAS FACES INTERNAS DE PAREDES DO SISTEMA DE PAREDES DE CONCRETO, EM AMBIENTES COM ÁREA ENTRE 5 M² E 10 M², UTILIZAÇÃO DE ARGAMASSA COLANTE. AF_10/2022</v>
          </cell>
          <cell r="C6541" t="str">
            <v>M2</v>
          </cell>
          <cell r="D6541" t="str">
            <v>COEFICIENTE DE REPRESENTATIVIDADE</v>
          </cell>
          <cell r="E6541" t="str">
            <v>6,25</v>
          </cell>
        </row>
        <row r="6542">
          <cell r="A6542" t="str">
            <v>104412</v>
          </cell>
          <cell r="B6542" t="str">
            <v>ESTUCAMENTO PARA QUALQUER REVESTIMENTO, EM TETO DO SISTEMA DE PAREDES DE CONCRETO, EM AMBIENTES COM ÁREA MAIOR QUE 10 M², UTILIZAÇÃO DE ARGAMASSA COLANTE. AF_10/2022</v>
          </cell>
          <cell r="C6542" t="str">
            <v>M2</v>
          </cell>
          <cell r="D6542" t="str">
            <v>COEFICIENTE DE REPRESENTATIVIDADE</v>
          </cell>
          <cell r="E6542" t="str">
            <v>2,30</v>
          </cell>
        </row>
        <row r="6543">
          <cell r="A6543" t="str">
            <v>104413</v>
          </cell>
          <cell r="B6543" t="str">
            <v>ESTUCAMENTO PARA QUALQUER REVESTIMENTO, EM TETO DO SISTEMA DE PAREDES DE CONCRETO, EM AMBIENTES COM ÁREA MENOR QUE 5 M², UTILIZAÇÃO DE ARGAMASSA COLANTE. AF_10/2022</v>
          </cell>
          <cell r="C6543" t="str">
            <v>M2</v>
          </cell>
          <cell r="D6543" t="str">
            <v>COEFICIENTE DE REPRESENTATIVIDADE</v>
          </cell>
          <cell r="E6543" t="str">
            <v>4,04</v>
          </cell>
        </row>
        <row r="6544">
          <cell r="A6544" t="str">
            <v>104414</v>
          </cell>
          <cell r="B6544" t="str">
            <v>ESTUCAMENTO DE DENSIDADE ALTA NAS FACES INTERNAS DE PAREDES DO SISTEMA DE PAREDES DE CONCRETO, EM AMBIENTES COM ÁREA MAIOR QUE 10 M², UTILIZAÇÃO DE ARGAMASSA COLANTE. AF_10/2022</v>
          </cell>
          <cell r="C6544" t="str">
            <v>M2</v>
          </cell>
          <cell r="D6544" t="str">
            <v>COEFICIENTE DE REPRESENTATIVIDADE</v>
          </cell>
          <cell r="E6544" t="str">
            <v>5,65</v>
          </cell>
        </row>
        <row r="6545">
          <cell r="A6545" t="str">
            <v>104415</v>
          </cell>
          <cell r="B6545" t="str">
            <v>ESTUCAMENTO DE DENSIDADE ALTA NAS FACES INTERNAS DE PAREDES DO SISTEMA DE PAREDES DE CONCRETO, EM AMBIENTES COM ÁREA MENOR QUE 5 M², UTILIZAÇÃO DE ARGAMASSA COLANTE. AF_10/2022</v>
          </cell>
          <cell r="C6545" t="str">
            <v>M2</v>
          </cell>
          <cell r="D6545" t="str">
            <v>COEFICIENTE DE REPRESENTATIVIDADE</v>
          </cell>
          <cell r="E6545" t="str">
            <v>9,55</v>
          </cell>
        </row>
        <row r="6546">
          <cell r="A6546" t="str">
            <v>104416</v>
          </cell>
          <cell r="B6546" t="str">
            <v>ESTUCAMENTO DE DENSIDADE BAIXA NAS FACES INTERNAS DE PAREDES DO SISTEMA DE PAREDES DE CONCRETO, EM AMBIENTES COM ÁREA MAIOR QUE 10 M², UTILIZAÇÃO DE ARGAMASSA COLANTE. AF_10/2022</v>
          </cell>
          <cell r="C6546" t="str">
            <v>M2</v>
          </cell>
          <cell r="D6546" t="str">
            <v>COEFICIENTE DE REPRESENTATIVIDADE</v>
          </cell>
          <cell r="E6546" t="str">
            <v>1,59</v>
          </cell>
        </row>
        <row r="6547">
          <cell r="A6547" t="str">
            <v>104417</v>
          </cell>
          <cell r="B6547" t="str">
            <v>ESTUCAMENTO DE DENSIDADE BAIXA NAS FACES INTERNAS DE PAREDES DO SISTEMA DE PAREDES DE CONCRETO, EM AMBIENTES COM ÁREA MENOR QUE 5 M², UTILIZAÇÃO DE ARGAMASSA COLANTE. AF_10/2022</v>
          </cell>
          <cell r="C6547" t="str">
            <v>M2</v>
          </cell>
          <cell r="D6547" t="str">
            <v>COEFICIENTE DE REPRESENTATIVIDADE</v>
          </cell>
          <cell r="E6547" t="str">
            <v>3,34</v>
          </cell>
        </row>
        <row r="6548">
          <cell r="A6548" t="str">
            <v>104418</v>
          </cell>
          <cell r="B6548" t="str">
            <v>ESTUCAMENTO DE DENSIDADE BAIXA DE PANOS DE FACHADA DO SISTEMA DE PAREDES DE CONCRETO EM EDIFICAÇÕES DE MÚLTIPLOS PAVIMENTOS, ACESSO COM BALANCIM, UTILIZAÇÃO DE ARGAMASSA COLANTE. AF_10/2022</v>
          </cell>
          <cell r="C6548" t="str">
            <v>M2</v>
          </cell>
          <cell r="D6548" t="str">
            <v>COEFICIENTE DE REPRESENTATIVIDADE</v>
          </cell>
          <cell r="E6548" t="str">
            <v>2,17</v>
          </cell>
        </row>
        <row r="6549">
          <cell r="A6549" t="str">
            <v>104419</v>
          </cell>
          <cell r="B6549" t="str">
            <v>ESTUCAMENTO DE DENSIDADE BAIXA DE PANOS DE FACHADA DO SISTEMA DE PAREDES DE CONCRETO EM UNIDADES HABITACIONAIS DE DOIS PAVIMENTOS (SOBRADO), ACESSO COM ANDAIME FACHADEIRO, UTILIZAÇÃO DE ARGAMASSA COLANTE. AF_10/2022</v>
          </cell>
          <cell r="C6549" t="str">
            <v>M2</v>
          </cell>
          <cell r="D6549" t="str">
            <v>COEFICIENTE DE REPRESENTATIVIDADE</v>
          </cell>
          <cell r="E6549" t="str">
            <v>8,92</v>
          </cell>
        </row>
        <row r="6550">
          <cell r="A6550" t="str">
            <v>104420</v>
          </cell>
          <cell r="B6550" t="str">
            <v>ESTUCAMENTO DE DENSIDADE BAIXA DE PANOS DE FACHADA DO SISTEMA DE PAREDES DE CONCRETO EM UNIDADES HABITACIONAIS DE DOIS PAVIMENTOS (SOBRADO), ACESSO COM PLATAFORMA, UTILIZAÇÃO DE ARGAMASSA COLANTE. AF_10/2022</v>
          </cell>
          <cell r="C6550" t="str">
            <v>M2</v>
          </cell>
          <cell r="D6550" t="str">
            <v>COEFICIENTE DE REPRESENTATIVIDADE</v>
          </cell>
          <cell r="E6550" t="str">
            <v>8,04</v>
          </cell>
        </row>
        <row r="6551">
          <cell r="A6551" t="str">
            <v>104421</v>
          </cell>
          <cell r="B6551" t="str">
            <v>ESTUCAMENTO DE DENSIDADE ALTA DE PANOS DE FACHADA DO SISTEMA DE PAREDES DE CONCRETO EM EDIFICAÇÕES DE MÚLTIPLOS PAVIMENTOS, ACESSO COM PLATAFORMA OU CADEIRINHA, UTILIZAÇÃO DE ARGAMASSA COLANTE. AF_10/2022</v>
          </cell>
          <cell r="C6551" t="str">
            <v>M2</v>
          </cell>
          <cell r="D6551" t="str">
            <v>COEFICIENTE DE REPRESENTATIVIDADE</v>
          </cell>
          <cell r="E6551" t="str">
            <v>11,86</v>
          </cell>
        </row>
        <row r="6552">
          <cell r="A6552" t="str">
            <v>104422</v>
          </cell>
          <cell r="B6552" t="str">
            <v>ESTUCAMENTO DE DENSIDADE ALTA DE PANOS DE FACHADA DO SISTEMA DE PAREDES DE CONCRETO EM EDIFICAÇÕES DE MÚLTIPLOS PAVIMENTOS, ACESSO COM BALANCIM, UTILIZAÇÃO DE ARGAMASSA COLANTE. AF_10/2022</v>
          </cell>
          <cell r="C6552" t="str">
            <v>M2</v>
          </cell>
          <cell r="D6552" t="str">
            <v>COEFICIENTE DE REPRESENTATIVIDADE</v>
          </cell>
          <cell r="E6552" t="str">
            <v>7,16</v>
          </cell>
        </row>
        <row r="6553">
          <cell r="A6553" t="str">
            <v>104423</v>
          </cell>
          <cell r="B6553" t="str">
            <v>ESTUCAMENTO DE DENSIDADE ALTA DE PANOS DE FACHADA DO SISTEMA DE PAREDES DE CONCRETO EM UNIDADES HABITACIONAIS DE DOIS PAVIMENTOS (SOBRADO), ACESSO COM ANDAIME FACHADEIRO, UTILIZAÇÃO DE ARGAMASSA COLANTE. AF_10/2022</v>
          </cell>
          <cell r="C6553" t="str">
            <v>M2</v>
          </cell>
          <cell r="D6553" t="str">
            <v>COEFICIENTE DE REPRESENTATIVIDADE</v>
          </cell>
          <cell r="E6553" t="str">
            <v>18,50</v>
          </cell>
        </row>
        <row r="6554">
          <cell r="A6554" t="str">
            <v>104424</v>
          </cell>
          <cell r="B6554" t="str">
            <v>ESTUCAMENTO DE DENSIDADE ALTA DE PANOS DE FACHADA DO SISTEMA DE PAREDES DE CONCRETO EM UNIDADES HABITACIONAIS DE DOIS PAVIMENTOS (SOBRADO), ACESSO COM PLATAFORMA, UTILIZAÇÃO DE ARGAMASSA COLANTE. AF_10/2022</v>
          </cell>
          <cell r="C6554" t="str">
            <v>M2</v>
          </cell>
          <cell r="D6554" t="str">
            <v>COEFICIENTE DE REPRESENTATIVIDADE</v>
          </cell>
          <cell r="E6554" t="str">
            <v>17,09</v>
          </cell>
        </row>
        <row r="6555">
          <cell r="A6555" t="str">
            <v>104425</v>
          </cell>
          <cell r="B6555" t="str">
            <v>ESTUCAMENTO DE DENSIDADE ALTA DE PANOS DE FACHADA DO SISTEMA DE PAREDES DE CONCRETO EM UNIDADES HABITACIONAIS DE PAVIMENTO ÚNICO, UTILIZAÇÃO DE ARGAMASSA COLANTE. AF_10/2022</v>
          </cell>
          <cell r="C6555" t="str">
            <v>M2</v>
          </cell>
          <cell r="D6555" t="str">
            <v>COEFICIENTE DE REPRESENTATIVIDADE</v>
          </cell>
          <cell r="E6555" t="str">
            <v>14,75</v>
          </cell>
        </row>
        <row r="6556">
          <cell r="A6556" t="str">
            <v>87280</v>
          </cell>
          <cell r="B6556" t="str">
            <v>ARGAMASSA TRAÇO 1:7 (EM VOLUME DE CIMENTO E AREIA MÉDIA ÚMIDA) COM ADIÇÃO DE PLASTIFICANTE PARA EMBOÇO/MASSA ÚNICA/ASSENTAMENTO DE ALVENARIA DE VEDAÇÃO, PREPARO MECÂNICO COM BETONEIRA 400 L. AF_08/2019</v>
          </cell>
          <cell r="C6556" t="str">
            <v>M3</v>
          </cell>
          <cell r="D6556" t="str">
            <v>COEFICIENTE DE REPRESENTATIVIDADE</v>
          </cell>
          <cell r="E6556" t="str">
            <v>459,44</v>
          </cell>
        </row>
        <row r="6557">
          <cell r="A6557" t="str">
            <v>87281</v>
          </cell>
          <cell r="B6557" t="str">
            <v>ARGAMASSA TRAÇO 1:7 (EM VOLUME DE CIMENTO E AREIA MÉDIA ÚMIDA) COM ADIÇÃO DE PLASTIFICANTE PARA EMBOÇO/MASSA ÚNICA/ASSENTAMENTO DE ALVENARIA DE VEDAÇÃO, PREPARO MECÂNICO COM BETONEIRA 600 L. AF_08/2019</v>
          </cell>
          <cell r="C6557" t="str">
            <v>M3</v>
          </cell>
          <cell r="D6557" t="str">
            <v>COEFICIENTE DE REPRESENTATIVIDADE</v>
          </cell>
          <cell r="E6557" t="str">
            <v>454,70</v>
          </cell>
        </row>
        <row r="6558">
          <cell r="A6558" t="str">
            <v>87283</v>
          </cell>
          <cell r="B6558" t="str">
            <v>ARGAMASSA TRAÇO 1:6 (EM VOLUME DE CIMENTO E AREIA MÉDIA ÚMIDA) COM ADIÇÃO DE PLASTIFICANTE PARA EMBOÇO/MASSA ÚNICA/ASSENTAMENTO DE ALVENARIA DE VEDAÇÃO, PREPARO MECÂNICO COM BETONEIRA 400 L. AF_08/2019</v>
          </cell>
          <cell r="C6558" t="str">
            <v>M3</v>
          </cell>
          <cell r="D6558" t="str">
            <v>COEFICIENTE DE REPRESENTATIVIDADE</v>
          </cell>
          <cell r="E6558" t="str">
            <v>485,53</v>
          </cell>
        </row>
        <row r="6559">
          <cell r="A6559" t="str">
            <v>87284</v>
          </cell>
          <cell r="B6559" t="str">
            <v>ARGAMASSA TRAÇO 1:6 (EM VOLUME DE CIMENTO E AREIA MÉDIA ÚMIDA) COM ADIÇÃO DE PLASTIFICANTE PARA EMBOÇO/MASSA ÚNICA/ASSENTAMENTO DE ALVENARIA DE VEDAÇÃO, PREPARO MECÂNICO COM BETONEIRA 600 L. AF_08/2019</v>
          </cell>
          <cell r="C6559" t="str">
            <v>M3</v>
          </cell>
          <cell r="D6559" t="str">
            <v>COEFICIENTE DE REPRESENTATIVIDADE</v>
          </cell>
          <cell r="E6559" t="str">
            <v>479,29</v>
          </cell>
        </row>
        <row r="6560">
          <cell r="A6560" t="str">
            <v>87286</v>
          </cell>
          <cell r="B6560" t="str">
            <v>ARGAMASSA TRAÇO 1:1:6 (EM VOLUME DE CIMENTO, CAL E AREIA MÉDIA ÚMIDA) PARA EMBOÇO/MASSA ÚNICA/ASSENTAMENTO DE ALVENARIA DE VEDAÇÃO, PREPARO MECÂNICO COM BETONEIRA 400 L. AF_08/2019</v>
          </cell>
          <cell r="C6560" t="str">
            <v>M3</v>
          </cell>
          <cell r="D6560" t="str">
            <v>COEFICIENTE DE REPRESENTATIVIDADE</v>
          </cell>
          <cell r="E6560" t="str">
            <v>597,99</v>
          </cell>
        </row>
        <row r="6561">
          <cell r="A6561" t="str">
            <v>87287</v>
          </cell>
          <cell r="B6561" t="str">
            <v>ARGAMASSA TRAÇO 1:1:6 (EM VOLUME DE CIMENTO, CAL E AREIA MÉDIA ÚMIDA) PARA EMBOÇO/MASSA ÚNICA/ASSENTAMENTO DE ALVENARIA DE VEDAÇÃO, PREPARO MECÂNICO COM BETONEIRA 600 L. AF_08/2019</v>
          </cell>
          <cell r="C6561" t="str">
            <v>M3</v>
          </cell>
          <cell r="D6561" t="str">
            <v>COEFICIENTE DE REPRESENTATIVIDADE</v>
          </cell>
          <cell r="E6561" t="str">
            <v>584,13</v>
          </cell>
        </row>
        <row r="6562">
          <cell r="A6562" t="str">
            <v>87289</v>
          </cell>
          <cell r="B6562" t="str">
            <v>ARGAMASSA TRAÇO 1:1,5:7,5 (EM VOLUME DE CIMENTO, CAL E AREIA MÉDIA ÚMIDA) PARA EMBOÇO/MASSA ÚNICA/ASSENTAMENTO DE ALVENARIA DE VEDAÇÃO, PREPARO MECÂNICO COM BETONEIRA 400 L. AF_08/2019</v>
          </cell>
          <cell r="C6562" t="str">
            <v>M3</v>
          </cell>
          <cell r="D6562" t="str">
            <v>COEFICIENTE DE REPRESENTATIVIDADE</v>
          </cell>
          <cell r="E6562" t="str">
            <v>567,06</v>
          </cell>
        </row>
        <row r="6563">
          <cell r="A6563" t="str">
            <v>87290</v>
          </cell>
          <cell r="B6563" t="str">
            <v>ARGAMASSA TRAÇO 1:1,5:7,5 (EM VOLUME DE CIMENTO, CAL E AREIA MÉDIA ÚMIDA) PARA EMBOÇO/MASSA ÚNICA/ASSENTAMENTO DE ALVENARIA DE VEDAÇÃO, PREPARO MECÂNICO COM BETONEIRA 600 L. AF_08/2019</v>
          </cell>
          <cell r="C6563" t="str">
            <v>M3</v>
          </cell>
          <cell r="D6563" t="str">
            <v>COEFICIENTE DE REPRESENTATIVIDADE</v>
          </cell>
          <cell r="E6563" t="str">
            <v>559,74</v>
          </cell>
        </row>
        <row r="6564">
          <cell r="A6564" t="str">
            <v>87292</v>
          </cell>
          <cell r="B6564" t="str">
            <v>ARGAMASSA TRAÇO 1:2:8 (EM VOLUME DE CIMENTO, CAL E AREIA MÉDIA ÚMIDA) PARA EMBOÇO/MASSA ÚNICA/ASSENTAMENTO DE ALVENARIA DE VEDAÇÃO, PREPARO MECÂNICO COM BETONEIRA 400 L. AF_08/2019</v>
          </cell>
          <cell r="C6564" t="str">
            <v>M3</v>
          </cell>
          <cell r="D6564" t="str">
            <v>COEFICIENTE DE REPRESENTATIVIDADE</v>
          </cell>
          <cell r="E6564" t="str">
            <v>578,26</v>
          </cell>
        </row>
        <row r="6565">
          <cell r="A6565" t="str">
            <v>87294</v>
          </cell>
          <cell r="B6565" t="str">
            <v>ARGAMASSA TRAÇO 1:2:9 (EM VOLUME DE CIMENTO, CAL E AREIA MÉDIA ÚMIDA) PARA EMBOÇO/MASSA ÚNICA/ASSENTAMENTO DE ALVENARIA DE VEDAÇÃO, PREPARO MECÂNICO COM BETONEIRA 600 L. AF_08/2019</v>
          </cell>
          <cell r="C6565" t="str">
            <v>M3</v>
          </cell>
          <cell r="D6565" t="str">
            <v>COEFICIENTE DE REPRESENTATIVIDADE</v>
          </cell>
          <cell r="E6565" t="str">
            <v>547,38</v>
          </cell>
        </row>
        <row r="6566">
          <cell r="A6566" t="str">
            <v>87295</v>
          </cell>
          <cell r="B6566" t="str">
            <v>ARGAMASSA TRAÇO 1:3:12 (EM VOLUME DE CIMENTO, CAL E AREIA MÉDIA ÚMIDA) PARA EMBOÇO/MASSA ÚNICA/ASSENTAMENTO DE ALVENARIA DE VEDAÇÃO, PREPARO MECÂNICO COM BETONEIRA 400 L. AF_08/2019</v>
          </cell>
          <cell r="C6566" t="str">
            <v>M3</v>
          </cell>
          <cell r="D6566" t="str">
            <v>COEFICIENTE DE REPRESENTATIVIDADE</v>
          </cell>
          <cell r="E6566" t="str">
            <v>547,07</v>
          </cell>
        </row>
        <row r="6567">
          <cell r="A6567" t="str">
            <v>87296</v>
          </cell>
          <cell r="B6567" t="str">
            <v>ARGAMASSA TRAÇO 1:3:12 (EM VOLUME DE CIMENTO, CAL E AREIA MÉDIA ÚMIDA) PARA EMBOÇO/MASSA ÚNICA/ASSENTAMENTO DE ALVENARIA DE VEDAÇÃO, PREPARO MECÂNICO COM BETONEIRA 600 L. AF_08/2019</v>
          </cell>
          <cell r="C6567" t="str">
            <v>M3</v>
          </cell>
          <cell r="D6567" t="str">
            <v>COEFICIENTE DE REPRESENTATIVIDADE</v>
          </cell>
          <cell r="E6567" t="str">
            <v>523,85</v>
          </cell>
        </row>
        <row r="6568">
          <cell r="A6568" t="str">
            <v>87298</v>
          </cell>
          <cell r="B6568" t="str">
            <v>ARGAMASSA TRAÇO 1:3 (EM VOLUME DE CIMENTO E AREIA MÉDIA ÚMIDA) PARA CONTRAPISO, PREPARO MECÂNICO COM BETONEIRA 400 L. AF_08/2019</v>
          </cell>
          <cell r="C6568" t="str">
            <v>M3</v>
          </cell>
          <cell r="D6568" t="str">
            <v>COEFICIENTE DE REPRESENTATIVIDADE</v>
          </cell>
          <cell r="E6568" t="str">
            <v>774,59</v>
          </cell>
        </row>
        <row r="6569">
          <cell r="A6569" t="str">
            <v>87299</v>
          </cell>
          <cell r="B6569" t="str">
            <v>ARGAMASSA TRAÇO 1:3 (EM VOLUME DE CIMENTO E AREIA MÉDIA ÚMIDA) PARA CONTRAPISO, PREPARO MECÂNICO COM BETONEIRA 600 L. AF_08/2019</v>
          </cell>
          <cell r="C6569" t="str">
            <v>M3</v>
          </cell>
          <cell r="D6569" t="str">
            <v>COEFICIENTE DE REPRESENTATIVIDADE</v>
          </cell>
          <cell r="E6569" t="str">
            <v>472,64</v>
          </cell>
        </row>
        <row r="6570">
          <cell r="A6570" t="str">
            <v>87301</v>
          </cell>
          <cell r="B6570" t="str">
            <v>ARGAMASSA TRAÇO 1:4 (EM VOLUME DE CIMENTO E AREIA MÉDIA ÚMIDA) PARA CONTRAPISO, PREPARO MECÂNICO COM BETONEIRA 400 L. AF_08/2019</v>
          </cell>
          <cell r="C6570" t="str">
            <v>M3</v>
          </cell>
          <cell r="D6570" t="str">
            <v>COEFICIENTE DE REPRESENTATIVIDADE</v>
          </cell>
          <cell r="E6570" t="str">
            <v>677,36</v>
          </cell>
        </row>
        <row r="6571">
          <cell r="A6571" t="str">
            <v>87302</v>
          </cell>
          <cell r="B6571" t="str">
            <v>ARGAMASSA TRAÇO 1:4 (EM VOLUME DE CIMENTO E AREIA MÉDIA ÚMIDA) PARA CONTRAPISO, PREPARO MECÂNICO COM BETONEIRA 600 L. AF_08/2019</v>
          </cell>
          <cell r="C6571" t="str">
            <v>M3</v>
          </cell>
          <cell r="D6571" t="str">
            <v>COEFICIENTE DE REPRESENTATIVIDADE</v>
          </cell>
          <cell r="E6571" t="str">
            <v>670,06</v>
          </cell>
        </row>
        <row r="6572">
          <cell r="A6572" t="str">
            <v>87304</v>
          </cell>
          <cell r="B6572" t="str">
            <v>ARGAMASSA TRAÇO 1:5 (EM VOLUME DE CIMENTO E AREIA MÉDIA ÚMIDA) PARA CONTRAPISO, PREPARO MECÂNICO COM BETONEIRA 400 L. AF_08/2019</v>
          </cell>
          <cell r="C6572" t="str">
            <v>M3</v>
          </cell>
          <cell r="D6572" t="str">
            <v>COEFICIENTE DE REPRESENTATIVIDADE</v>
          </cell>
          <cell r="E6572" t="str">
            <v>602,19</v>
          </cell>
        </row>
        <row r="6573">
          <cell r="A6573" t="str">
            <v>87305</v>
          </cell>
          <cell r="B6573" t="str">
            <v>ARGAMASSA TRAÇO 1:5 (EM VOLUME DE CIMENTO E AREIA MÉDIA ÚMIDA) PARA CONTRAPISO, PREPARO MECÂNICO COM BETONEIRA 600 L. AF_08/2019</v>
          </cell>
          <cell r="C6573" t="str">
            <v>M3</v>
          </cell>
          <cell r="D6573" t="str">
            <v>COEFICIENTE DE REPRESENTATIVIDADE</v>
          </cell>
          <cell r="E6573" t="str">
            <v>604,51</v>
          </cell>
        </row>
        <row r="6574">
          <cell r="A6574" t="str">
            <v>87307</v>
          </cell>
          <cell r="B6574" t="str">
            <v>ARGAMASSA TRAÇO 1:6 (EM VOLUME DE CIMENTO E AREIA MÉDIA ÚMIDA) PARA CONTRAPISO, PREPARO MECÂNICO COM BETONEIRA 400 L. AF_08/2019</v>
          </cell>
          <cell r="C6574" t="str">
            <v>M3</v>
          </cell>
          <cell r="D6574" t="str">
            <v>COEFICIENTE DE REPRESENTATIVIDADE</v>
          </cell>
          <cell r="E6574" t="str">
            <v>560,70</v>
          </cell>
        </row>
        <row r="6575">
          <cell r="A6575" t="str">
            <v>87308</v>
          </cell>
          <cell r="B6575" t="str">
            <v>ARGAMASSA TRAÇO 1:6 (EM VOLUME DE CIMENTO E AREIA MÉDIA ÚMIDA) PARA CONTRAPISO, PREPARO MECÂNICO COM BETONEIRA 600 L. AF_08/2019</v>
          </cell>
          <cell r="C6575" t="str">
            <v>M3</v>
          </cell>
          <cell r="D6575" t="str">
            <v>COEFICIENTE DE REPRESENTATIVIDADE</v>
          </cell>
          <cell r="E6575" t="str">
            <v>552,22</v>
          </cell>
        </row>
        <row r="6576">
          <cell r="A6576" t="str">
            <v>87310</v>
          </cell>
          <cell r="B6576" t="str">
            <v>ARGAMASSA TRAÇO 1:5 (EM VOLUME DE CIMENTO E AREIA GROSSA ÚMIDA) PARA CHAPISCO CONVENCIONAL, PREPARO MECÂNICO COM BETONEIRA 400 L. AF_08/2019</v>
          </cell>
          <cell r="C6576" t="str">
            <v>M3</v>
          </cell>
          <cell r="D6576" t="str">
            <v>COEFICIENTE DE REPRESENTATIVIDADE</v>
          </cell>
          <cell r="E6576" t="str">
            <v>471,21</v>
          </cell>
        </row>
        <row r="6577">
          <cell r="A6577" t="str">
            <v>87311</v>
          </cell>
          <cell r="B6577" t="str">
            <v>ARGAMASSA TRAÇO 1:5 (EM VOLUME DE CIMENTO E AREIA GROSSA ÚMIDA) PARA CHAPISCO CONVENCIONAL, PREPARO MECÂNICO COM BETONEIRA 600 L. AF_08/2019</v>
          </cell>
          <cell r="C6577" t="str">
            <v>M3</v>
          </cell>
          <cell r="D6577" t="str">
            <v>COEFICIENTE DE REPRESENTATIVIDADE</v>
          </cell>
          <cell r="E6577" t="str">
            <v>462,55</v>
          </cell>
        </row>
        <row r="6578">
          <cell r="A6578" t="str">
            <v>87313</v>
          </cell>
          <cell r="B6578" t="str">
            <v>ARGAMASSA TRAÇO 1:3 (EM VOLUME DE CIMENTO E AREIA GROSSA ÚMIDA) PARA CHAPISCO CONVENCIONAL, PREPARO MECÂNICO COM BETONEIRA 400 L. AF_08/2019</v>
          </cell>
          <cell r="C6578" t="str">
            <v>M3</v>
          </cell>
          <cell r="D6578" t="str">
            <v>COEFICIENTE DE REPRESENTATIVIDADE</v>
          </cell>
          <cell r="E6578" t="str">
            <v>597,82</v>
          </cell>
        </row>
        <row r="6579">
          <cell r="A6579" t="str">
            <v>87314</v>
          </cell>
          <cell r="B6579" t="str">
            <v>ARGAMASSA TRAÇO 1:3 (EM VOLUME DE CIMENTO E AREIA GROSSA ÚMIDA) PARA CHAPISCO CONVENCIONAL, PREPARO MECÂNICO COM BETONEIRA 600 L. AF_08/2019</v>
          </cell>
          <cell r="C6579" t="str">
            <v>M3</v>
          </cell>
          <cell r="D6579" t="str">
            <v>COEFICIENTE DE REPRESENTATIVIDADE</v>
          </cell>
          <cell r="E6579" t="str">
            <v>591,58</v>
          </cell>
        </row>
        <row r="6580">
          <cell r="A6580" t="str">
            <v>87316</v>
          </cell>
          <cell r="B6580" t="str">
            <v>ARGAMASSA TRAÇO 1:4 (EM VOLUME DE CIMENTO E AREIA GROSSA ÚMIDA) PARA CHAPISCO CONVENCIONAL, PREPARO MECÂNICO COM BETONEIRA 400 L. AF_08/2019</v>
          </cell>
          <cell r="C6580" t="str">
            <v>M3</v>
          </cell>
          <cell r="D6580" t="str">
            <v>COEFICIENTE DE REPRESENTATIVIDADE</v>
          </cell>
          <cell r="E6580" t="str">
            <v>527,50</v>
          </cell>
        </row>
        <row r="6581">
          <cell r="A6581" t="str">
            <v>87317</v>
          </cell>
          <cell r="B6581" t="str">
            <v>ARGAMASSA TRAÇO 1:4 (EM VOLUME DE CIMENTO E AREIA GROSSA ÚMIDA) PARA CHAPISCO CONVENCIONAL, PREPARO MECÂNICO COM BETONEIRA 600 L. AF_08/2019</v>
          </cell>
          <cell r="C6581" t="str">
            <v>M3</v>
          </cell>
          <cell r="D6581" t="str">
            <v>COEFICIENTE DE REPRESENTATIVIDADE</v>
          </cell>
          <cell r="E6581" t="str">
            <v>515,25</v>
          </cell>
        </row>
        <row r="6582">
          <cell r="A6582" t="str">
            <v>87319</v>
          </cell>
          <cell r="B6582" t="str">
            <v>ARGAMASSA TRAÇO 1:5 (EM VOLUME DE CIMENTO E AREIA GROSSA ÚMIDA) COM ADIÇÃO DE EMULSÃO POLIMÉRICA PARA CHAPISCO ROLADO, PREPARO MECÂNICO COM BETONEIRA 400 L. AF_08/2019</v>
          </cell>
          <cell r="C6582" t="str">
            <v>M3</v>
          </cell>
          <cell r="D6582" t="str">
            <v>COEFICIENTE DE REPRESENTATIVIDADE</v>
          </cell>
          <cell r="E6582" t="str">
            <v>4.994,59</v>
          </cell>
        </row>
        <row r="6583">
          <cell r="A6583" t="str">
            <v>87320</v>
          </cell>
          <cell r="B6583" t="str">
            <v>ARGAMASSA TRAÇO 1:5 (EM VOLUME DE CIMENTO E AREIA GROSSA ÚMIDA) COM ADIÇÃO DE EMULSÃO POLIMÉRICA PARA CHAPISCO ROLADO, PREPARO MECÂNICO COM BETONEIRA 600 L. AF_08/2019</v>
          </cell>
          <cell r="C6583" t="str">
            <v>M3</v>
          </cell>
          <cell r="D6583" t="str">
            <v>COEFICIENTE DE REPRESENTATIVIDADE</v>
          </cell>
          <cell r="E6583" t="str">
            <v>5.006,99</v>
          </cell>
        </row>
        <row r="6584">
          <cell r="A6584" t="str">
            <v>87322</v>
          </cell>
          <cell r="B6584" t="str">
            <v>ARGAMASSA TRAÇO 1:3 (EM VOLUME DE CIMENTO E AREIA GROSSA ÚMIDA) COM ADIÇÃO DE EMULSÃO POLIMÉRICA PARA CHAPISCO ROLADO, PREPARO MECÂNICO COM BETONEIRA 400 L. AF_08/2019</v>
          </cell>
          <cell r="C6584" t="str">
            <v>M3</v>
          </cell>
          <cell r="D6584" t="str">
            <v>COEFICIENTE DE REPRESENTATIVIDADE</v>
          </cell>
          <cell r="E6584" t="str">
            <v>5.143,91</v>
          </cell>
        </row>
        <row r="6585">
          <cell r="A6585" t="str">
            <v>87323</v>
          </cell>
          <cell r="B6585" t="str">
            <v>ARGAMASSA TRAÇO 1:3 (EM VOLUME DE CIMENTO E AREIA GROSSA ÚMIDA) COM ADIÇÃO DE EMULSÃO POLIMÉRICA PARA CHAPISCO ROLADO, PREPARO MECÂNICO COM BETONEIRA 600 L. AF_08/2019</v>
          </cell>
          <cell r="C6585" t="str">
            <v>M3</v>
          </cell>
          <cell r="D6585" t="str">
            <v>COEFICIENTE DE REPRESENTATIVIDADE</v>
          </cell>
          <cell r="E6585" t="str">
            <v>5.152,05</v>
          </cell>
        </row>
        <row r="6586">
          <cell r="A6586" t="str">
            <v>87325</v>
          </cell>
          <cell r="B6586" t="str">
            <v>ARGAMASSA TRAÇO 1:4 (EM VOLUME DE CIMENTO E AREIA GROSSA ÚMIDA) COM ADIÇÃO DE EMULSÃO POLIMÉRICA PARA CHAPISCO ROLADO, PREPARO MECÂNICO COM BETONEIRA 400 L. AF_08/2019</v>
          </cell>
          <cell r="C6586" t="str">
            <v>M3</v>
          </cell>
          <cell r="D6586" t="str">
            <v>COEFICIENTE DE REPRESENTATIVIDADE</v>
          </cell>
          <cell r="E6586" t="str">
            <v>5.028,02</v>
          </cell>
        </row>
        <row r="6587">
          <cell r="A6587" t="str">
            <v>87326</v>
          </cell>
          <cell r="B6587" t="str">
            <v>ARGAMASSA TRAÇO 1:4 (EM VOLUME DE CIMENTO E AREIA GROSSA ÚMIDA) COM ADIÇÃO DE EMULSÃO POLIMÉRICA PARA CHAPISCO ROLADO, PREPARO MECÂNICO COM BETONEIRA 600 L. AF_08/2019</v>
          </cell>
          <cell r="C6587" t="str">
            <v>M3</v>
          </cell>
          <cell r="D6587" t="str">
            <v>COEFICIENTE DE REPRESENTATIVIDADE</v>
          </cell>
          <cell r="E6587" t="str">
            <v>5.054,62</v>
          </cell>
        </row>
        <row r="6588">
          <cell r="A6588" t="str">
            <v>87327</v>
          </cell>
          <cell r="B6588" t="str">
            <v>ARGAMASSA TRAÇO 1:7 (EM VOLUME DE CIMENTO E AREIA MÉDIA ÚMIDA) COM ADIÇÃO DE PLASTIFICANTE PARA EMBOÇO/MASSA ÚNICA/ASSENTAMENTO DE ALVENARIA DE VEDAÇÃO, PREPARO MECÂNICO COM MISTURADOR DE EIXO HORIZONTAL DE 300 KG. AF_08/2019</v>
          </cell>
          <cell r="C6588" t="str">
            <v>M3</v>
          </cell>
          <cell r="D6588" t="str">
            <v>COEFICIENTE DE REPRESENTATIVIDADE</v>
          </cell>
          <cell r="E6588" t="str">
            <v>479,47</v>
          </cell>
        </row>
        <row r="6589">
          <cell r="A6589" t="str">
            <v>87328</v>
          </cell>
          <cell r="B6589" t="str">
            <v>ARGAMASSA TRAÇO 1:7 (EM VOLUME DE CIMENTO E AREIA MÉDIA ÚMIDA) COM ADIÇÃO DE PLASTIFICANTE PARA EMBOÇO/MASSA ÚNICA/ASSENTAMENTO DE ALVENARIA DE VEDAÇÃO, PREPARO MECÂNICO COM MISTURADOR DE EIXO HORIZONTAL DE 600 KG. AF_08/2019</v>
          </cell>
          <cell r="C6589" t="str">
            <v>M3</v>
          </cell>
          <cell r="D6589" t="str">
            <v>COEFICIENTE DE REPRESENTATIVIDADE</v>
          </cell>
          <cell r="E6589" t="str">
            <v>428,28</v>
          </cell>
        </row>
        <row r="6590">
          <cell r="A6590" t="str">
            <v>87329</v>
          </cell>
          <cell r="B6590" t="str">
            <v>ARGAMASSA TRAÇO 1:6 (EM VOLUME DE CIMENTO E AREIA MÉDIA ÚMIDA) COM ADIÇÃO DE PLASTIFICANTE PARA EMBOÇO/MASSA ÚNICA/ASSENTAMENTO DE ALVENARIA DE VEDAÇÃO, PREPARO MECÂNICO COM MISTURADOR DE EIXO HORIZONTAL DE 300 KG. AF_08/2019</v>
          </cell>
          <cell r="C6590" t="str">
            <v>M3</v>
          </cell>
          <cell r="D6590" t="str">
            <v>COEFICIENTE DE REPRESENTATIVIDADE</v>
          </cell>
          <cell r="E6590" t="str">
            <v>520,33</v>
          </cell>
        </row>
        <row r="6591">
          <cell r="A6591" t="str">
            <v>87330</v>
          </cell>
          <cell r="B6591" t="str">
            <v>ARGAMASSA TRAÇO 1:6 (EM VOLUME DE CIMENTO E AREIA MÉDIA ÚMIDA) COM ADIÇÃO DE PLASTIFICANTE PARA EMBOÇO/MASSA ÚNICA/ASSENTAMENTO DE ALVENARIA DE VEDAÇÃO, PREPARO MECÂNICO COM MISTURADOR DE EIXO HORIZONTAL DE 600 KG. AF_08/2019</v>
          </cell>
          <cell r="C6591" t="str">
            <v>M3</v>
          </cell>
          <cell r="D6591" t="str">
            <v>COEFICIENTE DE REPRESENTATIVIDADE</v>
          </cell>
          <cell r="E6591" t="str">
            <v>462,24</v>
          </cell>
        </row>
        <row r="6592">
          <cell r="A6592" t="str">
            <v>87331</v>
          </cell>
          <cell r="B6592" t="str">
            <v>ARGAMASSA TRAÇO 1:1:6 (EM VOLUME DE CIMENTO, CAL E AREIA MÉDIA ÚMIDA) PARA EMBOÇO/MASSA ÚNICA/ASSENTAMENTO DE ALVENARIA DE VEDAÇÃO, PREPARO MECÂNICO COM MISTURADOR DE EIXO HORIZONTAL DE 300 KG. AF_08/2019</v>
          </cell>
          <cell r="C6592" t="str">
            <v>M3</v>
          </cell>
          <cell r="D6592" t="str">
            <v>COEFICIENTE DE REPRESENTATIVIDADE</v>
          </cell>
          <cell r="E6592" t="str">
            <v>616,66</v>
          </cell>
        </row>
        <row r="6593">
          <cell r="A6593" t="str">
            <v>87332</v>
          </cell>
          <cell r="B6593" t="str">
            <v>ARGAMASSA TRAÇO 1:1:6 (EM VOLUME DE CIMENTO, CAL E AREIA MÉDIA ÚMIDA) PARA EMBOÇO/MASSA ÚNICA/ASSENTAMENTO DE ALVENARIA DE VEDAÇÃO, PREPARO MECÂNICO COM MISTURADOR DE EIXO HORIZONTAL DE 600 KG. AF_08/2019</v>
          </cell>
          <cell r="C6593" t="str">
            <v>M3</v>
          </cell>
          <cell r="D6593" t="str">
            <v>COEFICIENTE DE REPRESENTATIVIDADE</v>
          </cell>
          <cell r="E6593" t="str">
            <v>563,72</v>
          </cell>
        </row>
        <row r="6594">
          <cell r="A6594" t="str">
            <v>87333</v>
          </cell>
          <cell r="B6594" t="str">
            <v>ARGAMASSA TRAÇO 1:1,5:7,5 (EM VOLUME DE CIMENTO, CAL E AREIA MÉDIA ÚMIDA) PARA EMBOÇO/MASSA ÚNICA/ASSENTAMENTO DE ALVENARIA DE VEDAÇÃO, PREPARO MECÂNICO COM MISTURADOR DE EIXO HORIZONTAL DE 300 KG. AF_08/2019</v>
          </cell>
          <cell r="C6594" t="str">
            <v>M3</v>
          </cell>
          <cell r="D6594" t="str">
            <v>COEFICIENTE DE REPRESENTATIVIDADE</v>
          </cell>
          <cell r="E6594" t="str">
            <v>569,97</v>
          </cell>
        </row>
        <row r="6595">
          <cell r="A6595" t="str">
            <v>87334</v>
          </cell>
          <cell r="B6595" t="str">
            <v>ARGAMASSA TRAÇO 1:1,5:7,5 (EM VOLUME DE CIMENTO, CAL E AREIA MÉDIA ÚMIDA) PARA EMBOÇO/MASSA ÚNICA/ASSENTAMENTO DE ALVENARIA DE VEDAÇÃO, PREPARO MECÂNICO COM MISTURADOR DE EIXO HORIZONTAL DE 600 KG. AF_08/2019</v>
          </cell>
          <cell r="C6595" t="str">
            <v>M3</v>
          </cell>
          <cell r="D6595" t="str">
            <v>COEFICIENTE DE REPRESENTATIVIDADE</v>
          </cell>
          <cell r="E6595" t="str">
            <v>537,26</v>
          </cell>
        </row>
        <row r="6596">
          <cell r="A6596" t="str">
            <v>87335</v>
          </cell>
          <cell r="B6596" t="str">
            <v>ARGAMASSA TRAÇO 1:2:8 (EM VOLUME DE CIMENTO, CAL E AREIA MÉDIA ÚMIDA) PARA EMBOÇO/MASSA ÚNICA/ASSENTAMENTO DE ALVENARIA DE VEDAÇÃO, PREPARO MECÂNICO COM MISTURADOR DE EIXO HORIZONTAL DE 300 KG. AF_08/2019</v>
          </cell>
          <cell r="C6596" t="str">
            <v>M3</v>
          </cell>
          <cell r="D6596" t="str">
            <v>COEFICIENTE DE REPRESENTATIVIDADE</v>
          </cell>
          <cell r="E6596" t="str">
            <v>564,00</v>
          </cell>
        </row>
        <row r="6597">
          <cell r="A6597" t="str">
            <v>87336</v>
          </cell>
          <cell r="B6597" t="str">
            <v>ARGAMASSA TRAÇO 1:2:8 (EM VOLUME DE CIMENTO, CAL E AREIA MÉDIA ÚMIDA) PARA EMBOÇO/MASSA ÚNICA/ASSENTAMENTO DE ALVENARIA DE VEDAÇÃO, PREPARO MECÂNICO COM MISTURADOR DE EIXO HORIZONTAL DE 600 KG. AF_08/2019</v>
          </cell>
          <cell r="C6597" t="str">
            <v>M3</v>
          </cell>
          <cell r="D6597" t="str">
            <v>COEFICIENTE DE REPRESENTATIVIDADE</v>
          </cell>
          <cell r="E6597" t="str">
            <v>552,50</v>
          </cell>
        </row>
        <row r="6598">
          <cell r="A6598" t="str">
            <v>87337</v>
          </cell>
          <cell r="B6598" t="str">
            <v>ARGAMASSA TRAÇO 1:2:9 (EM VOLUME DE CIMENTO, CAL E AREIA MÉDIA ÚMIDA) PARA EMBOÇO/MASSA ÚNICA/ASSENTAMENTO DE ALVENARIA DE VEDAÇÃO, PREPARO MECÂNICO COM MISTURADOR DE EIXO HORIZONTAL DE 300 KG. AF_08/2019</v>
          </cell>
          <cell r="C6598" t="str">
            <v>M3</v>
          </cell>
          <cell r="D6598" t="str">
            <v>COEFICIENTE DE REPRESENTATIVIDADE</v>
          </cell>
          <cell r="E6598" t="str">
            <v>548,94</v>
          </cell>
        </row>
        <row r="6599">
          <cell r="A6599" t="str">
            <v>87338</v>
          </cell>
          <cell r="B6599" t="str">
            <v>ARGAMASSA TRAÇO 1:3:12 (EM VOLUME DE CIMENTO, CAL E AREIA MÉDIA ÚMIDA) PARA EMBOÇO/MASSA ÚNICA/ASSENTAMENTO DE ALVENARIA DE VEDAÇÃO, PREPARO MECÂNICO COM MISTURADOR DE EIXO HORIZONTAL DE 600 KG. AF_08/2019</v>
          </cell>
          <cell r="C6599" t="str">
            <v>M3</v>
          </cell>
          <cell r="D6599" t="str">
            <v>COEFICIENTE DE REPRESENTATIVIDADE</v>
          </cell>
          <cell r="E6599" t="str">
            <v>520,53</v>
          </cell>
        </row>
        <row r="6600">
          <cell r="A6600" t="str">
            <v>87339</v>
          </cell>
          <cell r="B6600" t="str">
            <v>ARGAMASSA TRAÇO 1:3 (EM VOLUME DE CIMENTO E AREIA MÉDIA ÚMIDA) PARA CONTRAPISO, PREPARO MECÂNICO COM MISTURADOR DE EIXO HORIZONTAL DE 160 KG. AF_08/2019</v>
          </cell>
          <cell r="C6600" t="str">
            <v>M3</v>
          </cell>
          <cell r="D6600" t="str">
            <v>COEFICIENTE DE REPRESENTATIVIDADE</v>
          </cell>
          <cell r="E6600" t="str">
            <v>874,07</v>
          </cell>
        </row>
        <row r="6601">
          <cell r="A6601" t="str">
            <v>87340</v>
          </cell>
          <cell r="B6601" t="str">
            <v>ARGAMASSA TRAÇO 1:3 (EM VOLUME DE CIMENTO E AREIA MÉDIA ÚMIDA) PARA CONTRAPISO, PREPARO MECÂNICO COM MISTURADOR DE EIXO HORIZONTAL DE 300 KG. AF_08/2019</v>
          </cell>
          <cell r="C6601" t="str">
            <v>M3</v>
          </cell>
          <cell r="D6601" t="str">
            <v>COEFICIENTE DE REPRESENTATIVIDADE</v>
          </cell>
          <cell r="E6601" t="str">
            <v>768,62</v>
          </cell>
        </row>
        <row r="6602">
          <cell r="A6602" t="str">
            <v>87341</v>
          </cell>
          <cell r="B6602" t="str">
            <v>ARGAMASSA TRAÇO 1:3 (EM VOLUME DE CIMENTO E AREIA MÉDIA ÚMIDA) PARA CONTRAPISO, PREPARO MECÂNICO COM MISTURADOR DE EIXO HORIZONTAL DE 600 KG. AF_08/2019</v>
          </cell>
          <cell r="C6602" t="str">
            <v>M3</v>
          </cell>
          <cell r="D6602" t="str">
            <v>COEFICIENTE DE REPRESENTATIVIDADE</v>
          </cell>
          <cell r="E6602" t="str">
            <v>741,92</v>
          </cell>
        </row>
        <row r="6603">
          <cell r="A6603" t="str">
            <v>87342</v>
          </cell>
          <cell r="B6603" t="str">
            <v>ARGAMASSA TRAÇO 1:4 (EM VOLUME DE CIMENTO E AREIA MÉDIA ÚMIDA) PARA CONTRAPISO, PREPARO MECÂNICO COM MISTURADOR DE EIXO HORIZONTAL DE 160 KG. AF_08/2019</v>
          </cell>
          <cell r="C6603" t="str">
            <v>M3</v>
          </cell>
          <cell r="D6603" t="str">
            <v>COEFICIENTE DE REPRESENTATIVIDADE</v>
          </cell>
          <cell r="E6603" t="str">
            <v>735,29</v>
          </cell>
        </row>
        <row r="6604">
          <cell r="A6604" t="str">
            <v>87343</v>
          </cell>
          <cell r="B6604" t="str">
            <v>ARGAMASSA TRAÇO 1:4 (EM VOLUME DE CIMENTO E AREIA MÉDIA ÚMIDA) PARA CONTRAPISO, PREPARO MECÂNICO COM MISTURADOR DE EIXO HORIZONTAL DE 300 KG. AF_08/2019</v>
          </cell>
          <cell r="C6604" t="str">
            <v>M3</v>
          </cell>
          <cell r="D6604" t="str">
            <v>COEFICIENTE DE REPRESENTATIVIDADE</v>
          </cell>
          <cell r="E6604" t="str">
            <v>675,73</v>
          </cell>
        </row>
        <row r="6605">
          <cell r="A6605" t="str">
            <v>87344</v>
          </cell>
          <cell r="B6605" t="str">
            <v>ARGAMASSA TRAÇO 1:4 (EM VOLUME DE CIMENTO E AREIA MÉDIA ÚMIDA) PARA CONTRAPISO, PREPARO MECÂNICO COM MISTURADOR DE EIXO HORIZONTAL DE 600 KG. AF_08/2019</v>
          </cell>
          <cell r="C6605" t="str">
            <v>M3</v>
          </cell>
          <cell r="D6605" t="str">
            <v>COEFICIENTE DE REPRESENTATIVIDADE</v>
          </cell>
          <cell r="E6605" t="str">
            <v>642,92</v>
          </cell>
        </row>
        <row r="6606">
          <cell r="A6606" t="str">
            <v>87345</v>
          </cell>
          <cell r="B6606" t="str">
            <v>ARGAMASSA TRAÇO 1:5 (EM VOLUME DE CIMENTO E AREIA MÉDIA ÚMIDA) PARA CONTRAPISO, PREPARO MECÂNICO COM MISTURADOR DE EIXO HORIZONTAL DE 160 KG. AF_08/2019</v>
          </cell>
          <cell r="C6606" t="str">
            <v>M3</v>
          </cell>
          <cell r="D6606" t="str">
            <v>COEFICIENTE DE REPRESENTATIVIDADE</v>
          </cell>
          <cell r="E6606" t="str">
            <v>650,54</v>
          </cell>
        </row>
        <row r="6607">
          <cell r="A6607" t="str">
            <v>87346</v>
          </cell>
          <cell r="B6607" t="str">
            <v>ARGAMASSA TRAÇO 1:5 (EM VOLUME DE CIMENTO E AREIA MÉDIA ÚMIDA) PARA CONTRAPISO, PREPARO MECÂNICO COM MISTURADOR DE EIXO HORIZONTAL DE 300 KG. AF_08/2019</v>
          </cell>
          <cell r="C6607" t="str">
            <v>M3</v>
          </cell>
          <cell r="D6607" t="str">
            <v>COEFICIENTE DE REPRESENTATIVIDADE</v>
          </cell>
          <cell r="E6607" t="str">
            <v>601,70</v>
          </cell>
        </row>
        <row r="6608">
          <cell r="A6608" t="str">
            <v>87347</v>
          </cell>
          <cell r="B6608" t="str">
            <v>ARGAMASSA TRAÇO 1:5 (EM VOLUME DE CIMENTO E AREIA MÉDIA ÚMIDA) PARA CONTRAPISO, PREPARO MECÂNICO COM MISTURADOR DE EIXO HORIZONTAL DE 600 KG. AF_08/2019</v>
          </cell>
          <cell r="C6608" t="str">
            <v>M3</v>
          </cell>
          <cell r="D6608" t="str">
            <v>COEFICIENTE DE REPRESENTATIVIDADE</v>
          </cell>
          <cell r="E6608" t="str">
            <v>574,90</v>
          </cell>
        </row>
        <row r="6609">
          <cell r="A6609" t="str">
            <v>87348</v>
          </cell>
          <cell r="B6609" t="str">
            <v>ARGAMASSA TRAÇO 1:6 (EM VOLUME DE CIMENTO E AREIA MÉDIA ÚMIDA) PARA CONTRAPISO, PREPARO MECÂNICO COM MISTURADOR DE EIXO HORIZONTAL DE 160 KG. AF_08/2019</v>
          </cell>
          <cell r="C6609" t="str">
            <v>M3</v>
          </cell>
          <cell r="D6609" t="str">
            <v>COEFICIENTE DE REPRESENTATIVIDADE</v>
          </cell>
          <cell r="E6609" t="str">
            <v>587,74</v>
          </cell>
        </row>
        <row r="6610">
          <cell r="A6610" t="str">
            <v>87349</v>
          </cell>
          <cell r="B6610" t="str">
            <v>ARGAMASSA TRAÇO 1:6 (EM VOLUME DE CIMENTO E AREIA MÉDIA ÚMIDA) PARA CONTRAPISO, PREPARO MECÂNICO COM MISTURADOR DE EIXO HORIZONTAL DE 600 KG. AF_08/2019</v>
          </cell>
          <cell r="C6610" t="str">
            <v>M3</v>
          </cell>
          <cell r="D6610" t="str">
            <v>COEFICIENTE DE REPRESENTATIVIDADE</v>
          </cell>
          <cell r="E6610" t="str">
            <v>523,40</v>
          </cell>
        </row>
        <row r="6611">
          <cell r="A6611" t="str">
            <v>87350</v>
          </cell>
          <cell r="B6611" t="str">
            <v>ARGAMASSA TRAÇO 1:5 (EM VOLUME DE CIMENTO E AREIA GROSSA ÚMIDA) PARA CHAPISCO CONVENCIONAL, PREPARO MECÂNICO COM MISTURADOR DE EIXO HORIZONTAL DE 300 KG. AF_08/2019</v>
          </cell>
          <cell r="C6611" t="str">
            <v>M3</v>
          </cell>
          <cell r="D6611" t="str">
            <v>COEFICIENTE DE REPRESENTATIVIDADE</v>
          </cell>
          <cell r="E6611" t="str">
            <v>509,65</v>
          </cell>
        </row>
        <row r="6612">
          <cell r="A6612" t="str">
            <v>87351</v>
          </cell>
          <cell r="B6612" t="str">
            <v>ARGAMASSA TRAÇO 1:5 (EM VOLUME DE CIMENTO E AREIA GROSSA ÚMIDA) PARA CHAPISCO CONVENCIONAL, PREPARO MECÂNICO COM MISTURADOR DE EIXO HORIZONTAL DE 600 KG. AF_08/2019</v>
          </cell>
          <cell r="C6612" t="str">
            <v>M3</v>
          </cell>
          <cell r="D6612" t="str">
            <v>COEFICIENTE DE REPRESENTATIVIDADE</v>
          </cell>
          <cell r="E6612" t="str">
            <v>447,05</v>
          </cell>
        </row>
        <row r="6613">
          <cell r="A6613" t="str">
            <v>87352</v>
          </cell>
          <cell r="B6613" t="str">
            <v>ARGAMASSA TRAÇO 1:3 (EM VOLUME DE CIMENTO E AREIA GROSSA ÚMIDA) PARA CHAPISCO CONVENCIONAL, PREPARO MECÂNICO COM MISTURADOR DE EIXO HORIZONTAL DE 160 KG. AF_08/2019</v>
          </cell>
          <cell r="C6613" t="str">
            <v>M3</v>
          </cell>
          <cell r="D6613" t="str">
            <v>COEFICIENTE DE REPRESENTATIVIDADE</v>
          </cell>
          <cell r="E6613" t="str">
            <v>665,12</v>
          </cell>
        </row>
        <row r="6614">
          <cell r="A6614" t="str">
            <v>87353</v>
          </cell>
          <cell r="B6614" t="str">
            <v>ARGAMASSA TRAÇO 1:3 (EM VOLUME DE CIMENTO E AREIA GROSSA ÚMIDA) PARA CHAPISCO CONVENCIONAL, PREPARO MECÂNICO COM MISTURADOR DE EIXO HORIZONTAL DE 300 KG. AF_08/2019</v>
          </cell>
          <cell r="C6614" t="str">
            <v>M3</v>
          </cell>
          <cell r="D6614" t="str">
            <v>COEFICIENTE DE REPRESENTATIVIDADE</v>
          </cell>
          <cell r="E6614" t="str">
            <v>599,46</v>
          </cell>
        </row>
        <row r="6615">
          <cell r="A6615" t="str">
            <v>87354</v>
          </cell>
          <cell r="B6615" t="str">
            <v>ARGAMASSA TRAÇO 1:3 (EM VOLUME DE CIMENTO E AREIA GROSSA ÚMIDA) PARA CHAPISCO CONVENCIONAL, PREPARO MECÂNICO COM MISTURADOR DE EIXO HORIZONTAL DE 600 KG. AF_08/2019</v>
          </cell>
          <cell r="C6615" t="str">
            <v>M3</v>
          </cell>
          <cell r="D6615" t="str">
            <v>COEFICIENTE DE REPRESENTATIVIDADE</v>
          </cell>
          <cell r="E6615" t="str">
            <v>570,48</v>
          </cell>
        </row>
        <row r="6616">
          <cell r="A6616" t="str">
            <v>87355</v>
          </cell>
          <cell r="B6616" t="str">
            <v>ARGAMASSA TRAÇO 1:4 (EM VOLUME DE CIMENTO E AREIA GROSSA ÚMIDA) PARA CHAPISCO CONVENCIONAL, PREPARO MECÂNICO COM MISTURADOR DE EIXO HORIZONTAL DE 160 KG. AF_08/2019</v>
          </cell>
          <cell r="C6616" t="str">
            <v>M3</v>
          </cell>
          <cell r="D6616" t="str">
            <v>COEFICIENTE DE REPRESENTATIVIDADE</v>
          </cell>
          <cell r="E6616" t="str">
            <v>558,45</v>
          </cell>
        </row>
        <row r="6617">
          <cell r="A6617" t="str">
            <v>87356</v>
          </cell>
          <cell r="B6617" t="str">
            <v>ARGAMASSA TRAÇO 1:4 (EM VOLUME DE CIMENTO E AREIA GROSSA ÚMIDA) PARA CHAPISCO CONVENCIONAL, PREPARO MECÂNICO COM MISTURADOR DE EIXO HORIZONTAL DE 300 KG. AF_08/2019</v>
          </cell>
          <cell r="C6617" t="str">
            <v>M3</v>
          </cell>
          <cell r="D6617" t="str">
            <v>COEFICIENTE DE REPRESENTATIVIDADE</v>
          </cell>
          <cell r="E6617" t="str">
            <v>514,71</v>
          </cell>
        </row>
        <row r="6618">
          <cell r="A6618" t="str">
            <v>87357</v>
          </cell>
          <cell r="B6618" t="str">
            <v>ARGAMASSA TRAÇO 1:4 (EM VOLUME DE CIMENTO E AREIA GROSSA ÚMIDA) PARA CHAPISCO CONVENCIONAL, PREPARO MECÂNICO COM MISTURADOR DE EIXO HORIZONTAL DE 600 KG. AF_08/2019</v>
          </cell>
          <cell r="C6618" t="str">
            <v>M3</v>
          </cell>
          <cell r="D6618" t="str">
            <v>COEFICIENTE DE REPRESENTATIVIDADE</v>
          </cell>
          <cell r="E6618" t="str">
            <v>493,07</v>
          </cell>
        </row>
        <row r="6619">
          <cell r="A6619" t="str">
            <v>87358</v>
          </cell>
          <cell r="B6619" t="str">
            <v>ARGAMASSA TRAÇO 1:5 (EM VOLUME DE CIMENTO E AREIA GROSSA ÚMIDA) COM ADIÇÃO DE EMULSÃO POLIMÉRICA PARA CHAPISCO ROLADO, PREPARO MECÂNICO COM MISTURADOR DE EIXO HORIZONTAL DE 300 KG. AF_08/2019</v>
          </cell>
          <cell r="C6619" t="str">
            <v>M3</v>
          </cell>
          <cell r="D6619" t="str">
            <v>COEFICIENTE DE REPRESENTATIVIDADE</v>
          </cell>
          <cell r="E6619" t="str">
            <v>4.922,84</v>
          </cell>
        </row>
        <row r="6620">
          <cell r="A6620" t="str">
            <v>87359</v>
          </cell>
          <cell r="B6620" t="str">
            <v>ARGAMASSA TRAÇO 1:5 (EM VOLUME DE CIMENTO E AREIA GROSSA ÚMIDA) COM ADIÇÃO DE EMULSÃO POLIMÉRICA PARA CHAPISCO ROLADO, PREPARO MECÂNICO COM MISTURADOR DE EIXO HORIZONTAL DE 600 KG. AF_08/2019</v>
          </cell>
          <cell r="C6620" t="str">
            <v>M3</v>
          </cell>
          <cell r="D6620" t="str">
            <v>COEFICIENTE DE REPRESENTATIVIDADE</v>
          </cell>
          <cell r="E6620" t="str">
            <v>4.905,84</v>
          </cell>
        </row>
        <row r="6621">
          <cell r="A6621" t="str">
            <v>87360</v>
          </cell>
          <cell r="B6621" t="str">
            <v>ARGAMASSA TRAÇO 1:3 (EM VOLUME DE CIMENTO E AREIA GROSSA ÚMIDA) COM ADIÇÃO DE EMULSÃO POLIMÉRICA PARA CHAPISCO ROLADO, PREPARO MECÂNICO COM MISTURADOR DE EIXO HORIZONTAL DE 160 KG. AF_08/2019</v>
          </cell>
          <cell r="C6621" t="str">
            <v>M3</v>
          </cell>
          <cell r="D6621" t="str">
            <v>COEFICIENTE DE REPRESENTATIVIDADE</v>
          </cell>
          <cell r="E6621" t="str">
            <v>5.051,61</v>
          </cell>
        </row>
        <row r="6622">
          <cell r="A6622" t="str">
            <v>87361</v>
          </cell>
          <cell r="B6622" t="str">
            <v>ARGAMASSA TRAÇO 1:3 (EM VOLUME DE CIMENTO E AREIA GROSSA ÚMIDA) COM ADIÇÃO DE EMULSÃO POLIMÉRICA PARA CHAPISCO ROLADO, PREPARO MECÂNICO COM MISTURADOR DE EIXO HORIZONTAL DE 300 KG. AF_08/2019</v>
          </cell>
          <cell r="C6622" t="str">
            <v>M3</v>
          </cell>
          <cell r="D6622" t="str">
            <v>COEFICIENTE DE REPRESENTATIVIDADE</v>
          </cell>
          <cell r="E6622" t="str">
            <v>5.025,41</v>
          </cell>
        </row>
        <row r="6623">
          <cell r="A6623" t="str">
            <v>87362</v>
          </cell>
          <cell r="B6623" t="str">
            <v>ARGAMASSA TRAÇO 1:3 (EM VOLUME DE CIMENTO E AREIA GROSSA ÚMIDA) COM ADIÇÃO DE EMULSÃO POLIMÉRICA PARA CHAPISCO ROLADO, PREPARO MECÂNICO COM MISTURADOR DE EIXO HORIZONTAL DE 600 KG. AF_08/2019</v>
          </cell>
          <cell r="C6623" t="str">
            <v>M3</v>
          </cell>
          <cell r="D6623" t="str">
            <v>COEFICIENTE DE REPRESENTATIVIDADE</v>
          </cell>
          <cell r="E6623" t="str">
            <v>5.038,60</v>
          </cell>
        </row>
        <row r="6624">
          <cell r="A6624" t="str">
            <v>87363</v>
          </cell>
          <cell r="B6624" t="str">
            <v>ARGAMASSA TRAÇO 1:4 (EM VOLUME DE CIMENTO E AREIA GROSSA ÚMIDA) COM ADIÇÃO DE EMULSÃO POLIMÉRICA PARA CHAPISCO ROLADO, PREPARO MECÂNICO COM MISTURADOR DE EIXO HORIZONTAL DE 300 KG. AF_08/2019</v>
          </cell>
          <cell r="C6624" t="str">
            <v>M3</v>
          </cell>
          <cell r="D6624" t="str">
            <v>COEFICIENTE DE REPRESENTATIVIDADE</v>
          </cell>
          <cell r="E6624" t="str">
            <v>4.968,23</v>
          </cell>
        </row>
        <row r="6625">
          <cell r="A6625" t="str">
            <v>87364</v>
          </cell>
          <cell r="B6625" t="str">
            <v>ARGAMASSA TRAÇO 1:4 (EM VOLUME DE CIMENTO E AREIA GROSSA ÚMIDA) COM ADIÇÃO DE EMULSÃO POLIMÉRICA PARA CHAPISCO ROLADO, PREPARO MECÂNICO COM MISTURADOR DE EIXO HORIZONTAL DE 600 KG. AF_08/2019</v>
          </cell>
          <cell r="C6625" t="str">
            <v>M3</v>
          </cell>
          <cell r="D6625" t="str">
            <v>COEFICIENTE DE REPRESENTATIVIDADE</v>
          </cell>
          <cell r="E6625" t="str">
            <v>4.964,14</v>
          </cell>
        </row>
        <row r="6626">
          <cell r="A6626" t="str">
            <v>87365</v>
          </cell>
          <cell r="B6626" t="str">
            <v>ARGAMASSA TRAÇO 1:7 (EM VOLUME DE CIMENTO E AREIA MÉDIA ÚMIDA) COM ADIÇÃO DE PLASTIFICANTE PARA EMBOÇO/MASSA ÚNICA/ASSENTAMENTO DE ALVENARIA DE VEDAÇÃO, PREPARO MANUAL. AF_08/2019</v>
          </cell>
          <cell r="C6626" t="str">
            <v>M3</v>
          </cell>
          <cell r="D6626" t="str">
            <v>COEFICIENTE DE REPRESENTATIVIDADE</v>
          </cell>
          <cell r="E6626" t="str">
            <v>548,23</v>
          </cell>
        </row>
        <row r="6627">
          <cell r="A6627" t="str">
            <v>87366</v>
          </cell>
          <cell r="B6627" t="str">
            <v>ARGAMASSA TRAÇO 1:6 (EM VOLUME DE CIMENTO E AREIA MÉDIA ÚMIDA) COM ADIÇÃO DE PLASTIFICANTE PARA EMBOÇO/MASSA ÚNICA/ASSENTAMENTO DE ALVENARIA DE VEDAÇÃO, PREPARO MANUAL. AF_08/2019</v>
          </cell>
          <cell r="C6627" t="str">
            <v>M3</v>
          </cell>
          <cell r="D6627" t="str">
            <v>COEFICIENTE DE REPRESENTATIVIDADE</v>
          </cell>
          <cell r="E6627" t="str">
            <v>585,84</v>
          </cell>
        </row>
        <row r="6628">
          <cell r="A6628" t="str">
            <v>87367</v>
          </cell>
          <cell r="B6628" t="str">
            <v>ARGAMASSA TRAÇO 1:1:6 (EM VOLUME DE CIMENTO, CAL E AREIA MÉDIA ÚMIDA) PARA EMBOÇO/MASSA ÚNICA/ASSENTAMENTO DE ALVENARIA DE VEDAÇÃO, PREPARO MANUAL. AF_08/2019</v>
          </cell>
          <cell r="C6628" t="str">
            <v>M3</v>
          </cell>
          <cell r="D6628" t="str">
            <v>COEFICIENTE DE REPRESENTATIVIDADE</v>
          </cell>
          <cell r="E6628" t="str">
            <v>686,42</v>
          </cell>
        </row>
        <row r="6629">
          <cell r="A6629" t="str">
            <v>87368</v>
          </cell>
          <cell r="B6629" t="str">
            <v>ARGAMASSA TRAÇO 1:1,5:7,5 (EM VOLUME DE CIMENTO, CAL E AREIA MÉDIA ÚMIDA) PARA EMBOÇO/MASSA ÚNICA/ASSENTAMENTO DE ALVENARIA DE VEDAÇÃO, PREPARO MANUAL. AF_08/2019</v>
          </cell>
          <cell r="C6629" t="str">
            <v>M3</v>
          </cell>
          <cell r="D6629" t="str">
            <v>COEFICIENTE DE REPRESENTATIVIDADE</v>
          </cell>
          <cell r="E6629" t="str">
            <v>658,36</v>
          </cell>
        </row>
        <row r="6630">
          <cell r="A6630" t="str">
            <v>87369</v>
          </cell>
          <cell r="B6630" t="str">
            <v>ARGAMASSA TRAÇO 1:2:8 (EM VOLUME DE CIMENTO, CAL E AREIA MÉDIA ÚMIDA) PARA EMBOÇO/MASSA ÚNICA/ASSENTAMENTO DE ALVENARIA DE VEDAÇÃO, PREPARO MANUAL. AF_08/2019</v>
          </cell>
          <cell r="C6630" t="str">
            <v>M3</v>
          </cell>
          <cell r="D6630" t="str">
            <v>COEFICIENTE DE REPRESENTATIVIDADE</v>
          </cell>
          <cell r="E6630" t="str">
            <v>672,68</v>
          </cell>
        </row>
        <row r="6631">
          <cell r="A6631" t="str">
            <v>87370</v>
          </cell>
          <cell r="B6631" t="str">
            <v>ARGAMASSA TRAÇO 1:2:9 (EM VOLUME DE CIMENTO, CAL E AREIA MÉDIA ÚMIDA) PARA EMBOÇO/MASSA ÚNICA/ASSENTAMENTO DE ALVENARIA DE VEDAÇÃO, PREPARO MANUAL. AF_08/2019</v>
          </cell>
          <cell r="C6631" t="str">
            <v>M3</v>
          </cell>
          <cell r="D6631" t="str">
            <v>COEFICIENTE DE REPRESENTATIVIDADE</v>
          </cell>
          <cell r="E6631" t="str">
            <v>642,75</v>
          </cell>
        </row>
        <row r="6632">
          <cell r="A6632" t="str">
            <v>87371</v>
          </cell>
          <cell r="B6632" t="str">
            <v>ARGAMASSA TRAÇO 1:3:12 (EM VOLUME DE CIMENTO, CAL E AREIA MÉDIA ÚMIDA) PARA EMBOÇO/MASSA ÚNICA/ASSENTAMENTO DE ALVENARIA DE VEDAÇÃO, PREPARO MANUAL. AF_08/2019</v>
          </cell>
          <cell r="C6632" t="str">
            <v>M3</v>
          </cell>
          <cell r="D6632" t="str">
            <v>COEFICIENTE DE REPRESENTATIVIDADE</v>
          </cell>
          <cell r="E6632" t="str">
            <v>621,71</v>
          </cell>
        </row>
        <row r="6633">
          <cell r="A6633" t="str">
            <v>87372</v>
          </cell>
          <cell r="B6633" t="str">
            <v>ARGAMASSA TRAÇO 1:3 (EM VOLUME DE CIMENTO E AREIA MÉDIA ÚMIDA) PARA CONTRAPISO, PREPARO MANUAL. AF_08/2019</v>
          </cell>
          <cell r="C6633" t="str">
            <v>M3</v>
          </cell>
          <cell r="D6633" t="str">
            <v>COEFICIENTE DE REPRESENTATIVIDADE</v>
          </cell>
          <cell r="E6633" t="str">
            <v>876,58</v>
          </cell>
        </row>
        <row r="6634">
          <cell r="A6634" t="str">
            <v>87373</v>
          </cell>
          <cell r="B6634" t="str">
            <v>ARGAMASSA TRAÇO 1:4 (EM VOLUME DE CIMENTO E AREIA MÉDIA ÚMIDA) PARA CONTRAPISO, PREPARO MANUAL. AF_08/2019</v>
          </cell>
          <cell r="C6634" t="str">
            <v>M3</v>
          </cell>
          <cell r="D6634" t="str">
            <v>COEFICIENTE DE REPRESENTATIVIDADE</v>
          </cell>
          <cell r="E6634" t="str">
            <v>765,73</v>
          </cell>
        </row>
        <row r="6635">
          <cell r="A6635" t="str">
            <v>87374</v>
          </cell>
          <cell r="B6635" t="str">
            <v>ARGAMASSA TRAÇO 1:5 (EM VOLUME DE CIMENTO E AREIA MÉDIA ÚMIDA) PARA CONTRAPISO, PREPARO MANUAL. AF_08/2019</v>
          </cell>
          <cell r="C6635" t="str">
            <v>M3</v>
          </cell>
          <cell r="D6635" t="str">
            <v>COEFICIENTE DE REPRESENTATIVIDADE</v>
          </cell>
          <cell r="E6635" t="str">
            <v>698,83</v>
          </cell>
        </row>
        <row r="6636">
          <cell r="A6636" t="str">
            <v>87375</v>
          </cell>
          <cell r="B6636" t="str">
            <v>ARGAMASSA TRAÇO 1:6 (EM VOLUME DE CIMENTO E AREIA MÉDIA ÚMIDA) PARA CONTRAPISO, PREPARO MANUAL. AF_08/2019</v>
          </cell>
          <cell r="C6636" t="str">
            <v>M3</v>
          </cell>
          <cell r="D6636" t="str">
            <v>COEFICIENTE DE REPRESENTATIVIDADE</v>
          </cell>
          <cell r="E6636" t="str">
            <v>653,82</v>
          </cell>
        </row>
        <row r="6637">
          <cell r="A6637" t="str">
            <v>87376</v>
          </cell>
          <cell r="B6637" t="str">
            <v>ARGAMASSA TRAÇO 1:5 (EM VOLUME DE CIMENTO E AREIA GROSSA ÚMIDA) PARA CHAPISCO CONVENCIONAL, PREPARO MANUAL. AF_08/2019</v>
          </cell>
          <cell r="C6637" t="str">
            <v>M3</v>
          </cell>
          <cell r="D6637" t="str">
            <v>COEFICIENTE DE REPRESENTATIVIDADE</v>
          </cell>
          <cell r="E6637" t="str">
            <v>567,47</v>
          </cell>
        </row>
        <row r="6638">
          <cell r="A6638" t="str">
            <v>87377</v>
          </cell>
          <cell r="B6638" t="str">
            <v>ARGAMASSA TRAÇO 1:3 (EM VOLUME DE CIMENTO E AREIA GROSSA ÚMIDA) PARA CHAPISCO CONVENCIONAL, PREPARO MANUAL. AF_08/2019</v>
          </cell>
          <cell r="C6638" t="str">
            <v>M3</v>
          </cell>
          <cell r="D6638" t="str">
            <v>COEFICIENTE DE REPRESENTATIVIDADE</v>
          </cell>
          <cell r="E6638" t="str">
            <v>697,97</v>
          </cell>
        </row>
        <row r="6639">
          <cell r="A6639" t="str">
            <v>87378</v>
          </cell>
          <cell r="B6639" t="str">
            <v>ARGAMASSA TRAÇO 1:4 (EM VOLUME DE CIMENTO E AREIA GROSSA ÚMIDA) PARA CHAPISCO CONVENCIONAL, PREPARO MANUAL. AF_08/2019</v>
          </cell>
          <cell r="C6639" t="str">
            <v>M3</v>
          </cell>
          <cell r="D6639" t="str">
            <v>COEFICIENTE DE REPRESENTATIVIDADE</v>
          </cell>
          <cell r="E6639" t="str">
            <v>615,94</v>
          </cell>
        </row>
        <row r="6640">
          <cell r="A6640" t="str">
            <v>87379</v>
          </cell>
          <cell r="B6640" t="str">
            <v>ARGAMASSA TRAÇO 1:5 (EM VOLUME DE CIMENTO E AREIA GROSSA ÚMIDA) COM ADIÇÃO DE EMULSÃO POLIMÉRICA PARA CHAPISCO ROLADO, PREPARO MANUAL. AF_08/2019</v>
          </cell>
          <cell r="C6640" t="str">
            <v>M3</v>
          </cell>
          <cell r="D6640" t="str">
            <v>COEFICIENTE DE REPRESENTATIVIDADE</v>
          </cell>
          <cell r="E6640" t="str">
            <v>5.061,07</v>
          </cell>
        </row>
        <row r="6641">
          <cell r="A6641" t="str">
            <v>87380</v>
          </cell>
          <cell r="B6641" t="str">
            <v>ARGAMASSA TRAÇO 1:3 (EM VOLUME DE CIMENTO E AREIA GROSSA ÚMIDA) COM ADIÇÃO DE EMULSÃO POLIMÉRICA PARA CHAPISCO ROLADO, PREPARO MANUAL. AF_08/2019</v>
          </cell>
          <cell r="C6641" t="str">
            <v>M3</v>
          </cell>
          <cell r="D6641" t="str">
            <v>COEFICIENTE DE REPRESENTATIVIDADE</v>
          </cell>
          <cell r="E6641" t="str">
            <v>5.189,39</v>
          </cell>
        </row>
        <row r="6642">
          <cell r="A6642" t="str">
            <v>87381</v>
          </cell>
          <cell r="B6642" t="str">
            <v>ARGAMASSA TRAÇO 1:4 (EM VOLUME DE CIMENTO E AREIA GROSSA ÚMIDA) COM ADIÇÃO DE EMULSÃO POLIMÉRICA PARA CHAPISCO ROLADO, PREPARO MANUAL. AF_08/2019</v>
          </cell>
          <cell r="C6642" t="str">
            <v>M3</v>
          </cell>
          <cell r="D6642" t="str">
            <v>COEFICIENTE DE REPRESENTATIVIDADE</v>
          </cell>
          <cell r="E6642" t="str">
            <v>5.108,46</v>
          </cell>
        </row>
        <row r="6643">
          <cell r="A6643" t="str">
            <v>87382</v>
          </cell>
          <cell r="B6643" t="str">
            <v>ARGAMASSA INDUSTRIALIZADA MULTIUSO PARA REVESTIMENTOS E ASSENTAMENTO DA ALVENARIA, PREPARO COM MISTURADOR DE EIXO HORIZONTAL DE 160 KG. AF_08/2019</v>
          </cell>
          <cell r="C6643" t="str">
            <v>M3</v>
          </cell>
          <cell r="D6643" t="str">
            <v>COEFICIENTE DE REPRESENTATIVIDADE</v>
          </cell>
          <cell r="E6643" t="str">
            <v>1.508,37</v>
          </cell>
        </row>
        <row r="6644">
          <cell r="A6644" t="str">
            <v>87383</v>
          </cell>
          <cell r="B6644" t="str">
            <v>ARGAMASSA INDUSTRIALIZADA MULTIUSO PARA REVESTIMENTOS E ASSENTAMENTO DA ALVENARIA, PREPARO COM MISTURADOR DE EIXO HORIZONTAL DE 300 KG. AF_08/2019</v>
          </cell>
          <cell r="C6644" t="str">
            <v>M3</v>
          </cell>
          <cell r="D6644" t="str">
            <v>COEFICIENTE DE REPRESENTATIVIDADE</v>
          </cell>
          <cell r="E6644" t="str">
            <v>1.504,34</v>
          </cell>
        </row>
        <row r="6645">
          <cell r="A6645" t="str">
            <v>87384</v>
          </cell>
          <cell r="B6645" t="str">
            <v>ARGAMASSA INDUSTRIALIZADA MULTIUSO PARA REVESTIMENTOS E ASSENTAMENTO DA ALVENARIA, PREPARO COM MISTURADOR DE EIXO HORIZONTAL DE 600 KG. AF_08/2019</v>
          </cell>
          <cell r="C6645" t="str">
            <v>M3</v>
          </cell>
          <cell r="D6645" t="str">
            <v>COEFICIENTE DE REPRESENTATIVIDADE</v>
          </cell>
          <cell r="E6645" t="str">
            <v>1.496,14</v>
          </cell>
        </row>
        <row r="6646">
          <cell r="A6646" t="str">
            <v>87385</v>
          </cell>
          <cell r="B6646" t="str">
            <v>ARGAMASSA PRONTA PARA CONTRAPISO, PREPARO COM MISTURADOR DE EIXO HORIZONTAL DE 160 KG. AF_08/2019</v>
          </cell>
          <cell r="C6646" t="str">
            <v>M3</v>
          </cell>
          <cell r="D6646" t="str">
            <v>COEFICIENTE DE REPRESENTATIVIDADE</v>
          </cell>
          <cell r="E6646" t="str">
            <v>1.754,38</v>
          </cell>
        </row>
        <row r="6647">
          <cell r="A6647" t="str">
            <v>87386</v>
          </cell>
          <cell r="B6647" t="str">
            <v>ARGAMASSA PRONTA PARA CONTRAPISO, PREPARO COM MISTURADOR DE EIXO HORIZONTAL DE 300 KG. AF_08/2019</v>
          </cell>
          <cell r="C6647" t="str">
            <v>M3</v>
          </cell>
          <cell r="D6647" t="str">
            <v>COEFICIENTE DE REPRESENTATIVIDADE</v>
          </cell>
          <cell r="E6647" t="str">
            <v>1.745,84</v>
          </cell>
        </row>
        <row r="6648">
          <cell r="A6648" t="str">
            <v>87387</v>
          </cell>
          <cell r="B6648" t="str">
            <v>ARGAMASSA PRONTA PARA CONTRAPISO, PREPARO COM MISTURADOR DE EIXO HORIZONTAL DE 600 KG. AF_08/2019</v>
          </cell>
          <cell r="C6648" t="str">
            <v>M3</v>
          </cell>
          <cell r="D6648" t="str">
            <v>COEFICIENTE DE REPRESENTATIVIDADE</v>
          </cell>
          <cell r="E6648" t="str">
            <v>1.739,28</v>
          </cell>
        </row>
        <row r="6649">
          <cell r="A6649" t="str">
            <v>87388</v>
          </cell>
          <cell r="B6649" t="str">
            <v>ARGAMASSA PARA REVESTIMENTO DECORATIVO MONOCAMADA (MONOCAPA), PREPARO COM MISTURADOR DE EIXO HORIZONTAL DE 160 KG. AF_08/2019</v>
          </cell>
          <cell r="C6649" t="str">
            <v>M3</v>
          </cell>
          <cell r="D6649" t="str">
            <v>COEFICIENTE DE REPRESENTATIVIDADE</v>
          </cell>
          <cell r="E6649" t="str">
            <v>4.210,20</v>
          </cell>
        </row>
        <row r="6650">
          <cell r="A6650" t="str">
            <v>87389</v>
          </cell>
          <cell r="B6650" t="str">
            <v>ARGAMASSA PARA REVESTIMENTO DECORATIVO MONOCAMADA (MONOCAPA), PREPARO COM MISTURADOR DE EIXO HORIZONTAL DE 300 KG. AF_08/2019</v>
          </cell>
          <cell r="C6650" t="str">
            <v>M3</v>
          </cell>
          <cell r="D6650" t="str">
            <v>COEFICIENTE DE REPRESENTATIVIDADE</v>
          </cell>
          <cell r="E6650" t="str">
            <v>4.225,33</v>
          </cell>
        </row>
        <row r="6651">
          <cell r="A6651" t="str">
            <v>87390</v>
          </cell>
          <cell r="B6651" t="str">
            <v>ARGAMASSA PARA REVESTIMENTO DECORATIVO MONOCAMADA (MONOCAPA), PREPARO COM MISTURADOR DE EIXO HORIZONTAL DE 600 KG. AF_08/2019</v>
          </cell>
          <cell r="C6651" t="str">
            <v>M3</v>
          </cell>
          <cell r="D6651" t="str">
            <v>COEFICIENTE DE REPRESENTATIVIDADE</v>
          </cell>
          <cell r="E6651" t="str">
            <v>4.245,05</v>
          </cell>
        </row>
        <row r="6652">
          <cell r="A6652" t="str">
            <v>87391</v>
          </cell>
          <cell r="B6652" t="str">
            <v>ARGAMASSA INDUSTRIALIZADA PARA CHAPISCO ROLADO, PREPARO COM MISTURADOR DE EIXO HORIZONTAL DE 160 KG. AF_08/2019</v>
          </cell>
          <cell r="C6652" t="str">
            <v>M3</v>
          </cell>
          <cell r="D6652" t="str">
            <v>COEFICIENTE DE REPRESENTATIVIDADE</v>
          </cell>
          <cell r="E6652" t="str">
            <v>4.674,95</v>
          </cell>
        </row>
        <row r="6653">
          <cell r="A6653" t="str">
            <v>87393</v>
          </cell>
          <cell r="B6653" t="str">
            <v>ARGAMASSA INDUSTRIALIZADA PARA CHAPISCO ROLADO, PREPARO COM MISTURADOR DE EIXO HORIZONTAL DE 300 KG. AF_08/2019</v>
          </cell>
          <cell r="C6653" t="str">
            <v>M3</v>
          </cell>
          <cell r="D6653" t="str">
            <v>COEFICIENTE DE REPRESENTATIVIDADE</v>
          </cell>
          <cell r="E6653" t="str">
            <v>4.715,29</v>
          </cell>
        </row>
        <row r="6654">
          <cell r="A6654" t="str">
            <v>87394</v>
          </cell>
          <cell r="B6654" t="str">
            <v>ARGAMASSA INDUSTRIALIZADA PARA CHAPISCO ROLADO, PREPARO COM MISTURADOR DE EIXO HORIZONTAL DE 600 KG. AF_08/2019</v>
          </cell>
          <cell r="C6654" t="str">
            <v>M3</v>
          </cell>
          <cell r="D6654" t="str">
            <v>COEFICIENTE DE REPRESENTATIVIDADE</v>
          </cell>
          <cell r="E6654" t="str">
            <v>4.754,23</v>
          </cell>
        </row>
        <row r="6655">
          <cell r="A6655" t="str">
            <v>87395</v>
          </cell>
          <cell r="B6655" t="str">
            <v>ARGAMASSA INDUSTRIALIZADA PARA CHAPISCO COLANTE, PREPARO COM MISTURADOR DE EIXO HORIZONTAL DE 160 KG. AF_08/2019</v>
          </cell>
          <cell r="C6655" t="str">
            <v>M3</v>
          </cell>
          <cell r="D6655" t="str">
            <v>COEFICIENTE DE REPRESENTATIVIDADE</v>
          </cell>
          <cell r="E6655" t="str">
            <v>2.954,57</v>
          </cell>
        </row>
        <row r="6656">
          <cell r="A6656" t="str">
            <v>87396</v>
          </cell>
          <cell r="B6656" t="str">
            <v>ARGAMASSA INDUSTRIALIZADA PARA CHAPISCO COLANTE, PREPARO COM MISTURADOR DE EIXO HORIZONTAL DE 300 KG. AF_08/2019</v>
          </cell>
          <cell r="C6656" t="str">
            <v>M3</v>
          </cell>
          <cell r="D6656" t="str">
            <v>COEFICIENTE DE REPRESENTATIVIDADE</v>
          </cell>
          <cell r="E6656" t="str">
            <v>2.971,81</v>
          </cell>
        </row>
        <row r="6657">
          <cell r="A6657" t="str">
            <v>87397</v>
          </cell>
          <cell r="B6657" t="str">
            <v>ARGAMASSA INDUSTRIALIZADA PARA CHAPISCO COLANTE, PREPARO COM MISTURADOR DE EIXO HORIZONTAL DE 600 KG. AF_08/2019</v>
          </cell>
          <cell r="C6657" t="str">
            <v>M3</v>
          </cell>
          <cell r="D6657" t="str">
            <v>COEFICIENTE DE REPRESENTATIVIDADE</v>
          </cell>
          <cell r="E6657" t="str">
            <v>2.988,67</v>
          </cell>
        </row>
        <row r="6658">
          <cell r="A6658" t="str">
            <v>87398</v>
          </cell>
          <cell r="B6658" t="str">
            <v>ARGAMASSA INDUSTRIALIZADA MULTIUSO PARA REVESTIMENTOS E ASSENTAMENTO DA ALVENARIA, PREPARO MANUAL. AF_08/2019</v>
          </cell>
          <cell r="C6658" t="str">
            <v>M3</v>
          </cell>
          <cell r="D6658" t="str">
            <v>COEFICIENTE DE REPRESENTATIVIDADE</v>
          </cell>
          <cell r="E6658" t="str">
            <v>1.671,97</v>
          </cell>
        </row>
        <row r="6659">
          <cell r="A6659" t="str">
            <v>87399</v>
          </cell>
          <cell r="B6659" t="str">
            <v>ARGAMASSA PRONTA PARA CONTRAPISO, PREPARO MANUAL. AF_08/2019</v>
          </cell>
          <cell r="C6659" t="str">
            <v>M3</v>
          </cell>
          <cell r="D6659" t="str">
            <v>COEFICIENTE DE REPRESENTATIVIDADE</v>
          </cell>
          <cell r="E6659" t="str">
            <v>1.919,15</v>
          </cell>
        </row>
        <row r="6660">
          <cell r="A6660" t="str">
            <v>87401</v>
          </cell>
          <cell r="B6660" t="str">
            <v>ARGAMASSA INDUSTRIALIZADA PARA CHAPISCO ROLADO, PREPARO MANUAL. AF_08/2019</v>
          </cell>
          <cell r="C6660" t="str">
            <v>M3</v>
          </cell>
          <cell r="D6660" t="str">
            <v>COEFICIENTE DE REPRESENTATIVIDADE</v>
          </cell>
          <cell r="E6660" t="str">
            <v>4.919,92</v>
          </cell>
        </row>
        <row r="6661">
          <cell r="A6661" t="str">
            <v>87402</v>
          </cell>
          <cell r="B6661" t="str">
            <v>ARGAMASSA INDUSTRIALIZADA PARA CHAPISCO COLANTE, PREPARO MANUAL. AF_08/2019</v>
          </cell>
          <cell r="C6661" t="str">
            <v>M3</v>
          </cell>
          <cell r="D6661" t="str">
            <v>COEFICIENTE DE REPRESENTATIVIDADE</v>
          </cell>
          <cell r="E6661" t="str">
            <v>3.164,32</v>
          </cell>
        </row>
        <row r="6662">
          <cell r="A6662" t="str">
            <v>87404</v>
          </cell>
          <cell r="B6662" t="str">
            <v>ARGAMASSA PARA REVESTIMENTO DECORATIVO MONOCAMADA (MONOCAPA), MISTURA E PROJEÇÃO DE 1,5 M3/H DE ARGAMASSA. AF_08/2019</v>
          </cell>
          <cell r="C6662" t="str">
            <v>M3</v>
          </cell>
          <cell r="D6662" t="str">
            <v>COEFICIENTE DE REPRESENTATIVIDADE</v>
          </cell>
          <cell r="E6662" t="str">
            <v>4.391,05</v>
          </cell>
        </row>
        <row r="6663">
          <cell r="A6663" t="str">
            <v>87405</v>
          </cell>
          <cell r="B6663" t="str">
            <v>ARGAMASSA PARA REVESTIMENTO DECORATIVO MONOCAMADA (MONOCAPA), MISTURA E PROJEÇÃO DE 2 M3/H DE ARGAMASSA. AF_06/2014</v>
          </cell>
          <cell r="C6663" t="str">
            <v>M3</v>
          </cell>
          <cell r="D6663" t="str">
            <v>COEFICIENTE DE REPRESENTATIVIDADE</v>
          </cell>
          <cell r="E6663" t="str">
            <v>4.399,82</v>
          </cell>
        </row>
        <row r="6664">
          <cell r="A6664" t="str">
            <v>87407</v>
          </cell>
          <cell r="B6664" t="str">
            <v>ARGAMASSA INDUSTRIALIZADA PARA REVESTIMENTOS, MISTURA E PROJEÇÃO DE 1,5 M³/H DE ARGAMASSA. AF_08/2019</v>
          </cell>
          <cell r="C6664" t="str">
            <v>M3</v>
          </cell>
          <cell r="D6664" t="str">
            <v>COEFICIENTE DE REPRESENTATIVIDADE</v>
          </cell>
          <cell r="E6664" t="str">
            <v>1.548,38</v>
          </cell>
        </row>
        <row r="6665">
          <cell r="A6665" t="str">
            <v>87408</v>
          </cell>
          <cell r="B6665" t="str">
            <v>ARGAMASSA INDUSTRIALIZADA PARA REVESTIMENTOS, MISTURA E PROJEÇÃO DE 2 M³/H DE ARGAMASSA. AF_06/2014</v>
          </cell>
          <cell r="C6665" t="str">
            <v>M3</v>
          </cell>
          <cell r="D6665" t="str">
            <v>COEFICIENTE DE REPRESENTATIVIDADE</v>
          </cell>
          <cell r="E6665" t="str">
            <v>1.537,08</v>
          </cell>
        </row>
        <row r="6666">
          <cell r="A6666" t="str">
            <v>87410</v>
          </cell>
          <cell r="B6666" t="str">
            <v>ARGAMASSA À BASE DE GESSO, MISTURA E PROJEÇÃO DE 1,5 M³/H DE ARGAMASSA. AF_08/2019</v>
          </cell>
          <cell r="C6666" t="str">
            <v>M3</v>
          </cell>
          <cell r="D6666" t="str">
            <v>COEFICIENTE DE REPRESENTATIVIDADE</v>
          </cell>
          <cell r="E6666" t="str">
            <v>917,98</v>
          </cell>
        </row>
        <row r="6667">
          <cell r="A6667" t="str">
            <v>88626</v>
          </cell>
          <cell r="B6667" t="str">
            <v>ARGAMASSA TRAÇO 1:0,5:4,5 (EM VOLUME DE CIMENTO, CAL E AREIA MÉDIA ÚMIDA), PREPARO MECÂNICO COM BETONEIRA 400 L. AF_08/2019</v>
          </cell>
          <cell r="C6667" t="str">
            <v>M3</v>
          </cell>
          <cell r="D6667" t="str">
            <v>COEFICIENTE DE REPRESENTATIVIDADE</v>
          </cell>
          <cell r="E6667" t="str">
            <v>599,64</v>
          </cell>
        </row>
        <row r="6668">
          <cell r="A6668" t="str">
            <v>88627</v>
          </cell>
          <cell r="B6668" t="str">
            <v>ARGAMASSA TRAÇO 1:0,5:4,5 (EM VOLUME DE CIMENTO, CAL E AREIA MÉDIA ÚMIDA) PARA ASSENTAMENTO DE ALVENARIA, PREPARO MANUAL. AF_08/2019</v>
          </cell>
          <cell r="C6668" t="str">
            <v>M3</v>
          </cell>
          <cell r="D6668" t="str">
            <v>COEFICIENTE DE REPRESENTATIVIDADE</v>
          </cell>
          <cell r="E6668" t="str">
            <v>674,68</v>
          </cell>
        </row>
        <row r="6669">
          <cell r="A6669" t="str">
            <v>88628</v>
          </cell>
          <cell r="B6669" t="str">
            <v>ARGAMASSA TRAÇO 1:3 (EM VOLUME DE CIMENTO E AREIA MÉDIA ÚMIDA), PREPARO MECÂNICO COM BETONEIRA 400 L. AF_08/2019</v>
          </cell>
          <cell r="C6669" t="str">
            <v>M3</v>
          </cell>
          <cell r="D6669" t="str">
            <v>COEFICIENTE DE REPRESENTATIVIDADE</v>
          </cell>
          <cell r="E6669" t="str">
            <v>647,07</v>
          </cell>
        </row>
        <row r="6670">
          <cell r="A6670" t="str">
            <v>88629</v>
          </cell>
          <cell r="B6670" t="str">
            <v>ARGAMASSA TRAÇO 1:3 (EM VOLUME DE CIMENTO E AREIA MÉDIA ÚMIDA), PREPARO MANUAL. AF_08/2019</v>
          </cell>
          <cell r="C6670" t="str">
            <v>M3</v>
          </cell>
          <cell r="D6670" t="str">
            <v>COEFICIENTE DE REPRESENTATIVIDADE</v>
          </cell>
          <cell r="E6670" t="str">
            <v>726,74</v>
          </cell>
        </row>
        <row r="6671">
          <cell r="A6671" t="str">
            <v>88630</v>
          </cell>
          <cell r="B6671" t="str">
            <v>ARGAMASSA TRAÇO 1:4 (CIMENTO E AREIA MÉDIA), PREPARO MECÂNICO COM BETONEIRA 400 L. AF_08/2014</v>
          </cell>
          <cell r="C6671" t="str">
            <v>M3</v>
          </cell>
          <cell r="D6671" t="str">
            <v>COEFICIENTE DE REPRESENTATIVIDADE</v>
          </cell>
          <cell r="E6671" t="str">
            <v>531,62</v>
          </cell>
        </row>
        <row r="6672">
          <cell r="A6672" t="str">
            <v>88631</v>
          </cell>
          <cell r="B6672" t="str">
            <v>ARGAMASSA TRAÇO 1:4 (EM VOLUME DE CIMENTO E AREIA MÉDIA ÚMIDA), PREPARO MANUAL. AF_08/2019</v>
          </cell>
          <cell r="C6672" t="str">
            <v>M3</v>
          </cell>
          <cell r="D6672" t="str">
            <v>COEFICIENTE DE REPRESENTATIVIDADE</v>
          </cell>
          <cell r="E6672" t="str">
            <v>635,71</v>
          </cell>
        </row>
        <row r="6673">
          <cell r="A6673" t="str">
            <v>88715</v>
          </cell>
          <cell r="B6673" t="str">
            <v>ARGAMASSA TRAÇO 1:2:9 (EM VOLUME DE CIMENTO, CAL E AREIA MÉDIA ÚMIDA) PARA EMBOÇO/MASSA ÚNICA/ASSENTAMENTO DE ALVENARIA DE VEDAÇÃO, PREPARO MECÂNICO COM BETONEIRA 400 L. AF_08/2019</v>
          </cell>
          <cell r="C6673" t="str">
            <v>M3</v>
          </cell>
          <cell r="D6673" t="str">
            <v>COEFICIENTE DE REPRESENTATIVIDADE</v>
          </cell>
          <cell r="E6673" t="str">
            <v>542,70</v>
          </cell>
        </row>
        <row r="6674">
          <cell r="A6674" t="str">
            <v>95563</v>
          </cell>
          <cell r="B6674" t="str">
            <v>ARGAMASSA TRAÇO 1:1,93 (EM VOLUME DE CIMENTO E AREIA MÉDIA ÚMIDA), FCK 20 MPA, PREPARO MECÂNICO COM MISTURADOR DUPLO HORIZONTAL DE ALTA TURBULÊNCIA. AF_03/2020</v>
          </cell>
          <cell r="C6674" t="str">
            <v>M3</v>
          </cell>
          <cell r="D6674" t="str">
            <v>COEFICIENTE DE REPRESENTATIVIDADE</v>
          </cell>
          <cell r="E6674" t="str">
            <v>941,35</v>
          </cell>
        </row>
        <row r="6675">
          <cell r="A6675" t="str">
            <v>100464</v>
          </cell>
          <cell r="B6675" t="str">
            <v>ARGAMASSA TRAÇO 1:0,5:4,5  (EM VOLUME DE CIMENTO, CAL E AREIA MÉDIA ÚMIDA), PREPARO MECÂNICO COM MISTURADOR DE EIXO HORIZONTAL DE 160 KG. AF_08/2019</v>
          </cell>
          <cell r="C6675" t="str">
            <v>M3</v>
          </cell>
          <cell r="D6675" t="str">
            <v>COEFICIENTE DE REPRESENTATIVIDADE</v>
          </cell>
          <cell r="E6675" t="str">
            <v>619,51</v>
          </cell>
        </row>
        <row r="6676">
          <cell r="A6676" t="str">
            <v>100465</v>
          </cell>
          <cell r="B6676" t="str">
            <v>ARGAMASSA TRAÇO 1:0,5:4,5  (EM VOLUME DE CIMENTO, CAL E AREIA MÉDIA ÚMIDA), PREPARO MECÂNICO COM MISTURADOR DE EIXO HORIZONTAL DE 300 KG. AF_08/2019</v>
          </cell>
          <cell r="C6676" t="str">
            <v>M3</v>
          </cell>
          <cell r="D6676" t="str">
            <v>COEFICIENTE DE REPRESENTATIVIDADE</v>
          </cell>
          <cell r="E6676" t="str">
            <v>587,44</v>
          </cell>
        </row>
        <row r="6677">
          <cell r="A6677" t="str">
            <v>100466</v>
          </cell>
          <cell r="B6677" t="str">
            <v>ARGAMASSA TRAÇO 1:0,5:4,5  (EM VOLUME DE CIMENTO, CAL E AREIA MÉDIA ÚMIDA), PREPARO MECÂNICO COM MISTURADOR DE EIXO HORIZONTAL DE 600 KG. AF_08/2019</v>
          </cell>
          <cell r="C6677" t="str">
            <v>M3</v>
          </cell>
          <cell r="D6677" t="str">
            <v>COEFICIENTE DE REPRESENTATIVIDADE</v>
          </cell>
          <cell r="E6677" t="str">
            <v>570,81</v>
          </cell>
        </row>
        <row r="6678">
          <cell r="A6678" t="str">
            <v>100468</v>
          </cell>
          <cell r="B6678" t="str">
            <v>ARGAMASSA TRAÇO 1:3 (EM VOLUME DE CIMENTO E AREIA MÉDIA ÚMIDA), PREPARO MECÂNICO COM MISTURADOR DE EIXO HORIZONTAL DE 160 KG. AF_08/2019</v>
          </cell>
          <cell r="C6678" t="str">
            <v>M3</v>
          </cell>
          <cell r="D6678" t="str">
            <v>COEFICIENTE DE REPRESENTATIVIDADE</v>
          </cell>
          <cell r="E6678" t="str">
            <v>755,33</v>
          </cell>
        </row>
        <row r="6679">
          <cell r="A6679" t="str">
            <v>100469</v>
          </cell>
          <cell r="B6679" t="str">
            <v>ARGAMASSA TRAÇO 1:3 (EM VOLUME DE CIMENTO E AREIA MÉDIA ÚMIDA), PREPARO MECÂNICO COM MISTURADOR DE EIXO HORIZONTAL DE 300 KG. AF_08/2019</v>
          </cell>
          <cell r="C6679" t="str">
            <v>M3</v>
          </cell>
          <cell r="D6679" t="str">
            <v>COEFICIENTE DE REPRESENTATIVIDADE</v>
          </cell>
          <cell r="E6679" t="str">
            <v>636,20</v>
          </cell>
        </row>
        <row r="6680">
          <cell r="A6680" t="str">
            <v>100470</v>
          </cell>
          <cell r="B6680" t="str">
            <v>ARGAMASSA TRAÇO 1:3 (EM VOLUME DE CIMENTO E AREIA MÉDIA ÚMIDA), PREPARO MECÂNICO COM MISTURADOR DE EIXO HORIZONTAL DE 600 KG. AF_08/2019</v>
          </cell>
          <cell r="C6680" t="str">
            <v>M3</v>
          </cell>
          <cell r="D6680" t="str">
            <v>COEFICIENTE DE REPRESENTATIVIDADE</v>
          </cell>
          <cell r="E6680" t="str">
            <v>562,88</v>
          </cell>
        </row>
        <row r="6681">
          <cell r="A6681" t="str">
            <v>100472</v>
          </cell>
          <cell r="B6681" t="str">
            <v>ARGAMASSA TRAÇO 1:4 (EM VOLUME DE CIMENTO E AREIA MÉDIA ÚMIDA), PREPARO MECÂNICO COM MISTURADOR DE EIXO HORIZONTAL DE 160 KG. AF_08/2019</v>
          </cell>
          <cell r="C6681" t="str">
            <v>M3</v>
          </cell>
          <cell r="D6681" t="str">
            <v>COEFICIENTE DE REPRESENTATIVIDADE</v>
          </cell>
          <cell r="E6681" t="str">
            <v>597,98</v>
          </cell>
        </row>
        <row r="6682">
          <cell r="A6682" t="str">
            <v>100473</v>
          </cell>
          <cell r="B6682" t="str">
            <v>ARGAMASSA TRAÇO 1:4 (EM VOLUME DE CIMENTO E AREIA MÉDIA ÚMIDA), PREPARO MECÂNICO COM MISTURADOR DE EIXO HORIZONTAL DE 300 KG. AF_08/2019</v>
          </cell>
          <cell r="C6682" t="str">
            <v>M3</v>
          </cell>
          <cell r="D6682" t="str">
            <v>COEFICIENTE DE REPRESENTATIVIDADE</v>
          </cell>
          <cell r="E6682" t="str">
            <v>556,56</v>
          </cell>
        </row>
        <row r="6683">
          <cell r="A6683" t="str">
            <v>100474</v>
          </cell>
          <cell r="B6683" t="str">
            <v>ARGAMASSA TRAÇO 1:4 (EM VOLUME DE CIMENTO E AREIA MÉDIA ÚMIDA), PREPARO MECÂNICO COM MISTURADOR DE EIXO HORIZONTAL DE 600 KG. AF_08/2019</v>
          </cell>
          <cell r="C6683" t="str">
            <v>M3</v>
          </cell>
          <cell r="D6683" t="str">
            <v>COEFICIENTE DE REPRESENTATIVIDADE</v>
          </cell>
          <cell r="E6683" t="str">
            <v>538,59</v>
          </cell>
        </row>
        <row r="6684">
          <cell r="A6684" t="str">
            <v>100475</v>
          </cell>
          <cell r="B6684" t="str">
            <v>ARGAMASSA TRAÇO 1:3 (EM VOLUME DE CIMENTO E AREIA MÉDIA ÚMIDA) COM ADIÇÃO DE IMPERMEABILIZANTE, PREPARO MECÂNICO COM BETONEIRA 400 L. AF_08/2019</v>
          </cell>
          <cell r="C6684" t="str">
            <v>M3</v>
          </cell>
          <cell r="D6684" t="str">
            <v>COEFICIENTE DE REPRESENTATIVIDADE</v>
          </cell>
          <cell r="E6684" t="str">
            <v>870,75</v>
          </cell>
        </row>
        <row r="6685">
          <cell r="A6685" t="str">
            <v>100477</v>
          </cell>
          <cell r="B6685" t="str">
            <v>ARGAMASSA TRAÇO 1:3 (EM VOLUME DE CIMENTO E AREIA MÉDIA ÚMIDA) COM ADIÇÃO DE IMPERMEABILIZANTE, PREPARO MECÂNICO COM MISTURADOR DE EIXO HORIZONTAL DE 160 KG. AF_08/2019</v>
          </cell>
          <cell r="C6685" t="str">
            <v>M3</v>
          </cell>
          <cell r="D6685" t="str">
            <v>COEFICIENTE DE REPRESENTATIVIDADE</v>
          </cell>
          <cell r="E6685" t="str">
            <v>916,95</v>
          </cell>
        </row>
        <row r="6686">
          <cell r="A6686" t="str">
            <v>100478</v>
          </cell>
          <cell r="B6686" t="str">
            <v>ARGAMASSA TRAÇO 1:3 (EM VOLUME DE CIMENTO E AREIA MÉDIA ÚMIDA) COM ADIÇÃO DE IMPERMEABILIZANTE, PREPARO MECÂNICO COM MISTURADOR DE EIXO HORIZONTAL DE 300 KG. AF_08/2019</v>
          </cell>
          <cell r="C6686" t="str">
            <v>M3</v>
          </cell>
          <cell r="D6686" t="str">
            <v>COEFICIENTE DE REPRESENTATIVIDADE</v>
          </cell>
          <cell r="E6686" t="str">
            <v>854,43</v>
          </cell>
        </row>
        <row r="6687">
          <cell r="A6687" t="str">
            <v>100479</v>
          </cell>
          <cell r="B6687" t="str">
            <v>ARGAMASSA TRAÇO 1:3 (EM VOLUME DE CIMENTO E AREIA MÉDIA ÚMIDA) COM ADIÇÃO DE IMPERMEABILIZANTE, PREPARO MECÂNICO COM MISTURADOR DE EIXO HORIZONTAL DE 600 KG. AF_08/2019</v>
          </cell>
          <cell r="C6687" t="str">
            <v>M3</v>
          </cell>
          <cell r="D6687" t="str">
            <v>COEFICIENTE DE REPRESENTATIVIDADE</v>
          </cell>
          <cell r="E6687" t="str">
            <v>841,27</v>
          </cell>
        </row>
        <row r="6688">
          <cell r="A6688" t="str">
            <v>100480</v>
          </cell>
          <cell r="B6688" t="str">
            <v>ARGAMASSA TRAÇO 1:3 (EM VOLUME DE CIMENTO E AREIA MÉDIA ÚMIDA) COM ADIÇÃO DE IMPERMEABILIZANTE, PREPARO MANUAL. AF_08/2019</v>
          </cell>
          <cell r="C6688" t="str">
            <v>M3</v>
          </cell>
          <cell r="D6688" t="str">
            <v>COEFICIENTE DE REPRESENTATIVIDADE</v>
          </cell>
          <cell r="E6688" t="str">
            <v>948,51</v>
          </cell>
        </row>
        <row r="6689">
          <cell r="A6689" t="str">
            <v>100481</v>
          </cell>
          <cell r="B6689" t="str">
            <v>ARGAMASSA TRAÇO 1:4 (EM VOLUME DE CIMENTO E AREIA MÉDIA ÚMIDA) COM ADIÇÃO DE IMPERMEABILIZANTE, PREPARO MECÂNICO COM BETONEIRA 400 L. AF_08/2019</v>
          </cell>
          <cell r="C6689" t="str">
            <v>M3</v>
          </cell>
          <cell r="D6689" t="str">
            <v>COEFICIENTE DE REPRESENTATIVIDADE</v>
          </cell>
          <cell r="E6689" t="str">
            <v>735,71</v>
          </cell>
        </row>
        <row r="6690">
          <cell r="A6690" t="str">
            <v>100483</v>
          </cell>
          <cell r="B6690" t="str">
            <v>ARGAMASSA TRAÇO 1:4 (EM VOLUME DE CIMENTO E AREIA MÉDIA ÚMIDA) COM ADIÇÃO DE IMPERMEABILIZANTE, PREPARO MECÂNICO COM MISTURADOR DE EIXO HORIZONTAL DE 160 KG. AF_08/2019</v>
          </cell>
          <cell r="C6690" t="str">
            <v>M3</v>
          </cell>
          <cell r="D6690" t="str">
            <v>COEFICIENTE DE REPRESENTATIVIDADE</v>
          </cell>
          <cell r="E6690" t="str">
            <v>770,93</v>
          </cell>
        </row>
        <row r="6691">
          <cell r="A6691" t="str">
            <v>100484</v>
          </cell>
          <cell r="B6691" t="str">
            <v>ARGAMASSA TRAÇO 1:4 (EM VOLUME DE CIMENTO E AREIA MÉDIA ÚMIDA) COM ADIÇÃO DE IMPERMEABILIZANTE, PREPARO MECÂNICO COM MISTURADOR DE EIXO HORIZONTAL DE 300 KG. AF_08/2019</v>
          </cell>
          <cell r="C6691" t="str">
            <v>M3</v>
          </cell>
          <cell r="D6691" t="str">
            <v>COEFICIENTE DE REPRESENTATIVIDADE</v>
          </cell>
          <cell r="E6691" t="str">
            <v>731,01</v>
          </cell>
        </row>
        <row r="6692">
          <cell r="A6692" t="str">
            <v>100485</v>
          </cell>
          <cell r="B6692" t="str">
            <v>ARGAMASSA TRAÇO 1:4 (EM VOLUME DE CIMENTO E AREIA MÉDIA ÚMIDA) COM ADIÇÃO DE IMPERMEABILIZANTE, PREPARO MECÂNICO COM MISTURADOR DE EIXO HORIZONTAL DE 600 KG. AF_08/2019</v>
          </cell>
          <cell r="C6692" t="str">
            <v>M3</v>
          </cell>
          <cell r="D6692" t="str">
            <v>COEFICIENTE DE REPRESENTATIVIDADE</v>
          </cell>
          <cell r="E6692" t="str">
            <v>715,67</v>
          </cell>
        </row>
        <row r="6693">
          <cell r="A6693" t="str">
            <v>100486</v>
          </cell>
          <cell r="B6693" t="str">
            <v>ARGAMASSA TRAÇO 1:4 (EM VOLUME DE CIMENTO E AREIA MÉDIA ÚMIDA) COM ADIÇÃO DE IMPERMEABILIZANTE, PREPARO MANUAL. AF_08/2019</v>
          </cell>
          <cell r="C6693" t="str">
            <v>M3</v>
          </cell>
          <cell r="D6693" t="str">
            <v>COEFICIENTE DE REPRESENTATIVIDADE</v>
          </cell>
          <cell r="E6693" t="str">
            <v>821,03</v>
          </cell>
        </row>
        <row r="6694">
          <cell r="A6694" t="str">
            <v>100487</v>
          </cell>
          <cell r="B6694" t="str">
            <v>ARGAMASSA TRAÇO 1:2:9 (EM VOLUME DE CIMENTO, CAL E AREIA MÉDIA ÚMIDA) PARA EMBOÇO/MASSA ÚNICA/ASSENTAMENTO DE ALVENARIA DE VEDAÇÃO, PREPARO MECÂNICO COM MISTURADOR DE EIXO HORIZONTAL DE 600 KG. AF_08/2019</v>
          </cell>
          <cell r="C6694" t="str">
            <v>M3</v>
          </cell>
          <cell r="D6694" t="str">
            <v>COEFICIENTE DE REPRESENTATIVIDADE</v>
          </cell>
          <cell r="E6694" t="str">
            <v>519,46</v>
          </cell>
        </row>
        <row r="6695">
          <cell r="A6695" t="str">
            <v>100488</v>
          </cell>
          <cell r="B6695" t="str">
            <v>ARGAMASSA TRAÇO 1:0,5:4,5 (EM VOLUME DE CIMENTO, CAL E AREIA MÉDIA ÚMIDA), PREPARO MECÂNICO COM BETONEIRA 600 L. AF_08/2019</v>
          </cell>
          <cell r="C6695" t="str">
            <v>M3</v>
          </cell>
          <cell r="D6695" t="str">
            <v>COEFICIENTE DE REPRESENTATIVIDADE</v>
          </cell>
          <cell r="E6695" t="str">
            <v>592,81</v>
          </cell>
        </row>
        <row r="6696">
          <cell r="A6696" t="str">
            <v>100489</v>
          </cell>
          <cell r="B6696" t="str">
            <v>ARGAMASSA TRAÇO 1:3 (EM VOLUME DE CIMENTO E AREIA MÉDIA ÚMIDA), PREPARO MECÂNICO COM BETONEIRA 600 L. AF_08/2019</v>
          </cell>
          <cell r="C6696" t="str">
            <v>M3</v>
          </cell>
          <cell r="D6696" t="str">
            <v>COEFICIENTE DE REPRESENTATIVIDADE</v>
          </cell>
          <cell r="E6696" t="str">
            <v>645,64</v>
          </cell>
        </row>
        <row r="6697">
          <cell r="A6697" t="str">
            <v>100490</v>
          </cell>
          <cell r="B6697" t="str">
            <v>ARGAMASSA TRAÇO 1:4 (EM VOLUME DE CIMENTO E AREIA MÉDIA ÚMIDA), PREPARO MECÂNICO COM BETONEIRA 600 L. AF_08/2019</v>
          </cell>
          <cell r="C6697" t="str">
            <v>M3</v>
          </cell>
          <cell r="D6697" t="str">
            <v>COEFICIENTE DE REPRESENTATIVIDADE</v>
          </cell>
          <cell r="E6697" t="str">
            <v>556,49</v>
          </cell>
        </row>
        <row r="6698">
          <cell r="A6698" t="str">
            <v>100491</v>
          </cell>
          <cell r="B6698" t="str">
            <v>ARGAMASSA TRAÇO 1:3 (EM VOLUME DE CIMENTO E AREIA MÉDIA ÚMIDA) COM ADIÇÃO DE IMPERMEABILIZANTE, PREPARO MECÂNICO COM BETONEIRA 600 L. AF_08/2019</v>
          </cell>
          <cell r="C6698" t="str">
            <v>M3</v>
          </cell>
          <cell r="D6698" t="str">
            <v>COEFICIENTE DE REPRESENTATIVIDADE</v>
          </cell>
          <cell r="E6698" t="str">
            <v>870,25</v>
          </cell>
        </row>
        <row r="6699">
          <cell r="A6699" t="str">
            <v>100492</v>
          </cell>
          <cell r="B6699" t="str">
            <v>ARGAMASSA TRAÇO 1:4 (EM VOLUME DE CIMENTO E AREIA MÉDIA ÚMIDA) COM ADIÇÃO DE IMPERMEABILIZANTE, PREPARO MECÂNICO COM BETONEIRA 600 L. AF_08/2019</v>
          </cell>
          <cell r="C6699" t="str">
            <v>M3</v>
          </cell>
          <cell r="D6699" t="str">
            <v>COEFICIENTE DE REPRESENTATIVIDADE</v>
          </cell>
          <cell r="E6699" t="str">
            <v>736,27</v>
          </cell>
        </row>
        <row r="6700">
          <cell r="A6700" t="str">
            <v>92121</v>
          </cell>
          <cell r="B6700" t="str">
            <v>PENEIRAMENTO DE AREIA COM PENEIRA ELÉTRICA. AF_11/2015</v>
          </cell>
          <cell r="C6700" t="str">
            <v>M3</v>
          </cell>
          <cell r="D6700" t="str">
            <v>COEFICIENTE DE REPRESENTATIVIDADE</v>
          </cell>
          <cell r="E6700" t="str">
            <v>25,61</v>
          </cell>
        </row>
        <row r="6701">
          <cell r="A6701" t="str">
            <v>92122</v>
          </cell>
          <cell r="B6701" t="str">
            <v>PENEIRAMENTO DE AREIA COM PENEIRA MANUAL. AF_11/2015</v>
          </cell>
          <cell r="C6701" t="str">
            <v>M3</v>
          </cell>
          <cell r="D6701" t="str">
            <v>COLETADO</v>
          </cell>
          <cell r="E6701" t="str">
            <v>41,26</v>
          </cell>
        </row>
        <row r="6702">
          <cell r="A6702" t="str">
            <v>92123</v>
          </cell>
          <cell r="B6702" t="str">
            <v>ENSACAMENTO DE AREIA. AF_11/2015</v>
          </cell>
          <cell r="C6702" t="str">
            <v>M3</v>
          </cell>
          <cell r="D6702" t="str">
            <v>COEFICIENTE DE REPRESENTATIVIDADE</v>
          </cell>
          <cell r="E6702" t="str">
            <v>40,43</v>
          </cell>
        </row>
        <row r="6703">
          <cell r="A6703" t="str">
            <v>100195</v>
          </cell>
          <cell r="B6703" t="str">
            <v>TRANSPORTE HORIZONTAL MANUAL, DE SACOS DE 50 KG (UNIDADE: KGXKM). AF_07/2019</v>
          </cell>
          <cell r="C6703" t="str">
            <v>KGXKM</v>
          </cell>
          <cell r="D6703" t="str">
            <v>COLETADO</v>
          </cell>
          <cell r="E6703" t="str">
            <v>0,63</v>
          </cell>
        </row>
        <row r="6704">
          <cell r="A6704" t="str">
            <v>100196</v>
          </cell>
          <cell r="B6704" t="str">
            <v>TRANSPORTE HORIZONTAL MANUAL, DE SACOS DE 30 KG (UNIDADE: KGXKM). AF_07/2019</v>
          </cell>
          <cell r="C6704" t="str">
            <v>KGXKM</v>
          </cell>
          <cell r="D6704" t="str">
            <v>COLETADO</v>
          </cell>
          <cell r="E6704" t="str">
            <v>1,05</v>
          </cell>
        </row>
        <row r="6705">
          <cell r="A6705" t="str">
            <v>100197</v>
          </cell>
          <cell r="B6705" t="str">
            <v>TRANSPORTE HORIZONTAL MANUAL, DE SACOS DE 20 KG (UNIDADE: KGXKM). AF_07/2019</v>
          </cell>
          <cell r="C6705" t="str">
            <v>KGXKM</v>
          </cell>
          <cell r="D6705" t="str">
            <v>COLETADO</v>
          </cell>
          <cell r="E6705" t="str">
            <v>1,57</v>
          </cell>
        </row>
        <row r="6706">
          <cell r="A6706" t="str">
            <v>100198</v>
          </cell>
          <cell r="B6706" t="str">
            <v>TRANSPORTE HORIZONTAL COM CARRINHO PLATAFORMA, DE SACOS DE 50 KG (UNIDADE: KGXKM). AF_07/2019</v>
          </cell>
          <cell r="C6706" t="str">
            <v>KGXKM</v>
          </cell>
          <cell r="D6706" t="str">
            <v>COLETADO</v>
          </cell>
          <cell r="E6706" t="str">
            <v>0,22</v>
          </cell>
        </row>
        <row r="6707">
          <cell r="A6707" t="str">
            <v>100199</v>
          </cell>
          <cell r="B6707" t="str">
            <v>TRANSPORTE HORIZONTAL COM CARRINHO PLATAFORMA, DE SACOS DE 30 KG (UNIDADE: KGXKM). AF_07/2019</v>
          </cell>
          <cell r="C6707" t="str">
            <v>KGXKM</v>
          </cell>
          <cell r="D6707" t="str">
            <v>COLETADO</v>
          </cell>
          <cell r="E6707" t="str">
            <v>0,26</v>
          </cell>
        </row>
        <row r="6708">
          <cell r="A6708" t="str">
            <v>100200</v>
          </cell>
          <cell r="B6708" t="str">
            <v>TRANSPORTE HORIZONTAL COM CARRINHO PLATAFORMA, DE SACOS DE 20 KG (UNIDADE: KGXKM). AF_07/2019</v>
          </cell>
          <cell r="C6708" t="str">
            <v>KGXKM</v>
          </cell>
          <cell r="D6708" t="str">
            <v>COLETADO</v>
          </cell>
          <cell r="E6708" t="str">
            <v>0,32</v>
          </cell>
        </row>
        <row r="6709">
          <cell r="A6709" t="str">
            <v>100201</v>
          </cell>
          <cell r="B6709" t="str">
            <v>TRANSPORTE HORIZONTAL COM CARRINHO DE MÃO, DE SACOS DE 50 KG (UNIDADE: KGXKM). AF_07/2019</v>
          </cell>
          <cell r="C6709" t="str">
            <v>KGXKM</v>
          </cell>
          <cell r="D6709" t="str">
            <v>COLETADO</v>
          </cell>
          <cell r="E6709" t="str">
            <v>0,64</v>
          </cell>
        </row>
        <row r="6710">
          <cell r="A6710" t="str">
            <v>100202</v>
          </cell>
          <cell r="B6710" t="str">
            <v>TRANSPORTE HORIZONTAL COM CARRINHO DE MÃO, DE SACOS DE 30 KG (UNIDADE: KGXKM). AF_07/2019</v>
          </cell>
          <cell r="C6710" t="str">
            <v>KGXKM</v>
          </cell>
          <cell r="D6710" t="str">
            <v>COLETADO</v>
          </cell>
          <cell r="E6710" t="str">
            <v>0,75</v>
          </cell>
        </row>
        <row r="6711">
          <cell r="A6711" t="str">
            <v>100203</v>
          </cell>
          <cell r="B6711" t="str">
            <v>TRANSPORTE HORIZONTAL COM CARRINHO DE MÃO, DE SACOS DE 20 KG (UNIDADE: KGXKM). AF_07/2019</v>
          </cell>
          <cell r="C6711" t="str">
            <v>KGXKM</v>
          </cell>
          <cell r="D6711" t="str">
            <v>COLETADO</v>
          </cell>
          <cell r="E6711" t="str">
            <v>0,88</v>
          </cell>
        </row>
        <row r="6712">
          <cell r="A6712" t="str">
            <v>100204</v>
          </cell>
          <cell r="B6712" t="str">
            <v>TRANSPORTE HORIZONTAL COM MANIPULADOR TELESCÓPICO, DE PÁLETE DE SACOS (UNIDADE: KGXKM). AF_07/2019</v>
          </cell>
          <cell r="C6712" t="str">
            <v>KGXKM</v>
          </cell>
          <cell r="D6712" t="str">
            <v>ATRIBUÍDO SÃO PAULO</v>
          </cell>
          <cell r="E6712" t="str">
            <v>0,11</v>
          </cell>
        </row>
        <row r="6713">
          <cell r="A6713" t="str">
            <v>100205</v>
          </cell>
          <cell r="B6713" t="str">
            <v>TRANSPORTE HORIZONTAL COM JERICA DE 60 L, DE MASSA/ GRANEL (UNIDADE: M3XKM). AF_07/2019</v>
          </cell>
          <cell r="C6713" t="str">
            <v>M3XKM</v>
          </cell>
          <cell r="D6713" t="str">
            <v>COLETADO</v>
          </cell>
          <cell r="E6713" t="str">
            <v>1.175,55</v>
          </cell>
        </row>
        <row r="6714">
          <cell r="A6714" t="str">
            <v>100206</v>
          </cell>
          <cell r="B6714" t="str">
            <v>TRANSPORTE HORIZONTAL COM JERICA DE 90 L, DE MASSA/ GRANEL (UNIDADE: M3XKM). AF_07/2019</v>
          </cell>
          <cell r="C6714" t="str">
            <v>M3XKM</v>
          </cell>
          <cell r="D6714" t="str">
            <v>COLETADO</v>
          </cell>
          <cell r="E6714" t="str">
            <v>849,72</v>
          </cell>
        </row>
        <row r="6715">
          <cell r="A6715" t="str">
            <v>100207</v>
          </cell>
          <cell r="B6715" t="str">
            <v>TRANSPORTE HORIZONTAL COM CARREGADEIRA, DE MASSA/ GRANEL (UNIDADE: M3XKM). AF_07/2019</v>
          </cell>
          <cell r="C6715" t="str">
            <v>M3XKM</v>
          </cell>
          <cell r="D6715" t="str">
            <v>ATRIBUÍDO SÃO PAULO</v>
          </cell>
          <cell r="E6715" t="str">
            <v>472,44</v>
          </cell>
        </row>
        <row r="6716">
          <cell r="A6716" t="str">
            <v>100208</v>
          </cell>
          <cell r="B6716" t="str">
            <v>TRANSPORTE HORIZONTAL MANUAL, DE BLOCOS VAZADOS DE CONCRETO OU CERÂMICO DE 19X19X39CM (UNIDADE: BLOCOXKM). AF_07/2019</v>
          </cell>
          <cell r="C6716" t="str">
            <v>UNXKM</v>
          </cell>
          <cell r="D6716" t="str">
            <v>COLETADO</v>
          </cell>
          <cell r="E6716" t="str">
            <v>15,55</v>
          </cell>
        </row>
        <row r="6717">
          <cell r="A6717" t="str">
            <v>100209</v>
          </cell>
          <cell r="B6717" t="str">
            <v>TRANSPORTE HORIZONTAL MANUAL, DE BLOCOS CERÂMICOS FURADOS NA HORIZONTAL DE 9X19X19CM (UNIDADE: BLOCOXKM). AF_07/2019</v>
          </cell>
          <cell r="C6717" t="str">
            <v>UNXKM</v>
          </cell>
          <cell r="D6717" t="str">
            <v>COLETADO</v>
          </cell>
          <cell r="E6717" t="str">
            <v>7,77</v>
          </cell>
        </row>
        <row r="6718">
          <cell r="A6718" t="str">
            <v>100210</v>
          </cell>
          <cell r="B6718" t="str">
            <v>TRANSPORTE HORIZONTAL COM CARRINHO DE MÃO, DE BLOCOS VAZADOS DE CONCRETO OU CERÂMICO DE 19X19X39CM (UNIDADE: BLOCOXKM). AF_07/2019</v>
          </cell>
          <cell r="C6718" t="str">
            <v>UNXKM</v>
          </cell>
          <cell r="D6718" t="str">
            <v>COLETADO</v>
          </cell>
          <cell r="E6718" t="str">
            <v>14,32</v>
          </cell>
        </row>
        <row r="6719">
          <cell r="A6719" t="str">
            <v>100211</v>
          </cell>
          <cell r="B6719" t="str">
            <v>TRANSPORTE HORIZONTAL COM CARRINHO DE MÃO, DE BLOCOS CERÂMICOS FURADOS NA HORIZONTAL DE 9X19X19CM (UNIDADE: BLOCOXKM). AF_07/2019</v>
          </cell>
          <cell r="C6719" t="str">
            <v>UNXKM</v>
          </cell>
          <cell r="D6719" t="str">
            <v>COLETADO</v>
          </cell>
          <cell r="E6719" t="str">
            <v>5,52</v>
          </cell>
        </row>
        <row r="6720">
          <cell r="A6720" t="str">
            <v>100212</v>
          </cell>
          <cell r="B6720" t="str">
            <v>TRANSPORTE HORIZONTAL COM CARRINHO PLATAFORMA, DE BLOCOS VAZADOS DE CONCRETO OU CERÂMICO DE 19X19X39CM (UNIDADE: BLOCOXKM). AF_07/2019</v>
          </cell>
          <cell r="C6720" t="str">
            <v>UNXKM</v>
          </cell>
          <cell r="D6720" t="str">
            <v>COLETADO</v>
          </cell>
          <cell r="E6720" t="str">
            <v>6,10</v>
          </cell>
        </row>
        <row r="6721">
          <cell r="A6721" t="str">
            <v>100213</v>
          </cell>
          <cell r="B6721" t="str">
            <v>TRANSPORTE HORIZONTAL COM CARRINHO PLATAFORMA, DE BLOCOS CERÂMICOS FURADOS NA HORIZONTAL DE 9X19X19CM (UNIDADE: BLOCOXKM). AF_07/2019</v>
          </cell>
          <cell r="C6721" t="str">
            <v>UNXKM</v>
          </cell>
          <cell r="D6721" t="str">
            <v>COLETADO</v>
          </cell>
          <cell r="E6721" t="str">
            <v>2,19</v>
          </cell>
        </row>
        <row r="6722">
          <cell r="A6722" t="str">
            <v>100214</v>
          </cell>
          <cell r="B6722" t="str">
            <v>TRANSPORTE HORIZONTAL COM CARRINHO MINI PÁLETES, DE BLOCOS VAZADOS DE CONCRETO DE 19X19X39CM (UNIDADE: BLOCOXKM). AF_07/2019</v>
          </cell>
          <cell r="C6722" t="str">
            <v>UNXKM</v>
          </cell>
          <cell r="D6722" t="str">
            <v>COLETADO</v>
          </cell>
          <cell r="E6722" t="str">
            <v>3,36</v>
          </cell>
        </row>
        <row r="6723">
          <cell r="A6723" t="str">
            <v>100215</v>
          </cell>
          <cell r="B6723" t="str">
            <v>TRANSPORTE HORIZONTAL COM CARRINHO MINI PÁLETES, DE BLOCOS CERÂMICOS FURADOS NA VERTICAL DE 19X19X39CM (UNIDADE: BLOCOXKM). AF_07/2019</v>
          </cell>
          <cell r="C6723" t="str">
            <v>UNXKM</v>
          </cell>
          <cell r="D6723" t="str">
            <v>COLETADO</v>
          </cell>
          <cell r="E6723" t="str">
            <v>2,88</v>
          </cell>
        </row>
        <row r="6724">
          <cell r="A6724" t="str">
            <v>100216</v>
          </cell>
          <cell r="B6724" t="str">
            <v>TRANSPORTE HORIZONTAL COM CARRINHO MINI PÁLETES, DE BLOCOS CERÂMICOS FURADOS NA HORIZONTAL DE 9X19X19CM (UNIDADE: BLOCOXKM). AF_07/2019</v>
          </cell>
          <cell r="C6724" t="str">
            <v>UNXKM</v>
          </cell>
          <cell r="D6724" t="str">
            <v>COLETADO</v>
          </cell>
          <cell r="E6724" t="str">
            <v>0,77</v>
          </cell>
        </row>
        <row r="6725">
          <cell r="A6725" t="str">
            <v>100217</v>
          </cell>
          <cell r="B6725" t="str">
            <v>TRANSPORTE HORIZONTAL COM MANIPULADOR TELESCÓPICO, DE BLOCOS VAZADOS DE CONCRETO DE 19X19X39CM (UNIDADE: BLOCOXKM). AF_07/2019</v>
          </cell>
          <cell r="C6725" t="str">
            <v>UNXKM</v>
          </cell>
          <cell r="D6725" t="str">
            <v>ATRIBUÍDO SÃO PAULO</v>
          </cell>
          <cell r="E6725" t="str">
            <v>2,97</v>
          </cell>
        </row>
        <row r="6726">
          <cell r="A6726" t="str">
            <v>100218</v>
          </cell>
          <cell r="B6726" t="str">
            <v>TRANSPORTE HORIZONTAL COM MANIPULADOR TELESCÓPICO, DE BLOCOS CERÂMICOS FURADOS NA VERTICAL DE 19X19X39CM (UNIDADE: BLOCOXKM). AF_07/2019</v>
          </cell>
          <cell r="C6726" t="str">
            <v>UNXKM</v>
          </cell>
          <cell r="D6726" t="str">
            <v>ATRIBUÍDO SÃO PAULO</v>
          </cell>
          <cell r="E6726" t="str">
            <v>2,03</v>
          </cell>
        </row>
        <row r="6727">
          <cell r="A6727" t="str">
            <v>100219</v>
          </cell>
          <cell r="B6727" t="str">
            <v>TRANSPORTE HORIZONTAL COM MANIPULADOR TELESCÓPICO, DE BLOCOS CERÂMICOS FURADOS NA HORIZONTAL DE 9X19X19CM (UNIDADE: BLOCOXKM). AF_07/2019</v>
          </cell>
          <cell r="C6727" t="str">
            <v>UNXKM</v>
          </cell>
          <cell r="D6727" t="str">
            <v>ATRIBUÍDO SÃO PAULO</v>
          </cell>
          <cell r="E6727" t="str">
            <v>0,44</v>
          </cell>
        </row>
        <row r="6728">
          <cell r="A6728" t="str">
            <v>100220</v>
          </cell>
          <cell r="B6728" t="str">
            <v>TRANSPORTE HORIZONTAL MANUAL, DE CAIXA COM REVESTIMENTO CERÂMICO (UNIDADE: M2XKM). AF_07/2019</v>
          </cell>
          <cell r="C6728" t="str">
            <v>M2XKM</v>
          </cell>
          <cell r="D6728" t="str">
            <v>COLETADO</v>
          </cell>
          <cell r="E6728" t="str">
            <v>22,34</v>
          </cell>
        </row>
        <row r="6729">
          <cell r="A6729" t="str">
            <v>100221</v>
          </cell>
          <cell r="B6729" t="str">
            <v>TRANSPORTE HORIZONTAL COM CARRINHO DE MÃO, DE CAIXA COM REVESTIMENTO CERÂMICO (UNIDADE: M2XKM). AF_07/2019</v>
          </cell>
          <cell r="C6729" t="str">
            <v>M2XKM</v>
          </cell>
          <cell r="D6729" t="str">
            <v>COLETADO</v>
          </cell>
          <cell r="E6729" t="str">
            <v>25,32</v>
          </cell>
        </row>
        <row r="6730">
          <cell r="A6730" t="str">
            <v>100222</v>
          </cell>
          <cell r="B6730" t="str">
            <v>TRANSPORTE HORIZONTAL COM CARRINHO PLATAFORMA, DE CAIXA COM REVESTIMENTO CERÂMICO (UNIDADE: M2XKM). AF_07/2019</v>
          </cell>
          <cell r="C6730" t="str">
            <v>M2XKM</v>
          </cell>
          <cell r="D6730" t="str">
            <v>COLETADO</v>
          </cell>
          <cell r="E6730" t="str">
            <v>9,59</v>
          </cell>
        </row>
        <row r="6731">
          <cell r="A6731" t="str">
            <v>100223</v>
          </cell>
          <cell r="B6731" t="str">
            <v>TRANSPORTE HORIZONTAL COM CARRINHO MINI PÁLETES, DE CAIXA COM REVESTIMENTO CERÂMICO (UNIDADE: M2XKM). AF_07/2019</v>
          </cell>
          <cell r="C6731" t="str">
            <v>M2XKM</v>
          </cell>
          <cell r="D6731" t="str">
            <v>COLETADO</v>
          </cell>
          <cell r="E6731" t="str">
            <v>4,49</v>
          </cell>
        </row>
        <row r="6732">
          <cell r="A6732" t="str">
            <v>100224</v>
          </cell>
          <cell r="B6732" t="str">
            <v>TRANSPORTE HORIZONTAL COM MANIPULADOR TELESCÓPICO, DE CAIXA COM REVESTIMENTO CERÂMICO (UNIDADE: M2XKM). AF_07/2019</v>
          </cell>
          <cell r="C6732" t="str">
            <v>M2XKM</v>
          </cell>
          <cell r="D6732" t="str">
            <v>ATRIBUÍDO SÃO PAULO</v>
          </cell>
          <cell r="E6732" t="str">
            <v>2,97</v>
          </cell>
        </row>
        <row r="6733">
          <cell r="A6733" t="str">
            <v>100225</v>
          </cell>
          <cell r="B6733" t="str">
            <v>TRANSPORTE HORIZONTAL MANUAL, DE LATA DE 18 LITROS (UNIDADE: LXKM). AF_07/2019</v>
          </cell>
          <cell r="C6733" t="str">
            <v>LXKM</v>
          </cell>
          <cell r="D6733" t="str">
            <v>COLETADO</v>
          </cell>
          <cell r="E6733" t="str">
            <v>1,75</v>
          </cell>
        </row>
        <row r="6734">
          <cell r="A6734" t="str">
            <v>100226</v>
          </cell>
          <cell r="B6734" t="str">
            <v>TRANSPORTE HORIZONTAL COM CARRINHO PLATAFORMA, DE LATA DE 18 LITROS (UNIDADE: LXKM). AF_07/2019</v>
          </cell>
          <cell r="C6734" t="str">
            <v>LXKM</v>
          </cell>
          <cell r="D6734" t="str">
            <v>COLETADO</v>
          </cell>
          <cell r="E6734" t="str">
            <v>0,55</v>
          </cell>
        </row>
        <row r="6735">
          <cell r="A6735" t="str">
            <v>100227</v>
          </cell>
          <cell r="B6735" t="str">
            <v>TRANSPORTE HORIZONTAL COM CARRINHO RACIONAL, DE LATA DE 18 LITROS (UNIDADE: LXKM). AF_07/2019</v>
          </cell>
          <cell r="C6735" t="str">
            <v>LXKM</v>
          </cell>
          <cell r="D6735" t="str">
            <v>COLETADO</v>
          </cell>
          <cell r="E6735" t="str">
            <v>0,81</v>
          </cell>
        </row>
        <row r="6736">
          <cell r="A6736" t="str">
            <v>100228</v>
          </cell>
          <cell r="B6736" t="str">
            <v>TRANSPORTE HORIZONTAL COM MANIPULADOR TELESCÓPICO, DE LATA DE 18 LITROS (UNIDADE: LXKM). AF_07/2019</v>
          </cell>
          <cell r="C6736" t="str">
            <v>LXKM</v>
          </cell>
          <cell r="D6736" t="str">
            <v>ATRIBUÍDO SÃO PAULO</v>
          </cell>
          <cell r="E6736" t="str">
            <v>0,28</v>
          </cell>
        </row>
        <row r="6737">
          <cell r="A6737" t="str">
            <v>100229</v>
          </cell>
          <cell r="B6737" t="str">
            <v>TRANSPORTE VERTICAL MANUAL, 1 PAVIMENTO, DE SACOS DE 50 KG (UNIDADE: KG). AF_07/2019</v>
          </cell>
          <cell r="C6737" t="str">
            <v>KG</v>
          </cell>
          <cell r="D6737" t="str">
            <v>COLETADO</v>
          </cell>
          <cell r="E6737" t="str">
            <v>0,01</v>
          </cell>
        </row>
        <row r="6738">
          <cell r="A6738" t="str">
            <v>100230</v>
          </cell>
          <cell r="B6738" t="str">
            <v>TRANSPORTE VERTICAL MANUAL, 1 PAVIMENTO, DE SACOS DE 30 KG (UNIDADE: KG). AF_07/2019</v>
          </cell>
          <cell r="C6738" t="str">
            <v>KG</v>
          </cell>
          <cell r="D6738" t="str">
            <v>COLETADO</v>
          </cell>
          <cell r="E6738" t="str">
            <v>0,02</v>
          </cell>
        </row>
        <row r="6739">
          <cell r="A6739" t="str">
            <v>100231</v>
          </cell>
          <cell r="B6739" t="str">
            <v>TRANSPORTE VERTICAL MANUAL, 1 PAVIMENTO, DE SACOS DE 20 KG (UNIDADE: KG). AF_07/2019</v>
          </cell>
          <cell r="C6739" t="str">
            <v>KG</v>
          </cell>
          <cell r="D6739" t="str">
            <v>COLETADO</v>
          </cell>
          <cell r="E6739" t="str">
            <v>0,03</v>
          </cell>
        </row>
        <row r="6740">
          <cell r="A6740" t="str">
            <v>100232</v>
          </cell>
          <cell r="B6740" t="str">
            <v>TRANSPORTE VERTICAL MANUAL, 1 PAVIMENTO, DE BLOCOS VAZADOS DE CONCRETO OU CERÂMICO DE 19X19X39CM (UNIDADE: BLOCO). AF_07/2019</v>
          </cell>
          <cell r="C6740" t="str">
            <v>UN</v>
          </cell>
          <cell r="D6740" t="str">
            <v>COLETADO</v>
          </cell>
          <cell r="E6740" t="str">
            <v>0,29</v>
          </cell>
        </row>
        <row r="6741">
          <cell r="A6741" t="str">
            <v>100233</v>
          </cell>
          <cell r="B6741" t="str">
            <v>TRANSPORTE VERTICAL MANUAL, 1 PAVIMENTO, DE BLOCOS CERÂMICOS FURADOS NA HORIZONTAL DE 9X19X19CM (UNIDADE: BLOCO). AF_07/2019</v>
          </cell>
          <cell r="C6741" t="str">
            <v>UN</v>
          </cell>
          <cell r="D6741" t="str">
            <v>COLETADO</v>
          </cell>
          <cell r="E6741" t="str">
            <v>0,14</v>
          </cell>
        </row>
        <row r="6742">
          <cell r="A6742" t="str">
            <v>100234</v>
          </cell>
          <cell r="B6742" t="str">
            <v>TRANSPORTE VERTICAL MANUAL, 1 PAVIMENTO, DE CAIXA COM REVESTIMENTO CERÂMICO (UNIDADE: M2). AF_07/2019</v>
          </cell>
          <cell r="C6742" t="str">
            <v>M2</v>
          </cell>
          <cell r="D6742" t="str">
            <v>COLETADO</v>
          </cell>
          <cell r="E6742" t="str">
            <v>0,44</v>
          </cell>
        </row>
        <row r="6743">
          <cell r="A6743" t="str">
            <v>100235</v>
          </cell>
          <cell r="B6743" t="str">
            <v>TRANSPORTE VERTICAL MANUAL, 1 PAVIMENTO, DE LATA DE 18 LITROS (UNIDADE: L). AF_07/2019</v>
          </cell>
          <cell r="C6743" t="str">
            <v>L</v>
          </cell>
          <cell r="D6743" t="str">
            <v>COLETADO</v>
          </cell>
          <cell r="E6743" t="str">
            <v>0,03</v>
          </cell>
        </row>
        <row r="6744">
          <cell r="A6744" t="str">
            <v>100236</v>
          </cell>
          <cell r="B6744" t="str">
            <v>TRANSPORTE HORIZONTAL MANUAL, DE TUBO DE PVC SOLDÁVEL COM DIÂMETRO MENOR OU IGUAL A 60 MM (UNIDADE: MXKM). AF_07/2019</v>
          </cell>
          <cell r="C6744" t="str">
            <v>MXKM</v>
          </cell>
          <cell r="D6744" t="str">
            <v>COLETADO</v>
          </cell>
          <cell r="E6744" t="str">
            <v>2,22</v>
          </cell>
        </row>
        <row r="6745">
          <cell r="A6745" t="str">
            <v>100237</v>
          </cell>
          <cell r="B6745" t="str">
            <v>TRANSPORTE HORIZONTAL MANUAL, DE TUBO DE PVC SOLDÁVEL COM DIÂMETRO MAIOR QUE 60 MM E MENOR OU IGUAL A 85 MM (UNIDADE: MXKM). AF_07/2019</v>
          </cell>
          <cell r="C6745" t="str">
            <v>MXKM</v>
          </cell>
          <cell r="D6745" t="str">
            <v>COLETADO</v>
          </cell>
          <cell r="E6745" t="str">
            <v>2,67</v>
          </cell>
        </row>
        <row r="6746">
          <cell r="A6746" t="str">
            <v>100238</v>
          </cell>
          <cell r="B6746" t="str">
            <v>TRANSPORTE HORIZONTAL MANUAL, DE TUBO DE CPVC COM DIÂMETRO MENOR OU IGUAL A 73 MM (UNIDADE: MXKM). AF_07/2019</v>
          </cell>
          <cell r="C6746" t="str">
            <v>MXKM</v>
          </cell>
          <cell r="D6746" t="str">
            <v>COLETADO</v>
          </cell>
          <cell r="E6746" t="str">
            <v>4,27</v>
          </cell>
        </row>
        <row r="6747">
          <cell r="A6747" t="str">
            <v>100239</v>
          </cell>
          <cell r="B6747" t="str">
            <v>TRANSPORTE HORIZONTAL MANUAL, DE TUBO DE CPVC COM DIÂMETRO MAIOR QUE 73 MM E MENOR OU IGUAL A 89 MM (UNIDADE: MXKM). AF_07/2019</v>
          </cell>
          <cell r="C6747" t="str">
            <v>MXKM</v>
          </cell>
          <cell r="D6747" t="str">
            <v>COLETADO</v>
          </cell>
          <cell r="E6747" t="str">
            <v>5,34</v>
          </cell>
        </row>
        <row r="6748">
          <cell r="A6748" t="str">
            <v>100240</v>
          </cell>
          <cell r="B6748" t="str">
            <v>TRANSPORTE HORIZONTAL MANUAL, DE TUBO DE PPR - PN12 OU PN25 - COM DIÂMETRO MENOR OU IGUAL A 50 MM (UNIDADE: MXKM). AF_07/2019</v>
          </cell>
          <cell r="C6748" t="str">
            <v>MXKM</v>
          </cell>
          <cell r="D6748" t="str">
            <v>COLETADO</v>
          </cell>
          <cell r="E6748" t="str">
            <v>3,20</v>
          </cell>
        </row>
        <row r="6749">
          <cell r="A6749" t="str">
            <v>100241</v>
          </cell>
          <cell r="B6749" t="str">
            <v>TRANSPORTE HORIZONTAL MANUAL, DE TUBO DE PPR - PN12 OU PN25 - COM DIÂMETRO MAIOR QUE 50 MM E MENOR OU IGUAL A 75 MM (UNIDADE: MXKM). AF_07/2019</v>
          </cell>
          <cell r="C6749" t="str">
            <v>MXKM</v>
          </cell>
          <cell r="D6749" t="str">
            <v>COLETADO</v>
          </cell>
          <cell r="E6749" t="str">
            <v>5,34</v>
          </cell>
        </row>
        <row r="6750">
          <cell r="A6750" t="str">
            <v>100242</v>
          </cell>
          <cell r="B6750" t="str">
            <v>TRANSPORTE HORIZONTAL MANUAL, DE TUBO DE PPR - PN12 OU PN25 - COM DIÂMETRO MAIOR QUE 75 MM E MENOR OU IGUAL A 110 MM (UNIDADE: MXKM). AF_07/2019</v>
          </cell>
          <cell r="C6750" t="str">
            <v>MXKM</v>
          </cell>
          <cell r="D6750" t="str">
            <v>COLETADO</v>
          </cell>
          <cell r="E6750" t="str">
            <v>15,79</v>
          </cell>
        </row>
        <row r="6751">
          <cell r="A6751" t="str">
            <v>100243</v>
          </cell>
          <cell r="B6751" t="str">
            <v>TRANSPORTE HORIZONTAL MANUAL, DE TUBO DE COBRE - CLASSE E - COM DIÂMETRO MENOR OU IGUAL A 54 MM (UNIDADE: MXKM). AF_07/2019</v>
          </cell>
          <cell r="C6751" t="str">
            <v>MXKM</v>
          </cell>
          <cell r="D6751" t="str">
            <v>COLETADO</v>
          </cell>
          <cell r="E6751" t="str">
            <v>2,56</v>
          </cell>
        </row>
        <row r="6752">
          <cell r="A6752" t="str">
            <v>100244</v>
          </cell>
          <cell r="B6752" t="str">
            <v>TRANSPORTE HORIZONTAL MANUAL, DE TUBO DE COBRE - CLASSE E - COM DIÂMETRO MAIOR QUE 54 MM E MENOR OU IGUAL A 79 MM (UNIDADE: MXKM). AF_07/2019</v>
          </cell>
          <cell r="C6752" t="str">
            <v>MXKM</v>
          </cell>
          <cell r="D6752" t="str">
            <v>COLETADO</v>
          </cell>
          <cell r="E6752" t="str">
            <v>3,20</v>
          </cell>
        </row>
        <row r="6753">
          <cell r="A6753" t="str">
            <v>100245</v>
          </cell>
          <cell r="B6753" t="str">
            <v>TRANSPORTE HORIZONTAL MANUAL, DE TUBO DE COBRE - CLASSE E - COM DIÂMETRO MAIOR QUE 79 MM E MENOR OU IGUAL A 104 MM (UNIDADE: MXKM). AF_07/2019</v>
          </cell>
          <cell r="C6753" t="str">
            <v>MXKM</v>
          </cell>
          <cell r="D6753" t="str">
            <v>COLETADO</v>
          </cell>
          <cell r="E6753" t="str">
            <v>6,41</v>
          </cell>
        </row>
        <row r="6754">
          <cell r="A6754" t="str">
            <v>100246</v>
          </cell>
          <cell r="B6754" t="str">
            <v>TRANSPORTE HORIZONTAL MANUAL, DE TUBO DE PVC SÉRIE NORMAL - ESGOTO PREDIAL, OU REFORÇADO PARA ESGOTO OU ÁGUAS PLUVIAIS PREDIAL, COM DIÂMETRO MENOR OU IGUAL A 75 MM (UNIDADE: MXKM). AF_07/2019</v>
          </cell>
          <cell r="C6754" t="str">
            <v>MXKM</v>
          </cell>
          <cell r="D6754" t="str">
            <v>COLETADO</v>
          </cell>
          <cell r="E6754" t="str">
            <v>2,13</v>
          </cell>
        </row>
        <row r="6755">
          <cell r="A6755" t="str">
            <v>100247</v>
          </cell>
          <cell r="B6755" t="str">
            <v>TRANSPORTE HORIZONTAL MANUAL, DE TUBO DE PVC SÉRIE NORMAL - ESGOTO PREDIAL, OU REFORÇADO PARA ESGOTO OU ÁGUAS PLUVIAIS PREDIAL, COM DIÂMETRO MAIOR QUE 75 MM E MENOR OU IGUAL A 100 MM (UNIDADE: MXKM). AF_07/2019</v>
          </cell>
          <cell r="C6755" t="str">
            <v>MXKM</v>
          </cell>
          <cell r="D6755" t="str">
            <v>COLETADO</v>
          </cell>
          <cell r="E6755" t="str">
            <v>2,67</v>
          </cell>
        </row>
        <row r="6756">
          <cell r="A6756" t="str">
            <v>100248</v>
          </cell>
          <cell r="B6756" t="str">
            <v>TRANSPORTE HORIZONTAL MANUAL, DE TUBO DE PVC SÉRIE NORMAL - ESGOTO PREDIAL, OU REFORÇADO PARA ESGOTO OU ÁGUAS PLUVIAIS PREDIAL, COM DIÂMETRO MAIOR QUE 100 MM E MENOR OU IGUAL A 150 MM (UNIDADE: MXKM). AF_07/2019</v>
          </cell>
          <cell r="C6756" t="str">
            <v>MXKM</v>
          </cell>
          <cell r="D6756" t="str">
            <v>COLETADO</v>
          </cell>
          <cell r="E6756" t="str">
            <v>10,52</v>
          </cell>
        </row>
        <row r="6757">
          <cell r="A6757" t="str">
            <v>100249</v>
          </cell>
          <cell r="B6757" t="str">
            <v>TRANSPORTE HORIZONTAL MANUAL, DE TUBO DE AÇO CARBONO LEVE OU MÉDIO, PRETO OU GALVANIZADO, COM DIÂMETRO MENOR OU IGUAL A 20 MM (UNIDADE: MXKM). AF_07/2019</v>
          </cell>
          <cell r="C6757" t="str">
            <v>MXKM</v>
          </cell>
          <cell r="D6757" t="str">
            <v>COLETADO</v>
          </cell>
          <cell r="E6757" t="str">
            <v>2,13</v>
          </cell>
        </row>
        <row r="6758">
          <cell r="A6758" t="str">
            <v>100250</v>
          </cell>
          <cell r="B6758" t="str">
            <v>TRANSPORTE HORIZONTAL MANUAL, DE TUBO DE AÇO CARBONO LEVE OU MÉDIO, PRETO OU GALVANIZADO, COM DIÂMETRO MAIOR QUE 20 MM E MENOR OU IGUAL A 32 MM (UNIDADE: MXKM). AF_07/2019</v>
          </cell>
          <cell r="C6758" t="str">
            <v>MXKM</v>
          </cell>
          <cell r="D6758" t="str">
            <v>COLETADO</v>
          </cell>
          <cell r="E6758" t="str">
            <v>3,56</v>
          </cell>
        </row>
        <row r="6759">
          <cell r="A6759" t="str">
            <v>100251</v>
          </cell>
          <cell r="B6759" t="str">
            <v>TRANSPORTE HORIZONTAL MANUAL, DE TUBO DE AÇO CARBONO LEVE OU MÉDIO, PRETO OU GALVANIZADO, COM DIÂMETRO MAIOR QUE 32 MM E MENOR OU IGUAL A 65 MM (UNIDADE: MXKM). AF_07/2019</v>
          </cell>
          <cell r="C6759" t="str">
            <v>MXKM</v>
          </cell>
          <cell r="D6759" t="str">
            <v>COLETADO</v>
          </cell>
          <cell r="E6759" t="str">
            <v>10,52</v>
          </cell>
        </row>
        <row r="6760">
          <cell r="A6760" t="str">
            <v>100252</v>
          </cell>
          <cell r="B6760" t="str">
            <v>TRANSPORTE HORIZONTAL MANUAL, DE TUBO DE AÇO CARBONO LEVE OU MÉDIO, PRETO OU GALVANIZADO, COM DIÂMETRO MAIOR QUE 65 MM E MENOR OU IGUAL A 90 MM (UNIDADE: MXKM). AF_07/2019</v>
          </cell>
          <cell r="C6760" t="str">
            <v>MXKM</v>
          </cell>
          <cell r="D6760" t="str">
            <v>COLETADO</v>
          </cell>
          <cell r="E6760" t="str">
            <v>15,79</v>
          </cell>
        </row>
        <row r="6761">
          <cell r="A6761" t="str">
            <v>100253</v>
          </cell>
          <cell r="B6761" t="str">
            <v>TRANSPORTE HORIZONTAL MANUAL, DE TUBO DE AÇO CARBONO LEVE OU MÉDIO, PRETO OU GALVANIZADO, COM DIÂMETRO MAIOR QUE 90 MM E MENOR OU IGUAL A 125 MM (UNIDADE: MXKM). AF_07/2019</v>
          </cell>
          <cell r="C6761" t="str">
            <v>MXKM</v>
          </cell>
          <cell r="D6761" t="str">
            <v>COLETADO</v>
          </cell>
          <cell r="E6761" t="str">
            <v>21,05</v>
          </cell>
        </row>
        <row r="6762">
          <cell r="A6762" t="str">
            <v>100254</v>
          </cell>
          <cell r="B6762" t="str">
            <v>TRANSPORTE HORIZONTAL MANUAL, DE TUBO DE AÇO CARBONO LEVE OU MÉDIO, PRETO OU GALVANIZADO, COM DIÂMETRO MAIOR QUE 125 MM E MENOR OU IGUAL A 150 MM (UNIDADE: MXKM). AF_07/2019</v>
          </cell>
          <cell r="C6762" t="str">
            <v>MXKM</v>
          </cell>
          <cell r="D6762" t="str">
            <v>COLETADO</v>
          </cell>
          <cell r="E6762" t="str">
            <v>31,58</v>
          </cell>
        </row>
        <row r="6763">
          <cell r="A6763" t="str">
            <v>100255</v>
          </cell>
          <cell r="B6763" t="str">
            <v>TRANSPORTE HORIZONTAL MANUAL, DE TÁBUAS DE MADEIRA COM SEÇÃO TRANSVERSAL DE 2,5 X 25 CM E 2,5 X 30 CM (UNIDADE: MXKM). AF_07/2019</v>
          </cell>
          <cell r="C6763" t="str">
            <v>MXKM</v>
          </cell>
          <cell r="D6763" t="str">
            <v>COLETADO</v>
          </cell>
          <cell r="E6763" t="str">
            <v>10,68</v>
          </cell>
        </row>
        <row r="6764">
          <cell r="A6764" t="str">
            <v>100256</v>
          </cell>
          <cell r="B6764" t="str">
            <v>TRANSPORTE HORIZONTAL MANUAL, DE CAIBROS DE MADEIRA COM SEÇÃO TRANSVERSAL DE 7,5 X 6 CM E 6 X 8 CM (UNIDADE: MXKM). AF_07/2019</v>
          </cell>
          <cell r="C6764" t="str">
            <v>MXKM</v>
          </cell>
          <cell r="D6764" t="str">
            <v>COLETADO</v>
          </cell>
          <cell r="E6764" t="str">
            <v>7,12</v>
          </cell>
        </row>
        <row r="6765">
          <cell r="A6765" t="str">
            <v>100257</v>
          </cell>
          <cell r="B6765" t="str">
            <v>TRANSPORTE HORIZONTAL MANUAL, DE RIPAS DE MADEIRA COM SEÇÃO TRANSVERSAL DE 1 X 5 CM E 2 X 5 CM (UNIDADE: MXKM). AF_07/2019</v>
          </cell>
          <cell r="C6765" t="str">
            <v>MXKM</v>
          </cell>
          <cell r="D6765" t="str">
            <v>COLETADO</v>
          </cell>
          <cell r="E6765" t="str">
            <v>4,27</v>
          </cell>
        </row>
        <row r="6766">
          <cell r="A6766" t="str">
            <v>100258</v>
          </cell>
          <cell r="B6766" t="str">
            <v>TRANSPORTE HORIZONTAL MANUAL, DE VIGAS DE MADEIRA COM SEÇÃO TRANSVERSAL DE 5 X 12 CM (UNIDADE: MXKM). AF_07/2019</v>
          </cell>
          <cell r="C6766" t="str">
            <v>MXKM</v>
          </cell>
          <cell r="D6766" t="str">
            <v>COLETADO</v>
          </cell>
          <cell r="E6766" t="str">
            <v>10,68</v>
          </cell>
        </row>
        <row r="6767">
          <cell r="A6767" t="str">
            <v>100259</v>
          </cell>
          <cell r="B6767" t="str">
            <v>TRANSPORTE HORIZONTAL MANUAL, DE VIGAS DE MADEIRA COM SEÇÃO TRANSVERSAL DE 6 X 16 CM (UNIDADE: MXKM). AF_07/2019</v>
          </cell>
          <cell r="C6767" t="str">
            <v>MXKM</v>
          </cell>
          <cell r="D6767" t="str">
            <v>COLETADO</v>
          </cell>
          <cell r="E6767" t="str">
            <v>21,05</v>
          </cell>
        </row>
        <row r="6768">
          <cell r="A6768" t="str">
            <v>100260</v>
          </cell>
          <cell r="B6768" t="str">
            <v>TRANSPORTE HORIZONTAL MANUAL, DE VERGALHÕES DE AÇO COM DIÂMETRO DE 5 MM (UNIDADE: KGXKM). AF_07/2019</v>
          </cell>
          <cell r="C6768" t="str">
            <v>KGXKM</v>
          </cell>
          <cell r="D6768" t="str">
            <v>COLETADO</v>
          </cell>
          <cell r="E6768" t="str">
            <v>6,94</v>
          </cell>
        </row>
        <row r="6769">
          <cell r="A6769" t="str">
            <v>100261</v>
          </cell>
          <cell r="B6769" t="str">
            <v>TRANSPORTE HORIZONTAL MANUAL, DE VERGALHÕES DE AÇO COM DIÂMETRO DE 6,3 MM (UNIDADE: KGXKM). AF_07/2019</v>
          </cell>
          <cell r="C6769" t="str">
            <v>KGXKM</v>
          </cell>
          <cell r="D6769" t="str">
            <v>COLETADO</v>
          </cell>
          <cell r="E6769" t="str">
            <v>4,36</v>
          </cell>
        </row>
        <row r="6770">
          <cell r="A6770" t="str">
            <v>100262</v>
          </cell>
          <cell r="B6770" t="str">
            <v>TRANSPORTE HORIZONTAL MANUAL, DE VERGALHÕES DE AÇO COM DIÂMETRO DE 8 MM (UNIDADE: KGXKM). AF_07/2019</v>
          </cell>
          <cell r="C6770" t="str">
            <v>KGXKM</v>
          </cell>
          <cell r="D6770" t="str">
            <v>COLETADO</v>
          </cell>
          <cell r="E6770" t="str">
            <v>2,70</v>
          </cell>
        </row>
        <row r="6771">
          <cell r="A6771" t="str">
            <v>100263</v>
          </cell>
          <cell r="B6771" t="str">
            <v>TRANSPORTE HORIZONTAL MANUAL, DE VERGALHÕES DE AÇO COM DIÂMETRO DE 10 MM; 12,5 MM; 16 MM; 20 MM; 25 MM OU 32 MM (UNIDADE: KGXKM). AF_07/2019</v>
          </cell>
          <cell r="C6771" t="str">
            <v>KGXKM</v>
          </cell>
          <cell r="D6771" t="str">
            <v>COLETADO</v>
          </cell>
          <cell r="E6771" t="str">
            <v>1,73</v>
          </cell>
        </row>
        <row r="6772">
          <cell r="A6772" t="str">
            <v>100264</v>
          </cell>
          <cell r="B6772" t="str">
            <v>TRANSPORTE HORIZONTAL MANUAL, DE JANELA (UNIDADE: M2XKM). AF_07/2019</v>
          </cell>
          <cell r="C6772" t="str">
            <v>M2XKM</v>
          </cell>
          <cell r="D6772" t="str">
            <v>COLETADO</v>
          </cell>
          <cell r="E6772" t="str">
            <v>31,53</v>
          </cell>
        </row>
        <row r="6773">
          <cell r="A6773" t="str">
            <v>100265</v>
          </cell>
          <cell r="B6773" t="str">
            <v>TRANSPORTE VERTICAL MANUAL, 1 PAVIMENTO, DE JANELA (UNIDADE: M2). AF_07/2019</v>
          </cell>
          <cell r="C6773" t="str">
            <v>M2</v>
          </cell>
          <cell r="D6773" t="str">
            <v>COLETADO</v>
          </cell>
          <cell r="E6773" t="str">
            <v>0,66</v>
          </cell>
        </row>
        <row r="6774">
          <cell r="A6774" t="str">
            <v>100266</v>
          </cell>
          <cell r="B6774" t="str">
            <v>TRANSPORTE HORIZONTAL MANUAL, DE PORTA (UNIDADE: UNIDXKM). AF_07/2019</v>
          </cell>
          <cell r="C6774" t="str">
            <v>UNXKM</v>
          </cell>
          <cell r="D6774" t="str">
            <v>COLETADO</v>
          </cell>
          <cell r="E6774" t="str">
            <v>67,02</v>
          </cell>
        </row>
        <row r="6775">
          <cell r="A6775" t="str">
            <v>100267</v>
          </cell>
          <cell r="B6775" t="str">
            <v>TRANSPORTE VERTICAL MANUAL, 1 PAVIMENTO, DE PORTA (UNIDADE: UNID). AF_07/2019</v>
          </cell>
          <cell r="C6775" t="str">
            <v>UN</v>
          </cell>
          <cell r="D6775" t="str">
            <v>COLETADO</v>
          </cell>
          <cell r="E6775" t="str">
            <v>1,32</v>
          </cell>
        </row>
        <row r="6776">
          <cell r="A6776" t="str">
            <v>100268</v>
          </cell>
          <cell r="B6776" t="str">
            <v>TRANSPORTE HORIZONTAL MANUAL, DE BANCADA DE MÁRMORE OU GRANITO PARA COZINHA/LAVATÓRIO OU MÁRMORE SINTÉTICO COM CUBA INTEGRADA (UNIDADE: UNIDXKM). AF_07/2019</v>
          </cell>
          <cell r="C6776" t="str">
            <v>UNXKM</v>
          </cell>
          <cell r="D6776" t="str">
            <v>COLETADO</v>
          </cell>
          <cell r="E6776" t="str">
            <v>67,02</v>
          </cell>
        </row>
        <row r="6777">
          <cell r="A6777" t="str">
            <v>100269</v>
          </cell>
          <cell r="B6777" t="str">
            <v>TRANSPORTE VERTICAL, BANCADA DE MÁRMORE OU GRANITO PARA COZINHA/LAVATÓRIO OU MÁRMORE SINTÉTICO COM CUBA INTEGRADA, MANUAL, 1 PAVIMENTO, (UNIDADE: UNID). AF_07/2019</v>
          </cell>
          <cell r="C6777" t="str">
            <v>UN</v>
          </cell>
          <cell r="D6777" t="str">
            <v>COLETADO</v>
          </cell>
          <cell r="E6777" t="str">
            <v>1,32</v>
          </cell>
        </row>
        <row r="6778">
          <cell r="A6778" t="str">
            <v>100270</v>
          </cell>
          <cell r="B6778" t="str">
            <v>TRANSPORTE HORIZONTAL COM CARRINHO PLATAFORMA, DE BANCADA DE MÁRMORE OU GRANITO PARA COZINHA/LAVATÓRIO OU MÁRMORE SINTÉTICO COM CUBA INTEGRADA (UNIDADE: UNIDXKM). AF_07/2019</v>
          </cell>
          <cell r="C6778" t="str">
            <v>UNXKM</v>
          </cell>
          <cell r="D6778" t="str">
            <v>COLETADO</v>
          </cell>
          <cell r="E6778" t="str">
            <v>50,24</v>
          </cell>
        </row>
        <row r="6779">
          <cell r="A6779" t="str">
            <v>100271</v>
          </cell>
          <cell r="B6779" t="str">
            <v>TRANSPORTE HORIZONTAL MANUAL, DE VIDRO (UNIDADE: M2XKM). AF_07/2019</v>
          </cell>
          <cell r="C6779" t="str">
            <v>M2XKM</v>
          </cell>
          <cell r="D6779" t="str">
            <v>COLETADO</v>
          </cell>
          <cell r="E6779" t="str">
            <v>50,27</v>
          </cell>
        </row>
        <row r="6780">
          <cell r="A6780" t="str">
            <v>100272</v>
          </cell>
          <cell r="B6780" t="str">
            <v>TRANSPORTE VERTICAL MANUAL, 1 PAVIMENTO, DE VIDRO (UNIDADE: M2). AF_07/2019</v>
          </cell>
          <cell r="C6780" t="str">
            <v>M2</v>
          </cell>
          <cell r="D6780" t="str">
            <v>COLETADO</v>
          </cell>
          <cell r="E6780" t="str">
            <v>0,99</v>
          </cell>
        </row>
        <row r="6781">
          <cell r="A6781" t="str">
            <v>100273</v>
          </cell>
          <cell r="B6781" t="str">
            <v>TRANSPORTE HORIZONTAL MANUAL, DE TELA DE AÇO (UNIDADE: KGXKM). AF_07/2019</v>
          </cell>
          <cell r="C6781" t="str">
            <v>KGXKM</v>
          </cell>
          <cell r="D6781" t="str">
            <v>COLETADO</v>
          </cell>
          <cell r="E6781" t="str">
            <v>2,62</v>
          </cell>
        </row>
        <row r="6782">
          <cell r="A6782" t="str">
            <v>100274</v>
          </cell>
          <cell r="B6782" t="str">
            <v>TRANSPORTE HORIZONTAL MANUAL, DE COMPENSADO DE MADEIRA (UNIDADE: M2XKM). AF_07/2019</v>
          </cell>
          <cell r="C6782" t="str">
            <v>M2XKM</v>
          </cell>
          <cell r="D6782" t="str">
            <v>COLETADO</v>
          </cell>
          <cell r="E6782" t="str">
            <v>22,35</v>
          </cell>
        </row>
        <row r="6783">
          <cell r="A6783" t="str">
            <v>100275</v>
          </cell>
          <cell r="B6783" t="str">
            <v>TRANSPORTE HORIZONTAL MANUAL, DE TELHA TERMOACÚSTICA OU TELHA DE AÇO ZINCADO (UNIDADE: M2XKM). AF_07/2019</v>
          </cell>
          <cell r="C6783" t="str">
            <v>M2XKM</v>
          </cell>
          <cell r="D6783" t="str">
            <v>COLETADO</v>
          </cell>
          <cell r="E6783" t="str">
            <v>14,45</v>
          </cell>
        </row>
        <row r="6784">
          <cell r="A6784" t="str">
            <v>100276</v>
          </cell>
          <cell r="B6784" t="str">
            <v>TRANSPORTE HORIZONTAL MANUAL, DE TELHA DE FIBROCIMENTO OU TELHA ESTRUTURAL DE FIBROCIMENTO, CANALETE 90 OU KALHETÃO (UNIDADE: M2XKM). AF_07/2019</v>
          </cell>
          <cell r="C6784" t="str">
            <v>M2XKM</v>
          </cell>
          <cell r="D6784" t="str">
            <v>COLETADO</v>
          </cell>
          <cell r="E6784" t="str">
            <v>26,37</v>
          </cell>
        </row>
        <row r="6785">
          <cell r="A6785" t="str">
            <v>100277</v>
          </cell>
          <cell r="B6785" t="str">
            <v>TRANSPORTE HORIZONTAL COM MANIPULADOR TELESCÓPICO, DE TELHAS TERMOACÚSTICAS, FIBROCIMENTO, AÇO ZINCADO, FIBROCIMENTO ESTRUTURAL, CANALETE 90 OU KALHETÃO (UNIDADE: M2XKM). AF_07/2019</v>
          </cell>
          <cell r="C6785" t="str">
            <v>M2XKM</v>
          </cell>
          <cell r="D6785" t="str">
            <v>ATRIBUÍDO SÃO PAULO</v>
          </cell>
          <cell r="E6785" t="str">
            <v>1,89</v>
          </cell>
        </row>
        <row r="6786">
          <cell r="A6786" t="str">
            <v>100278</v>
          </cell>
          <cell r="B6786" t="str">
            <v>TRANSPORTE HORIZONTAL MANUAL, DE BACIA SANITÁRIA, CAIXA ACOPLADA, TANQUE OU PIA (UNIDADE: UNIDXKM). AF_07/2019</v>
          </cell>
          <cell r="C6786" t="str">
            <v>UNXKM</v>
          </cell>
          <cell r="D6786" t="str">
            <v>COLETADO</v>
          </cell>
          <cell r="E6786" t="str">
            <v>32,06</v>
          </cell>
        </row>
        <row r="6787">
          <cell r="A6787" t="str">
            <v>100279</v>
          </cell>
          <cell r="B6787" t="str">
            <v>TRANSPORTE VERTICAL MANUAL, 1 PAVIMENTO, DE BACIA SANITÁRIA, CAIXA ACOPLADA, TANQUE OU PIA (UNIDADE: UNID). AF_07/2019</v>
          </cell>
          <cell r="C6787" t="str">
            <v>UN</v>
          </cell>
          <cell r="D6787" t="str">
            <v>COLETADO</v>
          </cell>
          <cell r="E6787" t="str">
            <v>0,62</v>
          </cell>
        </row>
        <row r="6788">
          <cell r="A6788" t="str">
            <v>100280</v>
          </cell>
          <cell r="B6788" t="str">
            <v>TRANSPORTE HORIZONTAL COM CARRINHO PLATAFORMA, DE BACIA SANITÁRIA, CAIXA ACOPLADA, TANQUE OU PIA (UNIDADE: UNIDXKM). AF_07/2019</v>
          </cell>
          <cell r="C6788" t="str">
            <v>UNXKM</v>
          </cell>
          <cell r="D6788" t="str">
            <v>COLETADO</v>
          </cell>
          <cell r="E6788" t="str">
            <v>14,72</v>
          </cell>
        </row>
        <row r="6789">
          <cell r="A6789" t="str">
            <v>100281</v>
          </cell>
          <cell r="B6789" t="str">
            <v>TRANSPORTE HORIZONTAL COM MANIPULADOR TELESCÓPICO, DE BACIA SANITÁRIA, CAIXA ACOPLADA, TANQUE OU PIA (UNIDADE: UNIDXKM). AF_07/2019</v>
          </cell>
          <cell r="C6789" t="str">
            <v>UNXKM</v>
          </cell>
          <cell r="D6789" t="str">
            <v>ATRIBUÍDO SÃO PAULO</v>
          </cell>
          <cell r="E6789" t="str">
            <v>3,64</v>
          </cell>
        </row>
        <row r="6790">
          <cell r="A6790" t="str">
            <v>100282</v>
          </cell>
          <cell r="B6790" t="str">
            <v>TRANSPORTE HORIZONTAL MANUAL, DE TELHA DE CONCRETO OU CERÂMICA (UNIDADE: M2XKM). AF_07/2019</v>
          </cell>
          <cell r="C6790" t="str">
            <v>M2XKM</v>
          </cell>
          <cell r="D6790" t="str">
            <v>COLETADO</v>
          </cell>
          <cell r="E6790" t="str">
            <v>125,57</v>
          </cell>
        </row>
        <row r="6791">
          <cell r="A6791" t="str">
            <v>100283</v>
          </cell>
          <cell r="B6791" t="str">
            <v>TRANSPORTE HORIZONTAL COM CARRINHO PLATAFORMA, DE TELHA DE CONCRETO OU CERÂMICA (UNIDADE: M2XKM). AF_07/2019</v>
          </cell>
          <cell r="C6791" t="str">
            <v>M2XKM</v>
          </cell>
          <cell r="D6791" t="str">
            <v>COLETADO</v>
          </cell>
          <cell r="E6791" t="str">
            <v>20,28</v>
          </cell>
        </row>
        <row r="6792">
          <cell r="A6792" t="str">
            <v>100284</v>
          </cell>
          <cell r="B6792" t="str">
            <v>TRANSPORTE HORIZONTAL COM MANIPULADOR TELESCÓPICO, DE TELHA DE CONCRETO OU CERÂMICA (UNIDADE: M2XKM). AF_07/2019</v>
          </cell>
          <cell r="C6792" t="str">
            <v>M2XKM</v>
          </cell>
          <cell r="D6792" t="str">
            <v>ATRIBUÍDO SÃO PAULO</v>
          </cell>
          <cell r="E6792" t="str">
            <v>10,66</v>
          </cell>
        </row>
        <row r="6793">
          <cell r="A6793" t="str">
            <v>100285</v>
          </cell>
          <cell r="B6793" t="str">
            <v>TRANSPORTE HORIZONTAL MANUAL, DE BARRAMENTO BLINDADO (UNIDADE: MXKM). AF_07/2019</v>
          </cell>
          <cell r="C6793" t="str">
            <v>MXKM</v>
          </cell>
          <cell r="D6793" t="str">
            <v>COLETADO</v>
          </cell>
          <cell r="E6793" t="str">
            <v>33,74</v>
          </cell>
        </row>
        <row r="6794">
          <cell r="A6794" t="str">
            <v>100286</v>
          </cell>
          <cell r="B6794" t="str">
            <v>TRANSPORTE HORIZONTAL COM CARRINHO PLATAFORMA, DE BARRAMENTO BLINDADO (UNIDADE: MXKM). AF_07/2019</v>
          </cell>
          <cell r="C6794" t="str">
            <v>MXKM</v>
          </cell>
          <cell r="D6794" t="str">
            <v>COLETADO</v>
          </cell>
          <cell r="E6794" t="str">
            <v>10,99</v>
          </cell>
        </row>
        <row r="6795">
          <cell r="A6795" t="str">
            <v>100287</v>
          </cell>
          <cell r="B6795" t="str">
            <v>TRANSPORTE HORIZONTAL MANUAL, DE CALHA QUADRADA NÚMERO 24  CORTE 33 (UNIDADE: MXKM). AF_07/2019</v>
          </cell>
          <cell r="C6795" t="str">
            <v>MXKM</v>
          </cell>
          <cell r="D6795" t="str">
            <v>COLETADO</v>
          </cell>
          <cell r="E6795" t="str">
            <v>10,52</v>
          </cell>
        </row>
        <row r="6796">
          <cell r="A6796" t="str">
            <v>99802</v>
          </cell>
          <cell r="B6796" t="str">
            <v>LIMPEZA DE PISO CERÂMICO OU PORCELANATO COM VASSOURA A SECO. AF_04/2019</v>
          </cell>
          <cell r="C6796" t="str">
            <v>M2</v>
          </cell>
          <cell r="D6796" t="str">
            <v>COLETADO</v>
          </cell>
          <cell r="E6796" t="str">
            <v>0,43</v>
          </cell>
        </row>
        <row r="6797">
          <cell r="A6797" t="str">
            <v>99803</v>
          </cell>
          <cell r="B6797" t="str">
            <v>LIMPEZA DE PISO CERÂMICO OU PORCELANATO COM PANO ÚMIDO. AF_04/2019</v>
          </cell>
          <cell r="C6797" t="str">
            <v>M2</v>
          </cell>
          <cell r="D6797" t="str">
            <v>COLETADO</v>
          </cell>
          <cell r="E6797" t="str">
            <v>1,66</v>
          </cell>
        </row>
        <row r="6798">
          <cell r="A6798" t="str">
            <v>99804</v>
          </cell>
          <cell r="B6798" t="str">
            <v>LIMPEZA DE PISO CERÂMICO OU PORCELANATO UTILIZANDO DETERGENTE NEUTRO E ESCOVAÇÃO MANUAL. AF_04/2019</v>
          </cell>
          <cell r="C6798" t="str">
            <v>M2</v>
          </cell>
          <cell r="D6798" t="str">
            <v>COEFICIENTE DE REPRESENTATIVIDADE</v>
          </cell>
          <cell r="E6798" t="str">
            <v>4,35</v>
          </cell>
        </row>
        <row r="6799">
          <cell r="A6799" t="str">
            <v>99805</v>
          </cell>
          <cell r="B6799" t="str">
            <v>LIMPEZA DE PISO CERÂMICO OU COM PEDRAS RÚSTICAS UTILIZANDO ÁCIDO MURIÁTICO. AF_04/2019</v>
          </cell>
          <cell r="C6799" t="str">
            <v>M2</v>
          </cell>
          <cell r="D6799" t="str">
            <v>COEFICIENTE DE REPRESENTATIVIDADE</v>
          </cell>
          <cell r="E6799" t="str">
            <v>9,32</v>
          </cell>
        </row>
        <row r="6800">
          <cell r="A6800" t="str">
            <v>99806</v>
          </cell>
          <cell r="B6800" t="str">
            <v>LIMPEZA DE REVESTIMENTO CERÂMICO EM PAREDE COM PANO ÚMIDO AF_04/2019</v>
          </cell>
          <cell r="C6800" t="str">
            <v>M2</v>
          </cell>
          <cell r="D6800" t="str">
            <v>COLETADO</v>
          </cell>
          <cell r="E6800" t="str">
            <v>0,68</v>
          </cell>
        </row>
        <row r="6801">
          <cell r="A6801" t="str">
            <v>99807</v>
          </cell>
          <cell r="B6801" t="str">
            <v>LIMPEZA DE REVESTIMENTO CERÂMICO EM PAREDE UTILIZANDO DETERGENTE NEUTRO E ESCOVAÇÃO MANUAL. AF_04/2019</v>
          </cell>
          <cell r="C6801" t="str">
            <v>M2</v>
          </cell>
          <cell r="D6801" t="str">
            <v>COEFICIENTE DE REPRESENTATIVIDADE</v>
          </cell>
          <cell r="E6801" t="str">
            <v>1,34</v>
          </cell>
        </row>
        <row r="6802">
          <cell r="A6802" t="str">
            <v>99808</v>
          </cell>
          <cell r="B6802" t="str">
            <v>LIMPEZA DE REVESTIMENTO CERÂMICO EM PAREDE UTILIZANDO ÁCIDO MURIÁTICO. AF_04/2019</v>
          </cell>
          <cell r="C6802" t="str">
            <v>M2</v>
          </cell>
          <cell r="D6802" t="str">
            <v>COEFICIENTE DE REPRESENTATIVIDADE</v>
          </cell>
          <cell r="E6802" t="str">
            <v>3,47</v>
          </cell>
        </row>
        <row r="6803">
          <cell r="A6803" t="str">
            <v>99809</v>
          </cell>
          <cell r="B6803" t="str">
            <v>LIMPEZA DE PISO DE LADRILHO HIDRÁULICO COM PANO ÚMIDO. AF_04/2019</v>
          </cell>
          <cell r="C6803" t="str">
            <v>M2</v>
          </cell>
          <cell r="D6803" t="str">
            <v>COLETADO</v>
          </cell>
          <cell r="E6803" t="str">
            <v>4,74</v>
          </cell>
        </row>
        <row r="6804">
          <cell r="A6804" t="str">
            <v>99810</v>
          </cell>
          <cell r="B6804" t="str">
            <v>LIMPEZA DE PISO DE MÁRMORE/GRANITO UTILIZANDO DETERGENTE NEUTRO E ESCOVAÇÃO MANUAL. AF_04/2019</v>
          </cell>
          <cell r="C6804" t="str">
            <v>M2</v>
          </cell>
          <cell r="D6804" t="str">
            <v>COEFICIENTE DE REPRESENTATIVIDADE</v>
          </cell>
          <cell r="E6804" t="str">
            <v>5,94</v>
          </cell>
        </row>
        <row r="6805">
          <cell r="A6805" t="str">
            <v>99811</v>
          </cell>
          <cell r="B6805" t="str">
            <v>LIMPEZA DE CONTRAPISO COM VASSOURA A SECO. AF_04/2019</v>
          </cell>
          <cell r="C6805" t="str">
            <v>M2</v>
          </cell>
          <cell r="D6805" t="str">
            <v>COLETADO</v>
          </cell>
          <cell r="E6805" t="str">
            <v>2,83</v>
          </cell>
        </row>
        <row r="6806">
          <cell r="A6806" t="str">
            <v>99812</v>
          </cell>
          <cell r="B6806" t="str">
            <v>LIMPEZA DE LADRILHO HIDRÁULICO EM PAREDE COM PANO ÚMIDO. AF_04/2019</v>
          </cell>
          <cell r="C6806" t="str">
            <v>M2</v>
          </cell>
          <cell r="D6806" t="str">
            <v>COLETADO</v>
          </cell>
          <cell r="E6806" t="str">
            <v>0,91</v>
          </cell>
        </row>
        <row r="6807">
          <cell r="A6807" t="str">
            <v>99813</v>
          </cell>
          <cell r="B6807" t="str">
            <v>LIMPEZA DE MÁRMORE/GRANITO EM PAREDE UTILIZANDO DETERGENTE NEUTRO E ESCOVAÇÃO MANUAL. AF_04/2019</v>
          </cell>
          <cell r="C6807" t="str">
            <v>M2</v>
          </cell>
          <cell r="D6807" t="str">
            <v>COEFICIENTE DE REPRESENTATIVIDADE</v>
          </cell>
          <cell r="E6807" t="str">
            <v>0,81</v>
          </cell>
        </row>
        <row r="6808">
          <cell r="A6808" t="str">
            <v>99814</v>
          </cell>
          <cell r="B6808" t="str">
            <v>LIMPEZA DE SUPERFÍCIE COM JATO DE ALTA PRESSÃO. AF_04/2019</v>
          </cell>
          <cell r="C6808" t="str">
            <v>M2</v>
          </cell>
          <cell r="D6808" t="str">
            <v>COEFICIENTE DE REPRESENTATIVIDADE</v>
          </cell>
          <cell r="E6808" t="str">
            <v>1,56</v>
          </cell>
        </row>
        <row r="6809">
          <cell r="A6809" t="str">
            <v>99815</v>
          </cell>
          <cell r="B6809" t="str">
            <v>LIMPEZA DE PIA INOX COM BANCADA DE PEDRA, INCLUSIVE METAIS CORRESPONDENTES. AF_04/2019</v>
          </cell>
          <cell r="C6809" t="str">
            <v>UN</v>
          </cell>
          <cell r="D6809" t="str">
            <v>COEFICIENTE DE REPRESENTATIVIDADE</v>
          </cell>
          <cell r="E6809" t="str">
            <v>8,24</v>
          </cell>
        </row>
        <row r="6810">
          <cell r="A6810" t="str">
            <v>99816</v>
          </cell>
          <cell r="B6810" t="str">
            <v>LIMPEZA DE TANQUE OU LAVATÓRIO DE LOUÇA ISOLADO, INCLUSIVE METAIS CORRESPONDENTES. AF_04/2019</v>
          </cell>
          <cell r="C6810" t="str">
            <v>UN</v>
          </cell>
          <cell r="D6810" t="str">
            <v>COEFICIENTE DE REPRESENTATIVIDADE</v>
          </cell>
          <cell r="E6810" t="str">
            <v>8,67</v>
          </cell>
        </row>
        <row r="6811">
          <cell r="A6811" t="str">
            <v>99817</v>
          </cell>
          <cell r="B6811" t="str">
            <v>LIMPEZA DE LAVATÓRIO DE LOUÇA COM BANCADA DE PEDRA, INCLUSIVE METAIS CORRESPONDENTES. AF_04/2019</v>
          </cell>
          <cell r="C6811" t="str">
            <v>UN</v>
          </cell>
          <cell r="D6811" t="str">
            <v>COEFICIENTE DE REPRESENTATIVIDADE</v>
          </cell>
          <cell r="E6811" t="str">
            <v>5,68</v>
          </cell>
        </row>
        <row r="6812">
          <cell r="A6812" t="str">
            <v>99818</v>
          </cell>
          <cell r="B6812" t="str">
            <v>LIMPEZA DE BACIA SANITÁRIA, BIDÊ OU MICTÓRIO EM LOUÇA, INCLUSIVE METAIS CORRESPONDENTES. AF_04/2019</v>
          </cell>
          <cell r="C6812" t="str">
            <v>UN</v>
          </cell>
          <cell r="D6812" t="str">
            <v>COEFICIENTE DE REPRESENTATIVIDADE</v>
          </cell>
          <cell r="E6812" t="str">
            <v>5,68</v>
          </cell>
        </row>
        <row r="6813">
          <cell r="A6813" t="str">
            <v>99819</v>
          </cell>
          <cell r="B6813" t="str">
            <v>LIMPEZA DE BANCADA DE PEDRA (MÁRMORE OU GRANITO). AF_04/2019</v>
          </cell>
          <cell r="C6813" t="str">
            <v>M2</v>
          </cell>
          <cell r="D6813" t="str">
            <v>COEFICIENTE DE REPRESENTATIVIDADE</v>
          </cell>
          <cell r="E6813" t="str">
            <v>13,61</v>
          </cell>
        </row>
        <row r="6814">
          <cell r="A6814" t="str">
            <v>99820</v>
          </cell>
          <cell r="B6814" t="str">
            <v>LIMPEZA DE JANELA INTEIRAMENTE DE VIDRO. AF_04/2019</v>
          </cell>
          <cell r="C6814" t="str">
            <v>M2</v>
          </cell>
          <cell r="D6814" t="str">
            <v>COEFICIENTE DE REPRESENTATIVIDADE</v>
          </cell>
          <cell r="E6814" t="str">
            <v>1,85</v>
          </cell>
        </row>
        <row r="6815">
          <cell r="A6815" t="str">
            <v>99821</v>
          </cell>
          <cell r="B6815" t="str">
            <v>LIMPEZA DE JANELA DE VIDRO COM CAIXILHO EM AÇO/ALUMÍNIO/PVC. AF_04/2019</v>
          </cell>
          <cell r="C6815" t="str">
            <v>M2</v>
          </cell>
          <cell r="D6815" t="str">
            <v>COEFICIENTE DE REPRESENTATIVIDADE</v>
          </cell>
          <cell r="E6815" t="str">
            <v>2,93</v>
          </cell>
        </row>
        <row r="6816">
          <cell r="A6816" t="str">
            <v>99822</v>
          </cell>
          <cell r="B6816" t="str">
            <v>LIMPEZA DE PORTA DE MADEIRA. AF_04/2019</v>
          </cell>
          <cell r="C6816" t="str">
            <v>M2</v>
          </cell>
          <cell r="D6816" t="str">
            <v>COLETADO</v>
          </cell>
          <cell r="E6816" t="str">
            <v>0,80</v>
          </cell>
        </row>
        <row r="6817">
          <cell r="A6817" t="str">
            <v>99823</v>
          </cell>
          <cell r="B6817" t="str">
            <v>LIMPEZA DE PORTA INTEIRAMENTE DE VIDRO. AF_04/2019</v>
          </cell>
          <cell r="C6817" t="str">
            <v>M2</v>
          </cell>
          <cell r="D6817" t="str">
            <v>COEFICIENTE DE REPRESENTATIVIDADE</v>
          </cell>
          <cell r="E6817" t="str">
            <v>2,12</v>
          </cell>
        </row>
        <row r="6818">
          <cell r="A6818" t="str">
            <v>99824</v>
          </cell>
          <cell r="B6818" t="str">
            <v>LIMPEZA DE PORTA EM AÇO/ALUMÍNIO. AF_04/2019</v>
          </cell>
          <cell r="C6818" t="str">
            <v>M2</v>
          </cell>
          <cell r="D6818" t="str">
            <v>COEFICIENTE DE REPRESENTATIVIDADE</v>
          </cell>
          <cell r="E6818" t="str">
            <v>2,27</v>
          </cell>
        </row>
        <row r="6819">
          <cell r="A6819" t="str">
            <v>99825</v>
          </cell>
          <cell r="B6819" t="str">
            <v>LIMPEZA DE PORTA DE VIDRO COM CAIXILHO EM AÇO/ ALUMÍNIO/ PVC. AF_04/2019</v>
          </cell>
          <cell r="C6819" t="str">
            <v>M2</v>
          </cell>
          <cell r="D6819" t="str">
            <v>COEFICIENTE DE REPRESENTATIVIDADE</v>
          </cell>
          <cell r="E6819" t="str">
            <v>3,34</v>
          </cell>
        </row>
        <row r="6820">
          <cell r="A6820" t="str">
            <v>99826</v>
          </cell>
          <cell r="B6820" t="str">
            <v>LIMPEZA DE FORRO REMOVÍVEL COM PANO ÚMIDO. AF_04/2019</v>
          </cell>
          <cell r="C6820" t="str">
            <v>M2</v>
          </cell>
          <cell r="D6820" t="str">
            <v>COLETADO</v>
          </cell>
          <cell r="E6820" t="str">
            <v>1,23</v>
          </cell>
        </row>
        <row r="6821">
          <cell r="A6821" t="str">
            <v>97010</v>
          </cell>
          <cell r="B6821" t="str">
            <v>GUARDA-CORPO FIXADO EM FÔRMA DE MADEIRA COM TRAVESSÕES EM MADEIRA PREGADA E FECHAMENTO EM TELA DE POLIPROPILENO PARA EDIFICAÇÕES COM ATÉ 2 PAVIMENTOS. AF_11/2017</v>
          </cell>
          <cell r="C6821" t="str">
            <v>M</v>
          </cell>
          <cell r="D6821" t="str">
            <v>COEFICIENTE DE REPRESENTATIVIDADE</v>
          </cell>
          <cell r="E6821" t="str">
            <v>40,95</v>
          </cell>
        </row>
        <row r="6822">
          <cell r="A6822" t="str">
            <v>97011</v>
          </cell>
          <cell r="B6822" t="str">
            <v>GUARDA-CORPO FIXADO EM FÔRMA DE MADEIRA COM TRAVESSÕES EM MADEIRA PREGADA E FECHAMENTO EM TELA DE POLIPROPILENO PARA EDIFICAÇÕES COM  3 PAVIMENTOS. AF_11/2017</v>
          </cell>
          <cell r="C6822" t="str">
            <v>M</v>
          </cell>
          <cell r="D6822" t="str">
            <v>COEFICIENTE DE REPRESENTATIVIDADE</v>
          </cell>
          <cell r="E6822" t="str">
            <v>32,58</v>
          </cell>
        </row>
        <row r="6823">
          <cell r="A6823" t="str">
            <v>97012</v>
          </cell>
          <cell r="B6823" t="str">
            <v>GUARDA-CORPO FIXADO EM FÔRMA DE MADEIRA COM TRAVESSÕES EM MADEIRA PREGADA E FECHAMENTO EM TELA DE POLIPROPILENO PARA EDIFICAÇÕES COM ALTURA IGUAL OU SUPERIOR A 4 PAVIMENTOS. AF_11/2017</v>
          </cell>
          <cell r="C6823" t="str">
            <v>M</v>
          </cell>
          <cell r="D6823" t="str">
            <v>COEFICIENTE DE REPRESENTATIVIDADE</v>
          </cell>
          <cell r="E6823" t="str">
            <v>28,40</v>
          </cell>
        </row>
        <row r="6824">
          <cell r="A6824" t="str">
            <v>97013</v>
          </cell>
          <cell r="B6824" t="str">
            <v>GUARDA-CORPO FIXADO EM FÔRMA DE MADEIRA COM TRAVESSÕES EM MADEIRA PREGADA E FECHAMENTO EM PAINEL COMPENSADO PARA EDIFICAÇÕES COM ATÉ 2 PAVIMENTOS. AF_11/2017</v>
          </cell>
          <cell r="C6824" t="str">
            <v>M</v>
          </cell>
          <cell r="D6824" t="str">
            <v>COEFICIENTE DE REPRESENTATIVIDADE</v>
          </cell>
          <cell r="E6824" t="str">
            <v>93,82</v>
          </cell>
        </row>
        <row r="6825">
          <cell r="A6825" t="str">
            <v>97014</v>
          </cell>
          <cell r="B6825" t="str">
            <v>GUARDA-CORPO FIXADO EM FÔRMA DE MADEIRA COM TRAVESSÕES EM MADEIRA PREGADA E FECHAMENTO EM PAINEL COMPENSADO PARA EDIFICAÇÕES COM 3 PAVIMENTOS. AF_11/2017</v>
          </cell>
          <cell r="C6825" t="str">
            <v>M</v>
          </cell>
          <cell r="D6825" t="str">
            <v>COEFICIENTE DE REPRESENTATIVIDADE</v>
          </cell>
          <cell r="E6825" t="str">
            <v>68,01</v>
          </cell>
        </row>
        <row r="6826">
          <cell r="A6826" t="str">
            <v>97015</v>
          </cell>
          <cell r="B6826" t="str">
            <v>GUARDA-CORPO FIXADO EM FÔRMA DE MADEIRA COM TRAVESSÕES EM MADEIRA PREGADA E FECHAMENTO EM PAINEL COMPENSADO PARA EDIFICAÇÕES COM ALTURA IGUAL OU SUPERIOR A 4 PAVIMENTOS. AF_11/2017</v>
          </cell>
          <cell r="C6826" t="str">
            <v>M</v>
          </cell>
          <cell r="D6826" t="str">
            <v>COEFICIENTE DE REPRESENTATIVIDADE</v>
          </cell>
          <cell r="E6826" t="str">
            <v>55,05</v>
          </cell>
        </row>
        <row r="6827">
          <cell r="A6827" t="str">
            <v>97016</v>
          </cell>
          <cell r="B6827" t="str">
            <v>GUARDA-CORPO FIXADO EM FÔRMA DE MADEIRA COM TRAVESSÕES EM MADEIRA PREGADA PRÉ-MONTADA E ENCAIXE NA FÔRMA. PARA EDIFICAÇÕES COM ATÉ 2 PAVIMENTOS. AF_11/2017</v>
          </cell>
          <cell r="C6827" t="str">
            <v>M</v>
          </cell>
          <cell r="D6827" t="str">
            <v>COEFICIENTE DE REPRESENTATIVIDADE</v>
          </cell>
          <cell r="E6827" t="str">
            <v>35,22</v>
          </cell>
        </row>
        <row r="6828">
          <cell r="A6828" t="str">
            <v>97017</v>
          </cell>
          <cell r="B6828" t="str">
            <v>GUARDA-CORPO FIXADO EM FÔRMA DE MADEIRA COM TRAVESSÕES EM MADEIRA PREGADA PRÉ-MONTADA E ENCAIXE NA FÔRMA PARA EDIFICAÇÕES COM 3 PAVIMENTOS. AF_11/2017</v>
          </cell>
          <cell r="C6828" t="str">
            <v>M</v>
          </cell>
          <cell r="D6828" t="str">
            <v>COEFICIENTE DE REPRESENTATIVIDADE</v>
          </cell>
          <cell r="E6828" t="str">
            <v>27,23</v>
          </cell>
        </row>
        <row r="6829">
          <cell r="A6829" t="str">
            <v>97018</v>
          </cell>
          <cell r="B6829" t="str">
            <v>GUARDA-CORPO FIXADO EM FÔRMA DE MADEIRA COM TRAVESSÕES EM MADEIRA PREGADA PRÉ-MONTADA E ENCAIXE NA FÔRMA. PARA EDIFICAÇÕES COM ALTURA IGUAL OU SUPERIOR A 4 PAVIMENTOS. AF_11/2017</v>
          </cell>
          <cell r="C6829" t="str">
            <v>M</v>
          </cell>
          <cell r="D6829" t="str">
            <v>COEFICIENTE DE REPRESENTATIVIDADE</v>
          </cell>
          <cell r="E6829" t="str">
            <v>23,09</v>
          </cell>
        </row>
        <row r="6830">
          <cell r="A6830" t="str">
            <v>97031</v>
          </cell>
          <cell r="B6830" t="str">
            <v>GUARDA-CORPO EM LAJE PÓS-DESFÔRMA, PARA ESTRUTURAS EM CONCRETO, COM ESCORAS DE MADEIRA ESTRONCADAS NA ESTRUTURA, TRAVESSÕES DE MADEIRA PREGADOS E FECHAMENTO EM TELA DE POLIPROPILENO PARA EDIFICAÇÕES COM ALTURA ATÉ 4 PAVIMENTOS (1 MONTAGEM POR OBRA). AF_11/2017</v>
          </cell>
          <cell r="C6830" t="str">
            <v>M</v>
          </cell>
          <cell r="D6830" t="str">
            <v>COEFICIENTE DE REPRESENTATIVIDADE</v>
          </cell>
          <cell r="E6830" t="str">
            <v>68,88</v>
          </cell>
        </row>
        <row r="6831">
          <cell r="A6831" t="str">
            <v>97032</v>
          </cell>
          <cell r="B6831" t="str">
            <v>GUARDA-CORPO EM LAJE PÓS-DESFÔRMA, PARA ESTRUTURAS EM CONCRETO, COM ESCORAS DE MADEIRA ESTRONCADAS NA ESTRUTURA, TRAVESSÕES DE MADEIRA PREGADOS E FECHAMENTO EM TELA DE POLIPROPILENO PARA EDIFICAÇÕES ACIMA DE 4 PAV. (2 MONTAGENS POR OBRA). AF_11/2017</v>
          </cell>
          <cell r="C6831" t="str">
            <v>M</v>
          </cell>
          <cell r="D6831" t="str">
            <v>COEFICIENTE DE REPRESENTATIVIDADE</v>
          </cell>
          <cell r="E6831" t="str">
            <v>43,02</v>
          </cell>
        </row>
        <row r="6832">
          <cell r="A6832" t="str">
            <v>97033</v>
          </cell>
          <cell r="B6832" t="str">
            <v>GUARDA-CORPO EM LAJE PÓS-DESFORMA, PARA ESTRUTURAS EM CONCRETO, COM ESCORAS METÁLICAS ESTRONCADAS NA ESTRUTURA, TRAVESSÕES DE MADEIRA E FECHAMENTO EM TELA DE POLIPROPILENO PARA EDIFICAÇÕES COM ALTURA ATÉ 4 PAVIMENTOS (1 MONTAGEM POR OBRA). AF_11/2017</v>
          </cell>
          <cell r="C6832" t="str">
            <v>M</v>
          </cell>
          <cell r="D6832" t="str">
            <v>COEFICIENTE DE REPRESENTATIVIDADE</v>
          </cell>
          <cell r="E6832" t="str">
            <v>94,28</v>
          </cell>
        </row>
        <row r="6833">
          <cell r="A6833" t="str">
            <v>97034</v>
          </cell>
          <cell r="B6833" t="str">
            <v>GUARDA-CORPO EM LAJE PÓS-DESFORMA, PARA ESTRUTURAS EM CONCRETO, COM ESCORAS METÁLICAS ESTRONCADAS NA ESTRUTURA, TRAVESSÕES DE MADEIRA E FECHAMENTO EM TELA DE POLIPROPILENO PARA EDIFICAÇÕES ACIMA DE 4 PAVIMENTOS (2 MONTAGENS POR OBRA). AF_11/2017</v>
          </cell>
          <cell r="C6833" t="str">
            <v>M</v>
          </cell>
          <cell r="D6833" t="str">
            <v>COEFICIENTE DE REPRESENTATIVIDADE</v>
          </cell>
          <cell r="E6833" t="str">
            <v>54,56</v>
          </cell>
        </row>
        <row r="6834">
          <cell r="A6834" t="str">
            <v>97039</v>
          </cell>
          <cell r="B6834" t="str">
            <v>FECHAMENTO REMOVÍVEL DE VÃO DE PORTAS, EM MADEIRA (VÃO DO ELEVADOR)  1 MONTAGEM EM OBRA. AF_11/2017</v>
          </cell>
          <cell r="C6834" t="str">
            <v>M2</v>
          </cell>
          <cell r="D6834" t="str">
            <v>COEFICIENTE DE REPRESENTATIVIDADE</v>
          </cell>
          <cell r="E6834" t="str">
            <v>53,69</v>
          </cell>
        </row>
        <row r="6835">
          <cell r="A6835" t="str">
            <v>97040</v>
          </cell>
          <cell r="B6835" t="str">
            <v>FECHAMENTO REMOVÍVEL DE ABERTURA DE CAIXILHO, EM MADEIRA  4 MONTAGENS EM OBRA. AF_11/2017</v>
          </cell>
          <cell r="C6835" t="str">
            <v>M2</v>
          </cell>
          <cell r="D6835" t="str">
            <v>COEFICIENTE DE REPRESENTATIVIDADE</v>
          </cell>
          <cell r="E6835" t="str">
            <v>16,45</v>
          </cell>
        </row>
        <row r="6836">
          <cell r="A6836" t="str">
            <v>97041</v>
          </cell>
          <cell r="B6836" t="str">
            <v>FECHAMENTO REMOVÍVEL DE ABERTURA NO PISO, EM MADEIRA  1 MONTAGEM EM OBRA. AF_11/2017</v>
          </cell>
          <cell r="C6836" t="str">
            <v>M2</v>
          </cell>
          <cell r="D6836" t="str">
            <v>COEFICIENTE DE REPRESENTATIVIDADE</v>
          </cell>
          <cell r="E6836" t="str">
            <v>154,10</v>
          </cell>
        </row>
        <row r="6837">
          <cell r="A6837" t="str">
            <v>97046</v>
          </cell>
          <cell r="B6837" t="str">
            <v>PONTEIRAS DE PROTEÇÃO DE VERGALHÕES EXPOSTOS EM FUNDAÇÕES. AF_11/2017</v>
          </cell>
          <cell r="C6837" t="str">
            <v>M2</v>
          </cell>
          <cell r="D6837" t="str">
            <v>ATRIBUÍDO SÃO PAULO</v>
          </cell>
          <cell r="E6837" t="str">
            <v>0,35</v>
          </cell>
        </row>
        <row r="6838">
          <cell r="A6838" t="str">
            <v>97047</v>
          </cell>
          <cell r="B6838" t="str">
            <v>PONTEIRAS DE PROTEÇÃO DE VERGALHÕES EXPOSTOS EM ESTRUTURAS DE CONCRETO ARMADO CONVENCIONAL. AF_11/2017</v>
          </cell>
          <cell r="C6838" t="str">
            <v>M2</v>
          </cell>
          <cell r="D6838" t="str">
            <v>ATRIBUÍDO SÃO PAULO</v>
          </cell>
          <cell r="E6838" t="str">
            <v>0,13</v>
          </cell>
        </row>
        <row r="6839">
          <cell r="A6839" t="str">
            <v>97048</v>
          </cell>
          <cell r="B6839" t="str">
            <v>PONTEIRAS DE PROTEÇÃO DE VERGALHÕES EXPOSTOS EM ALVENARIA ESTRUTURAL. AF_11/2017</v>
          </cell>
          <cell r="C6839" t="str">
            <v>M2</v>
          </cell>
          <cell r="D6839" t="str">
            <v>ATRIBUÍDO SÃO PAULO</v>
          </cell>
          <cell r="E6839" t="str">
            <v>0,10</v>
          </cell>
        </row>
        <row r="6840">
          <cell r="A6840" t="str">
            <v>97054</v>
          </cell>
          <cell r="B6840" t="str">
            <v>INSTALAÇÃO DE SINALIZADOR NOTURNO LED. AF_11/2017</v>
          </cell>
          <cell r="C6840" t="str">
            <v>UN</v>
          </cell>
          <cell r="D6840" t="str">
            <v>COEFICIENTE DE REPRESENTATIVIDADE</v>
          </cell>
          <cell r="E6840" t="str">
            <v>24,46</v>
          </cell>
        </row>
        <row r="6841">
          <cell r="A6841" t="str">
            <v>97062</v>
          </cell>
          <cell r="B6841" t="str">
            <v>COLOCAÇÃO DE TELA EM ANDAIME FACHADEIRO. AF_11/2017</v>
          </cell>
          <cell r="C6841" t="str">
            <v>M2</v>
          </cell>
          <cell r="D6841" t="str">
            <v>COEFICIENTE DE REPRESENTATIVIDADE</v>
          </cell>
          <cell r="E6841" t="str">
            <v>6,18</v>
          </cell>
        </row>
        <row r="6842">
          <cell r="A6842" t="str">
            <v>97063</v>
          </cell>
          <cell r="B6842" t="str">
            <v>MONTAGEM E DESMONTAGEM DE ANDAIME MODULAR FACHADEIRO, COM PISO METÁLICO, PARA EDIFICAÇÕES COM MÚLTIPLOS PAVIMENTOS (EXCLUSIVE ANDAIME E LIMPEZA). AF_11/2017</v>
          </cell>
          <cell r="C6842" t="str">
            <v>M2</v>
          </cell>
          <cell r="D6842" t="str">
            <v>COEFICIENTE DE REPRESENTATIVIDADE</v>
          </cell>
          <cell r="E6842" t="str">
            <v>8,55</v>
          </cell>
        </row>
        <row r="6843">
          <cell r="A6843" t="str">
            <v>97064</v>
          </cell>
          <cell r="B6843" t="str">
            <v>MONTAGEM E DESMONTAGEM DE ANDAIME TUBULAR TIPO TORRE (EXCLUSIVE ANDAIME E LIMPEZA). AF_11/2017</v>
          </cell>
          <cell r="C6843" t="str">
            <v>M</v>
          </cell>
          <cell r="D6843" t="str">
            <v>COEFICIENTE DE REPRESENTATIVIDADE</v>
          </cell>
          <cell r="E6843" t="str">
            <v>15,75</v>
          </cell>
        </row>
        <row r="6844">
          <cell r="A6844" t="str">
            <v>97065</v>
          </cell>
          <cell r="B6844" t="str">
            <v>MONTAGEM E DESMONTAGEM DE ANDAIME MULTIDIRECIONAL (EXCLUSIVE ANDAIME E LIMPEZA). AF_11/2017</v>
          </cell>
          <cell r="C6844" t="str">
            <v>M3</v>
          </cell>
          <cell r="D6844" t="str">
            <v>COEFICIENTE DE REPRESENTATIVIDADE</v>
          </cell>
          <cell r="E6844" t="str">
            <v>5,44</v>
          </cell>
        </row>
        <row r="6845">
          <cell r="A6845" t="str">
            <v>97066</v>
          </cell>
          <cell r="B6845" t="str">
            <v>COBERTURA PARA PROTEÇÃO DE PEDESTRES SOBRE ESTRUTURA DE ANDAIME, INCLUSIVE MONTAGEM E DESMONTAGEM. AF_11/2017</v>
          </cell>
          <cell r="C6845" t="str">
            <v>M2</v>
          </cell>
          <cell r="D6845" t="str">
            <v>COEFICIENTE DE REPRESENTATIVIDADE</v>
          </cell>
          <cell r="E6845" t="str">
            <v>121,62</v>
          </cell>
        </row>
        <row r="6846">
          <cell r="A6846" t="str">
            <v>97067</v>
          </cell>
          <cell r="B6846" t="str">
            <v>PLATAFORMA DE PROTEÇÃO PRINCIPAL PARA ALVENARIA ESTRUTURAL PARA SER APOIADA EM ANDAIME, INCLUSIVE MONTAGEM E DESMONTAGEM. AF_11/2017</v>
          </cell>
          <cell r="C6846" t="str">
            <v>M</v>
          </cell>
          <cell r="D6846" t="str">
            <v>COEFICIENTE DE REPRESENTATIVIDADE</v>
          </cell>
          <cell r="E6846" t="str">
            <v>456,84</v>
          </cell>
        </row>
        <row r="6847">
          <cell r="A6847" t="str">
            <v>97621</v>
          </cell>
          <cell r="B6847" t="str">
            <v>DEMOLIÇÃO DE ALVENARIA DE BLOCO FURADO, DE FORMA MANUAL, COM REAPROVEITAMENTO. AF_09/2023</v>
          </cell>
          <cell r="C6847" t="str">
            <v>M3</v>
          </cell>
          <cell r="D6847" t="str">
            <v>COLETADO</v>
          </cell>
          <cell r="E6847" t="str">
            <v>93,30</v>
          </cell>
        </row>
        <row r="6848">
          <cell r="A6848" t="str">
            <v>97622</v>
          </cell>
          <cell r="B6848" t="str">
            <v>DEMOLIÇÃO DE ALVENARIA DE BLOCO FURADO, DE FORMA MANUAL, SEM REAPROVEITAMENTO. AF_09/2023</v>
          </cell>
          <cell r="C6848" t="str">
            <v>M3</v>
          </cell>
          <cell r="D6848" t="str">
            <v>COLETADO</v>
          </cell>
          <cell r="E6848" t="str">
            <v>45,47</v>
          </cell>
        </row>
        <row r="6849">
          <cell r="A6849" t="str">
            <v>97623</v>
          </cell>
          <cell r="B6849" t="str">
            <v>DEMOLIÇÃO DE ALVENARIA DE TIJOLO MACIÇO, DE FORMA MANUAL, COM REAPROVEITAMENTO. AF_09/2023</v>
          </cell>
          <cell r="C6849" t="str">
            <v>M3</v>
          </cell>
          <cell r="D6849" t="str">
            <v>COLETADO</v>
          </cell>
          <cell r="E6849" t="str">
            <v>139,31</v>
          </cell>
        </row>
        <row r="6850">
          <cell r="A6850" t="str">
            <v>97624</v>
          </cell>
          <cell r="B6850" t="str">
            <v>DEMOLIÇÃO DE ALVENARIA DE TIJOLO MACIÇO, DE FORMA MANUAL, SEM REAPROVEITAMENTO. AF_09/2023</v>
          </cell>
          <cell r="C6850" t="str">
            <v>M3</v>
          </cell>
          <cell r="D6850" t="str">
            <v>COLETADO</v>
          </cell>
          <cell r="E6850" t="str">
            <v>85,49</v>
          </cell>
        </row>
        <row r="6851">
          <cell r="A6851" t="str">
            <v>97625</v>
          </cell>
          <cell r="B6851" t="str">
            <v>DEMOLIÇÃO DE ALVENARIA PARA QUALQUER TIPO DE BLOCO, DE FORMA MECANIZADA, SEM REAPROVEITAMENTO. AF_09/2023</v>
          </cell>
          <cell r="C6851" t="str">
            <v>M3</v>
          </cell>
          <cell r="D6851" t="str">
            <v>ATRIBUÍDO SÃO PAULO</v>
          </cell>
          <cell r="E6851" t="str">
            <v>53,43</v>
          </cell>
        </row>
        <row r="6852">
          <cell r="A6852" t="str">
            <v>97626</v>
          </cell>
          <cell r="B6852" t="str">
            <v>DEMOLIÇÃO DE PILARES E VIGAS EM CONCRETO ARMADO, DE FORMA MANUAL, SEM REAPROVEITAMENTO. AF_09/2023</v>
          </cell>
          <cell r="C6852" t="str">
            <v>M3</v>
          </cell>
          <cell r="D6852" t="str">
            <v>COLETADO</v>
          </cell>
          <cell r="E6852" t="str">
            <v>457,03</v>
          </cell>
        </row>
        <row r="6853">
          <cell r="A6853" t="str">
            <v>97627</v>
          </cell>
          <cell r="B6853" t="str">
            <v>DEMOLIÇÃO DE PILARES E VIGAS EM CONCRETO ARMADO, DE FORMA MECANIZADA COM MARTELETE, SEM REAPROVEITAMENTO. AF_09/2023</v>
          </cell>
          <cell r="C6853" t="str">
            <v>M3</v>
          </cell>
          <cell r="D6853" t="str">
            <v>ATRIBUÍDO SÃO PAULO</v>
          </cell>
          <cell r="E6853" t="str">
            <v>162,24</v>
          </cell>
        </row>
        <row r="6854">
          <cell r="A6854" t="str">
            <v>97628</v>
          </cell>
          <cell r="B6854" t="str">
            <v>DEMOLIÇÃO DE LAJES, EM CONCRETO ARMADO, DE FORMA MANUAL, SEM REAPROVEITAMENTO. AF_09/2023</v>
          </cell>
          <cell r="C6854" t="str">
            <v>M3</v>
          </cell>
          <cell r="D6854" t="str">
            <v>COLETADO</v>
          </cell>
          <cell r="E6854" t="str">
            <v>212,85</v>
          </cell>
        </row>
        <row r="6855">
          <cell r="A6855" t="str">
            <v>97629</v>
          </cell>
          <cell r="B6855" t="str">
            <v>DEMOLIÇÃO DE LAJES, EM CONCRETO ARMADO, DE FORMA MECANIZADA COM MARTELETE, SEM REAPROVEITAMENTO. AF_09/2023</v>
          </cell>
          <cell r="C6855" t="str">
            <v>M3</v>
          </cell>
          <cell r="D6855" t="str">
            <v>ATRIBUÍDO SÃO PAULO</v>
          </cell>
          <cell r="E6855" t="str">
            <v>75,54</v>
          </cell>
        </row>
        <row r="6856">
          <cell r="A6856" t="str">
            <v>97631</v>
          </cell>
          <cell r="B6856" t="str">
            <v>DEMOLIÇÃO DE ARGAMASSAS, DE FORMA MANUAL, SEM REAPROVEITAMENTO. AF_09/2023</v>
          </cell>
          <cell r="C6856" t="str">
            <v>M2</v>
          </cell>
          <cell r="D6856" t="str">
            <v>COLETADO</v>
          </cell>
          <cell r="E6856" t="str">
            <v>9,16</v>
          </cell>
        </row>
        <row r="6857">
          <cell r="A6857" t="str">
            <v>97632</v>
          </cell>
          <cell r="B6857" t="str">
            <v>DEMOLIÇÃO DE RODAPÉ CERÂMICO, DE FORMA MANUAL, SEM REAPROVEITAMENTO. AF_09/2023</v>
          </cell>
          <cell r="C6857" t="str">
            <v>M</v>
          </cell>
          <cell r="D6857" t="str">
            <v>COEFICIENTE DE REPRESENTATIVIDADE</v>
          </cell>
          <cell r="E6857" t="str">
            <v>2,09</v>
          </cell>
        </row>
        <row r="6858">
          <cell r="A6858" t="str">
            <v>97633</v>
          </cell>
          <cell r="B6858" t="str">
            <v>DEMOLIÇÃO DE REVESTIMENTO CERÂMICO, DE FORMA MANUAL, SEM REAPROVEITAMENTO. AF_09/2023</v>
          </cell>
          <cell r="C6858" t="str">
            <v>M2</v>
          </cell>
          <cell r="D6858" t="str">
            <v>COEFICIENTE DE REPRESENTATIVIDADE</v>
          </cell>
          <cell r="E6858" t="str">
            <v>18,29</v>
          </cell>
        </row>
        <row r="6859">
          <cell r="A6859" t="str">
            <v>97634</v>
          </cell>
          <cell r="B6859" t="str">
            <v>DEMOLIÇÃO DE REVESTIMENTO CERÂMICO, DE FORMA MECANIZADA COM MARTELETE, SEM REAPROVEITAMENTO. AF_09/2023</v>
          </cell>
          <cell r="C6859" t="str">
            <v>M2</v>
          </cell>
          <cell r="D6859" t="str">
            <v>ATRIBUÍDO SÃO PAULO</v>
          </cell>
          <cell r="E6859" t="str">
            <v>5,84</v>
          </cell>
        </row>
        <row r="6860">
          <cell r="A6860" t="str">
            <v>97635</v>
          </cell>
          <cell r="B6860" t="str">
            <v>REMOÇÃO DE PISO DE BLOCO INTERTRAVADO OU DE PEDRA PORTUGUESA, DE FORMA MANUAL, COM REAPROVEITAMENTO. AF_09/2023</v>
          </cell>
          <cell r="C6860" t="str">
            <v>M2</v>
          </cell>
          <cell r="D6860" t="str">
            <v>COEFICIENTE DE REPRESENTATIVIDADE</v>
          </cell>
          <cell r="E6860" t="str">
            <v>14,02</v>
          </cell>
        </row>
        <row r="6861">
          <cell r="A6861" t="str">
            <v>97636</v>
          </cell>
          <cell r="B6861" t="str">
            <v>DEMOLIÇÃO PARCIAL DE PAVIMENTO ASFÁLTICO, DE FORMA MECANIZADA, SEM REAPROVEITAMENTO. AF_09/2023</v>
          </cell>
          <cell r="C6861" t="str">
            <v>M2</v>
          </cell>
          <cell r="D6861" t="str">
            <v>ATRIBUÍDO SÃO PAULO</v>
          </cell>
          <cell r="E6861" t="str">
            <v>19,97</v>
          </cell>
        </row>
        <row r="6862">
          <cell r="A6862" t="str">
            <v>97637</v>
          </cell>
          <cell r="B6862" t="str">
            <v>REMOÇÃO DE TAPUME/ CHAPAS METÁLICAS E DE MADEIRA, DE FORMA MANUAL, SEM REAPROVEITAMENTO. AF_09/2023</v>
          </cell>
          <cell r="C6862" t="str">
            <v>M2</v>
          </cell>
          <cell r="D6862" t="str">
            <v>COEFICIENTE DE REPRESENTATIVIDADE</v>
          </cell>
          <cell r="E6862" t="str">
            <v>2,29</v>
          </cell>
        </row>
        <row r="6863">
          <cell r="A6863" t="str">
            <v>97638</v>
          </cell>
          <cell r="B6863" t="str">
            <v>REMOÇÃO DE CHAPAS E PERFIS DE DRYWALL, DE FORMA MANUAL, SEM REAPROVEITAMENTO. AF_09/2023</v>
          </cell>
          <cell r="C6863" t="str">
            <v>M2</v>
          </cell>
          <cell r="D6863" t="str">
            <v>COEFICIENTE DE REPRESENTATIVIDADE</v>
          </cell>
          <cell r="E6863" t="str">
            <v>6,67</v>
          </cell>
        </row>
        <row r="6864">
          <cell r="A6864" t="str">
            <v>97639</v>
          </cell>
          <cell r="B6864" t="str">
            <v>REMOÇÃO DE PLACAS E PILARETES DE CONCRETO, DE FORMA MANUAL, SEM REAPROVEITAMENTO. AF_09/2023</v>
          </cell>
          <cell r="C6864" t="str">
            <v>M2</v>
          </cell>
          <cell r="D6864" t="str">
            <v>COLETADO</v>
          </cell>
          <cell r="E6864" t="str">
            <v>16,52</v>
          </cell>
        </row>
        <row r="6865">
          <cell r="A6865" t="str">
            <v>97640</v>
          </cell>
          <cell r="B6865" t="str">
            <v>REMOÇÃO DE FORROS DE DRYWALL, PVC E FIBROMINERAL, DE FORMA MANUAL, SEM REAPROVEITAMENTO. AF_09/2023</v>
          </cell>
          <cell r="C6865" t="str">
            <v>M2</v>
          </cell>
          <cell r="D6865" t="str">
            <v>COEFICIENTE DE REPRESENTATIVIDADE</v>
          </cell>
          <cell r="E6865" t="str">
            <v>1,55</v>
          </cell>
        </row>
        <row r="6866">
          <cell r="A6866" t="str">
            <v>97641</v>
          </cell>
          <cell r="B6866" t="str">
            <v>REMOÇÃO DE FORRO DE GESSO, DE FORMA MANUAL, SEM REAPROVEITAMENTO. AF_09/2023</v>
          </cell>
          <cell r="C6866" t="str">
            <v>M2</v>
          </cell>
          <cell r="D6866" t="str">
            <v>COEFICIENTE DE REPRESENTATIVIDADE</v>
          </cell>
          <cell r="E6866" t="str">
            <v>2,33</v>
          </cell>
        </row>
        <row r="6867">
          <cell r="A6867" t="str">
            <v>97642</v>
          </cell>
          <cell r="B6867" t="str">
            <v>REMOÇÃO DE TRAMA METÁLICA OU DE MADEIRA PARA FORRO, DE FORMA MANUAL, SEM REAPROVEITAMENTO. AF_09/2023</v>
          </cell>
          <cell r="C6867" t="str">
            <v>M2</v>
          </cell>
          <cell r="D6867" t="str">
            <v>COEFICIENTE DE REPRESENTATIVIDADE</v>
          </cell>
          <cell r="E6867" t="str">
            <v>2,23</v>
          </cell>
        </row>
        <row r="6868">
          <cell r="A6868" t="str">
            <v>97643</v>
          </cell>
          <cell r="B6868" t="str">
            <v>REMOÇÃO DE PISO DE MADEIRA (ASSOALHO E BARROTE), DE FORMA MANUAL, SEM REAPROVEITAMENTO. AF_09/2023</v>
          </cell>
          <cell r="C6868" t="str">
            <v>M2</v>
          </cell>
          <cell r="D6868" t="str">
            <v>COLETADO</v>
          </cell>
          <cell r="E6868" t="str">
            <v>20,24</v>
          </cell>
        </row>
        <row r="6869">
          <cell r="A6869" t="str">
            <v>97644</v>
          </cell>
          <cell r="B6869" t="str">
            <v>REMOÇÃO DE PORTAS, DE FORMA MANUAL, SEM REAPROVEITAMENTO. AF_09/2023</v>
          </cell>
          <cell r="C6869" t="str">
            <v>M2</v>
          </cell>
          <cell r="D6869" t="str">
            <v>COLETADO</v>
          </cell>
          <cell r="E6869" t="str">
            <v>7,65</v>
          </cell>
        </row>
        <row r="6870">
          <cell r="A6870" t="str">
            <v>97645</v>
          </cell>
          <cell r="B6870" t="str">
            <v>REMOÇÃO DE JANELAS, DE FORMA MANUAL, SEM REAPROVEITAMENTO. AF_09/2023</v>
          </cell>
          <cell r="C6870" t="str">
            <v>M2</v>
          </cell>
          <cell r="D6870" t="str">
            <v>COLETADO</v>
          </cell>
          <cell r="E6870" t="str">
            <v>19,74</v>
          </cell>
        </row>
        <row r="6871">
          <cell r="A6871" t="str">
            <v>97647</v>
          </cell>
          <cell r="B6871" t="str">
            <v>REMOÇÃO DE TELHAS DE FIBROCIMENTO METÁLICA E CERÂMICA, DE FORMA MANUAL, SEM REAPROVEITAMENTO. AF_09/2023</v>
          </cell>
          <cell r="C6871" t="str">
            <v>M2</v>
          </cell>
          <cell r="D6871" t="str">
            <v>COEFICIENTE DE REPRESENTATIVIDADE</v>
          </cell>
          <cell r="E6871" t="str">
            <v>2,84</v>
          </cell>
        </row>
        <row r="6872">
          <cell r="A6872" t="str">
            <v>97648</v>
          </cell>
          <cell r="B6872" t="str">
            <v>REMOÇÃO DE PROTEÇÃO TÉRMICA PARA COBERTURA EM EPS, DE FORMA MANUAL, SEM REAPROVEITAMENTO. AF_09/2023</v>
          </cell>
          <cell r="C6872" t="str">
            <v>M2</v>
          </cell>
          <cell r="D6872" t="str">
            <v>COEFICIENTE DE REPRESENTATIVIDADE</v>
          </cell>
          <cell r="E6872" t="str">
            <v>1,63</v>
          </cell>
        </row>
        <row r="6873">
          <cell r="A6873" t="str">
            <v>97649</v>
          </cell>
          <cell r="B6873" t="str">
            <v>REMOÇÃO DE TELHAS DE FIBROCIMENTO, METÁLICA E CERÂMICA, DE FORMA MECANIZADA, COM USO DE GUINDASTE, SEM REAPROVEITAMENTO. AF_09/2023</v>
          </cell>
          <cell r="C6873" t="str">
            <v>M2</v>
          </cell>
          <cell r="D6873" t="str">
            <v>ATRIBUÍDO SÃO PAULO</v>
          </cell>
          <cell r="E6873" t="str">
            <v>3,70</v>
          </cell>
        </row>
        <row r="6874">
          <cell r="A6874" t="str">
            <v>97650</v>
          </cell>
          <cell r="B6874" t="str">
            <v>REMOÇÃO DE TRAMA DE MADEIRA PARA COBERTURA, DE FORMA MANUAL, SEM REAPROVEITAMENTO. AF_09/2023</v>
          </cell>
          <cell r="C6874" t="str">
            <v>M2</v>
          </cell>
          <cell r="D6874" t="str">
            <v>COEFICIENTE DE REPRESENTATIVIDADE</v>
          </cell>
          <cell r="E6874" t="str">
            <v>6,14</v>
          </cell>
        </row>
        <row r="6875">
          <cell r="A6875" t="str">
            <v>97651</v>
          </cell>
          <cell r="B6875" t="str">
            <v>REMOÇÃO DE TESOURAS DE MADEIRA, COM VÃO MENOR QUE 8M, DE FORMA MANUAL, SEM REAPROVEITAMENTO. AF_09/2023</v>
          </cell>
          <cell r="C6875" t="str">
            <v>UN</v>
          </cell>
          <cell r="D6875" t="str">
            <v>COEFICIENTE DE REPRESENTATIVIDADE</v>
          </cell>
          <cell r="E6875" t="str">
            <v>66,89</v>
          </cell>
        </row>
        <row r="6876">
          <cell r="A6876" t="str">
            <v>97652</v>
          </cell>
          <cell r="B6876" t="str">
            <v>REMOÇÃO DE TESOURAS DE MADEIRA, COM VÃO MAIOR OU IGUAL A 8M, DE FORMA MANUAL, SEM REAPROVEITAMENTO. AF_09/2023</v>
          </cell>
          <cell r="C6876" t="str">
            <v>UN</v>
          </cell>
          <cell r="D6876" t="str">
            <v>COEFICIENTE DE REPRESENTATIVIDADE</v>
          </cell>
          <cell r="E6876" t="str">
            <v>151,63</v>
          </cell>
        </row>
        <row r="6877">
          <cell r="A6877" t="str">
            <v>97653</v>
          </cell>
          <cell r="B6877" t="str">
            <v>REMOÇÃO DE TESOURAS DE MADEIRA, COM VÃO MENOR QUE 8M, DE FORMA MECANIZADA, COM REAPROVEITAMENTO. AF_09/2023</v>
          </cell>
          <cell r="C6877" t="str">
            <v>UN</v>
          </cell>
          <cell r="D6877" t="str">
            <v>ATRIBUÍDO SÃO PAULO</v>
          </cell>
          <cell r="E6877" t="str">
            <v>127,70</v>
          </cell>
        </row>
        <row r="6878">
          <cell r="A6878" t="str">
            <v>97654</v>
          </cell>
          <cell r="B6878" t="str">
            <v>REMOÇÃO DE TESOURAS DE MADEIRA, COM VÃO MAIOR OU IGUAL A 8M, DE FORMA MECANIZADA, COM REAPROVEITAMENTO. AF_09/2023</v>
          </cell>
          <cell r="C6878" t="str">
            <v>UN</v>
          </cell>
          <cell r="D6878" t="str">
            <v>ATRIBUÍDO SÃO PAULO</v>
          </cell>
          <cell r="E6878" t="str">
            <v>155,43</v>
          </cell>
        </row>
        <row r="6879">
          <cell r="A6879" t="str">
            <v>97655</v>
          </cell>
          <cell r="B6879" t="str">
            <v>REMOÇÃO DE TRAMA METÁLICA PARA COBERTURA, DE FORMA MANUAL, SEM REAPROVEITAMENTO. AF_09/2023</v>
          </cell>
          <cell r="C6879" t="str">
            <v>M2</v>
          </cell>
          <cell r="D6879" t="str">
            <v>ATRIBUÍDO SÃO PAULO</v>
          </cell>
          <cell r="E6879" t="str">
            <v>28,05</v>
          </cell>
        </row>
        <row r="6880">
          <cell r="A6880" t="str">
            <v>97656</v>
          </cell>
          <cell r="B6880" t="str">
            <v>REMOÇÃO DE TESOURAS METÁLICAS, COM VÃO MENOR QUE 8M, DE FORMA MANUAL, SEM REAPROVEITAMENTO. AF_09/2023</v>
          </cell>
          <cell r="C6880" t="str">
            <v>UN</v>
          </cell>
          <cell r="D6880" t="str">
            <v>ATRIBUÍDO SÃO PAULO</v>
          </cell>
          <cell r="E6880" t="str">
            <v>257,19</v>
          </cell>
        </row>
        <row r="6881">
          <cell r="A6881" t="str">
            <v>97657</v>
          </cell>
          <cell r="B6881" t="str">
            <v>REMOÇÃO DE TESOURAS METÁLICAS, COM VÃO MAIOR OU IGUAL A 8M, DE FORMA MANUAL, SEM REAPROVEITAMENTO. AF_09/2023</v>
          </cell>
          <cell r="C6881" t="str">
            <v>UN</v>
          </cell>
          <cell r="D6881" t="str">
            <v>ATRIBUÍDO SÃO PAULO</v>
          </cell>
          <cell r="E6881" t="str">
            <v>509,79</v>
          </cell>
        </row>
        <row r="6882">
          <cell r="A6882" t="str">
            <v>97658</v>
          </cell>
          <cell r="B6882" t="str">
            <v>REMOÇÃO DE TESOURAS METÁLICAS, COM VÃO MENOR QUE 8M, DE FORMA MECANIZADA, COM REAPROVEITAMENTO. AF_09/2023</v>
          </cell>
          <cell r="C6882" t="str">
            <v>UN</v>
          </cell>
          <cell r="D6882" t="str">
            <v>ATRIBUÍDO SÃO PAULO</v>
          </cell>
          <cell r="E6882" t="str">
            <v>188,08</v>
          </cell>
        </row>
        <row r="6883">
          <cell r="A6883" t="str">
            <v>97659</v>
          </cell>
          <cell r="B6883" t="str">
            <v>REMOÇÃO DE TESOURAS METÁLICAS, COM VÃO MAIOR OU IGUAL A 8M, DE FORMA MECANIZADA, COM REAPROVEITAMENTO. AF_09/2023</v>
          </cell>
          <cell r="C6883" t="str">
            <v>UN</v>
          </cell>
          <cell r="D6883" t="str">
            <v>ATRIBUÍDO SÃO PAULO</v>
          </cell>
          <cell r="E6883" t="str">
            <v>254,32</v>
          </cell>
        </row>
        <row r="6884">
          <cell r="A6884" t="str">
            <v>97660</v>
          </cell>
          <cell r="B6884" t="str">
            <v>REMOÇÃO DE INTERRUPTORES/TOMADAS ELÉTRICAS, DE FORMA MANUAL, SEM REAPROVEITAMENTO. AF_09/2023</v>
          </cell>
          <cell r="C6884" t="str">
            <v>UN</v>
          </cell>
          <cell r="D6884" t="str">
            <v>COLETADO</v>
          </cell>
          <cell r="E6884" t="str">
            <v>0,53</v>
          </cell>
        </row>
        <row r="6885">
          <cell r="A6885" t="str">
            <v>97661</v>
          </cell>
          <cell r="B6885" t="str">
            <v>REMOÇÃO DE CABOS ELÉTRICOS, COM SEÇÃO DE 10 MM², FORMA MANUAL, SEM REAPROVEITAMENTO. AF_09/2023</v>
          </cell>
          <cell r="C6885" t="str">
            <v>M</v>
          </cell>
          <cell r="D6885" t="str">
            <v>COLETADO</v>
          </cell>
          <cell r="E6885" t="str">
            <v>0,56</v>
          </cell>
        </row>
        <row r="6886">
          <cell r="A6886" t="str">
            <v>97662</v>
          </cell>
          <cell r="B6886" t="str">
            <v>REMOÇÃO DE TUBULAÇÕES (TUBOS E CONEXÕES) DE ÁGUA FRIA, DE FORMA MANUAL, SEM REAPROVEITAMENTO. AF_09/2023</v>
          </cell>
          <cell r="C6886" t="str">
            <v>M</v>
          </cell>
          <cell r="D6886" t="str">
            <v>COLETADO</v>
          </cell>
          <cell r="E6886" t="str">
            <v>0,40</v>
          </cell>
        </row>
        <row r="6887">
          <cell r="A6887" t="str">
            <v>97663</v>
          </cell>
          <cell r="B6887" t="str">
            <v>REMOÇÃO DE LOUÇAS, DE FORMA MANUAL, SEM REAPROVEITAMENTO. AF_09/2023</v>
          </cell>
          <cell r="C6887" t="str">
            <v>UN</v>
          </cell>
          <cell r="D6887" t="str">
            <v>COLETADO</v>
          </cell>
          <cell r="E6887" t="str">
            <v>10,08</v>
          </cell>
        </row>
        <row r="6888">
          <cell r="A6888" t="str">
            <v>97664</v>
          </cell>
          <cell r="B6888" t="str">
            <v>REMOÇÃO DE ACESSÓRIOS, DE FORMA MANUAL, SEM REAPROVEITAMENTO. AF_09/2023</v>
          </cell>
          <cell r="C6888" t="str">
            <v>UN</v>
          </cell>
          <cell r="D6888" t="str">
            <v>COLETADO</v>
          </cell>
          <cell r="E6888" t="str">
            <v>1,26</v>
          </cell>
        </row>
        <row r="6889">
          <cell r="A6889" t="str">
            <v>97665</v>
          </cell>
          <cell r="B6889" t="str">
            <v>REMOÇÃO DE LUMINÁRIAS, DE FORMA MANUAL, SEM REAPROVEITAMENTO. AF_09/2023</v>
          </cell>
          <cell r="C6889" t="str">
            <v>UN</v>
          </cell>
          <cell r="D6889" t="str">
            <v>COLETADO</v>
          </cell>
          <cell r="E6889" t="str">
            <v>1,44</v>
          </cell>
        </row>
        <row r="6890">
          <cell r="A6890" t="str">
            <v>97666</v>
          </cell>
          <cell r="B6890" t="str">
            <v>REMOÇÃO DE METAIS SANITÁRIOS, DE FORMA MANUAL, SEM REAPROVEITAMENTO. AF_09/2023</v>
          </cell>
          <cell r="C6890" t="str">
            <v>UN</v>
          </cell>
          <cell r="D6890" t="str">
            <v>COLETADO</v>
          </cell>
          <cell r="E6890" t="str">
            <v>7,34</v>
          </cell>
        </row>
        <row r="6891">
          <cell r="A6891" t="str">
            <v>104789</v>
          </cell>
          <cell r="B6891" t="str">
            <v>DEMOLIÇÃO DE PISO DE CONCRETO SIMPLES, DE FORMA MANUAL, SEM REAPROVEITAMENTO. AF_09/2023</v>
          </cell>
          <cell r="C6891" t="str">
            <v>M3</v>
          </cell>
          <cell r="D6891" t="str">
            <v>COLETADO</v>
          </cell>
          <cell r="E6891" t="str">
            <v>160,04</v>
          </cell>
        </row>
        <row r="6892">
          <cell r="A6892" t="str">
            <v>104790</v>
          </cell>
          <cell r="B6892" t="str">
            <v>DEMOLIÇÃO DE PISO DE CONCRETO SIMPLES, DE FORMA MECANIZADA COM MARTELETE, SEM REAPROVEITAMENTO. AF_09/2023</v>
          </cell>
          <cell r="C6892" t="str">
            <v>M3</v>
          </cell>
          <cell r="D6892" t="str">
            <v>ATRIBUÍDO SÃO PAULO</v>
          </cell>
          <cell r="E6892" t="str">
            <v>101,33</v>
          </cell>
        </row>
        <row r="6893">
          <cell r="A6893" t="str">
            <v>104791</v>
          </cell>
          <cell r="B6893" t="str">
            <v>DEMOLIÇÃO DE ARGAMASSAS, DE FORMA DE FORMA MECANIZADA COM MARTELETE, SEM REAPROVEITAMENTO. AF_09/2023</v>
          </cell>
          <cell r="C6893" t="str">
            <v>M2</v>
          </cell>
          <cell r="D6893" t="str">
            <v>ATRIBUÍDO SÃO PAULO</v>
          </cell>
          <cell r="E6893" t="str">
            <v>5,27</v>
          </cell>
        </row>
        <row r="6894">
          <cell r="A6894" t="str">
            <v>104792</v>
          </cell>
          <cell r="B6894" t="str">
            <v>REMOÇÃO DE CABOS ELÉTRICOS, COM SEÇÃO DE ATÉ 2,5 MM², DE FORMA MANUAL, SEM REAPROVEITAMENTO. AF_09/2023</v>
          </cell>
          <cell r="C6894" t="str">
            <v>M</v>
          </cell>
          <cell r="D6894" t="str">
            <v>COLETADO</v>
          </cell>
          <cell r="E6894" t="str">
            <v>0,31</v>
          </cell>
        </row>
        <row r="6895">
          <cell r="A6895" t="str">
            <v>104793</v>
          </cell>
          <cell r="B6895" t="str">
            <v>REMOÇÃO DE CABOS ELÉTRICOS, COM SEÇÃO MAIOR QUE 2,5 MM² E MENOR QUE 10 MM², DE FORMA MANUAL, SEM REAPROVEITAMENTO. AF_09/2023</v>
          </cell>
          <cell r="C6895" t="str">
            <v>M</v>
          </cell>
          <cell r="D6895" t="str">
            <v>COLETADO</v>
          </cell>
          <cell r="E6895" t="str">
            <v>0,43</v>
          </cell>
        </row>
        <row r="6896">
          <cell r="A6896" t="str">
            <v>104794</v>
          </cell>
          <cell r="B6896" t="str">
            <v>REMOÇÃO DE CABOS ELÉTRICOS, COM SEÇÃO DE 16 MM², FORMA MANUAL, SEM REAPROVEITAMENTO. AF_09/2023</v>
          </cell>
          <cell r="C6896" t="str">
            <v>M</v>
          </cell>
          <cell r="D6896" t="str">
            <v>COLETADO</v>
          </cell>
          <cell r="E6896" t="str">
            <v>0,77</v>
          </cell>
        </row>
        <row r="6897">
          <cell r="A6897" t="str">
            <v>104795</v>
          </cell>
          <cell r="B6897" t="str">
            <v>REMOÇÃO DE CABOS ELÉTRICOS, COM SEÇÃO DE 25 MM², FORMA MANUAL, SEM REAPROVEITAMENTO. AF_09/2023</v>
          </cell>
          <cell r="C6897" t="str">
            <v>M</v>
          </cell>
          <cell r="D6897" t="str">
            <v>COLETADO</v>
          </cell>
          <cell r="E6897" t="str">
            <v>1,07</v>
          </cell>
        </row>
        <row r="6898">
          <cell r="A6898" t="str">
            <v>104796</v>
          </cell>
          <cell r="B6898" t="str">
            <v>DEMOLIÇÃO DE GUIAS, SARJETAS OU SARJETÕES, DE FORMA MECANIZADA, SEM REAPROVEITAMENTO. AF_09/2023</v>
          </cell>
          <cell r="C6898" t="str">
            <v>M</v>
          </cell>
          <cell r="D6898" t="str">
            <v>ATRIBUÍDO SÃO PAULO</v>
          </cell>
          <cell r="E6898" t="str">
            <v>12,23</v>
          </cell>
        </row>
        <row r="6899">
          <cell r="A6899" t="str">
            <v>104797</v>
          </cell>
          <cell r="B6899" t="str">
            <v>REMOÇAO DE GUIAS PRÉ-FABRICADAS DE CONCRETO, DE FORMA MECANIZADA, COM REAPROVEITAMENTO. AF_09/2023</v>
          </cell>
          <cell r="C6899" t="str">
            <v>M</v>
          </cell>
          <cell r="D6899" t="str">
            <v>ATRIBUÍDO SÃO PAULO</v>
          </cell>
          <cell r="E6899" t="str">
            <v>15,30</v>
          </cell>
        </row>
        <row r="6900">
          <cell r="A6900" t="str">
            <v>104798</v>
          </cell>
          <cell r="B6900" t="str">
            <v>REMOÇÃO DE SUPORTE METÁLICO OU DE MADEIRA PARA PLACAS DE SINALIZAÇÃO VIÁRIA, DE FORMA MANUAL, SEM REAPROVEITAMENTO. AF_09/2023</v>
          </cell>
          <cell r="C6900" t="str">
            <v>UN</v>
          </cell>
          <cell r="D6900" t="str">
            <v>COEFICIENTE DE REPRESENTATIVIDADE</v>
          </cell>
          <cell r="E6900" t="str">
            <v>10,97</v>
          </cell>
        </row>
        <row r="6901">
          <cell r="A6901" t="str">
            <v>104799</v>
          </cell>
          <cell r="B6901" t="str">
            <v>REMOÇÃO DE PLACAS DE SINALIZAÇÃO VIÁRIA, DE FORMA MANUAL, SEM REAPROVEITAMENTO. AF_09/2023</v>
          </cell>
          <cell r="C6901" t="str">
            <v>M2</v>
          </cell>
          <cell r="D6901" t="str">
            <v>COEFICIENTE DE REPRESENTATIVIDADE</v>
          </cell>
          <cell r="E6901" t="str">
            <v>8,61</v>
          </cell>
        </row>
        <row r="6902">
          <cell r="A6902" t="str">
            <v>104800</v>
          </cell>
          <cell r="B6902" t="str">
            <v>REMOÇÃO DE CERCAS E MOURÕES, DE FORMA MANUAL, SEM REAPROVEITAMENTO. AF_09/2023</v>
          </cell>
          <cell r="C6902" t="str">
            <v>M</v>
          </cell>
          <cell r="D6902" t="str">
            <v>COLETADO</v>
          </cell>
          <cell r="E6902" t="str">
            <v>7,45</v>
          </cell>
        </row>
        <row r="6903">
          <cell r="A6903" t="str">
            <v>104801</v>
          </cell>
          <cell r="B6903" t="str">
            <v>REMOÇÃO DE ALAMBRADOS PARA QUADRAS POLIESPORTIVAS, ESTRUTURADO POR TUBOS DE AÇO GALVANIZADO, COM TELA DE ARAME GALVANIZADO, DE FORMA MANUAL, SEM REAPROVEITAMENTO. AF_09/2023</v>
          </cell>
          <cell r="C6903" t="str">
            <v>M2</v>
          </cell>
          <cell r="D6903" t="str">
            <v>COEFICIENTE DE REPRESENTATIVIDADE</v>
          </cell>
          <cell r="E6903" t="str">
            <v>11,33</v>
          </cell>
        </row>
        <row r="6904">
          <cell r="A6904" t="str">
            <v>104802</v>
          </cell>
          <cell r="B6904" t="str">
            <v>REMOÇÃO DE TELA DE ARAME GALVANIZADO DE ALAMBRADOS PARA QUADRAS POLIESPORTIVAS, DE FORMA MANUAL, SEM REMOÇÃO DA ESTRUTURA DE SUSTENTAÇÃO, SEM REAPROVEITAMENTO. AF_09/2023</v>
          </cell>
          <cell r="C6904" t="str">
            <v>M2</v>
          </cell>
          <cell r="D6904" t="str">
            <v>COEFICIENTE DE REPRESENTATIVIDADE</v>
          </cell>
          <cell r="E6904" t="str">
            <v>7,53</v>
          </cell>
        </row>
        <row r="6905">
          <cell r="A6905" t="str">
            <v>104803</v>
          </cell>
          <cell r="B6905" t="str">
            <v>REMOÇÃO CALHAS E RUFOS, DE FORMA MANUAL, SEM REAPROVEITAMENTO. AF_09/2023</v>
          </cell>
          <cell r="C6905" t="str">
            <v>M</v>
          </cell>
          <cell r="D6905" t="str">
            <v>COEFICIENTE DE REPRESENTATIVIDADE</v>
          </cell>
          <cell r="E6905" t="str">
            <v>3,66</v>
          </cell>
        </row>
        <row r="6906">
          <cell r="A6906" t="str">
            <v>95967</v>
          </cell>
          <cell r="B6906" t="str">
            <v>SERVIÇOS TÉCNICOS ESPECIALIZADOS PARA ACOMPANHAMENTO DE EXECUÇÃO DE FUNDAÇÕES PROFUNDAS E ESTRUTURAS DE CONTENÇÃO</v>
          </cell>
          <cell r="C6906" t="str">
            <v>H</v>
          </cell>
          <cell r="D6906" t="str">
            <v>COEFICIENTE DE REPRESENTATIVIDADE</v>
          </cell>
          <cell r="E6906" t="str">
            <v>124,13</v>
          </cell>
        </row>
        <row r="6907">
          <cell r="A6907" t="str">
            <v>99058</v>
          </cell>
          <cell r="B6907" t="str">
            <v>LOCAÇÃO DE PONTO PARA REFERÊNCIA TOPOGRÁFICA. AF_10/2018</v>
          </cell>
          <cell r="C6907" t="str">
            <v>UN</v>
          </cell>
          <cell r="D6907" t="str">
            <v>ATRIBUÍDO SÃO PAULO</v>
          </cell>
          <cell r="E6907" t="str">
            <v>10,81</v>
          </cell>
        </row>
        <row r="6908">
          <cell r="A6908" t="str">
            <v>99059</v>
          </cell>
          <cell r="B6908" t="str">
            <v>LOCACAO CONVENCIONAL DE OBRA, UTILIZANDO GABARITO DE TÁBUAS CORRIDAS PONTALETADAS A CADA 2,00M -  2 UTILIZAÇÕES. AF_10/2018</v>
          </cell>
          <cell r="C6908" t="str">
            <v>M</v>
          </cell>
          <cell r="D6908" t="str">
            <v>COEFICIENTE DE REPRESENTATIVIDADE</v>
          </cell>
          <cell r="E6908" t="str">
            <v>45,21</v>
          </cell>
        </row>
        <row r="6909">
          <cell r="A6909" t="str">
            <v>99060</v>
          </cell>
          <cell r="B6909" t="str">
            <v>LOCAÇÃO COM CAVALETE COM ALTURA DE 1,00 M - 2 UTILIZAÇÕES. AF_10/2018</v>
          </cell>
          <cell r="C6909" t="str">
            <v>UN</v>
          </cell>
          <cell r="D6909" t="str">
            <v>COEFICIENTE DE REPRESENTATIVIDADE</v>
          </cell>
          <cell r="E6909" t="str">
            <v>113,29</v>
          </cell>
        </row>
        <row r="6910">
          <cell r="A6910" t="str">
            <v>99061</v>
          </cell>
          <cell r="B6910" t="str">
            <v>LOCAÇÃO COM CAVALETE COM ALTURA DE 0,50 M - 2 UTILIZAÇÕES. AF_10/2018</v>
          </cell>
          <cell r="C6910" t="str">
            <v>UN</v>
          </cell>
          <cell r="D6910" t="str">
            <v>COEFICIENTE DE REPRESENTATIVIDADE</v>
          </cell>
          <cell r="E6910" t="str">
            <v>78,17</v>
          </cell>
        </row>
        <row r="6911">
          <cell r="A6911" t="str">
            <v>99062</v>
          </cell>
          <cell r="B6911" t="str">
            <v>MARCAÇÃO DE PONTOS EM GABARITO OU CAVALETE. AF_10/2018</v>
          </cell>
          <cell r="C6911" t="str">
            <v>UN</v>
          </cell>
          <cell r="D6911" t="str">
            <v>COEFICIENTE DE REPRESENTATIVIDADE</v>
          </cell>
          <cell r="E6911" t="str">
            <v>2,01</v>
          </cell>
        </row>
        <row r="6912">
          <cell r="A6912" t="str">
            <v>99063</v>
          </cell>
          <cell r="B6912" t="str">
            <v>LOCAÇÃO DE REDE DE ÁGUA OU ESGOTO. AF_10/2018</v>
          </cell>
          <cell r="C6912" t="str">
            <v>M</v>
          </cell>
          <cell r="D6912" t="str">
            <v>COEFICIENTE DE REPRESENTATIVIDADE</v>
          </cell>
          <cell r="E6912" t="str">
            <v>3,90</v>
          </cell>
        </row>
        <row r="6913">
          <cell r="A6913" t="str">
            <v>99064</v>
          </cell>
          <cell r="B6913" t="str">
            <v>LOCAÇÃO DE PAVIMENTAÇÃO. AF_10/2018</v>
          </cell>
          <cell r="C6913" t="str">
            <v>M</v>
          </cell>
          <cell r="D6913" t="str">
            <v>ATRIBUÍDO SÃO PAULO</v>
          </cell>
          <cell r="E6913" t="str">
            <v>0,54</v>
          </cell>
        </row>
        <row r="6914">
          <cell r="A6914" t="str">
            <v>93588</v>
          </cell>
          <cell r="B6914" t="str">
            <v>TRANSPORTE COM CAMINHÃO BASCULANTE DE 10 M³, EM VIA URBANA EM LEITO NATURAL (UNIDADE: M3XKM). AF_07/2020</v>
          </cell>
          <cell r="C6914" t="str">
            <v>M3XKM</v>
          </cell>
          <cell r="D6914" t="str">
            <v>ATRIBUÍDO SÃO PAULO</v>
          </cell>
          <cell r="E6914" t="str">
            <v>3,05</v>
          </cell>
        </row>
        <row r="6915">
          <cell r="A6915" t="str">
            <v>93589</v>
          </cell>
          <cell r="B6915" t="str">
            <v>TRANSPORTE COM CAMINHÃO BASCULANTE DE 10 M³, EM VIA URBANA EM REVESTIMENTO PRIMÁRIO (UNIDADE: M3XKM). AF_07/2020</v>
          </cell>
          <cell r="C6915" t="str">
            <v>M3XKM</v>
          </cell>
          <cell r="D6915" t="str">
            <v>ATRIBUÍDO SÃO PAULO</v>
          </cell>
          <cell r="E6915" t="str">
            <v>2,62</v>
          </cell>
        </row>
        <row r="6916">
          <cell r="A6916" t="str">
            <v>93590</v>
          </cell>
          <cell r="B6916" t="str">
            <v>TRANSPORTE COM CAMINHÃO BASCULANTE DE 10 M³, EM VIA URBANA PAVIMENTADA, ADICIONAL PARA DMT EXCEDENTE A 30 KM (UNIDADE: M3XKM). AF_07/2020</v>
          </cell>
          <cell r="C6916" t="str">
            <v>M3XKM</v>
          </cell>
          <cell r="D6916" t="str">
            <v>ATRIBUÍDO SÃO PAULO</v>
          </cell>
          <cell r="E6916" t="str">
            <v>0,96</v>
          </cell>
        </row>
        <row r="6917">
          <cell r="A6917" t="str">
            <v>93591</v>
          </cell>
          <cell r="B6917" t="str">
            <v>TRANSPORTE COM CAMINHÃO BASCULANTE DE 14 M³, EM VIA URBANA EM LEITO NATURAL (UNIDADE: M3XKM). AF_07/2020</v>
          </cell>
          <cell r="C6917" t="str">
            <v>M3XKM</v>
          </cell>
          <cell r="D6917" t="str">
            <v>ATRIBUÍDO SÃO PAULO</v>
          </cell>
          <cell r="E6917" t="str">
            <v>2,68</v>
          </cell>
        </row>
        <row r="6918">
          <cell r="A6918" t="str">
            <v>93592</v>
          </cell>
          <cell r="B6918" t="str">
            <v>TRANSPORTE COM CAMINHÃO BASCULANTE DE 14 M³, EM VIA URBANA EM REVESTIMENTO PRIMÁRIO (UNIDADE: M3XKM). AF_07/2020</v>
          </cell>
          <cell r="C6918" t="str">
            <v>M3XKM</v>
          </cell>
          <cell r="D6918" t="str">
            <v>ATRIBUÍDO SÃO PAULO</v>
          </cell>
          <cell r="E6918" t="str">
            <v>2,33</v>
          </cell>
        </row>
        <row r="6919">
          <cell r="A6919" t="str">
            <v>93593</v>
          </cell>
          <cell r="B6919" t="str">
            <v>TRANSPORTE COM CAMINHÃO BASCULANTE DE 14 M³, EM VIA URBANA PAVIMENTADA, ADICIONAL PARA DMT EXCEDENTE A 30 KM (UNIDADE: M3XKM). AF_07/2020</v>
          </cell>
          <cell r="C6919" t="str">
            <v>M3XKM</v>
          </cell>
          <cell r="D6919" t="str">
            <v>ATRIBUÍDO SÃO PAULO</v>
          </cell>
          <cell r="E6919" t="str">
            <v>0,85</v>
          </cell>
        </row>
        <row r="6920">
          <cell r="A6920" t="str">
            <v>93594</v>
          </cell>
          <cell r="B6920" t="str">
            <v>TRANSPORTE COM CAMINHÃO BASCULANTE DE 10 M³, EM VIA URBANA EM LEITO NATURAL (UNIDADE: TXKM). AF_07/2020</v>
          </cell>
          <cell r="C6920" t="str">
            <v>TXKM</v>
          </cell>
          <cell r="D6920" t="str">
            <v>ATRIBUÍDO SÃO PAULO</v>
          </cell>
          <cell r="E6920" t="str">
            <v>2,03</v>
          </cell>
        </row>
        <row r="6921">
          <cell r="A6921" t="str">
            <v>93595</v>
          </cell>
          <cell r="B6921" t="str">
            <v>TRANSPORTE COM CAMINHÃO BASCULANTE DE 10 M³, EM VIA URBANA EM REVESTIMENTO PRIMÁRIO (UNIDADE: TXKM). AF_07/2020</v>
          </cell>
          <cell r="C6921" t="str">
            <v>TXKM</v>
          </cell>
          <cell r="D6921" t="str">
            <v>ATRIBUÍDO SÃO PAULO</v>
          </cell>
          <cell r="E6921" t="str">
            <v>1,77</v>
          </cell>
        </row>
        <row r="6922">
          <cell r="A6922" t="str">
            <v>93596</v>
          </cell>
          <cell r="B6922" t="str">
            <v>TRANSPORTE COM CAMINHÃO BASCULANTE DE 10 M³, EM VIA URBANA PAVIMENTADA, ADICIONAL PARA DMT EXCEDENTE A 30 KM (UNIDADE: TXKM). AF_07/2020</v>
          </cell>
          <cell r="C6922" t="str">
            <v>TXKM</v>
          </cell>
          <cell r="D6922" t="str">
            <v>ATRIBUÍDO SÃO PAULO</v>
          </cell>
          <cell r="E6922" t="str">
            <v>0,64</v>
          </cell>
        </row>
        <row r="6923">
          <cell r="A6923" t="str">
            <v>93597</v>
          </cell>
          <cell r="B6923" t="str">
            <v>TRANSPORTE COM CAMINHÃO BASCULANTE DE 14 M³, EM VIA URBANA EM LEITO NATURAL (UNIDADE: TXKM). AF_07/2020</v>
          </cell>
          <cell r="C6923" t="str">
            <v>TXKM</v>
          </cell>
          <cell r="D6923" t="str">
            <v>ATRIBUÍDO SÃO PAULO</v>
          </cell>
          <cell r="E6923" t="str">
            <v>1,78</v>
          </cell>
        </row>
        <row r="6924">
          <cell r="A6924" t="str">
            <v>93598</v>
          </cell>
          <cell r="B6924" t="str">
            <v>TRANSPORTE COM CAMINHÃO BASCULANTE DE 14 M³, EM VIA URBANA EM REVESTIMENTO PRIMÁRIO (UNIDADE: TXKM). AF_07/2020</v>
          </cell>
          <cell r="C6924" t="str">
            <v>TXKM</v>
          </cell>
          <cell r="D6924" t="str">
            <v>ATRIBUÍDO SÃO PAULO</v>
          </cell>
          <cell r="E6924" t="str">
            <v>1,54</v>
          </cell>
        </row>
        <row r="6925">
          <cell r="A6925" t="str">
            <v>93599</v>
          </cell>
          <cell r="B6925" t="str">
            <v>TRANSPORTE COM CAMINHÃO BASCULANTE DE 14 M³, EM VIA URBANA PAVIMENTADA, ADICIONAL PARA DMT EXCEDENTE A 30 KM (UNIDADE: TXKM). AF_07/2020</v>
          </cell>
          <cell r="C6925" t="str">
            <v>TXKM</v>
          </cell>
          <cell r="D6925" t="str">
            <v>ATRIBUÍDO SÃO PAULO</v>
          </cell>
          <cell r="E6925" t="str">
            <v>0,57</v>
          </cell>
        </row>
        <row r="6926">
          <cell r="A6926" t="str">
            <v>95425</v>
          </cell>
          <cell r="B6926" t="str">
            <v>TRANSPORTE COM CAMINHÃO BASCULANTE DE 18 M³, EM VIA URBANA EM LEITO NATURAL (UNIDADE: M3XKM). AF_07/2020</v>
          </cell>
          <cell r="C6926" t="str">
            <v>M3XKM</v>
          </cell>
          <cell r="D6926" t="str">
            <v>ATRIBUÍDO SÃO PAULO</v>
          </cell>
          <cell r="E6926" t="str">
            <v>2,28</v>
          </cell>
        </row>
        <row r="6927">
          <cell r="A6927" t="str">
            <v>95426</v>
          </cell>
          <cell r="B6927" t="str">
            <v>TRANSPORTE COM CAMINHÃO BASCULANTE DE 18 M³, EM VIA URBANA EM REVESTIMENTO PRIMÁRIO (UNIDADE: M3XKM). AF_07/2020</v>
          </cell>
          <cell r="C6927" t="str">
            <v>M3XKM</v>
          </cell>
          <cell r="D6927" t="str">
            <v>ATRIBUÍDO SÃO PAULO</v>
          </cell>
          <cell r="E6927" t="str">
            <v>1,98</v>
          </cell>
        </row>
        <row r="6928">
          <cell r="A6928" t="str">
            <v>95427</v>
          </cell>
          <cell r="B6928" t="str">
            <v>TRANSPORTE COM CAMINHÃO BASCULANTE DE 18 M³, EM VIA URBANA PAVIMENTADA, ADICIONAL PARA DMT EXCEDENTE A 30 KM (UNIDADE: M3XKM). AF_07/2020</v>
          </cell>
          <cell r="C6928" t="str">
            <v>M3XKM</v>
          </cell>
          <cell r="D6928" t="str">
            <v>ATRIBUÍDO SÃO PAULO</v>
          </cell>
          <cell r="E6928" t="str">
            <v>0,74</v>
          </cell>
        </row>
        <row r="6929">
          <cell r="A6929" t="str">
            <v>95428</v>
          </cell>
          <cell r="B6929" t="str">
            <v>TRANSPORTE COM CAMINHÃO BASCULANTE DE 18 M³, EM VIA URBANA EM LEITO NATURAL (UNIDADE: TXKM). AF_07/2020</v>
          </cell>
          <cell r="C6929" t="str">
            <v>TXKM</v>
          </cell>
          <cell r="D6929" t="str">
            <v>ATRIBUÍDO SÃO PAULO</v>
          </cell>
          <cell r="E6929" t="str">
            <v>1,54</v>
          </cell>
        </row>
        <row r="6930">
          <cell r="A6930" t="str">
            <v>95429</v>
          </cell>
          <cell r="B6930" t="str">
            <v>TRANSPORTE COM CAMINHÃO BASCULANTE DE 18 M³, EM VIA URBANA EM REVESTIMENTO PRIMÁRIO (UNIDADE: TXKM). AF_07/2020</v>
          </cell>
          <cell r="C6930" t="str">
            <v>TXKM</v>
          </cell>
          <cell r="D6930" t="str">
            <v>ATRIBUÍDO SÃO PAULO</v>
          </cell>
          <cell r="E6930" t="str">
            <v>1,33</v>
          </cell>
        </row>
        <row r="6931">
          <cell r="A6931" t="str">
            <v>95430</v>
          </cell>
          <cell r="B6931" t="str">
            <v>TRANSPORTE COM CAMINHÃO BASCULANTE DE 18 M³, EM VIA URBANA PAVIMENTADA, ADICIONAL PARA DMT EXCEDENTE A 30 KM (UNIDADE: TXKM). AF_07/2020</v>
          </cell>
          <cell r="C6931" t="str">
            <v>TXKM</v>
          </cell>
          <cell r="D6931" t="str">
            <v>ATRIBUÍDO SÃO PAULO</v>
          </cell>
          <cell r="E6931" t="str">
            <v>0,47</v>
          </cell>
        </row>
        <row r="6932">
          <cell r="A6932" t="str">
            <v>95875</v>
          </cell>
          <cell r="B6932" t="str">
            <v>TRANSPORTE COM CAMINHÃO BASCULANTE DE 10 M³, EM VIA URBANA PAVIMENTADA, DMT ATÉ 30 KM (UNIDADE: M3XKM). AF_07/2020</v>
          </cell>
          <cell r="C6932" t="str">
            <v>M3XKM</v>
          </cell>
          <cell r="D6932" t="str">
            <v>ATRIBUÍDO SÃO PAULO</v>
          </cell>
          <cell r="E6932" t="str">
            <v>2,41</v>
          </cell>
        </row>
        <row r="6933">
          <cell r="A6933" t="str">
            <v>95876</v>
          </cell>
          <cell r="B6933" t="str">
            <v>TRANSPORTE COM CAMINHÃO BASCULANTE DE 14 M³, EM VIA URBANA PAVIMENTADA, DMT ATÉ 30 KM (UNIDADE: M3XKM). AF_07/2020</v>
          </cell>
          <cell r="C6933" t="str">
            <v>M3XKM</v>
          </cell>
          <cell r="D6933" t="str">
            <v>ATRIBUÍDO SÃO PAULO</v>
          </cell>
          <cell r="E6933" t="str">
            <v>2,10</v>
          </cell>
        </row>
        <row r="6934">
          <cell r="A6934" t="str">
            <v>95877</v>
          </cell>
          <cell r="B6934" t="str">
            <v>TRANSPORTE COM CAMINHÃO BASCULANTE DE 18 M³, EM VIA URBANA PAVIMENTADA, DMT ATÉ 30 KM (UNIDADE: M3XKM). AF_07/2020</v>
          </cell>
          <cell r="C6934" t="str">
            <v>M3XKM</v>
          </cell>
          <cell r="D6934" t="str">
            <v>ATRIBUÍDO SÃO PAULO</v>
          </cell>
          <cell r="E6934" t="str">
            <v>1,81</v>
          </cell>
        </row>
        <row r="6935">
          <cell r="A6935" t="str">
            <v>95878</v>
          </cell>
          <cell r="B6935" t="str">
            <v>TRANSPORTE COM CAMINHÃO BASCULANTE DE 10 M³, EM VIA URBANA PAVIMENTADA, DMT ATÉ 30 KM (UNIDADE: TXKM). AF_07/2020</v>
          </cell>
          <cell r="C6935" t="str">
            <v>TXKM</v>
          </cell>
          <cell r="D6935" t="str">
            <v>ATRIBUÍDO SÃO PAULO</v>
          </cell>
          <cell r="E6935" t="str">
            <v>1,62</v>
          </cell>
        </row>
        <row r="6936">
          <cell r="A6936" t="str">
            <v>95879</v>
          </cell>
          <cell r="B6936" t="str">
            <v>TRANSPORTE COM CAMINHÃO BASCULANTE DE 14 M³, EM VIA URBANA PAVIMENTADA, DMT ATÉ 30 KM (UNIDADE: TXKM). AF_07/2020</v>
          </cell>
          <cell r="C6936" t="str">
            <v>TXKM</v>
          </cell>
          <cell r="D6936" t="str">
            <v>ATRIBUÍDO SÃO PAULO</v>
          </cell>
          <cell r="E6936" t="str">
            <v>1,43</v>
          </cell>
        </row>
        <row r="6937">
          <cell r="A6937" t="str">
            <v>95880</v>
          </cell>
          <cell r="B6937" t="str">
            <v>TRANSPORTE COM CAMINHÃO BASCULANTE DE 18 M³, EM VIA URBANA PAVIMENTADA, DMT ATÉ 30 KM (UNIDADE: TXKM). AF_07/2020</v>
          </cell>
          <cell r="C6937" t="str">
            <v>TXKM</v>
          </cell>
          <cell r="D6937" t="str">
            <v>ATRIBUÍDO SÃO PAULO</v>
          </cell>
          <cell r="E6937" t="str">
            <v>1,21</v>
          </cell>
        </row>
        <row r="6938">
          <cell r="A6938" t="str">
            <v>97912</v>
          </cell>
          <cell r="B6938" t="str">
            <v>TRANSPORTE COM CAMINHÃO BASCULANTE DE 6 M³, EM VIA URBANA EM LEITO NATURAL (UNIDADE: M3XKM). AF_07/2020</v>
          </cell>
          <cell r="C6938" t="str">
            <v>M3XKM</v>
          </cell>
          <cell r="D6938" t="str">
            <v>ATRIBUÍDO SÃO PAULO</v>
          </cell>
          <cell r="E6938" t="str">
            <v>3,59</v>
          </cell>
        </row>
        <row r="6939">
          <cell r="A6939" t="str">
            <v>97913</v>
          </cell>
          <cell r="B6939" t="str">
            <v>TRANSPORTE COM CAMINHÃO BASCULANTE DE 6 M³, EM VIA URBANA EM REVESTIMENTO PRIMÁRIO (UNIDADE: M3XKM). AF_07/2020</v>
          </cell>
          <cell r="C6939" t="str">
            <v>M3XKM</v>
          </cell>
          <cell r="D6939" t="str">
            <v>ATRIBUÍDO SÃO PAULO</v>
          </cell>
          <cell r="E6939" t="str">
            <v>3,11</v>
          </cell>
        </row>
        <row r="6940">
          <cell r="A6940" t="str">
            <v>97914</v>
          </cell>
          <cell r="B6940" t="str">
            <v>TRANSPORTE COM CAMINHÃO BASCULANTE DE 6 M³, EM VIA URBANA PAVIMENTADA, DMT ATÉ 30 KM (UNIDADE: M3XKM). AF_07/2020</v>
          </cell>
          <cell r="C6940" t="str">
            <v>M3XKM</v>
          </cell>
          <cell r="D6940" t="str">
            <v>ATRIBUÍDO SÃO PAULO</v>
          </cell>
          <cell r="E6940" t="str">
            <v>2,86</v>
          </cell>
        </row>
        <row r="6941">
          <cell r="A6941" t="str">
            <v>97915</v>
          </cell>
          <cell r="B6941" t="str">
            <v>TRANSPORTE COM CAMINHÃO BASCULANTE DE 6 M³, EM VIA URBANA PAVIMENTADA, ADICIONAL PARA DMT EXCEDENTE A 30 KM (UNIDADE: M3XKM). AF_07/2020</v>
          </cell>
          <cell r="C6941" t="str">
            <v>M3XKM</v>
          </cell>
          <cell r="D6941" t="str">
            <v>ATRIBUÍDO SÃO PAULO</v>
          </cell>
          <cell r="E6941" t="str">
            <v>1,14</v>
          </cell>
        </row>
        <row r="6942">
          <cell r="A6942" t="str">
            <v>100937</v>
          </cell>
          <cell r="B6942" t="str">
            <v>TRANSPORTE COM CAMINHÃO BASCULANTE DE 6 M³, EM VIA INTERNA (DENTRO DO CANTEIRO - UNIDADE: M3XKM). AF_07/2020</v>
          </cell>
          <cell r="C6942" t="str">
            <v>M3XKM</v>
          </cell>
          <cell r="D6942" t="str">
            <v>ATRIBUÍDO SÃO PAULO</v>
          </cell>
          <cell r="E6942" t="str">
            <v>8,57</v>
          </cell>
        </row>
        <row r="6943">
          <cell r="A6943" t="str">
            <v>100938</v>
          </cell>
          <cell r="B6943" t="str">
            <v>TRANSPORTE COM CAMINHÃO BASCULANTE DE 10 M³, EM VIA INTERNA (DENTRO DO CANTEIRO - UNIDADE: M3XKM). AF_07/2020</v>
          </cell>
          <cell r="C6943" t="str">
            <v>M3XKM</v>
          </cell>
          <cell r="D6943" t="str">
            <v>ATRIBUÍDO SÃO PAULO</v>
          </cell>
          <cell r="E6943" t="str">
            <v>7,30</v>
          </cell>
        </row>
        <row r="6944">
          <cell r="A6944" t="str">
            <v>100939</v>
          </cell>
          <cell r="B6944" t="str">
            <v>TRANSPORTE COM CAMINHÃO BASCULANTE DE 14 M³, EM VIA INTERNA (DENTRO DO CANTEIRO - UNIDADE:M3XKM). AF_07/2020</v>
          </cell>
          <cell r="C6944" t="str">
            <v>M3XKM</v>
          </cell>
          <cell r="D6944" t="str">
            <v>ATRIBUÍDO SÃO PAULO</v>
          </cell>
          <cell r="E6944" t="str">
            <v>6,42</v>
          </cell>
        </row>
        <row r="6945">
          <cell r="A6945" t="str">
            <v>100940</v>
          </cell>
          <cell r="B6945" t="str">
            <v>TRANSPORTE COM CAMINHÃO BASCULANTE DE 18 M³, EM VIA INTERNA (DENTRO DO CANTEIRO - UNIDADE: M3XKM). AF_07/2020</v>
          </cell>
          <cell r="C6945" t="str">
            <v>M3XKM</v>
          </cell>
          <cell r="D6945" t="str">
            <v>ATRIBUÍDO SÃO PAULO</v>
          </cell>
          <cell r="E6945" t="str">
            <v>5,49</v>
          </cell>
        </row>
        <row r="6946">
          <cell r="A6946" t="str">
            <v>100941</v>
          </cell>
          <cell r="B6946" t="str">
            <v>TRANSPORTE COM CAMINHÃO BASCULANTE DE 6 M³, EM VIA INTERNA (DENTRO DO CANTEIRO - UNIDADE: TXKM). AF_07/2020</v>
          </cell>
          <cell r="C6946" t="str">
            <v>TXKM</v>
          </cell>
          <cell r="D6946" t="str">
            <v>ATRIBUÍDO SÃO PAULO</v>
          </cell>
          <cell r="E6946" t="str">
            <v>5,71</v>
          </cell>
        </row>
        <row r="6947">
          <cell r="A6947" t="str">
            <v>100942</v>
          </cell>
          <cell r="B6947" t="str">
            <v>TRANSPORTE COM CAMINHÃO BASCULANTE DE 10 M³, EM VIA INTERNA A OBRA (UNIDADE: TXKM). AF_07/2020</v>
          </cell>
          <cell r="C6947" t="str">
            <v>TXKM</v>
          </cell>
          <cell r="D6947" t="str">
            <v>ATRIBUÍDO SÃO PAULO</v>
          </cell>
          <cell r="E6947" t="str">
            <v>4,87</v>
          </cell>
        </row>
        <row r="6948">
          <cell r="A6948" t="str">
            <v>100943</v>
          </cell>
          <cell r="B6948" t="str">
            <v>TRANSPORTE COM CAMINHÃO BASCULANTE DE 14 M³, EM VIA INTERNA (DENTRO DO CANTEIRO - UNIDADE: TXKM). AF_07/2020</v>
          </cell>
          <cell r="C6948" t="str">
            <v>TXKM</v>
          </cell>
          <cell r="D6948" t="str">
            <v>ATRIBUÍDO SÃO PAULO</v>
          </cell>
          <cell r="E6948" t="str">
            <v>4,27</v>
          </cell>
        </row>
        <row r="6949">
          <cell r="A6949" t="str">
            <v>100944</v>
          </cell>
          <cell r="B6949" t="str">
            <v>TRANSPORTE COM CAMINHÃO BASCULANTE DE 18 M³, EM VIA INTERNA (DENTRO DO CANTEIRO - UNIDADE: TXKM). AF_07/2020</v>
          </cell>
          <cell r="C6949" t="str">
            <v>TXKM</v>
          </cell>
          <cell r="D6949" t="str">
            <v>ATRIBUÍDO SÃO PAULO</v>
          </cell>
          <cell r="E6949" t="str">
            <v>3,67</v>
          </cell>
        </row>
        <row r="6950">
          <cell r="A6950" t="str">
            <v>100945</v>
          </cell>
          <cell r="B6950" t="str">
            <v>TRANSPORTE COM CAMINHÃO CARROCERIA 9T, EM VIA URBANA EM LEITO NATURAL (UNIDADE: TXKM). AF_07/2020</v>
          </cell>
          <cell r="C6950" t="str">
            <v>TXKM</v>
          </cell>
          <cell r="D6950" t="str">
            <v>ATRIBUÍDO SÃO PAULO</v>
          </cell>
          <cell r="E6950" t="str">
            <v>2,73</v>
          </cell>
        </row>
        <row r="6951">
          <cell r="A6951" t="str">
            <v>100946</v>
          </cell>
          <cell r="B6951" t="str">
            <v>TRANSPORTE COM CAMINHÃO CARROCERIA 9T, EM VIA URBANA EM REVESTIMENTO PRIMÁRIO (UNIDADE: TXKM). AF_07/2020</v>
          </cell>
          <cell r="C6951" t="str">
            <v>TXKM</v>
          </cell>
          <cell r="D6951" t="str">
            <v>ATRIBUÍDO SÃO PAULO</v>
          </cell>
          <cell r="E6951" t="str">
            <v>2,36</v>
          </cell>
        </row>
        <row r="6952">
          <cell r="A6952" t="str">
            <v>100947</v>
          </cell>
          <cell r="B6952" t="str">
            <v>TRANSPORTE COM CAMINHÃO CARROCERIA 9T, EM VIA URBANA PAVIMENTADA, DMT ATÉ 30KM (UNIDADE: TXKM). AF_07/2020</v>
          </cell>
          <cell r="C6952" t="str">
            <v>TXKM</v>
          </cell>
          <cell r="D6952" t="str">
            <v>ATRIBUÍDO SÃO PAULO</v>
          </cell>
          <cell r="E6952" t="str">
            <v>2,17</v>
          </cell>
        </row>
        <row r="6953">
          <cell r="A6953" t="str">
            <v>100948</v>
          </cell>
          <cell r="B6953" t="str">
            <v>TRANSPORTE COM CAMINHÃO CARROCERIA 9T, EM VIA URBANA PAVIMENTADA, ADICIONAL PARA DMT EXCEDENTE A 30 KM (UNIDADE: TXKM). AF_07/2020</v>
          </cell>
          <cell r="C6953" t="str">
            <v>TXKM</v>
          </cell>
          <cell r="D6953" t="str">
            <v>ATRIBUÍDO SÃO PAULO</v>
          </cell>
          <cell r="E6953" t="str">
            <v>0,86</v>
          </cell>
        </row>
        <row r="6954">
          <cell r="A6954" t="str">
            <v>100949</v>
          </cell>
          <cell r="B6954" t="str">
            <v>TRANSPORTE COM CAMINHÃO CARROCERIA 9T, EM VIA INTERNA (DENTRO DO CANTEIRO - UNIDADE: TXKM). AF_07/2020</v>
          </cell>
          <cell r="C6954" t="str">
            <v>TXKM</v>
          </cell>
          <cell r="D6954" t="str">
            <v>ATRIBUÍDO SÃO PAULO</v>
          </cell>
          <cell r="E6954" t="str">
            <v>6,52</v>
          </cell>
        </row>
        <row r="6955">
          <cell r="A6955" t="str">
            <v>100950</v>
          </cell>
          <cell r="B6955" t="str">
            <v>TRANSPORTE COM CAMINHÃO CARROCERIA COM GUINDAUTO (MUNCK),  MOMENTO MÁXIMO DE CARGA 11,7 TM, EM VIA URBANA EM LEITO NATURAL (UNIDADE: TXKM). AF_07/2020</v>
          </cell>
          <cell r="C6955" t="str">
            <v>TXKM</v>
          </cell>
          <cell r="D6955" t="str">
            <v>ATRIBUÍDO SÃO PAULO</v>
          </cell>
          <cell r="E6955" t="str">
            <v>3,49</v>
          </cell>
        </row>
        <row r="6956">
          <cell r="A6956" t="str">
            <v>100951</v>
          </cell>
          <cell r="B6956" t="str">
            <v>TRANSPORTE COM CAMINHÃO CARROCERIA COM GUINDAUTO (MUNCK),  MOMENTO MÁXIMO DE CARGA 11,7 TM, EM VIA URBANA EM REVESTIMENTO PRIMÁRIO (UNIDADE: TXKM). AF_07/2020</v>
          </cell>
          <cell r="C6956" t="str">
            <v>TXKM</v>
          </cell>
          <cell r="D6956" t="str">
            <v>ATRIBUÍDO SÃO PAULO</v>
          </cell>
          <cell r="E6956" t="str">
            <v>3,01</v>
          </cell>
        </row>
        <row r="6957">
          <cell r="A6957" t="str">
            <v>100952</v>
          </cell>
          <cell r="B6957" t="str">
            <v>TRANSPORTE COM CAMINHÃO CARROCERIA COM GUINDAUTO (MUNCK),  MOMENTO MÁXIMO DE CARGA 11,7 TM, EM VIA URBANA PAVIMENTADA, DMT ATÉ 30KM (UNIDADE: TXKM). AF_07/2020</v>
          </cell>
          <cell r="C6957" t="str">
            <v>TXKM</v>
          </cell>
          <cell r="D6957" t="str">
            <v>ATRIBUÍDO SÃO PAULO</v>
          </cell>
          <cell r="E6957" t="str">
            <v>2,77</v>
          </cell>
        </row>
        <row r="6958">
          <cell r="A6958" t="str">
            <v>100953</v>
          </cell>
          <cell r="B6958" t="str">
            <v>TRANSPORTE COM CAMINHÃO CARROCERIA COM GUINDAUTO (MUNCK),  MOMENTO MÁXIMO DE CARGA 11,7 TM, EM VIA URBANA PAVIMENTADA, ADICIONAL PARA DMT EXCEDENTE A 30 KM (UNIDADE: TXKM). AF_07/2020</v>
          </cell>
          <cell r="C6958" t="str">
            <v>TXKM</v>
          </cell>
          <cell r="D6958" t="str">
            <v>ATRIBUÍDO SÃO PAULO</v>
          </cell>
          <cell r="E6958" t="str">
            <v>1,10</v>
          </cell>
        </row>
        <row r="6959">
          <cell r="A6959" t="str">
            <v>100954</v>
          </cell>
          <cell r="B6959" t="str">
            <v>TRANSPORTE COM CAMINHÃO CARROCERIA COM GUINDAUTO (MUNCK),  MOMENTO MÁXIMO DE CARGA 11,7 TM, EM VIA INTERNA (DENTRO DO CANTEIRO - UNIDADE: TXKM). AF_07/2020</v>
          </cell>
          <cell r="C6959" t="str">
            <v>TXKM</v>
          </cell>
          <cell r="D6959" t="str">
            <v>ATRIBUÍDO SÃO PAULO</v>
          </cell>
          <cell r="E6959" t="str">
            <v>8,30</v>
          </cell>
        </row>
        <row r="6960">
          <cell r="A6960" t="str">
            <v>100955</v>
          </cell>
          <cell r="B6960" t="str">
            <v>TRANSPORTE COM CAMINHÃO PIPA DE 6 M³, EM VIA URBANA EM LEITO NATURAL (UNIDADE: M3XKM). AF_07/2020</v>
          </cell>
          <cell r="C6960" t="str">
            <v>M3XKM</v>
          </cell>
          <cell r="D6960" t="str">
            <v>ATRIBUÍDO SÃO PAULO</v>
          </cell>
          <cell r="E6960" t="str">
            <v>4,79</v>
          </cell>
        </row>
        <row r="6961">
          <cell r="A6961" t="str">
            <v>100956</v>
          </cell>
          <cell r="B6961" t="str">
            <v>TRANSPORTE COM CAMINHÃO PIPA DE 6 M³, EM VIA URBANA EM REVESTIMENTO PRIMÁRIO (UNIDADE: M3XKM). AF_07/2020</v>
          </cell>
          <cell r="C6961" t="str">
            <v>M3XKM</v>
          </cell>
          <cell r="D6961" t="str">
            <v>ATRIBUÍDO SÃO PAULO</v>
          </cell>
          <cell r="E6961" t="str">
            <v>4,16</v>
          </cell>
        </row>
        <row r="6962">
          <cell r="A6962" t="str">
            <v>100957</v>
          </cell>
          <cell r="B6962" t="str">
            <v>TRANSPORTE COM CAMINHÃO PIPA DE 6 M³, EM VIA URBANA PAVIMENTADA, DMT ATÉ 30KM (UNIDADE: M3XKM). AF_07/2020</v>
          </cell>
          <cell r="C6962" t="str">
            <v>M3XKM</v>
          </cell>
          <cell r="D6962" t="str">
            <v>ATRIBUÍDO SÃO PAULO</v>
          </cell>
          <cell r="E6962" t="str">
            <v>3,80</v>
          </cell>
        </row>
        <row r="6963">
          <cell r="A6963" t="str">
            <v>100958</v>
          </cell>
          <cell r="B6963" t="str">
            <v>TRANSPORTE COM CAMINHÃO PIPA DE 6 M³, EM VIA URBANA PAVIMENTADA, ADICIONAL PARA DMT EXCEDENTE A 30 KM (UNIDADE: M3XKM). AF_07/2020</v>
          </cell>
          <cell r="C6963" t="str">
            <v>M3XKM</v>
          </cell>
          <cell r="D6963" t="str">
            <v>ATRIBUÍDO SÃO PAULO</v>
          </cell>
          <cell r="E6963" t="str">
            <v>1,52</v>
          </cell>
        </row>
        <row r="6964">
          <cell r="A6964" t="str">
            <v>100959</v>
          </cell>
          <cell r="B6964" t="str">
            <v>TRANSPORTE COM CAMINHÃO PIPA DE 6 M³, EM VIA INTERNA (DENTRO DO CANTEIRO - UNIDADE: M3XKM). AF_07/2020</v>
          </cell>
          <cell r="C6964" t="str">
            <v>M3XKM</v>
          </cell>
          <cell r="D6964" t="str">
            <v>ATRIBUÍDO SÃO PAULO</v>
          </cell>
          <cell r="E6964" t="str">
            <v>11,44</v>
          </cell>
        </row>
        <row r="6965">
          <cell r="A6965" t="str">
            <v>100960</v>
          </cell>
          <cell r="B6965" t="str">
            <v>TRANSPORTE COM CAMINHÃO PIPA DE 10 M³, EM VIA URBANA EM LEITO NATURAL (UNIDADE: M3XKM). AF_07/2020</v>
          </cell>
          <cell r="C6965" t="str">
            <v>M3XKM</v>
          </cell>
          <cell r="D6965" t="str">
            <v>ATRIBUÍDO SÃO PAULO</v>
          </cell>
          <cell r="E6965" t="str">
            <v>3,59</v>
          </cell>
        </row>
        <row r="6966">
          <cell r="A6966" t="str">
            <v>100961</v>
          </cell>
          <cell r="B6966" t="str">
            <v>TRANSPORTE COM CAMINHÃO PIPA DE 10 M³, EM VIA URBANA EM REVESTIMENTO PRIMÁRIO (UNIDADE: M3XKM). AF_07/2020</v>
          </cell>
          <cell r="C6966" t="str">
            <v>M3XKM</v>
          </cell>
          <cell r="D6966" t="str">
            <v>ATRIBUÍDO SÃO PAULO</v>
          </cell>
          <cell r="E6966" t="str">
            <v>3,11</v>
          </cell>
        </row>
        <row r="6967">
          <cell r="A6967" t="str">
            <v>100962</v>
          </cell>
          <cell r="B6967" t="str">
            <v>TRANSPORTE COM CAMINHÃO PIPA DE 10 M³, EM VIA URBANA PAVIMENTADA, DMT ATÉ 30KM (UNIDADE: M3XKM). AF_07/2020</v>
          </cell>
          <cell r="C6967" t="str">
            <v>M3XKM</v>
          </cell>
          <cell r="D6967" t="str">
            <v>ATRIBUÍDO SÃO PAULO</v>
          </cell>
          <cell r="E6967" t="str">
            <v>2,84</v>
          </cell>
        </row>
        <row r="6968">
          <cell r="A6968" t="str">
            <v>100963</v>
          </cell>
          <cell r="B6968" t="str">
            <v>TRANSPORTE COM CAMINHÃO PIPA DE 10 M³, EM VIA URBANA PAVIMENTADA, ADICIONAL PARA DMT EXCEDENTE A 30 KM (UNIDADE: M3XKM). AF_07/2020</v>
          </cell>
          <cell r="C6968" t="str">
            <v>M3XKM</v>
          </cell>
          <cell r="D6968" t="str">
            <v>ATRIBUÍDO SÃO PAULO</v>
          </cell>
          <cell r="E6968" t="str">
            <v>1,12</v>
          </cell>
        </row>
        <row r="6969">
          <cell r="A6969" t="str">
            <v>100964</v>
          </cell>
          <cell r="B6969" t="str">
            <v>TRANSPORTE COM CAMINHÃO PIPA DE 10 M³, EM VIA INTERNA (DENTRO DO CANTEIRO - UNIDADE: M3XKM). AF_07/2020</v>
          </cell>
          <cell r="C6969" t="str">
            <v>M3XKM</v>
          </cell>
          <cell r="D6969" t="str">
            <v>ATRIBUÍDO SÃO PAULO</v>
          </cell>
          <cell r="E6969" t="str">
            <v>8,62</v>
          </cell>
        </row>
        <row r="6970">
          <cell r="A6970" t="str">
            <v>100973</v>
          </cell>
          <cell r="B6970" t="str">
            <v>CARGA, MANOBRA E DESCARGA DE SOLOS E MATERIAIS GRANULARES EM CAMINHÃO BASCULANTE 6 M³ - CARGA COM PÁ CARREGADEIRA (CAÇAMBA DE 1,7 A 2,8 M³ / 128 HP) E DESCARGA LIVRE (UNIDADE: M3). AF_07/2020</v>
          </cell>
          <cell r="C6970" t="str">
            <v>M3</v>
          </cell>
          <cell r="D6970" t="str">
            <v>ATRIBUÍDO SÃO PAULO</v>
          </cell>
          <cell r="E6970" t="str">
            <v>8,56</v>
          </cell>
        </row>
        <row r="6971">
          <cell r="A6971" t="str">
            <v>100974</v>
          </cell>
          <cell r="B6971" t="str">
            <v>CARGA, MANOBRA E DESCARGA DE SOLOS E MATERIAIS GRANULARES EM CAMINHÃO BASCULANTE 10 M³ - CARGA COM PÁ CARREGADEIRA (CAÇAMBA DE 1,7 A 2,8 M³ / 128 HP) E DESCARGA LIVRE (UNIDADE: M3). AF_07/2020</v>
          </cell>
          <cell r="C6971" t="str">
            <v>M3</v>
          </cell>
          <cell r="D6971" t="str">
            <v>ATRIBUÍDO SÃO PAULO</v>
          </cell>
          <cell r="E6971" t="str">
            <v>8,37</v>
          </cell>
        </row>
        <row r="6972">
          <cell r="A6972" t="str">
            <v>100975</v>
          </cell>
          <cell r="B6972" t="str">
            <v>CARGA, MANOBRA E DESCARGA DE SOLOS E MATERIAIS GRANULARES EM CAMINHÃO BASCULANTE 14 M³ - CARGA COM PÁ CARREGADEIRA (CAÇAMBA DE 1,7 A 2,8 M³ / 128 HP) E DESCARGA LIVRE (UNIDADE: M3). AF_07/2020</v>
          </cell>
          <cell r="C6972" t="str">
            <v>M3</v>
          </cell>
          <cell r="D6972" t="str">
            <v>ATRIBUÍDO SÃO PAULO</v>
          </cell>
          <cell r="E6972" t="str">
            <v>8,46</v>
          </cell>
        </row>
        <row r="6973">
          <cell r="A6973" t="str">
            <v>100965</v>
          </cell>
          <cell r="B6973" t="str">
            <v>TRANSPORTE COM CAMINHÃO TANQUE DE TRANSPORTE DE MATERIAL ASFÁLTICO DE 30000 L, EM VIA URBANA EM  LEITO NATURAL (UNIDADE: TXKM). AF_07/2020</v>
          </cell>
          <cell r="C6973" t="str">
            <v>TXKM</v>
          </cell>
          <cell r="D6973" t="str">
            <v>ATRIBUÍDO SÃO PAULO</v>
          </cell>
          <cell r="E6973" t="str">
            <v>1,77</v>
          </cell>
        </row>
        <row r="6974">
          <cell r="A6974" t="str">
            <v>100966</v>
          </cell>
          <cell r="B6974" t="str">
            <v>TRANSPORTE COM CAMINHÃO TANQUE DE TRANSPORTE DE MATERIAL ASFÁLTICO DE 30000 L, EM VIA URBANA EM  REVESTIMENTO PRIMÁRIO (UNIDADE: TXKM). AF_07/2020</v>
          </cell>
          <cell r="C6974" t="str">
            <v>TXKM</v>
          </cell>
          <cell r="D6974" t="str">
            <v>ATRIBUÍDO SÃO PAULO</v>
          </cell>
          <cell r="E6974" t="str">
            <v>1,51</v>
          </cell>
        </row>
        <row r="6975">
          <cell r="A6975" t="str">
            <v>100969</v>
          </cell>
          <cell r="B6975" t="str">
            <v>TRANSPORTE COM CAMINHÃO TANQUE DE TRANSPORTE DE MATERIAL ASFÁLTICO DE 20000 L, EM VIA URBANA EM LEITO NATURAL (UNIDADE: TXKM). AF_07/2020</v>
          </cell>
          <cell r="C6975" t="str">
            <v>TXKM</v>
          </cell>
          <cell r="D6975" t="str">
            <v>ATRIBUÍDO SÃO PAULO</v>
          </cell>
          <cell r="E6975" t="str">
            <v>2,31</v>
          </cell>
        </row>
        <row r="6976">
          <cell r="A6976" t="str">
            <v>100970</v>
          </cell>
          <cell r="B6976" t="str">
            <v>TRANSPORTE COM CAMINHÃO TANQUE DE TRANSPORTE DE MATERIAL ASFÁLTICO DE 20000 L, EM VIA URBANA EM  REVESTIMENTO PRIMÁRIO (UNIDADE: TXKM). AF_07/2020</v>
          </cell>
          <cell r="C6976" t="str">
            <v>TXKM</v>
          </cell>
          <cell r="D6976" t="str">
            <v>ATRIBUÍDO SÃO PAULO</v>
          </cell>
          <cell r="E6976" t="str">
            <v>1,95</v>
          </cell>
        </row>
        <row r="6977">
          <cell r="A6977" t="str">
            <v>102330</v>
          </cell>
          <cell r="B6977" t="str">
            <v>TRANSPORTE COM CAMINHÃO TANQUE DE TRANSPORTE DE MATERIAL ASFÁLTICO DE 30000 L, EM VIA URBANA PAVIMENTADA, DMT ATÉ 30KM (UNIDADE: TXKM). AF_07/2020</v>
          </cell>
          <cell r="C6977" t="str">
            <v>TXKM</v>
          </cell>
          <cell r="D6977" t="str">
            <v>ATRIBUÍDO SÃO PAULO</v>
          </cell>
          <cell r="E6977" t="str">
            <v>1,41</v>
          </cell>
        </row>
        <row r="6978">
          <cell r="A6978" t="str">
            <v>102331</v>
          </cell>
          <cell r="B6978" t="str">
            <v>TRANSPORTE COM CAMINHÃO TANQUE DE TRANSPORTE DE MATERIAL ASFÁLTICO DE 30000 L, EM VIA URBANA PAVIMENTADA, ADICIONAL PARA DMT EXCEDENTE A 30 KM (UNIDADE: TXKM). AF_07/2020</v>
          </cell>
          <cell r="C6978" t="str">
            <v>TXKM</v>
          </cell>
          <cell r="D6978" t="str">
            <v>ATRIBUÍDO SÃO PAULO</v>
          </cell>
          <cell r="E6978" t="str">
            <v>0,55</v>
          </cell>
        </row>
        <row r="6979">
          <cell r="A6979" t="str">
            <v>102332</v>
          </cell>
          <cell r="B6979" t="str">
            <v>TRANSPORTE COM CAMINHÃO TANQUE DE TRANSPORTE DE MATERIAL ASFÁLTICO DE 20000 L, EM VIA URBANA PAVIMENTADA, DMT ATÉ 30KM (UNIDADE: TXKM). AF_07/2020</v>
          </cell>
          <cell r="C6979" t="str">
            <v>TXKM</v>
          </cell>
          <cell r="D6979" t="str">
            <v>ATRIBUÍDO SÃO PAULO</v>
          </cell>
          <cell r="E6979" t="str">
            <v>1,82</v>
          </cell>
        </row>
        <row r="6980">
          <cell r="A6980" t="str">
            <v>102333</v>
          </cell>
          <cell r="B6980" t="str">
            <v>TRANSPORTE COM CAMINHÃO TANQUE DE TRANSPORTE DE MATERIAL ASFÁLTICO DE 20000 L, EM VIA URBANA PAVIMENTADA, ADICIONAL PARA DMT EXCEDENTE A 30 KM (UNIDADE: TXKM). AF_07/2020</v>
          </cell>
          <cell r="C6980" t="str">
            <v>TXKM</v>
          </cell>
          <cell r="D6980" t="str">
            <v>ATRIBUÍDO SÃO PAULO</v>
          </cell>
          <cell r="E6980" t="str">
            <v>0,72</v>
          </cell>
        </row>
        <row r="6981">
          <cell r="A6981" t="str">
            <v>101019</v>
          </cell>
          <cell r="B6981" t="str">
            <v>CARGA, MANOBRA E DESCARGA MANUAL DE TUBOS PLÁSTICOS, DN MENOR OU IGUAL A 100 MM, EM CAMINHÃO CARROCERIA 9T. AF_07/2020</v>
          </cell>
          <cell r="C6981" t="str">
            <v>T</v>
          </cell>
          <cell r="D6981" t="str">
            <v>ATRIBUÍDO SÃO PAULO</v>
          </cell>
          <cell r="E6981" t="str">
            <v>529,40</v>
          </cell>
        </row>
        <row r="6982">
          <cell r="A6982" t="str">
            <v>101479</v>
          </cell>
          <cell r="B6982" t="str">
            <v>CARGA, MANOBRA E DESCARGA MANUAL DE TUBOS PLÁSTICOS, DN 200 MM, EM CAMINHÃO CARROCERIA 9T. AF_07/2020</v>
          </cell>
          <cell r="C6982" t="str">
            <v>T</v>
          </cell>
          <cell r="D6982" t="str">
            <v>ATRIBUÍDO SÃO PAULO</v>
          </cell>
          <cell r="E6982" t="str">
            <v>154,24</v>
          </cell>
        </row>
        <row r="6983">
          <cell r="A6983" t="str">
            <v>102568</v>
          </cell>
          <cell r="B6983" t="str">
            <v>CARGA, MANOBRA E DESCARGA MANUAL DE TUBOS PLÁSTICOS, DN 150 MM, EM CAMINHÃO CARROCERIA 9T. AF_06/2021</v>
          </cell>
          <cell r="C6983" t="str">
            <v>T</v>
          </cell>
          <cell r="D6983" t="str">
            <v>ATRIBUÍDO SÃO PAULO</v>
          </cell>
          <cell r="E6983" t="str">
            <v>262,76</v>
          </cell>
        </row>
        <row r="6984">
          <cell r="A6984" t="str">
            <v>100976</v>
          </cell>
          <cell r="B6984" t="str">
            <v>CARGA, MANOBRA E DESCARGA DE SOLOS E MATERIAIS GRANULARES EM CAMINHÃO BASCULANTE 18 M³ - CARGA COM PÁ CARREGADEIRA (CAÇAMBA DE 1,7 A 2,8 M³ / 128 HP) E DESCARGA LIVRE (UNIDADE: M3). AF_07/2020</v>
          </cell>
          <cell r="C6984" t="str">
            <v>M3</v>
          </cell>
          <cell r="D6984" t="str">
            <v>ATRIBUÍDO SÃO PAULO</v>
          </cell>
          <cell r="E6984" t="str">
            <v>8,30</v>
          </cell>
        </row>
        <row r="6985">
          <cell r="A6985" t="str">
            <v>100977</v>
          </cell>
          <cell r="B6985" t="str">
            <v>CARGA, MANOBRA E DESCARGA DE SOLOS E MATERIAIS GRANULARES EM CAMINHÃO BASCULANTE 6 M³ - CARGA COM ESCAVADEIRA HIDRÁULICA (CAÇAMBA DE 1,20 M³ / 155 HP) E DESCARGA LIVRE (UNIDADE: M3). AF_07/2020</v>
          </cell>
          <cell r="C6985" t="str">
            <v>M3</v>
          </cell>
          <cell r="D6985" t="str">
            <v>ATRIBUÍDO SÃO PAULO</v>
          </cell>
          <cell r="E6985" t="str">
            <v>7,32</v>
          </cell>
        </row>
        <row r="6986">
          <cell r="A6986" t="str">
            <v>100978</v>
          </cell>
          <cell r="B6986" t="str">
            <v>CARGA, MANOBRA E DESCARGA DE SOLOS E MATERIAIS GRANULARES EM CAMINHÃO BASCULANTE 10 M³ - CARGA COM ESCAVADEIRA HIDRÁULICA (CAÇAMBA DE 1,20 M³ / 155 HP) E DESCARGA LIVRE (UNIDADE: M3). AF_07/2020</v>
          </cell>
          <cell r="C6986" t="str">
            <v>M3</v>
          </cell>
          <cell r="D6986" t="str">
            <v>ATRIBUÍDO SÃO PAULO</v>
          </cell>
          <cell r="E6986" t="str">
            <v>6,72</v>
          </cell>
        </row>
        <row r="6987">
          <cell r="A6987" t="str">
            <v>100979</v>
          </cell>
          <cell r="B6987" t="str">
            <v>CARGA, MANOBRA E DESCARGA DE SOLOS E MATERIAIS GRANULARES EM CAMINHÃO BASCULANTE 14 M³ - CARGA COM ESCAVADEIRA HIDRÁULICA (CAÇAMBA DE 1,20 M³ / 155 HP) E DESCARGA LIVRE (UNIDADE: M3). AF_07/2020</v>
          </cell>
          <cell r="C6987" t="str">
            <v>M3</v>
          </cell>
          <cell r="D6987" t="str">
            <v>ATRIBUÍDO SÃO PAULO</v>
          </cell>
          <cell r="E6987" t="str">
            <v>6,47</v>
          </cell>
        </row>
        <row r="6988">
          <cell r="A6988" t="str">
            <v>100980</v>
          </cell>
          <cell r="B6988" t="str">
            <v>CARGA, MANOBRA E DESCARGA DE SOLOS E MATERIAIS GRANULARES EM CAMINHÃO BASCULANTE 18 M³ - CARGA COM ESCAVADEIRA HIDRÁULICA (CAÇAMBA DE 1,20 M³ / 155 HP) E DESCARGA LIVRE (UNIDADE: M3). AF_07/2020</v>
          </cell>
          <cell r="C6988" t="str">
            <v>M3</v>
          </cell>
          <cell r="D6988" t="str">
            <v>ATRIBUÍDO SÃO PAULO</v>
          </cell>
          <cell r="E6988" t="str">
            <v>6,13</v>
          </cell>
        </row>
        <row r="6989">
          <cell r="A6989" t="str">
            <v>100981</v>
          </cell>
          <cell r="B6989" t="str">
            <v>CARGA, MANOBRA E DESCARGA DE ENTULHO EM CAMINHÃO BASCULANTE 6 M³ - CARGA COM ESCAVADEIRA HIDRÁULICA  (CAÇAMBA DE 0,80 M³ / 111 HP) E DESCARGA LIVRE (UNIDADE: M3). AF_07/2020</v>
          </cell>
          <cell r="C6989" t="str">
            <v>M3</v>
          </cell>
          <cell r="D6989" t="str">
            <v>ATRIBUÍDO SÃO PAULO</v>
          </cell>
          <cell r="E6989" t="str">
            <v>8,93</v>
          </cell>
        </row>
        <row r="6990">
          <cell r="A6990" t="str">
            <v>100982</v>
          </cell>
          <cell r="B6990" t="str">
            <v>CARGA, MANOBRA E DESCARGA DE ENTULHO EM CAMINHÃO BASCULANTE 10 M³ - CARGA COM ESCAVADEIRA HIDRÁULICA  (CAÇAMBA DE 0,80 M³ / 111 HP) E DESCARGA LIVRE (UNIDADE: M3). AF_07/2020</v>
          </cell>
          <cell r="C6990" t="str">
            <v>M3</v>
          </cell>
          <cell r="D6990" t="str">
            <v>ATRIBUÍDO SÃO PAULO</v>
          </cell>
          <cell r="E6990" t="str">
            <v>8,69</v>
          </cell>
        </row>
        <row r="6991">
          <cell r="A6991" t="str">
            <v>100983</v>
          </cell>
          <cell r="B6991" t="str">
            <v>CARGA, MANOBRA E DESCARGA DE ENTULHO EM CAMINHÃO BASCULANTE 14 M³ - CARGA COM ESCAVADEIRA HIDRÁULICA  (CAÇAMBA DE 0,80 M³ / 111 HP) E DESCARGA LIVRE (UNIDADE: M3). AF_07/2020</v>
          </cell>
          <cell r="C6991" t="str">
            <v>M3</v>
          </cell>
          <cell r="D6991" t="str">
            <v>ATRIBUÍDO SÃO PAULO</v>
          </cell>
          <cell r="E6991" t="str">
            <v>8,75</v>
          </cell>
        </row>
        <row r="6992">
          <cell r="A6992" t="str">
            <v>100984</v>
          </cell>
          <cell r="B6992" t="str">
            <v>CARGA, MANOBRA E DESCARGA DE ENTULHO EM CAMINHÃO BASCULANTE 18 M³ - CARGA COM ESCAVADEIRA HIDRÁULICA  (CAÇAMBA DE 0,80 M³ / 111 HP) E DESCARGA LIVRE (UNIDADE: M3). AF_07/2020</v>
          </cell>
          <cell r="C6992" t="str">
            <v>M3</v>
          </cell>
          <cell r="D6992" t="str">
            <v>ATRIBUÍDO SÃO PAULO</v>
          </cell>
          <cell r="E6992" t="str">
            <v>8,58</v>
          </cell>
        </row>
        <row r="6993">
          <cell r="A6993" t="str">
            <v>100985</v>
          </cell>
          <cell r="B6993" t="str">
            <v>CARGA DE MISTURA ASFÁLTICA EM CAMINHÃO BASCULANTE 6 M³ (UNIDADE: M3). AF_07/2020</v>
          </cell>
          <cell r="C6993" t="str">
            <v>M3</v>
          </cell>
          <cell r="D6993" t="str">
            <v>ATRIBUÍDO SÃO PAULO</v>
          </cell>
          <cell r="E6993" t="str">
            <v>7,18</v>
          </cell>
        </row>
        <row r="6994">
          <cell r="A6994" t="str">
            <v>100986</v>
          </cell>
          <cell r="B6994" t="str">
            <v>CARGA DE MISTURA ASFÁLTICA EM CAMINHÃO BASCULANTE 10 M³ (UNIDADE: M3). AF_07/2020</v>
          </cell>
          <cell r="C6994" t="str">
            <v>M3</v>
          </cell>
          <cell r="D6994" t="str">
            <v>ATRIBUÍDO SÃO PAULO</v>
          </cell>
          <cell r="E6994" t="str">
            <v>8,81</v>
          </cell>
        </row>
        <row r="6995">
          <cell r="A6995" t="str">
            <v>100987</v>
          </cell>
          <cell r="B6995" t="str">
            <v>CARGA DE MISTURA ASFÁLTICA EM CAMINHÃO BASCULANTE 14 M³ (UNIDADE: M3). AF_07/2020</v>
          </cell>
          <cell r="C6995" t="str">
            <v>M3</v>
          </cell>
          <cell r="D6995" t="str">
            <v>ATRIBUÍDO SÃO PAULO</v>
          </cell>
          <cell r="E6995" t="str">
            <v>10,17</v>
          </cell>
        </row>
        <row r="6996">
          <cell r="A6996" t="str">
            <v>100988</v>
          </cell>
          <cell r="B6996" t="str">
            <v>CARGA DE MISTURA ASFÁLTICA EM CAMINHÃO BASCULANTE 18 M³ (UNIDADE: M3). AF_07/2020</v>
          </cell>
          <cell r="C6996" t="str">
            <v>M3</v>
          </cell>
          <cell r="D6996" t="str">
            <v>ATRIBUÍDO SÃO PAULO</v>
          </cell>
          <cell r="E6996" t="str">
            <v>10,80</v>
          </cell>
        </row>
        <row r="6997">
          <cell r="A6997" t="str">
            <v>100989</v>
          </cell>
          <cell r="B6997" t="str">
            <v>CARGA, MANOBRA E DESCARGA DE SOLOS E MATERIAIS GRANULARES EM CAMINHÃO BASCULANTE 6 M³ - CARGA COM PÁ CARREGADEIRA (CAÇAMBA DE 1,7 A 2,8 M³ / 128 HP) E DESCARGA LIVRE (UNIDADE: T). AF_07/2020</v>
          </cell>
          <cell r="C6997" t="str">
            <v>T</v>
          </cell>
          <cell r="D6997" t="str">
            <v>ATRIBUÍDO SÃO PAULO</v>
          </cell>
          <cell r="E6997" t="str">
            <v>5,70</v>
          </cell>
        </row>
        <row r="6998">
          <cell r="A6998" t="str">
            <v>100990</v>
          </cell>
          <cell r="B6998" t="str">
            <v>CARGA, MANOBRA E DESCARGA DE SOLOS E MATERIAIS GRANULARES EM CAMINHÃO BASCULANTE 10 M³ - CARGA COM PÁ CARREGADEIRA (CAÇAMBA DE 1,7 A 2,8 M³ / 128 HP) E DESCARGA LIVRE (UNIDADE: T). AF_07/2020</v>
          </cell>
          <cell r="C6998" t="str">
            <v>T</v>
          </cell>
          <cell r="D6998" t="str">
            <v>ATRIBUÍDO SÃO PAULO</v>
          </cell>
          <cell r="E6998" t="str">
            <v>5,59</v>
          </cell>
        </row>
        <row r="6999">
          <cell r="A6999" t="str">
            <v>100991</v>
          </cell>
          <cell r="B6999" t="str">
            <v>CARGA, MANOBRA E DESCARGA DE SOLOS E MATERIAIS GRANULARES EM CAMINHÃO BASCULANTE 14 M³ - CARGA COM PÁ CARREGADEIRA (CAÇAMBA DE 1,7 A 2,8 M³ / 128 HP) E DESCARGA LIVRE (UNIDADE: T). AF_07/2020</v>
          </cell>
          <cell r="C6999" t="str">
            <v>T</v>
          </cell>
          <cell r="D6999" t="str">
            <v>ATRIBUÍDO SÃO PAULO</v>
          </cell>
          <cell r="E6999" t="str">
            <v>5,66</v>
          </cell>
        </row>
        <row r="7000">
          <cell r="A7000" t="str">
            <v>100992</v>
          </cell>
          <cell r="B7000" t="str">
            <v>CARGA, MANOBRA E DESCARGA DE SOLOS E MATERIAIS GRANULARES EM CAMINHÃO BASCULANTE 18 M³ - CARGA COM PÁ CARREGADEIRA (CAÇAMBA DE 1,7 A 2,8 M³ / 128 HP) E DESCARGA LIVRE (UNIDADE: T). AF_07/2020</v>
          </cell>
          <cell r="C7000" t="str">
            <v>T</v>
          </cell>
          <cell r="D7000" t="str">
            <v>ATRIBUÍDO SÃO PAULO</v>
          </cell>
          <cell r="E7000" t="str">
            <v>5,54</v>
          </cell>
        </row>
        <row r="7001">
          <cell r="A7001" t="str">
            <v>100993</v>
          </cell>
          <cell r="B7001" t="str">
            <v>CARGA, MANOBRA E DESCARGA DE SOLOS E MATERIAIS GRANULARES EM CAMINHÃO BASCULANTE 6 M³ - CARGA COM ESCAVADEIRA HIDRÁULICA (CAÇAMBA DE 1,20 M³ / 155 HP) E DESCARGA LIVRE (UNIDADE: T). AF_07/2020</v>
          </cell>
          <cell r="C7001" t="str">
            <v>T</v>
          </cell>
          <cell r="D7001" t="str">
            <v>ATRIBUÍDO SÃO PAULO</v>
          </cell>
          <cell r="E7001" t="str">
            <v>4,88</v>
          </cell>
        </row>
        <row r="7002">
          <cell r="A7002" t="str">
            <v>100994</v>
          </cell>
          <cell r="B7002" t="str">
            <v>CARGA, MANOBRA E DESCARGA DE SOLOS E MATERIAIS GRANULARES EM CAMINHÃO BASCULANTE 10 M³ - CARGA COM ESCAVADEIRA HIDRÁULICA (CAÇAMBA DE 1,20 M³ / 155 HP) E DESCARGA LIVRE (UNIDADE: T). AF_07/2020</v>
          </cell>
          <cell r="C7002" t="str">
            <v>T</v>
          </cell>
          <cell r="D7002" t="str">
            <v>ATRIBUÍDO SÃO PAULO</v>
          </cell>
          <cell r="E7002" t="str">
            <v>4,46</v>
          </cell>
        </row>
        <row r="7003">
          <cell r="A7003" t="str">
            <v>100995</v>
          </cell>
          <cell r="B7003" t="str">
            <v>CARGA, MANOBRA E DESCARGA DE SOLOS E MATERIAIS GRANULARES EM CAMINHÃO BASCULANTE 14 M³ - CARGA COM ESCAVADEIRA HIDRÁULICA (CAÇAMBA DE 1,20 M³ / 155 HP) E DESCARGA LIVRE (UNIDADE: T). AF_07/2020</v>
          </cell>
          <cell r="C7003" t="str">
            <v>T</v>
          </cell>
          <cell r="D7003" t="str">
            <v>ATRIBUÍDO SÃO PAULO</v>
          </cell>
          <cell r="E7003" t="str">
            <v>4,32</v>
          </cell>
        </row>
        <row r="7004">
          <cell r="A7004" t="str">
            <v>100996</v>
          </cell>
          <cell r="B7004" t="str">
            <v>CARGA, MANOBRA E DESCARGA DE SOLOS E MATERIAIS GRANULARES EM CAMINHÃO BASCULANTE 18 M³ - CARGA COM ESCAVADEIRA HIDRÁULICA (CAÇAMBA DE 1,20 M³ / 155 HP) E DESCARGA LIVRE (UNIDADE: T). AF_07/2020</v>
          </cell>
          <cell r="C7004" t="str">
            <v>T</v>
          </cell>
          <cell r="D7004" t="str">
            <v>ATRIBUÍDO SÃO PAULO</v>
          </cell>
          <cell r="E7004" t="str">
            <v>4,08</v>
          </cell>
        </row>
        <row r="7005">
          <cell r="A7005" t="str">
            <v>100997</v>
          </cell>
          <cell r="B7005" t="str">
            <v>CARGA, MANOBRA E DESCARGA DE ENTULHO EM CAMINHÃO BASCULANTE 6 M³ - CARGA COM ESCAVADEIRA HIDRÁULICA  (CAÇAMBA DE 0,80 M³ / 111 HP) E DESCARGA LIVRE (UNIDADE: T). AF_07/2020</v>
          </cell>
          <cell r="C7005" t="str">
            <v>T</v>
          </cell>
          <cell r="D7005" t="str">
            <v>ATRIBUÍDO SÃO PAULO</v>
          </cell>
          <cell r="E7005" t="str">
            <v>5,96</v>
          </cell>
        </row>
        <row r="7006">
          <cell r="A7006" t="str">
            <v>100998</v>
          </cell>
          <cell r="B7006" t="str">
            <v>CARGA, MANOBRA E DESCARGA DE ENTULHO EM CAMINHÃO BASCULANTE 10 M³ - CARGA COM ESCAVADEIRA HIDRÁULICA  (CAÇAMBA DE 0,80 M³ / 111 HP) E DESCARGA LIVRE (UNIDADE: T). AF_07/2020</v>
          </cell>
          <cell r="C7006" t="str">
            <v>T</v>
          </cell>
          <cell r="D7006" t="str">
            <v>ATRIBUÍDO SÃO PAULO</v>
          </cell>
          <cell r="E7006" t="str">
            <v>5,80</v>
          </cell>
        </row>
        <row r="7007">
          <cell r="A7007" t="str">
            <v>100999</v>
          </cell>
          <cell r="B7007" t="str">
            <v>CARGA, MANOBRA E DESCARGA DE ENTULHO EM CAMINHÃO BASCULANTE 14 M³ - CARGA COM ESCAVADEIRA HIDRÁULICA  (CAÇAMBA DE 0,80 M³ / 111 HP) E DESCARGA LIVRE (UNIDADE: T). AF_07/2020</v>
          </cell>
          <cell r="C7007" t="str">
            <v>T</v>
          </cell>
          <cell r="D7007" t="str">
            <v>ATRIBUÍDO SÃO PAULO</v>
          </cell>
          <cell r="E7007" t="str">
            <v>5,85</v>
          </cell>
        </row>
        <row r="7008">
          <cell r="A7008" t="str">
            <v>101000</v>
          </cell>
          <cell r="B7008" t="str">
            <v>CARGA, MANOBRA E DESCARGA DE ENTULHO EM CAMINHÃO BASCULANTE 18 M³ - CARGA COM ESCAVADEIRA HIDRÁULICA  (CAÇAMBA DE 0,80 M³ / 111 HP) E DESCARGA LIVRE (UNIDADE: T). AF_07/2020</v>
          </cell>
          <cell r="C7008" t="str">
            <v>T</v>
          </cell>
          <cell r="D7008" t="str">
            <v>ATRIBUÍDO SÃO PAULO</v>
          </cell>
          <cell r="E7008" t="str">
            <v>5,73</v>
          </cell>
        </row>
        <row r="7009">
          <cell r="A7009" t="str">
            <v>101001</v>
          </cell>
          <cell r="B7009" t="str">
            <v>CARGA DE MISTURA ASFÁLTICA EM CAMINHÃO BASCULANTE 6 M³ (UNIDADE: T). AF_07/2020</v>
          </cell>
          <cell r="C7009" t="str">
            <v>T</v>
          </cell>
          <cell r="D7009" t="str">
            <v>ATRIBUÍDO SÃO PAULO</v>
          </cell>
          <cell r="E7009" t="str">
            <v>4,79</v>
          </cell>
        </row>
        <row r="7010">
          <cell r="A7010" t="str">
            <v>101002</v>
          </cell>
          <cell r="B7010" t="str">
            <v>CARGA DE MISTURA ASFÁLTICA EM CAMINHÃO BASCULANTE 10 M³ (UNIDADE: T). AF_07/2020</v>
          </cell>
          <cell r="C7010" t="str">
            <v>T</v>
          </cell>
          <cell r="D7010" t="str">
            <v>ATRIBUÍDO SÃO PAULO</v>
          </cell>
          <cell r="E7010" t="str">
            <v>5,86</v>
          </cell>
        </row>
        <row r="7011">
          <cell r="A7011" t="str">
            <v>101003</v>
          </cell>
          <cell r="B7011" t="str">
            <v>CARGA DE MISTURA ASFÁLTICA EM CAMINHÃO BASCULANTE 14 M³ (UNIDADE: T). AF_07/2020</v>
          </cell>
          <cell r="C7011" t="str">
            <v>T</v>
          </cell>
          <cell r="D7011" t="str">
            <v>ATRIBUÍDO SÃO PAULO</v>
          </cell>
          <cell r="E7011" t="str">
            <v>6,77</v>
          </cell>
        </row>
        <row r="7012">
          <cell r="A7012" t="str">
            <v>101004</v>
          </cell>
          <cell r="B7012" t="str">
            <v>CARGA DE MISTURA ASFÁLTICA EM CAMINHÃO BASCULANTE 18 M³ (UNIDADE: T). AF_07/2020</v>
          </cell>
          <cell r="C7012" t="str">
            <v>T</v>
          </cell>
          <cell r="D7012" t="str">
            <v>ATRIBUÍDO SÃO PAULO</v>
          </cell>
          <cell r="E7012" t="str">
            <v>7,19</v>
          </cell>
        </row>
        <row r="7013">
          <cell r="A7013" t="str">
            <v>101005</v>
          </cell>
          <cell r="B7013" t="str">
            <v>CARGA, MANOBRA E DESCARGA DE ÁGUA EM CAMINHÃO PIPA 6 M³. AF_07/2020</v>
          </cell>
          <cell r="C7013" t="str">
            <v>M3</v>
          </cell>
          <cell r="D7013" t="str">
            <v>ATRIBUÍDO SÃO PAULO</v>
          </cell>
          <cell r="E7013" t="str">
            <v>18,24</v>
          </cell>
        </row>
        <row r="7014">
          <cell r="A7014" t="str">
            <v>101006</v>
          </cell>
          <cell r="B7014" t="str">
            <v>CARGA, MANOBRA E DESCARGA DE ÁGUA EM CAMINHÃO PIPA 10 M³. AF_07/2020</v>
          </cell>
          <cell r="C7014" t="str">
            <v>M3</v>
          </cell>
          <cell r="D7014" t="str">
            <v>ATRIBUÍDO SÃO PAULO</v>
          </cell>
          <cell r="E7014" t="str">
            <v>20,47</v>
          </cell>
        </row>
        <row r="7015">
          <cell r="A7015" t="str">
            <v>101007</v>
          </cell>
          <cell r="B7015" t="str">
            <v>CARGA DE ÁGUA EM CAMINHÃO PIPA 6 M³. AF_07/2020</v>
          </cell>
          <cell r="C7015" t="str">
            <v>M3</v>
          </cell>
          <cell r="D7015" t="str">
            <v>ATRIBUÍDO SÃO PAULO</v>
          </cell>
          <cell r="E7015" t="str">
            <v>5,29</v>
          </cell>
        </row>
        <row r="7016">
          <cell r="A7016" t="str">
            <v>101008</v>
          </cell>
          <cell r="B7016" t="str">
            <v>CARGA DE ÁGUA EM CAMINHÃO PIPA 10 M³. AF_07/2020</v>
          </cell>
          <cell r="C7016" t="str">
            <v>M3</v>
          </cell>
          <cell r="D7016" t="str">
            <v>ATRIBUÍDO SÃO PAULO</v>
          </cell>
          <cell r="E7016" t="str">
            <v>5,42</v>
          </cell>
        </row>
        <row r="7017">
          <cell r="A7017" t="str">
            <v>101009</v>
          </cell>
          <cell r="B7017" t="str">
            <v>CARGA, MANOBRA E DESCARGA DE POSTE DE CONCRETO EM CAMINHÃO CARROCERIA COM GUINDAUTO (MUNCK) 11,7 TM. AF_07/2020</v>
          </cell>
          <cell r="C7017" t="str">
            <v>T</v>
          </cell>
          <cell r="D7017" t="str">
            <v>ATRIBUÍDO SÃO PAULO</v>
          </cell>
          <cell r="E7017" t="str">
            <v>42,04</v>
          </cell>
        </row>
        <row r="7018">
          <cell r="A7018" t="str">
            <v>101010</v>
          </cell>
          <cell r="B7018" t="str">
            <v>CARGA, MANOBRA E DESCARGA DE PERFIL METÁLICO EM CAMINHÃO CARROCERIA COM GUINDAUTO (MUNCK) 11,7 TM. AF_07/2020</v>
          </cell>
          <cell r="C7018" t="str">
            <v>T</v>
          </cell>
          <cell r="D7018" t="str">
            <v>ATRIBUÍDO SÃO PAULO</v>
          </cell>
          <cell r="E7018" t="str">
            <v>26,47</v>
          </cell>
        </row>
        <row r="7019">
          <cell r="A7019" t="str">
            <v>101013</v>
          </cell>
          <cell r="B7019" t="str">
            <v>CARGA, MANOBRA E DESCARGA DE TUBOS DE CONCRETO, DN MENOR OU IGUAL A 300 MM, EM CAMINHÃO CARROCERIA COM GUINDAUTO (MUNCK) 11,7 TM. AF_07/2020</v>
          </cell>
          <cell r="C7019" t="str">
            <v>T</v>
          </cell>
          <cell r="D7019" t="str">
            <v>ATRIBUÍDO SÃO PAULO</v>
          </cell>
          <cell r="E7019" t="str">
            <v>42,76</v>
          </cell>
        </row>
        <row r="7020">
          <cell r="A7020" t="str">
            <v>101014</v>
          </cell>
          <cell r="B7020" t="str">
            <v>CARGA, MANOBRA E DESCARGA DE TUBOS DE CONCRETO, DN 400 MM, EM CAMINHÃO CARROCERIA COM GUINDAUTO (MUNCK) 11,7 TM. AF_07/2020</v>
          </cell>
          <cell r="C7020" t="str">
            <v>T</v>
          </cell>
          <cell r="D7020" t="str">
            <v>ATRIBUÍDO SÃO PAULO</v>
          </cell>
          <cell r="E7020" t="str">
            <v>39,18</v>
          </cell>
        </row>
        <row r="7021">
          <cell r="A7021" t="str">
            <v>101015</v>
          </cell>
          <cell r="B7021" t="str">
            <v>CARGA, MANOBRA E DESCARGA DE TUBOS DE CONCRETO, DN 500 MM, EM CAMINHÃO CARROCERIA COM GUINDAUTO (MUNCK) 11,7 TM. AF_07/2020</v>
          </cell>
          <cell r="C7021" t="str">
            <v>T</v>
          </cell>
          <cell r="D7021" t="str">
            <v>ATRIBUÍDO SÃO PAULO</v>
          </cell>
          <cell r="E7021" t="str">
            <v>32,19</v>
          </cell>
        </row>
        <row r="7022">
          <cell r="A7022" t="str">
            <v>101016</v>
          </cell>
          <cell r="B7022" t="str">
            <v>CARGA, MANOBRA E DESCARGA DE TUBOS METÁLICOS, DN MENOR OU IGUAL A 150 MM, EM CAMINHÃO CARROCERIA COM GUINDAUTO (MUNCK) 11,7 TM. AF_07/2020</v>
          </cell>
          <cell r="C7022" t="str">
            <v>T</v>
          </cell>
          <cell r="D7022" t="str">
            <v>ATRIBUÍDO SÃO PAULO</v>
          </cell>
          <cell r="E7022" t="str">
            <v>37,26</v>
          </cell>
        </row>
        <row r="7023">
          <cell r="A7023" t="str">
            <v>101017</v>
          </cell>
          <cell r="B7023" t="str">
            <v>CARGA, MANOBRA E DESCARGA DE TUBOS METÁLICOS, DN 200 MM, EM CAMINHÃO CARROCERIA COM GUINDAUTO (MUNCK) 11,7 TM. AF_07/2020</v>
          </cell>
          <cell r="C7023" t="str">
            <v>T</v>
          </cell>
          <cell r="D7023" t="str">
            <v>ATRIBUÍDO SÃO PAULO</v>
          </cell>
          <cell r="E7023" t="str">
            <v>28,25</v>
          </cell>
        </row>
        <row r="7024">
          <cell r="A7024" t="str">
            <v>101018</v>
          </cell>
          <cell r="B7024" t="str">
            <v>CARGA, MANOBRA E DESCARGA DE TUBOS METÁLICOS, DN 250 MM, EM CAMINHÃO CARROCERIA COM GUINDAUTO (MUNCK) 11,7 TM. AF_07/2020</v>
          </cell>
          <cell r="C7024" t="str">
            <v>T</v>
          </cell>
          <cell r="D7024" t="str">
            <v>ATRIBUÍDO SÃO PAULO</v>
          </cell>
          <cell r="E7024" t="str">
            <v>23,21</v>
          </cell>
        </row>
        <row r="7025">
          <cell r="A7025" t="str">
            <v>101463</v>
          </cell>
          <cell r="B7025" t="str">
            <v>CARGA, MANOBRA E DESCARGA DE TUBOS DE CONCRETO, DN 600 MM, EM CAMINHÃO CARROCERIA COM GUINDAUTO (MUNCK) 11,7 TM. AF_07/2020</v>
          </cell>
          <cell r="C7025" t="str">
            <v>T</v>
          </cell>
          <cell r="D7025" t="str">
            <v>ATRIBUÍDO SÃO PAULO</v>
          </cell>
          <cell r="E7025" t="str">
            <v>42,89</v>
          </cell>
        </row>
        <row r="7026">
          <cell r="A7026" t="str">
            <v>101464</v>
          </cell>
          <cell r="B7026" t="str">
            <v>CARGA, MANOBRA E DESCARGA DE TUBOS DE CONCRETO, DN 700 MM, EM CAMINHÃO CARROCERIA COM GUINDAUTO (MUNCK) 11,7 TM. AF_07/2020</v>
          </cell>
          <cell r="C7026" t="str">
            <v>T</v>
          </cell>
          <cell r="D7026" t="str">
            <v>ATRIBUÍDO SÃO PAULO</v>
          </cell>
          <cell r="E7026" t="str">
            <v>32,94</v>
          </cell>
        </row>
        <row r="7027">
          <cell r="A7027" t="str">
            <v>101465</v>
          </cell>
          <cell r="B7027" t="str">
            <v>CARGA, MANOBRA E DESCARGA DE TUBOS DE CONCRETO, DN 800 MM, EM CAMINHÃO CARROCERIA COM GUINDAUTO (MUNCK) 11,7 TM. AF_07/2020</v>
          </cell>
          <cell r="C7027" t="str">
            <v>T</v>
          </cell>
          <cell r="D7027" t="str">
            <v>ATRIBUÍDO SÃO PAULO</v>
          </cell>
          <cell r="E7027" t="str">
            <v>25,19</v>
          </cell>
        </row>
        <row r="7028">
          <cell r="A7028" t="str">
            <v>101466</v>
          </cell>
          <cell r="B7028" t="str">
            <v>CARGA, MANOBRA E DESCARGA DE TUBOS DE CONCRETO, DN 900 MM, EM CAMINHÃO CARROCERIA COM GUINDAUTO (MUNCK) 11,7 TM. AF_07/2020</v>
          </cell>
          <cell r="C7028" t="str">
            <v>T</v>
          </cell>
          <cell r="D7028" t="str">
            <v>ATRIBUÍDO SÃO PAULO</v>
          </cell>
          <cell r="E7028" t="str">
            <v>20,48</v>
          </cell>
        </row>
        <row r="7029">
          <cell r="A7029" t="str">
            <v>101467</v>
          </cell>
          <cell r="B7029" t="str">
            <v>CARGA, MANOBRA E DESCARGA DE TUBOS DE CONCRETO, DN 1000 MM, EM CAMINHÃO CARROCERIA COM GUINDAUTO (MUNCK) 11,7 TM. AF_07/2020</v>
          </cell>
          <cell r="C7029" t="str">
            <v>T</v>
          </cell>
          <cell r="D7029" t="str">
            <v>ATRIBUÍDO SÃO PAULO</v>
          </cell>
          <cell r="E7029" t="str">
            <v>17,15</v>
          </cell>
        </row>
        <row r="7030">
          <cell r="A7030" t="str">
            <v>101468</v>
          </cell>
          <cell r="B7030" t="str">
            <v>CARGA, MANOBRA E DESCARGA DE TUBOS DE CONCRETO, DN 1200 MM, EM CAMINHÃO CARROCERIA COM GUINDAUTO (MUNCK) 11,7 TM. AF_07/2020</v>
          </cell>
          <cell r="C7030" t="str">
            <v>T</v>
          </cell>
          <cell r="D7030" t="str">
            <v>ATRIBUÍDO SÃO PAULO</v>
          </cell>
          <cell r="E7030" t="str">
            <v>15,68</v>
          </cell>
        </row>
        <row r="7031">
          <cell r="A7031" t="str">
            <v>101469</v>
          </cell>
          <cell r="B7031" t="str">
            <v>CARGA, MANOBRA E DESCARGA DE TUBOS METÁLICOS, DN 300 MM, EM CAMINHÃO CARROCERIA COM GUINDAUTO (MUNCK) 11,7 TM. AF_07/2020</v>
          </cell>
          <cell r="C7031" t="str">
            <v>T</v>
          </cell>
          <cell r="D7031" t="str">
            <v>ATRIBUÍDO SÃO PAULO</v>
          </cell>
          <cell r="E7031" t="str">
            <v>35,10</v>
          </cell>
        </row>
        <row r="7032">
          <cell r="A7032" t="str">
            <v>101470</v>
          </cell>
          <cell r="B7032" t="str">
            <v>CARGA, MANOBRA E DESCARGA DE TUBOS METÁLICOS, DN 350 MM, EM CAMINHÃO CARROCERIA COM GUINDAUTO (MUNCK) 11,7 TM. AF_07/2020</v>
          </cell>
          <cell r="C7032" t="str">
            <v>T</v>
          </cell>
          <cell r="D7032" t="str">
            <v>ATRIBUÍDO SÃO PAULO</v>
          </cell>
          <cell r="E7032" t="str">
            <v>27,86</v>
          </cell>
        </row>
        <row r="7033">
          <cell r="A7033" t="str">
            <v>101471</v>
          </cell>
          <cell r="B7033" t="str">
            <v>CARGA, MANOBRA E DESCARGA DE TUBOS METÁLICOS, DN 400 MM, EM CAMINHÃO CARROCERIA COM GUINDAUTO (MUNCK) 11,7 TM. AF_07/2020</v>
          </cell>
          <cell r="C7033" t="str">
            <v>T</v>
          </cell>
          <cell r="D7033" t="str">
            <v>ATRIBUÍDO SÃO PAULO</v>
          </cell>
          <cell r="E7033" t="str">
            <v>23,90</v>
          </cell>
        </row>
        <row r="7034">
          <cell r="A7034" t="str">
            <v>101472</v>
          </cell>
          <cell r="B7034" t="str">
            <v>CARGA, MANOBRA E DESCARGA DE TUBOS METÁLICOS, DN 500 MM, EM CAMINHÃO CARROCERIA COM GUINDAUTO (MUNCK) 11,7 TM. AF_07/2020</v>
          </cell>
          <cell r="C7034" t="str">
            <v>T</v>
          </cell>
          <cell r="D7034" t="str">
            <v>ATRIBUÍDO SÃO PAULO</v>
          </cell>
          <cell r="E7034" t="str">
            <v>18,61</v>
          </cell>
        </row>
        <row r="7035">
          <cell r="A7035" t="str">
            <v>101473</v>
          </cell>
          <cell r="B7035" t="str">
            <v>CARGA, MANOBRA E DESCARGA DE TUBOS METÁLICOS, DN 600 MM, EM CAMINHÃO CARROCERIA COM GUINDAUTO (MUNCK) 11,7 TM. AF_07/2020</v>
          </cell>
          <cell r="C7035" t="str">
            <v>T</v>
          </cell>
          <cell r="D7035" t="str">
            <v>ATRIBUÍDO SÃO PAULO</v>
          </cell>
          <cell r="E7035" t="str">
            <v>26,79</v>
          </cell>
        </row>
        <row r="7036">
          <cell r="A7036" t="str">
            <v>101474</v>
          </cell>
          <cell r="B7036" t="str">
            <v>CARGA, MANOBRA E DESCARGA DE TUBOS METÁLICOS, DN 700 MM, EM CAMINHÃO CARROCERIA COM GUINDAUTO (MUNCK) 11,7 TM. AF_07/2020</v>
          </cell>
          <cell r="C7036" t="str">
            <v>T</v>
          </cell>
          <cell r="D7036" t="str">
            <v>ATRIBUÍDO SÃO PAULO</v>
          </cell>
          <cell r="E7036" t="str">
            <v>19,17</v>
          </cell>
        </row>
        <row r="7037">
          <cell r="A7037" t="str">
            <v>101475</v>
          </cell>
          <cell r="B7037" t="str">
            <v>CARGA, MANOBRA E DESCARGA DE TUBOS METÁLICOS, DN 800 MM, EM CAMINHÃO CARROCERIA COM GUINDAUTO (MUNCK) 11,7 TM. AF_07/2020</v>
          </cell>
          <cell r="C7037" t="str">
            <v>T</v>
          </cell>
          <cell r="D7037" t="str">
            <v>ATRIBUÍDO SÃO PAULO</v>
          </cell>
          <cell r="E7037" t="str">
            <v>17,00</v>
          </cell>
        </row>
        <row r="7038">
          <cell r="A7038" t="str">
            <v>101476</v>
          </cell>
          <cell r="B7038" t="str">
            <v>CARGA, MANOBRA E DESCARGA DE TUBOS METÁLICOS, DN 900 MM, EM CAMINHÃO CARROCERIA COM GUINDAUTO (MUNCK) 11,7 TM. AF_07/2020</v>
          </cell>
          <cell r="C7038" t="str">
            <v>T</v>
          </cell>
          <cell r="D7038" t="str">
            <v>ATRIBUÍDO SÃO PAULO</v>
          </cell>
          <cell r="E7038" t="str">
            <v>15,16</v>
          </cell>
        </row>
        <row r="7039">
          <cell r="A7039" t="str">
            <v>101477</v>
          </cell>
          <cell r="B7039" t="str">
            <v>CARGA, MANOBRA E DESCARGA DE TUBOS METÁLICOS, DN 1000 MM, EM CAMINHÃO CARROCERIA COM GUINDAUTO (MUNCK) 11,7 TM. AF_07/2020</v>
          </cell>
          <cell r="C7039" t="str">
            <v>T</v>
          </cell>
          <cell r="D7039" t="str">
            <v>ATRIBUÍDO SÃO PAULO</v>
          </cell>
          <cell r="E7039" t="str">
            <v>12,41</v>
          </cell>
        </row>
        <row r="7040">
          <cell r="A7040" t="str">
            <v>101478</v>
          </cell>
          <cell r="B7040" t="str">
            <v>CARGA, MANOBRA E DESCARGA DE TUBOS METÁLICOS, DN 1200 MM, EM CAMINHÃO CARROCERIA COM GUINDAUTO (MUNCK) 11,7 TM. AF_07/2020</v>
          </cell>
          <cell r="C7040" t="str">
            <v>T</v>
          </cell>
          <cell r="D7040" t="str">
            <v>ATRIBUÍDO SÃO PAULO</v>
          </cell>
          <cell r="E7040" t="str">
            <v>10,57</v>
          </cell>
        </row>
        <row r="7041">
          <cell r="A7041" t="str">
            <v>101480</v>
          </cell>
          <cell r="B7041" t="str">
            <v>CARGA, MANOBRA E DESCARGA DE TUBOS PLÁSTICOS, DN 250 MM, EM CAMINHÃO CARROCERIA COM GUINDAUTO (MUNCK) 11,7 TM. AF_07/2020</v>
          </cell>
          <cell r="C7041" t="str">
            <v>T</v>
          </cell>
          <cell r="D7041" t="str">
            <v>ATRIBUÍDO SÃO PAULO</v>
          </cell>
          <cell r="E7041" t="str">
            <v>62,77</v>
          </cell>
        </row>
        <row r="7042">
          <cell r="A7042" t="str">
            <v>101481</v>
          </cell>
          <cell r="B7042" t="str">
            <v>CARGA, MANOBRA E DESCARGA DE TUBOS PLÁSTICOS, DN 300 MM, EM CAMINHÃO CARROCERIA COM GUINDAUTO (MUNCK) 11,7 TM. AF_07/2020</v>
          </cell>
          <cell r="C7042" t="str">
            <v>T</v>
          </cell>
          <cell r="D7042" t="str">
            <v>ATRIBUÍDO SÃO PAULO</v>
          </cell>
          <cell r="E7042" t="str">
            <v>45,33</v>
          </cell>
        </row>
        <row r="7043">
          <cell r="A7043" t="str">
            <v>101482</v>
          </cell>
          <cell r="B7043" t="str">
            <v>CARGA, MANOBRA E DESCARGA DE TUBOS PLÁSTICOS, DN 400 MM, EM CAMINHÃO CARROCERIA COM GUINDAUTO (MUNCK) 11,7 TM. AF_07/2020</v>
          </cell>
          <cell r="C7043" t="str">
            <v>T</v>
          </cell>
          <cell r="D7043" t="str">
            <v>ATRIBUÍDO SÃO PAULO</v>
          </cell>
          <cell r="E7043" t="str">
            <v>33,89</v>
          </cell>
        </row>
        <row r="7044">
          <cell r="A7044" t="str">
            <v>101483</v>
          </cell>
          <cell r="B7044" t="str">
            <v>CARGA, MANOBRA E DESCARGA DE TUBOS PLÁSTICOS, DN 500 MM, EM CAMINHÃO CARROCERIA COM GUINDAUTO (MUNCK) 11,7 TM. AF_07/2020</v>
          </cell>
          <cell r="C7044" t="str">
            <v>T</v>
          </cell>
          <cell r="D7044" t="str">
            <v>ATRIBUÍDO SÃO PAULO</v>
          </cell>
          <cell r="E7044" t="str">
            <v>35,18</v>
          </cell>
        </row>
        <row r="7045">
          <cell r="A7045" t="str">
            <v>101484</v>
          </cell>
          <cell r="B7045" t="str">
            <v>CARGA, MANOBRA E DESCARGA DE TUBOS PLÁSTICOS, DN 600 MM, EM CAMINHÃO CARROCERIA COM GUINDAUTO (MUNCK) 11,7 TM. AF_07/2020</v>
          </cell>
          <cell r="C7045" t="str">
            <v>T</v>
          </cell>
          <cell r="D7045" t="str">
            <v>ATRIBUÍDO SÃO PAULO</v>
          </cell>
          <cell r="E7045" t="str">
            <v>182,29</v>
          </cell>
        </row>
        <row r="7046">
          <cell r="A7046" t="str">
            <v>101485</v>
          </cell>
          <cell r="B7046" t="str">
            <v>CARGA, MANOBRA E DESCARGA DE TUBOS PLÁSTICOS, DN 750 MM, EM CAMINHÃO CARROCERIA COM GUINDAUTO (MUNCK) 11,7 TM. AF_07/2020</v>
          </cell>
          <cell r="C7046" t="str">
            <v>T</v>
          </cell>
          <cell r="D7046" t="str">
            <v>ATRIBUÍDO SÃO PAULO</v>
          </cell>
          <cell r="E7046" t="str">
            <v>139,92</v>
          </cell>
        </row>
        <row r="7047">
          <cell r="A7047" t="str">
            <v>101486</v>
          </cell>
          <cell r="B7047" t="str">
            <v>CARGA, MANOBRA E DESCARGA DE TUBOS PLÁSTICOS, DN 900 MM, EM CAMINHÃO CARROCERIA COM GUINDAUTO (MUNCK) 11,7 TM. AF_07/2020</v>
          </cell>
          <cell r="C7047" t="str">
            <v>T</v>
          </cell>
          <cell r="D7047" t="str">
            <v>ATRIBUÍDO SÃO PAULO</v>
          </cell>
          <cell r="E7047" t="str">
            <v>126,05</v>
          </cell>
        </row>
        <row r="7048">
          <cell r="A7048" t="str">
            <v>101487</v>
          </cell>
          <cell r="B7048" t="str">
            <v>CARGA, MANOBRA E DESCARGA DE TUBOS PLÁSTICOS, DN 1000 MM, EM CAMINHÃO CARROCERIA COM GUINDAUTO (MUNCK) 11,7 TM. AF_07/2020</v>
          </cell>
          <cell r="C7048" t="str">
            <v>T</v>
          </cell>
          <cell r="D7048" t="str">
            <v>ATRIBUÍDO SÃO PAULO</v>
          </cell>
          <cell r="E7048" t="str">
            <v>92,29</v>
          </cell>
        </row>
        <row r="7049">
          <cell r="A7049" t="str">
            <v>101488</v>
          </cell>
          <cell r="B7049" t="str">
            <v>CARGA, MANOBRA E DESCARGA DE TUBOS PLÁSTICOS, DN 1200 MM, EM CAMINHÃO CARROCERIA COM GUINDAUTO (MUNCK) 11,7 TM. AF_07/2020</v>
          </cell>
          <cell r="C7049" t="str">
            <v>T</v>
          </cell>
          <cell r="D7049" t="str">
            <v>ATRIBUÍDO SÃO PAULO</v>
          </cell>
          <cell r="E7049" t="str">
            <v>79,86</v>
          </cell>
        </row>
        <row r="7050">
          <cell r="A7050" t="str">
            <v>101188</v>
          </cell>
          <cell r="B7050" t="str">
            <v>RECOMPOSIÇÃO PARCIAL DE ARAME FARPADO Nº 14 CLASSE 250, FIXADO EM CERCA COM MOURÕES DE CONCRETO - FORNECIMENTO E INSTALAÇÃO. AF_05/2020</v>
          </cell>
          <cell r="C7050" t="str">
            <v>M</v>
          </cell>
          <cell r="D7050" t="str">
            <v>COEFICIENTE DE REPRESENTATIVIDADE</v>
          </cell>
          <cell r="E7050" t="str">
            <v>5,10</v>
          </cell>
        </row>
        <row r="7051">
          <cell r="A7051" t="str">
            <v>101189</v>
          </cell>
          <cell r="B7051" t="str">
            <v>CERCA COM MOURÕES DE CONCRETO, RETO, H=3,00 M, ESPAÇAMENTO DE 2,5 M, CRAVADOS 0,5 M, COM 4 FIOS DE ARAME FARPADO Nº 14 CLASSE 250 - FORNECIMENTO E INSTALAÇÃO. AF_05/2020</v>
          </cell>
          <cell r="C7051" t="str">
            <v>M</v>
          </cell>
          <cell r="D7051" t="str">
            <v>COEFICIENTE DE REPRESENTATIVIDADE</v>
          </cell>
          <cell r="E7051" t="str">
            <v>54,04</v>
          </cell>
        </row>
        <row r="7052">
          <cell r="A7052" t="str">
            <v>101190</v>
          </cell>
          <cell r="B7052" t="str">
            <v>CERCA COM MOURÕES DE CONCRETO, RETO, H=3,00 M, ESPAÇAMENTO DE 2,5 M, CRAVADOS 0,5 M, COM 4 FIOS DE ARAME DE AÇO OVALADO 15X17 - FORNECIMENTO E INSTALAÇÃO. AF_05/2020</v>
          </cell>
          <cell r="C7052" t="str">
            <v>M</v>
          </cell>
          <cell r="D7052" t="str">
            <v>COEFICIENTE DE REPRESENTATIVIDADE</v>
          </cell>
          <cell r="E7052" t="str">
            <v>53,36</v>
          </cell>
        </row>
        <row r="7053">
          <cell r="A7053" t="str">
            <v>101191</v>
          </cell>
          <cell r="B7053" t="str">
            <v>CERCA COM MOURÕES DE CONCRETO, RETO, H=3,00 M, ESPAÇAMENTO DE 2,5 M, CRAVADOS 0,5 M, COM 4 FIOS DE ARAME MISTO - FORNECIMENTO E INSTALAÇÃO. AF_05/2020</v>
          </cell>
          <cell r="C7053" t="str">
            <v>M</v>
          </cell>
          <cell r="D7053" t="str">
            <v>COEFICIENTE DE REPRESENTATIVIDADE</v>
          </cell>
          <cell r="E7053" t="str">
            <v>53,70</v>
          </cell>
        </row>
        <row r="7054">
          <cell r="A7054" t="str">
            <v>101192</v>
          </cell>
          <cell r="B7054" t="str">
            <v>CERCA COM MOURÕES DE CONCRETO, RETO, H=2,30 M, ESPAÇAMENTO DE 2,5 M, CRAVADOS 0,5 M, COM 4 FIOS DE ARAME FARPADO Nº 14 CLASSE 250 - FORNECIMENTO E INSTALAÇÃO. AF_05/2020</v>
          </cell>
          <cell r="C7054" t="str">
            <v>M</v>
          </cell>
          <cell r="D7054" t="str">
            <v>COEFICIENTE DE REPRESENTATIVIDADE</v>
          </cell>
          <cell r="E7054" t="str">
            <v>55,60</v>
          </cell>
        </row>
        <row r="7055">
          <cell r="A7055" t="str">
            <v>101193</v>
          </cell>
          <cell r="B7055" t="str">
            <v>CERCA COM MOURÕES DE CONCRETO, RETO, H=2,30 M, ESPAÇAMENTO DE 2,5 M, CRAVADOS 0,5 M, COM 4 FIOS DE ARAME DE AÇO OVALADO 15X17 - FORNECIMENTO E INSTALAÇÃO. AF_05/2020</v>
          </cell>
          <cell r="C7055" t="str">
            <v>M</v>
          </cell>
          <cell r="D7055" t="str">
            <v>COEFICIENTE DE REPRESENTATIVIDADE</v>
          </cell>
          <cell r="E7055" t="str">
            <v>49,19</v>
          </cell>
        </row>
        <row r="7056">
          <cell r="A7056" t="str">
            <v>101194</v>
          </cell>
          <cell r="B7056" t="str">
            <v>CERCA COM MOURÕES DE CONCRETO, RETO, H=2,30 M, ESPAÇAMENTO DE 2,5 M, CRAVADOS 0,5 M, COM 4 FIOS DE ARAME MISTO - FORNECIMENTO E INSTALAÇÃO. AF_05/2020</v>
          </cell>
          <cell r="C7056" t="str">
            <v>M</v>
          </cell>
          <cell r="D7056" t="str">
            <v>COEFICIENTE DE REPRESENTATIVIDADE</v>
          </cell>
          <cell r="E7056" t="str">
            <v>49,53</v>
          </cell>
        </row>
        <row r="7057">
          <cell r="A7057" t="str">
            <v>101197</v>
          </cell>
          <cell r="B7057" t="str">
            <v>CERCA COM MOURÕES DE CONCRETO, SEÇÃO "T" PONTA INCLINADA, 10X10 CM, ESPAÇAMENTO DE 2,5 M, CRAVADOS 0,5 M, COM 11 FIOS DE ARAME FARPADO Nº 14 - FORNECIMENTO E INSTALAÇÃO. AF_05/2020</v>
          </cell>
          <cell r="C7057" t="str">
            <v>M</v>
          </cell>
          <cell r="D7057" t="str">
            <v>COEFICIENTE DE REPRESENTATIVIDADE</v>
          </cell>
          <cell r="E7057" t="str">
            <v>116,50</v>
          </cell>
        </row>
        <row r="7058">
          <cell r="A7058" t="str">
            <v>101198</v>
          </cell>
          <cell r="B7058" t="str">
            <v>CERCA COM MOURÕES DE CONCRETO, SEÇÃO "T" PONTA INCLINADA, 10X10 CM, ESPAÇAMENTO DE 2,5 M, CRAVADOS 0,5 M, COM 11 FIOS DE ARAME DE AÇO OVALADO 15X17 - FORNECIMENTO E INSTALAÇÃO. AF_05/2020</v>
          </cell>
          <cell r="C7058" t="str">
            <v>M</v>
          </cell>
          <cell r="D7058" t="str">
            <v>COEFICIENTE DE REPRESENTATIVIDADE</v>
          </cell>
          <cell r="E7058" t="str">
            <v>74,82</v>
          </cell>
        </row>
        <row r="7059">
          <cell r="A7059" t="str">
            <v>101199</v>
          </cell>
          <cell r="B7059" t="str">
            <v>CERCA COM MOURÕES DE CONCRETO, SEÇÃO "T" PONTA INCLINADA, 10X10CM, ESPAÇAMENTO DE 2,5M, CRAVADOS 0,5M, COM 11 FIOS DE ARAME MISTO - FORNECIMENTO E INSTALAÇÃO. AF_05/2020</v>
          </cell>
          <cell r="C7059" t="str">
            <v>M</v>
          </cell>
          <cell r="D7059" t="str">
            <v>COEFICIENTE DE REPRESENTATIVIDADE</v>
          </cell>
          <cell r="E7059" t="str">
            <v>75,66</v>
          </cell>
        </row>
        <row r="7060">
          <cell r="A7060" t="str">
            <v>101200</v>
          </cell>
          <cell r="B7060" t="str">
            <v>CERCA COM MOURÕES DE MADEIRA, 7,5X7,5 CM, ESPAÇAMENTO DE 2,5 M, ALTURA LIVRE DE 2 M, CRAVADOS 0,5 M, COM 4 FIOS DE ARAME FARPADO Nº 14 CLASSE 250 - FORNECIMENTO E INSTALAÇÃO. AF_05/2020</v>
          </cell>
          <cell r="C7060" t="str">
            <v>M</v>
          </cell>
          <cell r="D7060" t="str">
            <v>COEFICIENTE DE REPRESENTATIVIDADE</v>
          </cell>
          <cell r="E7060" t="str">
            <v>38,56</v>
          </cell>
        </row>
        <row r="7061">
          <cell r="A7061" t="str">
            <v>101201</v>
          </cell>
          <cell r="B7061" t="str">
            <v>CERCA COM MOURÕES DE MADEIRA, 7,5X7,5 CM, ESPAÇAMENTO DE 2,5 M, ALTURA LIVRE DE 2 M, CRAVADOS 0,5 M, COM 8 FIOS DE ARAME FARPADO Nº 14 CLASSE 250 - FORNECIMENTO E INSTALAÇÃO. AF_05/2020</v>
          </cell>
          <cell r="C7061" t="str">
            <v>M</v>
          </cell>
          <cell r="D7061" t="str">
            <v>COEFICIENTE DE REPRESENTATIVIDADE</v>
          </cell>
          <cell r="E7061" t="str">
            <v>49,91</v>
          </cell>
        </row>
        <row r="7062">
          <cell r="A7062" t="str">
            <v>101202</v>
          </cell>
          <cell r="B7062" t="str">
            <v>CERCA COM MOURÕES DE MADEIRA ROLIÇA, DIÂMETRO 11 CM, ESPAÇAMENTO DE 2,5 M, ALTURA LIVRE DE 1,7 M, CRAVADOS 0,5 M, COM 5 FIOS DE ARAME FARPADO Nº 14 CLASSE 250 - FORNECIMENTO E INSTALAÇÃO. AF_05/2020</v>
          </cell>
          <cell r="C7062" t="str">
            <v>M</v>
          </cell>
          <cell r="D7062" t="str">
            <v>ATRIBUÍDO SÃO PAULO</v>
          </cell>
          <cell r="E7062" t="str">
            <v>36,11</v>
          </cell>
        </row>
        <row r="7063">
          <cell r="A7063" t="str">
            <v>101203</v>
          </cell>
          <cell r="B7063" t="str">
            <v>CERCA COM MOURÕES DE MADEIRA ROLIÇA, DIÂMETRO 11 CM, ESPAÇAMENTO DE 2,5 M, ALTURA LIVRE DE 1,7 M, CRAVADOS 0,5 M, COM 5 FIOS DE ARAME DE AÇO OVALADO 15X17 - FORNECIMENTO E INSTALAÇÃO. AF_05/2020</v>
          </cell>
          <cell r="C7063" t="str">
            <v>M</v>
          </cell>
          <cell r="D7063" t="str">
            <v>ATRIBUÍDO SÃO PAULO</v>
          </cell>
          <cell r="E7063" t="str">
            <v>35,27</v>
          </cell>
        </row>
        <row r="7064">
          <cell r="A7064" t="str">
            <v>101204</v>
          </cell>
          <cell r="B7064" t="str">
            <v>CERCA COM MOURÕES DE MADEIRA ROLIÇA, DIÂMETRO 11 CM, ESPAÇAMENTO DE 2,5 M, ALTURA LIVRE DE 1,7 M, CRAVADOS 0,5 M, COM 5 FIOS DE ARAME MISTO - FORNECIMENTO E INSTALAÇÃO. AF_05/2020</v>
          </cell>
          <cell r="C7064" t="str">
            <v>M</v>
          </cell>
          <cell r="D7064" t="str">
            <v>ATRIBUÍDO SÃO PAULO</v>
          </cell>
          <cell r="E7064" t="str">
            <v>35,60</v>
          </cell>
        </row>
        <row r="7065">
          <cell r="A7065" t="str">
            <v>101205</v>
          </cell>
          <cell r="B7065" t="str">
            <v>PORTÃO COM MOURÕES DE MADEIRA ROLIÇA, DIÂMETRO 11 CM, COM 5 FIOS DE ARAME FARPADO Nº 14 CLASSE 250, SEM DOBRADIÇAS - FORNECIMENTO E INSTALAÇÃO. AF_05/2020</v>
          </cell>
          <cell r="C7065" t="str">
            <v>M</v>
          </cell>
          <cell r="D7065" t="str">
            <v>ATRIBUÍDO SÃO PAULO</v>
          </cell>
          <cell r="E7065" t="str">
            <v>36,11</v>
          </cell>
        </row>
        <row r="7066">
          <cell r="A7066" t="str">
            <v>102362</v>
          </cell>
          <cell r="B7066" t="str">
            <v>ALAMBRADO PARA QUADRA POLIESPORTIVA, ESTRUTURADO POR TUBOS DE ACO GALVANIZADO, (MONTANTES COM DIAMETRO 2", TRAVESSAS E ESCORAS COM DIÂMETRO 1 ¼), COM TELA DE ARAME GALVANIZADO, FIO 14 BWG E MALHA QUADRADA 5X5CM (EXCETO MURETA). AF_03/2021</v>
          </cell>
          <cell r="C7066" t="str">
            <v>M2</v>
          </cell>
          <cell r="D7066" t="str">
            <v>ATRIBUÍDO SÃO PAULO</v>
          </cell>
          <cell r="E7066" t="str">
            <v>153,80</v>
          </cell>
        </row>
        <row r="7067">
          <cell r="A7067" t="str">
            <v>102363</v>
          </cell>
          <cell r="B7067" t="str">
            <v>ALAMBRADO PARA QUADRA POLIESPORTIVA, ESTRUTURADO POR TUBOS DE ACO GALVANIZADO, (MONTANTES COM DIAMETRO 2", TRAVESSAS E ESCORAS COM DIÂMETRO 1 ¼), COM TELA DE ARAME GALVANIZADO, FIO 12 BWG E MALHA QUADRADA 5X5CM (EXCETO MURETA). AF_03/2021</v>
          </cell>
          <cell r="C7067" t="str">
            <v>M2</v>
          </cell>
          <cell r="D7067" t="str">
            <v>ATRIBUÍDO SÃO PAULO</v>
          </cell>
          <cell r="E7067" t="str">
            <v>167,17</v>
          </cell>
        </row>
        <row r="7068">
          <cell r="A7068" t="str">
            <v>102364</v>
          </cell>
          <cell r="B7068" t="str">
            <v>ALAMBRADO PARA QUADRA POLIESPORTIVA, ESTRUTURADO POR TUBOS DE ACO GALVANIZADO, (MONTANTES COM DIAMETRO 2", TRAVESSAS E ESCORAS COM DIÂMETRO 1 ¼), COM TELA DE ARAME GALVANIZADO, FIO 10 BWG E MALHA QUADRADA 5X5CM (EXCETO MURETA). AF_03/2021</v>
          </cell>
          <cell r="C7068" t="str">
            <v>M2</v>
          </cell>
          <cell r="D7068" t="str">
            <v>ATRIBUÍDO SÃO PAULO</v>
          </cell>
          <cell r="E7068" t="str">
            <v>191,40</v>
          </cell>
        </row>
        <row r="7069">
          <cell r="A7069" t="str">
            <v>98509</v>
          </cell>
          <cell r="B7069" t="str">
            <v>PLANTIO DE ARBUSTO OU  CERCA VIVA. AF_05/2018</v>
          </cell>
          <cell r="C7069" t="str">
            <v>UN</v>
          </cell>
          <cell r="D7069" t="str">
            <v>COEFICIENTE DE REPRESENTATIVIDADE</v>
          </cell>
          <cell r="E7069" t="str">
            <v>91,28</v>
          </cell>
        </row>
        <row r="7070">
          <cell r="A7070" t="str">
            <v>98510</v>
          </cell>
          <cell r="B7070" t="str">
            <v>PLANTIO DE ÁRVORE ORNAMENTAL COM ALTURA DE MUDA MENOR OU IGUAL A 2,00 M. AF_05/2018</v>
          </cell>
          <cell r="C7070" t="str">
            <v>UN</v>
          </cell>
          <cell r="D7070" t="str">
            <v>COEFICIENTE DE REPRESENTATIVIDADE</v>
          </cell>
          <cell r="E7070" t="str">
            <v>122,05</v>
          </cell>
        </row>
        <row r="7071">
          <cell r="A7071" t="str">
            <v>98511</v>
          </cell>
          <cell r="B7071" t="str">
            <v>PLANTIO DE ÁRVORE ORNAMENTAL COM ALTURA DE MUDA MAIOR QUE 2,00 M E MENOR OU IGUAL A 4,00 M. AF_05/2018</v>
          </cell>
          <cell r="C7071" t="str">
            <v>UN</v>
          </cell>
          <cell r="D7071" t="str">
            <v>COEFICIENTE DE REPRESENTATIVIDADE</v>
          </cell>
          <cell r="E7071" t="str">
            <v>240,90</v>
          </cell>
        </row>
        <row r="7072">
          <cell r="A7072" t="str">
            <v>98516</v>
          </cell>
          <cell r="B7072" t="str">
            <v>PLANTIO DE PALMEIRA COM ALTURA DE MUDA MENOR OU IGUAL A 2,00 M. AF_05/2018</v>
          </cell>
          <cell r="C7072" t="str">
            <v>UN</v>
          </cell>
          <cell r="D7072" t="str">
            <v>ATRIBUÍDO SÃO PAULO</v>
          </cell>
          <cell r="E7072" t="str">
            <v>446,70</v>
          </cell>
        </row>
        <row r="7073">
          <cell r="A7073" t="str">
            <v>98519</v>
          </cell>
          <cell r="B7073" t="str">
            <v>REVOLVIMENTO E LIMPEZA MANUAL DE SOLO. AF_05/2018</v>
          </cell>
          <cell r="C7073" t="str">
            <v>M2</v>
          </cell>
          <cell r="D7073" t="str">
            <v>COEFICIENTE DE REPRESENTATIVIDADE</v>
          </cell>
          <cell r="E7073" t="str">
            <v>1,63</v>
          </cell>
        </row>
        <row r="7074">
          <cell r="A7074" t="str">
            <v>98520</v>
          </cell>
          <cell r="B7074" t="str">
            <v>APLICAÇÃO DE ADUBO EM SOLO. AF_05/2018</v>
          </cell>
          <cell r="C7074" t="str">
            <v>M2</v>
          </cell>
          <cell r="D7074" t="str">
            <v>ATRIBUÍDO SÃO PAULO</v>
          </cell>
          <cell r="E7074" t="str">
            <v>5,28</v>
          </cell>
        </row>
        <row r="7075">
          <cell r="A7075" t="str">
            <v>98521</v>
          </cell>
          <cell r="B7075" t="str">
            <v>APLICAÇÃO DE CALCÁRIO PARA CORREÇÃO DO PH DO SOLO. AF_05/2018</v>
          </cell>
          <cell r="C7075" t="str">
            <v>M2</v>
          </cell>
          <cell r="D7075" t="str">
            <v>COEFICIENTE DE REPRESENTATIVIDADE</v>
          </cell>
          <cell r="E7075" t="str">
            <v>0,32</v>
          </cell>
        </row>
        <row r="7076">
          <cell r="A7076" t="str">
            <v>98522</v>
          </cell>
          <cell r="B7076" t="str">
            <v>ALAMBRADO EM MOURÕES DE CONCRETO, COM TELA DE ARAME GALVANIZADO (INCLUSIVE MURETA EM CONCRETO). AF_05/2018</v>
          </cell>
          <cell r="C7076" t="str">
            <v>M</v>
          </cell>
          <cell r="D7076" t="str">
            <v>ATRIBUÍDO SÃO PAULO</v>
          </cell>
          <cell r="E7076" t="str">
            <v>138,79</v>
          </cell>
        </row>
        <row r="7077">
          <cell r="A7077" t="str">
            <v>98524</v>
          </cell>
          <cell r="B7077" t="str">
            <v>LIMPEZA MANUAL DE VEGETAÇÃO EM TERRENO COM ENXADA.AF_05/2018</v>
          </cell>
          <cell r="C7077" t="str">
            <v>M2</v>
          </cell>
          <cell r="D7077" t="str">
            <v>COEFICIENTE DE REPRESENTATIVIDADE</v>
          </cell>
          <cell r="E7077" t="str">
            <v>2,50</v>
          </cell>
        </row>
        <row r="7078">
          <cell r="A7078" t="str">
            <v>98503</v>
          </cell>
          <cell r="B7078" t="str">
            <v>PLANTIO DE GRAMA EM PAVIMENTO CONCREGRAMA. AF_05/2018</v>
          </cell>
          <cell r="C7078" t="str">
            <v>M2</v>
          </cell>
          <cell r="D7078" t="str">
            <v>COEFICIENTE DE REPRESENTATIVIDADE</v>
          </cell>
          <cell r="E7078" t="str">
            <v>23,19</v>
          </cell>
        </row>
        <row r="7079">
          <cell r="A7079" t="str">
            <v>98504</v>
          </cell>
          <cell r="B7079" t="str">
            <v>PLANTIO DE GRAMA BATATAIS EM PLACAS. AF_05/2018</v>
          </cell>
          <cell r="C7079" t="str">
            <v>M2</v>
          </cell>
          <cell r="D7079" t="str">
            <v>COEFICIENTE DE REPRESENTATIVIDADE</v>
          </cell>
          <cell r="E7079" t="str">
            <v>15,52</v>
          </cell>
        </row>
        <row r="7080">
          <cell r="A7080" t="str">
            <v>98505</v>
          </cell>
          <cell r="B7080" t="str">
            <v>PLANTIO DE FORRAÇÃO. AF_05/2018</v>
          </cell>
          <cell r="C7080" t="str">
            <v>M2</v>
          </cell>
          <cell r="D7080" t="str">
            <v>COEFICIENTE DE REPRESENTATIVIDADE</v>
          </cell>
          <cell r="E7080" t="str">
            <v>129,56</v>
          </cell>
        </row>
        <row r="7081">
          <cell r="A7081" t="str">
            <v>103946</v>
          </cell>
          <cell r="B7081" t="str">
            <v>PLANTIO DE GRAMA ESMERALDA OU SÃO CARLOS OU CURITIBANA, EM PLACAS. AF_05/2022</v>
          </cell>
          <cell r="C7081" t="str">
            <v>M2</v>
          </cell>
          <cell r="D7081" t="str">
            <v>COEFICIENTE DE REPRESENTATIVIDADE</v>
          </cell>
          <cell r="E7081" t="str">
            <v>20,38</v>
          </cell>
        </row>
        <row r="7082">
          <cell r="A7082" t="str">
            <v>103185</v>
          </cell>
          <cell r="B7082" t="str">
            <v>INSTALAÇÃO DE ESQUI TRIPLO, EM TUBO DE AÇO CARBONO - EQUIPAMENTO DE GINÁSTICA PARA ACADEMIA AO AR LIVRE / ACADEMIA DA TERCEIRA IDADE - ATI, INSTALADO SOBRE PISO DE CONCRETO EXISTENTE. AF_10/2021</v>
          </cell>
          <cell r="C7082" t="str">
            <v>UN</v>
          </cell>
          <cell r="D7082" t="str">
            <v>ATRIBUÍDO SÃO PAULO</v>
          </cell>
          <cell r="E7082" t="str">
            <v>6.126,80</v>
          </cell>
        </row>
        <row r="7083">
          <cell r="A7083" t="str">
            <v>103186</v>
          </cell>
          <cell r="B7083" t="str">
            <v>INSTALAÇÃO DE MULTIEXERCITADOR COM SEIS FUNÇÕES, EM TUBO DE AÇO CARBONO - EQUIPAMENTO DE GINÁSTICA PARA ACADEMIA AO AR LIVRE / ACADEMIA DA TERCEIRA IDADE - ATI, INSTALADO SOBRE PISO DE CONCRETO EXISTENTE. AF_10/2021</v>
          </cell>
          <cell r="C7083" t="str">
            <v>UN</v>
          </cell>
          <cell r="D7083" t="str">
            <v>ATRIBUÍDO SÃO PAULO</v>
          </cell>
          <cell r="E7083" t="str">
            <v>6.475,87</v>
          </cell>
        </row>
        <row r="7084">
          <cell r="A7084" t="str">
            <v>103187</v>
          </cell>
          <cell r="B7084" t="str">
            <v>INSTALAÇÃO DE SIMULADOR DE CAMINHADA TRIPLO, EM TUBO DE AÇO CARBONO - EQUIPAMENTO DE GINÁSTICA PARA ACADEMIA AO AR LIVRE / ACADEMIA DA TERCEIRA IDADE - ATI, INSTALADO SOBRE PISO DE CONCRETO EXISTENTE. AF_10/2021</v>
          </cell>
          <cell r="C7084" t="str">
            <v>UN</v>
          </cell>
          <cell r="D7084" t="str">
            <v>ATRIBUÍDO SÃO PAULO</v>
          </cell>
          <cell r="E7084" t="str">
            <v>4.858,74</v>
          </cell>
        </row>
        <row r="7085">
          <cell r="A7085" t="str">
            <v>103188</v>
          </cell>
          <cell r="B7085" t="str">
            <v>INSTALAÇÃO DE SIMULADOR DE CAVALGADA TRIPLO, EM TUBO DE AÇO CARBONO - EQUIPAMENTO DE GINÁSTICA PARA ACADEMIA AO AR LIVRE / ACADEMIA DA TERCEIRA IDADE - ATI, INSTALADO SOBRE PISO DE CONCRETO EXISTENTE. AF_10/2021</v>
          </cell>
          <cell r="C7085" t="str">
            <v>UN</v>
          </cell>
          <cell r="D7085" t="str">
            <v>ATRIBUÍDO SÃO PAULO</v>
          </cell>
          <cell r="E7085" t="str">
            <v>5.228,89</v>
          </cell>
        </row>
        <row r="7086">
          <cell r="A7086" t="str">
            <v>103189</v>
          </cell>
          <cell r="B7086" t="str">
            <v>INSTALAÇÃO DE SIMULADOR DE REMO INDIVIDUAL, EM TUBO DE AÇO CARBONO - EQUIPAMENTO DE GINÁSTICA PARA ACADEMIA AO AR LIVRE / ACADEMIA DA TERCEIRA IDADE - ATI, INSTALADO SOBRE PISO DE CONCRETO EXISTENTE. AF_10/2021</v>
          </cell>
          <cell r="C7086" t="str">
            <v>UN</v>
          </cell>
          <cell r="D7086" t="str">
            <v>ATRIBUÍDO SÃO PAULO</v>
          </cell>
          <cell r="E7086" t="str">
            <v>2.618,20</v>
          </cell>
        </row>
        <row r="7087">
          <cell r="A7087" t="str">
            <v>103190</v>
          </cell>
          <cell r="B7087" t="str">
            <v>INSTALAÇÃO DE PRESSÃO DE PERNAS TRIPLO, EM TUBO DE AÇO CARBONO - EQUIPAMENTO DE GINÁSTICA PARA ACADEMIA AO AR LIVRE / ACADEMIA DA TERCEIRA IDADE - ATI, INSTALADO SOBRE SOLO. AF_10/2021</v>
          </cell>
          <cell r="C7087" t="str">
            <v>UN</v>
          </cell>
          <cell r="D7087" t="str">
            <v>ATRIBUÍDO SÃO PAULO</v>
          </cell>
          <cell r="E7087" t="str">
            <v>4.086,65</v>
          </cell>
        </row>
        <row r="7088">
          <cell r="A7088" t="str">
            <v>103191</v>
          </cell>
          <cell r="B7088" t="str">
            <v>INSTALAÇÃO DE ALONGADOR COM TRÊS ALTURAS, EM TUBO DE AÇO CARBONO - EQUIPAMENTO DE GINASTICA PARA ACADEMIA AO AR LIVRE / ACADEMIA DA TERCEIRA IDADE - ATI, INSTALADO SOBRE SOLO. AF_10/2021</v>
          </cell>
          <cell r="C7088" t="str">
            <v>UN</v>
          </cell>
          <cell r="D7088" t="str">
            <v>ATRIBUÍDO SÃO PAULO</v>
          </cell>
          <cell r="E7088" t="str">
            <v>2.387,10</v>
          </cell>
        </row>
        <row r="7089">
          <cell r="A7089" t="str">
            <v>103192</v>
          </cell>
          <cell r="B7089" t="str">
            <v>INSTALAÇÃO DE ROTAÇÃO DIAGONAL DUPLA, APARELHO TRIPLO, EM TUBO DE AÇO CARBONO - EQUIPAMENTO DE GINÁSTICA PARA ACADEMIA AO AR LIVRE / ACADEMIA DA TERCEIRA IDADE - ATI, INSTALADO SOBRE SOLO. AF_10/2021</v>
          </cell>
          <cell r="C7089" t="str">
            <v>UN</v>
          </cell>
          <cell r="D7089" t="str">
            <v>ATRIBUÍDO SÃO PAULO</v>
          </cell>
          <cell r="E7089" t="str">
            <v>2.540,74</v>
          </cell>
        </row>
        <row r="7090">
          <cell r="A7090" t="str">
            <v>103193</v>
          </cell>
          <cell r="B7090" t="str">
            <v>INSTALAÇÃO DE ROTAÇÃO VERTICAL DUPLO, EM TUBO DE AÇO CARBONO - EQUIPAMENTO DE GINÁSTICA PARA ACADEMIA AO AR LIVRE / ACADEMIA DA TERCEIRA IDADE - ATI, INSTALADO SOBRE SOLO. AF_10/2021</v>
          </cell>
          <cell r="C7090" t="str">
            <v>UN</v>
          </cell>
          <cell r="D7090" t="str">
            <v>ATRIBUÍDO SÃO PAULO</v>
          </cell>
          <cell r="E7090" t="str">
            <v>1.959,47</v>
          </cell>
        </row>
        <row r="7091">
          <cell r="A7091" t="str">
            <v>103194</v>
          </cell>
          <cell r="B7091" t="str">
            <v>INSTALAÇÃO DE SURF DUPLO, EM TUBO DE AÇO CARBONO - EQUIPAMENTO DE GINÁSTICA PARA ACADEMIA AO AR LIVRE / ACADEMIA DA TERCEIRA IDADE - ATI, INSTALADO SOBRE SOLO. AF_10/2021</v>
          </cell>
          <cell r="C7091" t="str">
            <v>UN</v>
          </cell>
          <cell r="D7091" t="str">
            <v>ATRIBUÍDO SÃO PAULO</v>
          </cell>
          <cell r="E7091" t="str">
            <v>2.817,44</v>
          </cell>
        </row>
        <row r="7092">
          <cell r="A7092" t="str">
            <v>103195</v>
          </cell>
          <cell r="B7092" t="str">
            <v>INSTALAÇÃO DE PLACA ORIENTATIVA SOBRE EXERCÍCIOS, 2,00M X 1,00M, EM TUBO DE AÇO CARBONO - PARA ACADEMIA AO AR LIVRE / ACADEMIA DA TERCEIRA IDADE - ATI, INSTALADO SOBRE SOLO. AF_10/2021</v>
          </cell>
          <cell r="C7092" t="str">
            <v>UN</v>
          </cell>
          <cell r="D7092" t="str">
            <v>ATRIBUÍDO SÃO PAULO</v>
          </cell>
          <cell r="E7092" t="str">
            <v>2.197,57</v>
          </cell>
        </row>
        <row r="7093">
          <cell r="A7093" t="str">
            <v>103205</v>
          </cell>
          <cell r="B7093" t="str">
            <v>INSTALAÇÃO DE PRESSÃO DE PERNAS TRIPLO, EM TUBO DE AÇO CARBONO - EQUIPAMENTO DE GINÁSTICA PARA ACADEMIA AO AR LIVRE / ACADEMIA DA TERCEIRA IDADE - ATI, INSTALADO SOBRE PISO DE CONCRETO EXISTENTE. AF_10/2021</v>
          </cell>
          <cell r="C7093" t="str">
            <v>UN</v>
          </cell>
          <cell r="D7093" t="str">
            <v>ATRIBUÍDO SÃO PAULO</v>
          </cell>
          <cell r="E7093" t="str">
            <v>4.091,47</v>
          </cell>
        </row>
        <row r="7094">
          <cell r="A7094" t="str">
            <v>103206</v>
          </cell>
          <cell r="B7094" t="str">
            <v>INSTALAÇÃO DE ALONGADOR COM TRÊS ALTURAS, EM TUBO DE AÇO CARBONO - EQUIPAMENTO DE GINÁSTICA PARA ACADEMIA AO AR LIVRE / ACADEMIA DA TERCEIRA IDADE - ATI, INSTALADO SOBRE PISO DE CONCRETO EXISTENTE. AF_10/2021</v>
          </cell>
          <cell r="C7094" t="str">
            <v>UN</v>
          </cell>
          <cell r="D7094" t="str">
            <v>ATRIBUÍDO SÃO PAULO</v>
          </cell>
          <cell r="E7094" t="str">
            <v>2.391,93</v>
          </cell>
        </row>
        <row r="7095">
          <cell r="A7095" t="str">
            <v>103207</v>
          </cell>
          <cell r="B7095" t="str">
            <v>INSTALAÇÃO DE ROTAÇÃO DIAGONAL DUPLA, APARELHO TRIPLO, EM TUBO DE AÇO CARBONO - EQUIPAMENTO DE GINÁSTICA PARA ACADEMIA AO AR LIVRE / ACADEMIA DA TERCEIRA IDADE - ATI, INSTALADO SOBRE PISO DE CONCRETO EXISTENTE. AF_10/2021</v>
          </cell>
          <cell r="C7095" t="str">
            <v>UN</v>
          </cell>
          <cell r="D7095" t="str">
            <v>ATRIBUÍDO SÃO PAULO</v>
          </cell>
          <cell r="E7095" t="str">
            <v>2.545,57</v>
          </cell>
        </row>
        <row r="7096">
          <cell r="A7096" t="str">
            <v>103208</v>
          </cell>
          <cell r="B7096" t="str">
            <v>INSTALAÇÃO DE ROTAÇÃO VERTICAL DUPLO, EM TUBO DE ACO CARBONO - EQUIPAMENTO DE GINASTICA PARA ACADEMIA AO AR LIVRE / ACADEMIA DA TERCEIRA IDADE - ATI, INSTALADO SOBRE PISO DE CONCRETO EXISTENTE. AF_10/2021</v>
          </cell>
          <cell r="C7096" t="str">
            <v>UN</v>
          </cell>
          <cell r="D7096" t="str">
            <v>ATRIBUÍDO SÃO PAULO</v>
          </cell>
          <cell r="E7096" t="str">
            <v>1.964,30</v>
          </cell>
        </row>
        <row r="7097">
          <cell r="A7097" t="str">
            <v>103209</v>
          </cell>
          <cell r="B7097" t="str">
            <v>INSTALAÇÃO DE SURF DUPLO, EM TUBO DE AÇO CARBONO - EQUIPAMENTO DE GINÁSTICA PARA ACADEMIA AO AR LIVRE / ACADEMIA DA TERCEIRA IDADE - ATI, INSTALADO SOBRE PISO DE CONCRETO EXISTENTE. AF_10/2021</v>
          </cell>
          <cell r="C7097" t="str">
            <v>UN</v>
          </cell>
          <cell r="D7097" t="str">
            <v>ATRIBUÍDO SÃO PAULO</v>
          </cell>
          <cell r="E7097" t="str">
            <v>2.822,27</v>
          </cell>
        </row>
        <row r="7098">
          <cell r="A7098" t="str">
            <v>103210</v>
          </cell>
          <cell r="B7098" t="str">
            <v>INSTALAÇÃO DE PLACA ORIENTATIVA SOBRE EXERCÍCIOS, 2,00M X 1,00M, EM TUBO DE AÇO CARBONO - PARA ACADEMIA AO AR LIVRE / ACADEMIA DA TERCEIRA IDADE - ATI, INSTALADO SOBRE PISO DE CONCRETO EXISTENTE. AF_10/2021</v>
          </cell>
          <cell r="C7098" t="str">
            <v>UN</v>
          </cell>
          <cell r="D7098" t="str">
            <v>ATRIBUÍDO SÃO PAULO</v>
          </cell>
          <cell r="E7098" t="str">
            <v>2.284,88</v>
          </cell>
        </row>
        <row r="7099">
          <cell r="A7099" t="str">
            <v>103304</v>
          </cell>
          <cell r="B7099" t="str">
            <v>INSTALAÇÃO DE BANCO METÁLICO COM ENCOSTO, 1,60 M DE COMPRIMENTO, EM TUBO DE AÇO CARBONO COM PINTURA ELETROSTÁTICA, SOBRE PISO DE CONCRETO EXISTENTE. AF_11/2021</v>
          </cell>
          <cell r="C7099" t="str">
            <v>UN</v>
          </cell>
          <cell r="D7099" t="str">
            <v>ATRIBUÍDO SÃO PAULO</v>
          </cell>
          <cell r="E7099" t="str">
            <v>1.240,03</v>
          </cell>
        </row>
        <row r="7100">
          <cell r="A7100" t="str">
            <v>103307</v>
          </cell>
          <cell r="B7100" t="str">
            <v>INSTALAÇÃO DE LIXEIRA METÁLICA DUPLA, CAPACIDADE DE 60 L, EM TUBO DE AÇO CARBONO E CESTOS EM CHAPA DE AÇO COM PINTURA ELETROSTÁTICA, SOBRE PISO DE CONCRETO EXISTENTE. AF_11/2021</v>
          </cell>
          <cell r="C7100" t="str">
            <v>UN</v>
          </cell>
          <cell r="D7100" t="str">
            <v>ATRIBUÍDO SÃO PAULO</v>
          </cell>
          <cell r="E7100" t="str">
            <v>1.327,09</v>
          </cell>
        </row>
        <row r="7101">
          <cell r="A7101" t="str">
            <v>103310</v>
          </cell>
          <cell r="B7101" t="str">
            <v>INSTALAÇÃO DE LIXEIRA METÁLICA DUPLA, CAPACIDADE DE 60 L, EM TUBO DE AÇO CARBONO E CESTOS EM CHAPA DE AÇO COM PINTURA ELETROSTÁTICA, SOBRE SOLO. AF_11/2021</v>
          </cell>
          <cell r="C7101" t="str">
            <v>UN</v>
          </cell>
          <cell r="D7101" t="str">
            <v>ATRIBUÍDO SÃO PAULO</v>
          </cell>
          <cell r="E7101" t="str">
            <v>1.285,48</v>
          </cell>
        </row>
        <row r="7102">
          <cell r="A7102" t="str">
            <v>103314</v>
          </cell>
          <cell r="B7102" t="str">
            <v>INSTALAÇÃO DE PERGOLADO DE MADEIRA, EM MAÇARANDUBA, ANGELIM OU EQUIVALENTE DA REGIÃO, FIXADO COM CONCRETO SOBRE PISO DE CONCRETO EXISTENTE. AF_11/2021</v>
          </cell>
          <cell r="C7102" t="str">
            <v>M2</v>
          </cell>
          <cell r="D7102" t="str">
            <v>ATRIBUÍDO SÃO PAULO</v>
          </cell>
          <cell r="E7102" t="str">
            <v>159,61</v>
          </cell>
        </row>
        <row r="7103">
          <cell r="A7103" t="str">
            <v>103315</v>
          </cell>
          <cell r="B7103" t="str">
            <v>INSTALAÇÃO DE PERGOLADO DE MADEIRA, EM MAÇARANDUBA, ANGELIM OU EQUIVALENTE DA REGIÃO, FIXADO COM CONCRETO SOBRE SOLO. AF_11/2021</v>
          </cell>
          <cell r="C7103" t="str">
            <v>M2</v>
          </cell>
          <cell r="D7103" t="str">
            <v>COEFICIENTE DE REPRESENTATIVIDADE</v>
          </cell>
          <cell r="E7103" t="str">
            <v>152,44</v>
          </cell>
        </row>
        <row r="7104">
          <cell r="A7104" t="str">
            <v>103769</v>
          </cell>
          <cell r="B7104" t="str">
            <v>PAR DE TABELAS DE BASQUETE DE COMPENSADO NAVAL, COM AROS E REDES - FORNECIMENTO E INSTALAÇÃO. AF_03/2022</v>
          </cell>
          <cell r="C7104" t="str">
            <v>UN</v>
          </cell>
          <cell r="D7104" t="str">
            <v>COEFICIENTE DE REPRESENTATIVIDADE</v>
          </cell>
          <cell r="E7104" t="str">
            <v>4.390,93</v>
          </cell>
        </row>
        <row r="7105">
          <cell r="A7105" t="str">
            <v>98525</v>
          </cell>
          <cell r="B7105" t="str">
            <v>LIMPEZA MECANIZADA DE CAMADA VEGETAL, VEGETAÇÃO E PEQUENAS ÁRVORES (DIÂMETRO DE TRONCO MENOR QUE 0,20 M), COM TRATOR DE ESTEIRAS.AF_05/2018</v>
          </cell>
          <cell r="C7105" t="str">
            <v>M2</v>
          </cell>
          <cell r="D7105" t="str">
            <v>ATRIBUÍDO SÃO PAULO</v>
          </cell>
          <cell r="E7105" t="str">
            <v>0,37</v>
          </cell>
        </row>
        <row r="7106">
          <cell r="A7106" t="str">
            <v>98526</v>
          </cell>
          <cell r="B7106" t="str">
            <v>REMOÇÃO DE RAÍZES REMANESCENTES DE TRONCO DE ÁRVORE COM DIÂMETRO MAIOR OU IGUAL A 0,20 M E MENOR QUE 0,40 M.AF_05/2018</v>
          </cell>
          <cell r="C7106" t="str">
            <v>UN</v>
          </cell>
          <cell r="D7106" t="str">
            <v>ATRIBUÍDO SÃO PAULO</v>
          </cell>
          <cell r="E7106" t="str">
            <v>72,07</v>
          </cell>
        </row>
        <row r="7107">
          <cell r="A7107" t="str">
            <v>98527</v>
          </cell>
          <cell r="B7107" t="str">
            <v>REMOÇÃO DE RAÍZES REMANESCENTES DE TRONCO DE ÁRVORE COM DIÂMETRO MAIOR OU IGUAL A 0,40 M E MENOR QUE 0,60 M.AF_05/2018</v>
          </cell>
          <cell r="C7107" t="str">
            <v>UN</v>
          </cell>
          <cell r="D7107" t="str">
            <v>ATRIBUÍDO SÃO PAULO</v>
          </cell>
          <cell r="E7107" t="str">
            <v>155,15</v>
          </cell>
        </row>
        <row r="7108">
          <cell r="A7108" t="str">
            <v>98528</v>
          </cell>
          <cell r="B7108" t="str">
            <v>REMOÇÃO DE RAÍZES REMANESCENTES DE TRONCO DE ÁRVORE COM DIÂMETRO MAIOR OU IGUAL A 0,60 M.AF_05/2018</v>
          </cell>
          <cell r="C7108" t="str">
            <v>UN</v>
          </cell>
          <cell r="D7108" t="str">
            <v>ATRIBUÍDO SÃO PAULO</v>
          </cell>
          <cell r="E7108" t="str">
            <v>226,88</v>
          </cell>
        </row>
        <row r="7109">
          <cell r="A7109" t="str">
            <v>98529</v>
          </cell>
          <cell r="B7109" t="str">
            <v>CORTE RASO E RECORTE DE ÁRVORE COM DIÂMETRO DE TRONCO MAIOR OU IGUAL A 0,20 M E MENOR QUE 0,40 M.AF_05/2018</v>
          </cell>
          <cell r="C7109" t="str">
            <v>UN</v>
          </cell>
          <cell r="D7109" t="str">
            <v>COEFICIENTE DE REPRESENTATIVIDADE</v>
          </cell>
          <cell r="E7109" t="str">
            <v>53,98</v>
          </cell>
        </row>
        <row r="7110">
          <cell r="A7110" t="str">
            <v>98530</v>
          </cell>
          <cell r="B7110" t="str">
            <v>CORTE RASO E RECORTE DE ÁRVORE COM DIÂMETRO DE TRONCO MAIOR OU IGUAL A 0,40 M E MENOR QUE 0,60 M.AF_05/2018</v>
          </cell>
          <cell r="C7110" t="str">
            <v>UN</v>
          </cell>
          <cell r="D7110" t="str">
            <v>COEFICIENTE DE REPRESENTATIVIDADE</v>
          </cell>
          <cell r="E7110" t="str">
            <v>96,17</v>
          </cell>
        </row>
        <row r="7111">
          <cell r="A7111" t="str">
            <v>98531</v>
          </cell>
          <cell r="B7111" t="str">
            <v>CORTE RASO E RECORTE DE ÁRVORE COM DIÂMETRO DE TRONCO MAIOR OU IGUAL A 0,60 M.AF_05/2018</v>
          </cell>
          <cell r="C7111" t="str">
            <v>UN</v>
          </cell>
          <cell r="D7111" t="str">
            <v>ATRIBUÍDO SÃO PAULO</v>
          </cell>
          <cell r="E7111" t="str">
            <v>243,06</v>
          </cell>
        </row>
        <row r="7112">
          <cell r="A7112" t="str">
            <v>98532</v>
          </cell>
          <cell r="B7112" t="str">
            <v>PODA EM ALTURA DE ÁRVORE COM DIÂMETRO DE TRONCO MENOR QUE 0,20 M.AF_05/2018</v>
          </cell>
          <cell r="C7112" t="str">
            <v>UN</v>
          </cell>
          <cell r="D7112" t="str">
            <v>ATRIBUÍDO SÃO PAULO</v>
          </cell>
          <cell r="E7112" t="str">
            <v>110,96</v>
          </cell>
        </row>
        <row r="7113">
          <cell r="A7113" t="str">
            <v>98533</v>
          </cell>
          <cell r="B7113" t="str">
            <v>PODA EM ALTURA DE ÁRVORE COM DIÂMETRO DE TRONCO MAIOR OU IGUAL A 0,20 M E MENOR QUE 0,40 M.AF_05/2018</v>
          </cell>
          <cell r="C7113" t="str">
            <v>UN</v>
          </cell>
          <cell r="D7113" t="str">
            <v>ATRIBUÍDO SÃO PAULO</v>
          </cell>
          <cell r="E7113" t="str">
            <v>298,69</v>
          </cell>
        </row>
        <row r="7114">
          <cell r="A7114" t="str">
            <v>98534</v>
          </cell>
          <cell r="B7114" t="str">
            <v>PODA EM ALTURA DE ÁRVORE COM DIÂMETRO DE TRONCO MAIOR OU IGUAL A 0,40 M E MENOR QUE 0,60 M.AF_05/2018</v>
          </cell>
          <cell r="C7114" t="str">
            <v>UN</v>
          </cell>
          <cell r="D7114" t="str">
            <v>ATRIBUÍDO SÃO PAULO</v>
          </cell>
          <cell r="E7114" t="str">
            <v>771,35</v>
          </cell>
        </row>
        <row r="7115">
          <cell r="A7115" t="str">
            <v>98535</v>
          </cell>
          <cell r="B7115" t="str">
            <v>PODA EM ALTURA DE ÁRVORE COM DIÂMETRO DE TRONCO MAIOR OU IGUAL A 0,60 M.AF_05/2018</v>
          </cell>
          <cell r="C7115" t="str">
            <v>UN</v>
          </cell>
          <cell r="D7115" t="str">
            <v>ATRIBUÍDO SÃO PAULO</v>
          </cell>
          <cell r="E7115" t="str">
            <v>1.210,34</v>
          </cell>
        </row>
        <row r="7116">
          <cell r="A7116" t="str">
            <v>88238</v>
          </cell>
          <cell r="B7116" t="str">
            <v>AJUDANTE DE ARMADOR COM ENCARGOS COMPLEMENTARES</v>
          </cell>
          <cell r="C7116" t="str">
            <v>H</v>
          </cell>
          <cell r="D7116" t="str">
            <v>COEFICIENTE DE REPRESENTATIVIDADE</v>
          </cell>
          <cell r="E7116" t="str">
            <v>17,09</v>
          </cell>
        </row>
        <row r="7117">
          <cell r="A7117" t="str">
            <v>88239</v>
          </cell>
          <cell r="B7117" t="str">
            <v>AJUDANTE DE CARPINTEIRO COM ENCARGOS COMPLEMENTARES</v>
          </cell>
          <cell r="C7117" t="str">
            <v>H</v>
          </cell>
          <cell r="D7117" t="str">
            <v>COEFICIENTE DE REPRESENTATIVIDADE</v>
          </cell>
          <cell r="E7117" t="str">
            <v>17,68</v>
          </cell>
        </row>
        <row r="7118">
          <cell r="A7118" t="str">
            <v>88240</v>
          </cell>
          <cell r="B7118" t="str">
            <v>AJUDANTE DE ESTRUTURA METÁLICA COM ENCARGOS COMPLEMENTARES</v>
          </cell>
          <cell r="C7118" t="str">
            <v>H</v>
          </cell>
          <cell r="D7118" t="str">
            <v>COEFICIENTE DE REPRESENTATIVIDADE</v>
          </cell>
          <cell r="E7118" t="str">
            <v>16,55</v>
          </cell>
        </row>
        <row r="7119">
          <cell r="A7119" t="str">
            <v>88241</v>
          </cell>
          <cell r="B7119" t="str">
            <v>AJUDANTE DE OPERAÇÃO EM GERAL COM ENCARGOS COMPLEMENTARES</v>
          </cell>
          <cell r="C7119" t="str">
            <v>H</v>
          </cell>
          <cell r="D7119" t="str">
            <v>COEFICIENTE DE REPRESENTATIVIDADE</v>
          </cell>
          <cell r="E7119" t="str">
            <v>16,47</v>
          </cell>
        </row>
        <row r="7120">
          <cell r="A7120" t="str">
            <v>88242</v>
          </cell>
          <cell r="B7120" t="str">
            <v>AJUDANTE DE PEDREIRO COM ENCARGOS COMPLEMENTARES</v>
          </cell>
          <cell r="C7120" t="str">
            <v>H</v>
          </cell>
          <cell r="D7120" t="str">
            <v>COEFICIENTE DE REPRESENTATIVIDADE</v>
          </cell>
          <cell r="E7120" t="str">
            <v>17,12</v>
          </cell>
        </row>
        <row r="7121">
          <cell r="A7121" t="str">
            <v>88243</v>
          </cell>
          <cell r="B7121" t="str">
            <v>AJUDANTE ESPECIALIZADO COM ENCARGOS COMPLEMENTARES</v>
          </cell>
          <cell r="C7121" t="str">
            <v>H</v>
          </cell>
          <cell r="D7121" t="str">
            <v>COEFICIENTE DE REPRESENTATIVIDADE</v>
          </cell>
          <cell r="E7121" t="str">
            <v>17,84</v>
          </cell>
        </row>
        <row r="7122">
          <cell r="A7122" t="str">
            <v>88245</v>
          </cell>
          <cell r="B7122" t="str">
            <v>ARMADOR COM ENCARGOS COMPLEMENTARES</v>
          </cell>
          <cell r="C7122" t="str">
            <v>H</v>
          </cell>
          <cell r="D7122" t="str">
            <v>COEFICIENTE DE REPRESENTATIVIDADE</v>
          </cell>
          <cell r="E7122" t="str">
            <v>21,58</v>
          </cell>
        </row>
        <row r="7123">
          <cell r="A7123" t="str">
            <v>88246</v>
          </cell>
          <cell r="B7123" t="str">
            <v>ASSENTADOR DE TUBOS COM ENCARGOS COMPLEMENTARES</v>
          </cell>
          <cell r="C7123" t="str">
            <v>H</v>
          </cell>
          <cell r="D7123" t="str">
            <v>COEFICIENTE DE REPRESENTATIVIDADE</v>
          </cell>
          <cell r="E7123" t="str">
            <v>22,15</v>
          </cell>
        </row>
        <row r="7124">
          <cell r="A7124" t="str">
            <v>88247</v>
          </cell>
          <cell r="B7124" t="str">
            <v>AUXILIAR DE ELETRICISTA COM ENCARGOS COMPLEMENTARES</v>
          </cell>
          <cell r="C7124" t="str">
            <v>H</v>
          </cell>
          <cell r="D7124" t="str">
            <v>COEFICIENTE DE REPRESENTATIVIDADE</v>
          </cell>
          <cell r="E7124" t="str">
            <v>18,13</v>
          </cell>
        </row>
        <row r="7125">
          <cell r="A7125" t="str">
            <v>88248</v>
          </cell>
          <cell r="B7125" t="str">
            <v>AUXILIAR DE ENCANADOR OU BOMBEIRO HIDRÁULICO COM ENCARGOS COMPLEMENTARES</v>
          </cell>
          <cell r="C7125" t="str">
            <v>H</v>
          </cell>
          <cell r="D7125" t="str">
            <v>COEFICIENTE DE REPRESENTATIVIDADE</v>
          </cell>
          <cell r="E7125" t="str">
            <v>17,22</v>
          </cell>
        </row>
        <row r="7126">
          <cell r="A7126" t="str">
            <v>88249</v>
          </cell>
          <cell r="B7126" t="str">
            <v>AUXILIAR DE LABORATÓRIO COM ENCARGOS COMPLEMENTARES</v>
          </cell>
          <cell r="C7126" t="str">
            <v>H</v>
          </cell>
          <cell r="D7126" t="str">
            <v>COEFICIENTE DE REPRESENTATIVIDADE</v>
          </cell>
          <cell r="E7126" t="str">
            <v>25,73</v>
          </cell>
        </row>
        <row r="7127">
          <cell r="A7127" t="str">
            <v>88250</v>
          </cell>
          <cell r="B7127" t="str">
            <v>AUXILIAR DE MECÂNICO COM ENCARGOS COMPLEMENTARES</v>
          </cell>
          <cell r="C7127" t="str">
            <v>H</v>
          </cell>
          <cell r="D7127" t="str">
            <v>COEFICIENTE DE REPRESENTATIVIDADE</v>
          </cell>
          <cell r="E7127" t="str">
            <v>17,52</v>
          </cell>
        </row>
        <row r="7128">
          <cell r="A7128" t="str">
            <v>88251</v>
          </cell>
          <cell r="B7128" t="str">
            <v>AUXILIAR DE SERRALHEIRO COM ENCARGOS COMPLEMENTARES</v>
          </cell>
          <cell r="C7128" t="str">
            <v>H</v>
          </cell>
          <cell r="D7128" t="str">
            <v>COEFICIENTE DE REPRESENTATIVIDADE</v>
          </cell>
          <cell r="E7128" t="str">
            <v>17,82</v>
          </cell>
        </row>
        <row r="7129">
          <cell r="A7129" t="str">
            <v>88252</v>
          </cell>
          <cell r="B7129" t="str">
            <v>AUXILIAR DE SERVIÇOS GERAIS COM ENCARGOS COMPLEMENTARES</v>
          </cell>
          <cell r="C7129" t="str">
            <v>H</v>
          </cell>
          <cell r="D7129" t="str">
            <v>COEFICIENTE DE REPRESENTATIVIDADE</v>
          </cell>
          <cell r="E7129" t="str">
            <v>17,10</v>
          </cell>
        </row>
        <row r="7130">
          <cell r="A7130" t="str">
            <v>88253</v>
          </cell>
          <cell r="B7130" t="str">
            <v>AUXILIAR DE TOPÓGRAFO COM ENCARGOS COMPLEMENTARES</v>
          </cell>
          <cell r="C7130" t="str">
            <v>H</v>
          </cell>
          <cell r="D7130" t="str">
            <v>COEFICIENTE DE REPRESENTATIVIDADE</v>
          </cell>
          <cell r="E7130" t="str">
            <v>16,12</v>
          </cell>
        </row>
        <row r="7131">
          <cell r="A7131" t="str">
            <v>88255</v>
          </cell>
          <cell r="B7131" t="str">
            <v>AUXILIAR TÉCNICO DE ENGENHARIA COM ENCARGOS COMPLEMENTARES</v>
          </cell>
          <cell r="C7131" t="str">
            <v>H</v>
          </cell>
          <cell r="D7131" t="str">
            <v>COEFICIENTE DE REPRESENTATIVIDADE</v>
          </cell>
          <cell r="E7131" t="str">
            <v>20,08</v>
          </cell>
        </row>
        <row r="7132">
          <cell r="A7132" t="str">
            <v>88256</v>
          </cell>
          <cell r="B7132" t="str">
            <v>AZULEJISTA OU LADRILHISTA COM ENCARGOS COMPLEMENTARES</v>
          </cell>
          <cell r="C7132" t="str">
            <v>H</v>
          </cell>
          <cell r="D7132" t="str">
            <v>COEFICIENTE DE REPRESENTATIVIDADE</v>
          </cell>
          <cell r="E7132" t="str">
            <v>21,63</v>
          </cell>
        </row>
        <row r="7133">
          <cell r="A7133" t="str">
            <v>88257</v>
          </cell>
          <cell r="B7133" t="str">
            <v>BLASTER, DINAMITADOR OU CABO DE FOGO COM ENCARGOS COMPLEMENTARES</v>
          </cell>
          <cell r="C7133" t="str">
            <v>H</v>
          </cell>
          <cell r="D7133" t="str">
            <v>COEFICIENTE DE REPRESENTATIVIDADE</v>
          </cell>
          <cell r="E7133" t="str">
            <v>22,20</v>
          </cell>
        </row>
        <row r="7134">
          <cell r="A7134" t="str">
            <v>88258</v>
          </cell>
          <cell r="B7134" t="str">
            <v>CADASTRISTA DE REDES DE AGUA E ESGOTO COM ENCARGOS COMPLEMENTARES</v>
          </cell>
          <cell r="C7134" t="str">
            <v>H</v>
          </cell>
          <cell r="D7134" t="str">
            <v>COEFICIENTE DE REPRESENTATIVIDADE</v>
          </cell>
          <cell r="E7134" t="str">
            <v>12,86</v>
          </cell>
        </row>
        <row r="7135">
          <cell r="A7135" t="str">
            <v>88260</v>
          </cell>
          <cell r="B7135" t="str">
            <v>CALCETEIRO COM ENCARGOS COMPLEMENTARES</v>
          </cell>
          <cell r="C7135" t="str">
            <v>H</v>
          </cell>
          <cell r="D7135" t="str">
            <v>COEFICIENTE DE REPRESENTATIVIDADE</v>
          </cell>
          <cell r="E7135" t="str">
            <v>21,58</v>
          </cell>
        </row>
        <row r="7136">
          <cell r="A7136" t="str">
            <v>88261</v>
          </cell>
          <cell r="B7136" t="str">
            <v>CARPINTEIRO DE ESQUADRIA COM ENCARGOS COMPLEMENTARES</v>
          </cell>
          <cell r="C7136" t="str">
            <v>H</v>
          </cell>
          <cell r="D7136" t="str">
            <v>COEFICIENTE DE REPRESENTATIVIDADE</v>
          </cell>
          <cell r="E7136" t="str">
            <v>20,70</v>
          </cell>
        </row>
        <row r="7137">
          <cell r="A7137" t="str">
            <v>88262</v>
          </cell>
          <cell r="B7137" t="str">
            <v>CARPINTEIRO DE FORMAS COM ENCARGOS COMPLEMENTARES</v>
          </cell>
          <cell r="C7137" t="str">
            <v>H</v>
          </cell>
          <cell r="D7137" t="str">
            <v>COLETADO</v>
          </cell>
          <cell r="E7137" t="str">
            <v>21,40</v>
          </cell>
        </row>
        <row r="7138">
          <cell r="A7138" t="str">
            <v>88263</v>
          </cell>
          <cell r="B7138" t="str">
            <v>CAVOUQUEIRO OU OPERADOR PERFURATRIZ/ROMPEDOR COM ENCARGOS COMPLEMENTARES</v>
          </cell>
          <cell r="C7138" t="str">
            <v>H</v>
          </cell>
          <cell r="D7138" t="str">
            <v>COEFICIENTE DE REPRESENTATIVIDADE</v>
          </cell>
          <cell r="E7138" t="str">
            <v>19,97</v>
          </cell>
        </row>
        <row r="7139">
          <cell r="A7139" t="str">
            <v>88264</v>
          </cell>
          <cell r="B7139" t="str">
            <v>ELETRICISTA COM ENCARGOS COMPLEMENTARES</v>
          </cell>
          <cell r="C7139" t="str">
            <v>H</v>
          </cell>
          <cell r="D7139" t="str">
            <v>COLETADO</v>
          </cell>
          <cell r="E7139" t="str">
            <v>21,98</v>
          </cell>
        </row>
        <row r="7140">
          <cell r="A7140" t="str">
            <v>88265</v>
          </cell>
          <cell r="B7140" t="str">
            <v>ELETRICISTA INDUSTRIAL COM ENCARGOS COMPLEMENTARES</v>
          </cell>
          <cell r="C7140" t="str">
            <v>H</v>
          </cell>
          <cell r="D7140" t="str">
            <v>COEFICIENTE DE REPRESENTATIVIDADE</v>
          </cell>
          <cell r="E7140" t="str">
            <v>21,98</v>
          </cell>
        </row>
        <row r="7141">
          <cell r="A7141" t="str">
            <v>88266</v>
          </cell>
          <cell r="B7141" t="str">
            <v>ELETROTÉCNICO COM ENCARGOS COMPLEMENTARES</v>
          </cell>
          <cell r="C7141" t="str">
            <v>H</v>
          </cell>
          <cell r="D7141" t="str">
            <v>COEFICIENTE DE REPRESENTATIVIDADE</v>
          </cell>
          <cell r="E7141" t="str">
            <v>28,05</v>
          </cell>
        </row>
        <row r="7142">
          <cell r="A7142" t="str">
            <v>88267</v>
          </cell>
          <cell r="B7142" t="str">
            <v>ENCANADOR OU BOMBEIRO HIDRÁULICO COM ENCARGOS COMPLEMENTARES</v>
          </cell>
          <cell r="C7142" t="str">
            <v>H</v>
          </cell>
          <cell r="D7142" t="str">
            <v>COLETADO</v>
          </cell>
          <cell r="E7142" t="str">
            <v>21,00</v>
          </cell>
        </row>
        <row r="7143">
          <cell r="A7143" t="str">
            <v>88269</v>
          </cell>
          <cell r="B7143" t="str">
            <v>GESSEIRO COM ENCARGOS COMPLEMENTARES</v>
          </cell>
          <cell r="C7143" t="str">
            <v>H</v>
          </cell>
          <cell r="D7143" t="str">
            <v>COEFICIENTE DE REPRESENTATIVIDADE</v>
          </cell>
          <cell r="E7143" t="str">
            <v>21,04</v>
          </cell>
        </row>
        <row r="7144">
          <cell r="A7144" t="str">
            <v>88270</v>
          </cell>
          <cell r="B7144" t="str">
            <v>IMPERMEABILIZADOR COM ENCARGOS COMPLEMENTARES</v>
          </cell>
          <cell r="C7144" t="str">
            <v>H</v>
          </cell>
          <cell r="D7144" t="str">
            <v>COEFICIENTE DE REPRESENTATIVIDADE</v>
          </cell>
          <cell r="E7144" t="str">
            <v>21,73</v>
          </cell>
        </row>
        <row r="7145">
          <cell r="A7145" t="str">
            <v>88272</v>
          </cell>
          <cell r="B7145" t="str">
            <v>MACARIQUEIRO COM ENCARGOS COMPLEMENTARES</v>
          </cell>
          <cell r="C7145" t="str">
            <v>H</v>
          </cell>
          <cell r="D7145" t="str">
            <v>COEFICIENTE DE REPRESENTATIVIDADE</v>
          </cell>
          <cell r="E7145" t="str">
            <v>22,13</v>
          </cell>
        </row>
        <row r="7146">
          <cell r="A7146" t="str">
            <v>88273</v>
          </cell>
          <cell r="B7146" t="str">
            <v>MARCENEIRO COM ENCARGOS COMPLEMENTARES</v>
          </cell>
          <cell r="C7146" t="str">
            <v>H</v>
          </cell>
          <cell r="D7146" t="str">
            <v>COEFICIENTE DE REPRESENTATIVIDADE</v>
          </cell>
          <cell r="E7146" t="str">
            <v>20,98</v>
          </cell>
        </row>
        <row r="7147">
          <cell r="A7147" t="str">
            <v>88274</v>
          </cell>
          <cell r="B7147" t="str">
            <v>MARMORISTA/GRANITEIRO COM ENCARGOS COMPLEMENTARES</v>
          </cell>
          <cell r="C7147" t="str">
            <v>H</v>
          </cell>
          <cell r="D7147" t="str">
            <v>COEFICIENTE DE REPRESENTATIVIDADE</v>
          </cell>
          <cell r="E7147" t="str">
            <v>21,57</v>
          </cell>
        </row>
        <row r="7148">
          <cell r="A7148" t="str">
            <v>88275</v>
          </cell>
          <cell r="B7148" t="str">
            <v>MECÃNICO DE EQUIPAMENTOS PESADOS COM ENCARGOS COMPLEMENTARES</v>
          </cell>
          <cell r="C7148" t="str">
            <v>H</v>
          </cell>
          <cell r="D7148" t="str">
            <v>COEFICIENTE DE REPRESENTATIVIDADE</v>
          </cell>
          <cell r="E7148" t="str">
            <v>26,86</v>
          </cell>
        </row>
        <row r="7149">
          <cell r="A7149" t="str">
            <v>88277</v>
          </cell>
          <cell r="B7149" t="str">
            <v>MONTADOR (TUBO AÇO/EQUIPAMENTOS) COM ENCARGOS COMPLEMENTARES</v>
          </cell>
          <cell r="C7149" t="str">
            <v>H</v>
          </cell>
          <cell r="D7149" t="str">
            <v>COEFICIENTE DE REPRESENTATIVIDADE</v>
          </cell>
          <cell r="E7149" t="str">
            <v>23,60</v>
          </cell>
        </row>
        <row r="7150">
          <cell r="A7150" t="str">
            <v>88278</v>
          </cell>
          <cell r="B7150" t="str">
            <v>MONTADOR DE ESTRUTURA METÁLICA COM ENCARGOS COMPLEMENTARES</v>
          </cell>
          <cell r="C7150" t="str">
            <v>H</v>
          </cell>
          <cell r="D7150" t="str">
            <v>COEFICIENTE DE REPRESENTATIVIDADE</v>
          </cell>
          <cell r="E7150" t="str">
            <v>19,62</v>
          </cell>
        </row>
        <row r="7151">
          <cell r="A7151" t="str">
            <v>88279</v>
          </cell>
          <cell r="B7151" t="str">
            <v>MONTADOR ELETROMECÃNICO COM ENCARGOS COMPLEMENTARES</v>
          </cell>
          <cell r="C7151" t="str">
            <v>H</v>
          </cell>
          <cell r="D7151" t="str">
            <v>COEFICIENTE DE REPRESENTATIVIDADE</v>
          </cell>
          <cell r="E7151" t="str">
            <v>25,56</v>
          </cell>
        </row>
        <row r="7152">
          <cell r="A7152" t="str">
            <v>88281</v>
          </cell>
          <cell r="B7152" t="str">
            <v>MOTORISTA DE BASCULANTE COM ENCARGOS COMPLEMENTARES</v>
          </cell>
          <cell r="C7152" t="str">
            <v>H</v>
          </cell>
          <cell r="D7152" t="str">
            <v>COEFICIENTE DE REPRESENTATIVIDADE</v>
          </cell>
          <cell r="E7152" t="str">
            <v>20,89</v>
          </cell>
        </row>
        <row r="7153">
          <cell r="A7153" t="str">
            <v>88282</v>
          </cell>
          <cell r="B7153" t="str">
            <v>MOTORISTA DE CAMINHÃO COM ENCARGOS COMPLEMENTARES</v>
          </cell>
          <cell r="C7153" t="str">
            <v>H</v>
          </cell>
          <cell r="D7153" t="str">
            <v>COLETADO</v>
          </cell>
          <cell r="E7153" t="str">
            <v>20,30</v>
          </cell>
        </row>
        <row r="7154">
          <cell r="A7154" t="str">
            <v>88283</v>
          </cell>
          <cell r="B7154" t="str">
            <v>MOTORISTA DE CAMINHÃO E CARRETA COM ENCARGOS COMPLEMENTARES</v>
          </cell>
          <cell r="C7154" t="str">
            <v>H</v>
          </cell>
          <cell r="D7154" t="str">
            <v>COEFICIENTE DE REPRESENTATIVIDADE</v>
          </cell>
          <cell r="E7154" t="str">
            <v>24,03</v>
          </cell>
        </row>
        <row r="7155">
          <cell r="A7155" t="str">
            <v>88284</v>
          </cell>
          <cell r="B7155" t="str">
            <v>MOTORISTA DE VEÍCULO LEVE COM ENCARGOS COMPLEMENTARES</v>
          </cell>
          <cell r="C7155" t="str">
            <v>H</v>
          </cell>
          <cell r="D7155" t="str">
            <v>COEFICIENTE DE REPRESENTATIVIDADE</v>
          </cell>
          <cell r="E7155" t="str">
            <v>18,64</v>
          </cell>
        </row>
        <row r="7156">
          <cell r="A7156" t="str">
            <v>88285</v>
          </cell>
          <cell r="B7156" t="str">
            <v>MOTORISTA DE VEÍCULO PESADO COM ENCARGOS COMPLEMENTARES</v>
          </cell>
          <cell r="C7156" t="str">
            <v>H</v>
          </cell>
          <cell r="D7156" t="str">
            <v>COEFICIENTE DE REPRESENTATIVIDADE</v>
          </cell>
          <cell r="E7156" t="str">
            <v>19,81</v>
          </cell>
        </row>
        <row r="7157">
          <cell r="A7157" t="str">
            <v>88286</v>
          </cell>
          <cell r="B7157" t="str">
            <v>MOTORISTA OPERADOR DE MUNCK COM ENCARGOS COMPLEMENTARES</v>
          </cell>
          <cell r="C7157" t="str">
            <v>H</v>
          </cell>
          <cell r="D7157" t="str">
            <v>COEFICIENTE DE REPRESENTATIVIDADE</v>
          </cell>
          <cell r="E7157" t="str">
            <v>22,34</v>
          </cell>
        </row>
        <row r="7158">
          <cell r="A7158" t="str">
            <v>88288</v>
          </cell>
          <cell r="B7158" t="str">
            <v>NIVELADOR COM ENCARGOS COMPLEMENTARES</v>
          </cell>
          <cell r="C7158" t="str">
            <v>H</v>
          </cell>
          <cell r="D7158" t="str">
            <v>COEFICIENTE DE REPRESENTATIVIDADE</v>
          </cell>
          <cell r="E7158" t="str">
            <v>20,02</v>
          </cell>
        </row>
        <row r="7159">
          <cell r="A7159" t="str">
            <v>88291</v>
          </cell>
          <cell r="B7159" t="str">
            <v>OPERADOR DE BETONEIRA (CAMINHÃO) COM ENCARGOS COMPLEMENTARES</v>
          </cell>
          <cell r="C7159" t="str">
            <v>H</v>
          </cell>
          <cell r="D7159" t="str">
            <v>COEFICIENTE DE REPRESENTATIVIDADE</v>
          </cell>
          <cell r="E7159" t="str">
            <v>19,29</v>
          </cell>
        </row>
        <row r="7160">
          <cell r="A7160" t="str">
            <v>88292</v>
          </cell>
          <cell r="B7160" t="str">
            <v>OPERADOR DE COMPRESSOR OU COMPRESSORISTA COM ENCARGOS COMPLEMENTARES</v>
          </cell>
          <cell r="C7160" t="str">
            <v>H</v>
          </cell>
          <cell r="D7160" t="str">
            <v>COEFICIENTE DE REPRESENTATIVIDADE</v>
          </cell>
          <cell r="E7160" t="str">
            <v>23,92</v>
          </cell>
        </row>
        <row r="7161">
          <cell r="A7161" t="str">
            <v>88293</v>
          </cell>
          <cell r="B7161" t="str">
            <v>OPERADOR DE DEMARCADORA DE FAIXAS COM ENCARGOS COMPLEMENTARES</v>
          </cell>
          <cell r="C7161" t="str">
            <v>H</v>
          </cell>
          <cell r="D7161" t="str">
            <v>COEFICIENTE DE REPRESENTATIVIDADE</v>
          </cell>
          <cell r="E7161" t="str">
            <v>22,59</v>
          </cell>
        </row>
        <row r="7162">
          <cell r="A7162" t="str">
            <v>88294</v>
          </cell>
          <cell r="B7162" t="str">
            <v>OPERADOR DE ESCAVADEIRA COM ENCARGOS COMPLEMENTARES</v>
          </cell>
          <cell r="C7162" t="str">
            <v>H</v>
          </cell>
          <cell r="D7162" t="str">
            <v>COLETADO</v>
          </cell>
          <cell r="E7162" t="str">
            <v>24,36</v>
          </cell>
        </row>
        <row r="7163">
          <cell r="A7163" t="str">
            <v>88295</v>
          </cell>
          <cell r="B7163" t="str">
            <v>OPERADOR DE GUINCHO COM ENCARGOS COMPLEMENTARES</v>
          </cell>
          <cell r="C7163" t="str">
            <v>H</v>
          </cell>
          <cell r="D7163" t="str">
            <v>COEFICIENTE DE REPRESENTATIVIDADE</v>
          </cell>
          <cell r="E7163" t="str">
            <v>21,67</v>
          </cell>
        </row>
        <row r="7164">
          <cell r="A7164" t="str">
            <v>88296</v>
          </cell>
          <cell r="B7164" t="str">
            <v>OPERADOR DE GUINDASTE COM ENCARGOS COMPLEMENTARES</v>
          </cell>
          <cell r="C7164" t="str">
            <v>H</v>
          </cell>
          <cell r="D7164" t="str">
            <v>COEFICIENTE DE REPRESENTATIVIDADE</v>
          </cell>
          <cell r="E7164" t="str">
            <v>22,18</v>
          </cell>
        </row>
        <row r="7165">
          <cell r="A7165" t="str">
            <v>88297</v>
          </cell>
          <cell r="B7165" t="str">
            <v>OPERADOR DE MÁQUINAS E EQUIPAMENTOS COM ENCARGOS COMPLEMENTARES</v>
          </cell>
          <cell r="C7165" t="str">
            <v>H</v>
          </cell>
          <cell r="D7165" t="str">
            <v>COEFICIENTE DE REPRESENTATIVIDADE</v>
          </cell>
          <cell r="E7165" t="str">
            <v>23,34</v>
          </cell>
        </row>
        <row r="7166">
          <cell r="A7166" t="str">
            <v>88298</v>
          </cell>
          <cell r="B7166" t="str">
            <v>OPERADOR DE MARTELETE OU MARTELETEIRO COM ENCARGOS COMPLEMENTARES</v>
          </cell>
          <cell r="C7166" t="str">
            <v>H</v>
          </cell>
          <cell r="D7166" t="str">
            <v>COEFICIENTE DE REPRESENTATIVIDADE</v>
          </cell>
          <cell r="E7166" t="str">
            <v>21,53</v>
          </cell>
        </row>
        <row r="7167">
          <cell r="A7167" t="str">
            <v>88299</v>
          </cell>
          <cell r="B7167" t="str">
            <v>OPERADOR DE MOTO-ESCREIPER COM ENCARGOS COMPLEMENTARES</v>
          </cell>
          <cell r="C7167" t="str">
            <v>H</v>
          </cell>
          <cell r="D7167" t="str">
            <v>COEFICIENTE DE REPRESENTATIVIDADE</v>
          </cell>
          <cell r="E7167" t="str">
            <v>22,90</v>
          </cell>
        </row>
        <row r="7168">
          <cell r="A7168" t="str">
            <v>88300</v>
          </cell>
          <cell r="B7168" t="str">
            <v>OPERADOR DE MOTONIVELADORA COM ENCARGOS COMPLEMENTARES</v>
          </cell>
          <cell r="C7168" t="str">
            <v>H</v>
          </cell>
          <cell r="D7168" t="str">
            <v>COEFICIENTE DE REPRESENTATIVIDADE</v>
          </cell>
          <cell r="E7168" t="str">
            <v>26,98</v>
          </cell>
        </row>
        <row r="7169">
          <cell r="A7169" t="str">
            <v>88301</v>
          </cell>
          <cell r="B7169" t="str">
            <v>OPERADOR DE PÁ CARREGADEIRA COM ENCARGOS COMPLEMENTARES</v>
          </cell>
          <cell r="C7169" t="str">
            <v>H</v>
          </cell>
          <cell r="D7169" t="str">
            <v>COEFICIENTE DE REPRESENTATIVIDADE</v>
          </cell>
          <cell r="E7169" t="str">
            <v>25,66</v>
          </cell>
        </row>
        <row r="7170">
          <cell r="A7170" t="str">
            <v>88302</v>
          </cell>
          <cell r="B7170" t="str">
            <v>OPERADOR DE PAVIMENTADORA COM ENCARGOS COMPLEMENTARES</v>
          </cell>
          <cell r="C7170" t="str">
            <v>H</v>
          </cell>
          <cell r="D7170" t="str">
            <v>COEFICIENTE DE REPRESENTATIVIDADE</v>
          </cell>
          <cell r="E7170" t="str">
            <v>23,48</v>
          </cell>
        </row>
        <row r="7171">
          <cell r="A7171" t="str">
            <v>88303</v>
          </cell>
          <cell r="B7171" t="str">
            <v>OPERADOR DE ROLO COMPACTADOR COM ENCARGOS COMPLEMENTARES</v>
          </cell>
          <cell r="C7171" t="str">
            <v>H</v>
          </cell>
          <cell r="D7171" t="str">
            <v>COEFICIENTE DE REPRESENTATIVIDADE</v>
          </cell>
          <cell r="E7171" t="str">
            <v>21,53</v>
          </cell>
        </row>
        <row r="7172">
          <cell r="A7172" t="str">
            <v>88304</v>
          </cell>
          <cell r="B7172" t="str">
            <v>OPERADOR DE USINA DE ASFALTO, DE SOLOS OU DE CONCRETO COM ENCARGOS COMPLEMENTARES</v>
          </cell>
          <cell r="C7172" t="str">
            <v>H</v>
          </cell>
          <cell r="D7172" t="str">
            <v>COEFICIENTE DE REPRESENTATIVIDADE</v>
          </cell>
          <cell r="E7172" t="str">
            <v>20,86</v>
          </cell>
        </row>
        <row r="7173">
          <cell r="A7173" t="str">
            <v>88306</v>
          </cell>
          <cell r="B7173" t="str">
            <v>OPERADOR JATO DE AREIA OU JATISTA COM ENCARGOS COMPLEMENTARES</v>
          </cell>
          <cell r="C7173" t="str">
            <v>H</v>
          </cell>
          <cell r="D7173" t="str">
            <v>COEFICIENTE DE REPRESENTATIVIDADE</v>
          </cell>
          <cell r="E7173" t="str">
            <v>22,31</v>
          </cell>
        </row>
        <row r="7174">
          <cell r="A7174" t="str">
            <v>88307</v>
          </cell>
          <cell r="B7174" t="str">
            <v>OPERADOR PARA BATE ESTACAS COM ENCARGOS COMPLEMENTARES</v>
          </cell>
          <cell r="C7174" t="str">
            <v>H</v>
          </cell>
          <cell r="D7174" t="str">
            <v>COEFICIENTE DE REPRESENTATIVIDADE</v>
          </cell>
          <cell r="E7174" t="str">
            <v>26,00</v>
          </cell>
        </row>
        <row r="7175">
          <cell r="A7175" t="str">
            <v>88308</v>
          </cell>
          <cell r="B7175" t="str">
            <v>PASTILHEIRO COM ENCARGOS COMPLEMENTARES</v>
          </cell>
          <cell r="C7175" t="str">
            <v>H</v>
          </cell>
          <cell r="D7175" t="str">
            <v>COEFICIENTE DE REPRESENTATIVIDADE</v>
          </cell>
          <cell r="E7175" t="str">
            <v>21,63</v>
          </cell>
        </row>
        <row r="7176">
          <cell r="A7176" t="str">
            <v>88309</v>
          </cell>
          <cell r="B7176" t="str">
            <v>PEDREIRO COM ENCARGOS COMPLEMENTARES</v>
          </cell>
          <cell r="C7176" t="str">
            <v>H</v>
          </cell>
          <cell r="D7176" t="str">
            <v>COLETADO</v>
          </cell>
          <cell r="E7176" t="str">
            <v>21,73</v>
          </cell>
        </row>
        <row r="7177">
          <cell r="A7177" t="str">
            <v>88310</v>
          </cell>
          <cell r="B7177" t="str">
            <v>PINTOR COM ENCARGOS COMPLEMENTARES</v>
          </cell>
          <cell r="C7177" t="str">
            <v>H</v>
          </cell>
          <cell r="D7177" t="str">
            <v>COLETADO</v>
          </cell>
          <cell r="E7177" t="str">
            <v>22,98</v>
          </cell>
        </row>
        <row r="7178">
          <cell r="A7178" t="str">
            <v>88311</v>
          </cell>
          <cell r="B7178" t="str">
            <v>PINTOR DE LETREIROS COM ENCARGOS COMPLEMENTARES</v>
          </cell>
          <cell r="C7178" t="str">
            <v>H</v>
          </cell>
          <cell r="D7178" t="str">
            <v>COEFICIENTE DE REPRESENTATIVIDADE</v>
          </cell>
          <cell r="E7178" t="str">
            <v>22,51</v>
          </cell>
        </row>
        <row r="7179">
          <cell r="A7179" t="str">
            <v>88312</v>
          </cell>
          <cell r="B7179" t="str">
            <v>PINTOR PARA TINTA EPÓXI COM ENCARGOS COMPLEMENTARES</v>
          </cell>
          <cell r="C7179" t="str">
            <v>H</v>
          </cell>
          <cell r="D7179" t="str">
            <v>COEFICIENTE DE REPRESENTATIVIDADE</v>
          </cell>
          <cell r="E7179" t="str">
            <v>22,98</v>
          </cell>
        </row>
        <row r="7180">
          <cell r="A7180" t="str">
            <v>88313</v>
          </cell>
          <cell r="B7180" t="str">
            <v>POCEIRO COM ENCARGOS COMPLEMENTARES</v>
          </cell>
          <cell r="C7180" t="str">
            <v>H</v>
          </cell>
          <cell r="D7180" t="str">
            <v>COEFICIENTE DE REPRESENTATIVIDADE</v>
          </cell>
          <cell r="E7180" t="str">
            <v>16,92</v>
          </cell>
        </row>
        <row r="7181">
          <cell r="A7181" t="str">
            <v>88314</v>
          </cell>
          <cell r="B7181" t="str">
            <v>RASTELEIRO COM ENCARGOS COMPLEMENTARES</v>
          </cell>
          <cell r="C7181" t="str">
            <v>H</v>
          </cell>
          <cell r="D7181" t="str">
            <v>COEFICIENTE DE REPRESENTATIVIDADE</v>
          </cell>
          <cell r="E7181" t="str">
            <v>17,43</v>
          </cell>
        </row>
        <row r="7182">
          <cell r="A7182" t="str">
            <v>88315</v>
          </cell>
          <cell r="B7182" t="str">
            <v>SERRALHEIRO COM ENCARGOS COMPLEMENTARES</v>
          </cell>
          <cell r="C7182" t="str">
            <v>H</v>
          </cell>
          <cell r="D7182" t="str">
            <v>COEFICIENTE DE REPRESENTATIVIDADE</v>
          </cell>
          <cell r="E7182" t="str">
            <v>21,58</v>
          </cell>
        </row>
        <row r="7183">
          <cell r="A7183" t="str">
            <v>88316</v>
          </cell>
          <cell r="B7183" t="str">
            <v>SERVENTE COM ENCARGOS COMPLEMENTARES</v>
          </cell>
          <cell r="C7183" t="str">
            <v>H</v>
          </cell>
          <cell r="D7183" t="str">
            <v>COLETADO</v>
          </cell>
          <cell r="E7183" t="str">
            <v>17,21</v>
          </cell>
        </row>
        <row r="7184">
          <cell r="A7184" t="str">
            <v>88317</v>
          </cell>
          <cell r="B7184" t="str">
            <v>SOLDADOR COM ENCARGOS COMPLEMENTARES</v>
          </cell>
          <cell r="C7184" t="str">
            <v>H</v>
          </cell>
          <cell r="D7184" t="str">
            <v>COLETADO</v>
          </cell>
          <cell r="E7184" t="str">
            <v>22,42</v>
          </cell>
        </row>
        <row r="7185">
          <cell r="A7185" t="str">
            <v>88318</v>
          </cell>
          <cell r="B7185" t="str">
            <v>SOLDADOR A (PARA SOLDA A SER TESTADA COM RAIOS "X") COM ENCARGOS COMPLEMENTARES</v>
          </cell>
          <cell r="C7185" t="str">
            <v>H</v>
          </cell>
          <cell r="D7185" t="str">
            <v>COEFICIENTE DE REPRESENTATIVIDADE</v>
          </cell>
          <cell r="E7185" t="str">
            <v>25,11</v>
          </cell>
        </row>
        <row r="7186">
          <cell r="A7186" t="str">
            <v>88320</v>
          </cell>
          <cell r="B7186" t="str">
            <v>TAQUEADOR OU TAQUEIRO COM ENCARGOS COMPLEMENTARES</v>
          </cell>
          <cell r="C7186" t="str">
            <v>H</v>
          </cell>
          <cell r="D7186" t="str">
            <v>COEFICIENTE DE REPRESENTATIVIDADE</v>
          </cell>
          <cell r="E7186" t="str">
            <v>21,40</v>
          </cell>
        </row>
        <row r="7187">
          <cell r="A7187" t="str">
            <v>88321</v>
          </cell>
          <cell r="B7187" t="str">
            <v>TÉCNICO DE LABORATÓRIO COM ENCARGOS COMPLEMENTARES</v>
          </cell>
          <cell r="C7187" t="str">
            <v>H</v>
          </cell>
          <cell r="D7187" t="str">
            <v>COEFICIENTE DE REPRESENTATIVIDADE</v>
          </cell>
          <cell r="E7187" t="str">
            <v>17,53</v>
          </cell>
        </row>
        <row r="7188">
          <cell r="A7188" t="str">
            <v>88322</v>
          </cell>
          <cell r="B7188" t="str">
            <v>TÉCNICO DE SONDAGEM COM ENCARGOS COMPLEMENTARES</v>
          </cell>
          <cell r="C7188" t="str">
            <v>H</v>
          </cell>
          <cell r="D7188" t="str">
            <v>COEFICIENTE DE REPRESENTATIVIDADE</v>
          </cell>
          <cell r="E7188" t="str">
            <v>23,47</v>
          </cell>
        </row>
        <row r="7189">
          <cell r="A7189" t="str">
            <v>88323</v>
          </cell>
          <cell r="B7189" t="str">
            <v>TELHADISTA COM ENCARGOS COMPLEMENTARES</v>
          </cell>
          <cell r="C7189" t="str">
            <v>H</v>
          </cell>
          <cell r="D7189" t="str">
            <v>COEFICIENTE DE REPRESENTATIVIDADE</v>
          </cell>
          <cell r="E7189" t="str">
            <v>21,22</v>
          </cell>
        </row>
        <row r="7190">
          <cell r="A7190" t="str">
            <v>88324</v>
          </cell>
          <cell r="B7190" t="str">
            <v>TRATORISTA COM ENCARGOS COMPLEMENTARES</v>
          </cell>
          <cell r="C7190" t="str">
            <v>H</v>
          </cell>
          <cell r="D7190" t="str">
            <v>COEFICIENTE DE REPRESENTATIVIDADE</v>
          </cell>
          <cell r="E7190" t="str">
            <v>25,25</v>
          </cell>
        </row>
        <row r="7191">
          <cell r="A7191" t="str">
            <v>88325</v>
          </cell>
          <cell r="B7191" t="str">
            <v>VIDRACEIRO COM ENCARGOS COMPLEMENTARES</v>
          </cell>
          <cell r="C7191" t="str">
            <v>H</v>
          </cell>
          <cell r="D7191" t="str">
            <v>COEFICIENTE DE REPRESENTATIVIDADE</v>
          </cell>
          <cell r="E7191" t="str">
            <v>17,92</v>
          </cell>
        </row>
        <row r="7192">
          <cell r="A7192" t="str">
            <v>88326</v>
          </cell>
          <cell r="B7192" t="str">
            <v>VIGIA NOTURNO COM ENCARGOS COMPLEMENTARES</v>
          </cell>
          <cell r="C7192" t="str">
            <v>H</v>
          </cell>
          <cell r="D7192" t="str">
            <v>COEFICIENTE DE REPRESENTATIVIDADE</v>
          </cell>
          <cell r="E7192" t="str">
            <v>21,13</v>
          </cell>
        </row>
        <row r="7193">
          <cell r="A7193" t="str">
            <v>88377</v>
          </cell>
          <cell r="B7193" t="str">
            <v>OPERADOR DE BETONEIRA ESTACIONÁRIA/MISTURADOR COM ENCARGOS COMPLEMENTARES</v>
          </cell>
          <cell r="C7193" t="str">
            <v>H</v>
          </cell>
          <cell r="D7193" t="str">
            <v>COEFICIENTE DE REPRESENTATIVIDADE</v>
          </cell>
          <cell r="E7193" t="str">
            <v>18,77</v>
          </cell>
        </row>
        <row r="7194">
          <cell r="A7194" t="str">
            <v>88441</v>
          </cell>
          <cell r="B7194" t="str">
            <v>JARDINEIRO COM ENCARGOS COMPLEMENTARES</v>
          </cell>
          <cell r="C7194" t="str">
            <v>H</v>
          </cell>
          <cell r="D7194" t="str">
            <v>COEFICIENTE DE REPRESENTATIVIDADE</v>
          </cell>
          <cell r="E7194" t="str">
            <v>17,75</v>
          </cell>
        </row>
        <row r="7195">
          <cell r="A7195" t="str">
            <v>88597</v>
          </cell>
          <cell r="B7195" t="str">
            <v>DESENHISTA DETALHISTA COM ENCARGOS COMPLEMENTARES</v>
          </cell>
          <cell r="C7195" t="str">
            <v>H</v>
          </cell>
          <cell r="D7195" t="str">
            <v>COEFICIENTE DE REPRESENTATIVIDADE</v>
          </cell>
          <cell r="E7195" t="str">
            <v>35,11</v>
          </cell>
        </row>
        <row r="7196">
          <cell r="A7196" t="str">
            <v>90766</v>
          </cell>
          <cell r="B7196" t="str">
            <v>ALMOXARIFE COM ENCARGOS COMPLEMENTARES</v>
          </cell>
          <cell r="C7196" t="str">
            <v>H</v>
          </cell>
          <cell r="D7196" t="str">
            <v>COLETADO</v>
          </cell>
          <cell r="E7196" t="str">
            <v>17,37</v>
          </cell>
        </row>
        <row r="7197">
          <cell r="A7197" t="str">
            <v>90767</v>
          </cell>
          <cell r="B7197" t="str">
            <v>APONTADOR OU APROPRIADOR COM ENCARGOS COMPLEMENTARES</v>
          </cell>
          <cell r="C7197" t="str">
            <v>H</v>
          </cell>
          <cell r="D7197" t="str">
            <v>COEFICIENTE DE REPRESENTATIVIDADE</v>
          </cell>
          <cell r="E7197" t="str">
            <v>17,62</v>
          </cell>
        </row>
        <row r="7198">
          <cell r="A7198" t="str">
            <v>90768</v>
          </cell>
          <cell r="B7198" t="str">
            <v>ARQUITETO DE OBRA JUNIOR COM ENCARGOS COMPLEMENTARES</v>
          </cell>
          <cell r="C7198" t="str">
            <v>H</v>
          </cell>
          <cell r="D7198" t="str">
            <v>COEFICIENTE DE REPRESENTATIVIDADE</v>
          </cell>
          <cell r="E7198" t="str">
            <v>94,61</v>
          </cell>
        </row>
        <row r="7199">
          <cell r="A7199" t="str">
            <v>90769</v>
          </cell>
          <cell r="B7199" t="str">
            <v>ARQUITETO DE OBRA PLENO COM ENCARGOS COMPLEMENTARES</v>
          </cell>
          <cell r="C7199" t="str">
            <v>H</v>
          </cell>
          <cell r="D7199" t="str">
            <v>COEFICIENTE DE REPRESENTATIVIDADE</v>
          </cell>
          <cell r="E7199" t="str">
            <v>100,12</v>
          </cell>
        </row>
        <row r="7200">
          <cell r="A7200" t="str">
            <v>90770</v>
          </cell>
          <cell r="B7200" t="str">
            <v>ARQUITETO DE OBRA SENIOR COM ENCARGOS COMPLEMENTARES</v>
          </cell>
          <cell r="C7200" t="str">
            <v>H</v>
          </cell>
          <cell r="D7200" t="str">
            <v>COEFICIENTE DE REPRESENTATIVIDADE</v>
          </cell>
          <cell r="E7200" t="str">
            <v>104,82</v>
          </cell>
        </row>
        <row r="7201">
          <cell r="A7201" t="str">
            <v>90771</v>
          </cell>
          <cell r="B7201" t="str">
            <v>AUXILIAR DE DESENHISTA COM ENCARGOS COMPLEMENTARES</v>
          </cell>
          <cell r="C7201" t="str">
            <v>H</v>
          </cell>
          <cell r="D7201" t="str">
            <v>COEFICIENTE DE REPRESENTATIVIDADE</v>
          </cell>
          <cell r="E7201" t="str">
            <v>25,46</v>
          </cell>
        </row>
        <row r="7202">
          <cell r="A7202" t="str">
            <v>90772</v>
          </cell>
          <cell r="B7202" t="str">
            <v>AUXILIAR DE ESCRITORIO COM ENCARGOS COMPLEMENTARES</v>
          </cell>
          <cell r="C7202" t="str">
            <v>H</v>
          </cell>
          <cell r="D7202" t="str">
            <v>COEFICIENTE DE REPRESENTATIVIDADE</v>
          </cell>
          <cell r="E7202" t="str">
            <v>16,40</v>
          </cell>
        </row>
        <row r="7203">
          <cell r="A7203" t="str">
            <v>90773</v>
          </cell>
          <cell r="B7203" t="str">
            <v>DESENHISTA COPISTA COM ENCARGOS COMPLEMENTARES</v>
          </cell>
          <cell r="C7203" t="str">
            <v>H</v>
          </cell>
          <cell r="D7203" t="str">
            <v>COEFICIENTE DE REPRESENTATIVIDADE</v>
          </cell>
          <cell r="E7203" t="str">
            <v>20,73</v>
          </cell>
        </row>
        <row r="7204">
          <cell r="A7204" t="str">
            <v>90775</v>
          </cell>
          <cell r="B7204" t="str">
            <v>DESENHISTA PROJETISTA COM ENCARGOS COMPLEMENTARES</v>
          </cell>
          <cell r="C7204" t="str">
            <v>H</v>
          </cell>
          <cell r="D7204" t="str">
            <v>COEFICIENTE DE REPRESENTATIVIDADE</v>
          </cell>
          <cell r="E7204" t="str">
            <v>24,71</v>
          </cell>
        </row>
        <row r="7205">
          <cell r="A7205" t="str">
            <v>90776</v>
          </cell>
          <cell r="B7205" t="str">
            <v>ENCARREGADO GERAL COM ENCARGOS COMPLEMENTARES</v>
          </cell>
          <cell r="C7205" t="str">
            <v>H</v>
          </cell>
          <cell r="D7205" t="str">
            <v>COLETADO</v>
          </cell>
          <cell r="E7205" t="str">
            <v>26,95</v>
          </cell>
        </row>
        <row r="7206">
          <cell r="A7206" t="str">
            <v>90777</v>
          </cell>
          <cell r="B7206" t="str">
            <v>ENGENHEIRO CIVIL DE OBRA JUNIOR COM ENCARGOS COMPLEMENTARES</v>
          </cell>
          <cell r="C7206" t="str">
            <v>H</v>
          </cell>
          <cell r="D7206" t="str">
            <v>COLETADO</v>
          </cell>
          <cell r="E7206" t="str">
            <v>97,00</v>
          </cell>
        </row>
        <row r="7207">
          <cell r="A7207" t="str">
            <v>90778</v>
          </cell>
          <cell r="B7207" t="str">
            <v>ENGENHEIRO CIVIL DE OBRA PLENO COM ENCARGOS COMPLEMENTARES</v>
          </cell>
          <cell r="C7207" t="str">
            <v>H</v>
          </cell>
          <cell r="D7207" t="str">
            <v>COEFICIENTE DE REPRESENTATIVIDADE</v>
          </cell>
          <cell r="E7207" t="str">
            <v>97,18</v>
          </cell>
        </row>
        <row r="7208">
          <cell r="A7208" t="str">
            <v>90779</v>
          </cell>
          <cell r="B7208" t="str">
            <v>ENGENHEIRO CIVIL DE OBRA SENIOR COM ENCARGOS COMPLEMENTARES</v>
          </cell>
          <cell r="C7208" t="str">
            <v>H</v>
          </cell>
          <cell r="D7208" t="str">
            <v>COEFICIENTE DE REPRESENTATIVIDADE</v>
          </cell>
          <cell r="E7208" t="str">
            <v>114,08</v>
          </cell>
        </row>
        <row r="7209">
          <cell r="A7209" t="str">
            <v>90780</v>
          </cell>
          <cell r="B7209" t="str">
            <v>MESTRE DE OBRAS COM ENCARGOS COMPLEMENTARES</v>
          </cell>
          <cell r="C7209" t="str">
            <v>H</v>
          </cell>
          <cell r="D7209" t="str">
            <v>COEFICIENTE DE REPRESENTATIVIDADE</v>
          </cell>
          <cell r="E7209" t="str">
            <v>40,66</v>
          </cell>
        </row>
        <row r="7210">
          <cell r="A7210" t="str">
            <v>90781</v>
          </cell>
          <cell r="B7210" t="str">
            <v>TOPOGRAFO COM ENCARGOS COMPLEMENTARES</v>
          </cell>
          <cell r="C7210" t="str">
            <v>H</v>
          </cell>
          <cell r="D7210" t="str">
            <v>COLETADO</v>
          </cell>
          <cell r="E7210" t="str">
            <v>33,43</v>
          </cell>
        </row>
        <row r="7211">
          <cell r="A7211" t="str">
            <v>91677</v>
          </cell>
          <cell r="B7211" t="str">
            <v>ENGENHEIRO ELETRICISTA COM ENCARGOS COMPLEMENTARES</v>
          </cell>
          <cell r="C7211" t="str">
            <v>H</v>
          </cell>
          <cell r="D7211" t="str">
            <v>COEFICIENTE DE REPRESENTATIVIDADE</v>
          </cell>
          <cell r="E7211" t="str">
            <v>95,68</v>
          </cell>
        </row>
        <row r="7212">
          <cell r="A7212" t="str">
            <v>91678</v>
          </cell>
          <cell r="B7212" t="str">
            <v>ENGENHEIRO SANITARISTA COM ENCARGOS COMPLEMENTARES</v>
          </cell>
          <cell r="C7212" t="str">
            <v>H</v>
          </cell>
          <cell r="D7212" t="str">
            <v>COEFICIENTE DE REPRESENTATIVIDADE</v>
          </cell>
          <cell r="E7212" t="str">
            <v>90,81</v>
          </cell>
        </row>
        <row r="7213">
          <cell r="A7213" t="str">
            <v>93558</v>
          </cell>
          <cell r="B7213" t="str">
            <v>MOTORISTA DE CAMINHAO COM ENCARGOS COMPLEMENTARES</v>
          </cell>
          <cell r="C7213" t="str">
            <v>MES</v>
          </cell>
          <cell r="D7213" t="str">
            <v>COEFICIENTE DE REPRESENTATIVIDADE</v>
          </cell>
          <cell r="E7213" t="str">
            <v>3.637,11</v>
          </cell>
        </row>
        <row r="7214">
          <cell r="A7214" t="str">
            <v>93559</v>
          </cell>
          <cell r="B7214" t="str">
            <v>DESENHISTA DETALHISTA COM ENCARGOS COMPLEMENTARES</v>
          </cell>
          <cell r="C7214" t="str">
            <v>MES</v>
          </cell>
          <cell r="D7214" t="str">
            <v>COEFICIENTE DE REPRESENTATIVIDADE</v>
          </cell>
          <cell r="E7214" t="str">
            <v>6.215,00</v>
          </cell>
        </row>
        <row r="7215">
          <cell r="A7215" t="str">
            <v>93560</v>
          </cell>
          <cell r="B7215" t="str">
            <v>DESENHISTA COPISTA COM ENCARGOS COMPLEMENTARES</v>
          </cell>
          <cell r="C7215" t="str">
            <v>MES</v>
          </cell>
          <cell r="D7215" t="str">
            <v>COEFICIENTE DE REPRESENTATIVIDADE</v>
          </cell>
          <cell r="E7215" t="str">
            <v>3.680,27</v>
          </cell>
        </row>
        <row r="7216">
          <cell r="A7216" t="str">
            <v>93561</v>
          </cell>
          <cell r="B7216" t="str">
            <v>DESENHISTA PROJETISTA COM ENCARGOS COMPLEMENTARES</v>
          </cell>
          <cell r="C7216" t="str">
            <v>MES</v>
          </cell>
          <cell r="D7216" t="str">
            <v>COEFICIENTE DE REPRESENTATIVIDADE</v>
          </cell>
          <cell r="E7216" t="str">
            <v>4.379,54</v>
          </cell>
        </row>
        <row r="7217">
          <cell r="A7217" t="str">
            <v>93562</v>
          </cell>
          <cell r="B7217" t="str">
            <v>AUXILIAR DE DESENHISTA COM ENCARGOS COMPLEMENTARES</v>
          </cell>
          <cell r="C7217" t="str">
            <v>MES</v>
          </cell>
          <cell r="D7217" t="str">
            <v>COEFICIENTE DE REPRESENTATIVIDADE</v>
          </cell>
          <cell r="E7217" t="str">
            <v>4.512,92</v>
          </cell>
        </row>
        <row r="7218">
          <cell r="A7218" t="str">
            <v>93563</v>
          </cell>
          <cell r="B7218" t="str">
            <v>ALMOXARIFE COM ENCARGOS COMPLEMENTARES</v>
          </cell>
          <cell r="C7218" t="str">
            <v>MES</v>
          </cell>
          <cell r="D7218" t="str">
            <v>COEFICIENTE DE REPRESENTATIVIDADE</v>
          </cell>
          <cell r="E7218" t="str">
            <v>3.084,91</v>
          </cell>
        </row>
        <row r="7219">
          <cell r="A7219" t="str">
            <v>93564</v>
          </cell>
          <cell r="B7219" t="str">
            <v>APONTADOR OU APROPRIADOR COM ENCARGOS COMPLEMENTARES</v>
          </cell>
          <cell r="C7219" t="str">
            <v>MES</v>
          </cell>
          <cell r="D7219" t="str">
            <v>COEFICIENTE DE REPRESENTATIVIDADE</v>
          </cell>
          <cell r="E7219" t="str">
            <v>3.119,21</v>
          </cell>
        </row>
        <row r="7220">
          <cell r="A7220" t="str">
            <v>93565</v>
          </cell>
          <cell r="B7220" t="str">
            <v>ENGENHEIRO CIVIL DE OBRA JUNIOR COM ENCARGOS COMPLEMENTARES</v>
          </cell>
          <cell r="C7220" t="str">
            <v>MES</v>
          </cell>
          <cell r="D7220" t="str">
            <v>COEFICIENTE DE REPRESENTATIVIDADE</v>
          </cell>
          <cell r="E7220" t="str">
            <v>17.072,85</v>
          </cell>
        </row>
        <row r="7221">
          <cell r="A7221" t="str">
            <v>93566</v>
          </cell>
          <cell r="B7221" t="str">
            <v>AUXILIAR DE ESCRITORIO COM ENCARGOS COMPLEMENTARES</v>
          </cell>
          <cell r="C7221" t="str">
            <v>MES</v>
          </cell>
          <cell r="D7221" t="str">
            <v>COEFICIENTE DE REPRESENTATIVIDADE</v>
          </cell>
          <cell r="E7221" t="str">
            <v>2.917,78</v>
          </cell>
        </row>
        <row r="7222">
          <cell r="A7222" t="str">
            <v>93567</v>
          </cell>
          <cell r="B7222" t="str">
            <v>ENGENHEIRO CIVIL DE OBRA PLENO COM ENCARGOS COMPLEMENTARES</v>
          </cell>
          <cell r="C7222" t="str">
            <v>MES</v>
          </cell>
          <cell r="D7222" t="str">
            <v>COEFICIENTE DE REPRESENTATIVIDADE</v>
          </cell>
          <cell r="E7222" t="str">
            <v>17.106,26</v>
          </cell>
        </row>
        <row r="7223">
          <cell r="A7223" t="str">
            <v>93568</v>
          </cell>
          <cell r="B7223" t="str">
            <v>ENGENHEIRO CIVIL DE OBRA SENIOR COM ENCARGOS COMPLEMENTARES</v>
          </cell>
          <cell r="C7223" t="str">
            <v>MES</v>
          </cell>
          <cell r="D7223" t="str">
            <v>COEFICIENTE DE REPRESENTATIVIDADE</v>
          </cell>
          <cell r="E7223" t="str">
            <v>20.076,64</v>
          </cell>
        </row>
        <row r="7224">
          <cell r="A7224" t="str">
            <v>93569</v>
          </cell>
          <cell r="B7224" t="str">
            <v>ARQUITETO JUNIOR COM ENCARGOS COMPLEMENTARES</v>
          </cell>
          <cell r="C7224" t="str">
            <v>MES</v>
          </cell>
          <cell r="D7224" t="str">
            <v>COEFICIENTE DE REPRESENTATIVIDADE</v>
          </cell>
          <cell r="E7224" t="str">
            <v>16.681,53</v>
          </cell>
        </row>
        <row r="7225">
          <cell r="A7225" t="str">
            <v>93570</v>
          </cell>
          <cell r="B7225" t="str">
            <v>ARQUITETO PLENO COM ENCARGOS COMPLEMENTARES</v>
          </cell>
          <cell r="C7225" t="str">
            <v>MES</v>
          </cell>
          <cell r="D7225" t="str">
            <v>COEFICIENTE DE REPRESENTATIVIDADE</v>
          </cell>
          <cell r="E7225" t="str">
            <v>17.650,82</v>
          </cell>
        </row>
        <row r="7226">
          <cell r="A7226" t="str">
            <v>93571</v>
          </cell>
          <cell r="B7226" t="str">
            <v>ARQUITETO SENIOR COM ENCARGOS COMPLEMENTARES</v>
          </cell>
          <cell r="C7226" t="str">
            <v>MES</v>
          </cell>
          <cell r="D7226" t="str">
            <v>COEFICIENTE DE REPRESENTATIVIDADE</v>
          </cell>
          <cell r="E7226" t="str">
            <v>18.481,11</v>
          </cell>
        </row>
        <row r="7227">
          <cell r="A7227" t="str">
            <v>93572</v>
          </cell>
          <cell r="B7227" t="str">
            <v>ENCARREGADO GERAL DE OBRAS COM ENCARGOS COMPLEMENTARES</v>
          </cell>
          <cell r="C7227" t="str">
            <v>MES</v>
          </cell>
          <cell r="D7227" t="str">
            <v>COEFICIENTE DE REPRESENTATIVIDADE</v>
          </cell>
          <cell r="E7227" t="str">
            <v>4.765,05</v>
          </cell>
        </row>
        <row r="7228">
          <cell r="A7228" t="str">
            <v>94295</v>
          </cell>
          <cell r="B7228" t="str">
            <v>MESTRE DE OBRAS COM ENCARGOS COMPLEMENTARES</v>
          </cell>
          <cell r="C7228" t="str">
            <v>MES</v>
          </cell>
          <cell r="D7228" t="str">
            <v>COEFICIENTE DE REPRESENTATIVIDADE</v>
          </cell>
          <cell r="E7228" t="str">
            <v>7.170,77</v>
          </cell>
        </row>
        <row r="7229">
          <cell r="A7229" t="str">
            <v>94296</v>
          </cell>
          <cell r="B7229" t="str">
            <v>TOPOGRAFO COM ENCARGOS COMPLEMENTARES</v>
          </cell>
          <cell r="C7229" t="str">
            <v>MES</v>
          </cell>
          <cell r="D7229" t="str">
            <v>COEFICIENTE DE REPRESENTATIVIDADE</v>
          </cell>
          <cell r="E7229" t="str">
            <v>5.911,77</v>
          </cell>
        </row>
        <row r="7230">
          <cell r="A7230" t="str">
            <v>95308</v>
          </cell>
          <cell r="B7230" t="str">
            <v>CURSO DE CAPACITAÇÃO PARA AJUDANTE DE ARMADOR (ENCARGOS COMPLEMENTARES) - HORISTA</v>
          </cell>
          <cell r="C7230" t="str">
            <v>H</v>
          </cell>
          <cell r="D7230" t="str">
            <v>COEFICIENTE DE REPRESENTATIVIDADE</v>
          </cell>
          <cell r="E7230" t="str">
            <v>0,13</v>
          </cell>
        </row>
        <row r="7231">
          <cell r="A7231" t="str">
            <v>95309</v>
          </cell>
          <cell r="B7231" t="str">
            <v>CURSO DE CAPACITAÇÃO PARA AJUDANTE DE CARPINTEIRO (ENCARGOS COMPLEMENTARES) - HORISTA</v>
          </cell>
          <cell r="C7231" t="str">
            <v>H</v>
          </cell>
          <cell r="D7231" t="str">
            <v>COEFICIENTE DE REPRESENTATIVIDADE</v>
          </cell>
          <cell r="E7231" t="str">
            <v>0,17</v>
          </cell>
        </row>
        <row r="7232">
          <cell r="A7232" t="str">
            <v>95310</v>
          </cell>
          <cell r="B7232" t="str">
            <v>CURSO DE CAPACITAÇÃO PARA AJUDANTE DE ESTRUTURA METÁLICA (ENCARGOS COMPLEMENTARES) - HORISTA</v>
          </cell>
          <cell r="C7232" t="str">
            <v>H</v>
          </cell>
          <cell r="D7232" t="str">
            <v>COEFICIENTE DE REPRESENTATIVIDADE</v>
          </cell>
          <cell r="E7232" t="str">
            <v>0,13</v>
          </cell>
        </row>
        <row r="7233">
          <cell r="A7233" t="str">
            <v>95311</v>
          </cell>
          <cell r="B7233" t="str">
            <v>CURSO DE CAPACITAÇÃO PARA AJUDANTE DE OPERAÇÃO EM GERAL (ENCARGOS COMPLEMENTARES) - HORISTA</v>
          </cell>
          <cell r="C7233" t="str">
            <v>H</v>
          </cell>
          <cell r="D7233" t="str">
            <v>COEFICIENTE DE REPRESENTATIVIDADE</v>
          </cell>
          <cell r="E7233" t="str">
            <v>0,12</v>
          </cell>
        </row>
        <row r="7234">
          <cell r="A7234" t="str">
            <v>95312</v>
          </cell>
          <cell r="B7234" t="str">
            <v>CURSO DE CAPACITAÇÃO PARA AJUDANTE DE PEDREIRO (ENCARGOS COMPLEMENTARES) - HORISTA</v>
          </cell>
          <cell r="C7234" t="str">
            <v>H</v>
          </cell>
          <cell r="D7234" t="str">
            <v>COEFICIENTE DE REPRESENTATIVIDADE</v>
          </cell>
          <cell r="E7234" t="str">
            <v>0,16</v>
          </cell>
        </row>
        <row r="7235">
          <cell r="A7235" t="str">
            <v>95313</v>
          </cell>
          <cell r="B7235" t="str">
            <v>CURSO DE CAPACITAÇÃO PARA AJUDANTE ESPECIALIZADO (ENCARGOS COMPLEMENTARES) - HORISTA</v>
          </cell>
          <cell r="C7235" t="str">
            <v>H</v>
          </cell>
          <cell r="D7235" t="str">
            <v>COEFICIENTE DE REPRESENTATIVIDADE</v>
          </cell>
          <cell r="E7235" t="str">
            <v>0,14</v>
          </cell>
        </row>
        <row r="7236">
          <cell r="A7236" t="str">
            <v>95314</v>
          </cell>
          <cell r="B7236" t="str">
            <v>CURSO DE CAPACITAÇÃO PARA ARMADOR (ENCARGOS COMPLEMENTARES) - HORISTA</v>
          </cell>
          <cell r="C7236" t="str">
            <v>H</v>
          </cell>
          <cell r="D7236" t="str">
            <v>COEFICIENTE DE REPRESENTATIVIDADE</v>
          </cell>
          <cell r="E7236" t="str">
            <v>0,18</v>
          </cell>
        </row>
        <row r="7237">
          <cell r="A7237" t="str">
            <v>95315</v>
          </cell>
          <cell r="B7237" t="str">
            <v>CURSO DE CAPACITAÇÃO PARA ASSENTADOR DE TUBOS (ENCARGOS COMPLEMENTARES) - HORISTA</v>
          </cell>
          <cell r="C7237" t="str">
            <v>H</v>
          </cell>
          <cell r="D7237" t="str">
            <v>COEFICIENTE DE REPRESENTATIVIDADE</v>
          </cell>
          <cell r="E7237" t="str">
            <v>0,26</v>
          </cell>
        </row>
        <row r="7238">
          <cell r="A7238" t="str">
            <v>95316</v>
          </cell>
          <cell r="B7238" t="str">
            <v>CURSO DE CAPACITAÇÃO PARA AUXILIAR DE ELETRICISTA (ENCARGOS COMPLEMENTARES) - HORISTA</v>
          </cell>
          <cell r="C7238" t="str">
            <v>H</v>
          </cell>
          <cell r="D7238" t="str">
            <v>COEFICIENTE DE REPRESENTATIVIDADE</v>
          </cell>
          <cell r="E7238" t="str">
            <v>0,45</v>
          </cell>
        </row>
        <row r="7239">
          <cell r="A7239" t="str">
            <v>95317</v>
          </cell>
          <cell r="B7239" t="str">
            <v>CURSO DE CAPACITAÇÃO PARA AUXILIAR DE ENCANADOR OU BOMBEIRO HIDRÁULICO (ENCARGOS COMPLEMENTARES) - HORISTA</v>
          </cell>
          <cell r="C7239" t="str">
            <v>H</v>
          </cell>
          <cell r="D7239" t="str">
            <v>COEFICIENTE DE REPRESENTATIVIDADE</v>
          </cell>
          <cell r="E7239" t="str">
            <v>0,21</v>
          </cell>
        </row>
        <row r="7240">
          <cell r="A7240" t="str">
            <v>95318</v>
          </cell>
          <cell r="B7240" t="str">
            <v>CURSO DE CAPACITAÇÃO PARA AUXILIAR DE LABORATÓRIO (ENCARGOS COMPLEMENTARES) - HORISTA</v>
          </cell>
          <cell r="C7240" t="str">
            <v>H</v>
          </cell>
          <cell r="D7240" t="str">
            <v>COEFICIENTE DE REPRESENTATIVIDADE</v>
          </cell>
          <cell r="E7240" t="str">
            <v>0,20</v>
          </cell>
        </row>
        <row r="7241">
          <cell r="A7241" t="str">
            <v>95319</v>
          </cell>
          <cell r="B7241" t="str">
            <v>CURSO DE CAPACITAÇÃO PARA AUXILIAR DE MECÂNICO (ENCARGOS COMPLEMENTARES) - HORISTA</v>
          </cell>
          <cell r="C7241" t="str">
            <v>H</v>
          </cell>
          <cell r="D7241" t="str">
            <v>COEFICIENTE DE REPRESENTATIVIDADE</v>
          </cell>
          <cell r="E7241" t="str">
            <v>0,15</v>
          </cell>
        </row>
        <row r="7242">
          <cell r="A7242" t="str">
            <v>95320</v>
          </cell>
          <cell r="B7242" t="str">
            <v>CURSO DE CAPACITAÇÃO PARA AUXILIAR DE SERRALHEIRO (ENCARGOS COMPLEMENTARES) - HORISTA</v>
          </cell>
          <cell r="C7242" t="str">
            <v>H</v>
          </cell>
          <cell r="D7242" t="str">
            <v>COEFICIENTE DE REPRESENTATIVIDADE</v>
          </cell>
          <cell r="E7242" t="str">
            <v>0,13</v>
          </cell>
        </row>
        <row r="7243">
          <cell r="A7243" t="str">
            <v>95321</v>
          </cell>
          <cell r="B7243" t="str">
            <v>CURSO DE CAPACITAÇÃO PARA AUXILIAR DE SERVIÇOS GERAIS (ENCARGOS COMPLEMENTARES) - HORISTA</v>
          </cell>
          <cell r="C7243" t="str">
            <v>H</v>
          </cell>
          <cell r="D7243" t="str">
            <v>COEFICIENTE DE REPRESENTATIVIDADE</v>
          </cell>
          <cell r="E7243" t="str">
            <v>0,13</v>
          </cell>
        </row>
        <row r="7244">
          <cell r="A7244" t="str">
            <v>95322</v>
          </cell>
          <cell r="B7244" t="str">
            <v>CURSO DE CAPACITAÇÃO PARA AUXILIAR DE TOPÓGRAFO (ENCARGOS COMPLEMENTARES) - HORISTA</v>
          </cell>
          <cell r="C7244" t="str">
            <v>H</v>
          </cell>
          <cell r="D7244" t="str">
            <v>COEFICIENTE DE REPRESENTATIVIDADE</v>
          </cell>
          <cell r="E7244" t="str">
            <v>0,12</v>
          </cell>
        </row>
        <row r="7245">
          <cell r="A7245" t="str">
            <v>95323</v>
          </cell>
          <cell r="B7245" t="str">
            <v>CURSO DE CAPACITAÇÃO PARA AUXILIAR TÉCNICO DE ENGENHARIA (ENCARGOS COMPLEMENTARES) - HORISTA</v>
          </cell>
          <cell r="C7245" t="str">
            <v>H</v>
          </cell>
          <cell r="D7245" t="str">
            <v>COEFICIENTE DE REPRESENTATIVIDADE</v>
          </cell>
          <cell r="E7245" t="str">
            <v>0,15</v>
          </cell>
        </row>
        <row r="7246">
          <cell r="A7246" t="str">
            <v>95324</v>
          </cell>
          <cell r="B7246" t="str">
            <v>CURSO DE CAPACITAÇÃO PARA AZULEJISTA OU LADRILHISTA (ENCARGOS COMPLEMENTARES) - HORISTA</v>
          </cell>
          <cell r="C7246" t="str">
            <v>H</v>
          </cell>
          <cell r="D7246" t="str">
            <v>COEFICIENTE DE REPRESENTATIVIDADE</v>
          </cell>
          <cell r="E7246" t="str">
            <v>0,23</v>
          </cell>
        </row>
        <row r="7247">
          <cell r="A7247" t="str">
            <v>95325</v>
          </cell>
          <cell r="B7247" t="str">
            <v>CURSO DE CAPACITAÇÃO PARA BLASTER, DINAMITADOR OU CABO DE FOGO (ENCARGOS COMPLEMENTARES) - HORISTA</v>
          </cell>
          <cell r="C7247" t="str">
            <v>H</v>
          </cell>
          <cell r="D7247" t="str">
            <v>COEFICIENTE DE REPRESENTATIVIDADE</v>
          </cell>
          <cell r="E7247" t="str">
            <v>0,31</v>
          </cell>
        </row>
        <row r="7248">
          <cell r="A7248" t="str">
            <v>95326</v>
          </cell>
          <cell r="B7248" t="str">
            <v>CURSO DE CAPACITAÇÃO PARA CADASTRISTA DE REDES DE AGUA E ESGOTO (ENCARGOS COMPLEMENTARES) - HORISTA</v>
          </cell>
          <cell r="C7248" t="str">
            <v>H</v>
          </cell>
          <cell r="D7248" t="str">
            <v>COEFICIENTE DE REPRESENTATIVIDADE</v>
          </cell>
          <cell r="E7248" t="str">
            <v>0,05</v>
          </cell>
        </row>
        <row r="7249">
          <cell r="A7249" t="str">
            <v>95328</v>
          </cell>
          <cell r="B7249" t="str">
            <v>CURSO DE CAPACITAÇÃO PARA CALCETEIRO (ENCARGOS COMPLEMENTARES) - HORISTA</v>
          </cell>
          <cell r="C7249" t="str">
            <v>H</v>
          </cell>
          <cell r="D7249" t="str">
            <v>COEFICIENTE DE REPRESENTATIVIDADE</v>
          </cell>
          <cell r="E7249" t="str">
            <v>0,18</v>
          </cell>
        </row>
        <row r="7250">
          <cell r="A7250" t="str">
            <v>95329</v>
          </cell>
          <cell r="B7250" t="str">
            <v>CURSO DE CAPACITAÇÃO PARA CARPINTEIRO DE ESQUADRIA (ENCARGOS COMPLEMENTARES) - HORISTA</v>
          </cell>
          <cell r="C7250" t="str">
            <v>H</v>
          </cell>
          <cell r="D7250" t="str">
            <v>COEFICIENTE DE REPRESENTATIVIDADE</v>
          </cell>
          <cell r="E7250" t="str">
            <v>0,22</v>
          </cell>
        </row>
        <row r="7251">
          <cell r="A7251" t="str">
            <v>95330</v>
          </cell>
          <cell r="B7251" t="str">
            <v>CURSO DE CAPACITAÇÃO PARA CARPINTEIRO DE FÔRMAS (ENCARGOS COMPLEMENTARES) - HORISTA</v>
          </cell>
          <cell r="C7251" t="str">
            <v>H</v>
          </cell>
          <cell r="D7251" t="str">
            <v>COLETADO</v>
          </cell>
          <cell r="E7251" t="str">
            <v>0,18</v>
          </cell>
        </row>
        <row r="7252">
          <cell r="A7252" t="str">
            <v>95331</v>
          </cell>
          <cell r="B7252" t="str">
            <v>CURSO DE CAPACITAÇÃO PARA CAVOUQUEIRO OU OPERADOR PERFURATRIZ/ROMPEDOR (ENCARGOS COMPLEMENTARES) - HORISTA</v>
          </cell>
          <cell r="C7252" t="str">
            <v>H</v>
          </cell>
          <cell r="D7252" t="str">
            <v>COEFICIENTE DE REPRESENTATIVIDADE</v>
          </cell>
          <cell r="E7252" t="str">
            <v>0,17</v>
          </cell>
        </row>
        <row r="7253">
          <cell r="A7253" t="str">
            <v>95332</v>
          </cell>
          <cell r="B7253" t="str">
            <v>CURSO DE CAPACITAÇÃO PARA ELETRICISTA (ENCARGOS COMPLEMENTARES) - HORISTA</v>
          </cell>
          <cell r="C7253" t="str">
            <v>H</v>
          </cell>
          <cell r="D7253" t="str">
            <v>COLETADO</v>
          </cell>
          <cell r="E7253" t="str">
            <v>0,59</v>
          </cell>
        </row>
        <row r="7254">
          <cell r="A7254" t="str">
            <v>95333</v>
          </cell>
          <cell r="B7254" t="str">
            <v>CURSO DE CAPACITAÇÃO PARA ELETRICISTA INDUSTRIAL (ENCARGOS COMPLEMENTARES) - HORISTA</v>
          </cell>
          <cell r="C7254" t="str">
            <v>H</v>
          </cell>
          <cell r="D7254" t="str">
            <v>COEFICIENTE DE REPRESENTATIVIDADE</v>
          </cell>
          <cell r="E7254" t="str">
            <v>0,59</v>
          </cell>
        </row>
        <row r="7255">
          <cell r="A7255" t="str">
            <v>95334</v>
          </cell>
          <cell r="B7255" t="str">
            <v>CURSO DE CAPACITAÇÃO PARA ELETROTÉCNICO (ENCARGOS COMPLEMENTARES) - HORISTA</v>
          </cell>
          <cell r="C7255" t="str">
            <v>H</v>
          </cell>
          <cell r="D7255" t="str">
            <v>COEFICIENTE DE REPRESENTATIVIDADE</v>
          </cell>
          <cell r="E7255" t="str">
            <v>0,68</v>
          </cell>
        </row>
        <row r="7256">
          <cell r="A7256" t="str">
            <v>95335</v>
          </cell>
          <cell r="B7256" t="str">
            <v>CURSO DE CAPACITAÇÃO PARA ENCANADOR OU BOMBEIRO HIDRÁULICO (ENCARGOS COMPLEMENTARES) - HORISTA</v>
          </cell>
          <cell r="C7256" t="str">
            <v>H</v>
          </cell>
          <cell r="D7256" t="str">
            <v>COLETADO</v>
          </cell>
          <cell r="E7256" t="str">
            <v>0,28</v>
          </cell>
        </row>
        <row r="7257">
          <cell r="A7257" t="str">
            <v>95337</v>
          </cell>
          <cell r="B7257" t="str">
            <v>CURSO DE CAPACITAÇÃO PARA GESSEIRO (ENCARGOS COMPLEMENTARES) - HORISTA</v>
          </cell>
          <cell r="C7257" t="str">
            <v>H</v>
          </cell>
          <cell r="D7257" t="str">
            <v>COEFICIENTE DE REPRESENTATIVIDADE</v>
          </cell>
          <cell r="E7257" t="str">
            <v>0,17</v>
          </cell>
        </row>
        <row r="7258">
          <cell r="A7258" t="str">
            <v>95338</v>
          </cell>
          <cell r="B7258" t="str">
            <v>CURSO DE CAPACITAÇÃO PARA IMPERMEABILIZADOR (ENCARGOS COMPLEMENTARES) - HORISTA</v>
          </cell>
          <cell r="C7258" t="str">
            <v>H</v>
          </cell>
          <cell r="D7258" t="str">
            <v>COEFICIENTE DE REPRESENTATIVIDADE</v>
          </cell>
          <cell r="E7258" t="str">
            <v>0,33</v>
          </cell>
        </row>
        <row r="7259">
          <cell r="A7259" t="str">
            <v>95339</v>
          </cell>
          <cell r="B7259" t="str">
            <v>CURSO DE CAPACITAÇÃO PARA MAÇARIQUEIRO (ENCARGOS COMPLEMENTARES) - HORISTA</v>
          </cell>
          <cell r="C7259" t="str">
            <v>H</v>
          </cell>
          <cell r="D7259" t="str">
            <v>COEFICIENTE DE REPRESENTATIVIDADE</v>
          </cell>
          <cell r="E7259" t="str">
            <v>0,28</v>
          </cell>
        </row>
        <row r="7260">
          <cell r="A7260" t="str">
            <v>95340</v>
          </cell>
          <cell r="B7260" t="str">
            <v>CURSO DE CAPACITAÇÃO PARA MARCENEIRO (ENCARGOS COMPLEMENTARES) - HORISTA</v>
          </cell>
          <cell r="C7260" t="str">
            <v>H</v>
          </cell>
          <cell r="D7260" t="str">
            <v>COEFICIENTE DE REPRESENTATIVIDADE</v>
          </cell>
          <cell r="E7260" t="str">
            <v>0,22</v>
          </cell>
        </row>
        <row r="7261">
          <cell r="A7261" t="str">
            <v>95341</v>
          </cell>
          <cell r="B7261" t="str">
            <v>CURSO DE CAPACITAÇÃO PARA MARMORISTA/GRANITEIRO (ENCARGOS COMPLEMENTARES) - HORISTA</v>
          </cell>
          <cell r="C7261" t="str">
            <v>H</v>
          </cell>
          <cell r="D7261" t="str">
            <v>COEFICIENTE DE REPRESENTATIVIDADE</v>
          </cell>
          <cell r="E7261" t="str">
            <v>0,23</v>
          </cell>
        </row>
        <row r="7262">
          <cell r="A7262" t="str">
            <v>95342</v>
          </cell>
          <cell r="B7262" t="str">
            <v>CURSO DE CAPACITAÇÃO PARA MECÂNICO DE EQUIPAMENTOS PESADOS (ENCARGOS COMPLEMENTARES) - HORISTA</v>
          </cell>
          <cell r="C7262" t="str">
            <v>H</v>
          </cell>
          <cell r="D7262" t="str">
            <v>COEFICIENTE DE REPRESENTATIVIDADE</v>
          </cell>
          <cell r="E7262" t="str">
            <v>0,18</v>
          </cell>
        </row>
        <row r="7263">
          <cell r="A7263" t="str">
            <v>95343</v>
          </cell>
          <cell r="B7263" t="str">
            <v>CURSO DE CAPACITAÇÃO PARA MONTADOR  DE TUBO AÇO/EQUIPAMENTOS (ENCARGOS COMPLEMENTARES) - HORISTA</v>
          </cell>
          <cell r="C7263" t="str">
            <v>H</v>
          </cell>
          <cell r="D7263" t="str">
            <v>COEFICIENTE DE REPRESENTATIVIDADE</v>
          </cell>
          <cell r="E7263" t="str">
            <v>0,28</v>
          </cell>
        </row>
        <row r="7264">
          <cell r="A7264" t="str">
            <v>95344</v>
          </cell>
          <cell r="B7264" t="str">
            <v>CURSO DE CAPACITAÇÃO PARA MONTADOR DE ESTRUTURA METÁLICA (ENCARGOS COMPLEMENTARES) - HORISTA</v>
          </cell>
          <cell r="C7264" t="str">
            <v>H</v>
          </cell>
          <cell r="D7264" t="str">
            <v>COEFICIENTE DE REPRESENTATIVIDADE</v>
          </cell>
          <cell r="E7264" t="str">
            <v>0,17</v>
          </cell>
        </row>
        <row r="7265">
          <cell r="A7265" t="str">
            <v>95345</v>
          </cell>
          <cell r="B7265" t="str">
            <v>CURSO DE CAPACITAÇÃO PARA MONTADOR ELETROMECÂNICO (ENCARGOS COMPLEMENTARES) - HORISTA</v>
          </cell>
          <cell r="C7265" t="str">
            <v>H</v>
          </cell>
          <cell r="D7265" t="str">
            <v>COEFICIENTE DE REPRESENTATIVIDADE</v>
          </cell>
          <cell r="E7265" t="str">
            <v>0,61</v>
          </cell>
        </row>
        <row r="7266">
          <cell r="A7266" t="str">
            <v>95346</v>
          </cell>
          <cell r="B7266" t="str">
            <v>CURSO DE CAPACITAÇÃO PARA MOTORISTA DE BASCULANTE (ENCARGOS COMPLEMENTARES) - HORISTA</v>
          </cell>
          <cell r="C7266" t="str">
            <v>H</v>
          </cell>
          <cell r="D7266" t="str">
            <v>COEFICIENTE DE REPRESENTATIVIDADE</v>
          </cell>
          <cell r="E7266" t="str">
            <v>0,08</v>
          </cell>
        </row>
        <row r="7267">
          <cell r="A7267" t="str">
            <v>95347</v>
          </cell>
          <cell r="B7267" t="str">
            <v>CURSO DE CAPACITAÇÃO PARA MOTORISTA DE CAMINHÃO (ENCARGOS COMPLEMENTARES) - HORISTA</v>
          </cell>
          <cell r="C7267" t="str">
            <v>H</v>
          </cell>
          <cell r="D7267" t="str">
            <v>COLETADO</v>
          </cell>
          <cell r="E7267" t="str">
            <v>0,08</v>
          </cell>
        </row>
        <row r="7268">
          <cell r="A7268" t="str">
            <v>95348</v>
          </cell>
          <cell r="B7268" t="str">
            <v>CURSO DE CAPACITAÇÃO PARA MOTORISTA DE CAMINHÃO E CARRETA (ENCARGOS COMPLEMENTARES) - HORISTA</v>
          </cell>
          <cell r="C7268" t="str">
            <v>H</v>
          </cell>
          <cell r="D7268" t="str">
            <v>COEFICIENTE DE REPRESENTATIVIDADE</v>
          </cell>
          <cell r="E7268" t="str">
            <v>0,10</v>
          </cell>
        </row>
        <row r="7269">
          <cell r="A7269" t="str">
            <v>95349</v>
          </cell>
          <cell r="B7269" t="str">
            <v>CURSO DE CAPACITAÇÃO PARA MOTORISTA DE VEÍCULO LEVE (ENCARGOS COMPLEMENTARES) - HORISTA</v>
          </cell>
          <cell r="C7269" t="str">
            <v>H</v>
          </cell>
          <cell r="D7269" t="str">
            <v>COEFICIENTE DE REPRESENTATIVIDADE</v>
          </cell>
          <cell r="E7269" t="str">
            <v>0,07</v>
          </cell>
        </row>
        <row r="7270">
          <cell r="A7270" t="str">
            <v>95350</v>
          </cell>
          <cell r="B7270" t="str">
            <v>CURSO DE CAPACITAÇÃO PARA MOTORISTA DE VEÍCULO PESADO (ENCARGOS COMPLEMENTARES) - HORISTA</v>
          </cell>
          <cell r="C7270" t="str">
            <v>H</v>
          </cell>
          <cell r="D7270" t="str">
            <v>COEFICIENTE DE REPRESENTATIVIDADE</v>
          </cell>
          <cell r="E7270" t="str">
            <v>0,07</v>
          </cell>
        </row>
        <row r="7271">
          <cell r="A7271" t="str">
            <v>95351</v>
          </cell>
          <cell r="B7271" t="str">
            <v>CURSO DE CAPACITAÇÃO PARA MOTORISTA OPERADOR DE MUNCK (ENCARGOS COMPLEMENTARES) - HORISTA</v>
          </cell>
          <cell r="C7271" t="str">
            <v>H</v>
          </cell>
          <cell r="D7271" t="str">
            <v>COEFICIENTE DE REPRESENTATIVIDADE</v>
          </cell>
          <cell r="E7271" t="str">
            <v>0,29</v>
          </cell>
        </row>
        <row r="7272">
          <cell r="A7272" t="str">
            <v>95352</v>
          </cell>
          <cell r="B7272" t="str">
            <v>CURSO DE CAPACITAÇÃO PARA NIVELADOR (ENCARGOS COMPLEMENTARES) - HORISTA</v>
          </cell>
          <cell r="C7272" t="str">
            <v>H</v>
          </cell>
          <cell r="D7272" t="str">
            <v>COEFICIENTE DE REPRESENTATIVIDADE</v>
          </cell>
          <cell r="E7272" t="str">
            <v>0,15</v>
          </cell>
        </row>
        <row r="7273">
          <cell r="A7273" t="str">
            <v>95354</v>
          </cell>
          <cell r="B7273" t="str">
            <v>CURSO DE CAPACITAÇÃO PARA OPERADOR DE BETONEIRA (CAMINHÃO) (ENCARGOS COMPLEMENTARES) - HORISTA</v>
          </cell>
          <cell r="C7273" t="str">
            <v>H</v>
          </cell>
          <cell r="D7273" t="str">
            <v>COEFICIENTE DE REPRESENTATIVIDADE</v>
          </cell>
          <cell r="E7273" t="str">
            <v>0,12</v>
          </cell>
        </row>
        <row r="7274">
          <cell r="A7274" t="str">
            <v>95355</v>
          </cell>
          <cell r="B7274" t="str">
            <v>CURSO DE CAPACITAÇÃO PARA OPERADOR DE COMPRESSOR OU COMPRESSORISTA (ENCARGOS COMPLEMENTARES) - HORISTA</v>
          </cell>
          <cell r="C7274" t="str">
            <v>H</v>
          </cell>
          <cell r="D7274" t="str">
            <v>COEFICIENTE DE REPRESENTATIVIDADE</v>
          </cell>
          <cell r="E7274" t="str">
            <v>0,16</v>
          </cell>
        </row>
        <row r="7275">
          <cell r="A7275" t="str">
            <v>95356</v>
          </cell>
          <cell r="B7275" t="str">
            <v>CURSO DE CAPACITAÇÃO PARA OPERADOR DE DEMARCADORA DE FAIXAS (ENCARGOS COMPLEMENTARES) - HORISTA</v>
          </cell>
          <cell r="C7275" t="str">
            <v>H</v>
          </cell>
          <cell r="D7275" t="str">
            <v>COEFICIENTE DE REPRESENTATIVIDADE</v>
          </cell>
          <cell r="E7275" t="str">
            <v>0,15</v>
          </cell>
        </row>
        <row r="7276">
          <cell r="A7276" t="str">
            <v>95357</v>
          </cell>
          <cell r="B7276" t="str">
            <v>CURSO DE CAPACITAÇÃO PARA OPERADOR DE ESCAVADEIRA (ENCARGOS COMPLEMENTARES) - HORISTA</v>
          </cell>
          <cell r="C7276" t="str">
            <v>H</v>
          </cell>
          <cell r="D7276" t="str">
            <v>COLETADO</v>
          </cell>
          <cell r="E7276" t="str">
            <v>0,23</v>
          </cell>
        </row>
        <row r="7277">
          <cell r="A7277" t="str">
            <v>95358</v>
          </cell>
          <cell r="B7277" t="str">
            <v>CURSO DE CAPACITAÇÃO PARA OPERADOR DE GUINCHO (ENCARGOS COMPLEMENTARES) - HORISTA</v>
          </cell>
          <cell r="C7277" t="str">
            <v>H</v>
          </cell>
          <cell r="D7277" t="str">
            <v>COEFICIENTE DE REPRESENTATIVIDADE</v>
          </cell>
          <cell r="E7277" t="str">
            <v>0,28</v>
          </cell>
        </row>
        <row r="7278">
          <cell r="A7278" t="str">
            <v>95359</v>
          </cell>
          <cell r="B7278" t="str">
            <v>CURSO DE CAPACITAÇÃO PARA OPERADOR DE GUINDASTE (ENCARGOS COMPLEMENTARES) - HORISTA</v>
          </cell>
          <cell r="C7278" t="str">
            <v>H</v>
          </cell>
          <cell r="D7278" t="str">
            <v>COEFICIENTE DE REPRESENTATIVIDADE</v>
          </cell>
          <cell r="E7278" t="str">
            <v>0,29</v>
          </cell>
        </row>
        <row r="7279">
          <cell r="A7279" t="str">
            <v>95360</v>
          </cell>
          <cell r="B7279" t="str">
            <v>CURSO DE CAPACITAÇÃO PARA OPERADOR DE MÁQUINAS E EQUIPAMENTOS (ENCARGOS COMPLEMENTARES) - HORISTA</v>
          </cell>
          <cell r="C7279" t="str">
            <v>H</v>
          </cell>
          <cell r="D7279" t="str">
            <v>COEFICIENTE DE REPRESENTATIVIDADE</v>
          </cell>
          <cell r="E7279" t="str">
            <v>0,22</v>
          </cell>
        </row>
        <row r="7280">
          <cell r="A7280" t="str">
            <v>95361</v>
          </cell>
          <cell r="B7280" t="str">
            <v>CURSO DE CAPACITAÇÃO PARA OPERADOR DE MARTELETE OU MARTELETEIRO (ENCARGOS COMPLEMENTARES) - HORISTA</v>
          </cell>
          <cell r="C7280" t="str">
            <v>H</v>
          </cell>
          <cell r="D7280" t="str">
            <v>COEFICIENTE DE REPRESENTATIVIDADE</v>
          </cell>
          <cell r="E7280" t="str">
            <v>0,14</v>
          </cell>
        </row>
        <row r="7281">
          <cell r="A7281" t="str">
            <v>95362</v>
          </cell>
          <cell r="B7281" t="str">
            <v>CURSO DE CAPACITAÇÃO PARA OPERADOR DE MOTO-ESCREIPER (ENCARGOS COMPLEMENTARES) - HORISTA</v>
          </cell>
          <cell r="C7281" t="str">
            <v>H</v>
          </cell>
          <cell r="D7281" t="str">
            <v>COEFICIENTE DE REPRESENTATIVIDADE</v>
          </cell>
          <cell r="E7281" t="str">
            <v>0,15</v>
          </cell>
        </row>
        <row r="7282">
          <cell r="A7282" t="str">
            <v>95363</v>
          </cell>
          <cell r="B7282" t="str">
            <v>CURSO DE CAPACITAÇÃO PARA OPERADOR DE MOTONIVELADORA (ENCARGOS COMPLEMENTARES) - HORISTA</v>
          </cell>
          <cell r="C7282" t="str">
            <v>H</v>
          </cell>
          <cell r="D7282" t="str">
            <v>COEFICIENTE DE REPRESENTATIVIDADE</v>
          </cell>
          <cell r="E7282" t="str">
            <v>0,19</v>
          </cell>
        </row>
        <row r="7283">
          <cell r="A7283" t="str">
            <v>95364</v>
          </cell>
          <cell r="B7283" t="str">
            <v>CURSO DE CAPACITAÇÃO PARA OPERADOR DE PÁ CARREGADEIRA (ENCARGOS COMPLEMENTARES) - HORISTA</v>
          </cell>
          <cell r="C7283" t="str">
            <v>H</v>
          </cell>
          <cell r="D7283" t="str">
            <v>COEFICIENTE DE REPRESENTATIVIDADE</v>
          </cell>
          <cell r="E7283" t="str">
            <v>0,17</v>
          </cell>
        </row>
        <row r="7284">
          <cell r="A7284" t="str">
            <v>95365</v>
          </cell>
          <cell r="B7284" t="str">
            <v>CURSO DE CAPACITAÇÃO PARA OPERADOR DE PAVIMENTADORA (ENCARGOS COMPLEMENTARES) - HORISTA</v>
          </cell>
          <cell r="C7284" t="str">
            <v>H</v>
          </cell>
          <cell r="D7284" t="str">
            <v>COEFICIENTE DE REPRESENTATIVIDADE</v>
          </cell>
          <cell r="E7284" t="str">
            <v>0,16</v>
          </cell>
        </row>
        <row r="7285">
          <cell r="A7285" t="str">
            <v>95366</v>
          </cell>
          <cell r="B7285" t="str">
            <v>CURSO DE CAPACITAÇÃO PARA OPERADOR DE ROLO COMPACTADOR (ENCARGOS COMPLEMENTARES) - HORISTA</v>
          </cell>
          <cell r="C7285" t="str">
            <v>H</v>
          </cell>
          <cell r="D7285" t="str">
            <v>COEFICIENTE DE REPRESENTATIVIDADE</v>
          </cell>
          <cell r="E7285" t="str">
            <v>0,14</v>
          </cell>
        </row>
        <row r="7286">
          <cell r="A7286" t="str">
            <v>95367</v>
          </cell>
          <cell r="B7286" t="str">
            <v>CURSO DE CAPACITAÇÃO PARA OPERADOR DE USINA DE ASFALTO, DE SOLOS OU DE CONCRETO (ENCARGOS COMPLEMENTARES) - HORISTA</v>
          </cell>
          <cell r="C7286" t="str">
            <v>H</v>
          </cell>
          <cell r="D7286" t="str">
            <v>COEFICIENTE DE REPRESENTATIVIDADE</v>
          </cell>
          <cell r="E7286" t="str">
            <v>0,13</v>
          </cell>
        </row>
        <row r="7287">
          <cell r="A7287" t="str">
            <v>95368</v>
          </cell>
          <cell r="B7287" t="str">
            <v>CURSO DE CAPACITAÇÃO PARA OPERADOR JATO DE AREIA OU JATISTA (ENCARGOS COMPLEMENTARES) - HORISTA</v>
          </cell>
          <cell r="C7287" t="str">
            <v>H</v>
          </cell>
          <cell r="D7287" t="str">
            <v>COEFICIENTE DE REPRESENTATIVIDADE</v>
          </cell>
          <cell r="E7287" t="str">
            <v>0,20</v>
          </cell>
        </row>
        <row r="7288">
          <cell r="A7288" t="str">
            <v>95369</v>
          </cell>
          <cell r="B7288" t="str">
            <v>CURSO DE CAPACITAÇÃO PARA OPERADOR PARA BATE ESTACAS (ENCARGOS COMPLEMENTARES) - HORISTA</v>
          </cell>
          <cell r="C7288" t="str">
            <v>H</v>
          </cell>
          <cell r="D7288" t="str">
            <v>COEFICIENTE DE REPRESENTATIVIDADE</v>
          </cell>
          <cell r="E7288" t="str">
            <v>0,18</v>
          </cell>
        </row>
        <row r="7289">
          <cell r="A7289" t="str">
            <v>95370</v>
          </cell>
          <cell r="B7289" t="str">
            <v>CURSO DE CAPACITAÇÃO PARA PASTILHEIRO (ENCARGOS COMPLEMENTARES) - HORISTA</v>
          </cell>
          <cell r="C7289" t="str">
            <v>H</v>
          </cell>
          <cell r="D7289" t="str">
            <v>COEFICIENTE DE REPRESENTATIVIDADE</v>
          </cell>
          <cell r="E7289" t="str">
            <v>0,23</v>
          </cell>
        </row>
        <row r="7290">
          <cell r="A7290" t="str">
            <v>95371</v>
          </cell>
          <cell r="B7290" t="str">
            <v>CURSO DE CAPACITAÇÃO PARA PEDREIRO (ENCARGOS COMPLEMENTARES) - HORISTA</v>
          </cell>
          <cell r="C7290" t="str">
            <v>H</v>
          </cell>
          <cell r="D7290" t="str">
            <v>COLETADO</v>
          </cell>
          <cell r="E7290" t="str">
            <v>0,33</v>
          </cell>
        </row>
        <row r="7291">
          <cell r="A7291" t="str">
            <v>95372</v>
          </cell>
          <cell r="B7291" t="str">
            <v>CURSO DE CAPACITAÇÃO PARA PINTOR (ENCARGOS COMPLEMENTARES) - HORISTA</v>
          </cell>
          <cell r="C7291" t="str">
            <v>H</v>
          </cell>
          <cell r="D7291" t="str">
            <v>COLETADO</v>
          </cell>
          <cell r="E7291" t="str">
            <v>0,23</v>
          </cell>
        </row>
        <row r="7292">
          <cell r="A7292" t="str">
            <v>95373</v>
          </cell>
          <cell r="B7292" t="str">
            <v>CURSO DE CAPACITAÇÃO PARA PINTOR DE LETREIROS (ENCARGOS COMPLEMENTARES) - HORISTA</v>
          </cell>
          <cell r="C7292" t="str">
            <v>H</v>
          </cell>
          <cell r="D7292" t="str">
            <v>COEFICIENTE DE REPRESENTATIVIDADE</v>
          </cell>
          <cell r="E7292" t="str">
            <v>0,22</v>
          </cell>
        </row>
        <row r="7293">
          <cell r="A7293" t="str">
            <v>95374</v>
          </cell>
          <cell r="B7293" t="str">
            <v>CURSO DE CAPACITAÇÃO PARA PINTOR PARA TINTA EPÓXI (ENCARGOS COMPLEMENTARES) - HORISTA</v>
          </cell>
          <cell r="C7293" t="str">
            <v>H</v>
          </cell>
          <cell r="D7293" t="str">
            <v>COEFICIENTE DE REPRESENTATIVIDADE</v>
          </cell>
          <cell r="E7293" t="str">
            <v>0,23</v>
          </cell>
        </row>
        <row r="7294">
          <cell r="A7294" t="str">
            <v>95375</v>
          </cell>
          <cell r="B7294" t="str">
            <v>CURSO DE CAPACITAÇÃO PARA POCEIRO (ENCARGOS COMPLEMENTARES) - HORISTA</v>
          </cell>
          <cell r="C7294" t="str">
            <v>H</v>
          </cell>
          <cell r="D7294" t="str">
            <v>COEFICIENTE DE REPRESENTATIVIDADE</v>
          </cell>
          <cell r="E7294" t="str">
            <v>0,26</v>
          </cell>
        </row>
        <row r="7295">
          <cell r="A7295" t="str">
            <v>95376</v>
          </cell>
          <cell r="B7295" t="str">
            <v>CURSO DE CAPACITAÇÃO PARA RASTELEIRO (ENCARGOS COMPLEMENTARES) - HORISTA</v>
          </cell>
          <cell r="C7295" t="str">
            <v>H</v>
          </cell>
          <cell r="D7295" t="str">
            <v>COEFICIENTE DE REPRESENTATIVIDADE</v>
          </cell>
          <cell r="E7295" t="str">
            <v>0,06</v>
          </cell>
        </row>
        <row r="7296">
          <cell r="A7296" t="str">
            <v>95377</v>
          </cell>
          <cell r="B7296" t="str">
            <v>CURSO DE CAPACITAÇÃO PARA SERRALHEIRO (ENCARGOS COMPLEMENTARES) - HORISTA</v>
          </cell>
          <cell r="C7296" t="str">
            <v>H</v>
          </cell>
          <cell r="D7296" t="str">
            <v>COEFICIENTE DE REPRESENTATIVIDADE</v>
          </cell>
          <cell r="E7296" t="str">
            <v>0,18</v>
          </cell>
        </row>
        <row r="7297">
          <cell r="A7297" t="str">
            <v>95378</v>
          </cell>
          <cell r="B7297" t="str">
            <v>CURSO DE CAPACITAÇÃO PARA SERVENTE (ENCARGOS COMPLEMENTARES) - HORISTA</v>
          </cell>
          <cell r="C7297" t="str">
            <v>H</v>
          </cell>
          <cell r="D7297" t="str">
            <v>COLETADO</v>
          </cell>
          <cell r="E7297" t="str">
            <v>0,24</v>
          </cell>
        </row>
        <row r="7298">
          <cell r="A7298" t="str">
            <v>95379</v>
          </cell>
          <cell r="B7298" t="str">
            <v>CURSO DE CAPACITAÇÃO PARA SOLDADOR (ENCARGOS COMPLEMENTARES) - HORISTA</v>
          </cell>
          <cell r="C7298" t="str">
            <v>H</v>
          </cell>
          <cell r="D7298" t="str">
            <v>COLETADO</v>
          </cell>
          <cell r="E7298" t="str">
            <v>0,18</v>
          </cell>
        </row>
        <row r="7299">
          <cell r="A7299" t="str">
            <v>95380</v>
          </cell>
          <cell r="B7299" t="str">
            <v>CURSO DE CAPACITAÇÃO PARA SOLDADOR A (PARA SOLDA A SER TESTADA COM RAIOS  X ) (ENCARGOS COMPLEMENTARES) - HORISTA</v>
          </cell>
          <cell r="C7299" t="str">
            <v>H</v>
          </cell>
          <cell r="D7299" t="str">
            <v>COEFICIENTE DE REPRESENTATIVIDADE</v>
          </cell>
          <cell r="E7299" t="str">
            <v>0,21</v>
          </cell>
        </row>
        <row r="7300">
          <cell r="A7300" t="str">
            <v>95382</v>
          </cell>
          <cell r="B7300" t="str">
            <v>CURSO DE CAPACITAÇÃO PARA TAQUEADOR OU TAQUEIRO (ENCARGOS COMPLEMENTARES) - HORISTA</v>
          </cell>
          <cell r="C7300" t="str">
            <v>H</v>
          </cell>
          <cell r="D7300" t="str">
            <v>COEFICIENTE DE REPRESENTATIVIDADE</v>
          </cell>
          <cell r="E7300" t="str">
            <v>0,18</v>
          </cell>
        </row>
        <row r="7301">
          <cell r="A7301" t="str">
            <v>95383</v>
          </cell>
          <cell r="B7301" t="str">
            <v>CURSO DE CAPACITAÇÃO PARA TÉCNICO DE LABORATÓRIO (ENCARGOS COMPLEMENTARES) - HORISTA</v>
          </cell>
          <cell r="C7301" t="str">
            <v>H</v>
          </cell>
          <cell r="D7301" t="str">
            <v>COEFICIENTE DE REPRESENTATIVIDADE</v>
          </cell>
          <cell r="E7301" t="str">
            <v>0,13</v>
          </cell>
        </row>
        <row r="7302">
          <cell r="A7302" t="str">
            <v>95384</v>
          </cell>
          <cell r="B7302" t="str">
            <v>CURSO DE CAPACITAÇÃO PARA TÉCNICO DE SONDAGEM (ENCARGOS COMPLEMENTARES) - HORISTA</v>
          </cell>
          <cell r="C7302" t="str">
            <v>H</v>
          </cell>
          <cell r="D7302" t="str">
            <v>COEFICIENTE DE REPRESENTATIVIDADE</v>
          </cell>
          <cell r="E7302" t="str">
            <v>0,25</v>
          </cell>
        </row>
        <row r="7303">
          <cell r="A7303" t="str">
            <v>95385</v>
          </cell>
          <cell r="B7303" t="str">
            <v>CURSO DE CAPACITAÇÃO PARA TELHADISTA (ENCARGOS COMPLEMENTARES) - HORISTA</v>
          </cell>
          <cell r="C7303" t="str">
            <v>H</v>
          </cell>
          <cell r="D7303" t="str">
            <v>COEFICIENTE DE REPRESENTATIVIDADE</v>
          </cell>
          <cell r="E7303" t="str">
            <v>0,18</v>
          </cell>
        </row>
        <row r="7304">
          <cell r="A7304" t="str">
            <v>95386</v>
          </cell>
          <cell r="B7304" t="str">
            <v>CURSO DE CAPACITAÇÃO PARA TRATORISTA (ENCARGOS COMPLEMENTARES) - HORISTA</v>
          </cell>
          <cell r="C7304" t="str">
            <v>H</v>
          </cell>
          <cell r="D7304" t="str">
            <v>COEFICIENTE DE REPRESENTATIVIDADE</v>
          </cell>
          <cell r="E7304" t="str">
            <v>0,24</v>
          </cell>
        </row>
        <row r="7305">
          <cell r="A7305" t="str">
            <v>95387</v>
          </cell>
          <cell r="B7305" t="str">
            <v>CURSO DE CAPACITAÇÃO PARA VIDRACEIRO (ENCARGOS COMPLEMENTARES) - HORISTA</v>
          </cell>
          <cell r="C7305" t="str">
            <v>H</v>
          </cell>
          <cell r="D7305" t="str">
            <v>COEFICIENTE DE REPRESENTATIVIDADE</v>
          </cell>
          <cell r="E7305" t="str">
            <v>0,17</v>
          </cell>
        </row>
        <row r="7306">
          <cell r="A7306" t="str">
            <v>95388</v>
          </cell>
          <cell r="B7306" t="str">
            <v>CURSO DE CAPACITAÇÃO PARA VIGIA NOTURNO (ENCARGOS COMPLEMENTARES) - HORISTA</v>
          </cell>
          <cell r="C7306" t="str">
            <v>H</v>
          </cell>
          <cell r="D7306" t="str">
            <v>COEFICIENTE DE REPRESENTATIVIDADE</v>
          </cell>
          <cell r="E7306" t="str">
            <v>0,08</v>
          </cell>
        </row>
        <row r="7307">
          <cell r="A7307" t="str">
            <v>95389</v>
          </cell>
          <cell r="B7307" t="str">
            <v>CURSO DE CAPACITAÇÃO PARA OPERADOR DE BETONEIRA ESTACIONÁRIA/MISTURADOR (ENCARGOS COMPLEMENTARES) - HORISTA</v>
          </cell>
          <cell r="C7307" t="str">
            <v>H</v>
          </cell>
          <cell r="D7307" t="str">
            <v>COEFICIENTE DE REPRESENTATIVIDADE</v>
          </cell>
          <cell r="E7307" t="str">
            <v>0,11</v>
          </cell>
        </row>
        <row r="7308">
          <cell r="A7308" t="str">
            <v>95390</v>
          </cell>
          <cell r="B7308" t="str">
            <v>CURSO DE CAPACITAÇÃO PARA JARDINEIRO (ENCARGOS COMPLEMENTARES) - HORISTA</v>
          </cell>
          <cell r="C7308" t="str">
            <v>H</v>
          </cell>
          <cell r="D7308" t="str">
            <v>COEFICIENTE DE REPRESENTATIVIDADE</v>
          </cell>
          <cell r="E7308" t="str">
            <v>0,06</v>
          </cell>
        </row>
        <row r="7309">
          <cell r="A7309" t="str">
            <v>95391</v>
          </cell>
          <cell r="B7309" t="str">
            <v>CURSO DE CAPACITAÇÃO PARA DESENHISTA DETALHISTA (ENCARGOS COMPLEMENTARES) - HORISTA</v>
          </cell>
          <cell r="C7309" t="str">
            <v>H</v>
          </cell>
          <cell r="D7309" t="str">
            <v>COEFICIENTE DE REPRESENTATIVIDADE</v>
          </cell>
          <cell r="E7309" t="str">
            <v>0,17</v>
          </cell>
        </row>
        <row r="7310">
          <cell r="A7310" t="str">
            <v>95392</v>
          </cell>
          <cell r="B7310" t="str">
            <v>CURSO DE CAPACITAÇÃO PARA ALMOXARIFE (ENCARGOS COMPLEMENTARES) - HORISTA</v>
          </cell>
          <cell r="C7310" t="str">
            <v>H</v>
          </cell>
          <cell r="D7310" t="str">
            <v>COLETADO</v>
          </cell>
          <cell r="E7310" t="str">
            <v>0,08</v>
          </cell>
        </row>
        <row r="7311">
          <cell r="A7311" t="str">
            <v>95393</v>
          </cell>
          <cell r="B7311" t="str">
            <v>CURSO DE CAPACITAÇÃO PARA APONTADOR OU APROPRIADOR (ENCARGOS COMPLEMENTARES) - HORISTA</v>
          </cell>
          <cell r="C7311" t="str">
            <v>H</v>
          </cell>
          <cell r="D7311" t="str">
            <v>COEFICIENTE DE REPRESENTATIVIDADE</v>
          </cell>
          <cell r="E7311" t="str">
            <v>0,33</v>
          </cell>
        </row>
        <row r="7312">
          <cell r="A7312" t="str">
            <v>95394</v>
          </cell>
          <cell r="B7312" t="str">
            <v>CURSO DE CAPACITAÇÃO PARA ARQUITETO DE OBRA JÚNIOR (ENCARGOS COMPLEMENTARES) - HORISTA</v>
          </cell>
          <cell r="C7312" t="str">
            <v>H</v>
          </cell>
          <cell r="D7312" t="str">
            <v>COEFICIENTE DE REPRESENTATIVIDADE</v>
          </cell>
          <cell r="E7312" t="str">
            <v>0,80</v>
          </cell>
        </row>
        <row r="7313">
          <cell r="A7313" t="str">
            <v>95395</v>
          </cell>
          <cell r="B7313" t="str">
            <v>CURSO DE CAPACITAÇÃO PARA ARQUITETO DE OBRA PLENO (ENCARGOS COMPLEMENTARES) - HORISTA</v>
          </cell>
          <cell r="C7313" t="str">
            <v>H</v>
          </cell>
          <cell r="D7313" t="str">
            <v>COEFICIENTE DE REPRESENTATIVIDADE</v>
          </cell>
          <cell r="E7313" t="str">
            <v>0,84</v>
          </cell>
        </row>
        <row r="7314">
          <cell r="A7314" t="str">
            <v>95396</v>
          </cell>
          <cell r="B7314" t="str">
            <v>CURSO DE CAPACITAÇÃO PARA ARQUITETO DE OBRA SÊNIOR (ENCARGOS COMPLEMENTARES) - HORISTA</v>
          </cell>
          <cell r="C7314" t="str">
            <v>H</v>
          </cell>
          <cell r="D7314" t="str">
            <v>COEFICIENTE DE REPRESENTATIVIDADE</v>
          </cell>
          <cell r="E7314" t="str">
            <v>0,88</v>
          </cell>
        </row>
        <row r="7315">
          <cell r="A7315" t="str">
            <v>95397</v>
          </cell>
          <cell r="B7315" t="str">
            <v>CURSO DE CAPACITAÇÃO PARA AUXILIAR DE DESENHISTA (ENCARGOS COMPLEMENTARES) - HORISTA</v>
          </cell>
          <cell r="C7315" t="str">
            <v>H</v>
          </cell>
          <cell r="D7315" t="str">
            <v>COEFICIENTE DE REPRESENTATIVIDADE</v>
          </cell>
          <cell r="E7315" t="str">
            <v>0,12</v>
          </cell>
        </row>
        <row r="7316">
          <cell r="A7316" t="str">
            <v>95398</v>
          </cell>
          <cell r="B7316" t="str">
            <v>CURSO DE CAPACITAÇÃO PARA AUXILIAR DE ESCRITÓRIO (ENCARGOS COMPLEMENTARES) - HORISTA</v>
          </cell>
          <cell r="C7316" t="str">
            <v>H</v>
          </cell>
          <cell r="D7316" t="str">
            <v>COEFICIENTE DE REPRESENTATIVIDADE</v>
          </cell>
          <cell r="E7316" t="str">
            <v>0,07</v>
          </cell>
        </row>
        <row r="7317">
          <cell r="A7317" t="str">
            <v>95399</v>
          </cell>
          <cell r="B7317" t="str">
            <v>CURSO DE CAPACITAÇÃO PARA DESENHISTA COPISTA (ENCARGOS COMPLEMENTARES) - HORISTA</v>
          </cell>
          <cell r="C7317" t="str">
            <v>H</v>
          </cell>
          <cell r="D7317" t="str">
            <v>COEFICIENTE DE REPRESENTATIVIDADE</v>
          </cell>
          <cell r="E7317" t="str">
            <v>0,09</v>
          </cell>
        </row>
        <row r="7318">
          <cell r="A7318" t="str">
            <v>95400</v>
          </cell>
          <cell r="B7318" t="str">
            <v>CURSO DE CAPACITAÇÃO PARA DESENHISTA PROJETISTA (ENCARGOS COMPLEMENTARES) - HORISTA</v>
          </cell>
          <cell r="C7318" t="str">
            <v>H</v>
          </cell>
          <cell r="D7318" t="str">
            <v>COEFICIENTE DE REPRESENTATIVIDADE</v>
          </cell>
          <cell r="E7318" t="str">
            <v>0,12</v>
          </cell>
        </row>
        <row r="7319">
          <cell r="A7319" t="str">
            <v>95401</v>
          </cell>
          <cell r="B7319" t="str">
            <v>CURSO DE CAPACITAÇÃO PARA ENCARREGADO GERAL (ENCARGOS COMPLEMENTARES) - HORISTA</v>
          </cell>
          <cell r="C7319" t="str">
            <v>H</v>
          </cell>
          <cell r="D7319" t="str">
            <v>COLETADO</v>
          </cell>
          <cell r="E7319" t="str">
            <v>0,53</v>
          </cell>
        </row>
        <row r="7320">
          <cell r="A7320" t="str">
            <v>95402</v>
          </cell>
          <cell r="B7320" t="str">
            <v>CURSO DE CAPACITAÇÃO PARA ENGENHEIRO CIVIL DE OBRA JÚNIOR (ENCARGOS COMPLEMENTARES) - HORISTA</v>
          </cell>
          <cell r="C7320" t="str">
            <v>H</v>
          </cell>
          <cell r="D7320" t="str">
            <v>COLETADO</v>
          </cell>
          <cell r="E7320" t="str">
            <v>1,45</v>
          </cell>
        </row>
        <row r="7321">
          <cell r="A7321" t="str">
            <v>95403</v>
          </cell>
          <cell r="B7321" t="str">
            <v>CURSO DE CAPACITAÇÃO PARA ENGENHEIRO CIVIL DE OBRA PLENO (ENCARGOS COMPLEMENTARES) - HORISTA</v>
          </cell>
          <cell r="C7321" t="str">
            <v>H</v>
          </cell>
          <cell r="D7321" t="str">
            <v>COEFICIENTE DE REPRESENTATIVIDADE</v>
          </cell>
          <cell r="E7321" t="str">
            <v>1,45</v>
          </cell>
        </row>
        <row r="7322">
          <cell r="A7322" t="str">
            <v>95404</v>
          </cell>
          <cell r="B7322" t="str">
            <v>CURSO DE CAPACITAÇÃO PARA ENGENHEIRO CIVIL DE OBRA SÊNIOR (ENCARGOS COMPLEMENTARES) - HORISTA</v>
          </cell>
          <cell r="C7322" t="str">
            <v>H</v>
          </cell>
          <cell r="D7322" t="str">
            <v>COEFICIENTE DE REPRESENTATIVIDADE</v>
          </cell>
          <cell r="E7322" t="str">
            <v>1,71</v>
          </cell>
        </row>
        <row r="7323">
          <cell r="A7323" t="str">
            <v>95405</v>
          </cell>
          <cell r="B7323" t="str">
            <v>CURSO DE CAPACITAÇÃO PARA MESTRE DE OBRAS (ENCARGOS COMPLEMENTARES) - HORISTA</v>
          </cell>
          <cell r="C7323" t="str">
            <v>H</v>
          </cell>
          <cell r="D7323" t="str">
            <v>COEFICIENTE DE REPRESENTATIVIDADE</v>
          </cell>
          <cell r="E7323" t="str">
            <v>0,83</v>
          </cell>
        </row>
        <row r="7324">
          <cell r="A7324" t="str">
            <v>95406</v>
          </cell>
          <cell r="B7324" t="str">
            <v>CURSO DE CAPACITAÇÃO PARA TOPÓGRAFO (ENCARGOS COMPLEMENTARES) - HORISTA</v>
          </cell>
          <cell r="C7324" t="str">
            <v>H</v>
          </cell>
          <cell r="D7324" t="str">
            <v>COLETADO</v>
          </cell>
          <cell r="E7324" t="str">
            <v>0,27</v>
          </cell>
        </row>
        <row r="7325">
          <cell r="A7325" t="str">
            <v>95407</v>
          </cell>
          <cell r="B7325" t="str">
            <v>CURSO DE CAPACITAÇÃO PARA ENGENHEIRO ELETRICISTA (ENCARGOS COMPLEMENTARES) - HORISTA</v>
          </cell>
          <cell r="C7325" t="str">
            <v>H</v>
          </cell>
          <cell r="D7325" t="str">
            <v>COEFICIENTE DE REPRESENTATIVIDADE</v>
          </cell>
          <cell r="E7325" t="str">
            <v>3,23</v>
          </cell>
        </row>
        <row r="7326">
          <cell r="A7326" t="str">
            <v>95408</v>
          </cell>
          <cell r="B7326" t="str">
            <v>CURSO DE CAPACITAÇÃO  PARA MOTORISTA DE CAMINHÃO (ENCARGOS COMPLEMENTARES) - MENSALISTA</v>
          </cell>
          <cell r="C7326" t="str">
            <v>MES</v>
          </cell>
          <cell r="D7326" t="str">
            <v>COEFICIENTE DE REPRESENTATIVIDADE</v>
          </cell>
          <cell r="E7326" t="str">
            <v>10,83</v>
          </cell>
        </row>
        <row r="7327">
          <cell r="A7327" t="str">
            <v>95409</v>
          </cell>
          <cell r="B7327" t="str">
            <v>CURSO DE CAPACITAÇÃO PARA DESENHISTA DETALHISTA (ENCARGOS COMPLEMENTARES) - MENSALISTA</v>
          </cell>
          <cell r="C7327" t="str">
            <v>MES</v>
          </cell>
          <cell r="D7327" t="str">
            <v>COEFICIENTE DE REPRESENTATIVIDADE</v>
          </cell>
          <cell r="E7327" t="str">
            <v>23,40</v>
          </cell>
        </row>
        <row r="7328">
          <cell r="A7328" t="str">
            <v>95410</v>
          </cell>
          <cell r="B7328" t="str">
            <v>CURSO DE CAPACITAÇÃO PARA DESENHISTA COPISTA (ENCARGOS COMPLEMENTARES) - MENSALISTA</v>
          </cell>
          <cell r="C7328" t="str">
            <v>MES</v>
          </cell>
          <cell r="D7328" t="str">
            <v>COEFICIENTE DE REPRESENTATIVIDADE</v>
          </cell>
          <cell r="E7328" t="str">
            <v>13,25</v>
          </cell>
        </row>
        <row r="7329">
          <cell r="A7329" t="str">
            <v>95411</v>
          </cell>
          <cell r="B7329" t="str">
            <v>CURSO DE CAPACITAÇÃO PARA DESENHISTA PROJETISTA (ENCARGOS COMPLEMENTARES) - MENSALISTA</v>
          </cell>
          <cell r="C7329" t="str">
            <v>MES</v>
          </cell>
          <cell r="D7329" t="str">
            <v>COEFICIENTE DE REPRESENTATIVIDADE</v>
          </cell>
          <cell r="E7329" t="str">
            <v>16,05</v>
          </cell>
        </row>
        <row r="7330">
          <cell r="A7330" t="str">
            <v>95412</v>
          </cell>
          <cell r="B7330" t="str">
            <v>CURSO DE CAPACITAÇÃO PARA AUXILIAR DE DESENHISTA (ENCARGOS COMPLEMENTARES) - MENSALISTA</v>
          </cell>
          <cell r="C7330" t="str">
            <v>MES</v>
          </cell>
          <cell r="D7330" t="str">
            <v>COEFICIENTE DE REPRESENTATIVIDADE</v>
          </cell>
          <cell r="E7330" t="str">
            <v>16,58</v>
          </cell>
        </row>
        <row r="7331">
          <cell r="A7331" t="str">
            <v>95413</v>
          </cell>
          <cell r="B7331" t="str">
            <v>CURSO DE CAPACITAÇÃO PARA ALMOXARIFE (ENCARGOS COMPLEMENTARES) - MENSALISTA</v>
          </cell>
          <cell r="C7331" t="str">
            <v>MES</v>
          </cell>
          <cell r="D7331" t="str">
            <v>COEFICIENTE DE REPRESENTATIVIDADE</v>
          </cell>
          <cell r="E7331" t="str">
            <v>10,83</v>
          </cell>
        </row>
        <row r="7332">
          <cell r="A7332" t="str">
            <v>95414</v>
          </cell>
          <cell r="B7332" t="str">
            <v>CURSO DE CAPACITAÇÃO PARA APONTADOR OU APROPRIADOR (ENCARGOS COMPLEMENTARES) - MENSALISTA</v>
          </cell>
          <cell r="C7332" t="str">
            <v>MES</v>
          </cell>
          <cell r="D7332" t="str">
            <v>COEFICIENTE DE REPRESENTATIVIDADE</v>
          </cell>
          <cell r="E7332" t="str">
            <v>45,13</v>
          </cell>
        </row>
        <row r="7333">
          <cell r="A7333" t="str">
            <v>95415</v>
          </cell>
          <cell r="B7333" t="str">
            <v>CURSO DE CAPACITAÇÃO PARA ENGENHEIRO CIVIL DE OBRA JÚNIOR (ENCARGOS COMPLEMENTARES) - MENSALISTA</v>
          </cell>
          <cell r="C7333" t="str">
            <v>MES</v>
          </cell>
          <cell r="D7333" t="str">
            <v>COEFICIENTE DE REPRESENTATIVIDADE</v>
          </cell>
          <cell r="E7333" t="str">
            <v>192,57</v>
          </cell>
        </row>
        <row r="7334">
          <cell r="A7334" t="str">
            <v>95416</v>
          </cell>
          <cell r="B7334" t="str">
            <v>CURSO DE CAPACITAÇÃO PARA AUXILIAR DE ESCRITÓRIO (ENCARGOS COMPLEMENTARES) - MENSALISTA</v>
          </cell>
          <cell r="C7334" t="str">
            <v>MES</v>
          </cell>
          <cell r="D7334" t="str">
            <v>COEFICIENTE DE REPRESENTATIVIDADE</v>
          </cell>
          <cell r="E7334" t="str">
            <v>10,16</v>
          </cell>
        </row>
        <row r="7335">
          <cell r="A7335" t="str">
            <v>95417</v>
          </cell>
          <cell r="B7335" t="str">
            <v>CURSO DE CAPACITAÇÃO PARA ENGENHEIRO CIVIL DE OBRA PLENO (ENCARGOS COMPLEMENTARES) - MENSALISTA</v>
          </cell>
          <cell r="C7335" t="str">
            <v>MES</v>
          </cell>
          <cell r="D7335" t="str">
            <v>COEFICIENTE DE REPRESENTATIVIDADE</v>
          </cell>
          <cell r="E7335" t="str">
            <v>192,95</v>
          </cell>
        </row>
        <row r="7336">
          <cell r="A7336" t="str">
            <v>95418</v>
          </cell>
          <cell r="B7336" t="str">
            <v>CURSO DE CAPACITAÇÃO PARA ENGENHEIRO CIVIL DE OBRA SÊNIOR (ENCARGOS COMPLEMENTARES) - MENSALISTA</v>
          </cell>
          <cell r="C7336" t="str">
            <v>MES</v>
          </cell>
          <cell r="D7336" t="str">
            <v>COEFICIENTE DE REPRESENTATIVIDADE</v>
          </cell>
          <cell r="E7336" t="str">
            <v>227,19</v>
          </cell>
        </row>
        <row r="7337">
          <cell r="A7337" t="str">
            <v>95419</v>
          </cell>
          <cell r="B7337" t="str">
            <v>CURSO DE CAPACITAÇÃO PARA ARQUITETO JÚNIOR (ENCARGOS COMPLEMENTARES) - MENSALISTA</v>
          </cell>
          <cell r="C7337" t="str">
            <v>MES</v>
          </cell>
          <cell r="D7337" t="str">
            <v>COEFICIENTE DE REPRESENTATIVIDADE</v>
          </cell>
          <cell r="E7337" t="str">
            <v>106,50</v>
          </cell>
        </row>
        <row r="7338">
          <cell r="A7338" t="str">
            <v>95420</v>
          </cell>
          <cell r="B7338" t="str">
            <v>CURSO DE CAPACITAÇÃO PARA ARQUITETO PLENO (ENCARGOS COMPLEMENTARES) - MENSALISTA</v>
          </cell>
          <cell r="C7338" t="str">
            <v>MES</v>
          </cell>
          <cell r="D7338" t="str">
            <v>COEFICIENTE DE REPRESENTATIVIDADE</v>
          </cell>
          <cell r="E7338" t="str">
            <v>112,83</v>
          </cell>
        </row>
        <row r="7339">
          <cell r="A7339" t="str">
            <v>95421</v>
          </cell>
          <cell r="B7339" t="str">
            <v>CURSO DE CAPACITAÇÃO PARA ARQUITETO SÊNIOR (ENCARGOS COMPLEMENTARES) - MENSALISTA</v>
          </cell>
          <cell r="C7339" t="str">
            <v>MES</v>
          </cell>
          <cell r="D7339" t="str">
            <v>COEFICIENTE DE REPRESENTATIVIDADE</v>
          </cell>
          <cell r="E7339" t="str">
            <v>118,24</v>
          </cell>
        </row>
        <row r="7340">
          <cell r="A7340" t="str">
            <v>95422</v>
          </cell>
          <cell r="B7340" t="str">
            <v>CURSO DE CAPACITAÇÃO PARA ENCARREGADO GERAL DE OBRAS (ENCARGOS COMPLEMENTARES) - MENSALISTA</v>
          </cell>
          <cell r="C7340" t="str">
            <v>MES</v>
          </cell>
          <cell r="D7340" t="str">
            <v>COEFICIENTE DE REPRESENTATIVIDADE</v>
          </cell>
          <cell r="E7340" t="str">
            <v>70,73</v>
          </cell>
        </row>
        <row r="7341">
          <cell r="A7341" t="str">
            <v>95423</v>
          </cell>
          <cell r="B7341" t="str">
            <v>CURSO DE CAPACITAÇÃO PARA MESTRE DE OBRAS (ENCARGOS COMPLEMENTARES) - MENSALISTA</v>
          </cell>
          <cell r="C7341" t="str">
            <v>MES</v>
          </cell>
          <cell r="D7341" t="str">
            <v>COEFICIENTE DE REPRESENTATIVIDADE</v>
          </cell>
          <cell r="E7341" t="str">
            <v>110,36</v>
          </cell>
        </row>
        <row r="7342">
          <cell r="A7342" t="str">
            <v>95424</v>
          </cell>
          <cell r="B7342" t="str">
            <v>CURSO DE CAPACITAÇÃO PARA TOPÓGRAFO (ENCARGOS COMPLEMENTARES) - MENSALISTA</v>
          </cell>
          <cell r="C7342" t="str">
            <v>MES</v>
          </cell>
          <cell r="D7342" t="str">
            <v>COEFICIENTE DE REPRESENTATIVIDADE</v>
          </cell>
          <cell r="E7342" t="str">
            <v>36,16</v>
          </cell>
        </row>
        <row r="7343">
          <cell r="A7343" t="str">
            <v>100288</v>
          </cell>
          <cell r="B7343" t="str">
            <v>CURSO DE CAPACITAÇÃO PARA VIGIA DIURNO (ENCARGOS COMPLEMENTARES) - HORISTA</v>
          </cell>
          <cell r="C7343" t="str">
            <v>H</v>
          </cell>
          <cell r="D7343" t="str">
            <v>COEFICIENTE DE REPRESENTATIVIDADE</v>
          </cell>
          <cell r="E7343" t="str">
            <v>0,05</v>
          </cell>
        </row>
        <row r="7344">
          <cell r="A7344" t="str">
            <v>100289</v>
          </cell>
          <cell r="B7344" t="str">
            <v>VIGIA DIURNO COM ENCARGOS COMPLEMENTARES</v>
          </cell>
          <cell r="C7344" t="str">
            <v>H</v>
          </cell>
          <cell r="D7344" t="str">
            <v>COEFICIENTE DE REPRESENTATIVIDADE</v>
          </cell>
          <cell r="E7344" t="str">
            <v>17,02</v>
          </cell>
        </row>
        <row r="7345">
          <cell r="A7345" t="str">
            <v>100290</v>
          </cell>
          <cell r="B7345" t="str">
            <v>CURSO DE CAPACITAÇÃO PARA AUXILIAR DE ALMOXARIFE (ENCARGOS COMPLEMENTARES) - HORISTA</v>
          </cell>
          <cell r="C7345" t="str">
            <v>H</v>
          </cell>
          <cell r="D7345" t="str">
            <v>COEFICIENTE DE REPRESENTATIVIDADE</v>
          </cell>
          <cell r="E7345" t="str">
            <v>0,06</v>
          </cell>
        </row>
        <row r="7346">
          <cell r="A7346" t="str">
            <v>100291</v>
          </cell>
          <cell r="B7346" t="str">
            <v>CURSO DE CAPACITAÇÃO PARA AJUDANTE DE PINTOR (ENCARGOS COMPLEMENTARES) - HORISTA</v>
          </cell>
          <cell r="C7346" t="str">
            <v>H</v>
          </cell>
          <cell r="D7346" t="str">
            <v>COEFICIENTE DE REPRESENTATIVIDADE</v>
          </cell>
          <cell r="E7346" t="str">
            <v>0,17</v>
          </cell>
        </row>
        <row r="7347">
          <cell r="A7347" t="str">
            <v>100292</v>
          </cell>
          <cell r="B7347" t="str">
            <v>CURSO DE CAPACITAÇÃO PARA COORDENADOR/GERENTE DE OBRA (ENCARGOS COMPLEMENTARES) - HORISTA</v>
          </cell>
          <cell r="C7347" t="str">
            <v>H</v>
          </cell>
          <cell r="D7347" t="str">
            <v>COEFICIENTE DE REPRESENTATIVIDADE</v>
          </cell>
          <cell r="E7347" t="str">
            <v>0,25</v>
          </cell>
        </row>
        <row r="7348">
          <cell r="A7348" t="str">
            <v>100293</v>
          </cell>
          <cell r="B7348" t="str">
            <v>CURSO DE CAPACITAÇÃO PARA AUXILIAR DE AZULEJISTA (ENCARGOS COMPLEMENTARES) - HORISTA</v>
          </cell>
          <cell r="C7348" t="str">
            <v>H</v>
          </cell>
          <cell r="D7348" t="str">
            <v>COEFICIENTE DE REPRESENTATIVIDADE</v>
          </cell>
          <cell r="E7348" t="str">
            <v>0,16</v>
          </cell>
        </row>
        <row r="7349">
          <cell r="A7349" t="str">
            <v>100294</v>
          </cell>
          <cell r="B7349" t="str">
            <v>CURSO DE CAPACITAÇÃO PARA ARQUITETO PAISAGISTA (ENCARGOS COMPLEMENTARES) - HORISTA</v>
          </cell>
          <cell r="C7349" t="str">
            <v>H</v>
          </cell>
          <cell r="D7349" t="str">
            <v>COEFICIENTE DE REPRESENTATIVIDADE</v>
          </cell>
          <cell r="E7349" t="str">
            <v>0,34</v>
          </cell>
        </row>
        <row r="7350">
          <cell r="A7350" t="str">
            <v>100295</v>
          </cell>
          <cell r="B7350" t="str">
            <v>CURSO DE CAPACITAÇÃO PARA MONTADOR DE ELETROELETRONICOS (ENCARGOS COMPLEMENTARES) - HORISTA</v>
          </cell>
          <cell r="C7350" t="str">
            <v>H</v>
          </cell>
          <cell r="D7350" t="str">
            <v>COEFICIENTE DE REPRESENTATIVIDADE</v>
          </cell>
          <cell r="E7350" t="str">
            <v>0,41</v>
          </cell>
        </row>
        <row r="7351">
          <cell r="A7351" t="str">
            <v>100296</v>
          </cell>
          <cell r="B7351" t="str">
            <v>CURSO DE CAPACITAÇÃO PARA ENGENHEIRO CIVIL JUNIOR (ENCARGOS COMPLEMENTARES) - HORISTA</v>
          </cell>
          <cell r="C7351" t="str">
            <v>H</v>
          </cell>
          <cell r="D7351" t="str">
            <v>COEFICIENTE DE REPRESENTATIVIDADE</v>
          </cell>
          <cell r="E7351" t="str">
            <v>1,15</v>
          </cell>
        </row>
        <row r="7352">
          <cell r="A7352" t="str">
            <v>100297</v>
          </cell>
          <cell r="B7352" t="str">
            <v>CURSO DE CAPACITAÇÃO PARA ENGENHEIRO CIVIL PLENO (ENCARGOS COMPLEMENTARES) - HORISTA</v>
          </cell>
          <cell r="C7352" t="str">
            <v>H</v>
          </cell>
          <cell r="D7352" t="str">
            <v>COEFICIENTE DE REPRESENTATIVIDADE</v>
          </cell>
          <cell r="E7352" t="str">
            <v>1,29</v>
          </cell>
        </row>
        <row r="7353">
          <cell r="A7353" t="str">
            <v>100298</v>
          </cell>
          <cell r="B7353" t="str">
            <v>CURSO DE CAPACITAÇÃO PARA MECÂNICO DE REFRIGERAÇÃO (ENCARGOS COMPLEMENTARES) - HORISTA</v>
          </cell>
          <cell r="C7353" t="str">
            <v>H</v>
          </cell>
          <cell r="D7353" t="str">
            <v>COEFICIENTE DE REPRESENTATIVIDADE</v>
          </cell>
          <cell r="E7353" t="str">
            <v>0,44</v>
          </cell>
        </row>
        <row r="7354">
          <cell r="A7354" t="str">
            <v>100299</v>
          </cell>
          <cell r="B7354" t="str">
            <v>CURSO DE CAPACITAÇÃO PARA TÉCNICO EM SEGURANÇA DO TRABALHO (ENCARGOS COMPLEMENTARES) - HORISTA</v>
          </cell>
          <cell r="C7354" t="str">
            <v>H</v>
          </cell>
          <cell r="D7354" t="str">
            <v>COEFICIENTE DE REPRESENTATIVIDADE</v>
          </cell>
          <cell r="E7354" t="str">
            <v>0,35</v>
          </cell>
        </row>
        <row r="7355">
          <cell r="A7355" t="str">
            <v>100300</v>
          </cell>
          <cell r="B7355" t="str">
            <v>AUXILIAR DE ALMOXARIFE COM ENCARGOS COMPLEMENTARES</v>
          </cell>
          <cell r="C7355" t="str">
            <v>H</v>
          </cell>
          <cell r="D7355" t="str">
            <v>COEFICIENTE DE REPRESENTATIVIDADE</v>
          </cell>
          <cell r="E7355" t="str">
            <v>13,64</v>
          </cell>
        </row>
        <row r="7356">
          <cell r="A7356" t="str">
            <v>100301</v>
          </cell>
          <cell r="B7356" t="str">
            <v>AJUDANTE DE PINTOR COM ENCARGOS COMPLEMENTARES</v>
          </cell>
          <cell r="C7356" t="str">
            <v>H</v>
          </cell>
          <cell r="D7356" t="str">
            <v>COEFICIENTE DE REPRESENTATIVIDADE</v>
          </cell>
          <cell r="E7356" t="str">
            <v>19,21</v>
          </cell>
        </row>
        <row r="7357">
          <cell r="A7357" t="str">
            <v>100302</v>
          </cell>
          <cell r="B7357" t="str">
            <v>COORDENADOR/GERENTE DE OBRA COM ENCARGOS COMPLEMENTARES</v>
          </cell>
          <cell r="C7357" t="str">
            <v>H</v>
          </cell>
          <cell r="D7357" t="str">
            <v>COEFICIENTE DE REPRESENTATIVIDADE</v>
          </cell>
          <cell r="E7357" t="str">
            <v>49,65</v>
          </cell>
        </row>
        <row r="7358">
          <cell r="A7358" t="str">
            <v>100303</v>
          </cell>
          <cell r="B7358" t="str">
            <v>AUXILIAR DE AZULEJISTA COM ENCARGOS COMPLEMENTARES</v>
          </cell>
          <cell r="C7358" t="str">
            <v>H</v>
          </cell>
          <cell r="D7358" t="str">
            <v>COEFICIENTE DE REPRESENTATIVIDADE</v>
          </cell>
          <cell r="E7358" t="str">
            <v>17,12</v>
          </cell>
        </row>
        <row r="7359">
          <cell r="A7359" t="str">
            <v>100304</v>
          </cell>
          <cell r="B7359" t="str">
            <v>ARQUITETO PAISAGISTA COM ENCARGOS COMPLEMENTARES</v>
          </cell>
          <cell r="C7359" t="str">
            <v>H</v>
          </cell>
          <cell r="D7359" t="str">
            <v>COEFICIENTE DE REPRESENTATIVIDADE</v>
          </cell>
          <cell r="E7359" t="str">
            <v>67,42</v>
          </cell>
        </row>
        <row r="7360">
          <cell r="A7360" t="str">
            <v>100305</v>
          </cell>
          <cell r="B7360" t="str">
            <v>ENGENHEIRO CIVIL JUNIOR COM ENCARGOS COMPLEMENTARES</v>
          </cell>
          <cell r="C7360" t="str">
            <v>H</v>
          </cell>
          <cell r="D7360" t="str">
            <v>COEFICIENTE DE REPRESENTATIVIDADE</v>
          </cell>
          <cell r="E7360" t="str">
            <v>98,06</v>
          </cell>
        </row>
        <row r="7361">
          <cell r="A7361" t="str">
            <v>100306</v>
          </cell>
          <cell r="B7361" t="str">
            <v>ENGENHEIRO CIVIL PLENO COM ENCARGOS COMPLEMENTARES</v>
          </cell>
          <cell r="C7361" t="str">
            <v>H</v>
          </cell>
          <cell r="D7361" t="str">
            <v>COEFICIENTE DE REPRESENTATIVIDADE</v>
          </cell>
          <cell r="E7361" t="str">
            <v>110,37</v>
          </cell>
        </row>
        <row r="7362">
          <cell r="A7362" t="str">
            <v>100307</v>
          </cell>
          <cell r="B7362" t="str">
            <v>MONTADOR DE ELETROELETRÔNICOS COM ENCARGOS COMPLEMENTARES</v>
          </cell>
          <cell r="C7362" t="str">
            <v>H</v>
          </cell>
          <cell r="D7362" t="str">
            <v>COEFICIENTE DE REPRESENTATIVIDADE</v>
          </cell>
          <cell r="E7362" t="str">
            <v>19,45</v>
          </cell>
        </row>
        <row r="7363">
          <cell r="A7363" t="str">
            <v>100308</v>
          </cell>
          <cell r="B7363" t="str">
            <v>MECÂNICO DE REFRIGERAÇÃO COM ENCARGOS COMPLEMENTARES</v>
          </cell>
          <cell r="C7363" t="str">
            <v>H</v>
          </cell>
          <cell r="D7363" t="str">
            <v>COEFICIENTE DE REPRESENTATIVIDADE</v>
          </cell>
          <cell r="E7363" t="str">
            <v>21,79</v>
          </cell>
        </row>
        <row r="7364">
          <cell r="A7364" t="str">
            <v>100309</v>
          </cell>
          <cell r="B7364" t="str">
            <v>TÉCNICO EM SEGURANÇA DO TRABALHO COM ENCARGOS COMPLEMENTARES</v>
          </cell>
          <cell r="C7364" t="str">
            <v>H</v>
          </cell>
          <cell r="D7364" t="str">
            <v>COEFICIENTE DE REPRESENTATIVIDADE</v>
          </cell>
          <cell r="E7364" t="str">
            <v>21,00</v>
          </cell>
        </row>
        <row r="7365">
          <cell r="A7365" t="str">
            <v>100310</v>
          </cell>
          <cell r="B7365" t="str">
            <v>CURSO DE CAPACITAÇÃO PARA AUXILIAR DE ALMOXARIFE (ENCARGOS COMPLEMENTARES) - MENSALISTA</v>
          </cell>
          <cell r="C7365" t="str">
            <v>MES</v>
          </cell>
          <cell r="D7365" t="str">
            <v>COEFICIENTE DE REPRESENTATIVIDADE</v>
          </cell>
          <cell r="E7365" t="str">
            <v>8,21</v>
          </cell>
        </row>
        <row r="7366">
          <cell r="A7366" t="str">
            <v>100311</v>
          </cell>
          <cell r="B7366" t="str">
            <v>CURSO DE CAPACITAÇÃO PARA COORDENADOR/GERENTE DE OBRA (ENCARGOS COMPLEMENTARES) - MENSALISTA</v>
          </cell>
          <cell r="C7366" t="str">
            <v>MES</v>
          </cell>
          <cell r="D7366" t="str">
            <v>COEFICIENTE DE REPRESENTATIVIDADE</v>
          </cell>
          <cell r="E7366" t="str">
            <v>33,66</v>
          </cell>
        </row>
        <row r="7367">
          <cell r="A7367" t="str">
            <v>100312</v>
          </cell>
          <cell r="B7367" t="str">
            <v>CURSO DE CAPACITAÇÃO PARA ARQUITETO PAISAGISTA (ENCARGOS COMPLEMENTARES) - MENSALISTA</v>
          </cell>
          <cell r="C7367" t="str">
            <v>MES</v>
          </cell>
          <cell r="D7367" t="str">
            <v>COEFICIENTE DE REPRESENTATIVIDADE</v>
          </cell>
          <cell r="E7367" t="str">
            <v>119,31</v>
          </cell>
        </row>
        <row r="7368">
          <cell r="A7368" t="str">
            <v>100313</v>
          </cell>
          <cell r="B7368" t="str">
            <v>CURSO DE CAPACITAÇÃO PARA ENGENHEIRO CIVIL JUNIOR (ENCARGOS COMPLEMENTARES) - MENSALISTA</v>
          </cell>
          <cell r="C7368" t="str">
            <v>MES</v>
          </cell>
          <cell r="D7368" t="str">
            <v>COEFICIENTE DE REPRESENTATIVIDADE</v>
          </cell>
          <cell r="E7368" t="str">
            <v>152,65</v>
          </cell>
        </row>
        <row r="7369">
          <cell r="A7369" t="str">
            <v>100314</v>
          </cell>
          <cell r="B7369" t="str">
            <v>CURSO DE CAPACITAÇÃO PARA ENGENHEIRO CIVIL PLENO (ENCARGOS COMPLEMENTARES) - MENSALISTA</v>
          </cell>
          <cell r="C7369" t="str">
            <v>MES</v>
          </cell>
          <cell r="D7369" t="str">
            <v>COEFICIENTE DE REPRESENTATIVIDADE</v>
          </cell>
          <cell r="E7369" t="str">
            <v>172,22</v>
          </cell>
        </row>
        <row r="7370">
          <cell r="A7370" t="str">
            <v>100315</v>
          </cell>
          <cell r="B7370" t="str">
            <v>CURSO DE CAPACITAÇÃO PARA TÉCNICO EM SEGURANÇA DO TRABALHO (ENCARGOS COMPLEMENTARES) - MENSALISTA</v>
          </cell>
          <cell r="C7370" t="str">
            <v>MES</v>
          </cell>
          <cell r="D7370" t="str">
            <v>COEFICIENTE DE REPRESENTATIVIDADE</v>
          </cell>
          <cell r="E7370" t="str">
            <v>46,67</v>
          </cell>
        </row>
        <row r="7371">
          <cell r="A7371" t="str">
            <v>100316</v>
          </cell>
          <cell r="B7371" t="str">
            <v>AUXILIAR DE ALMOXARIFE COM ENCARGOS COMPLEMENTARES</v>
          </cell>
          <cell r="C7371" t="str">
            <v>MES</v>
          </cell>
          <cell r="D7371" t="str">
            <v>COEFICIENTE DE REPRESENTATIVIDADE</v>
          </cell>
          <cell r="E7371" t="str">
            <v>2.430,37</v>
          </cell>
        </row>
        <row r="7372">
          <cell r="A7372" t="str">
            <v>100317</v>
          </cell>
          <cell r="B7372" t="str">
            <v>COORDENADOR / GERENTE DE OBRA COM ENCARGOS COMPLEMENTARES</v>
          </cell>
          <cell r="C7372" t="str">
            <v>MES</v>
          </cell>
          <cell r="D7372" t="str">
            <v>COEFICIENTE DE REPRESENTATIVIDADE</v>
          </cell>
          <cell r="E7372" t="str">
            <v>8.773,45</v>
          </cell>
        </row>
        <row r="7373">
          <cell r="A7373" t="str">
            <v>100318</v>
          </cell>
          <cell r="B7373" t="str">
            <v>ARQUITETO PAISAGISTA COM ENCARGOS COMPLEMENTARES</v>
          </cell>
          <cell r="C7373" t="str">
            <v>MES</v>
          </cell>
          <cell r="D7373" t="str">
            <v>COEFICIENTE DE REPRESENTATIVIDADE</v>
          </cell>
          <cell r="E7373" t="str">
            <v>11.978,80</v>
          </cell>
        </row>
        <row r="7374">
          <cell r="A7374" t="str">
            <v>100319</v>
          </cell>
          <cell r="B7374" t="str">
            <v>ENGENHEIRO CIVIL JUNIOR COM ENCARGOS COMPLEMENTARES</v>
          </cell>
          <cell r="C7374" t="str">
            <v>MES</v>
          </cell>
          <cell r="D7374" t="str">
            <v>COEFICIENTE DE REPRESENTATIVIDADE</v>
          </cell>
          <cell r="E7374" t="str">
            <v>17.273,86</v>
          </cell>
        </row>
        <row r="7375">
          <cell r="A7375" t="str">
            <v>100320</v>
          </cell>
          <cell r="B7375" t="str">
            <v>ENGENHEIRO CIVIL PLENO COM ENCARGOS COMPLEMENTARES</v>
          </cell>
          <cell r="C7375" t="str">
            <v>MES</v>
          </cell>
          <cell r="D7375" t="str">
            <v>COEFICIENTE DE REPRESENTATIVIDADE</v>
          </cell>
          <cell r="E7375" t="str">
            <v>19.441,61</v>
          </cell>
        </row>
        <row r="7376">
          <cell r="A7376" t="str">
            <v>100321</v>
          </cell>
          <cell r="B7376" t="str">
            <v>TÉCNICO EM SEGURANÇA DO TRABALHO COM ENCARGOS COMPLEMENTARES</v>
          </cell>
          <cell r="C7376" t="str">
            <v>MES</v>
          </cell>
          <cell r="D7376" t="str">
            <v>COEFICIENTE DE REPRESENTATIVIDADE</v>
          </cell>
          <cell r="E7376" t="str">
            <v>3.713,54</v>
          </cell>
        </row>
        <row r="7377">
          <cell r="A7377" t="str">
            <v>100533</v>
          </cell>
          <cell r="B7377" t="str">
            <v>TECNICO DE EDIFICACOES COM ENCARGOS COMPLEMENTARES</v>
          </cell>
          <cell r="C7377" t="str">
            <v>H</v>
          </cell>
          <cell r="D7377" t="str">
            <v>COEFICIENTE DE REPRESENTATIVIDADE</v>
          </cell>
          <cell r="E7377" t="str">
            <v>27,07</v>
          </cell>
        </row>
        <row r="7378">
          <cell r="A7378" t="str">
            <v>100534</v>
          </cell>
          <cell r="B7378" t="str">
            <v>TECNICO DE EDIFICACOES COM ENCARGOS COMPLEMENTARES</v>
          </cell>
          <cell r="C7378" t="str">
            <v>MES</v>
          </cell>
          <cell r="D7378" t="str">
            <v>COEFICIENTE DE REPRESENTATIVIDADE</v>
          </cell>
          <cell r="E7378" t="str">
            <v>4.791,36</v>
          </cell>
        </row>
        <row r="7379">
          <cell r="A7379" t="str">
            <v>100535</v>
          </cell>
          <cell r="B7379" t="str">
            <v>CURSO DE CAPACITAÇÃO PARA TECNICO DE EDIFICACOES (ENCARGOS COMPLEMENTARES) - HORISTA</v>
          </cell>
          <cell r="C7379" t="str">
            <v>H</v>
          </cell>
          <cell r="D7379" t="str">
            <v>COEFICIENTE DE REPRESENTATIVIDADE</v>
          </cell>
          <cell r="E7379" t="str">
            <v>0,46</v>
          </cell>
        </row>
        <row r="7380">
          <cell r="A7380" t="str">
            <v>100536</v>
          </cell>
          <cell r="B7380" t="str">
            <v>CURSO DE CAPACITAÇÃO PARA TECNICO DE EDIFICACOES (ENCARGOS COMPLEMENTARES) - MENSALISTA</v>
          </cell>
          <cell r="C7380" t="str">
            <v>MES</v>
          </cell>
          <cell r="D7380" t="str">
            <v>COEFICIENTE DE REPRESENTATIVIDADE</v>
          </cell>
          <cell r="E7380" t="str">
            <v>61,76</v>
          </cell>
        </row>
        <row r="7381">
          <cell r="A7381" t="str">
            <v>101284</v>
          </cell>
          <cell r="B7381" t="str">
            <v>CURSO DE CAPACITAÇÃO PARA ENGENHEIRO CIVIL SENIOR (ENCARGOS COMPLEMENTARES) - HORISTA</v>
          </cell>
          <cell r="C7381" t="str">
            <v>H</v>
          </cell>
          <cell r="D7381" t="str">
            <v>COEFICIENTE DE REPRESENTATIVIDADE</v>
          </cell>
          <cell r="E7381" t="str">
            <v>1,77</v>
          </cell>
        </row>
        <row r="7382">
          <cell r="A7382" t="str">
            <v>101285</v>
          </cell>
          <cell r="B7382" t="str">
            <v>CURSO DE CAPACITAÇÃO PARA ENGENHEIRO SANITARISTA (ENCARGOS COMPLEMENTARES) - HORISTA</v>
          </cell>
          <cell r="C7382" t="str">
            <v>H</v>
          </cell>
          <cell r="D7382" t="str">
            <v>COEFICIENTE DE REPRESENTATIVIDADE</v>
          </cell>
          <cell r="E7382" t="str">
            <v>0,47</v>
          </cell>
        </row>
        <row r="7383">
          <cell r="A7383" t="str">
            <v>101286</v>
          </cell>
          <cell r="B7383" t="str">
            <v>CURSO DE CAPACITAÇÃO PARA AJUDANTE DE ARMADOR (ENCARGOS COMPLEMENTARES) - MENSALISTA</v>
          </cell>
          <cell r="C7383" t="str">
            <v>MES</v>
          </cell>
          <cell r="D7383" t="str">
            <v>COEFICIENTE DE REPRESENTATIVIDADE</v>
          </cell>
          <cell r="E7383" t="str">
            <v>17,43</v>
          </cell>
        </row>
        <row r="7384">
          <cell r="A7384" t="str">
            <v>101287</v>
          </cell>
          <cell r="B7384" t="str">
            <v>CURSO DE CAPACITAÇÃO PARA AJUDANTE DE ELETRICISTA (ENCARGOS COMPLEMENTARES) - MENSALISTA</v>
          </cell>
          <cell r="C7384" t="str">
            <v>MES</v>
          </cell>
          <cell r="D7384" t="str">
            <v>COEFICIENTE DE REPRESENTATIVIDADE</v>
          </cell>
          <cell r="E7384" t="str">
            <v>60,19</v>
          </cell>
        </row>
        <row r="7385">
          <cell r="A7385" t="str">
            <v>101288</v>
          </cell>
          <cell r="B7385" t="str">
            <v>CURSO DE CAPACITAÇÃO PARA AJUDANTE DE ESTRUTURAS METÁLICAS(ENCARGOS COMPLEMENTARES) - MENSALISTA</v>
          </cell>
          <cell r="C7385" t="str">
            <v>MES</v>
          </cell>
          <cell r="D7385" t="str">
            <v>COEFICIENTE DE REPRESENTATIVIDADE</v>
          </cell>
          <cell r="E7385" t="str">
            <v>18,45</v>
          </cell>
        </row>
        <row r="7386">
          <cell r="A7386" t="str">
            <v>101289</v>
          </cell>
          <cell r="B7386" t="str">
            <v>CURSO DE CAPACITAÇÃO PARA AJUDANTE DE OPERAÇÃO EM GERAL (ENCARGOS COMPLEMENTARES) - MENSALISTA</v>
          </cell>
          <cell r="C7386" t="str">
            <v>MES</v>
          </cell>
          <cell r="D7386" t="str">
            <v>COEFICIENTE DE REPRESENTATIVIDADE</v>
          </cell>
          <cell r="E7386" t="str">
            <v>16,45</v>
          </cell>
        </row>
        <row r="7387">
          <cell r="A7387" t="str">
            <v>101290</v>
          </cell>
          <cell r="B7387" t="str">
            <v>CURSO DE CAPACITAÇÃO PARA AJUDANTE DE PINTOR (ENCARGOS COMPLEMENTARES) - MENSALISTA</v>
          </cell>
          <cell r="C7387" t="str">
            <v>MES</v>
          </cell>
          <cell r="D7387" t="str">
            <v>COEFICIENTE DE REPRESENTATIVIDADE</v>
          </cell>
          <cell r="E7387" t="str">
            <v>23,81</v>
          </cell>
        </row>
        <row r="7388">
          <cell r="A7388" t="str">
            <v>101291</v>
          </cell>
          <cell r="B7388" t="str">
            <v>CURSO DE CAPACITAÇÃO PARA AJUDANTE DE SERRALHEIRO (ENCARGOS COMPLEMENTARES) - MENSALISTA</v>
          </cell>
          <cell r="C7388" t="str">
            <v>MES</v>
          </cell>
          <cell r="D7388" t="str">
            <v>COEFICIENTE DE REPRESENTATIVIDADE</v>
          </cell>
          <cell r="E7388" t="str">
            <v>18,60</v>
          </cell>
        </row>
        <row r="7389">
          <cell r="A7389" t="str">
            <v>101292</v>
          </cell>
          <cell r="B7389" t="str">
            <v>CURSO DE CAPACITAÇÃO PARA AJUDANTE ESPECIALIZADO (ENCARGOS COMPLEMENTARES) - MENSALISTA</v>
          </cell>
          <cell r="C7389" t="str">
            <v>MES</v>
          </cell>
          <cell r="D7389" t="str">
            <v>COEFICIENTE DE REPRESENTATIVIDADE</v>
          </cell>
          <cell r="E7389" t="str">
            <v>18,89</v>
          </cell>
        </row>
        <row r="7390">
          <cell r="A7390" t="str">
            <v>101293</v>
          </cell>
          <cell r="B7390" t="str">
            <v>CURSO DE CAPACITAÇÃO PARA ARMADOR (ENCARGOS COMPLEMENTARES) - MENSALISTA</v>
          </cell>
          <cell r="C7390" t="str">
            <v>MES</v>
          </cell>
          <cell r="D7390" t="str">
            <v>COEFICIENTE DE REPRESENTATIVIDADE</v>
          </cell>
          <cell r="E7390" t="str">
            <v>24,54</v>
          </cell>
        </row>
        <row r="7391">
          <cell r="A7391" t="str">
            <v>101294</v>
          </cell>
          <cell r="B7391" t="str">
            <v>CURSO DE CAPACITAÇÃO PARA ASSENTADOR DE MANILHA (ENCARGOS COMPLEMENTARES) - MENSALISTA</v>
          </cell>
          <cell r="C7391" t="str">
            <v>MES</v>
          </cell>
          <cell r="D7391" t="str">
            <v>COEFICIENTE DE REPRESENTATIVIDADE</v>
          </cell>
          <cell r="E7391" t="str">
            <v>34,88</v>
          </cell>
        </row>
        <row r="7392">
          <cell r="A7392" t="str">
            <v>101295</v>
          </cell>
          <cell r="B7392" t="str">
            <v>CURSO DE CAPACITAÇÃO PARA AUXILIAR DE AZULEJISTA (ENCARGOS COMPLEMENTARES) - MENSALISTA</v>
          </cell>
          <cell r="C7392" t="str">
            <v>MES</v>
          </cell>
          <cell r="D7392" t="str">
            <v>COEFICIENTE DE REPRESENTATIVIDADE</v>
          </cell>
          <cell r="E7392" t="str">
            <v>22,31</v>
          </cell>
        </row>
        <row r="7393">
          <cell r="A7393" t="str">
            <v>101296</v>
          </cell>
          <cell r="B7393" t="str">
            <v>CURSO DE CAPACITAÇÃO PARA AUXILIAR DE ENCANADOR OU BOMBEIRO HIDRÁULICO (ENCARGOS COMPLEMENTARES) - MENSALISTA</v>
          </cell>
          <cell r="C7393" t="str">
            <v>MES</v>
          </cell>
          <cell r="D7393" t="str">
            <v>COEFICIENTE DE REPRESENTATIVIDADE</v>
          </cell>
          <cell r="E7393" t="str">
            <v>29,00</v>
          </cell>
        </row>
        <row r="7394">
          <cell r="A7394" t="str">
            <v>101297</v>
          </cell>
          <cell r="B7394" t="str">
            <v>CURSO DE CAPACITAÇÃO PARA AUXILIAR DE LABORATORISTA (ENCARGOS COMPLEMENTARES) - MENSALISTA</v>
          </cell>
          <cell r="C7394" t="str">
            <v>MES</v>
          </cell>
          <cell r="D7394" t="str">
            <v>COEFICIENTE DE REPRESENTATIVIDADE</v>
          </cell>
          <cell r="E7394" t="str">
            <v>27,27</v>
          </cell>
        </row>
        <row r="7395">
          <cell r="A7395" t="str">
            <v>101298</v>
          </cell>
          <cell r="B7395" t="str">
            <v>CURSO DE CAPACITAÇÃO PARA AUXILIAR DE MECANICO (ENCARGOS COMPLEMENTARES) - MENSALISTA</v>
          </cell>
          <cell r="C7395" t="str">
            <v>MES</v>
          </cell>
          <cell r="D7395" t="str">
            <v>COEFICIENTE DE REPRESENTATIVIDADE</v>
          </cell>
          <cell r="E7395" t="str">
            <v>19,98</v>
          </cell>
        </row>
        <row r="7396">
          <cell r="A7396" t="str">
            <v>101299</v>
          </cell>
          <cell r="B7396" t="str">
            <v>CURSO DE CAPACITAÇÃO PARA AUXILIAR DE PEDREIRO (ENCARGOS COMPLEMENTARES) - MENSALISTA</v>
          </cell>
          <cell r="C7396" t="str">
            <v>MES</v>
          </cell>
          <cell r="D7396" t="str">
            <v>COEFICIENTE DE REPRESENTATIVIDADE</v>
          </cell>
          <cell r="E7396" t="str">
            <v>22,31</v>
          </cell>
        </row>
        <row r="7397">
          <cell r="A7397" t="str">
            <v>101300</v>
          </cell>
          <cell r="B7397" t="str">
            <v>CURSO DE CAPACITAÇÃO PARA AUXILIAR DE SERVIÇOS GERAIS (ENCARGOS COMPLEMENTARES) - MENSALISTA</v>
          </cell>
          <cell r="C7397" t="str">
            <v>MES</v>
          </cell>
          <cell r="D7397" t="str">
            <v>COEFICIENTE DE REPRESENTATIVIDADE</v>
          </cell>
          <cell r="E7397" t="str">
            <v>17,70</v>
          </cell>
        </row>
        <row r="7398">
          <cell r="A7398" t="str">
            <v>101301</v>
          </cell>
          <cell r="B7398" t="str">
            <v>CURSO DE CAPACITAÇÃO PARA AUXILIAR DE TOPÓGRAFO (ENCARGOS COMPLEMENTARES) - MENSALISTA</v>
          </cell>
          <cell r="C7398" t="str">
            <v>MES</v>
          </cell>
          <cell r="D7398" t="str">
            <v>COEFICIENTE DE REPRESENTATIVIDADE</v>
          </cell>
          <cell r="E7398" t="str">
            <v>16,27</v>
          </cell>
        </row>
        <row r="7399">
          <cell r="A7399" t="str">
            <v>101302</v>
          </cell>
          <cell r="B7399" t="str">
            <v>CURSO DE CAPACITAÇÃO PARA AUXILIAR TÉCNICO DE ENGENHARIA (ENCARGOS COMPLEMENTARES) - MENSALISTA</v>
          </cell>
          <cell r="C7399" t="str">
            <v>MES</v>
          </cell>
          <cell r="D7399" t="str">
            <v>COEFICIENTE DE REPRESENTATIVIDADE</v>
          </cell>
          <cell r="E7399" t="str">
            <v>20,88</v>
          </cell>
        </row>
        <row r="7400">
          <cell r="A7400" t="str">
            <v>101303</v>
          </cell>
          <cell r="B7400" t="str">
            <v>CURSO DE CAPACITAÇÃO PARA MONTADOR DE ELETROELETRONICOS(ENCARGOS COMPLEMENTARES) - MENSALISTA</v>
          </cell>
          <cell r="C7400" t="str">
            <v>MES</v>
          </cell>
          <cell r="D7400" t="str">
            <v>COEFICIENTE DE REPRESENTATIVIDADE</v>
          </cell>
          <cell r="E7400" t="str">
            <v>55,63</v>
          </cell>
        </row>
        <row r="7401">
          <cell r="A7401" t="str">
            <v>101304</v>
          </cell>
          <cell r="B7401" t="str">
            <v>CURSO DE CAPACITAÇÃO PARA AZULEJISTA OU LADRILHISTA (ENCARGOS COMPLEMENTARES) - MENSALISTA</v>
          </cell>
          <cell r="C7401" t="str">
            <v>MES</v>
          </cell>
          <cell r="D7401" t="str">
            <v>COEFICIENTE DE REPRESENTATIVIDADE</v>
          </cell>
          <cell r="E7401" t="str">
            <v>31,41</v>
          </cell>
        </row>
        <row r="7402">
          <cell r="A7402" t="str">
            <v>101305</v>
          </cell>
          <cell r="B7402" t="str">
            <v>CURSO DE CAPACITAÇÃO PARA BLASTER, DINAMITADOR OU CABO DE FORÇA (ENCARGOS COMPLEMENTARES) - MENSALISTA</v>
          </cell>
          <cell r="C7402" t="str">
            <v>MES</v>
          </cell>
          <cell r="D7402" t="str">
            <v>COEFICIENTE DE REPRESENTATIVIDADE</v>
          </cell>
          <cell r="E7402" t="str">
            <v>42,48</v>
          </cell>
        </row>
        <row r="7403">
          <cell r="A7403" t="str">
            <v>101307</v>
          </cell>
          <cell r="B7403" t="str">
            <v>CURSO DE CAPACITAÇÃO PARA CALCETEIRO (ENCARGOS COMPLEMENTARES) - MENSALISTA</v>
          </cell>
          <cell r="C7403" t="str">
            <v>MES</v>
          </cell>
          <cell r="D7403" t="str">
            <v>COEFICIENTE DE REPRESENTATIVIDADE</v>
          </cell>
          <cell r="E7403" t="str">
            <v>24,54</v>
          </cell>
        </row>
        <row r="7404">
          <cell r="A7404" t="str">
            <v>101308</v>
          </cell>
          <cell r="B7404" t="str">
            <v>CURSO DE CAPACITAÇÃO PARA MONTADOR DE ESTRUTURAS METALICAS (ENCARGOS COMPLEMENTARES) - MENSALISTA</v>
          </cell>
          <cell r="C7404" t="str">
            <v>MES</v>
          </cell>
          <cell r="D7404" t="str">
            <v>COEFICIENTE DE REPRESENTATIVIDADE</v>
          </cell>
          <cell r="E7404" t="str">
            <v>23,32</v>
          </cell>
        </row>
        <row r="7405">
          <cell r="A7405" t="str">
            <v>101309</v>
          </cell>
          <cell r="B7405" t="str">
            <v>CURSO DE CAPACITAÇÃO PARA CARPINTEIRO AUXILIAR (ENCARGOS COMPLEMENTARES) - MENSALISTA</v>
          </cell>
          <cell r="C7405" t="str">
            <v>MES</v>
          </cell>
          <cell r="D7405" t="str">
            <v>COEFICIENTE DE REPRESENTATIVIDADE</v>
          </cell>
          <cell r="E7405" t="str">
            <v>23,81</v>
          </cell>
        </row>
        <row r="7406">
          <cell r="A7406" t="str">
            <v>101310</v>
          </cell>
          <cell r="B7406" t="str">
            <v>CURSO DE CAPACITAÇÃO PARA CARPINTEIRO DE ESQUADRIAS (ENCARGOS COMPLEMENTARES) - MENSALISTA</v>
          </cell>
          <cell r="C7406" t="str">
            <v>MES</v>
          </cell>
          <cell r="D7406" t="str">
            <v>COEFICIENTE DE REPRESENTATIVIDADE</v>
          </cell>
          <cell r="E7406" t="str">
            <v>29,93</v>
          </cell>
        </row>
        <row r="7407">
          <cell r="A7407" t="str">
            <v>101311</v>
          </cell>
          <cell r="B7407" t="str">
            <v>CURSO DE CAPACITAÇÃO PARA CARPINTEIRO DE FORMAS (ENCARGOS COMPLEMENTARES) - MENSALISTA</v>
          </cell>
          <cell r="C7407" t="str">
            <v>MES</v>
          </cell>
          <cell r="D7407" t="str">
            <v>COEFICIENTE DE REPRESENTATIVIDADE</v>
          </cell>
          <cell r="E7407" t="str">
            <v>24,54</v>
          </cell>
        </row>
        <row r="7408">
          <cell r="A7408" t="str">
            <v>101312</v>
          </cell>
          <cell r="B7408" t="str">
            <v>CURSO DE CAPACITAÇÃO PARA CAVOUQUEIRO OU OPERADOR DE PERFURATRIZ (ENCARGOS COMPLEMENTARES) - MENSALISTA</v>
          </cell>
          <cell r="C7408" t="str">
            <v>MES</v>
          </cell>
          <cell r="D7408" t="str">
            <v>COEFICIENTE DE REPRESENTATIVIDADE</v>
          </cell>
          <cell r="E7408" t="str">
            <v>23,87</v>
          </cell>
        </row>
        <row r="7409">
          <cell r="A7409" t="str">
            <v>101313</v>
          </cell>
          <cell r="B7409" t="str">
            <v>CURSO DE CAPACITAÇÃO PARA ELETRICISTA (ENCARGOS COMPLEMENTARES) - MENSALISTA</v>
          </cell>
          <cell r="C7409" t="str">
            <v>MES</v>
          </cell>
          <cell r="D7409" t="str">
            <v>COEFICIENTE DE REPRESENTATIVIDADE</v>
          </cell>
          <cell r="E7409" t="str">
            <v>79,40</v>
          </cell>
        </row>
        <row r="7410">
          <cell r="A7410" t="str">
            <v>101314</v>
          </cell>
          <cell r="B7410" t="str">
            <v>CURSO DE CAPACITAÇÃO PARA ELETRICISTA DE MANUTENÇÃO INDUSTRIAL (ENCARGOS COMPLEMENTARES) - MENSALISTA</v>
          </cell>
          <cell r="C7410" t="str">
            <v>MES</v>
          </cell>
          <cell r="D7410" t="str">
            <v>COEFICIENTE DE REPRESENTATIVIDADE</v>
          </cell>
          <cell r="E7410" t="str">
            <v>79,40</v>
          </cell>
        </row>
        <row r="7411">
          <cell r="A7411" t="str">
            <v>101315</v>
          </cell>
          <cell r="B7411" t="str">
            <v>CURSO DE CAPACITAÇÃO PARA ELETROTÉCNICO (ENCARGOS COMPLEMENTARES) - MENSALISTA</v>
          </cell>
          <cell r="C7411" t="str">
            <v>MES</v>
          </cell>
          <cell r="D7411" t="str">
            <v>COEFICIENTE DE REPRESENTATIVIDADE</v>
          </cell>
          <cell r="E7411" t="str">
            <v>91,45</v>
          </cell>
        </row>
        <row r="7412">
          <cell r="A7412" t="str">
            <v>101316</v>
          </cell>
          <cell r="B7412" t="str">
            <v>CURSO DE CAPACITAÇÃO PARA ENCANADOR OU BOMBEIRO HIDRÁULICO (ENCARGOS COMPLEMENTARES) - MENSALISTA</v>
          </cell>
          <cell r="C7412" t="str">
            <v>MES</v>
          </cell>
          <cell r="D7412" t="str">
            <v>COEFICIENTE DE REPRESENTATIVIDADE</v>
          </cell>
          <cell r="E7412" t="str">
            <v>38,25</v>
          </cell>
        </row>
        <row r="7413">
          <cell r="A7413" t="str">
            <v>101317</v>
          </cell>
          <cell r="B7413" t="str">
            <v>CURSO DE CAPACITAÇÃO PARA ENGENHEIRO CIVIL SENIOR (ENCARGOS COMPLEMENTARES) - MENSALISTA</v>
          </cell>
          <cell r="C7413" t="str">
            <v>MES</v>
          </cell>
          <cell r="D7413" t="str">
            <v>COEFICIENTE DE REPRESENTATIVIDADE</v>
          </cell>
          <cell r="E7413" t="str">
            <v>236,01</v>
          </cell>
        </row>
        <row r="7414">
          <cell r="A7414" t="str">
            <v>101318</v>
          </cell>
          <cell r="B7414" t="str">
            <v>CURSO DE CAPACITAÇÃO PARA ENGENHEIRO ELETRICISTA (ENCARGOS COMPLEMENTARES) - MENSALISTA</v>
          </cell>
          <cell r="C7414" t="str">
            <v>MES</v>
          </cell>
          <cell r="D7414" t="str">
            <v>COEFICIENTE DE REPRESENTATIVIDADE</v>
          </cell>
          <cell r="E7414" t="str">
            <v>430,05</v>
          </cell>
        </row>
        <row r="7415">
          <cell r="A7415" t="str">
            <v>101319</v>
          </cell>
          <cell r="B7415" t="str">
            <v>CURSO DE CAPACITAÇÃO PARA ENGENHEIRO SANITARISTA (ENCARGOS COMPLEMENTARES) - MENSALISTA</v>
          </cell>
          <cell r="C7415" t="str">
            <v>MES</v>
          </cell>
          <cell r="D7415" t="str">
            <v>COEFICIENTE DE REPRESENTATIVIDADE</v>
          </cell>
          <cell r="E7415" t="str">
            <v>62,70</v>
          </cell>
        </row>
        <row r="7416">
          <cell r="A7416" t="str">
            <v>101320</v>
          </cell>
          <cell r="B7416" t="str">
            <v>CURSO DE CAPACITAÇÃO PARA MONTADOR DE MAQUINAS (ENCARGOS COMPLEMENTARES) - MENSALISTA</v>
          </cell>
          <cell r="C7416" t="str">
            <v>MES</v>
          </cell>
          <cell r="D7416" t="str">
            <v>COEFICIENTE DE REPRESENTATIVIDADE</v>
          </cell>
          <cell r="E7416" t="str">
            <v>21,84</v>
          </cell>
        </row>
        <row r="7417">
          <cell r="A7417" t="str">
            <v>101322</v>
          </cell>
          <cell r="B7417" t="str">
            <v>CURSO DE CAPACITAÇÃO PARA GESSEIRO (ENCARGOS COMPLEMENTARES) - MENSALISTA</v>
          </cell>
          <cell r="C7417" t="str">
            <v>MES</v>
          </cell>
          <cell r="D7417" t="str">
            <v>COEFICIENTE DE REPRESENTATIVIDADE</v>
          </cell>
          <cell r="E7417" t="str">
            <v>23,71</v>
          </cell>
        </row>
        <row r="7418">
          <cell r="A7418" t="str">
            <v>101323</v>
          </cell>
          <cell r="B7418" t="str">
            <v>CURSO DE CAPACITAÇÃO PARA IMPERMEABILIZADOR (ENCARGOS COMPLEMENTARES) - MENSALISTA</v>
          </cell>
          <cell r="C7418" t="str">
            <v>MES</v>
          </cell>
          <cell r="D7418" t="str">
            <v>COEFICIENTE DE REPRESENTATIVIDADE</v>
          </cell>
          <cell r="E7418" t="str">
            <v>45,13</v>
          </cell>
        </row>
        <row r="7419">
          <cell r="A7419" t="str">
            <v>101324</v>
          </cell>
          <cell r="B7419" t="str">
            <v>CURSO DE CAPACITAÇÃO PARA MOTORISTA DE CAMINHAO-BASCULANTE (ENCARGOS COMPLEMENTARES) - MENSALISTA</v>
          </cell>
          <cell r="C7419" t="str">
            <v>MES</v>
          </cell>
          <cell r="D7419" t="str">
            <v>COEFICIENTE DE REPRESENTATIVIDADE</v>
          </cell>
          <cell r="E7419" t="str">
            <v>11,25</v>
          </cell>
        </row>
        <row r="7420">
          <cell r="A7420" t="str">
            <v>101325</v>
          </cell>
          <cell r="B7420" t="str">
            <v>CURSO DE CAPACITAÇÃO PARA INSTALADOR DE TUBULAÇÕES (ENCARGOS COMPLEMENTARES) - MENSALISTA</v>
          </cell>
          <cell r="C7420" t="str">
            <v>MES</v>
          </cell>
          <cell r="D7420" t="str">
            <v>COEFICIENTE DE REPRESENTATIVIDADE</v>
          </cell>
          <cell r="E7420" t="str">
            <v>37,81</v>
          </cell>
        </row>
        <row r="7421">
          <cell r="A7421" t="str">
            <v>101326</v>
          </cell>
          <cell r="B7421" t="str">
            <v>CURSO DE CAPACITAÇÃO PARA JARDINEIRO (ENCARGOS COMPLEMENTARES) - MENSALISTA</v>
          </cell>
          <cell r="C7421" t="str">
            <v>MES</v>
          </cell>
          <cell r="D7421" t="str">
            <v>COEFICIENTE DE REPRESENTATIVIDADE</v>
          </cell>
          <cell r="E7421" t="str">
            <v>8,21</v>
          </cell>
        </row>
        <row r="7422">
          <cell r="A7422" t="str">
            <v>101327</v>
          </cell>
          <cell r="B7422" t="str">
            <v>CURSO DE CAPACITAÇÃO PARA LEITURISTA OU CADASTRISTA DE REDES DE ÁGUA (ENCARGOS COMPLEMENTARES) - MENSALISTA</v>
          </cell>
          <cell r="C7422" t="str">
            <v>MES</v>
          </cell>
          <cell r="D7422" t="str">
            <v>COEFICIENTE DE REPRESENTATIVIDADE</v>
          </cell>
          <cell r="E7422" t="str">
            <v>7,66</v>
          </cell>
        </row>
        <row r="7423">
          <cell r="A7423" t="str">
            <v>101328</v>
          </cell>
          <cell r="B7423" t="str">
            <v>CURSO DE CAPACITAÇÃO PARA MOTORISTA DE CAMINHAO-CARRETA (ENCARGOS COMPLEMENTARES) - MENSALISTA</v>
          </cell>
          <cell r="C7423" t="str">
            <v>MES</v>
          </cell>
          <cell r="D7423" t="str">
            <v>COEFICIENTE DE REPRESENTATIVIDADE</v>
          </cell>
          <cell r="E7423" t="str">
            <v>13,47</v>
          </cell>
        </row>
        <row r="7424">
          <cell r="A7424" t="str">
            <v>101329</v>
          </cell>
          <cell r="B7424" t="str">
            <v>CURSO DE CAPACITAÇÃO PARA MAÇARIQUEIRO (ENCARGOS COMPLEMENTARES) - MENSALISTA</v>
          </cell>
          <cell r="C7424" t="str">
            <v>MES</v>
          </cell>
          <cell r="D7424" t="str">
            <v>COEFICIENTE DE REPRESENTATIVIDADE</v>
          </cell>
          <cell r="E7424" t="str">
            <v>37,29</v>
          </cell>
        </row>
        <row r="7425">
          <cell r="A7425" t="str">
            <v>101330</v>
          </cell>
          <cell r="B7425" t="str">
            <v>CURSO DE CAPACITAÇÃO PARA MARCENEIRO (ENCARGOS COMPLEMENTARES) - MENSALISTA</v>
          </cell>
          <cell r="C7425" t="str">
            <v>MES</v>
          </cell>
          <cell r="D7425" t="str">
            <v>COEFICIENTE DE REPRESENTATIVIDADE</v>
          </cell>
          <cell r="E7425" t="str">
            <v>30,50</v>
          </cell>
        </row>
        <row r="7426">
          <cell r="A7426" t="str">
            <v>101331</v>
          </cell>
          <cell r="B7426" t="str">
            <v>CURSO DE CAPACITAÇÃO PARA MARMORISTA / GRANITEIRO (ENCARGOS COMPLEMENTARES) - MENSALISTA</v>
          </cell>
          <cell r="C7426" t="str">
            <v>MES</v>
          </cell>
          <cell r="D7426" t="str">
            <v>COEFICIENTE DE REPRESENTATIVIDADE</v>
          </cell>
          <cell r="E7426" t="str">
            <v>31,33</v>
          </cell>
        </row>
        <row r="7427">
          <cell r="A7427" t="str">
            <v>101332</v>
          </cell>
          <cell r="B7427" t="str">
            <v>CURSO DE CAPACITAÇÃO PARA MOTORISTA DE CARRO DE PASSEIO (ENCARGOS COMPLEMENTARES) - MENSALISTA</v>
          </cell>
          <cell r="C7427" t="str">
            <v>MES</v>
          </cell>
          <cell r="D7427" t="str">
            <v>COEFICIENTE DE REPRESENTATIVIDADE</v>
          </cell>
          <cell r="E7427" t="str">
            <v>9,66</v>
          </cell>
        </row>
        <row r="7428">
          <cell r="A7428" t="str">
            <v>101333</v>
          </cell>
          <cell r="B7428" t="str">
            <v>CURSO DE CAPACITAÇÃO PARA MECÂNICO DE EQUIPAMENTOS PESADOS (ENCARGOS COMPLEMENTARES) - MENSALISTA</v>
          </cell>
          <cell r="C7428" t="str">
            <v>MES</v>
          </cell>
          <cell r="D7428" t="str">
            <v>COEFICIENTE DE REPRESENTATIVIDADE</v>
          </cell>
          <cell r="E7428" t="str">
            <v>25,19</v>
          </cell>
        </row>
        <row r="7429">
          <cell r="A7429" t="str">
            <v>101334</v>
          </cell>
          <cell r="B7429" t="str">
            <v>CURSO DE CAPACITAÇÃO PARA MECÂNICO DE REFRIGERAÇÃO (ENCARGOS COMPLEMENTARES) - MENSALISTA</v>
          </cell>
          <cell r="C7429" t="str">
            <v>MES</v>
          </cell>
          <cell r="D7429" t="str">
            <v>COEFICIENTE DE REPRESENTATIVIDADE</v>
          </cell>
          <cell r="E7429" t="str">
            <v>58,71</v>
          </cell>
        </row>
        <row r="7430">
          <cell r="A7430" t="str">
            <v>101335</v>
          </cell>
          <cell r="B7430" t="str">
            <v>CURSO DE CAPACITAÇÃO PARA MOTORISTA DE ONIBUS / MICRO-ONIBUS (ENCARGOS COMPLEMENTARES) - MENSALISTA</v>
          </cell>
          <cell r="C7430" t="str">
            <v>MES</v>
          </cell>
          <cell r="D7430" t="str">
            <v>COEFICIENTE DE REPRESENTATIVIDADE</v>
          </cell>
          <cell r="E7430" t="str">
            <v>10,49</v>
          </cell>
        </row>
        <row r="7431">
          <cell r="A7431" t="str">
            <v>101336</v>
          </cell>
          <cell r="B7431" t="str">
            <v>CURSO DE CAPACITAÇÃO PARA MOTORISTA OPERADOR DE CAMINHAO COM MUNCK (ENCARGOS COMPLEMENTARES) - MENSALISTA</v>
          </cell>
          <cell r="C7431" t="str">
            <v>MES</v>
          </cell>
          <cell r="D7431" t="str">
            <v>COEFICIENTE DE REPRESENTATIVIDADE</v>
          </cell>
          <cell r="E7431" t="str">
            <v>39,06</v>
          </cell>
        </row>
        <row r="7432">
          <cell r="A7432" t="str">
            <v>101337</v>
          </cell>
          <cell r="B7432" t="str">
            <v>CURSO DE CAPACITAÇÃO PARA NIVELADOR (ENCARGOS COMPLEMENTARES) - MENSALISTA</v>
          </cell>
          <cell r="C7432" t="str">
            <v>MES</v>
          </cell>
          <cell r="D7432" t="str">
            <v>COEFICIENTE DE REPRESENTATIVIDADE</v>
          </cell>
          <cell r="E7432" t="str">
            <v>20,76</v>
          </cell>
        </row>
        <row r="7433">
          <cell r="A7433" t="str">
            <v>101338</v>
          </cell>
          <cell r="B7433" t="str">
            <v>CURSO DE CAPACITAÇÃO PARA OPERADOR DE BATE-ESTACAS (ENCARGOS COMPLEMENTARES) - MENSALISTA</v>
          </cell>
          <cell r="C7433" t="str">
            <v>MES</v>
          </cell>
          <cell r="D7433" t="str">
            <v>COEFICIENTE DE REPRESENTATIVIDADE</v>
          </cell>
          <cell r="E7433" t="str">
            <v>24,19</v>
          </cell>
        </row>
        <row r="7434">
          <cell r="A7434" t="str">
            <v>101339</v>
          </cell>
          <cell r="B7434" t="str">
            <v>CURSO DE CAPACITAÇÃO PARA OPERADOR DE BETONEIRA (ENCARGOS COMPLEMENTARES) - MENSALISTA</v>
          </cell>
          <cell r="C7434" t="str">
            <v>MES</v>
          </cell>
          <cell r="D7434" t="str">
            <v>COEFICIENTE DE REPRESENTATIVIDADE</v>
          </cell>
          <cell r="E7434" t="str">
            <v>16,49</v>
          </cell>
        </row>
        <row r="7435">
          <cell r="A7435" t="str">
            <v>101340</v>
          </cell>
          <cell r="B7435" t="str">
            <v>CURSO DE CAPACITAÇÃO PARA OPERADOR DE BETONEIRA ESTACIONARIA / MISTURADOR (ENCARGOS COMPLEMENTARES) - MENSALISTA</v>
          </cell>
          <cell r="C7435" t="str">
            <v>MES</v>
          </cell>
          <cell r="D7435" t="str">
            <v>COEFICIENTE DE REPRESENTATIVIDADE</v>
          </cell>
          <cell r="E7435" t="str">
            <v>15,91</v>
          </cell>
        </row>
        <row r="7436">
          <cell r="A7436" t="str">
            <v>101341</v>
          </cell>
          <cell r="B7436" t="str">
            <v>CURSO DE CAPACITAÇÃO PARA OPERADOR DE COMPRESSOR DE AR OU COMPRESSORISTA (ENCARGOS COMPLEMENTARES) - MENSALISTA</v>
          </cell>
          <cell r="C7436" t="str">
            <v>MES</v>
          </cell>
          <cell r="D7436" t="str">
            <v>COEFICIENTE DE REPRESENTATIVIDADE</v>
          </cell>
          <cell r="E7436" t="str">
            <v>21,82</v>
          </cell>
        </row>
        <row r="7437">
          <cell r="A7437" t="str">
            <v>101342</v>
          </cell>
          <cell r="B7437" t="str">
            <v>CURSO DE CAPACITAÇÃO PARA OPERADOR DE DEMARCADORA DE FAIXAS DE TRAFEGO (ENCARGOS COMPLEMENTARES) - MENSALISTA</v>
          </cell>
          <cell r="C7437" t="str">
            <v>MES</v>
          </cell>
          <cell r="D7437" t="str">
            <v>COEFICIENTE DE REPRESENTATIVIDADE</v>
          </cell>
          <cell r="E7437" t="str">
            <v>20,29</v>
          </cell>
        </row>
        <row r="7438">
          <cell r="A7438" t="str">
            <v>101343</v>
          </cell>
          <cell r="B7438" t="str">
            <v>CURSO DE CAPACITAÇÃO PARA OPERADOR DE ESCAVADEIRA (ENCARGOS COMPLEMENTARES) - MENSALISTA</v>
          </cell>
          <cell r="C7438" t="str">
            <v>MES</v>
          </cell>
          <cell r="D7438" t="str">
            <v>COEFICIENTE DE REPRESENTATIVIDADE</v>
          </cell>
          <cell r="E7438" t="str">
            <v>30,82</v>
          </cell>
        </row>
        <row r="7439">
          <cell r="A7439" t="str">
            <v>101344</v>
          </cell>
          <cell r="B7439" t="str">
            <v>CURSO DE CAPACITAÇÃO PARA OPERADOR DE GUINCHO OU GUINCHEIRO (ENCARGOS COMPLEMENTARES) - MENSALISTA</v>
          </cell>
          <cell r="C7439" t="str">
            <v>MES</v>
          </cell>
          <cell r="D7439" t="str">
            <v>COEFICIENTE DE REPRESENTATIVIDADE</v>
          </cell>
          <cell r="E7439" t="str">
            <v>37,53</v>
          </cell>
        </row>
        <row r="7440">
          <cell r="A7440" t="str">
            <v>101345</v>
          </cell>
          <cell r="B7440" t="str">
            <v>CURSO DE CAPACITAÇÃO PARA OPERADOR DE GUINDASTE (ENCARGOS COMPLEMENTARES) - MENSALISTA</v>
          </cell>
          <cell r="C7440" t="str">
            <v>MES</v>
          </cell>
          <cell r="D7440" t="str">
            <v>COEFICIENTE DE REPRESENTATIVIDADE</v>
          </cell>
          <cell r="E7440" t="str">
            <v>38,68</v>
          </cell>
        </row>
        <row r="7441">
          <cell r="A7441" t="str">
            <v>101346</v>
          </cell>
          <cell r="B7441" t="str">
            <v>CURSO DE CAPACITAÇÃO PARA OPERADOR DE JATO ABRASIVO OU JATISTA (ENCARGOS COMPLEMENTARES) - MENSALISTA</v>
          </cell>
          <cell r="C7441" t="str">
            <v>MES</v>
          </cell>
          <cell r="D7441" t="str">
            <v>COEFICIENTE DE REPRESENTATIVIDADE</v>
          </cell>
          <cell r="E7441" t="str">
            <v>27,59</v>
          </cell>
        </row>
        <row r="7442">
          <cell r="A7442" t="str">
            <v>101347</v>
          </cell>
          <cell r="B7442" t="str">
            <v>CURSO DE CAPACITAÇÃO PARA OPERADOR DE MAQUINAS E TRATORES DIVERSOS (ENCARGOS COMPLEMENTARES) - MENSALISTA</v>
          </cell>
          <cell r="C7442" t="str">
            <v>MES</v>
          </cell>
          <cell r="D7442" t="str">
            <v>COEFICIENTE DE REPRESENTATIVIDADE</v>
          </cell>
          <cell r="E7442" t="str">
            <v>29,22</v>
          </cell>
        </row>
        <row r="7443">
          <cell r="A7443" t="str">
            <v>101348</v>
          </cell>
          <cell r="B7443" t="str">
            <v>CURSO DE CAPACITAÇÃO PARA OPERADOR DE MARTELETE OU MARTELETEIRO (ENCARGOS COMPLEMENTARES) - MENSALISTA</v>
          </cell>
          <cell r="C7443" t="str">
            <v>MES</v>
          </cell>
          <cell r="D7443" t="str">
            <v>COEFICIENTE DE REPRESENTATIVIDADE</v>
          </cell>
          <cell r="E7443" t="str">
            <v>19,07</v>
          </cell>
        </row>
        <row r="7444">
          <cell r="A7444" t="str">
            <v>101349</v>
          </cell>
          <cell r="B7444" t="str">
            <v>CURSO DE CAPACITAÇÃO PARA OPERADOR DE MOTO SCRAPER (ENCARGOS COMPLEMENTARES) - MENSALISTA</v>
          </cell>
          <cell r="C7444" t="str">
            <v>MES</v>
          </cell>
          <cell r="D7444" t="str">
            <v>COEFICIENTE DE REPRESENTATIVIDADE</v>
          </cell>
          <cell r="E7444" t="str">
            <v>20,64</v>
          </cell>
        </row>
        <row r="7445">
          <cell r="A7445" t="str">
            <v>101350</v>
          </cell>
          <cell r="B7445" t="str">
            <v>CURSO DE CAPACITAÇÃO PARA OPERADOR DE MOTONIVELADORA (ENCARGOS COMPLEMENTARES) - MENSALISTA</v>
          </cell>
          <cell r="C7445" t="str">
            <v>MES</v>
          </cell>
          <cell r="D7445" t="str">
            <v>COEFICIENTE DE REPRESENTATIVIDADE</v>
          </cell>
          <cell r="E7445" t="str">
            <v>25,32</v>
          </cell>
        </row>
        <row r="7446">
          <cell r="A7446" t="str">
            <v>101351</v>
          </cell>
          <cell r="B7446" t="str">
            <v>CURSO DE CAPACITAÇÃO PARA OPERADOR DE PA CARREGADEIRA (ENCARGOS COMPLEMENTARES) - MENSALISTA</v>
          </cell>
          <cell r="C7446" t="str">
            <v>MES</v>
          </cell>
          <cell r="D7446" t="str">
            <v>COEFICIENTE DE REPRESENTATIVIDADE</v>
          </cell>
          <cell r="E7446" t="str">
            <v>23,81</v>
          </cell>
        </row>
        <row r="7447">
          <cell r="A7447" t="str">
            <v>101352</v>
          </cell>
          <cell r="B7447" t="str">
            <v>CURSO DE CAPACITAÇÃO PARA OPERADOR DE PAVIMENTADORA / MESA VIBROACABADORA (ENCARGOS COMPLEMENTARES) - MENSALISTA</v>
          </cell>
          <cell r="C7447" t="str">
            <v>MES</v>
          </cell>
          <cell r="D7447" t="str">
            <v>COEFICIENTE DE REPRESENTATIVIDADE</v>
          </cell>
          <cell r="E7447" t="str">
            <v>21,31</v>
          </cell>
        </row>
        <row r="7448">
          <cell r="A7448" t="str">
            <v>101353</v>
          </cell>
          <cell r="B7448" t="str">
            <v>CURSO DE CAPACITAÇÃO PARA OPERADOR DE ROLO COMPACTADOR (ENCARGOS COMPLEMENTARES) - MENSALISTA</v>
          </cell>
          <cell r="C7448" t="str">
            <v>MES</v>
          </cell>
          <cell r="D7448" t="str">
            <v>COEFICIENTE DE REPRESENTATIVIDADE</v>
          </cell>
          <cell r="E7448" t="str">
            <v>19,07</v>
          </cell>
        </row>
        <row r="7449">
          <cell r="A7449" t="str">
            <v>101354</v>
          </cell>
          <cell r="B7449" t="str">
            <v>CURSO DE CAPACITAÇÃO PARA OPERADOR DE TRATOR - EXCLUSIVE AGROPECUARIA (ENCARGOS COMPLEMENTARES) - MENSALISTA</v>
          </cell>
          <cell r="C7449" t="str">
            <v>MES</v>
          </cell>
          <cell r="D7449" t="str">
            <v>COEFICIENTE DE REPRESENTATIVIDADE</v>
          </cell>
          <cell r="E7449" t="str">
            <v>32,27</v>
          </cell>
        </row>
        <row r="7450">
          <cell r="A7450" t="str">
            <v>101355</v>
          </cell>
          <cell r="B7450" t="str">
            <v>CURSO DE CAPACITAÇÃO PARA OPERADOR DE USINA DE ASFALTO, DE SOLOS OU DE CONCRETO (ENCARGOS COMPLEMENTARES) - MENSALISTA</v>
          </cell>
          <cell r="C7450" t="str">
            <v>MES</v>
          </cell>
          <cell r="D7450" t="str">
            <v>COEFICIENTE DE REPRESENTATIVIDADE</v>
          </cell>
          <cell r="E7450" t="str">
            <v>18,30</v>
          </cell>
        </row>
        <row r="7451">
          <cell r="A7451" t="str">
            <v>101356</v>
          </cell>
          <cell r="B7451" t="str">
            <v>CURSO DE CAPACITAÇÃO PARA PASTILHEIRO (ENCARGOS COMPLEMENTARES) - MENSALISTA</v>
          </cell>
          <cell r="C7451" t="str">
            <v>MES</v>
          </cell>
          <cell r="D7451" t="str">
            <v>COEFICIENTE DE REPRESENTATIVIDADE</v>
          </cell>
          <cell r="E7451" t="str">
            <v>31,41</v>
          </cell>
        </row>
        <row r="7452">
          <cell r="A7452" t="str">
            <v>101357</v>
          </cell>
          <cell r="B7452" t="str">
            <v>CURSO DE CAPACITAÇÃO PARA PEDREIRO (ENCARGOS COMPLEMENTARES) - MENSALISTA</v>
          </cell>
          <cell r="C7452" t="str">
            <v>MES</v>
          </cell>
          <cell r="D7452" t="str">
            <v>COEFICIENTE DE REPRESENTATIVIDADE</v>
          </cell>
          <cell r="E7452" t="str">
            <v>45,13</v>
          </cell>
        </row>
        <row r="7453">
          <cell r="A7453" t="str">
            <v>101358</v>
          </cell>
          <cell r="B7453" t="str">
            <v>CURSO DE CAPACITAÇÃO PARA PINTOR (ENCARGOS COMPLEMENTARES) - MENSALISTA</v>
          </cell>
          <cell r="C7453" t="str">
            <v>MES</v>
          </cell>
          <cell r="D7453" t="str">
            <v>COEFICIENTE DE REPRESENTATIVIDADE</v>
          </cell>
          <cell r="E7453" t="str">
            <v>31,41</v>
          </cell>
        </row>
        <row r="7454">
          <cell r="A7454" t="str">
            <v>101359</v>
          </cell>
          <cell r="B7454" t="str">
            <v>CURSO DE CAPACITAÇÃO PARA PINTOR DE LETREIROS (ENCARGOS COMPLEMENTARES) - MENSALISTA</v>
          </cell>
          <cell r="C7454" t="str">
            <v>MES</v>
          </cell>
          <cell r="D7454" t="str">
            <v>COEFICIENTE DE REPRESENTATIVIDADE</v>
          </cell>
          <cell r="E7454" t="str">
            <v>30,50</v>
          </cell>
        </row>
        <row r="7455">
          <cell r="A7455" t="str">
            <v>101360</v>
          </cell>
          <cell r="B7455" t="str">
            <v>CURSO DE CAPACITAÇÃO PARA PINTOR PARA TINTA EPOXI (ENCARGOS COMPLEMENTARES) - MENSALISTA</v>
          </cell>
          <cell r="C7455" t="str">
            <v>MES</v>
          </cell>
          <cell r="D7455" t="str">
            <v>COEFICIENTE DE REPRESENTATIVIDADE</v>
          </cell>
          <cell r="E7455" t="str">
            <v>31,41</v>
          </cell>
        </row>
        <row r="7456">
          <cell r="A7456" t="str">
            <v>101361</v>
          </cell>
          <cell r="B7456" t="str">
            <v>CURSO DE CAPACITAÇÃO PARA POCEIRO / ESCAVADOR DE VALAS E TUBULOES (ENCARGOS COMPLEMENTARES) - MENSALISTA</v>
          </cell>
          <cell r="C7456" t="str">
            <v>MES</v>
          </cell>
          <cell r="D7456" t="str">
            <v>COEFICIENTE DE REPRESENTATIVIDADE</v>
          </cell>
          <cell r="E7456" t="str">
            <v>34,64</v>
          </cell>
        </row>
        <row r="7457">
          <cell r="A7457" t="str">
            <v>101362</v>
          </cell>
          <cell r="B7457" t="str">
            <v>CURSO DE CAPACITAÇÃO PARA RASTELEIRO (ENCARGOS COMPLEMENTARES) - MENSALISTA</v>
          </cell>
          <cell r="C7457" t="str">
            <v>MES</v>
          </cell>
          <cell r="D7457" t="str">
            <v>COEFICIENTE DE REPRESENTATIVIDADE</v>
          </cell>
          <cell r="E7457" t="str">
            <v>8,82</v>
          </cell>
        </row>
        <row r="7458">
          <cell r="A7458" t="str">
            <v>101363</v>
          </cell>
          <cell r="B7458" t="str">
            <v>CURSO DE CAPACITAÇÃO PARA SERRALHEIRO (ENCARGOS COMPLEMENTARES) - MENSALISTA</v>
          </cell>
          <cell r="C7458" t="str">
            <v>MES</v>
          </cell>
          <cell r="D7458" t="str">
            <v>COEFICIENTE DE REPRESENTATIVIDADE</v>
          </cell>
          <cell r="E7458" t="str">
            <v>24,54</v>
          </cell>
        </row>
        <row r="7459">
          <cell r="A7459" t="str">
            <v>101364</v>
          </cell>
          <cell r="B7459" t="str">
            <v>CURSO DE CAPACITAÇÃO PARA SERVENTE DE OBRAS (ENCARGOS COMPLEMENTARES) - MENSALISTA</v>
          </cell>
          <cell r="C7459" t="str">
            <v>MES</v>
          </cell>
          <cell r="D7459" t="str">
            <v>COEFICIENTE DE REPRESENTATIVIDADE</v>
          </cell>
          <cell r="E7459" t="str">
            <v>32,54</v>
          </cell>
        </row>
        <row r="7460">
          <cell r="A7460" t="str">
            <v>101365</v>
          </cell>
          <cell r="B7460" t="str">
            <v>CURSO DE CAPACITAÇÃO PARA SOLDADOR (ENCARGOS COMPLEMENTARES) - MENSALISTA</v>
          </cell>
          <cell r="C7460" t="str">
            <v>MES</v>
          </cell>
          <cell r="D7460" t="str">
            <v>COEFICIENTE DE REPRESENTATIVIDADE</v>
          </cell>
          <cell r="E7460" t="str">
            <v>24,54</v>
          </cell>
        </row>
        <row r="7461">
          <cell r="A7461" t="str">
            <v>101366</v>
          </cell>
          <cell r="B7461" t="str">
            <v>CURSO DE CAPACITAÇÃO PARA SOLDADOR ELETRICO (ENCARGOS COMPLEMENTARES) - MENSALISTA</v>
          </cell>
          <cell r="C7461" t="str">
            <v>MES</v>
          </cell>
          <cell r="D7461" t="str">
            <v>COEFICIENTE DE REPRESENTATIVIDADE</v>
          </cell>
          <cell r="E7461" t="str">
            <v>28,84</v>
          </cell>
        </row>
        <row r="7462">
          <cell r="A7462" t="str">
            <v>101367</v>
          </cell>
          <cell r="B7462" t="str">
            <v>CURSO DE CAPACITAÇÃO PARA TAQUEADOR OU TAQUEIRO (ENCARGOS COMPLEMENTARES) - MENSALISTA</v>
          </cell>
          <cell r="C7462" t="str">
            <v>MES</v>
          </cell>
          <cell r="D7462" t="str">
            <v>COEFICIENTE DE REPRESENTATIVIDADE</v>
          </cell>
          <cell r="E7462" t="str">
            <v>24,54</v>
          </cell>
        </row>
        <row r="7463">
          <cell r="A7463" t="str">
            <v>101368</v>
          </cell>
          <cell r="B7463" t="str">
            <v>CURSO DE CAPACITAÇÃO PARA TECNICO EM LABORATORIO E CAMPO DE CONSTRUCAO CIVIL (ENCARGOS COMPLEMENTARES) - MENSALISTA</v>
          </cell>
          <cell r="C7463" t="str">
            <v>MES</v>
          </cell>
          <cell r="D7463" t="str">
            <v>COEFICIENTE DE REPRESENTATIVIDADE</v>
          </cell>
          <cell r="E7463" t="str">
            <v>17,83</v>
          </cell>
        </row>
        <row r="7464">
          <cell r="A7464" t="str">
            <v>101369</v>
          </cell>
          <cell r="B7464" t="str">
            <v>CURSO DE CAPACITAÇÃO PARA TECNICO EM SONDAGEM (ENCARGOS COMPLEMENTARES) - MENSALISTA</v>
          </cell>
          <cell r="C7464" t="str">
            <v>MES</v>
          </cell>
          <cell r="D7464" t="str">
            <v>COEFICIENTE DE REPRESENTATIVIDADE</v>
          </cell>
          <cell r="E7464" t="str">
            <v>34,04</v>
          </cell>
        </row>
        <row r="7465">
          <cell r="A7465" t="str">
            <v>101370</v>
          </cell>
          <cell r="B7465" t="str">
            <v>CURSO DE CAPACITAÇÃO PARA TELHADOR (ENCARGOS COMPLEMENTARES) - MENSALISTA</v>
          </cell>
          <cell r="C7465" t="str">
            <v>MES</v>
          </cell>
          <cell r="D7465" t="str">
            <v>COEFICIENTE DE REPRESENTATIVIDADE</v>
          </cell>
          <cell r="E7465" t="str">
            <v>24,25</v>
          </cell>
        </row>
        <row r="7466">
          <cell r="A7466" t="str">
            <v>101371</v>
          </cell>
          <cell r="B7466" t="str">
            <v>CURSO DE CAPACITAÇÃO PARA VIDRACEIRO (ENCARGOS COMPLEMENTARES) - MENSALISTA</v>
          </cell>
          <cell r="C7466" t="str">
            <v>MES</v>
          </cell>
          <cell r="D7466" t="str">
            <v>COEFICIENTE DE REPRESENTATIVIDADE</v>
          </cell>
          <cell r="E7466" t="str">
            <v>23,90</v>
          </cell>
        </row>
        <row r="7467">
          <cell r="A7467" t="str">
            <v>101372</v>
          </cell>
          <cell r="B7467" t="str">
            <v>CURSO DE CAPACITAÇÃO PARA VIGIA DIURNO (ENCARGOS COMPLEMENTARES) - MENSALISTA</v>
          </cell>
          <cell r="C7467" t="str">
            <v>MES</v>
          </cell>
          <cell r="D7467" t="str">
            <v>COEFICIENTE DE REPRESENTATIVIDADE</v>
          </cell>
          <cell r="E7467" t="str">
            <v>7,81</v>
          </cell>
        </row>
        <row r="7468">
          <cell r="A7468" t="str">
            <v>101373</v>
          </cell>
          <cell r="B7468" t="str">
            <v>ENGENHEIRO CIVIL SENIOR COM ENCARGOS COMPLEMENTARES</v>
          </cell>
          <cell r="C7468" t="str">
            <v>H</v>
          </cell>
          <cell r="D7468" t="str">
            <v>COEFICIENTE DE REPRESENTATIVIDADE</v>
          </cell>
          <cell r="E7468" t="str">
            <v>150,56</v>
          </cell>
        </row>
        <row r="7469">
          <cell r="A7469" t="str">
            <v>101374</v>
          </cell>
          <cell r="B7469" t="str">
            <v>AJUDANTE DE ARMADOR COM ENCARGOS COMPLEMENTARES</v>
          </cell>
          <cell r="C7469" t="str">
            <v>MES</v>
          </cell>
          <cell r="D7469" t="str">
            <v>COEFICIENTE DE REPRESENTATIVIDADE</v>
          </cell>
          <cell r="E7469" t="str">
            <v>3.088,04</v>
          </cell>
        </row>
        <row r="7470">
          <cell r="A7470" t="str">
            <v>101375</v>
          </cell>
          <cell r="B7470" t="str">
            <v>AJUDANTE DE ELETRICISTA COM ENCARGOS COMPLEMENTARES</v>
          </cell>
          <cell r="C7470" t="str">
            <v>MES</v>
          </cell>
          <cell r="D7470" t="str">
            <v>COEFICIENTE DE REPRESENTATIVIDADE</v>
          </cell>
          <cell r="E7470" t="str">
            <v>3.256,20</v>
          </cell>
        </row>
        <row r="7471">
          <cell r="A7471" t="str">
            <v>101376</v>
          </cell>
          <cell r="B7471" t="str">
            <v>AJUDANTE DE ESTRUTURAS METÁLICAS COM ENCARGOS COMPLEMENTARES</v>
          </cell>
          <cell r="C7471" t="str">
            <v>MES</v>
          </cell>
          <cell r="D7471" t="str">
            <v>COEFICIENTE DE REPRESENTATIVIDADE</v>
          </cell>
          <cell r="E7471" t="str">
            <v>2.976,55</v>
          </cell>
        </row>
        <row r="7472">
          <cell r="A7472" t="str">
            <v>101377</v>
          </cell>
          <cell r="B7472" t="str">
            <v>AJUDANTE DE OPERAÇÃO EM GERAL COM ENCARGOS COMPLEMENTARES</v>
          </cell>
          <cell r="C7472" t="str">
            <v>MES</v>
          </cell>
          <cell r="D7472" t="str">
            <v>COEFICIENTE DE REPRESENTATIVIDADE</v>
          </cell>
          <cell r="E7472" t="str">
            <v>2.979,68</v>
          </cell>
        </row>
        <row r="7473">
          <cell r="A7473" t="str">
            <v>101378</v>
          </cell>
          <cell r="B7473" t="str">
            <v>AJUDANTE DE PINTOR COM ENCARGOS COMPLEMENTARES</v>
          </cell>
          <cell r="C7473" t="str">
            <v>MES</v>
          </cell>
          <cell r="D7473" t="str">
            <v>COEFICIENTE DE REPRESENTATIVIDADE</v>
          </cell>
          <cell r="E7473" t="str">
            <v>3.475,76</v>
          </cell>
        </row>
        <row r="7474">
          <cell r="A7474" t="str">
            <v>101379</v>
          </cell>
          <cell r="B7474" t="str">
            <v>AJUDANTE DE SERRALHEIRO COM ENCARGOS COMPLEMENTARES</v>
          </cell>
          <cell r="C7474" t="str">
            <v>MES</v>
          </cell>
          <cell r="D7474" t="str">
            <v>COEFICIENTE DE REPRESENTATIVIDADE</v>
          </cell>
          <cell r="E7474" t="str">
            <v>3.218,05</v>
          </cell>
        </row>
        <row r="7475">
          <cell r="A7475" t="str">
            <v>101380</v>
          </cell>
          <cell r="B7475" t="str">
            <v>AJUDANTE ESPECIALIZADO COM ENCARGOS COMPLEMENTARES</v>
          </cell>
          <cell r="C7475" t="str">
            <v>MES</v>
          </cell>
          <cell r="D7475" t="str">
            <v>COEFICIENTE DE REPRESENTATIVIDADE</v>
          </cell>
          <cell r="E7475" t="str">
            <v>3.216,28</v>
          </cell>
        </row>
        <row r="7476">
          <cell r="A7476" t="str">
            <v>101381</v>
          </cell>
          <cell r="B7476" t="str">
            <v>ARMADOR COM ENCARGOS COMPLEMENTARES</v>
          </cell>
          <cell r="C7476" t="str">
            <v>MES</v>
          </cell>
          <cell r="D7476" t="str">
            <v>COEFICIENTE DE REPRESENTATIVIDADE</v>
          </cell>
          <cell r="E7476" t="str">
            <v>3.875,91</v>
          </cell>
        </row>
        <row r="7477">
          <cell r="A7477" t="str">
            <v>101382</v>
          </cell>
          <cell r="B7477" t="str">
            <v>ASSENTADOR DE MANILHAS COM ENCARGOS COMPLEMENTARES</v>
          </cell>
          <cell r="C7477" t="str">
            <v>MES</v>
          </cell>
          <cell r="D7477" t="str">
            <v>COEFICIENTE DE REPRESENTATIVIDADE</v>
          </cell>
          <cell r="E7477" t="str">
            <v>3.959,07</v>
          </cell>
        </row>
        <row r="7478">
          <cell r="A7478" t="str">
            <v>101383</v>
          </cell>
          <cell r="B7478" t="str">
            <v>AUXILIAR DE AZULEJISTA COM ENCARGOS COMPLEMENTARES</v>
          </cell>
          <cell r="C7478" t="str">
            <v>MES</v>
          </cell>
          <cell r="D7478" t="str">
            <v>COEFICIENTE DE REPRESENTATIVIDADE</v>
          </cell>
          <cell r="E7478" t="str">
            <v>3.092,92</v>
          </cell>
        </row>
        <row r="7479">
          <cell r="A7479" t="str">
            <v>101384</v>
          </cell>
          <cell r="B7479" t="str">
            <v>AUXILIAR DE ENCANADOR OU BOMBEIRO HIDRÁULICO COM ENCARGOS COMPLEMENTARES</v>
          </cell>
          <cell r="C7479" t="str">
            <v>MES</v>
          </cell>
          <cell r="D7479" t="str">
            <v>COEFICIENTE DE REPRESENTATIVIDADE</v>
          </cell>
          <cell r="E7479" t="str">
            <v>3.099,10</v>
          </cell>
        </row>
        <row r="7480">
          <cell r="A7480" t="str">
            <v>101385</v>
          </cell>
          <cell r="B7480" t="str">
            <v>AUXILIAR DE LABORATORISTA DE SOLOS E DE CONCRETO COM ENCARGOS COMPLEMENTARES</v>
          </cell>
          <cell r="C7480" t="str">
            <v>MES</v>
          </cell>
          <cell r="D7480" t="str">
            <v>COEFICIENTE DE REPRESENTATIVIDADE</v>
          </cell>
          <cell r="E7480" t="str">
            <v>4.558,38</v>
          </cell>
        </row>
        <row r="7481">
          <cell r="A7481" t="str">
            <v>101386</v>
          </cell>
          <cell r="B7481" t="str">
            <v>AUXILIAR DE MECÂNICO COM ENCARGOS COMPLEMENTARES</v>
          </cell>
          <cell r="C7481" t="str">
            <v>MES</v>
          </cell>
          <cell r="D7481" t="str">
            <v>COEFICIENTE DE REPRESENTATIVIDADE</v>
          </cell>
          <cell r="E7481" t="str">
            <v>3.145,98</v>
          </cell>
        </row>
        <row r="7482">
          <cell r="A7482" t="str">
            <v>101387</v>
          </cell>
          <cell r="B7482" t="str">
            <v>AUXILIAR DE PEDREIRO COM ENCARGOS COMPLEMENTARES</v>
          </cell>
          <cell r="C7482" t="str">
            <v>MES</v>
          </cell>
          <cell r="D7482" t="str">
            <v>COEFICIENTE DE REPRESENTATIVIDADE</v>
          </cell>
          <cell r="E7482" t="str">
            <v>3.092,92</v>
          </cell>
        </row>
        <row r="7483">
          <cell r="A7483" t="str">
            <v>101388</v>
          </cell>
          <cell r="B7483" t="str">
            <v>AUXILIAR DE SERVIÇOS GERAIS COM ENCARGOS COMPLEMENTARES</v>
          </cell>
          <cell r="C7483" t="str">
            <v>MES</v>
          </cell>
          <cell r="D7483" t="str">
            <v>COEFICIENTE DE REPRESENTATIVIDADE</v>
          </cell>
          <cell r="E7483" t="str">
            <v>3.084,28</v>
          </cell>
        </row>
        <row r="7484">
          <cell r="A7484" t="str">
            <v>101389</v>
          </cell>
          <cell r="B7484" t="str">
            <v>AUXILIAR DE TOPÓGRAFO COM ENCARGOS COMPLEMENTARES</v>
          </cell>
          <cell r="C7484" t="str">
            <v>MES</v>
          </cell>
          <cell r="D7484" t="str">
            <v>COEFICIENTE DE REPRESENTATIVIDADE</v>
          </cell>
          <cell r="E7484" t="str">
            <v>2.864,13</v>
          </cell>
        </row>
        <row r="7485">
          <cell r="A7485" t="str">
            <v>101390</v>
          </cell>
          <cell r="B7485" t="str">
            <v>AUXILIAR TÉCNICO / ASSISTENTE DE ENGENHARIA COM ENCARGOS COMPLEMENTARES</v>
          </cell>
          <cell r="C7485" t="str">
            <v>MES</v>
          </cell>
          <cell r="D7485" t="str">
            <v>COEFICIENTE DE REPRESENTATIVIDADE</v>
          </cell>
          <cell r="E7485" t="str">
            <v>3.564,35</v>
          </cell>
        </row>
        <row r="7486">
          <cell r="A7486" t="str">
            <v>101391</v>
          </cell>
          <cell r="B7486" t="str">
            <v>AZULEJISTA OU LADRILHEIRO COM ENCARGOS COMPLEMENTARES</v>
          </cell>
          <cell r="C7486" t="str">
            <v>MES</v>
          </cell>
          <cell r="D7486" t="str">
            <v>COEFICIENTE DE REPRESENTATIVIDADE</v>
          </cell>
          <cell r="E7486" t="str">
            <v>3.882,78</v>
          </cell>
        </row>
        <row r="7487">
          <cell r="A7487" t="str">
            <v>101392</v>
          </cell>
          <cell r="B7487" t="str">
            <v>BLASTER, DINAMITADOR OU CABO DE FORÇA COM ENCARGOS COMPLEMENTARES</v>
          </cell>
          <cell r="C7487" t="str">
            <v>MES</v>
          </cell>
          <cell r="D7487" t="str">
            <v>COEFICIENTE DE REPRESENTATIVIDADE</v>
          </cell>
          <cell r="E7487" t="str">
            <v>3.966,67</v>
          </cell>
        </row>
        <row r="7488">
          <cell r="A7488" t="str">
            <v>101394</v>
          </cell>
          <cell r="B7488" t="str">
            <v>CALCETEIRO COM ENCARGOS COMPLEMENTARES</v>
          </cell>
          <cell r="C7488" t="str">
            <v>MES</v>
          </cell>
          <cell r="D7488" t="str">
            <v>COEFICIENTE DE REPRESENTATIVIDADE</v>
          </cell>
          <cell r="E7488" t="str">
            <v>3.875,91</v>
          </cell>
        </row>
        <row r="7489">
          <cell r="A7489" t="str">
            <v>101395</v>
          </cell>
          <cell r="B7489" t="str">
            <v>CARPINTEIRO AUXILIAR COM ENCARGOS COMPLEMENTARES</v>
          </cell>
          <cell r="C7489" t="str">
            <v>MES</v>
          </cell>
          <cell r="D7489" t="str">
            <v>COEFICIENTE DE REPRESENTATIVIDADE</v>
          </cell>
          <cell r="E7489" t="str">
            <v>3.189,99</v>
          </cell>
        </row>
        <row r="7490">
          <cell r="A7490" t="str">
            <v>101396</v>
          </cell>
          <cell r="B7490" t="str">
            <v>CARPINTEIRO DE ESQUADRIAS COM ENCARGOS COMPLEMENTARES</v>
          </cell>
          <cell r="C7490" t="str">
            <v>MES</v>
          </cell>
          <cell r="D7490" t="str">
            <v>COEFICIENTE DE REPRESENTATIVIDADE</v>
          </cell>
          <cell r="E7490" t="str">
            <v>3.720,69</v>
          </cell>
        </row>
        <row r="7491">
          <cell r="A7491" t="str">
            <v>101397</v>
          </cell>
          <cell r="B7491" t="str">
            <v>CARPINTEIRO DE FORMAS COM ENCARGOS COMPLEMENTARES</v>
          </cell>
          <cell r="C7491" t="str">
            <v>MES</v>
          </cell>
          <cell r="D7491" t="str">
            <v>COEFICIENTE DE REPRESENTATIVIDADE</v>
          </cell>
          <cell r="E7491" t="str">
            <v>3.842,64</v>
          </cell>
        </row>
        <row r="7492">
          <cell r="A7492" t="str">
            <v>101398</v>
          </cell>
          <cell r="B7492" t="str">
            <v>CAVOUQUEIRO OU OPERADOR DE PERFURATRIZ COM ENCARGOS COMPLEMENTARES</v>
          </cell>
          <cell r="C7492" t="str">
            <v>MES</v>
          </cell>
          <cell r="D7492" t="str">
            <v>COEFICIENTE DE REPRESENTATIVIDADE</v>
          </cell>
          <cell r="E7492" t="str">
            <v>3.576,83</v>
          </cell>
        </row>
        <row r="7493">
          <cell r="A7493" t="str">
            <v>101399</v>
          </cell>
          <cell r="B7493" t="str">
            <v>ELETRICISTA COM ENCARGOS COMPLEMENTARES</v>
          </cell>
          <cell r="C7493" t="str">
            <v>MES</v>
          </cell>
          <cell r="D7493" t="str">
            <v>COEFICIENTE DE REPRESENTATIVIDADE</v>
          </cell>
          <cell r="E7493" t="str">
            <v>3.927,33</v>
          </cell>
        </row>
        <row r="7494">
          <cell r="A7494" t="str">
            <v>101400</v>
          </cell>
          <cell r="B7494" t="str">
            <v>ELETRICISTA DE MANUTENÇÃO INDUSTRIAL COM ENCARGOS COMPLEMENTARES</v>
          </cell>
          <cell r="C7494" t="str">
            <v>MES</v>
          </cell>
          <cell r="D7494" t="str">
            <v>COEFICIENTE DE REPRESENTATIVIDADE</v>
          </cell>
          <cell r="E7494" t="str">
            <v>3.927,33</v>
          </cell>
        </row>
        <row r="7495">
          <cell r="A7495" t="str">
            <v>101401</v>
          </cell>
          <cell r="B7495" t="str">
            <v>ELETROTÉCNICO COM ENCARGOS COMPLEMENTARES</v>
          </cell>
          <cell r="C7495" t="str">
            <v>MES</v>
          </cell>
          <cell r="D7495" t="str">
            <v>COEFICIENTE DE REPRESENTATIVIDADE</v>
          </cell>
          <cell r="E7495" t="str">
            <v>4.996,37</v>
          </cell>
        </row>
        <row r="7496">
          <cell r="A7496" t="str">
            <v>101402</v>
          </cell>
          <cell r="B7496" t="str">
            <v>ENCANADOR OU BOMBEIRO HIDRÁULICO COM ENCARGOS COMPLEMENTARES</v>
          </cell>
          <cell r="C7496" t="str">
            <v>MES</v>
          </cell>
          <cell r="D7496" t="str">
            <v>COEFICIENTE DE REPRESENTATIVIDADE</v>
          </cell>
          <cell r="E7496" t="str">
            <v>3.760,27</v>
          </cell>
        </row>
        <row r="7497">
          <cell r="A7497" t="str">
            <v>101403</v>
          </cell>
          <cell r="B7497" t="str">
            <v>ENGENHEIRO CIVIL SENIOR COM ENCARGOS COMPLEMENTARES</v>
          </cell>
          <cell r="C7497" t="str">
            <v>MES</v>
          </cell>
          <cell r="D7497" t="str">
            <v>COEFICIENTE DE REPRESENTATIVIDADE</v>
          </cell>
          <cell r="E7497" t="str">
            <v>26.507,88</v>
          </cell>
        </row>
        <row r="7498">
          <cell r="A7498" t="str">
            <v>101404</v>
          </cell>
          <cell r="B7498" t="str">
            <v>ENGENHEIRO ELETRICISTA COM ENCARGOS COMPLEMENTARES</v>
          </cell>
          <cell r="C7498" t="str">
            <v>MES</v>
          </cell>
          <cell r="D7498" t="str">
            <v>COEFICIENTE DE REPRESENTATIVIDADE</v>
          </cell>
          <cell r="E7498" t="str">
            <v>16.763,96</v>
          </cell>
        </row>
        <row r="7499">
          <cell r="A7499" t="str">
            <v>101405</v>
          </cell>
          <cell r="B7499" t="str">
            <v>ENGENHEIRO SANITARISTA COM ENCARGOS COMPLEMENTARES</v>
          </cell>
          <cell r="C7499" t="str">
            <v>MES</v>
          </cell>
          <cell r="D7499" t="str">
            <v>COEFICIENTE DE REPRESENTATIVIDADE</v>
          </cell>
          <cell r="E7499" t="str">
            <v>16.025,42</v>
          </cell>
        </row>
        <row r="7500">
          <cell r="A7500" t="str">
            <v>101407</v>
          </cell>
          <cell r="B7500" t="str">
            <v>GESSEIRO COM ENCARGOS COMPLEMENTARES</v>
          </cell>
          <cell r="C7500" t="str">
            <v>MES</v>
          </cell>
          <cell r="D7500" t="str">
            <v>COEFICIENTE DE REPRESENTATIVIDADE</v>
          </cell>
          <cell r="E7500" t="str">
            <v>3.783,97</v>
          </cell>
        </row>
        <row r="7501">
          <cell r="A7501" t="str">
            <v>101408</v>
          </cell>
          <cell r="B7501" t="str">
            <v>IMPERMEABILIZADOR COM ENCARGOS COMPLEMENTARES</v>
          </cell>
          <cell r="C7501" t="str">
            <v>MES</v>
          </cell>
          <cell r="D7501" t="str">
            <v>COEFICIENTE DE REPRESENTATIVIDADE</v>
          </cell>
          <cell r="E7501" t="str">
            <v>3.896,50</v>
          </cell>
        </row>
        <row r="7502">
          <cell r="A7502" t="str">
            <v>101409</v>
          </cell>
          <cell r="B7502" t="str">
            <v>INSTALADOR DE TUBULAÇÕES COM ENCARGOS COMPLEMENTARES</v>
          </cell>
          <cell r="C7502" t="str">
            <v>MES</v>
          </cell>
          <cell r="D7502" t="str">
            <v>COEFICIENTE DE REPRESENTATIVIDADE</v>
          </cell>
          <cell r="E7502" t="str">
            <v>4.212,94</v>
          </cell>
        </row>
        <row r="7503">
          <cell r="A7503" t="str">
            <v>101410</v>
          </cell>
          <cell r="B7503" t="str">
            <v>JARDINEIRO COM ENCARGOS COMPLEMENTARES</v>
          </cell>
          <cell r="C7503" t="str">
            <v>MES</v>
          </cell>
          <cell r="D7503" t="str">
            <v>COEFICIENTE DE REPRESENTATIVIDADE</v>
          </cell>
          <cell r="E7503" t="str">
            <v>3.207,66</v>
          </cell>
        </row>
        <row r="7504">
          <cell r="A7504" t="str">
            <v>101411</v>
          </cell>
          <cell r="B7504" t="str">
            <v>LEITURISTA OU CADASTRISTA DE REDES DE ÁGUA COM ENCARGOS COMPLEMENTARES</v>
          </cell>
          <cell r="C7504" t="str">
            <v>MES</v>
          </cell>
          <cell r="D7504" t="str">
            <v>COEFICIENTE DE REPRESENTATIVIDADE</v>
          </cell>
          <cell r="E7504" t="str">
            <v>2.293,06</v>
          </cell>
        </row>
        <row r="7505">
          <cell r="A7505" t="str">
            <v>101412</v>
          </cell>
          <cell r="B7505" t="str">
            <v>MAÇARIQUEIRO COM ENCARGOS COMPLEMENTARES</v>
          </cell>
          <cell r="C7505" t="str">
            <v>MES</v>
          </cell>
          <cell r="D7505" t="str">
            <v>COEFICIENTE DE REPRESENTATIVIDADE</v>
          </cell>
          <cell r="E7505" t="str">
            <v>3.979,65</v>
          </cell>
        </row>
        <row r="7506">
          <cell r="A7506" t="str">
            <v>101413</v>
          </cell>
          <cell r="B7506" t="str">
            <v>MARCENEIRO COM ENCARGOS COMPLEMENTARES</v>
          </cell>
          <cell r="C7506" t="str">
            <v>MES</v>
          </cell>
          <cell r="D7506" t="str">
            <v>COEFICIENTE DE REPRESENTATIVIDADE</v>
          </cell>
          <cell r="E7506" t="str">
            <v>3.770,78</v>
          </cell>
        </row>
        <row r="7507">
          <cell r="A7507" t="str">
            <v>101414</v>
          </cell>
          <cell r="B7507" t="str">
            <v>MARMORISTA / GRANITEIRO COM ENCARGOS COMPLEMENTARES</v>
          </cell>
          <cell r="C7507" t="str">
            <v>MES</v>
          </cell>
          <cell r="D7507" t="str">
            <v>COEFICIENTE DE REPRESENTATIVIDADE</v>
          </cell>
          <cell r="E7507" t="str">
            <v>3.875,95</v>
          </cell>
        </row>
        <row r="7508">
          <cell r="A7508" t="str">
            <v>101415</v>
          </cell>
          <cell r="B7508" t="str">
            <v>MECÂNICO DE EQUIPAMENTOS PESADOS COM ENCARGOS COMPLEMENTARES</v>
          </cell>
          <cell r="C7508" t="str">
            <v>MES</v>
          </cell>
          <cell r="D7508" t="str">
            <v>COEFICIENTE DE REPRESENTATIVIDADE</v>
          </cell>
          <cell r="E7508" t="str">
            <v>4.792,35</v>
          </cell>
        </row>
        <row r="7509">
          <cell r="A7509" t="str">
            <v>101416</v>
          </cell>
          <cell r="B7509" t="str">
            <v>MECÂNICO DE REFRIGERAÇÃO COM ENCARGOS COMPLEMENTARES</v>
          </cell>
          <cell r="C7509" t="str">
            <v>MES</v>
          </cell>
          <cell r="D7509" t="str">
            <v>COEFICIENTE DE REPRESENTATIVIDADE</v>
          </cell>
          <cell r="E7509" t="str">
            <v>3.900,62</v>
          </cell>
        </row>
        <row r="7510">
          <cell r="A7510" t="str">
            <v>101417</v>
          </cell>
          <cell r="B7510" t="str">
            <v>MONTADOR DE ELETROELETRÔNICO COM ENCARGOS COMPLEMENTARES</v>
          </cell>
          <cell r="C7510" t="str">
            <v>MES</v>
          </cell>
          <cell r="D7510" t="str">
            <v>COEFICIENTE DE REPRESENTATIVIDADE</v>
          </cell>
          <cell r="E7510" t="str">
            <v>3.491,07</v>
          </cell>
        </row>
        <row r="7511">
          <cell r="A7511" t="str">
            <v>101418</v>
          </cell>
          <cell r="B7511" t="str">
            <v>MONTADOR DE ESTRUTURAS METÁLICAS COM ENCARGOS COMPLEMENTARES</v>
          </cell>
          <cell r="C7511" t="str">
            <v>MES</v>
          </cell>
          <cell r="D7511" t="str">
            <v>COEFICIENTE DE REPRESENTATIVIDADE</v>
          </cell>
          <cell r="E7511" t="str">
            <v>3.515,98</v>
          </cell>
        </row>
        <row r="7512">
          <cell r="A7512" t="str">
            <v>101419</v>
          </cell>
          <cell r="B7512" t="str">
            <v>MONTADOR DE MÁQUINAS COM ENCARGOS COMPLEMENTARES</v>
          </cell>
          <cell r="C7512" t="str">
            <v>MES</v>
          </cell>
          <cell r="D7512" t="str">
            <v>COEFICIENTE DE REPRESENTATIVIDADE</v>
          </cell>
          <cell r="E7512" t="str">
            <v>4.500,83</v>
          </cell>
        </row>
        <row r="7513">
          <cell r="A7513" t="str">
            <v>101420</v>
          </cell>
          <cell r="B7513" t="str">
            <v>MOTORISTA DE CAMINHÃO BASCULANTE COM ENCARGOS COMPLEMENTARES</v>
          </cell>
          <cell r="C7513" t="str">
            <v>MES</v>
          </cell>
          <cell r="D7513" t="str">
            <v>COEFICIENTE DE REPRESENTATIVIDADE</v>
          </cell>
          <cell r="E7513" t="str">
            <v>3.743,16</v>
          </cell>
        </row>
        <row r="7514">
          <cell r="A7514" t="str">
            <v>101421</v>
          </cell>
          <cell r="B7514" t="str">
            <v>MOTORISTA DE CAMINHÃO CARRETA COM ENCARGOS COMPLEMENTARES</v>
          </cell>
          <cell r="C7514" t="str">
            <v>MES</v>
          </cell>
          <cell r="D7514" t="str">
            <v>COEFICIENTE DE REPRESENTATIVIDADE</v>
          </cell>
          <cell r="E7514" t="str">
            <v>4.296,69</v>
          </cell>
        </row>
        <row r="7516">
          <cell r="A7516" t="str">
            <v>101423</v>
          </cell>
          <cell r="B7516" t="str">
            <v>MOTORISTA DE ÔNIBUS / MICRO-ÔNIBUS COM ENCARGOS COMPLEMENTARES</v>
          </cell>
          <cell r="C7516" t="str">
            <v>MES</v>
          </cell>
          <cell r="D7516" t="str">
            <v>COEFICIENTE DE REPRESENTATIVIDADE</v>
          </cell>
          <cell r="E7516" t="str">
            <v>3.552,84</v>
          </cell>
        </row>
        <row r="7517">
          <cell r="A7517" t="str">
            <v>101424</v>
          </cell>
          <cell r="B7517" t="str">
            <v>MOTORISTA OPERADOR DE CAMINHÃO COM MUNCK COM ENCARGOS COMPLEMENTARES</v>
          </cell>
          <cell r="C7517" t="str">
            <v>MES</v>
          </cell>
          <cell r="D7517" t="str">
            <v>COEFICIENTE DE REPRESENTATIVIDADE</v>
          </cell>
          <cell r="E7517" t="str">
            <v>3.992,36</v>
          </cell>
        </row>
        <row r="7518">
          <cell r="A7518" t="str">
            <v>101425</v>
          </cell>
          <cell r="B7518" t="str">
            <v>NIVELADOR  COM ENCARGOS COMPLEMENTARES</v>
          </cell>
          <cell r="C7518" t="str">
            <v>MES</v>
          </cell>
          <cell r="D7518" t="str">
            <v>COEFICIENTE DE REPRESENTATIVIDADE</v>
          </cell>
          <cell r="E7518" t="str">
            <v>3.552,19</v>
          </cell>
        </row>
        <row r="7519">
          <cell r="A7519" t="str">
            <v>101426</v>
          </cell>
          <cell r="B7519" t="str">
            <v>OPERADOR DE BATE-ESTACA COM ENCARGOS COMPLEMENTARES</v>
          </cell>
          <cell r="C7519" t="str">
            <v>MES</v>
          </cell>
          <cell r="D7519" t="str">
            <v>COEFICIENTE DE REPRESENTATIVIDADE</v>
          </cell>
          <cell r="E7519" t="str">
            <v>4.639,30</v>
          </cell>
        </row>
        <row r="7520">
          <cell r="A7520" t="str">
            <v>101427</v>
          </cell>
          <cell r="B7520" t="str">
            <v>OPERADOR DE BETONEIRA (CAMINHÃO) COM ENCARGOS COMPLEMENTARES</v>
          </cell>
          <cell r="C7520" t="str">
            <v>MES</v>
          </cell>
          <cell r="D7520" t="str">
            <v>COEFICIENTE DE REPRESENTATIVIDADE</v>
          </cell>
          <cell r="E7520" t="str">
            <v>3.458,44</v>
          </cell>
        </row>
        <row r="7521">
          <cell r="A7521" t="str">
            <v>101428</v>
          </cell>
          <cell r="B7521" t="str">
            <v>OPERADOR DE BETONEIRA ESTACIONÁRIA COM ENCARGOS COMPLEMENTARES</v>
          </cell>
          <cell r="C7521" t="str">
            <v>MES</v>
          </cell>
          <cell r="D7521" t="str">
            <v>COEFICIENTE DE REPRESENTATIVIDADE</v>
          </cell>
          <cell r="E7521" t="str">
            <v>3.370,08</v>
          </cell>
        </row>
        <row r="7522">
          <cell r="A7522" t="str">
            <v>101429</v>
          </cell>
          <cell r="B7522" t="str">
            <v>OPERADOR DE COMPRESSOR DE AR OU COMPRESSORISTA COM ENCARGOS COMPLEMENTARES</v>
          </cell>
          <cell r="C7522" t="str">
            <v>MES</v>
          </cell>
          <cell r="D7522" t="str">
            <v>COEFICIENTE DE REPRESENTATIVIDADE</v>
          </cell>
          <cell r="E7522" t="str">
            <v>4.275,97</v>
          </cell>
        </row>
        <row r="7523">
          <cell r="A7523" t="str">
            <v>101430</v>
          </cell>
          <cell r="B7523" t="str">
            <v>OPERADOR DE DEMARCADORA DE FAIXAS DE TRÁFEGO COM ENCARGOS COMPLEMENTARES</v>
          </cell>
          <cell r="C7523" t="str">
            <v>MES</v>
          </cell>
          <cell r="D7523" t="str">
            <v>COEFICIENTE DE REPRESENTATIVIDADE</v>
          </cell>
          <cell r="E7523" t="str">
            <v>4.041,47</v>
          </cell>
        </row>
        <row r="7524">
          <cell r="A7524" t="str">
            <v>101431</v>
          </cell>
          <cell r="B7524" t="str">
            <v>OPERADOR DE ESCAVADEIRA COM ENCARGOS COMPLEMENTARES</v>
          </cell>
          <cell r="C7524" t="str">
            <v>MES</v>
          </cell>
          <cell r="D7524" t="str">
            <v>COEFICIENTE DE REPRESENTATIVIDADE</v>
          </cell>
          <cell r="E7524" t="str">
            <v>4.346,88</v>
          </cell>
        </row>
        <row r="7525">
          <cell r="A7525" t="str">
            <v>101432</v>
          </cell>
          <cell r="B7525" t="str">
            <v>OPERADOR DE GUINCHO OU GUINCHEIRO COM ENCARGOS COMPLEMENTARES</v>
          </cell>
          <cell r="C7525" t="str">
            <v>MES</v>
          </cell>
          <cell r="D7525" t="str">
            <v>COEFICIENTE DE REPRESENTATIVIDADE</v>
          </cell>
          <cell r="E7525" t="str">
            <v>3.872,28</v>
          </cell>
        </row>
        <row r="7526">
          <cell r="A7526" t="str">
            <v>101433</v>
          </cell>
          <cell r="B7526" t="str">
            <v>OPERADOR DE GUINDASTE COM ENCARGOS COMPLEMENTARES</v>
          </cell>
          <cell r="C7526" t="str">
            <v>MES</v>
          </cell>
          <cell r="D7526" t="str">
            <v>COEFICIENTE DE REPRESENTATIVIDADE</v>
          </cell>
          <cell r="E7526" t="str">
            <v>3.962,87</v>
          </cell>
        </row>
        <row r="7527">
          <cell r="A7527" t="str">
            <v>101434</v>
          </cell>
          <cell r="B7527" t="str">
            <v>OPERADOR DE JATO ABRASIVO OU JATISTA COM ENCARGOS COMPLEMENTARES</v>
          </cell>
          <cell r="C7527" t="str">
            <v>MES</v>
          </cell>
          <cell r="D7527" t="str">
            <v>COEFICIENTE DE REPRESENTATIVIDADE</v>
          </cell>
          <cell r="E7527" t="str">
            <v>3.989,08</v>
          </cell>
        </row>
        <row r="7528">
          <cell r="A7528" t="str">
            <v>101435</v>
          </cell>
          <cell r="B7528" t="str">
            <v>OPERADOR DE MÁQUINAS E TRATORES DIVERSOS COM ENCARGOS COMPLEMENTARES</v>
          </cell>
          <cell r="C7528" t="str">
            <v>MES</v>
          </cell>
          <cell r="D7528" t="str">
            <v>COEFICIENTE DE REPRESENTATIVIDADE</v>
          </cell>
          <cell r="E7528" t="str">
            <v>4.169,10</v>
          </cell>
        </row>
        <row r="7529">
          <cell r="A7529" t="str">
            <v>101436</v>
          </cell>
          <cell r="B7529" t="str">
            <v>OPERADOR DE MARTELETE OU MARTELETEIRO COM ENCARGOS COMPLEMENTARES</v>
          </cell>
          <cell r="C7529" t="str">
            <v>MES</v>
          </cell>
          <cell r="D7529" t="str">
            <v>COEFICIENTE DE REPRESENTATIVIDADE</v>
          </cell>
          <cell r="E7529" t="str">
            <v>3.853,82</v>
          </cell>
        </row>
        <row r="7530">
          <cell r="A7530" t="str">
            <v>101437</v>
          </cell>
          <cell r="B7530" t="str">
            <v>OPERADOR DE MOTO SCRAPER COM ENCARGOS COMPLEMENTARES</v>
          </cell>
          <cell r="C7530" t="str">
            <v>MES</v>
          </cell>
          <cell r="D7530" t="str">
            <v>COEFICIENTE DE REPRESENTATIVIDADE</v>
          </cell>
          <cell r="E7530" t="str">
            <v>4.094,47</v>
          </cell>
        </row>
        <row r="7531">
          <cell r="A7531" t="str">
            <v>101438</v>
          </cell>
          <cell r="B7531" t="str">
            <v>OPERADOR DE MOTONIVELADORA COM ENCARGOS COMPLEMENTARES</v>
          </cell>
          <cell r="C7531" t="str">
            <v>MES</v>
          </cell>
          <cell r="D7531" t="str">
            <v>COEFICIENTE DE REPRESENTATIVIDADE</v>
          </cell>
          <cell r="E7531" t="str">
            <v>4.811,79</v>
          </cell>
        </row>
        <row r="7532">
          <cell r="A7532" t="str">
            <v>101439</v>
          </cell>
          <cell r="B7532" t="str">
            <v>OPERADOR DE PÁ CARREGADEIRA COM ENCARGOS COMPLEMENTARES</v>
          </cell>
          <cell r="C7532" t="str">
            <v>MES</v>
          </cell>
          <cell r="D7532" t="str">
            <v>COEFICIENTE DE REPRESENTATIVIDADE</v>
          </cell>
          <cell r="E7532" t="str">
            <v>4.581,28</v>
          </cell>
        </row>
        <row r="7533">
          <cell r="A7533" t="str">
            <v>101440</v>
          </cell>
          <cell r="B7533" t="str">
            <v>OPERADOR DE PAVIMENTADORA / MESA VIBROACABADORA COM ENCARGOS COMPLEMENTARES</v>
          </cell>
          <cell r="C7533" t="str">
            <v>MES</v>
          </cell>
          <cell r="D7533" t="str">
            <v>COEFICIENTE DE REPRESENTATIVIDADE</v>
          </cell>
          <cell r="E7533" t="str">
            <v>4.196,94</v>
          </cell>
        </row>
        <row r="7534">
          <cell r="A7534" t="str">
            <v>101441</v>
          </cell>
          <cell r="B7534" t="str">
            <v>OPERADOR DE ROLO COMPACTADOR COM ENCARGOS COMPLEMENTARES</v>
          </cell>
          <cell r="C7534" t="str">
            <v>MES</v>
          </cell>
          <cell r="D7534" t="str">
            <v>COEFICIENTE DE REPRESENTATIVIDADE</v>
          </cell>
          <cell r="E7534" t="str">
            <v>3.853,85</v>
          </cell>
        </row>
        <row r="7535">
          <cell r="A7535" t="str">
            <v>101442</v>
          </cell>
          <cell r="B7535" t="str">
            <v>OPERADOR DE TRATOR - EXCLUSIVE AGROPECUÁRIA COM ENCARGOS COMPLEMENTARES</v>
          </cell>
          <cell r="C7535" t="str">
            <v>MES</v>
          </cell>
          <cell r="D7535" t="str">
            <v>COEFICIENTE DE REPRESENTATIVIDADE</v>
          </cell>
          <cell r="E7535" t="str">
            <v>4.506,54</v>
          </cell>
        </row>
        <row r="7536">
          <cell r="A7536" t="str">
            <v>101443</v>
          </cell>
          <cell r="B7536" t="str">
            <v>OPERADOR DE USINA DE ASFALTO, DE SOLOS OU DE CONCRETO COM ENCARGOS COMPLEMENTARES</v>
          </cell>
          <cell r="C7536" t="str">
            <v>MES</v>
          </cell>
          <cell r="D7536" t="str">
            <v>COEFICIENTE DE REPRESENTATIVIDADE</v>
          </cell>
          <cell r="E7536" t="str">
            <v>3.735,82</v>
          </cell>
        </row>
        <row r="7537">
          <cell r="A7537" t="str">
            <v>101444</v>
          </cell>
          <cell r="B7537" t="str">
            <v>PASTILHEIRO COM ENCARGOS COMPLEMENTARES</v>
          </cell>
          <cell r="C7537" t="str">
            <v>MES</v>
          </cell>
          <cell r="D7537" t="str">
            <v>COEFICIENTE DE REPRESENTATIVIDADE</v>
          </cell>
          <cell r="E7537" t="str">
            <v>3.882,78</v>
          </cell>
        </row>
        <row r="7538">
          <cell r="A7538" t="str">
            <v>101445</v>
          </cell>
          <cell r="B7538" t="str">
            <v>PEDREIRO COM ENCARGOS COMPLEMENTARES</v>
          </cell>
          <cell r="C7538" t="str">
            <v>MES</v>
          </cell>
          <cell r="D7538" t="str">
            <v>COEFICIENTE DE REPRESENTATIVIDADE</v>
          </cell>
          <cell r="E7538" t="str">
            <v>3.896,50</v>
          </cell>
        </row>
        <row r="7539">
          <cell r="A7539" t="str">
            <v>101446</v>
          </cell>
          <cell r="B7539" t="str">
            <v>PINTOR COM ENCARGOS COMPLEMENTARES</v>
          </cell>
          <cell r="C7539" t="str">
            <v>MES</v>
          </cell>
          <cell r="D7539" t="str">
            <v>COEFICIENTE DE REPRESENTATIVIDADE</v>
          </cell>
          <cell r="E7539" t="str">
            <v>4.135,28</v>
          </cell>
        </row>
        <row r="7540">
          <cell r="A7540" t="str">
            <v>101447</v>
          </cell>
          <cell r="B7540" t="str">
            <v>PINTOR DE LETREIROS COM ENCARGOS COMPLEMENTARES</v>
          </cell>
          <cell r="C7540" t="str">
            <v>MES</v>
          </cell>
          <cell r="D7540" t="str">
            <v>COEFICIENTE DE REPRESENTATIVIDADE</v>
          </cell>
          <cell r="E7540" t="str">
            <v>4.056,42</v>
          </cell>
        </row>
        <row r="7541">
          <cell r="A7541" t="str">
            <v>101448</v>
          </cell>
          <cell r="B7541" t="str">
            <v>PINTOR PARA TINTA EPÓXI COM ENCARGOS COMPLEMENTARES</v>
          </cell>
          <cell r="C7541" t="str">
            <v>MES</v>
          </cell>
          <cell r="D7541" t="str">
            <v>COEFICIENTE DE REPRESENTATIVIDADE</v>
          </cell>
          <cell r="E7541" t="str">
            <v>4.135,28</v>
          </cell>
        </row>
        <row r="7542">
          <cell r="A7542" t="str">
            <v>101449</v>
          </cell>
          <cell r="B7542" t="str">
            <v>POCEIRO / ESCAVADOR DE VALAS COM ENCARGOS COMPLEMENTARES</v>
          </cell>
          <cell r="C7542" t="str">
            <v>MES</v>
          </cell>
          <cell r="D7542" t="str">
            <v>COEFICIENTE DE REPRESENTATIVIDADE</v>
          </cell>
          <cell r="E7542" t="str">
            <v>3.034,66</v>
          </cell>
        </row>
        <row r="7543">
          <cell r="A7543" t="str">
            <v>101450</v>
          </cell>
          <cell r="B7543" t="str">
            <v>RASTELEIRO COM ENCARGOS COMPLEMENTARES</v>
          </cell>
          <cell r="C7543" t="str">
            <v>MES</v>
          </cell>
          <cell r="D7543" t="str">
            <v>COEFICIENTE DE REPRESENTATIVIDADE</v>
          </cell>
          <cell r="E7543" t="str">
            <v>3.134,82</v>
          </cell>
        </row>
        <row r="7544">
          <cell r="A7544" t="str">
            <v>101451</v>
          </cell>
          <cell r="B7544" t="str">
            <v>SERRALHEIRO COM ENCARGOS COMPLEMENTARES</v>
          </cell>
          <cell r="C7544" t="str">
            <v>MES</v>
          </cell>
          <cell r="D7544" t="str">
            <v>COEFICIENTE DE REPRESENTATIVIDADE</v>
          </cell>
          <cell r="E7544" t="str">
            <v>3.875,91</v>
          </cell>
        </row>
        <row r="7545">
          <cell r="A7545" t="str">
            <v>101452</v>
          </cell>
          <cell r="B7545" t="str">
            <v>SERVENTE DE OBRAS COM ENCARGOS COMPLEMENTARES</v>
          </cell>
          <cell r="C7545" t="str">
            <v>MES</v>
          </cell>
          <cell r="D7545" t="str">
            <v>COEFICIENTE DE REPRESENTATIVIDADE</v>
          </cell>
          <cell r="E7545" t="str">
            <v>3.099,12</v>
          </cell>
        </row>
        <row r="7546">
          <cell r="A7546" t="str">
            <v>101453</v>
          </cell>
          <cell r="B7546" t="str">
            <v>SOLDADOR COM ENCARGOS COMPLEMENTARES</v>
          </cell>
          <cell r="C7546" t="str">
            <v>MES</v>
          </cell>
          <cell r="D7546" t="str">
            <v>COEFICIENTE DE REPRESENTATIVIDADE</v>
          </cell>
          <cell r="E7546" t="str">
            <v>4.034,70</v>
          </cell>
        </row>
        <row r="7547">
          <cell r="A7547" t="str">
            <v>101454</v>
          </cell>
          <cell r="B7547" t="str">
            <v>SOLDADOR ELÉTRICO COM ENCARGOS COMPLEMENTARES</v>
          </cell>
          <cell r="C7547" t="str">
            <v>MES</v>
          </cell>
          <cell r="D7547" t="str">
            <v>COEFICIENTE DE REPRESENTATIVIDADE</v>
          </cell>
          <cell r="E7547" t="str">
            <v>4.510,85</v>
          </cell>
        </row>
        <row r="7548">
          <cell r="A7548" t="str">
            <v>101455</v>
          </cell>
          <cell r="B7548" t="str">
            <v>TAQUEADOR OU TAQUEIRO COM ENCARGOS COMPLEMENTARES</v>
          </cell>
          <cell r="C7548" t="str">
            <v>MES</v>
          </cell>
          <cell r="D7548" t="str">
            <v>COEFICIENTE DE REPRESENTATIVIDADE</v>
          </cell>
          <cell r="E7548" t="str">
            <v>3.842,64</v>
          </cell>
        </row>
        <row r="7549">
          <cell r="A7549" t="str">
            <v>101456</v>
          </cell>
          <cell r="B7549" t="str">
            <v>TÉCNICO DE LABORATÓRIO E CAMPO DE CONSTRUÇÃO COM ENCARGOS COMPLEMENTARES</v>
          </cell>
          <cell r="C7549" t="str">
            <v>MES</v>
          </cell>
          <cell r="D7549" t="str">
            <v>COEFICIENTE DE REPRESENTATIVIDADE</v>
          </cell>
          <cell r="E7549" t="str">
            <v>3.112,30</v>
          </cell>
        </row>
        <row r="7550">
          <cell r="A7550" t="str">
            <v>101457</v>
          </cell>
          <cell r="B7550" t="str">
            <v>TÉCNICO EM SONDAGEM COM ENCARGOS COMPLEMENTARES</v>
          </cell>
          <cell r="C7550" t="str">
            <v>MES</v>
          </cell>
          <cell r="D7550" t="str">
            <v>COEFICIENTE DE REPRESENTATIVIDADE</v>
          </cell>
          <cell r="E7550" t="str">
            <v>4.703,21</v>
          </cell>
        </row>
        <row r="7551">
          <cell r="A7551" t="str">
            <v>101458</v>
          </cell>
          <cell r="B7551" t="str">
            <v>TELHADOR COM ENCARGOS COMPLEMENTARES</v>
          </cell>
          <cell r="C7551" t="str">
            <v>MES</v>
          </cell>
          <cell r="D7551" t="str">
            <v>COEFICIENTE DE REPRESENTATIVIDADE</v>
          </cell>
          <cell r="E7551" t="str">
            <v>3.810,32</v>
          </cell>
        </row>
        <row r="7552">
          <cell r="A7552" t="str">
            <v>101459</v>
          </cell>
          <cell r="B7552" t="str">
            <v>VIDRACEIRO COM ENCARGOS COMPLEMENTARES</v>
          </cell>
          <cell r="C7552" t="str">
            <v>MES</v>
          </cell>
          <cell r="D7552" t="str">
            <v>COEFICIENTE DE REPRESENTATIVIDADE</v>
          </cell>
          <cell r="E7552" t="str">
            <v>3.230,96</v>
          </cell>
        </row>
        <row r="7553">
          <cell r="A7553" t="str">
            <v>101460</v>
          </cell>
          <cell r="B7553" t="str">
            <v>VIGIA DIURNO COM ENCARGOS COMPLEMENTARES</v>
          </cell>
          <cell r="C7553" t="str">
            <v>MES</v>
          </cell>
          <cell r="D7553" t="str">
            <v>COEFICIENTE DE REPRESENTATIVIDADE</v>
          </cell>
          <cell r="E7553" t="str">
            <v>3.074,39</v>
          </cell>
        </row>
        <row r="7554">
          <cell r="A7554">
            <v>38605</v>
          </cell>
          <cell r="B7554" t="str">
            <v xml:space="preserve">ABERTURA PARA ENCAIXE DE CUBA OU LAVATORIO EM BANCADA DE MARMORE/ GRANITO OU OUTRO TIPO DE PEDRA NATURAL                                                                                                                                                                                                                                                                                                                                                                                                  </v>
          </cell>
          <cell r="C7554" t="str">
            <v xml:space="preserve">UN    </v>
          </cell>
          <cell r="D7554" t="str">
            <v>CR</v>
          </cell>
          <cell r="E7554" t="str">
            <v>152,87</v>
          </cell>
        </row>
        <row r="7555">
          <cell r="A7555">
            <v>11270</v>
          </cell>
          <cell r="B7555" t="str">
            <v xml:space="preserve">ABRACADEIRA DE LATAO PARA FIXACAO DE CABO PARA-RAIO, DIMENSOES 32 X 24 X 24 MM                                                                                                                                                                                                                                                                                                                                                                                                                            </v>
          </cell>
          <cell r="C7555" t="str">
            <v xml:space="preserve">UN    </v>
          </cell>
          <cell r="D7555" t="str">
            <v>AS</v>
          </cell>
          <cell r="E7555" t="str">
            <v>2,91</v>
          </cell>
        </row>
        <row r="7556">
          <cell r="A7556">
            <v>412</v>
          </cell>
          <cell r="B7556" t="str">
            <v xml:space="preserve">ABRACADEIRA DE NYLON PARA AMARRACAO DE CABOS, COMPRIMENTO DE *230* X *7,6* MM                                                                                                                                                                                                                                                                                                                                                                                                                             </v>
          </cell>
          <cell r="C7556" t="str">
            <v xml:space="preserve">UN    </v>
          </cell>
          <cell r="D7556" t="str">
            <v>CR</v>
          </cell>
          <cell r="E7556" t="str">
            <v>1,28</v>
          </cell>
        </row>
        <row r="7557">
          <cell r="A7557">
            <v>414</v>
          </cell>
          <cell r="B7557" t="str">
            <v xml:space="preserve">ABRACADEIRA DE NYLON PARA AMARRACAO DE CABOS, COMPRIMENTO DE 100 X 2,5 MM                                                                                                                                                                                                                                                                                                                                                                                                                                 </v>
          </cell>
          <cell r="C7557" t="str">
            <v xml:space="preserve">UN    </v>
          </cell>
          <cell r="D7557" t="str">
            <v>CR</v>
          </cell>
          <cell r="E7557" t="str">
            <v>0,08</v>
          </cell>
        </row>
        <row r="7558">
          <cell r="A7558">
            <v>410</v>
          </cell>
          <cell r="B7558" t="str">
            <v xml:space="preserve">ABRACADEIRA DE NYLON PARA AMARRACAO DE CABOS, COMPRIMENTO DE 150 X *3,6* MM                                                                                                                                                                                                                                                                                                                                                                                                                               </v>
          </cell>
          <cell r="C7558" t="str">
            <v xml:space="preserve">UN    </v>
          </cell>
          <cell r="D7558" t="str">
            <v>CR</v>
          </cell>
          <cell r="E7558" t="str">
            <v>0,19</v>
          </cell>
        </row>
        <row r="7559">
          <cell r="A7559">
            <v>411</v>
          </cell>
          <cell r="B7559" t="str">
            <v xml:space="preserve">ABRACADEIRA DE NYLON PARA AMARRACAO DE CABOS, COMPRIMENTO DE 200 X *4,6* MM                                                                                                                                                                                                                                                                                                                                                                                                                               </v>
          </cell>
          <cell r="C7559" t="str">
            <v xml:space="preserve">UN    </v>
          </cell>
          <cell r="D7559" t="str">
            <v xml:space="preserve">C </v>
          </cell>
          <cell r="E7559" t="str">
            <v>0,25</v>
          </cell>
        </row>
        <row r="7560">
          <cell r="A7560">
            <v>408</v>
          </cell>
          <cell r="B7560" t="str">
            <v xml:space="preserve">ABRACADEIRA DE NYLON PARA AMARRACAO DE CABOS, COMPRIMENTO DE 390 X *4,6* MM                                                                                                                                                                                                                                                                                                                                                                                                                               </v>
          </cell>
          <cell r="C7560" t="str">
            <v xml:space="preserve">UN    </v>
          </cell>
          <cell r="D7560" t="str">
            <v>CR</v>
          </cell>
          <cell r="E7560" t="str">
            <v>1,24</v>
          </cell>
        </row>
        <row r="7561">
          <cell r="A7561">
            <v>39131</v>
          </cell>
          <cell r="B7561" t="str">
            <v xml:space="preserve">ABRACADEIRA EM ACO PARA AMARRACAO DE ELETRODUTOS, TIPO D, COM 1 1/2" E CUNHA DE FIXACAO                                                                                                                                                                                                                                                                                                                                                                                                                   </v>
          </cell>
          <cell r="C7561" t="str">
            <v xml:space="preserve">UN    </v>
          </cell>
          <cell r="D7561" t="str">
            <v>CR</v>
          </cell>
          <cell r="E7561" t="str">
            <v>3,35</v>
          </cell>
        </row>
        <row r="7562">
          <cell r="A7562">
            <v>394</v>
          </cell>
          <cell r="B7562" t="str">
            <v xml:space="preserve">ABRACADEIRA EM ACO PARA AMARRACAO DE ELETRODUTOS, TIPO D, COM 1 1/2" E PARAFUSO DE FIXACAO                                                                                                                                                                                                                                                                                                                                                                                                                </v>
          </cell>
          <cell r="C7562" t="str">
            <v xml:space="preserve">UN    </v>
          </cell>
          <cell r="D7562" t="str">
            <v>CR</v>
          </cell>
          <cell r="E7562" t="str">
            <v>3,39</v>
          </cell>
        </row>
        <row r="7563">
          <cell r="A7563">
            <v>39130</v>
          </cell>
          <cell r="B7563" t="str">
            <v xml:space="preserve">ABRACADEIRA EM ACO PARA AMARRACAO DE ELETRODUTOS, TIPO D, COM 1 1/4" E CUNHA DE FIXACAO                                                                                                                                                                                                                                                                                                                                                                                                                   </v>
          </cell>
          <cell r="C7563" t="str">
            <v xml:space="preserve">UN    </v>
          </cell>
          <cell r="D7563" t="str">
            <v>CR</v>
          </cell>
          <cell r="E7563" t="str">
            <v>3,05</v>
          </cell>
        </row>
        <row r="7564">
          <cell r="A7564">
            <v>395</v>
          </cell>
          <cell r="B7564" t="str">
            <v xml:space="preserve">ABRACADEIRA EM ACO PARA AMARRACAO DE ELETRODUTOS, TIPO D, COM 1 1/4" E PARAFUSO DE FIXACAO                                                                                                                                                                                                                                                                                                                                                                                                                </v>
          </cell>
          <cell r="C7564" t="str">
            <v xml:space="preserve">UN    </v>
          </cell>
          <cell r="D7564" t="str">
            <v>CR</v>
          </cell>
          <cell r="E7564" t="str">
            <v>3,26</v>
          </cell>
        </row>
        <row r="7565">
          <cell r="A7565">
            <v>39127</v>
          </cell>
          <cell r="B7565" t="str">
            <v xml:space="preserve">ABRACADEIRA EM ACO PARA AMARRACAO DE ELETRODUTOS, TIPO D, COM 1/2" E CUNHA DE FIXACAO                                                                                                                                                                                                                                                                                                                                                                                                                     </v>
          </cell>
          <cell r="C7565" t="str">
            <v xml:space="preserve">UN    </v>
          </cell>
          <cell r="D7565" t="str">
            <v>CR</v>
          </cell>
          <cell r="E7565" t="str">
            <v>1,61</v>
          </cell>
        </row>
        <row r="7566">
          <cell r="A7566">
            <v>392</v>
          </cell>
          <cell r="B7566" t="str">
            <v xml:space="preserve">ABRACADEIRA EM ACO PARA AMARRACAO DE ELETRODUTOS, TIPO D, COM 1/2" E PARAFUSO DE FIXACAO                                                                                                                                                                                                                                                                                                                                                                                                                  </v>
          </cell>
          <cell r="C7566" t="str">
            <v xml:space="preserve">UN    </v>
          </cell>
          <cell r="D7566" t="str">
            <v>CR</v>
          </cell>
          <cell r="E7566" t="str">
            <v>1,65</v>
          </cell>
        </row>
        <row r="7567">
          <cell r="A7567">
            <v>39129</v>
          </cell>
          <cell r="B7567" t="str">
            <v xml:space="preserve">ABRACADEIRA EM ACO PARA AMARRACAO DE ELETRODUTOS, TIPO D, COM 1" E CUNHA DE FIXACAO                                                                                                                                                                                                                                                                                                                                                                                                                       </v>
          </cell>
          <cell r="C7567" t="str">
            <v xml:space="preserve">UN    </v>
          </cell>
          <cell r="D7567" t="str">
            <v>CR</v>
          </cell>
          <cell r="E7567" t="str">
            <v>1,88</v>
          </cell>
        </row>
        <row r="7568">
          <cell r="A7568">
            <v>393</v>
          </cell>
          <cell r="B7568" t="str">
            <v xml:space="preserve">ABRACADEIRA EM ACO PARA AMARRACAO DE ELETRODUTOS, TIPO D, COM 1" E PARAFUSO DE FIXACAO                                                                                                                                                                                                                                                                                                                                                                                                                    </v>
          </cell>
          <cell r="C7568" t="str">
            <v xml:space="preserve">UN    </v>
          </cell>
          <cell r="D7568" t="str">
            <v xml:space="preserve">C </v>
          </cell>
          <cell r="E7568" t="str">
            <v>1,97</v>
          </cell>
        </row>
        <row r="7569">
          <cell r="A7569">
            <v>39133</v>
          </cell>
          <cell r="B7569" t="str">
            <v xml:space="preserve">ABRACADEIRA EM ACO PARA AMARRACAO DE ELETRODUTOS, TIPO D, COM 2 1/2" E CUNHA DE FIXACAO                                                                                                                                                                                                                                                                                                                                                                                                                   </v>
          </cell>
          <cell r="C7569" t="str">
            <v xml:space="preserve">UN    </v>
          </cell>
          <cell r="D7569" t="str">
            <v>CR</v>
          </cell>
          <cell r="E7569" t="str">
            <v>4,40</v>
          </cell>
        </row>
        <row r="7570">
          <cell r="A7570">
            <v>397</v>
          </cell>
          <cell r="B7570" t="str">
            <v xml:space="preserve">ABRACADEIRA EM ACO PARA AMARRACAO DE ELETRODUTOS, TIPO D, COM 2 1/2" E PARAFUSO DE FIXACAO                                                                                                                                                                                                                                                                                                                                                                                                                </v>
          </cell>
          <cell r="C7570" t="str">
            <v xml:space="preserve">UN    </v>
          </cell>
          <cell r="D7570" t="str">
            <v>CR</v>
          </cell>
          <cell r="E7570" t="str">
            <v>4,86</v>
          </cell>
        </row>
        <row r="7571">
          <cell r="A7571">
            <v>39132</v>
          </cell>
          <cell r="B7571" t="str">
            <v xml:space="preserve">ABRACADEIRA EM ACO PARA AMARRACAO DE ELETRODUTOS, TIPO D, COM 2" E CUNHA DE FIXACAO                                                                                                                                                                                                                                                                                                                                                                                                                       </v>
          </cell>
          <cell r="C7571" t="str">
            <v xml:space="preserve">UN    </v>
          </cell>
          <cell r="D7571" t="str">
            <v>CR</v>
          </cell>
          <cell r="E7571" t="str">
            <v>3,52</v>
          </cell>
        </row>
        <row r="7572">
          <cell r="A7572">
            <v>396</v>
          </cell>
          <cell r="B7572" t="str">
            <v xml:space="preserve">ABRACADEIRA EM ACO PARA AMARRACAO DE ELETRODUTOS, TIPO D, COM 2" E PARAFUSO DE FIXACAO                                                                                                                                                                                                                                                                                                                                                                                                                    </v>
          </cell>
          <cell r="C7572" t="str">
            <v xml:space="preserve">UN    </v>
          </cell>
          <cell r="D7572" t="str">
            <v>CR</v>
          </cell>
          <cell r="E7572" t="str">
            <v>3,77</v>
          </cell>
        </row>
        <row r="7573">
          <cell r="A7573">
            <v>39135</v>
          </cell>
          <cell r="B7573" t="str">
            <v xml:space="preserve">ABRACADEIRA EM ACO PARA AMARRACAO DE ELETRODUTOS, TIPO D, COM 3 1/2" E CUNHA DE FIXACAO                                                                                                                                                                                                                                                                                                                                                                                                                   </v>
          </cell>
          <cell r="C7573" t="str">
            <v xml:space="preserve">UN    </v>
          </cell>
          <cell r="D7573" t="str">
            <v>CR</v>
          </cell>
          <cell r="E7573" t="str">
            <v>7,04</v>
          </cell>
        </row>
        <row r="7574">
          <cell r="A7574">
            <v>39128</v>
          </cell>
          <cell r="B7574" t="str">
            <v xml:space="preserve">ABRACADEIRA EM ACO PARA AMARRACAO DE ELETRODUTOS, TIPO D, COM 3/4" E CUNHA DE FIXACAO                                                                                                                                                                                                                                                                                                                                                                                                                     </v>
          </cell>
          <cell r="C7574" t="str">
            <v xml:space="preserve">UN    </v>
          </cell>
          <cell r="D7574" t="str">
            <v>CR</v>
          </cell>
          <cell r="E7574" t="str">
            <v>1,76</v>
          </cell>
        </row>
        <row r="7575">
          <cell r="A7575">
            <v>400</v>
          </cell>
          <cell r="B7575" t="str">
            <v xml:space="preserve">ABRACADEIRA EM ACO PARA AMARRACAO DE ELETRODUTOS, TIPO D, COM 3/4" E PARAFUSO DE FIXACAO                                                                                                                                                                                                                                                                                                                                                                                                                  </v>
          </cell>
          <cell r="C7575" t="str">
            <v xml:space="preserve">UN    </v>
          </cell>
          <cell r="D7575" t="str">
            <v>CR</v>
          </cell>
          <cell r="E7575" t="str">
            <v>1,71</v>
          </cell>
        </row>
        <row r="7576">
          <cell r="A7576">
            <v>39125</v>
          </cell>
          <cell r="B7576" t="str">
            <v xml:space="preserve">ABRACADEIRA EM ACO PARA AMARRACAO DE ELETRODUTOS, TIPO D, COM 3/8" E PARAFUSO DE FIXACAO                                                                                                                                                                                                                                                                                                                                                                                                                  </v>
          </cell>
          <cell r="C7576" t="str">
            <v xml:space="preserve">UN    </v>
          </cell>
          <cell r="D7576" t="str">
            <v>CR</v>
          </cell>
          <cell r="E7576" t="str">
            <v>1,76</v>
          </cell>
        </row>
        <row r="7577">
          <cell r="A7577">
            <v>39134</v>
          </cell>
          <cell r="B7577" t="str">
            <v xml:space="preserve">ABRACADEIRA EM ACO PARA AMARRACAO DE ELETRODUTOS, TIPO D, COM 3" E CUNHA DE FIXACAO                                                                                                                                                                                                                                                                                                                                                                                                                       </v>
          </cell>
          <cell r="C7577" t="str">
            <v xml:space="preserve">UN    </v>
          </cell>
          <cell r="D7577" t="str">
            <v>CR</v>
          </cell>
          <cell r="E7577" t="str">
            <v>5,86</v>
          </cell>
        </row>
        <row r="7578">
          <cell r="A7578">
            <v>398</v>
          </cell>
          <cell r="B7578" t="str">
            <v xml:space="preserve">ABRACADEIRA EM ACO PARA AMARRACAO DE ELETRODUTOS, TIPO D, COM 3" E PARAFUSO DE FIXACAO                                                                                                                                                                                                                                                                                                                                                                                                                    </v>
          </cell>
          <cell r="C7578" t="str">
            <v xml:space="preserve">UN    </v>
          </cell>
          <cell r="D7578" t="str">
            <v>CR</v>
          </cell>
          <cell r="E7578" t="str">
            <v>5,40</v>
          </cell>
        </row>
        <row r="7579">
          <cell r="A7579">
            <v>39126</v>
          </cell>
          <cell r="B7579" t="str">
            <v xml:space="preserve">ABRACADEIRA EM ACO PARA AMARRACAO DE ELETRODUTOS, TIPO D, COM 4" E CUNHA DE FIXACAO                                                                                                                                                                                                                                                                                                                                                                                                                       </v>
          </cell>
          <cell r="C7579" t="str">
            <v xml:space="preserve">UN    </v>
          </cell>
          <cell r="D7579" t="str">
            <v>CR</v>
          </cell>
          <cell r="E7579" t="str">
            <v>7,92</v>
          </cell>
        </row>
        <row r="7580">
          <cell r="A7580">
            <v>399</v>
          </cell>
          <cell r="B7580" t="str">
            <v xml:space="preserve">ABRACADEIRA EM ACO PARA AMARRACAO DE ELETRODUTOS, TIPO D, COM 4" E PARAFUSO DE FIXACAO                                                                                                                                                                                                                                                                                                                                                                                                                    </v>
          </cell>
          <cell r="C7580" t="str">
            <v xml:space="preserve">UN    </v>
          </cell>
          <cell r="D7580" t="str">
            <v>CR</v>
          </cell>
          <cell r="E7580" t="str">
            <v>6,97</v>
          </cell>
        </row>
        <row r="7581">
          <cell r="A7581">
            <v>39158</v>
          </cell>
          <cell r="B7581" t="str">
            <v xml:space="preserve">ABRACADEIRA EM ACO PARA AMARRACAO DE ELETRODUTOS, TIPO ECONOMICA (GOTA), COM 8"                                                                                                                                                                                                                                                                                                                                                                                                                           </v>
          </cell>
          <cell r="C7581" t="str">
            <v xml:space="preserve">UN    </v>
          </cell>
          <cell r="D7581" t="str">
            <v>CR</v>
          </cell>
          <cell r="E7581" t="str">
            <v>18,73</v>
          </cell>
        </row>
        <row r="7582">
          <cell r="A7582">
            <v>39141</v>
          </cell>
          <cell r="B7582" t="str">
            <v xml:space="preserve">ABRACADEIRA EM ACO PARA AMARRACAO DE ELETRODUTOS, TIPO U SIMPLES, COM 1 1/2"                                                                                                                                                                                                                                                                                                                                                                                                                              </v>
          </cell>
          <cell r="C7582" t="str">
            <v xml:space="preserve">UN    </v>
          </cell>
          <cell r="D7582" t="str">
            <v>CR</v>
          </cell>
          <cell r="E7582" t="str">
            <v>1,36</v>
          </cell>
        </row>
        <row r="7583">
          <cell r="A7583">
            <v>39140</v>
          </cell>
          <cell r="B7583" t="str">
            <v xml:space="preserve">ABRACADEIRA EM ACO PARA AMARRACAO DE ELETRODUTOS, TIPO U SIMPLES, COM 1 1/4"                                                                                                                                                                                                                                                                                                                                                                                                                              </v>
          </cell>
          <cell r="C7583" t="str">
            <v xml:space="preserve">UN    </v>
          </cell>
          <cell r="D7583" t="str">
            <v>CR</v>
          </cell>
          <cell r="E7583" t="str">
            <v>1,23</v>
          </cell>
        </row>
        <row r="7584">
          <cell r="A7584">
            <v>39137</v>
          </cell>
          <cell r="B7584" t="str">
            <v xml:space="preserve">ABRACADEIRA EM ACO PARA AMARRACAO DE ELETRODUTOS, TIPO U SIMPLES, COM 1/2"                                                                                                                                                                                                                                                                                                                                                                                                                                </v>
          </cell>
          <cell r="C7584" t="str">
            <v xml:space="preserve">UN    </v>
          </cell>
          <cell r="D7584" t="str">
            <v>CR</v>
          </cell>
          <cell r="E7584" t="str">
            <v>0,71</v>
          </cell>
        </row>
        <row r="7585">
          <cell r="A7585">
            <v>39139</v>
          </cell>
          <cell r="B7585" t="str">
            <v xml:space="preserve">ABRACADEIRA EM ACO PARA AMARRACAO DE ELETRODUTOS, TIPO U SIMPLES, COM 1"                                                                                                                                                                                                                                                                                                                                                                                                                                  </v>
          </cell>
          <cell r="C7585" t="str">
            <v xml:space="preserve">UN    </v>
          </cell>
          <cell r="D7585" t="str">
            <v>CR</v>
          </cell>
          <cell r="E7585" t="str">
            <v>1,02</v>
          </cell>
        </row>
        <row r="7586">
          <cell r="A7586">
            <v>39143</v>
          </cell>
          <cell r="B7586" t="str">
            <v xml:space="preserve">ABRACADEIRA EM ACO PARA AMARRACAO DE ELETRODUTOS, TIPO U SIMPLES, COM 2 1/2"                                                                                                                                                                                                                                                                                                                                                                                                                              </v>
          </cell>
          <cell r="C7586" t="str">
            <v xml:space="preserve">UN    </v>
          </cell>
          <cell r="D7586" t="str">
            <v>CR</v>
          </cell>
          <cell r="E7586" t="str">
            <v>2,80</v>
          </cell>
        </row>
        <row r="7587">
          <cell r="A7587">
            <v>39142</v>
          </cell>
          <cell r="B7587" t="str">
            <v xml:space="preserve">ABRACADEIRA EM ACO PARA AMARRACAO DE ELETRODUTOS, TIPO U SIMPLES, COM 2"                                                                                                                                                                                                                                                                                                                                                                                                                                  </v>
          </cell>
          <cell r="C7587" t="str">
            <v xml:space="preserve">UN    </v>
          </cell>
          <cell r="D7587" t="str">
            <v>CR</v>
          </cell>
          <cell r="E7587" t="str">
            <v>2,01</v>
          </cell>
        </row>
        <row r="7588">
          <cell r="A7588">
            <v>39138</v>
          </cell>
          <cell r="B7588" t="str">
            <v xml:space="preserve">ABRACADEIRA EM ACO PARA AMARRACAO DE ELETRODUTOS, TIPO U SIMPLES, COM 3/4"                                                                                                                                                                                                                                                                                                                                                                                                                                </v>
          </cell>
          <cell r="C7588" t="str">
            <v xml:space="preserve">UN    </v>
          </cell>
          <cell r="D7588" t="str">
            <v>CR</v>
          </cell>
          <cell r="E7588" t="str">
            <v>0,75</v>
          </cell>
        </row>
        <row r="7589">
          <cell r="A7589">
            <v>39136</v>
          </cell>
          <cell r="B7589" t="str">
            <v xml:space="preserve">ABRACADEIRA EM ACO PARA AMARRACAO DE ELETRODUTOS, TIPO U SIMPLES, COM 3/8"                                                                                                                                                                                                                                                                                                                                                                                                                                </v>
          </cell>
          <cell r="C7589" t="str">
            <v xml:space="preserve">UN    </v>
          </cell>
          <cell r="D7589" t="str">
            <v>CR</v>
          </cell>
          <cell r="E7589" t="str">
            <v>0,50</v>
          </cell>
        </row>
        <row r="7590">
          <cell r="A7590">
            <v>39144</v>
          </cell>
          <cell r="B7590" t="str">
            <v xml:space="preserve">ABRACADEIRA EM ACO PARA AMARRACAO DE ELETRODUTOS, TIPO U SIMPLES, COM 3"                                                                                                                                                                                                                                                                                                                                                                                                                                  </v>
          </cell>
          <cell r="C7590" t="str">
            <v xml:space="preserve">UN    </v>
          </cell>
          <cell r="D7590" t="str">
            <v>CR</v>
          </cell>
          <cell r="E7590" t="str">
            <v>3,26</v>
          </cell>
        </row>
        <row r="7591">
          <cell r="A7591">
            <v>39145</v>
          </cell>
          <cell r="B7591" t="str">
            <v xml:space="preserve">ABRACADEIRA EM ACO PARA AMARRACAO DE ELETRODUTOS, TIPO U SIMPLES, COM 4"                                                                                                                                                                                                                                                                                                                                                                                                                                  </v>
          </cell>
          <cell r="C7591" t="str">
            <v xml:space="preserve">UN    </v>
          </cell>
          <cell r="D7591" t="str">
            <v>CR</v>
          </cell>
          <cell r="E7591" t="str">
            <v>5,38</v>
          </cell>
        </row>
        <row r="7592">
          <cell r="A7592">
            <v>12615</v>
          </cell>
          <cell r="B7592" t="str">
            <v xml:space="preserve">ABRACADEIRA PVC, PARA CALHA PLUVIAL, DIAMETRO ENTRE *80 E 100* MM, PARA DRENAGEM PLUVIAL PREDIAL                                                                                                                                                                                                                                                                                                                                                                                                          </v>
          </cell>
          <cell r="C7592" t="str">
            <v xml:space="preserve">UN    </v>
          </cell>
          <cell r="D7592" t="str">
            <v>CR</v>
          </cell>
          <cell r="E7592" t="str">
            <v>11,32</v>
          </cell>
        </row>
        <row r="7593">
          <cell r="A7593">
            <v>11927</v>
          </cell>
          <cell r="B7593" t="str">
            <v xml:space="preserve">ABRACADEIRA, GALVANIZADA/ZINCADA, ROSCA SEM FIM, PARAFUSO INOX, LARGURA  FITA *12,6 A *14 MM, D = 2" A 2 1/2"                                                                                                                                                                                                                                                                                                                                                                                             </v>
          </cell>
          <cell r="C7593" t="str">
            <v xml:space="preserve">UN    </v>
          </cell>
          <cell r="D7593" t="str">
            <v>AS</v>
          </cell>
          <cell r="E7593" t="str">
            <v>8,70</v>
          </cell>
        </row>
        <row r="7594">
          <cell r="A7594">
            <v>11928</v>
          </cell>
          <cell r="B7594" t="str">
            <v xml:space="preserve">ABRACADEIRA, GALVANIZADA/ZINCADA, ROSCA SEM FIM, PARAFUSO INOX, LARGURA  FITA *12,6 A *14 MM, D = 3" A 3 3/4"                                                                                                                                                                                                                                                                                                                                                                                             </v>
          </cell>
          <cell r="C7594" t="str">
            <v xml:space="preserve">UN    </v>
          </cell>
          <cell r="D7594" t="str">
            <v>AS</v>
          </cell>
          <cell r="E7594" t="str">
            <v>9,97</v>
          </cell>
        </row>
        <row r="7595">
          <cell r="A7595">
            <v>11929</v>
          </cell>
          <cell r="B7595" t="str">
            <v xml:space="preserve">ABRACADEIRA, GALVANIZADA/ZINCADA, ROSCA SEM FIM, PARAFUSO INOX, LARGURA  FITA *12,6 A *14 MM, D = 4" A 4 3/4"                                                                                                                                                                                                                                                                                                                                                                                             </v>
          </cell>
          <cell r="C7595" t="str">
            <v xml:space="preserve">UN    </v>
          </cell>
          <cell r="D7595" t="str">
            <v>AS</v>
          </cell>
          <cell r="E7595" t="str">
            <v>15,42</v>
          </cell>
        </row>
        <row r="7596">
          <cell r="A7596">
            <v>36801</v>
          </cell>
          <cell r="B7596" t="str">
            <v xml:space="preserve">ACABAMENTO DE METAL CROMADO PARA REGISTRO PEQUENO, DE PAREDE, 1/2 " OU 3/4 "                                                                                                                                                                                                                                                                                                                                                                                                                              </v>
          </cell>
          <cell r="C7596" t="str">
            <v xml:space="preserve">UN    </v>
          </cell>
          <cell r="D7596" t="str">
            <v>CR</v>
          </cell>
          <cell r="E7596" t="str">
            <v>34,01</v>
          </cell>
        </row>
        <row r="7597">
          <cell r="A7597">
            <v>36246</v>
          </cell>
          <cell r="B7597" t="str">
            <v xml:space="preserve">ACABAMENTO SIMPLES/CONVENCIONAL PARA FORRO PVC, TIPO "U" OU "C", COR BRANCA, COMPRIMENTO 6 M                                                                                                                                                                                                                                                                                                                                                                                                              </v>
          </cell>
          <cell r="C7597" t="str">
            <v xml:space="preserve">M     </v>
          </cell>
          <cell r="D7597" t="str">
            <v>CR</v>
          </cell>
          <cell r="E7597" t="str">
            <v>4,42</v>
          </cell>
        </row>
        <row r="7598">
          <cell r="A7598">
            <v>37600</v>
          </cell>
          <cell r="B7598" t="str">
            <v xml:space="preserve">ACESSORIO DE LIGACAO NAO ELETRICO PARA CARGAS EXPLOSIVAS, TUBO DE 6 M                                                                                                                                                                                                                                                                                                                                                                                                                                     </v>
          </cell>
          <cell r="C7598" t="str">
            <v xml:space="preserve">UN    </v>
          </cell>
          <cell r="D7598" t="str">
            <v>AS</v>
          </cell>
          <cell r="E7598" t="str">
            <v>104,86</v>
          </cell>
        </row>
        <row r="7599">
          <cell r="A7599">
            <v>37599</v>
          </cell>
          <cell r="B7599" t="str">
            <v xml:space="preserve">ACESSORIO INICIADOR NAO ELETRICO, TUBO DE 6 M, TEMPO DE RETARDO DE *160* MS                                                                                                                                                                                                                                                                                                                                                                                                                               </v>
          </cell>
          <cell r="C7599" t="str">
            <v xml:space="preserve">UN    </v>
          </cell>
          <cell r="D7599" t="str">
            <v>AS</v>
          </cell>
          <cell r="E7599" t="str">
            <v>97,60</v>
          </cell>
        </row>
        <row r="7600">
          <cell r="A7600">
            <v>1</v>
          </cell>
          <cell r="B7600" t="str">
            <v xml:space="preserve">ACETILENO (RECARGA DE GAS ACETILENO PARA CILINDRO DE CONJUNTO OXICORTE GRANDE) NAO INCLUI TROCA/MANUTENCAO DO CILINDRO                                                                                                                                                                                                                                                                                                                                                                                    </v>
          </cell>
          <cell r="C7600" t="str">
            <v xml:space="preserve">KG    </v>
          </cell>
          <cell r="D7600" t="str">
            <v>AS</v>
          </cell>
          <cell r="E7600" t="str">
            <v>72,65</v>
          </cell>
        </row>
        <row r="7601">
          <cell r="A7601">
            <v>3</v>
          </cell>
          <cell r="B7601" t="str">
            <v xml:space="preserve">ACIDO CLORIDRICO / ACIDO MURIATICO, DILUICAO 10% A 12% PARA USO EM LIMPEZA                                                                                                                                                                                                                                                                                                                                                                                                                                </v>
          </cell>
          <cell r="C7601" t="str">
            <v xml:space="preserve">L     </v>
          </cell>
          <cell r="D7601" t="str">
            <v>CR</v>
          </cell>
          <cell r="E7601" t="str">
            <v>19,26</v>
          </cell>
        </row>
        <row r="7602">
          <cell r="A7602">
            <v>43054</v>
          </cell>
          <cell r="B7602" t="str">
            <v xml:space="preserve">ACO CA-25, 10,0 MM, OU 12,5 MM, OU 16,0 MM, OU 20,0 MM, OU 25,0 MM, VERGALHAO                                                                                                                                                                                                                                                                                                                                                                                                                             </v>
          </cell>
          <cell r="C7602" t="str">
            <v xml:space="preserve">KG    </v>
          </cell>
          <cell r="D7602" t="str">
            <v>CR</v>
          </cell>
          <cell r="E7602" t="str">
            <v>9,88</v>
          </cell>
        </row>
        <row r="7603">
          <cell r="A7603">
            <v>42402</v>
          </cell>
          <cell r="B7603" t="str">
            <v xml:space="preserve">ACO CA-25, 16,0 MM, BARRA DE TRANSFERENCIA                                                                                                                                                                                                                                                                                                                                                                                                                                                                </v>
          </cell>
          <cell r="C7603" t="str">
            <v xml:space="preserve">KG    </v>
          </cell>
          <cell r="D7603" t="str">
            <v>CR</v>
          </cell>
          <cell r="E7603" t="str">
            <v>9,45</v>
          </cell>
        </row>
        <row r="7604">
          <cell r="A7604">
            <v>42403</v>
          </cell>
          <cell r="B7604" t="str">
            <v xml:space="preserve">ACO CA-25, 20,0 MM, BARRA DE TRANSFERENCIA                                                                                                                                                                                                                                                                                                                                                                                                                                                                </v>
          </cell>
          <cell r="C7604" t="str">
            <v xml:space="preserve">KG    </v>
          </cell>
          <cell r="D7604" t="str">
            <v>CR</v>
          </cell>
          <cell r="E7604" t="str">
            <v>12,12</v>
          </cell>
        </row>
        <row r="7605">
          <cell r="A7605">
            <v>42404</v>
          </cell>
          <cell r="B7605" t="str">
            <v xml:space="preserve">ACO CA-25, 25,0 MM, BARRA DE TRANSFERENCIA                                                                                                                                                                                                                                                                                                                                                                                                                                                                </v>
          </cell>
          <cell r="C7605" t="str">
            <v xml:space="preserve">KG    </v>
          </cell>
          <cell r="D7605" t="str">
            <v>CR</v>
          </cell>
          <cell r="E7605" t="str">
            <v>12,05</v>
          </cell>
        </row>
        <row r="7606">
          <cell r="A7606">
            <v>42405</v>
          </cell>
          <cell r="B7606" t="str">
            <v xml:space="preserve">ACO CA-25, 32,0 MM, BARRA DE TRANSFERENCIA                                                                                                                                                                                                                                                                                                                                                                                                                                                                </v>
          </cell>
          <cell r="C7606" t="str">
            <v xml:space="preserve">KG    </v>
          </cell>
          <cell r="D7606" t="str">
            <v>CR</v>
          </cell>
          <cell r="E7606" t="str">
            <v>12,84</v>
          </cell>
        </row>
        <row r="7607">
          <cell r="A7607">
            <v>34341</v>
          </cell>
          <cell r="B7607" t="str">
            <v xml:space="preserve">ACO CA-25, 32,0 MM, VERGALHAO                                                                                                                                                                                                                                                                                                                                                                                                                                                                             </v>
          </cell>
          <cell r="C7607" t="str">
            <v xml:space="preserve">KG    </v>
          </cell>
          <cell r="D7607" t="str">
            <v>CR</v>
          </cell>
          <cell r="E7607" t="str">
            <v>11,14</v>
          </cell>
        </row>
        <row r="7608">
          <cell r="A7608">
            <v>43053</v>
          </cell>
          <cell r="B7608" t="str">
            <v xml:space="preserve">ACO CA-25, 6,3 MM OU 8,0 MM, VERGALHAO                                                                                                                                                                                                                                                                                                                                                                                                                                                                    </v>
          </cell>
          <cell r="C7608" t="str">
            <v xml:space="preserve">KG    </v>
          </cell>
          <cell r="D7608" t="str">
            <v>CR</v>
          </cell>
          <cell r="E7608" t="str">
            <v>8,83</v>
          </cell>
        </row>
        <row r="7609">
          <cell r="A7609">
            <v>43058</v>
          </cell>
          <cell r="B7609" t="str">
            <v xml:space="preserve">ACO CA-50, 10,0 MM, OU 12,5 MM, OU 16,0 MM, OU 20,0 MM, DOBRADO E CORTADO                                                                                                                                                                                                                                                                                                                                                                                                                                 </v>
          </cell>
          <cell r="C7609" t="str">
            <v xml:space="preserve">KG    </v>
          </cell>
          <cell r="D7609" t="str">
            <v>CR</v>
          </cell>
          <cell r="E7609" t="str">
            <v>9,15</v>
          </cell>
        </row>
        <row r="7610">
          <cell r="A7610">
            <v>34</v>
          </cell>
          <cell r="B7610" t="str">
            <v xml:space="preserve">ACO CA-50, 10,0 MM, VERGALHAO                                                                                                                                                                                                                                                                                                                                                                                                                                                                             </v>
          </cell>
          <cell r="C7610" t="str">
            <v xml:space="preserve">KG    </v>
          </cell>
          <cell r="D7610" t="str">
            <v>CR</v>
          </cell>
          <cell r="E7610" t="str">
            <v>9,20</v>
          </cell>
        </row>
        <row r="7611">
          <cell r="A7611">
            <v>43055</v>
          </cell>
          <cell r="B7611" t="str">
            <v xml:space="preserve">ACO CA-50, 12,5 MM OU 16,0 MM, VERGALHAO                                                                                                                                                                                                                                                                                                                                                                                                                                                                  </v>
          </cell>
          <cell r="C7611" t="str">
            <v xml:space="preserve">KG    </v>
          </cell>
          <cell r="D7611" t="str">
            <v xml:space="preserve">C </v>
          </cell>
          <cell r="E7611" t="str">
            <v>7,97</v>
          </cell>
        </row>
        <row r="7612">
          <cell r="A7612">
            <v>43056</v>
          </cell>
          <cell r="B7612" t="str">
            <v xml:space="preserve">ACO CA-50, 20,0 MM OU 25,0 MM, VERGALHAO                                                                                                                                                                                                                                                                                                                                                                                                                                                                  </v>
          </cell>
          <cell r="C7612" t="str">
            <v xml:space="preserve">KG    </v>
          </cell>
          <cell r="D7612" t="str">
            <v>CR</v>
          </cell>
          <cell r="E7612" t="str">
            <v>9,19</v>
          </cell>
        </row>
        <row r="7613">
          <cell r="A7613">
            <v>43057</v>
          </cell>
          <cell r="B7613" t="str">
            <v xml:space="preserve">ACO CA-50, 32,0 MM, VERGALHAO                                                                                                                                                                                                                                                                                                                                                                                                                                                                             </v>
          </cell>
          <cell r="C7613" t="str">
            <v xml:space="preserve">KG    </v>
          </cell>
          <cell r="D7613" t="str">
            <v>CR</v>
          </cell>
          <cell r="E7613" t="str">
            <v>10,10</v>
          </cell>
        </row>
        <row r="7614">
          <cell r="A7614">
            <v>34449</v>
          </cell>
          <cell r="B7614" t="str">
            <v xml:space="preserve">ACO CA-50, 6,3 MM, DOBRADO E CORTADO                                                                                                                                                                                                                                                                                                                                                                                                                                                                      </v>
          </cell>
          <cell r="C7614" t="str">
            <v xml:space="preserve">KG    </v>
          </cell>
          <cell r="D7614" t="str">
            <v>CR</v>
          </cell>
          <cell r="E7614" t="str">
            <v>10,79</v>
          </cell>
        </row>
        <row r="7615">
          <cell r="A7615">
            <v>32</v>
          </cell>
          <cell r="B7615" t="str">
            <v xml:space="preserve">ACO CA-50, 6,3 MM, VERGALHAO                                                                                                                                                                                                                                                                                                                                                                                                                                                                              </v>
          </cell>
          <cell r="C7615" t="str">
            <v xml:space="preserve">KG    </v>
          </cell>
          <cell r="D7615" t="str">
            <v>CR</v>
          </cell>
          <cell r="E7615" t="str">
            <v>9,70</v>
          </cell>
        </row>
        <row r="7616">
          <cell r="A7616">
            <v>33</v>
          </cell>
          <cell r="B7616" t="str">
            <v xml:space="preserve">ACO CA-50, 8,0 MM, VERGALHAO                                                                                                                                                                                                                                                                                                                                                                                                                                                                              </v>
          </cell>
          <cell r="C7616" t="str">
            <v xml:space="preserve">KG    </v>
          </cell>
          <cell r="D7616" t="str">
            <v>CR</v>
          </cell>
          <cell r="E7616" t="str">
            <v>9,76</v>
          </cell>
        </row>
        <row r="7617">
          <cell r="A7617">
            <v>43061</v>
          </cell>
          <cell r="B7617" t="str">
            <v xml:space="preserve">ACO CA-60, 4,2 MM OU 5,0 MM, DOBRADO E CORTADO                                                                                                                                                                                                                                                                                                                                                                                                                                                            </v>
          </cell>
          <cell r="C7617" t="str">
            <v xml:space="preserve">KG    </v>
          </cell>
          <cell r="D7617" t="str">
            <v>CR</v>
          </cell>
          <cell r="E7617" t="str">
            <v>9,12</v>
          </cell>
        </row>
        <row r="7618">
          <cell r="A7618">
            <v>43059</v>
          </cell>
          <cell r="B7618" t="str">
            <v xml:space="preserve">ACO CA-60, 4,2 MM, OU 5,0 MM, OU 6,0 MM, OU 7,0 MM, VERGALHAO                                                                                                                                                                                                                                                                                                                                                                                                                                             </v>
          </cell>
          <cell r="C7618" t="str">
            <v xml:space="preserve">KG    </v>
          </cell>
          <cell r="D7618" t="str">
            <v>CR</v>
          </cell>
          <cell r="E7618" t="str">
            <v>8,71</v>
          </cell>
        </row>
        <row r="7619">
          <cell r="A7619">
            <v>43062</v>
          </cell>
          <cell r="B7619" t="str">
            <v xml:space="preserve">ACO CA-60, 6,0 MM OU 7,0 MM, DOBRADO E CORTADO                                                                                                                                                                                                                                                                                                                                                                                                                                                            </v>
          </cell>
          <cell r="C7619" t="str">
            <v xml:space="preserve">KG    </v>
          </cell>
          <cell r="D7619" t="str">
            <v>CR</v>
          </cell>
          <cell r="E7619" t="str">
            <v>9,65</v>
          </cell>
        </row>
        <row r="7620">
          <cell r="A7620">
            <v>43060</v>
          </cell>
          <cell r="B7620" t="str">
            <v xml:space="preserve">ACO CA-60, 8,0 MM OU 9,5 MM, VERGALHAO                                                                                                                                                                                                                                                                                                                                                                                                                                                                    </v>
          </cell>
          <cell r="C7620" t="str">
            <v xml:space="preserve">KG    </v>
          </cell>
          <cell r="D7620" t="str">
            <v>CR</v>
          </cell>
          <cell r="E7620" t="str">
            <v>7,58</v>
          </cell>
        </row>
        <row r="7621">
          <cell r="A7621">
            <v>40410</v>
          </cell>
          <cell r="B7621" t="str">
            <v xml:space="preserve">ACOPLAMENTO RIGIDO EM FERRO FUNDIDO PARA SISTEMA DE TUBULACAO RANHURADA, DN 50 MM (2")                                                                                                                                                                                                                                                                                                                                                                                                                    </v>
          </cell>
          <cell r="C7621" t="str">
            <v xml:space="preserve">UN    </v>
          </cell>
          <cell r="D7621" t="str">
            <v>AS</v>
          </cell>
          <cell r="E7621" t="str">
            <v>23,71</v>
          </cell>
        </row>
        <row r="7622">
          <cell r="A7622">
            <v>40411</v>
          </cell>
          <cell r="B7622" t="str">
            <v xml:space="preserve">ACOPLAMENTO RIGIDO EM FERRO FUNDIDO PARA SISTEMA DE TUBULACAO RANHURADA, DN 65 MM (2 1/2")                                                                                                                                                                                                                                                                                                                                                                                                                </v>
          </cell>
          <cell r="C7622" t="str">
            <v xml:space="preserve">UN    </v>
          </cell>
          <cell r="D7622" t="str">
            <v>AS</v>
          </cell>
          <cell r="E7622" t="str">
            <v>25,73</v>
          </cell>
        </row>
        <row r="7623">
          <cell r="A7623">
            <v>40412</v>
          </cell>
          <cell r="B7623" t="str">
            <v xml:space="preserve">ACOPLAMENTO RIGIDO EM FERRO FUNDIDO PARA SISTEMA DE TUBULACAO RANHURADA, DN 80 MM (3")                                                                                                                                                                                                                                                                                                                                                                                                                    </v>
          </cell>
          <cell r="C7623" t="str">
            <v xml:space="preserve">UN    </v>
          </cell>
          <cell r="D7623" t="str">
            <v>AS</v>
          </cell>
          <cell r="E7623" t="str">
            <v>28,88</v>
          </cell>
        </row>
        <row r="7624">
          <cell r="A7624">
            <v>44254</v>
          </cell>
          <cell r="B7624" t="str">
            <v xml:space="preserve">ADAPTADOR CPVC, ROSCAVEL, COM FLANGES E ANEL DE VEDACAO, 15 MM, CAIXA D'AGUA PARA AGUA QUENTE                                                                                                                                                                                                                                                                                                                                                                                                             </v>
          </cell>
          <cell r="C7624" t="str">
            <v xml:space="preserve">UN    </v>
          </cell>
          <cell r="D7624" t="str">
            <v>AS</v>
          </cell>
          <cell r="E7624" t="str">
            <v>23,27</v>
          </cell>
        </row>
        <row r="7625">
          <cell r="A7625">
            <v>44255</v>
          </cell>
          <cell r="B7625" t="str">
            <v xml:space="preserve">ADAPTADOR CPVC, ROSCAVEL, COM FLANGES E ANEL DE VEDACAO, 22 MM, CAIXA D'AGUA PARA AGUA QUENTE                                                                                                                                                                                                                                                                                                                                                                                                             </v>
          </cell>
          <cell r="C7625" t="str">
            <v xml:space="preserve">UN    </v>
          </cell>
          <cell r="D7625" t="str">
            <v>AS</v>
          </cell>
          <cell r="E7625" t="str">
            <v>25,79</v>
          </cell>
        </row>
        <row r="7626">
          <cell r="A7626">
            <v>44256</v>
          </cell>
          <cell r="B7626" t="str">
            <v xml:space="preserve">ADAPTADOR CPVC, ROSCAVEL, COM FLANGES E ANEL DE VEDACAO, 28 MM, CAIXA D'AGUA PARA AGUA QUENTE                                                                                                                                                                                                                                                                                                                                                                                                             </v>
          </cell>
          <cell r="C7626" t="str">
            <v xml:space="preserve">UN    </v>
          </cell>
          <cell r="D7626" t="str">
            <v>AS</v>
          </cell>
          <cell r="E7626" t="str">
            <v>29,13</v>
          </cell>
        </row>
        <row r="7627">
          <cell r="A7627">
            <v>44257</v>
          </cell>
          <cell r="B7627" t="str">
            <v xml:space="preserve">ADAPTADOR CPVC, ROSCAVEL, COM FLANGES E ANEL DE VEDACAO, 35 MM, CAIXA D'AGUA PARA AGUA QUENTE                                                                                                                                                                                                                                                                                                                                                                                                             </v>
          </cell>
          <cell r="C7627" t="str">
            <v xml:space="preserve">UN    </v>
          </cell>
          <cell r="D7627" t="str">
            <v>AS</v>
          </cell>
          <cell r="E7627" t="str">
            <v>46,09</v>
          </cell>
        </row>
        <row r="7628">
          <cell r="A7628">
            <v>44258</v>
          </cell>
          <cell r="B7628" t="str">
            <v xml:space="preserve">ADAPTADOR CPVC, ROSCAVEL, COM FLANGES E ANEL DE VEDACAO, 42 MM, CAIXA D'AGUA PARA AGUA QUENTE                                                                                                                                                                                                                                                                                                                                                                                                             </v>
          </cell>
          <cell r="C7628" t="str">
            <v xml:space="preserve">UN    </v>
          </cell>
          <cell r="D7628" t="str">
            <v>AS</v>
          </cell>
          <cell r="E7628" t="str">
            <v>52,67</v>
          </cell>
        </row>
        <row r="7629">
          <cell r="A7629">
            <v>44259</v>
          </cell>
          <cell r="B7629" t="str">
            <v xml:space="preserve">ADAPTADOR CPVC, ROSCAVEL, COM FLANGES E ANEL DE VEDACAO, 54 MM, CAIXA D'AGUA PARA AGUA QUENTE                                                                                                                                                                                                                                                                                                                                                                                                             </v>
          </cell>
          <cell r="C7629" t="str">
            <v xml:space="preserve">UN    </v>
          </cell>
          <cell r="D7629" t="str">
            <v>AS</v>
          </cell>
          <cell r="E7629" t="str">
            <v>72,30</v>
          </cell>
        </row>
        <row r="7630">
          <cell r="A7630">
            <v>37997</v>
          </cell>
          <cell r="B7630" t="str">
            <v xml:space="preserve">ADAPTADOR CPVC, SOLDAVEL, 15 MM, PARA AGUA QUENTE                                                                                                                                                                                                                                                                                                                                                                                                                                                         </v>
          </cell>
          <cell r="C7630" t="str">
            <v xml:space="preserve">UN    </v>
          </cell>
          <cell r="D7630" t="str">
            <v>AS</v>
          </cell>
          <cell r="E7630" t="str">
            <v>13,87</v>
          </cell>
        </row>
        <row r="7631">
          <cell r="A7631">
            <v>37998</v>
          </cell>
          <cell r="B7631" t="str">
            <v xml:space="preserve">ADAPTADOR CPVC, SOLDAVEL, 22 MM, PARA AGUA QUENTE                                                                                                                                                                                                                                                                                                                                                                                                                                                         </v>
          </cell>
          <cell r="C7631" t="str">
            <v xml:space="preserve">UN    </v>
          </cell>
          <cell r="D7631" t="str">
            <v>AS</v>
          </cell>
          <cell r="E7631" t="str">
            <v>18,56</v>
          </cell>
        </row>
        <row r="7632">
          <cell r="A7632">
            <v>55</v>
          </cell>
          <cell r="B7632" t="str">
            <v xml:space="preserve">ADAPTADOR DE COMPRESSAO EM POLIPROPILENO (PP), PARA TUBO EM PEAD, 20 MM X 1/2", PARA LIGACAO PREDIAL DE AGUA (NTS 179)                                                                                                                                                                                                                                                                                                                                                                                    </v>
          </cell>
          <cell r="C7632" t="str">
            <v xml:space="preserve">UN    </v>
          </cell>
          <cell r="D7632" t="str">
            <v>AS</v>
          </cell>
          <cell r="E7632" t="str">
            <v>3,87</v>
          </cell>
        </row>
        <row r="7633">
          <cell r="A7633">
            <v>61</v>
          </cell>
          <cell r="B7633" t="str">
            <v xml:space="preserve">ADAPTADOR DE COMPRESSAO EM POLIPROPILENO (PP), PARA TUBO EM PEAD, 20 MM X 3/4", PARA LIGACAO PREDIAL DE AGUA (NTS 179)                                                                                                                                                                                                                                                                                                                                                                                    </v>
          </cell>
          <cell r="C7633" t="str">
            <v xml:space="preserve">UN    </v>
          </cell>
          <cell r="D7633" t="str">
            <v>AS</v>
          </cell>
          <cell r="E7633" t="str">
            <v>3,66</v>
          </cell>
        </row>
        <row r="7634">
          <cell r="A7634">
            <v>62</v>
          </cell>
          <cell r="B7634" t="str">
            <v xml:space="preserve">ADAPTADOR DE COMPRESSAO EM POLIPROPILENO (PP), PARA TUBO EM PEAD, 32 MM X 1", PARA LIGACAO PREDIAL DE AGUA (NTS 179)                                                                                                                                                                                                                                                                                                                                                                                      </v>
          </cell>
          <cell r="C7634" t="str">
            <v xml:space="preserve">UN    </v>
          </cell>
          <cell r="D7634" t="str">
            <v>AS</v>
          </cell>
          <cell r="E7634" t="str">
            <v>7,58</v>
          </cell>
        </row>
        <row r="7635">
          <cell r="A7635">
            <v>10899</v>
          </cell>
          <cell r="B7635" t="str">
            <v xml:space="preserve">ADAPTADOR EM LATAO, ENGATE RAPIDO 2 1/2" X ROSCA INTERNA 5 FIOS 2 1/2", PARA INSTALACAO PREDIAL DE COMBATE A INCENDIO                                                                                                                                                                                                                                                                                                                                                                                     </v>
          </cell>
          <cell r="C7635" t="str">
            <v xml:space="preserve">UN    </v>
          </cell>
          <cell r="D7635" t="str">
            <v>CR</v>
          </cell>
          <cell r="E7635" t="str">
            <v>80,39</v>
          </cell>
        </row>
        <row r="7636">
          <cell r="A7636">
            <v>10900</v>
          </cell>
          <cell r="B7636" t="str">
            <v xml:space="preserve">ADAPTADOR EM LATAO, ENGATE RAPIDO1 1/2" X ROSCA INTERNA 5 FIOS 2 1/2", PARA INSTALACAO PREDIAL DE COMBATE A INCENDIO                                                                                                                                                                                                                                                                                                                                                                                      </v>
          </cell>
          <cell r="C7636" t="str">
            <v xml:space="preserve">UN    </v>
          </cell>
          <cell r="D7636" t="str">
            <v>CR</v>
          </cell>
          <cell r="E7636" t="str">
            <v>62,91</v>
          </cell>
        </row>
        <row r="7637">
          <cell r="A7637">
            <v>103</v>
          </cell>
          <cell r="B7637" t="str">
            <v xml:space="preserve">ADAPTADOR PVC SOLDAVEL CURTO COM BOLSA E ROSCA, 110 MM X 4", PARA AGUA FRIA                                                                                                                                                                                                                                                                                                                                                                                                                               </v>
          </cell>
          <cell r="C7637" t="str">
            <v xml:space="preserve">UN    </v>
          </cell>
          <cell r="D7637" t="str">
            <v>CR</v>
          </cell>
          <cell r="E7637" t="str">
            <v>41,45</v>
          </cell>
        </row>
        <row r="7638">
          <cell r="A7638">
            <v>107</v>
          </cell>
          <cell r="B7638" t="str">
            <v xml:space="preserve">ADAPTADOR PVC SOLDAVEL CURTO COM BOLSA E ROSCA, 20 MM X 1/2", PARA AGUA FRIA                                                                                                                                                                                                                                                                                                                                                                                                                              </v>
          </cell>
          <cell r="C7638" t="str">
            <v xml:space="preserve">UN    </v>
          </cell>
          <cell r="D7638" t="str">
            <v>CR</v>
          </cell>
          <cell r="E7638" t="str">
            <v>0,78</v>
          </cell>
        </row>
        <row r="7639">
          <cell r="A7639">
            <v>65</v>
          </cell>
          <cell r="B7639" t="str">
            <v xml:space="preserve">ADAPTADOR PVC SOLDAVEL CURTO COM BOLSA E ROSCA, 25 MM X 3/4", PARA AGUA FRIA                                                                                                                                                                                                                                                                                                                                                                                                                              </v>
          </cell>
          <cell r="C7639" t="str">
            <v xml:space="preserve">UN    </v>
          </cell>
          <cell r="D7639" t="str">
            <v>CR</v>
          </cell>
          <cell r="E7639" t="str">
            <v>0,85</v>
          </cell>
        </row>
        <row r="7640">
          <cell r="A7640">
            <v>108</v>
          </cell>
          <cell r="B7640" t="str">
            <v xml:space="preserve">ADAPTADOR PVC SOLDAVEL CURTO COM BOLSA E ROSCA, 32 MM X 1", PARA AGUA FRIA                                                                                                                                                                                                                                                                                                                                                                                                                                </v>
          </cell>
          <cell r="C7640" t="str">
            <v xml:space="preserve">UN    </v>
          </cell>
          <cell r="D7640" t="str">
            <v>CR</v>
          </cell>
          <cell r="E7640" t="str">
            <v>1,72</v>
          </cell>
        </row>
        <row r="7641">
          <cell r="A7641">
            <v>110</v>
          </cell>
          <cell r="B7641" t="str">
            <v xml:space="preserve">ADAPTADOR PVC SOLDAVEL CURTO COM BOLSA E ROSCA, 40 MM X 1 1/2", PARA AGUA FRIA                                                                                                                                                                                                                                                                                                                                                                                                                            </v>
          </cell>
          <cell r="C7641" t="str">
            <v xml:space="preserve">UN    </v>
          </cell>
          <cell r="D7641" t="str">
            <v>CR</v>
          </cell>
          <cell r="E7641" t="str">
            <v>5,96</v>
          </cell>
        </row>
        <row r="7642">
          <cell r="A7642">
            <v>109</v>
          </cell>
          <cell r="B7642" t="str">
            <v xml:space="preserve">ADAPTADOR PVC SOLDAVEL CURTO COM BOLSA E ROSCA, 40 MM X 1 1/4", PARA AGUA FRIA                                                                                                                                                                                                                                                                                                                                                                                                                            </v>
          </cell>
          <cell r="C7642" t="str">
            <v xml:space="preserve">UN    </v>
          </cell>
          <cell r="D7642" t="str">
            <v>CR</v>
          </cell>
          <cell r="E7642" t="str">
            <v>3,55</v>
          </cell>
        </row>
        <row r="7643">
          <cell r="A7643">
            <v>111</v>
          </cell>
          <cell r="B7643" t="str">
            <v xml:space="preserve">ADAPTADOR PVC SOLDAVEL CURTO COM BOLSA E ROSCA, 50 MM X 1 1/4", PARA AGUA FRIA                                                                                                                                                                                                                                                                                                                                                                                                                            </v>
          </cell>
          <cell r="C7643" t="str">
            <v xml:space="preserve">UN    </v>
          </cell>
          <cell r="D7643" t="str">
            <v>CR</v>
          </cell>
          <cell r="E7643" t="str">
            <v>8,07</v>
          </cell>
        </row>
        <row r="7644">
          <cell r="A7644">
            <v>112</v>
          </cell>
          <cell r="B7644" t="str">
            <v xml:space="preserve">ADAPTADOR PVC SOLDAVEL CURTO COM BOLSA E ROSCA, 50 MM X1 1/2", PARA AGUA FRIA                                                                                                                                                                                                                                                                                                                                                                                                                             </v>
          </cell>
          <cell r="C7644" t="str">
            <v xml:space="preserve">UN    </v>
          </cell>
          <cell r="D7644" t="str">
            <v>CR</v>
          </cell>
          <cell r="E7644" t="str">
            <v>4,27</v>
          </cell>
        </row>
        <row r="7645">
          <cell r="A7645">
            <v>113</v>
          </cell>
          <cell r="B7645" t="str">
            <v xml:space="preserve">ADAPTADOR PVC SOLDAVEL CURTO COM BOLSA E ROSCA, 60 MM X 2", PARA AGUA FRIA                                                                                                                                                                                                                                                                                                                                                                                                                                </v>
          </cell>
          <cell r="C7645" t="str">
            <v xml:space="preserve">UN    </v>
          </cell>
          <cell r="D7645" t="str">
            <v>CR</v>
          </cell>
          <cell r="E7645" t="str">
            <v>10,70</v>
          </cell>
        </row>
        <row r="7646">
          <cell r="A7646">
            <v>104</v>
          </cell>
          <cell r="B7646" t="str">
            <v xml:space="preserve">ADAPTADOR PVC SOLDAVEL CURTO COM BOLSA E ROSCA, 75 MM X 2 1/2", PARA AGUA FRIA                                                                                                                                                                                                                                                                                                                                                                                                                            </v>
          </cell>
          <cell r="C7646" t="str">
            <v xml:space="preserve">UN    </v>
          </cell>
          <cell r="D7646" t="str">
            <v>CR</v>
          </cell>
          <cell r="E7646" t="str">
            <v>18,63</v>
          </cell>
        </row>
        <row r="7647">
          <cell r="A7647">
            <v>102</v>
          </cell>
          <cell r="B7647" t="str">
            <v xml:space="preserve">ADAPTADOR PVC SOLDAVEL CURTO COM BOLSA E ROSCA, 85 MM X 3", PARA AGUA FRIA                                                                                                                                                                                                                                                                                                                                                                                                                                </v>
          </cell>
          <cell r="C7647" t="str">
            <v xml:space="preserve">UN    </v>
          </cell>
          <cell r="D7647" t="str">
            <v>CR</v>
          </cell>
          <cell r="E7647" t="str">
            <v>25,68</v>
          </cell>
        </row>
        <row r="7648">
          <cell r="A7648">
            <v>95</v>
          </cell>
          <cell r="B7648" t="str">
            <v xml:space="preserve">ADAPTADOR PVC SOLDAVEL, COM FLANGE E ANEL DE VEDACAO, 20 MM X 1/2", PARA CAIXA D'AGUA                                                                                                                                                                                                                                                                                                                                                                                                                     </v>
          </cell>
          <cell r="C7648" t="str">
            <v xml:space="preserve">UN    </v>
          </cell>
          <cell r="D7648" t="str">
            <v>CR</v>
          </cell>
          <cell r="E7648" t="str">
            <v>10,85</v>
          </cell>
        </row>
        <row r="7649">
          <cell r="A7649">
            <v>96</v>
          </cell>
          <cell r="B7649" t="str">
            <v xml:space="preserve">ADAPTADOR PVC SOLDAVEL, COM FLANGE E ANEL DE VEDACAO, 25 MM X 3/4", PARA CAIXA D'AGUA                                                                                                                                                                                                                                                                                                                                                                                                                     </v>
          </cell>
          <cell r="C7649" t="str">
            <v xml:space="preserve">UN    </v>
          </cell>
          <cell r="D7649" t="str">
            <v>CR</v>
          </cell>
          <cell r="E7649" t="str">
            <v>11,81</v>
          </cell>
        </row>
        <row r="7650">
          <cell r="A7650">
            <v>97</v>
          </cell>
          <cell r="B7650" t="str">
            <v xml:space="preserve">ADAPTADOR PVC SOLDAVEL, COM FLANGE E ANEL DE VEDACAO, 32 MM X 1", PARA CAIXA D'AGUA                                                                                                                                                                                                                                                                                                                                                                                                                       </v>
          </cell>
          <cell r="C7650" t="str">
            <v xml:space="preserve">UN    </v>
          </cell>
          <cell r="D7650" t="str">
            <v>CR</v>
          </cell>
          <cell r="E7650" t="str">
            <v>17,76</v>
          </cell>
        </row>
        <row r="7651">
          <cell r="A7651">
            <v>98</v>
          </cell>
          <cell r="B7651" t="str">
            <v xml:space="preserve">ADAPTADOR PVC SOLDAVEL, COM FLANGE E ANEL DE VEDACAO, 40 MM X 1 1/4", PARA CAIXA D'AGUA                                                                                                                                                                                                                                                                                                                                                                                                                   </v>
          </cell>
          <cell r="C7651" t="str">
            <v xml:space="preserve">UN    </v>
          </cell>
          <cell r="D7651" t="str">
            <v>CR</v>
          </cell>
          <cell r="E7651" t="str">
            <v>26,59</v>
          </cell>
        </row>
        <row r="7652">
          <cell r="A7652">
            <v>99</v>
          </cell>
          <cell r="B7652" t="str">
            <v xml:space="preserve">ADAPTADOR PVC SOLDAVEL, COM FLANGE E ANEL DE VEDACAO, 50 MM X 1 1/2", PARA CAIXA D'AGUA                                                                                                                                                                                                                                                                                                                                                                                                                   </v>
          </cell>
          <cell r="C7652" t="str">
            <v xml:space="preserve">UN    </v>
          </cell>
          <cell r="D7652" t="str">
            <v>CR</v>
          </cell>
          <cell r="E7652" t="str">
            <v>25,13</v>
          </cell>
        </row>
        <row r="7653">
          <cell r="A7653">
            <v>100</v>
          </cell>
          <cell r="B7653" t="str">
            <v xml:space="preserve">ADAPTADOR PVC SOLDAVEL, COM FLANGES E ANEL DE VEDACAO, 60 MM X 2", PARA CAIXA D' AGUA                                                                                                                                                                                                                                                                                                                                                                                                                     </v>
          </cell>
          <cell r="C7653" t="str">
            <v xml:space="preserve">UN    </v>
          </cell>
          <cell r="D7653" t="str">
            <v>CR</v>
          </cell>
          <cell r="E7653" t="str">
            <v>43,91</v>
          </cell>
        </row>
        <row r="7654">
          <cell r="A7654">
            <v>75</v>
          </cell>
          <cell r="B7654" t="str">
            <v xml:space="preserve">ADAPTADOR PVC SOLDAVEL, COM FLANGES LIVRES, 110 MM X 4", PARA CAIXA D' AGUA                                                                                                                                                                                                                                                                                                                                                                                                                               </v>
          </cell>
          <cell r="C7654" t="str">
            <v xml:space="preserve">UN    </v>
          </cell>
          <cell r="D7654" t="str">
            <v>CR</v>
          </cell>
          <cell r="E7654" t="str">
            <v>255,99</v>
          </cell>
        </row>
        <row r="7655">
          <cell r="A7655">
            <v>83</v>
          </cell>
          <cell r="B7655" t="str">
            <v xml:space="preserve">ADAPTADOR PVC SOLDAVEL, COM FLANGES LIVRES, 75 MM X 2  1/2", PARA CAIXA D' AGUA                                                                                                                                                                                                                                                                                                                                                                                                                           </v>
          </cell>
          <cell r="C7655" t="str">
            <v xml:space="preserve">UN    </v>
          </cell>
          <cell r="D7655" t="str">
            <v>CR</v>
          </cell>
          <cell r="E7655" t="str">
            <v>204,66</v>
          </cell>
        </row>
        <row r="7656">
          <cell r="A7656">
            <v>74</v>
          </cell>
          <cell r="B7656" t="str">
            <v xml:space="preserve">ADAPTADOR PVC SOLDAVEL, COM FLANGES LIVRES, 85 MM X 3", PARA CAIXA D' AGUA                                                                                                                                                                                                                                                                                                                                                                                                                                </v>
          </cell>
          <cell r="C7656" t="str">
            <v xml:space="preserve">UN    </v>
          </cell>
          <cell r="D7656" t="str">
            <v>CR</v>
          </cell>
          <cell r="E7656" t="str">
            <v>292,61</v>
          </cell>
        </row>
        <row r="7657">
          <cell r="A7657">
            <v>106</v>
          </cell>
          <cell r="B7657" t="str">
            <v xml:space="preserve">ADAPTADOR PVC SOLDAVEL, LONGO, COM FLANGE LIVRE,  110 MM X 4", PARA CAIXA D' AGUA                                                                                                                                                                                                                                                                                                                                                                                                                         </v>
          </cell>
          <cell r="C7657" t="str">
            <v xml:space="preserve">UN    </v>
          </cell>
          <cell r="D7657" t="str">
            <v>CR</v>
          </cell>
          <cell r="E7657" t="str">
            <v>370,01</v>
          </cell>
        </row>
        <row r="7658">
          <cell r="A7658">
            <v>88</v>
          </cell>
          <cell r="B7658" t="str">
            <v xml:space="preserve">ADAPTADOR PVC SOLDAVEL, LONGO, COM FLANGE LIVRE,  32 MM X 1", PARA CAIXA D' AGUA                                                                                                                                                                                                                                                                                                                                                                                                                          </v>
          </cell>
          <cell r="C7658" t="str">
            <v xml:space="preserve">UN    </v>
          </cell>
          <cell r="D7658" t="str">
            <v>CR</v>
          </cell>
          <cell r="E7658" t="str">
            <v>10,40</v>
          </cell>
        </row>
        <row r="7659">
          <cell r="A7659">
            <v>82</v>
          </cell>
          <cell r="B7659" t="str">
            <v xml:space="preserve">ADAPTADOR PVC SOLDAVEL, LONGO, COM FLANGE LIVRE,  75 MM X 2 1/2", PARA CAIXA D' AGUA                                                                                                                                                                                                                                                                                                                                                                                                                      </v>
          </cell>
          <cell r="C7659" t="str">
            <v xml:space="preserve">UN    </v>
          </cell>
          <cell r="D7659" t="str">
            <v>CR</v>
          </cell>
          <cell r="E7659" t="str">
            <v>194,72</v>
          </cell>
        </row>
        <row r="7660">
          <cell r="A7660">
            <v>105</v>
          </cell>
          <cell r="B7660" t="str">
            <v xml:space="preserve">ADAPTADOR PVC SOLDAVEL, LONGO, COM FLANGE LIVRE,  85 MM X 3", PARA CAIXA D' AGUA                                                                                                                                                                                                                                                                                                                                                                                                                          </v>
          </cell>
          <cell r="C7660" t="str">
            <v xml:space="preserve">UN    </v>
          </cell>
          <cell r="D7660" t="str">
            <v>CR</v>
          </cell>
          <cell r="E7660" t="str">
            <v>275,91</v>
          </cell>
        </row>
        <row r="7661">
          <cell r="A7661">
            <v>60</v>
          </cell>
          <cell r="B7661" t="str">
            <v xml:space="preserve">ADAPTADOR PVC, COM REGISTRO, PARA PEAD, 20 MM X 3/4", PARA LIGACAO PREDIAL DE AGUA                                                                                                                                                                                                                                                                                                                                                                                                                        </v>
          </cell>
          <cell r="C7661" t="str">
            <v xml:space="preserve">UN    </v>
          </cell>
          <cell r="D7661" t="str">
            <v>AS</v>
          </cell>
          <cell r="E7661" t="str">
            <v>5,02</v>
          </cell>
        </row>
        <row r="7662">
          <cell r="A7662">
            <v>72</v>
          </cell>
          <cell r="B7662" t="str">
            <v xml:space="preserve">ADAPTADOR PVC, ROSCAVEL, COM FLANGES E ANEL DE VEDACAO, 1 1/2", PARA CAIXA D'AGUA                                                                                                                                                                                                                                                                                                                                                                                                                         </v>
          </cell>
          <cell r="C7662" t="str">
            <v xml:space="preserve">UN    </v>
          </cell>
          <cell r="D7662" t="str">
            <v>CR</v>
          </cell>
          <cell r="E7662" t="str">
            <v>48,20</v>
          </cell>
        </row>
        <row r="7663">
          <cell r="A7663">
            <v>67</v>
          </cell>
          <cell r="B7663" t="str">
            <v xml:space="preserve">ADAPTADOR PVC, ROSCAVEL, COM FLANGES E ANEL DE VEDACAO, 1/2", PARA CAIXA D' AGUA                                                                                                                                                                                                                                                                                                                                                                                                                          </v>
          </cell>
          <cell r="C7663" t="str">
            <v xml:space="preserve">UN    </v>
          </cell>
          <cell r="D7663" t="str">
            <v>CR</v>
          </cell>
          <cell r="E7663" t="str">
            <v>15,58</v>
          </cell>
        </row>
        <row r="7664">
          <cell r="A7664">
            <v>71</v>
          </cell>
          <cell r="B7664" t="str">
            <v xml:space="preserve">ADAPTADOR PVC, ROSCAVEL, COM FLANGES E ANEL DE VEDACAO, 1", PARA CAIXA D' AGUA                                                                                                                                                                                                                                                                                                                                                                                                                            </v>
          </cell>
          <cell r="C7664" t="str">
            <v xml:space="preserve">UN    </v>
          </cell>
          <cell r="D7664" t="str">
            <v>CR</v>
          </cell>
          <cell r="E7664" t="str">
            <v>29,77</v>
          </cell>
        </row>
        <row r="7665">
          <cell r="A7665">
            <v>73</v>
          </cell>
          <cell r="B7665" t="str">
            <v xml:space="preserve">ADAPTADOR PVC, ROSCAVEL, COM FLANGES E ANEL DE VEDACAO, 3/4", PARA CAIXA D' AGUA                                                                                                                                                                                                                                                                                                                                                                                                                          </v>
          </cell>
          <cell r="C7665" t="str">
            <v xml:space="preserve">UN    </v>
          </cell>
          <cell r="D7665" t="str">
            <v>CR</v>
          </cell>
          <cell r="E7665" t="str">
            <v>14,91</v>
          </cell>
        </row>
        <row r="7666">
          <cell r="A7666">
            <v>46</v>
          </cell>
          <cell r="B7666" t="str">
            <v xml:space="preserve">ADAPTADOR, PVC PBA,  BOLSA/ROSCA, JE, DN 75 / DE  85 MM                                                                                                                                                                                                                                                                                                                                                                                                                                                   </v>
          </cell>
          <cell r="C7666" t="str">
            <v xml:space="preserve">UN    </v>
          </cell>
          <cell r="D7666" t="str">
            <v>AS</v>
          </cell>
          <cell r="E7666" t="str">
            <v>38,06</v>
          </cell>
        </row>
        <row r="7667">
          <cell r="A7667">
            <v>47</v>
          </cell>
          <cell r="B7667" t="str">
            <v xml:space="preserve">ADAPTADOR, PVC PBA, BOLSA/ROSCA, JE, DN 100 / DE 110 MM                                                                                                                                                                                                                                                                                                                                                                                                                                                   </v>
          </cell>
          <cell r="C7667" t="str">
            <v xml:space="preserve">UN    </v>
          </cell>
          <cell r="D7667" t="str">
            <v>AS</v>
          </cell>
          <cell r="E7667" t="str">
            <v>65,07</v>
          </cell>
        </row>
        <row r="7668">
          <cell r="A7668">
            <v>48</v>
          </cell>
          <cell r="B7668" t="str">
            <v xml:space="preserve">ADAPTADOR, PVC PBA, BOLSA/ROSCA, JE, DN 50 / DE 60 MM                                                                                                                                                                                                                                                                                                                                                                                                                                                     </v>
          </cell>
          <cell r="C7668" t="str">
            <v xml:space="preserve">UN    </v>
          </cell>
          <cell r="D7668" t="str">
            <v>AS</v>
          </cell>
          <cell r="E7668" t="str">
            <v>16,97</v>
          </cell>
        </row>
        <row r="7669">
          <cell r="A7669">
            <v>52</v>
          </cell>
          <cell r="B7669" t="str">
            <v xml:space="preserve">ADAPTADOR, PVC PBA, PONTA/ROSCA, JE, DN 50 / DE  60 MM                                                                                                                                                                                                                                                                                                                                                                                                                                                    </v>
          </cell>
          <cell r="C7669" t="str">
            <v xml:space="preserve">UN    </v>
          </cell>
          <cell r="D7669" t="str">
            <v>AS</v>
          </cell>
          <cell r="E7669" t="str">
            <v>12,89</v>
          </cell>
        </row>
        <row r="7670">
          <cell r="A7670">
            <v>43</v>
          </cell>
          <cell r="B7670" t="str">
            <v xml:space="preserve">ADAPTADOR, PVC PBA, PONTA/ROSCA, JE, DN 75 / DE  85 MM                                                                                                                                                                                                                                                                                                                                                                                                                                                    </v>
          </cell>
          <cell r="C7670" t="str">
            <v xml:space="preserve">UN    </v>
          </cell>
          <cell r="D7670" t="str">
            <v>AS</v>
          </cell>
          <cell r="E7670" t="str">
            <v>43,52</v>
          </cell>
        </row>
        <row r="7671">
          <cell r="A7671">
            <v>39719</v>
          </cell>
          <cell r="B7671" t="str">
            <v xml:space="preserve">ADESIVO / COLA DE CONTATO LIQUIDO, A BASE DE RESINAS, PARA COLAGEM DE ESPUMA PARA ISOLAMENTO TERMICO FLEXIVEL                                                                                                                                                                                                                                                                                                                                                                                             </v>
          </cell>
          <cell r="C7671" t="str">
            <v xml:space="preserve">L     </v>
          </cell>
          <cell r="D7671" t="str">
            <v>CR</v>
          </cell>
          <cell r="E7671" t="str">
            <v>165,13</v>
          </cell>
        </row>
        <row r="7672">
          <cell r="A7672">
            <v>3410</v>
          </cell>
          <cell r="B7672" t="str">
            <v xml:space="preserve">ADESIVO / COLA PARA EPS (ISOPOR) E OUTROS MATERIAIS                                                                                                                                                                                                                                                                                                                                                                                                                                                       </v>
          </cell>
          <cell r="C7672" t="str">
            <v xml:space="preserve">KG    </v>
          </cell>
          <cell r="D7672" t="str">
            <v>CR</v>
          </cell>
          <cell r="E7672" t="str">
            <v>37,14</v>
          </cell>
        </row>
        <row r="7673">
          <cell r="A7673">
            <v>4791</v>
          </cell>
          <cell r="B7673" t="str">
            <v xml:space="preserve">ADESIVO ACRILICO DE BASE AQUOSA / COLA DE CONTATO                                                                                                                                                                                                                                                                                                                                                                                                                                                         </v>
          </cell>
          <cell r="C7673" t="str">
            <v xml:space="preserve">KG    </v>
          </cell>
          <cell r="D7673" t="str">
            <v>CR</v>
          </cell>
          <cell r="E7673" t="str">
            <v>38,56</v>
          </cell>
        </row>
        <row r="7674">
          <cell r="A7674">
            <v>157</v>
          </cell>
          <cell r="B7674" t="str">
            <v xml:space="preserve">ADESIVO ESTRUTURAL A BASE DE RESINA EPOXI PARA INJECAO EM TRINCAS, BICOMPONENTE, BAIXA VISCOSIDADE                                                                                                                                                                                                                                                                                                                                                                                                        </v>
          </cell>
          <cell r="C7674" t="str">
            <v xml:space="preserve">KG    </v>
          </cell>
          <cell r="D7674" t="str">
            <v>CR</v>
          </cell>
          <cell r="E7674" t="str">
            <v>229,18</v>
          </cell>
        </row>
        <row r="7675">
          <cell r="A7675">
            <v>156</v>
          </cell>
          <cell r="B7675" t="str">
            <v xml:space="preserve">ADESIVO ESTRUTURAL A BASE DE RESINA EPOXI, BICOMPONENTE, FLUIDO                                                                                                                                                                                                                                                                                                                                                                                                                                           </v>
          </cell>
          <cell r="C7675" t="str">
            <v xml:space="preserve">KG    </v>
          </cell>
          <cell r="D7675" t="str">
            <v>CR</v>
          </cell>
          <cell r="E7675" t="str">
            <v>81,60</v>
          </cell>
        </row>
        <row r="7676">
          <cell r="A7676">
            <v>131</v>
          </cell>
          <cell r="B7676" t="str">
            <v xml:space="preserve">ADESIVO ESTRUTURAL A BASE DE RESINA EPOXI, BICOMPONENTE, PASTOSO (TIXOTROPICO)                                                                                                                                                                                                                                                                                                                                                                                                                            </v>
          </cell>
          <cell r="C7676" t="str">
            <v xml:space="preserve">KG    </v>
          </cell>
          <cell r="D7676" t="str">
            <v>CR</v>
          </cell>
          <cell r="E7676" t="str">
            <v>69,78</v>
          </cell>
        </row>
        <row r="7677">
          <cell r="A7677">
            <v>21114</v>
          </cell>
          <cell r="B7677" t="str">
            <v xml:space="preserve">ADESIVO PARA TUBOS CPVC, *75* G                                                                                                                                                                                                                                                                                                                                                                                                                                                                           </v>
          </cell>
          <cell r="C7677" t="str">
            <v xml:space="preserve">UN    </v>
          </cell>
          <cell r="D7677" t="str">
            <v>CR</v>
          </cell>
          <cell r="E7677" t="str">
            <v>32,55</v>
          </cell>
        </row>
        <row r="7678">
          <cell r="A7678">
            <v>119</v>
          </cell>
          <cell r="B7678" t="str">
            <v xml:space="preserve">ADESIVO PLASTICO PARA PVC, BISNAGA COM 75 GR                                                                                                                                                                                                                                                                                                                                                                                                                                                              </v>
          </cell>
          <cell r="C7678" t="str">
            <v xml:space="preserve">UN    </v>
          </cell>
          <cell r="D7678" t="str">
            <v xml:space="preserve">C </v>
          </cell>
          <cell r="E7678" t="str">
            <v>8,25</v>
          </cell>
        </row>
        <row r="7679">
          <cell r="A7679">
            <v>122</v>
          </cell>
          <cell r="B7679" t="str">
            <v xml:space="preserve">ADESIVO PLASTICO PARA PVC, FRASCO COM *850* GR                                                                                                                                                                                                                                                                                                                                                                                                                                                            </v>
          </cell>
          <cell r="C7679" t="str">
            <v xml:space="preserve">UN    </v>
          </cell>
          <cell r="D7679" t="str">
            <v>CR</v>
          </cell>
          <cell r="E7679" t="str">
            <v>63,47</v>
          </cell>
        </row>
        <row r="7680">
          <cell r="A7680">
            <v>20080</v>
          </cell>
          <cell r="B7680" t="str">
            <v xml:space="preserve">ADESIVO PLASTICO PARA PVC, FRASCO COM 175 GR                                                                                                                                                                                                                                                                                                                                                                                                                                                              </v>
          </cell>
          <cell r="C7680" t="str">
            <v xml:space="preserve">UN    </v>
          </cell>
          <cell r="D7680" t="str">
            <v>CR</v>
          </cell>
          <cell r="E7680" t="str">
            <v>20,72</v>
          </cell>
        </row>
        <row r="7681">
          <cell r="A7681">
            <v>124</v>
          </cell>
          <cell r="B7681" t="str">
            <v xml:space="preserve">ADITIVO ACELERADOR DE PEGA E ENDURECIMENTO PARA ARGAMASSAS E CONCRETOS, LIQUIDO E ISENTO DE CLORETOS                                                                                                                                                                                                                                                                                                                                                                                                      </v>
          </cell>
          <cell r="C7681" t="str">
            <v xml:space="preserve">L     </v>
          </cell>
          <cell r="D7681" t="str">
            <v>CR</v>
          </cell>
          <cell r="E7681" t="str">
            <v>26,91</v>
          </cell>
        </row>
        <row r="7682">
          <cell r="A7682">
            <v>7334</v>
          </cell>
          <cell r="B7682" t="str">
            <v xml:space="preserve">ADITIVO ADESIVO LIQUIDO PARA ARGAMASSAS DE REVESTIMENTOS CIMENTICIOS                                                                                                                                                                                                                                                                                                                                                                                                                                      </v>
          </cell>
          <cell r="C7682" t="str">
            <v xml:space="preserve">L     </v>
          </cell>
          <cell r="D7682" t="str">
            <v>CR</v>
          </cell>
          <cell r="E7682" t="str">
            <v>24,29</v>
          </cell>
        </row>
        <row r="7683">
          <cell r="A7683">
            <v>123</v>
          </cell>
          <cell r="B7683" t="str">
            <v xml:space="preserve">ADITIVO IMPERMEABILIZANTE DE PEGA NORMAL PARA ARGAMASSAS E CONCRETOS SEM ARMACAO, LIQUIDO E ISENTO DE CLORETOS                                                                                                                                                                                                                                                                                                                                                                                            </v>
          </cell>
          <cell r="C7683" t="str">
            <v xml:space="preserve">L     </v>
          </cell>
          <cell r="D7683" t="str">
            <v xml:space="preserve">C </v>
          </cell>
          <cell r="E7683" t="str">
            <v>11,01</v>
          </cell>
        </row>
        <row r="7684">
          <cell r="A7684">
            <v>127</v>
          </cell>
          <cell r="B7684" t="str">
            <v xml:space="preserve">ADITIVO IMPERMEABILIZANTE DE PEGA ULTRARRAPIDA, LIQUIDO E ISENTO DE CLORETOS                                                                                                                                                                                                                                                                                                                                                                                                                              </v>
          </cell>
          <cell r="C7684" t="str">
            <v xml:space="preserve">L     </v>
          </cell>
          <cell r="D7684" t="str">
            <v>CR</v>
          </cell>
          <cell r="E7684" t="str">
            <v>26,28</v>
          </cell>
        </row>
        <row r="7685">
          <cell r="A7685">
            <v>41373</v>
          </cell>
          <cell r="B7685" t="str">
            <v xml:space="preserve">ADITIVO LIQUIDO IMPERMEABILIZANTE CRISTALIZANTE                                                                                                                                                                                                                                                                                                                                                                                                                                                           </v>
          </cell>
          <cell r="C7685" t="str">
            <v xml:space="preserve">L     </v>
          </cell>
          <cell r="D7685" t="str">
            <v>CR</v>
          </cell>
          <cell r="E7685" t="str">
            <v>36,62</v>
          </cell>
        </row>
        <row r="7686">
          <cell r="A7686">
            <v>133</v>
          </cell>
          <cell r="B7686" t="str">
            <v xml:space="preserve">ADITIVO LIQUIDO INCORPORADOR DE AR PARA CONCRETO E ARGAMASSA, LIQUIDO E ISENTO DE CLORETOS                                                                                                                                                                                                                                                                                                                                                                                                                </v>
          </cell>
          <cell r="C7686" t="str">
            <v xml:space="preserve">L     </v>
          </cell>
          <cell r="D7686" t="str">
            <v>CR</v>
          </cell>
          <cell r="E7686" t="str">
            <v>10,92</v>
          </cell>
        </row>
        <row r="7687">
          <cell r="A7687">
            <v>43617</v>
          </cell>
          <cell r="B7687" t="str">
            <v xml:space="preserve">ADITIVO PLASTIFICANTE E ESTABILIZADOR PARA ARGAMASSAS DE ASSENTAMENTO E REBOCO, LIQUIDO E ISENTO DE CLORETOS                                                                                                                                                                                                                                                                                                                                                                                              </v>
          </cell>
          <cell r="C7687" t="str">
            <v xml:space="preserve">L     </v>
          </cell>
          <cell r="D7687" t="str">
            <v>CR</v>
          </cell>
          <cell r="E7687" t="str">
            <v>12,20</v>
          </cell>
        </row>
        <row r="7688">
          <cell r="A7688">
            <v>132</v>
          </cell>
          <cell r="B7688" t="str">
            <v xml:space="preserve">ADITIVO PLASTIFICANTE RETARDADOR DE PEGA E REDUTOR DE AGUA PARA CONCRETO, LIQUIDO E ISENTO DE CLORETOS                                                                                                                                                                                                                                                                                                                                                                                                    </v>
          </cell>
          <cell r="C7688" t="str">
            <v xml:space="preserve">L     </v>
          </cell>
          <cell r="D7688" t="str">
            <v>CR</v>
          </cell>
          <cell r="E7688" t="str">
            <v>11,32</v>
          </cell>
        </row>
        <row r="7689">
          <cell r="A7689">
            <v>43618</v>
          </cell>
          <cell r="B7689" t="str">
            <v xml:space="preserve">ADITIVO SUPERPLASTIFICANTE DE PEGA NORMAL PARA CONCRETO, LIQUIDO E ISENTO DE CLORETOS                                                                                                                                                                                                                                                                                                                                                                                                                     </v>
          </cell>
          <cell r="C7689" t="str">
            <v xml:space="preserve">KG    </v>
          </cell>
          <cell r="D7689" t="str">
            <v>CR</v>
          </cell>
          <cell r="E7689" t="str">
            <v>28,49</v>
          </cell>
        </row>
        <row r="7690">
          <cell r="A7690">
            <v>37476</v>
          </cell>
          <cell r="B7690" t="str">
            <v xml:space="preserve">ADUELA/ GALERIA PRE-MOLDADA DE CONCRETO ARMADO, SECAO QUADRADA INTERNA DE 1,50 X 1,50 M (L X A), MISULA DE 20 X 20 CM, C = 1,00 M, ESPESSURA MIN = 15 CM, TB-45 E FCK DO CONCRETO = 30 MPA                                                                                                                                                                                                                                                                                                                </v>
          </cell>
          <cell r="C7690" t="str">
            <v xml:space="preserve">UN    </v>
          </cell>
          <cell r="D7690" t="str">
            <v>AS</v>
          </cell>
          <cell r="E7690" t="str">
            <v>3.890,78</v>
          </cell>
        </row>
        <row r="7691">
          <cell r="A7691">
            <v>37478</v>
          </cell>
          <cell r="B7691" t="str">
            <v xml:space="preserve">ADUELA/ GALERIA PRE-MOLDADA DE CONCRETO ARMADO, SECAO RETANGULAR INTERNA DE 2,00 X 2,00 M (L X A), MISULA DE 20 X 20 CM, C = 1,00 M, ESPESSURA MIN = 15 CM, TB-45 E FCK DO CONCRETO = 30 MPA                                                                                                                                                                                                                                                                                                              </v>
          </cell>
          <cell r="C7691" t="str">
            <v xml:space="preserve">UN    </v>
          </cell>
          <cell r="D7691" t="str">
            <v>AS</v>
          </cell>
          <cell r="E7691" t="str">
            <v>4.873,30</v>
          </cell>
        </row>
        <row r="7692">
          <cell r="A7692">
            <v>37477</v>
          </cell>
          <cell r="B7692" t="str">
            <v xml:space="preserve">ADUELA/ GALERIA PRE-MOLDADA DE CONCRETO ARMADO, SECAO RETANGULAR INTERNA DE 2,50 X 2,50 M (L X A), MISULA DE 20 X 20 CM, C = 1,00 M, ESPESSURA MIN = 15 CM, TB-45 E FCK DO CONCRETO = 30 MPA                                                                                                                                                                                                                                                                                                              </v>
          </cell>
          <cell r="C7692" t="str">
            <v xml:space="preserve">UN    </v>
          </cell>
          <cell r="D7692" t="str">
            <v>AS</v>
          </cell>
          <cell r="E7692" t="str">
            <v>6.602,54</v>
          </cell>
        </row>
        <row r="7693">
          <cell r="A7693">
            <v>37479</v>
          </cell>
          <cell r="B7693" t="str">
            <v xml:space="preserve">ADUELA/ GALERIA PRE-MOLDADA DE CONCRETO ARMADO, SECAO RETANGULAR INTERNA DE 3,00 X 3,00 M (L X A), MISULA DE 20 X 20 CM, C = 1.00 M, ESPESSURA MIN = 20 CM, TB-45 E FCK DO CONCRETO = 30 MPA                                                                                                                                                                                                                                                                                                              </v>
          </cell>
          <cell r="C7693" t="str">
            <v xml:space="preserve">UN    </v>
          </cell>
          <cell r="D7693" t="str">
            <v>AS</v>
          </cell>
          <cell r="E7693" t="str">
            <v>7.830,69</v>
          </cell>
        </row>
        <row r="7694">
          <cell r="A7694">
            <v>4319</v>
          </cell>
          <cell r="B7694" t="str">
            <v xml:space="preserve">AFASTADOR PARA TELHA DE FIBROCIMENTO CANALETE 90 OU KALHETAO                                                                                                                                                                                                                                                                                                                                                                                                                                              </v>
          </cell>
          <cell r="C7694" t="str">
            <v xml:space="preserve">UN    </v>
          </cell>
          <cell r="D7694" t="str">
            <v>CR</v>
          </cell>
          <cell r="E7694" t="str">
            <v>2,49</v>
          </cell>
        </row>
        <row r="7695">
          <cell r="A7695">
            <v>42409</v>
          </cell>
          <cell r="B7695" t="str">
            <v xml:space="preserve">AGENTE DE CURA, PROTETOR DA EVAPORACAO DA AGUA DE HIDRATACAO DO CONCRETO                                                                                                                                                                                                                                                                                                                                                                                                                                  </v>
          </cell>
          <cell r="C7695" t="str">
            <v xml:space="preserve">KG    </v>
          </cell>
          <cell r="D7695" t="str">
            <v>CR</v>
          </cell>
          <cell r="E7695" t="str">
            <v>17,94</v>
          </cell>
        </row>
        <row r="7696">
          <cell r="A7696">
            <v>40553</v>
          </cell>
          <cell r="B7696" t="str">
            <v xml:space="preserve">AGREGADO RECICLADO, TIPO RACHAO RECICLADO CINZA, CLASSE A                                                                                                                                                                                                                                                                                                                                                                                                                                                 </v>
          </cell>
          <cell r="C7696" t="str">
            <v xml:space="preserve">M3    </v>
          </cell>
          <cell r="D7696" t="str">
            <v>AS</v>
          </cell>
          <cell r="E7696" t="str">
            <v>52,50</v>
          </cell>
        </row>
        <row r="7697">
          <cell r="A7697">
            <v>6114</v>
          </cell>
          <cell r="B7697" t="str">
            <v xml:space="preserve">AJUDANTE DE ARMADOR (HORISTA)                                                                                                                                                                                                                                                                                                                                                                                                                                                                             </v>
          </cell>
          <cell r="C7697" t="str">
            <v xml:space="preserve">H     </v>
          </cell>
          <cell r="D7697" t="str">
            <v>CR</v>
          </cell>
          <cell r="E7697" t="str">
            <v>10,83</v>
          </cell>
        </row>
        <row r="7698">
          <cell r="A7698">
            <v>40912</v>
          </cell>
          <cell r="B7698" t="str">
            <v xml:space="preserve">AJUDANTE DE ARMADOR (MENSALISTA)                                                                                                                                                                                                                                                                                                                                                                                                                                                                          </v>
          </cell>
          <cell r="C7698" t="str">
            <v xml:space="preserve">MES   </v>
          </cell>
          <cell r="D7698" t="str">
            <v>CR</v>
          </cell>
          <cell r="E7698" t="str">
            <v>1.913,58</v>
          </cell>
        </row>
        <row r="7699">
          <cell r="A7699">
            <v>247</v>
          </cell>
          <cell r="B7699" t="str">
            <v xml:space="preserve">AJUDANTE DE ELETRICISTA (HORISTA)                                                                                                                                                                                                                                                                                                                                                                                                                                                                         </v>
          </cell>
          <cell r="C7699" t="str">
            <v xml:space="preserve">H     </v>
          </cell>
          <cell r="D7699" t="str">
            <v>CR</v>
          </cell>
          <cell r="E7699" t="str">
            <v>11,56</v>
          </cell>
        </row>
        <row r="7700">
          <cell r="A7700">
            <v>40919</v>
          </cell>
          <cell r="B7700" t="str">
            <v xml:space="preserve">AJUDANTE DE ELETRICISTA (MENSALISTA)                                                                                                                                                                                                                                                                                                                                                                                                                                                                      </v>
          </cell>
          <cell r="C7700" t="str">
            <v xml:space="preserve">MES   </v>
          </cell>
          <cell r="D7700" t="str">
            <v>CR</v>
          </cell>
          <cell r="E7700" t="str">
            <v>2.042,42</v>
          </cell>
        </row>
        <row r="7701">
          <cell r="A7701">
            <v>40984</v>
          </cell>
          <cell r="B7701" t="str">
            <v xml:space="preserve">AJUDANTE DE ESTRUTURAS METALICAS (MENSALISTA)                                                                                                                                                                                                                                                                                                                                                                                                                                                             </v>
          </cell>
          <cell r="C7701" t="str">
            <v xml:space="preserve">MES   </v>
          </cell>
          <cell r="D7701" t="str">
            <v>CR</v>
          </cell>
          <cell r="E7701" t="str">
            <v>2.026,16</v>
          </cell>
        </row>
        <row r="7702">
          <cell r="A7702">
            <v>44499</v>
          </cell>
          <cell r="B7702" t="str">
            <v xml:space="preserve">AJUDANTE DE ESTRUTURAS METALICAS HORISTA                                                                                                                                                                                                                                                                                                                                                                                                                                                                  </v>
          </cell>
          <cell r="C7702" t="str">
            <v xml:space="preserve">H     </v>
          </cell>
          <cell r="D7702" t="str">
            <v>CR</v>
          </cell>
          <cell r="E7702" t="str">
            <v>11,47</v>
          </cell>
        </row>
        <row r="7703">
          <cell r="A7703">
            <v>248</v>
          </cell>
          <cell r="B7703" t="str">
            <v xml:space="preserve">AJUDANTE DE OPERACAO EM GERAL (HORISTA)                                                                                                                                                                                                                                                                                                                                                                                                                                                                   </v>
          </cell>
          <cell r="C7703" t="str">
            <v xml:space="preserve">H     </v>
          </cell>
          <cell r="D7703" t="str">
            <v>CR</v>
          </cell>
          <cell r="E7703" t="str">
            <v>10,22</v>
          </cell>
        </row>
        <row r="7704">
          <cell r="A7704">
            <v>41086</v>
          </cell>
          <cell r="B7704" t="str">
            <v xml:space="preserve">AJUDANTE DE OPERACAO EM GERAL (MENSALISTA)                                                                                                                                                                                                                                                                                                                                                                                                                                                                </v>
          </cell>
          <cell r="C7704" t="str">
            <v xml:space="preserve">MES   </v>
          </cell>
          <cell r="D7704" t="str">
            <v>CR</v>
          </cell>
          <cell r="E7704" t="str">
            <v>1.806,20</v>
          </cell>
        </row>
        <row r="7705">
          <cell r="A7705">
            <v>34466</v>
          </cell>
          <cell r="B7705" t="str">
            <v xml:space="preserve">AJUDANTE DE PINTOR (HORISTA)                                                                                                                                                                                                                                                                                                                                                                                                                                                                              </v>
          </cell>
          <cell r="C7705" t="str">
            <v xml:space="preserve">H     </v>
          </cell>
          <cell r="D7705" t="str">
            <v>CR</v>
          </cell>
          <cell r="E7705" t="str">
            <v>11,56</v>
          </cell>
        </row>
        <row r="7706">
          <cell r="A7706">
            <v>41083</v>
          </cell>
          <cell r="B7706" t="str">
            <v xml:space="preserve">AJUDANTE DE PINTOR (MENSALISTA)                                                                                                                                                                                                                                                                                                                                                                                                                                                                           </v>
          </cell>
          <cell r="C7706" t="str">
            <v xml:space="preserve">MES   </v>
          </cell>
          <cell r="D7706" t="str">
            <v>CR</v>
          </cell>
          <cell r="E7706" t="str">
            <v>2.042,42</v>
          </cell>
        </row>
        <row r="7707">
          <cell r="A7707">
            <v>252</v>
          </cell>
          <cell r="B7707" t="str">
            <v xml:space="preserve">AJUDANTE DE SERRALHEIRO (HORISTA)                                                                                                                                                                                                                                                                                                                                                                                                                                                                         </v>
          </cell>
          <cell r="C7707" t="str">
            <v xml:space="preserve">H     </v>
          </cell>
          <cell r="D7707" t="str">
            <v>CR</v>
          </cell>
          <cell r="E7707" t="str">
            <v>11,56</v>
          </cell>
        </row>
        <row r="7708">
          <cell r="A7708">
            <v>40909</v>
          </cell>
          <cell r="B7708" t="str">
            <v xml:space="preserve">AJUDANTE DE SERRALHEIRO (MENSALISTA)                                                                                                                                                                                                                                                                                                                                                                                                                                                                      </v>
          </cell>
          <cell r="C7708" t="str">
            <v xml:space="preserve">MES   </v>
          </cell>
          <cell r="D7708" t="str">
            <v>CR</v>
          </cell>
          <cell r="E7708" t="str">
            <v>2.042,42</v>
          </cell>
        </row>
        <row r="7709">
          <cell r="A7709">
            <v>242</v>
          </cell>
          <cell r="B7709" t="str">
            <v xml:space="preserve">AJUDANTE ESPECIALIZADO (HORISTA)                                                                                                                                                                                                                                                                                                                                                                                                                                                                          </v>
          </cell>
          <cell r="C7709" t="str">
            <v xml:space="preserve">H     </v>
          </cell>
          <cell r="D7709" t="str">
            <v>CR</v>
          </cell>
          <cell r="E7709" t="str">
            <v>11,74</v>
          </cell>
        </row>
        <row r="7710">
          <cell r="A7710">
            <v>41085</v>
          </cell>
          <cell r="B7710" t="str">
            <v xml:space="preserve">AJUDANTE ESPECIALIZADO (MENSALISTA)                                                                                                                                                                                                                                                                                                                                                                                                                                                                       </v>
          </cell>
          <cell r="C7710" t="str">
            <v xml:space="preserve">MES   </v>
          </cell>
          <cell r="D7710" t="str">
            <v>CR</v>
          </cell>
          <cell r="E7710" t="str">
            <v>2.073,85</v>
          </cell>
        </row>
        <row r="7711">
          <cell r="A7711">
            <v>427</v>
          </cell>
          <cell r="B7711" t="str">
            <v xml:space="preserve">ALCA PREFORMADA DE CONTRA POSTE, EM ACO GALVANIZADO, PARA CABO 3/16", COMPRIMENTO *860* MM                                                                                                                                                                                                                                                                                                                                                                                                                </v>
          </cell>
          <cell r="C7711" t="str">
            <v xml:space="preserve">UN    </v>
          </cell>
          <cell r="D7711" t="str">
            <v>CR</v>
          </cell>
          <cell r="E7711" t="str">
            <v>9,07</v>
          </cell>
        </row>
        <row r="7712">
          <cell r="A7712">
            <v>417</v>
          </cell>
          <cell r="B7712" t="str">
            <v xml:space="preserve">ALCA PREFORMADA DE DISTRIBUICAO, EM ACO GALVANIZADO, PARA CABO DE ALUMINIO DIAMETRO 16 A 25 MM                                                                                                                                                                                                                                                                                                                                                                                                            </v>
          </cell>
          <cell r="C7712" t="str">
            <v xml:space="preserve">UN    </v>
          </cell>
          <cell r="D7712" t="str">
            <v>CR</v>
          </cell>
          <cell r="E7712" t="str">
            <v>4,27</v>
          </cell>
        </row>
        <row r="7713">
          <cell r="A7713">
            <v>11273</v>
          </cell>
          <cell r="B7713" t="str">
            <v xml:space="preserve">ALCA PREFORMADA DE DISTRIBUICAO, EM ACO GALVANIZADO, PARA CONDUTORES DE ALUMINIO AWG 1/0 (CAA 6/1 OU CA 7 FIOS)                                                                                                                                                                                                                                                                                                                                                                                           </v>
          </cell>
          <cell r="C7713" t="str">
            <v xml:space="preserve">UN    </v>
          </cell>
          <cell r="D7713" t="str">
            <v>CR</v>
          </cell>
          <cell r="E7713" t="str">
            <v>13,26</v>
          </cell>
        </row>
        <row r="7714">
          <cell r="A7714">
            <v>11272</v>
          </cell>
          <cell r="B7714" t="str">
            <v xml:space="preserve">ALCA PREFORMADA DE DISTRIBUICAO, EM ACO GALVANIZADO, PARA CONDUTORES DE ALUMINIO AWG 2 (CAA 6/1 OU CA 7 FIOS)                                                                                                                                                                                                                                                                                                                                                                                             </v>
          </cell>
          <cell r="C7714" t="str">
            <v xml:space="preserve">UN    </v>
          </cell>
          <cell r="D7714" t="str">
            <v>CR</v>
          </cell>
          <cell r="E7714" t="str">
            <v>8,01</v>
          </cell>
        </row>
        <row r="7715">
          <cell r="A7715">
            <v>11275</v>
          </cell>
          <cell r="B7715" t="str">
            <v xml:space="preserve">ALCA PREFORMADA DE SERVICO, EM ACO GALVANIZADO, PARA CONDUTORES DE ALUMINIO AWG 4 (CAA 6/1)                                                                                                                                                                                                                                                                                                                                                                                                               </v>
          </cell>
          <cell r="C7715" t="str">
            <v xml:space="preserve">UN    </v>
          </cell>
          <cell r="D7715" t="str">
            <v>CR</v>
          </cell>
          <cell r="E7715" t="str">
            <v>3,21</v>
          </cell>
        </row>
        <row r="7716">
          <cell r="A7716">
            <v>11274</v>
          </cell>
          <cell r="B7716" t="str">
            <v xml:space="preserve">ALCA PREFORMADA DE SERVICO, EM ACO GALVANIZADO, PARA CONDUTORES DE ALUMINIO AWG 6 (CAA 6/1)                                                                                                                                                                                                                                                                                                                                                                                                               </v>
          </cell>
          <cell r="C7716" t="str">
            <v xml:space="preserve">UN    </v>
          </cell>
          <cell r="D7716" t="str">
            <v>CR</v>
          </cell>
          <cell r="E7716" t="str">
            <v>2,45</v>
          </cell>
        </row>
        <row r="7717">
          <cell r="A7717">
            <v>38470</v>
          </cell>
          <cell r="B7717" t="str">
            <v xml:space="preserve">ALICATE DE CORTE DIAGONAL 6 " COM ISOLAMENTO                                                                                                                                                                                                                                                                                                                                                                                                                                                              </v>
          </cell>
          <cell r="C7717" t="str">
            <v xml:space="preserve">UN    </v>
          </cell>
          <cell r="D7717" t="str">
            <v xml:space="preserve">C </v>
          </cell>
          <cell r="E7717" t="str">
            <v>39,60</v>
          </cell>
        </row>
        <row r="7718">
          <cell r="A7718">
            <v>38547</v>
          </cell>
          <cell r="B7718" t="str">
            <v xml:space="preserve">ALICATE DE CRIMPAR RJ11, RJ12 E RJ45                                                                                                                                                                                                                                                                                                                                                                                                                                                                      </v>
          </cell>
          <cell r="C7718" t="str">
            <v xml:space="preserve">UN    </v>
          </cell>
          <cell r="D7718" t="str">
            <v>CR</v>
          </cell>
          <cell r="E7718" t="str">
            <v>108,06</v>
          </cell>
        </row>
        <row r="7719">
          <cell r="A7719">
            <v>38469</v>
          </cell>
          <cell r="B7719" t="str">
            <v xml:space="preserve">ALICATE DE PRESSAO PARA SOLDA DE CHAPA 18 "                                                                                                                                                                                                                                                                                                                                                                                                                                                               </v>
          </cell>
          <cell r="C7719" t="str">
            <v xml:space="preserve">UN    </v>
          </cell>
          <cell r="D7719" t="str">
            <v>CR</v>
          </cell>
          <cell r="E7719" t="str">
            <v>116,19</v>
          </cell>
        </row>
        <row r="7720">
          <cell r="A7720">
            <v>38467</v>
          </cell>
          <cell r="B7720" t="str">
            <v xml:space="preserve">ALICATE DE PRESSAO 11 " PARA SOLDA, TIPO C                                                                                                                                                                                                                                                                                                                                                                                                                                                                </v>
          </cell>
          <cell r="C7720" t="str">
            <v xml:space="preserve">UN    </v>
          </cell>
          <cell r="D7720" t="str">
            <v>CR</v>
          </cell>
          <cell r="E7720" t="str">
            <v>65,38</v>
          </cell>
        </row>
        <row r="7721">
          <cell r="A7721">
            <v>38468</v>
          </cell>
          <cell r="B7721" t="str">
            <v xml:space="preserve">ALICATE DE PRESSAO 11 " PARA SOLDA, TIPO U                                                                                                                                                                                                                                                                                                                                                                                                                                                                </v>
          </cell>
          <cell r="C7721" t="str">
            <v xml:space="preserve">UN    </v>
          </cell>
          <cell r="D7721" t="str">
            <v>CR</v>
          </cell>
          <cell r="E7721" t="str">
            <v>71,94</v>
          </cell>
        </row>
        <row r="7722">
          <cell r="A7722">
            <v>38471</v>
          </cell>
          <cell r="B7722" t="str">
            <v xml:space="preserve">ALICATE PARA ANEIS DE PISTAO, CAPACIDADE 50 A 100 MM                                                                                                                                                                                                                                                                                                                                                                                                                                                      </v>
          </cell>
          <cell r="C7722" t="str">
            <v xml:space="preserve">UN    </v>
          </cell>
          <cell r="D7722" t="str">
            <v>CR</v>
          </cell>
          <cell r="E7722" t="str">
            <v>93,43</v>
          </cell>
        </row>
        <row r="7723">
          <cell r="A7723">
            <v>37370</v>
          </cell>
          <cell r="B7723" t="str">
            <v xml:space="preserve">ALIMENTACAO - HORISTA (COLETADO CAIXA - ENCARGOS COMPLEMENTARES)                                                                                                                                                                                                                                                                                                                                                                                                                                          </v>
          </cell>
          <cell r="C7723" t="str">
            <v xml:space="preserve">H     </v>
          </cell>
          <cell r="D7723" t="str">
            <v xml:space="preserve">C </v>
          </cell>
          <cell r="E7723" t="str">
            <v>2,26</v>
          </cell>
        </row>
        <row r="7724">
          <cell r="A7724">
            <v>40862</v>
          </cell>
          <cell r="B7724" t="str">
            <v xml:space="preserve">ALIMENTACAO - MENSALISTA (COLETADO CAIXA - ENCARGOS COMPLEMENTARES)                                                                                                                                                                                                                                                                                                                                                                                                                                       </v>
          </cell>
          <cell r="C7724" t="str">
            <v xml:space="preserve">MES   </v>
          </cell>
          <cell r="D7724" t="str">
            <v xml:space="preserve">C </v>
          </cell>
          <cell r="E7724" t="str">
            <v>427,05</v>
          </cell>
        </row>
        <row r="7725">
          <cell r="A7725">
            <v>10658</v>
          </cell>
          <cell r="B7725" t="str">
            <v xml:space="preserve">ALISADORA DE CONCRETO COM MOTOR A GASOLINA DE 5,5 HP, PESO COM MOTOR DE 78 KG, 4 PAS                                                                                                                                                                                                                                                                                                                                                                                                                      </v>
          </cell>
          <cell r="C7725" t="str">
            <v xml:space="preserve">UN    </v>
          </cell>
          <cell r="D7725" t="str">
            <v>AS</v>
          </cell>
          <cell r="E7725" t="str">
            <v>7.359,00</v>
          </cell>
        </row>
        <row r="7726">
          <cell r="A7726">
            <v>253</v>
          </cell>
          <cell r="B7726" t="str">
            <v xml:space="preserve">ALMOXARIFE (HORISTA)                                                                                                                                                                                                                                                                                                                                                                                                                                                                                      </v>
          </cell>
          <cell r="C7726" t="str">
            <v xml:space="preserve">H     </v>
          </cell>
          <cell r="D7726" t="str">
            <v xml:space="preserve">C </v>
          </cell>
          <cell r="E7726" t="str">
            <v>15,27</v>
          </cell>
        </row>
        <row r="7727">
          <cell r="A7727">
            <v>40809</v>
          </cell>
          <cell r="B7727" t="str">
            <v xml:space="preserve">ALMOXARIFE (MENSALISTA)                                                                                                                                                                                                                                                                                                                                                                                                                                                                                   </v>
          </cell>
          <cell r="C7727" t="str">
            <v xml:space="preserve">MES   </v>
          </cell>
          <cell r="D7727" t="str">
            <v>CR</v>
          </cell>
          <cell r="E7727" t="str">
            <v>2.694,34</v>
          </cell>
        </row>
        <row r="7728">
          <cell r="A7728">
            <v>42428</v>
          </cell>
          <cell r="B7728" t="str">
            <v xml:space="preserve">ALONGADOR COM TRES ALTURAS, EM TUBO DE ACO CARBONO, PINTURA NO PROCESSO ELETROSTATICO - EQUIPAMENTO DE GINASTICA PARA ACADEMIA AO AR LIVRE / ACADEMIA DA TERCEIRA IDADE - ATI                                                                                                                                                                                                                                                                                                                             </v>
          </cell>
          <cell r="C7728" t="str">
            <v xml:space="preserve">UN    </v>
          </cell>
          <cell r="D7728" t="str">
            <v>AS</v>
          </cell>
          <cell r="E7728" t="str">
            <v>2.271,00</v>
          </cell>
        </row>
        <row r="7729">
          <cell r="A7729">
            <v>301</v>
          </cell>
          <cell r="B7729" t="str">
            <v xml:space="preserve">ANEL BORRACHA PARA TUBO ESGOTO PREDIAL, DN 100 MM (NBR 5688)                                                                                                                                                                                                                                                                                                                                                                                                                                              </v>
          </cell>
          <cell r="C7729" t="str">
            <v xml:space="preserve">UN    </v>
          </cell>
          <cell r="D7729" t="str">
            <v xml:space="preserve">C </v>
          </cell>
          <cell r="E7729" t="str">
            <v>3,79</v>
          </cell>
        </row>
        <row r="7730">
          <cell r="A7730">
            <v>296</v>
          </cell>
          <cell r="B7730" t="str">
            <v xml:space="preserve">ANEL BORRACHA PARA TUBO ESGOTO PREDIAL, DN 50 MM (NBR 5688)                                                                                                                                                                                                                                                                                                                                                                                                                                               </v>
          </cell>
          <cell r="C7730" t="str">
            <v xml:space="preserve">UN    </v>
          </cell>
          <cell r="D7730" t="str">
            <v>CR</v>
          </cell>
          <cell r="E7730" t="str">
            <v>2,14</v>
          </cell>
        </row>
        <row r="7731">
          <cell r="A7731">
            <v>297</v>
          </cell>
          <cell r="B7731" t="str">
            <v xml:space="preserve">ANEL BORRACHA PARA TUBO ESGOTO PREDIAL, DN 75 MM (NBR 5688)                                                                                                                                                                                                                                                                                                                                                                                                                                               </v>
          </cell>
          <cell r="C7731" t="str">
            <v xml:space="preserve">UN    </v>
          </cell>
          <cell r="D7731" t="str">
            <v>CR</v>
          </cell>
          <cell r="E7731" t="str">
            <v>3,15</v>
          </cell>
        </row>
        <row r="7732">
          <cell r="A7732">
            <v>299</v>
          </cell>
          <cell r="B7732" t="str">
            <v xml:space="preserve">ANEL BORRACHA, DN 100 MM, PARA TUBO SERIE REFORCADA ESGOTO PREDIAL                                                                                                                                                                                                                                                                                                                                                                                                                                        </v>
          </cell>
          <cell r="C7732" t="str">
            <v xml:space="preserve">UN    </v>
          </cell>
          <cell r="D7732" t="str">
            <v>CR</v>
          </cell>
          <cell r="E7732" t="str">
            <v>4,45</v>
          </cell>
        </row>
        <row r="7733">
          <cell r="A7733">
            <v>300</v>
          </cell>
          <cell r="B7733" t="str">
            <v xml:space="preserve">ANEL BORRACHA, DN 150 MM, PARA TUBO SERIE REFORCADA ESGOTO PREDIAL                                                                                                                                                                                                                                                                                                                                                                                                                                        </v>
          </cell>
          <cell r="C7733" t="str">
            <v xml:space="preserve">UN    </v>
          </cell>
          <cell r="D7733" t="str">
            <v>CR</v>
          </cell>
          <cell r="E7733" t="str">
            <v>15,38</v>
          </cell>
        </row>
        <row r="7734">
          <cell r="A7734">
            <v>20085</v>
          </cell>
          <cell r="B7734" t="str">
            <v xml:space="preserve">ANEL BORRACHA, DN 50 MM, PARA TUBO SERIE REFORCADA ESGOTO PREDIAL                                                                                                                                                                                                                                                                                                                                                                                                                                         </v>
          </cell>
          <cell r="C7734" t="str">
            <v xml:space="preserve">UN    </v>
          </cell>
          <cell r="D7734" t="str">
            <v>CR</v>
          </cell>
          <cell r="E7734" t="str">
            <v>2,81</v>
          </cell>
        </row>
        <row r="7735">
          <cell r="A7735">
            <v>298</v>
          </cell>
          <cell r="B7735" t="str">
            <v xml:space="preserve">ANEL BORRACHA, DN 75 MM, PARA TUBO SERIE REFORCADA ESGOTO PREDIAL                                                                                                                                                                                                                                                                                                                                                                                                                                         </v>
          </cell>
          <cell r="C7735" t="str">
            <v xml:space="preserve">UN    </v>
          </cell>
          <cell r="D7735" t="str">
            <v>CR</v>
          </cell>
          <cell r="E7735" t="str">
            <v>3,42</v>
          </cell>
        </row>
        <row r="7736">
          <cell r="A7736">
            <v>311</v>
          </cell>
          <cell r="B7736" t="str">
            <v xml:space="preserve">ANEL BORRACHA, PARA TUBO PVC DEFOFO, DN 100 MM (NBR 7665)                                                                                                                                                                                                                                                                                                                                                                                                                                                 </v>
          </cell>
          <cell r="C7736" t="str">
            <v xml:space="preserve">UN    </v>
          </cell>
          <cell r="D7736" t="str">
            <v>CR</v>
          </cell>
          <cell r="E7736" t="str">
            <v>12,69</v>
          </cell>
        </row>
        <row r="7737">
          <cell r="A7737">
            <v>318</v>
          </cell>
          <cell r="B7737" t="str">
            <v xml:space="preserve">ANEL BORRACHA, PARA TUBO PVC DEFOFO, DN 150 MM (NBR 7665)                                                                                                                                                                                                                                                                                                                                                                                                                                                 </v>
          </cell>
          <cell r="C7737" t="str">
            <v xml:space="preserve">UN    </v>
          </cell>
          <cell r="D7737" t="str">
            <v>CR</v>
          </cell>
          <cell r="E7737" t="str">
            <v>25,55</v>
          </cell>
        </row>
        <row r="7738">
          <cell r="A7738">
            <v>319</v>
          </cell>
          <cell r="B7738" t="str">
            <v xml:space="preserve">ANEL BORRACHA, PARA TUBO PVC DEFOFO, DN 200 MM (NBR 7665)                                                                                                                                                                                                                                                                                                                                                                                                                                                 </v>
          </cell>
          <cell r="C7738" t="str">
            <v xml:space="preserve">UN    </v>
          </cell>
          <cell r="D7738" t="str">
            <v>CR</v>
          </cell>
          <cell r="E7738" t="str">
            <v>40,06</v>
          </cell>
        </row>
        <row r="7739">
          <cell r="A7739">
            <v>303</v>
          </cell>
          <cell r="B7739" t="str">
            <v xml:space="preserve">ANEL BORRACHA, PARA TUBO PVC, REDE COLETOR ESGOTO, DN 100 MM (NBR 7362)                                                                                                                                                                                                                                                                                                                                                                                                                                   </v>
          </cell>
          <cell r="C7739" t="str">
            <v xml:space="preserve">UN    </v>
          </cell>
          <cell r="D7739" t="str">
            <v>CR</v>
          </cell>
          <cell r="E7739" t="str">
            <v>4,20</v>
          </cell>
        </row>
        <row r="7740">
          <cell r="A7740">
            <v>305</v>
          </cell>
          <cell r="B7740" t="str">
            <v xml:space="preserve">ANEL BORRACHA, PARA TUBO PVC, REDE COLETOR ESGOTO, DN 150 MM (NBR 7362)                                                                                                                                                                                                                                                                                                                                                                                                                                   </v>
          </cell>
          <cell r="C7740" t="str">
            <v xml:space="preserve">UN    </v>
          </cell>
          <cell r="D7740" t="str">
            <v>CR</v>
          </cell>
          <cell r="E7740" t="str">
            <v>13,21</v>
          </cell>
        </row>
        <row r="7741">
          <cell r="A7741">
            <v>306</v>
          </cell>
          <cell r="B7741" t="str">
            <v xml:space="preserve">ANEL BORRACHA, PARA TUBO PVC, REDE COLETOR ESGOTO, DN 200 MM (NBR 7362)                                                                                                                                                                                                                                                                                                                                                                                                                                   </v>
          </cell>
          <cell r="C7741" t="str">
            <v xml:space="preserve">UN    </v>
          </cell>
          <cell r="D7741" t="str">
            <v>CR</v>
          </cell>
          <cell r="E7741" t="str">
            <v>20,03</v>
          </cell>
        </row>
        <row r="7742">
          <cell r="A7742">
            <v>307</v>
          </cell>
          <cell r="B7742" t="str">
            <v xml:space="preserve">ANEL BORRACHA, PARA TUBO PVC, REDE COLETOR ESGOTO, DN 250 MM (NBR 7362)                                                                                                                                                                                                                                                                                                                                                                                                                                   </v>
          </cell>
          <cell r="C7742" t="str">
            <v xml:space="preserve">UN    </v>
          </cell>
          <cell r="D7742" t="str">
            <v>CR</v>
          </cell>
          <cell r="E7742" t="str">
            <v>50,61</v>
          </cell>
        </row>
        <row r="7743">
          <cell r="A7743">
            <v>309</v>
          </cell>
          <cell r="B7743" t="str">
            <v xml:space="preserve">ANEL BORRACHA, PARA TUBO PVC, REDE COLETOR ESGOTO, DN 350 MM (NBR 7362)                                                                                                                                                                                                                                                                                                                                                                                                                                   </v>
          </cell>
          <cell r="C7743" t="str">
            <v xml:space="preserve">UN    </v>
          </cell>
          <cell r="D7743" t="str">
            <v>CR</v>
          </cell>
          <cell r="E7743" t="str">
            <v>82,90</v>
          </cell>
        </row>
        <row r="7744">
          <cell r="A7744">
            <v>310</v>
          </cell>
          <cell r="B7744" t="str">
            <v xml:space="preserve">ANEL BORRACHA, PARA TUBO PVC, REDE COLETOR ESGOTO, DN 400 MM (NBR 7362)                                                                                                                                                                                                                                                                                                                                                                                                                                   </v>
          </cell>
          <cell r="C7744" t="str">
            <v xml:space="preserve">UN    </v>
          </cell>
          <cell r="D7744" t="str">
            <v>CR</v>
          </cell>
          <cell r="E7744" t="str">
            <v>114,90</v>
          </cell>
        </row>
        <row r="7745">
          <cell r="A7745">
            <v>328</v>
          </cell>
          <cell r="B7745" t="str">
            <v xml:space="preserve">ANEL BORRACHA, PARA TUBO/CONEXAO PVC PBA, DN 100 MM, PARA REDE AGUA                                                                                                                                                                                                                                                                                                                                                                                                                                       </v>
          </cell>
          <cell r="C7745" t="str">
            <v xml:space="preserve">UN    </v>
          </cell>
          <cell r="D7745" t="str">
            <v>CR</v>
          </cell>
          <cell r="E7745" t="str">
            <v>10,04</v>
          </cell>
        </row>
        <row r="7746">
          <cell r="A7746">
            <v>325</v>
          </cell>
          <cell r="B7746" t="str">
            <v xml:space="preserve">ANEL BORRACHA, PARA TUBO/CONEXAO PVC PBA, DN 50 MM, PARA REDE AGUA                                                                                                                                                                                                                                                                                                                                                                                                                                        </v>
          </cell>
          <cell r="C7746" t="str">
            <v xml:space="preserve">UN    </v>
          </cell>
          <cell r="D7746" t="str">
            <v>CR</v>
          </cell>
          <cell r="E7746" t="str">
            <v>2,96</v>
          </cell>
        </row>
        <row r="7747">
          <cell r="A7747">
            <v>20326</v>
          </cell>
          <cell r="B7747" t="str">
            <v xml:space="preserve">ANEL BORRACHA, PARA TUBO/CONEXAO PVC PBA, DN 60 MM, PARA REDE AGUA                                                                                                                                                                                                                                                                                                                                                                                                                                        </v>
          </cell>
          <cell r="C7747" t="str">
            <v xml:space="preserve">UN    </v>
          </cell>
          <cell r="D7747" t="str">
            <v>CR</v>
          </cell>
          <cell r="E7747" t="str">
            <v>5,42</v>
          </cell>
        </row>
        <row r="7748">
          <cell r="A7748">
            <v>329</v>
          </cell>
          <cell r="B7748" t="str">
            <v xml:space="preserve">ANEL BORRACHA, PARA TUBO/CONEXAO PVC PBA, DN 75 MM, PARA REDE AGUA                                                                                                                                                                                                                                                                                                                                                                                                                                        </v>
          </cell>
          <cell r="C7748" t="str">
            <v xml:space="preserve">UN    </v>
          </cell>
          <cell r="D7748" t="str">
            <v>CR</v>
          </cell>
          <cell r="E7748" t="str">
            <v>8,40</v>
          </cell>
        </row>
        <row r="7749">
          <cell r="A7749">
            <v>308</v>
          </cell>
          <cell r="B7749" t="str">
            <v xml:space="preserve">ANEL BORRACHA, PARA TUBO, PVC REDE COLETOR ESGOTO, DN 300 MM (NBR 7362)                                                                                                                                                                                                                                                                                                                                                                                                                                   </v>
          </cell>
          <cell r="C7749" t="str">
            <v xml:space="preserve">UN    </v>
          </cell>
          <cell r="D7749" t="str">
            <v>CR</v>
          </cell>
          <cell r="E7749" t="str">
            <v>112,95</v>
          </cell>
        </row>
        <row r="7750">
          <cell r="A7750">
            <v>39642</v>
          </cell>
          <cell r="B7750" t="str">
            <v xml:space="preserve">ANEL DE BORRACHA PARA VEDACAO DE DUTO PEAD CORRUGADO PARA ELETRICA, DN 1 1/2" (NBR 15715)                                                                                                                                                                                                                                                                                                                                                                                                                 </v>
          </cell>
          <cell r="C7750" t="str">
            <v xml:space="preserve">UN    </v>
          </cell>
          <cell r="D7750" t="str">
            <v>CR</v>
          </cell>
          <cell r="E7750" t="str">
            <v>3,72</v>
          </cell>
        </row>
        <row r="7751">
          <cell r="A7751">
            <v>39641</v>
          </cell>
          <cell r="B7751" t="str">
            <v xml:space="preserve">ANEL DE BORRACHA PARA VEDACAO DE DUTO PEAD CORRUGADO PARA ELETRICA, DN 1 1/4" (NBR 15715)                                                                                                                                                                                                                                                                                                                                                                                                                 </v>
          </cell>
          <cell r="C7751" t="str">
            <v xml:space="preserve">UN    </v>
          </cell>
          <cell r="D7751" t="str">
            <v>CR</v>
          </cell>
          <cell r="E7751" t="str">
            <v>3,27</v>
          </cell>
        </row>
        <row r="7752">
          <cell r="A7752">
            <v>39643</v>
          </cell>
          <cell r="B7752" t="str">
            <v xml:space="preserve">ANEL DE BORRACHA PARA VEDACAO DE DUTO PEAD CORRUGADO PARA ELETRICA, DN 2" (NBR 15715)                                                                                                                                                                                                                                                                                                                                                                                                                     </v>
          </cell>
          <cell r="C7752" t="str">
            <v xml:space="preserve">UN    </v>
          </cell>
          <cell r="D7752" t="str">
            <v>CR</v>
          </cell>
          <cell r="E7752" t="str">
            <v>4,37</v>
          </cell>
        </row>
        <row r="7753">
          <cell r="A7753">
            <v>39644</v>
          </cell>
          <cell r="B7753" t="str">
            <v xml:space="preserve">ANEL DE BORRACHA PARA VEDACAO DE DUTO PEAD CORRUGADO PARA ELETRICA, DN 3" (NBR 15715)                                                                                                                                                                                                                                                                                                                                                                                                                     </v>
          </cell>
          <cell r="C7753" t="str">
            <v xml:space="preserve">UN    </v>
          </cell>
          <cell r="D7753" t="str">
            <v>CR</v>
          </cell>
          <cell r="E7753" t="str">
            <v>6,77</v>
          </cell>
        </row>
        <row r="7754">
          <cell r="A7754">
            <v>39645</v>
          </cell>
          <cell r="B7754" t="str">
            <v xml:space="preserve">ANEL DE BORRACHA PARA VEDACAO DE DUTO PEAD CORRUGADO PARA ELETRICA, DN 4" (NBR 15715)                                                                                                                                                                                                                                                                                                                                                                                                                     </v>
          </cell>
          <cell r="C7754" t="str">
            <v xml:space="preserve">UN    </v>
          </cell>
          <cell r="D7754" t="str">
            <v>CR</v>
          </cell>
          <cell r="E7754" t="str">
            <v>7,42</v>
          </cell>
        </row>
        <row r="7755">
          <cell r="A7755">
            <v>41610</v>
          </cell>
          <cell r="B7755" t="str">
            <v xml:space="preserve">ANEL DE CONCRETO ARMADO COM FUNDO, PARA FOSSA E POCO 1,50 X *0,50* M                                                                                                                                                                                                                                                                                                                                                                                                                                      </v>
          </cell>
          <cell r="C7755" t="str">
            <v xml:space="preserve">UN    </v>
          </cell>
          <cell r="D7755" t="str">
            <v>AS</v>
          </cell>
          <cell r="E7755" t="str">
            <v>721,83</v>
          </cell>
        </row>
        <row r="7756">
          <cell r="A7756">
            <v>41611</v>
          </cell>
          <cell r="B7756" t="str">
            <v xml:space="preserve">ANEL DE CONCRETO ARMADO COM FUNDO, PARA FOSSA E POCO 2,00 X *0,50* M                                                                                                                                                                                                                                                                                                                                                                                                                                      </v>
          </cell>
          <cell r="C7756" t="str">
            <v xml:space="preserve">UN    </v>
          </cell>
          <cell r="D7756" t="str">
            <v>AS</v>
          </cell>
          <cell r="E7756" t="str">
            <v>1.137,75</v>
          </cell>
        </row>
        <row r="7757">
          <cell r="A7757">
            <v>41612</v>
          </cell>
          <cell r="B7757" t="str">
            <v xml:space="preserve">ANEL DE CONCRETO ARMADO COM FUNDO, PARA FOSSA E POCO 2,50 X *0,50* M                                                                                                                                                                                                                                                                                                                                                                                                                                      </v>
          </cell>
          <cell r="C7757" t="str">
            <v xml:space="preserve">UN    </v>
          </cell>
          <cell r="D7757" t="str">
            <v>AS</v>
          </cell>
          <cell r="E7757" t="str">
            <v>1.597,57</v>
          </cell>
        </row>
        <row r="7758">
          <cell r="A7758">
            <v>41637</v>
          </cell>
          <cell r="B7758" t="str">
            <v xml:space="preserve">ANEL DE CONCRETO ARMADO, COM FUROS/DRENO PARA SUMIDOURO, D = 0,80 M, H = 0,50 M                                                                                                                                                                                                                                                                                                                                                                                                                           </v>
          </cell>
          <cell r="C7758" t="str">
            <v xml:space="preserve">UN    </v>
          </cell>
          <cell r="D7758" t="str">
            <v>AS</v>
          </cell>
          <cell r="E7758" t="str">
            <v>149,34</v>
          </cell>
        </row>
        <row r="7759">
          <cell r="A7759">
            <v>41638</v>
          </cell>
          <cell r="B7759" t="str">
            <v xml:space="preserve">ANEL DE CONCRETO ARMADO, COM FUROS/DRENO PARA SUMIDOURO, D = 1,00 M, H = 0,50M                                                                                                                                                                                                                                                                                                                                                                                                                            </v>
          </cell>
          <cell r="C7759" t="str">
            <v xml:space="preserve">UN    </v>
          </cell>
          <cell r="D7759" t="str">
            <v>AS</v>
          </cell>
          <cell r="E7759" t="str">
            <v>194,53</v>
          </cell>
        </row>
        <row r="7760">
          <cell r="A7760">
            <v>41639</v>
          </cell>
          <cell r="B7760" t="str">
            <v xml:space="preserve">ANEL DE CONCRETO ARMADO, COM FUROS/DRENO PARA SUMIDOURO, D = 1,50 M, H = 0,50 M                                                                                                                                                                                                                                                                                                                                                                                                                           </v>
          </cell>
          <cell r="C7760" t="str">
            <v xml:space="preserve">UN    </v>
          </cell>
          <cell r="D7760" t="str">
            <v>AS</v>
          </cell>
          <cell r="E7760" t="str">
            <v>470,62</v>
          </cell>
        </row>
        <row r="7761">
          <cell r="A7761">
            <v>11789</v>
          </cell>
          <cell r="B7761" t="str">
            <v xml:space="preserve">ANEL DE DISTRIBUICAO EM ACO GALVANIZADO PARA FIO FE-160                                                                                                                                                                                                                                                                                                                                                                                                                                                   </v>
          </cell>
          <cell r="C7761" t="str">
            <v xml:space="preserve">UN    </v>
          </cell>
          <cell r="D7761" t="str">
            <v>CR</v>
          </cell>
          <cell r="E7761" t="str">
            <v>1,21</v>
          </cell>
        </row>
        <row r="7762">
          <cell r="A7762">
            <v>20975</v>
          </cell>
          <cell r="B7762" t="str">
            <v xml:space="preserve">ANEL DE EXPANSAO EM COBRE, ENGATE RAPIDO 1 1/2", PARA EMPATACAO MANGUEIRA DE COMBATE A INCENDIO PREDIAL                                                                                                                                                                                                                                                                                                                                                                                                   </v>
          </cell>
          <cell r="C7762" t="str">
            <v xml:space="preserve">UN    </v>
          </cell>
          <cell r="D7762" t="str">
            <v>CR</v>
          </cell>
          <cell r="E7762" t="str">
            <v>12,60</v>
          </cell>
        </row>
        <row r="7763">
          <cell r="A7763">
            <v>20976</v>
          </cell>
          <cell r="B7763" t="str">
            <v xml:space="preserve">ANEL DE EXPANSAO EM COBRE, ENGATE RAPIDO 2 1/2", PARA EMPATACAO MANGUEIRA DE COMBATE A INCENDIO PREDIAL                                                                                                                                                                                                                                                                                                                                                                                                   </v>
          </cell>
          <cell r="C7763" t="str">
            <v xml:space="preserve">UN    </v>
          </cell>
          <cell r="D7763" t="str">
            <v>CR</v>
          </cell>
          <cell r="E7763" t="str">
            <v>19,04</v>
          </cell>
        </row>
        <row r="7764">
          <cell r="A7764">
            <v>40340</v>
          </cell>
          <cell r="B7764" t="str">
            <v xml:space="preserve">ANEL DE VEDACAO/JUNTA ELASTICA, H = *16* MM, PARA TUBO DE CONCRETO, DN 300 MM                                                                                                                                                                                                                                                                                                                                                                                                                             </v>
          </cell>
          <cell r="C7764" t="str">
            <v xml:space="preserve">UN    </v>
          </cell>
          <cell r="D7764" t="str">
            <v>CR</v>
          </cell>
          <cell r="E7764" t="str">
            <v>27,88</v>
          </cell>
        </row>
        <row r="7765">
          <cell r="A7765">
            <v>40341</v>
          </cell>
          <cell r="B7765" t="str">
            <v xml:space="preserve">ANEL DE VEDACAO/JUNTA ELASTICA, H = *16* MM, PARA TUBO DE CONCRETO, DN 400 MM                                                                                                                                                                                                                                                                                                                                                                                                                             </v>
          </cell>
          <cell r="C7765" t="str">
            <v xml:space="preserve">UN    </v>
          </cell>
          <cell r="D7765" t="str">
            <v>CR</v>
          </cell>
          <cell r="E7765" t="str">
            <v>33,27</v>
          </cell>
        </row>
        <row r="7766">
          <cell r="A7766">
            <v>40342</v>
          </cell>
          <cell r="B7766" t="str">
            <v xml:space="preserve">ANEL DE VEDACAO/JUNTA ELASTICA, H = *16* MM, PARA TUBO DE CONCRETO, DN 500 MM                                                                                                                                                                                                                                                                                                                                                                                                                             </v>
          </cell>
          <cell r="C7766" t="str">
            <v xml:space="preserve">UN    </v>
          </cell>
          <cell r="D7766" t="str">
            <v>CR</v>
          </cell>
          <cell r="E7766" t="str">
            <v>39,68</v>
          </cell>
        </row>
        <row r="7767">
          <cell r="A7767">
            <v>40343</v>
          </cell>
          <cell r="B7767" t="str">
            <v xml:space="preserve">ANEL DE VEDACAO/JUNTA ELASTICA, H = *16* MM, PARA TUBO DE CONCRETO, DN 600 MM                                                                                                                                                                                                                                                                                                                                                                                                                             </v>
          </cell>
          <cell r="C7767" t="str">
            <v xml:space="preserve">UN    </v>
          </cell>
          <cell r="D7767" t="str">
            <v>CR</v>
          </cell>
          <cell r="E7767" t="str">
            <v>47,07</v>
          </cell>
        </row>
        <row r="7768">
          <cell r="A7768">
            <v>40344</v>
          </cell>
          <cell r="B7768" t="str">
            <v xml:space="preserve">ANEL DE VEDACAO/JUNTA ELASTICA, H = *18* MM, PARA TUBO DE CONCRETO, DN 700 MM                                                                                                                                                                                                                                                                                                                                                                                                                             </v>
          </cell>
          <cell r="C7768" t="str">
            <v xml:space="preserve">UN    </v>
          </cell>
          <cell r="D7768" t="str">
            <v>CR</v>
          </cell>
          <cell r="E7768" t="str">
            <v>64,17</v>
          </cell>
        </row>
        <row r="7769">
          <cell r="A7769">
            <v>40345</v>
          </cell>
          <cell r="B7769" t="str">
            <v xml:space="preserve">ANEL DE VEDACAO/JUNTA ELASTICA, H = *19* MM, PARA TUBO DE CONCRETO, DN 800 MM                                                                                                                                                                                                                                                                                                                                                                                                                             </v>
          </cell>
          <cell r="C7769" t="str">
            <v xml:space="preserve">UN    </v>
          </cell>
          <cell r="D7769" t="str">
            <v>CR</v>
          </cell>
          <cell r="E7769" t="str">
            <v>79,07</v>
          </cell>
        </row>
        <row r="7770">
          <cell r="A7770">
            <v>40346</v>
          </cell>
          <cell r="B7770" t="str">
            <v xml:space="preserve">ANEL DE VEDACAO/JUNTA ELASTICA, H = *19* MM, PARA TUBO DE CONCRETO, DN 900 MM                                                                                                                                                                                                                                                                                                                                                                                                                             </v>
          </cell>
          <cell r="C7770" t="str">
            <v xml:space="preserve">UN    </v>
          </cell>
          <cell r="D7770" t="str">
            <v>CR</v>
          </cell>
          <cell r="E7770" t="str">
            <v>91,71</v>
          </cell>
        </row>
        <row r="7771">
          <cell r="A7771">
            <v>40347</v>
          </cell>
          <cell r="B7771" t="str">
            <v xml:space="preserve">ANEL DE VEDACAO/JUNTA ELASTICA, H = *21* MM, PARA TUBO DE CONCRETO, DN 1000 MM                                                                                                                                                                                                                                                                                                                                                                                                                            </v>
          </cell>
          <cell r="C7771" t="str">
            <v xml:space="preserve">UN    </v>
          </cell>
          <cell r="D7771" t="str">
            <v>CR</v>
          </cell>
          <cell r="E7771" t="str">
            <v>115,23</v>
          </cell>
        </row>
        <row r="7772">
          <cell r="A7772">
            <v>6138</v>
          </cell>
          <cell r="B7772" t="str">
            <v xml:space="preserve">ANEL DE VEDACAO, PVC FLEXIVEL, 100 MM, PARA SAIDA DE BACIA / VASO SANITARIO                                                                                                                                                                                                                                                                                                                                                                                                                               </v>
          </cell>
          <cell r="C7772" t="str">
            <v xml:space="preserve">UN    </v>
          </cell>
          <cell r="D7772" t="str">
            <v>CR</v>
          </cell>
          <cell r="E7772" t="str">
            <v>7,00</v>
          </cell>
        </row>
        <row r="7773">
          <cell r="A7773">
            <v>43424</v>
          </cell>
          <cell r="B7773" t="str">
            <v xml:space="preserve">ANEL EM CONCRETO ARMADO, LISO,  PARA FOSSAS SEPTICAS E SUMIDOUROS, COM FUNDO, DIAMETRO INTERNO DE 1,20 M E ALTURA DE 0,50 M                                                                                                                                                                                                                                                                                                                                                                               </v>
          </cell>
          <cell r="C7773" t="str">
            <v xml:space="preserve">UN    </v>
          </cell>
          <cell r="D7773" t="str">
            <v>AS</v>
          </cell>
          <cell r="E7773" t="str">
            <v>604,78</v>
          </cell>
        </row>
        <row r="7774">
          <cell r="A7774">
            <v>43426</v>
          </cell>
          <cell r="B7774" t="str">
            <v xml:space="preserve">ANEL EM CONCRETO ARMADO, LISO, PARA FOSSAS SEPTICAS E SUMIDOUROS, COM FUNDO, DIAMETRO INTERNO DE 3,00 M E ALTURA DE 0,50 M                                                                                                                                                                                                                                                                                                                                                                                </v>
          </cell>
          <cell r="C7774" t="str">
            <v xml:space="preserve">UN    </v>
          </cell>
          <cell r="D7774" t="str">
            <v>AS</v>
          </cell>
          <cell r="E7774" t="str">
            <v>2.085,89</v>
          </cell>
        </row>
        <row r="7775">
          <cell r="A7775">
            <v>12565</v>
          </cell>
          <cell r="B7775" t="str">
            <v xml:space="preserve">ANEL EM CONCRETO ARMADO, LISO, PARA FOSSAS SEPTICAS E SUMIDOUROS, SEM FUNDO, DIAMETRO INTERNO DE 2,00 M E ALTURA DE 0,50 M                                                                                                                                                                                                                                                                                                                                                                                </v>
          </cell>
          <cell r="C7775" t="str">
            <v xml:space="preserve">UN    </v>
          </cell>
          <cell r="D7775" t="str">
            <v>AS</v>
          </cell>
          <cell r="E7775" t="str">
            <v>731,49</v>
          </cell>
        </row>
        <row r="7776">
          <cell r="A7776">
            <v>12567</v>
          </cell>
          <cell r="B7776" t="str">
            <v xml:space="preserve">ANEL EM CONCRETO ARMADO, LISO, PARA FOSSAS SEPTICAS E SUMIDOUROS, SEM FUNDO, DIAMETRO INTERNO DE 2,50 M E ALTURA DE 0,50 M                                                                                                                                                                                                                                                                                                                                                                                </v>
          </cell>
          <cell r="C7776" t="str">
            <v xml:space="preserve">UN    </v>
          </cell>
          <cell r="D7776" t="str">
            <v>AS</v>
          </cell>
          <cell r="E7776" t="str">
            <v>982,52</v>
          </cell>
        </row>
        <row r="7777">
          <cell r="A7777">
            <v>12568</v>
          </cell>
          <cell r="B7777" t="str">
            <v xml:space="preserve">ANEL EM CONCRETO ARMADO, LISO, PARA FOSSAS SEPTICAS E SUMIDOUROS, SEM FUNDO, DIAMETRO INTERNO DE 3,00 M E ALTURA DE 0,50 M                                                                                                                                                                                                                                                                                                                                                                                </v>
          </cell>
          <cell r="C7777" t="str">
            <v xml:space="preserve">UN    </v>
          </cell>
          <cell r="D7777" t="str">
            <v>AS</v>
          </cell>
          <cell r="E7777" t="str">
            <v>1.375,52</v>
          </cell>
        </row>
        <row r="7778">
          <cell r="A7778">
            <v>43441</v>
          </cell>
          <cell r="B7778" t="str">
            <v xml:space="preserve">ANEL EM CONCRETO ARMADO, LISO, PARA POCOS DE INSPECAO, COM FUNDO, DIAMETRO INTERNO DE 0,60 M E ALTURA DE 0,50 M                                                                                                                                                                                                                                                                                                                                                                                           </v>
          </cell>
          <cell r="C7778" t="str">
            <v xml:space="preserve">UN    </v>
          </cell>
          <cell r="D7778" t="str">
            <v>AS</v>
          </cell>
          <cell r="E7778" t="str">
            <v>176,85</v>
          </cell>
        </row>
        <row r="7779">
          <cell r="A7779">
            <v>43423</v>
          </cell>
          <cell r="B7779" t="str">
            <v xml:space="preserve">ANEL EM CONCRETO ARMADO, LISO, PARA POCOS DE INSPECAO, SEM FUNDO, DIAMETRO INTERNO DE 0,60 M E ALTURA DE 0,20 M                                                                                                                                                                                                                                                                                                                                                                                           </v>
          </cell>
          <cell r="C7779" t="str">
            <v xml:space="preserve">UN    </v>
          </cell>
          <cell r="D7779" t="str">
            <v>AS</v>
          </cell>
          <cell r="E7779" t="str">
            <v>82,53</v>
          </cell>
        </row>
        <row r="7780">
          <cell r="A7780">
            <v>12532</v>
          </cell>
          <cell r="B7780" t="str">
            <v xml:space="preserve">ANEL EM CONCRETO ARMADO, LISO, PARA POCOS DE INSPECAO, SEM FUNDO, DIAMETRO INTERNO DE 0,60 M E ALTURA DE 0,50 M                                                                                                                                                                                                                                                                                                                                                                                           </v>
          </cell>
          <cell r="C7780" t="str">
            <v xml:space="preserve">UN    </v>
          </cell>
          <cell r="D7780" t="str">
            <v>AS</v>
          </cell>
          <cell r="E7780" t="str">
            <v>127,28</v>
          </cell>
        </row>
        <row r="7781">
          <cell r="A7781">
            <v>43444</v>
          </cell>
          <cell r="B7781" t="str">
            <v xml:space="preserve">ANEL EM CONCRETO ARMADO, LISO, PARA POCOS DE VISITA, POCOS DE INSPECAO, FOSSAS SEPTICAS E SUMIDOUROS, COM FUNDO, DIAMETRO INTERNO DE 1,20 M E ALTURA DE 0,75 M                                                                                                                                                                                                                                                                                                                                            </v>
          </cell>
          <cell r="C7781" t="str">
            <v xml:space="preserve">UN    </v>
          </cell>
          <cell r="D7781" t="str">
            <v>AS</v>
          </cell>
          <cell r="E7781" t="str">
            <v>427,39</v>
          </cell>
        </row>
        <row r="7782">
          <cell r="A7782">
            <v>12551</v>
          </cell>
          <cell r="B7782" t="str">
            <v xml:space="preserve">ANEL EM CONCRETO ARMADO, LISO, PARA POCOS DE VISITA, POCOS DE INSPECAO, FOSSAS SEPTICAS E SUMIDOUROS, SEM FUNDO, DIAMETRO INTERNO DE 1,20 M E ALTURA DE 0,50 M                                                                                                                                                                                                                                                                                                                                            </v>
          </cell>
          <cell r="C7782" t="str">
            <v xml:space="preserve">UN    </v>
          </cell>
          <cell r="D7782" t="str">
            <v>AS</v>
          </cell>
          <cell r="E7782" t="str">
            <v>304,93</v>
          </cell>
        </row>
        <row r="7783">
          <cell r="A7783">
            <v>43442</v>
          </cell>
          <cell r="B7783" t="str">
            <v xml:space="preserve">ANEL EM CONCRETO ARMADO, LISO, PARA POCOS DE VISITAS, POCOS DE INSPECAO, FOSSAS SEPTICAS E SUMIDOUROS, COM FUNDO, DIAMETRO INTERNO DE 0,80 M E ALTURA DE 0,50 M                                                                                                                                                                                                                                                                                                                                           </v>
          </cell>
          <cell r="C7783" t="str">
            <v xml:space="preserve">UN    </v>
          </cell>
          <cell r="D7783" t="str">
            <v>AS</v>
          </cell>
          <cell r="E7783" t="str">
            <v>235,80</v>
          </cell>
        </row>
        <row r="7784">
          <cell r="A7784">
            <v>43443</v>
          </cell>
          <cell r="B7784" t="str">
            <v xml:space="preserve">ANEL EM CONCRETO ARMADO, LISO, PARA POCOS DE VISITAS, POCOS DE INSPECAO, FOSSAS SEPTICAS E SUMIDOUROS, COM FUNDO, DIAMETRO INTERNO DE 1,00 M E ALTURA DE 0,50 M                                                                                                                                                                                                                                                                                                                                           </v>
          </cell>
          <cell r="C7784" t="str">
            <v xml:space="preserve">UN    </v>
          </cell>
          <cell r="D7784" t="str">
            <v>AS</v>
          </cell>
          <cell r="E7784" t="str">
            <v>309,49</v>
          </cell>
        </row>
        <row r="7785">
          <cell r="A7785">
            <v>12544</v>
          </cell>
          <cell r="B7785" t="str">
            <v xml:space="preserve">ANEL EM CONCRETO ARMADO, LISO, PARA POCOS DE VISITAS, POCOS DE INSPECAO, FOSSAS SEPTICAS E SUMIDOUROS, SEM FUNDO, DIAMETRO INTERNO DE 0,80 M E ALTURA DE 0,50 M                                                                                                                                                                                                                                                                                                                                           </v>
          </cell>
          <cell r="C7785" t="str">
            <v xml:space="preserve">UN    </v>
          </cell>
          <cell r="D7785" t="str">
            <v>AS</v>
          </cell>
          <cell r="E7785" t="str">
            <v>167,02</v>
          </cell>
        </row>
        <row r="7786">
          <cell r="A7786">
            <v>12547</v>
          </cell>
          <cell r="B7786" t="str">
            <v xml:space="preserve">ANEL EM CONCRETO ARMADO, LISO, PARA POCOS DE VISITAS, POCOS DE INSPECAO, FOSSAS SEPTICAS E SUMIDOUROS, SEM FUNDO, DIAMETRO INTERNO DE 1,00 M E ALTURA DE 0,50 M                                                                                                                                                                                                                                                                                                                                           </v>
          </cell>
          <cell r="C7786" t="str">
            <v xml:space="preserve">UN    </v>
          </cell>
          <cell r="D7786" t="str">
            <v>AS</v>
          </cell>
          <cell r="E7786" t="str">
            <v>224,64</v>
          </cell>
        </row>
        <row r="7787">
          <cell r="A7787">
            <v>43445</v>
          </cell>
          <cell r="B7787" t="str">
            <v xml:space="preserve">ANEL EM CONCRETO ARMADO, LISO, PARA, POCOS DE VISITA, POCOS DE INSPECAO, FOSSAS SEPTICAS E SUMIDOUROS, COM FUNDO, DIAMETRO INTERNO DE 1,50 M E ALTURA DE 1,00 M                                                                                                                                                                                                                                                                                                                                           </v>
          </cell>
          <cell r="C7787" t="str">
            <v xml:space="preserve">UN    </v>
          </cell>
          <cell r="D7787" t="str">
            <v>AS</v>
          </cell>
          <cell r="E7787" t="str">
            <v>589,51</v>
          </cell>
        </row>
        <row r="7788">
          <cell r="A7788">
            <v>12563</v>
          </cell>
          <cell r="B7788" t="str">
            <v xml:space="preserve">ANEL EM CONCRETO ARMADO, LISO, PARA, POCOS DE VISITA, POCOS DE INSPECAO, FOSSAS SEPTICAS E SUMIDOUROS, SEM FUNDO, DIAMETRO INTERNO DE 1,50 M E ALTURA DE 0,50 M                                                                                                                                                                                                                                                                                                                                           </v>
          </cell>
          <cell r="C7788" t="str">
            <v xml:space="preserve">UN    </v>
          </cell>
          <cell r="D7788" t="str">
            <v>AS</v>
          </cell>
          <cell r="E7788" t="str">
            <v>421,77</v>
          </cell>
        </row>
        <row r="7789">
          <cell r="A7789">
            <v>43425</v>
          </cell>
          <cell r="B7789" t="str">
            <v xml:space="preserve">ANEL EM CONCRETO ARMADO, PERFURADO,  PARA FOSSAS SEPTICAS E SUMIDOUROS, SEM FUNDO, DIAMETRO INTERNO DE 1,20 M E ALTURA DE 0,50 M                                                                                                                                                                                                                                                                                                                                                                          </v>
          </cell>
          <cell r="C7789" t="str">
            <v xml:space="preserve">UN    </v>
          </cell>
          <cell r="D7789" t="str">
            <v>AS</v>
          </cell>
          <cell r="E7789" t="str">
            <v>265,28</v>
          </cell>
        </row>
        <row r="7790">
          <cell r="A7790">
            <v>43446</v>
          </cell>
          <cell r="B7790" t="str">
            <v xml:space="preserve">ANEL EM CONCRETO ARMADO, PERFURADO, PARA FOSSAS SEPTICAS E SUMIDOUROS, SEM FUNDO, DIAMETRO INTERNO DE 2,00 M E ALTURA DE 0,50 M                                                                                                                                                                                                                                                                                                                                                                           </v>
          </cell>
          <cell r="C7790" t="str">
            <v xml:space="preserve">UN    </v>
          </cell>
          <cell r="D7790" t="str">
            <v>AS</v>
          </cell>
          <cell r="E7790" t="str">
            <v>560,03</v>
          </cell>
        </row>
        <row r="7791">
          <cell r="A7791">
            <v>43447</v>
          </cell>
          <cell r="B7791" t="str">
            <v xml:space="preserve">ANEL EM CONCRETO ARMADO, PERFURADO, PARA FOSSAS SEPTICAS E SUMIDOUROS, SEM FUNDO, DIAMETRO INTERNO DE 2,50 M E ALTURA DE 0,50 M                                                                                                                                                                                                                                                                                                                                                                           </v>
          </cell>
          <cell r="C7791" t="str">
            <v xml:space="preserve">UN    </v>
          </cell>
          <cell r="D7791" t="str">
            <v>AS</v>
          </cell>
          <cell r="E7791" t="str">
            <v>687,76</v>
          </cell>
        </row>
        <row r="7792">
          <cell r="A7792">
            <v>43448</v>
          </cell>
          <cell r="B7792" t="str">
            <v xml:space="preserve">ANEL EM CONCRETO ARMADO, PERFURADO, PARA FOSSAS SEPTICAS E SUMIDOUROS, SEM FUNDO, DIAMETRO INTERNO DE 3,00 M E ALTURA DE 0,50 M                                                                                                                                                                                                                                                                                                                                                                           </v>
          </cell>
          <cell r="C7792" t="str">
            <v xml:space="preserve">UN    </v>
          </cell>
          <cell r="D7792" t="str">
            <v>AS</v>
          </cell>
          <cell r="E7792" t="str">
            <v>962,87</v>
          </cell>
        </row>
        <row r="7793">
          <cell r="A7793">
            <v>13761</v>
          </cell>
          <cell r="B7793" t="str">
            <v xml:space="preserve">APARELHO CORTE OXI-ACETILENO PARA SOLDA E CORTE CONTENDO MACARICO SOLDA, BICO DE CORTE, CILINDROS, REGULADORES, MANGUEIRAS E CARRINHO                                                                                                                                                                                                                                                                                                                                                                     </v>
          </cell>
          <cell r="C7793" t="str">
            <v xml:space="preserve">UN    </v>
          </cell>
          <cell r="D7793" t="str">
            <v>CR</v>
          </cell>
          <cell r="E7793" t="str">
            <v>2.522,85</v>
          </cell>
        </row>
        <row r="7794">
          <cell r="A7794">
            <v>4814</v>
          </cell>
          <cell r="B7794" t="str">
            <v xml:space="preserve">APARELHO SINALIZADOR LUMINOSO COM LED, PARA SAIDA GARAGEM, COM 2 LENTES EM POLICARBONATO, BIVOLT (INCLUI SUPORTE DE FIXACAO)                                                                                                                                                                                                                                                                                                                                                                              </v>
          </cell>
          <cell r="C7794" t="str">
            <v xml:space="preserve">UN    </v>
          </cell>
          <cell r="D7794" t="str">
            <v>CR</v>
          </cell>
          <cell r="E7794" t="str">
            <v>88,44</v>
          </cell>
        </row>
        <row r="7795">
          <cell r="A7795">
            <v>44473</v>
          </cell>
          <cell r="B7795" t="str">
            <v xml:space="preserve">APOIO DO PORTA DENTE PARA FRESADORA DE  ASFALTO                                                                                                                                                                                                                                                                                                                                                                                                                                                           </v>
          </cell>
          <cell r="C7795" t="str">
            <v xml:space="preserve">UN    </v>
          </cell>
          <cell r="D7795" t="str">
            <v>AS</v>
          </cell>
          <cell r="E7795" t="str">
            <v>2.643,01</v>
          </cell>
        </row>
        <row r="7796">
          <cell r="A7796">
            <v>6122</v>
          </cell>
          <cell r="B7796" t="str">
            <v xml:space="preserve">APONTADOR OU APROPRIADOR DE MAO DE OBRA (HORISTA)                                                                                                                                                                                                                                                                                                                                                                                                                                                         </v>
          </cell>
          <cell r="C7796" t="str">
            <v xml:space="preserve">H     </v>
          </cell>
          <cell r="D7796" t="str">
            <v>CR</v>
          </cell>
          <cell r="E7796" t="str">
            <v>15,27</v>
          </cell>
        </row>
        <row r="7797">
          <cell r="A7797">
            <v>40810</v>
          </cell>
          <cell r="B7797" t="str">
            <v xml:space="preserve">APONTADOR OU APROPRIADOR DE MAO DE OBRA (MENSALISTA)                                                                                                                                                                                                                                                                                                                                                                                                                                                      </v>
          </cell>
          <cell r="C7797" t="str">
            <v xml:space="preserve">MES   </v>
          </cell>
          <cell r="D7797" t="str">
            <v>CR</v>
          </cell>
          <cell r="E7797" t="str">
            <v>2.694,34</v>
          </cell>
        </row>
        <row r="7798">
          <cell r="A7798">
            <v>21100</v>
          </cell>
          <cell r="B7798" t="str">
            <v xml:space="preserve">AQUECEDOR DE AGUA A GAS GLP/GN COM CAPACIDADE DE ARMAZENAMENTO DE 50 A 80 L                                                                                                                                                                                                                                                                                                                                                                                                                               </v>
          </cell>
          <cell r="C7798" t="str">
            <v xml:space="preserve">UN    </v>
          </cell>
          <cell r="D7798" t="str">
            <v>AS</v>
          </cell>
          <cell r="E7798" t="str">
            <v>3.845,10</v>
          </cell>
        </row>
        <row r="7799">
          <cell r="A7799">
            <v>11816</v>
          </cell>
          <cell r="B7799" t="str">
            <v xml:space="preserve">AQUECEDOR DE AGUA ELETRICO  RESERVATORIO DE 100 L CILINDRICO EM COBRE, REFORCADO COM ACO CARBONO, MONOFASICO, TENSAO NOMINAL 220 V                                                                                                                                                                                                                                                                                                                                                                        </v>
          </cell>
          <cell r="C7799" t="str">
            <v xml:space="preserve">UN    </v>
          </cell>
          <cell r="D7799" t="str">
            <v>AS</v>
          </cell>
          <cell r="E7799" t="str">
            <v>4.100,00</v>
          </cell>
        </row>
        <row r="7800">
          <cell r="A7800">
            <v>11814</v>
          </cell>
          <cell r="B7800" t="str">
            <v xml:space="preserve">AQUECEDOR DE AGUA ELETRICO  RESERVATORIO DE 500 L CILINDRICO EM COBRE, REFORCADO COM ACO CARBONO, MONOFASICO, TENSAO NOMINAL 220 V                                                                                                                                                                                                                                                                                                                                                                        </v>
          </cell>
          <cell r="C7800" t="str">
            <v xml:space="preserve">UN    </v>
          </cell>
          <cell r="D7800" t="str">
            <v>AS</v>
          </cell>
          <cell r="E7800" t="str">
            <v>8.924,67</v>
          </cell>
        </row>
        <row r="7801">
          <cell r="A7801">
            <v>14186</v>
          </cell>
          <cell r="B7801" t="str">
            <v xml:space="preserve">AQUECEDOR DE AGUA ELETRICO  RESERVATORIO DE 500 L CILINDRICO EM COBRE, REFORCADO COM ACO CARBONO, TRIFASICO, TENSAO NOMINAL 220/380/400 V, POTENCIA 24 KW                                                                                                                                                                                                                                                                                                                                                 </v>
          </cell>
          <cell r="C7801" t="str">
            <v xml:space="preserve">UN    </v>
          </cell>
          <cell r="D7801" t="str">
            <v>AS</v>
          </cell>
          <cell r="E7801" t="str">
            <v>11.206,13</v>
          </cell>
        </row>
        <row r="7802">
          <cell r="A7802">
            <v>14185</v>
          </cell>
          <cell r="B7802" t="str">
            <v xml:space="preserve">AQUECEDOR DE AGUA ELETRICO  RESERVATORIO DE 700 L CILINDRICO EM COBRE, REFORCADO COM ACO CARBONO, MONOFASICO, TENSAO NOMINAL 220 V                                                                                                                                                                                                                                                                                                                                                                        </v>
          </cell>
          <cell r="C7802" t="str">
            <v xml:space="preserve">UN    </v>
          </cell>
          <cell r="D7802" t="str">
            <v>AS</v>
          </cell>
          <cell r="E7802" t="str">
            <v>14.516,30</v>
          </cell>
        </row>
        <row r="7803">
          <cell r="A7803">
            <v>11811</v>
          </cell>
          <cell r="B7803" t="str">
            <v xml:space="preserve">AQUECEDOR DE AGUA ELETRICO HORIZONTAL, RESERVATORIO DE 200 L CILINDRICO EM COBRE, REFORCADO COM ACO CARBONO, MONOFASICO, TENSAO NOMINAL 220 V                                                                                                                                                                                                                                                                                                                                                             </v>
          </cell>
          <cell r="C7803" t="str">
            <v xml:space="preserve">UN    </v>
          </cell>
          <cell r="D7803" t="str">
            <v>AS</v>
          </cell>
          <cell r="E7803" t="str">
            <v>5.550,48</v>
          </cell>
        </row>
        <row r="7804">
          <cell r="A7804">
            <v>44498</v>
          </cell>
          <cell r="B7804" t="str">
            <v xml:space="preserve">AQUECEDOR DE OLEO BPF (FLUIDO) TERMICO, CAPACIDADE DE 300.000  KCAL/H                                                                                                                                                                                                                                                                                                                                                                                                                                     </v>
          </cell>
          <cell r="C7804" t="str">
            <v xml:space="preserve">UN    </v>
          </cell>
          <cell r="D7804" t="str">
            <v>AS</v>
          </cell>
          <cell r="E7804" t="str">
            <v>318.204,48</v>
          </cell>
        </row>
        <row r="7805">
          <cell r="A7805">
            <v>34469</v>
          </cell>
          <cell r="B7805" t="str">
            <v xml:space="preserve">AQUECEDOR SOLAR COM RESERVATORIO TERMICO DE 1000 L E *5* PLACAS COLETORAS DE *2,0* M2 (NAO INCLUI ACESSORIOS) (SEM INSTALACAO)                                                                                                                                                                                                                                                                                                                                                                            </v>
          </cell>
          <cell r="C7805" t="str">
            <v xml:space="preserve">UN    </v>
          </cell>
          <cell r="D7805" t="str">
            <v>AS</v>
          </cell>
          <cell r="E7805" t="str">
            <v>10.372,16</v>
          </cell>
        </row>
        <row r="7806">
          <cell r="A7806">
            <v>34476</v>
          </cell>
          <cell r="B7806" t="str">
            <v xml:space="preserve">AQUECEDOR SOLAR COM RESERVATORIO TERMICO DE 400 L E *2* PLACAS COLETORAS DE *2,0* M2 (NAO INCLUI ACESSORIOS) (SEM INSTALACAO)                                                                                                                                                                                                                                                                                                                                                                             </v>
          </cell>
          <cell r="C7806" t="str">
            <v xml:space="preserve">UN    </v>
          </cell>
          <cell r="D7806" t="str">
            <v>AS</v>
          </cell>
          <cell r="E7806" t="str">
            <v>5.409,52</v>
          </cell>
        </row>
        <row r="7807">
          <cell r="A7807">
            <v>34477</v>
          </cell>
          <cell r="B7807" t="str">
            <v xml:space="preserve">AQUECEDOR SOLAR COM RESERVATORIO TERMICO DE 600 L E *3* PLACAS COLETORAS DE *2,0* M2 (NAO INCLUI ACESSORIOS) (SEM INSTALACAO)                                                                                                                                                                                                                                                                                                                                                                             </v>
          </cell>
          <cell r="C7807" t="str">
            <v xml:space="preserve">UN    </v>
          </cell>
          <cell r="D7807" t="str">
            <v>AS</v>
          </cell>
          <cell r="E7807" t="str">
            <v>7.179,48</v>
          </cell>
        </row>
        <row r="7808">
          <cell r="A7808">
            <v>34482</v>
          </cell>
          <cell r="B7808" t="str">
            <v xml:space="preserve">AQUECEDOR SOLAR COM RESERVATORIO TERMICO DE 800 L E *4* PLACAS COLETORAS DE *2,0* M2 (NAO INCLUI ACESSORIOS) (SEM INSTALACAO)                                                                                                                                                                                                                                                                                                                                                                             </v>
          </cell>
          <cell r="C7808" t="str">
            <v xml:space="preserve">UN    </v>
          </cell>
          <cell r="D7808" t="str">
            <v>AS</v>
          </cell>
          <cell r="E7808" t="str">
            <v>6.705,24</v>
          </cell>
        </row>
        <row r="7809">
          <cell r="A7809">
            <v>34472</v>
          </cell>
          <cell r="B7809" t="str">
            <v xml:space="preserve">AQUECEDOR SOLAR DE INSTALACAO EXTERNA, KIT COMPACTO, CONJUNTO COM RESERVATORIO TERMICO DE 200 L, PLACA COLETORA DE *2,0* M2 E INCLUSO ACESSORIOS (RESIDENCIAS ATE 120,00 M2 E DE 4 A 5 BANHOS POR DIA) (SEM INSTALACAO)                                                                                                                                                                                                                                                                                   </v>
          </cell>
          <cell r="C7809" t="str">
            <v xml:space="preserve">UN    </v>
          </cell>
          <cell r="D7809" t="str">
            <v>AS</v>
          </cell>
          <cell r="E7809" t="str">
            <v>3.191,19</v>
          </cell>
        </row>
        <row r="7810">
          <cell r="A7810">
            <v>42425</v>
          </cell>
          <cell r="B7810" t="str">
            <v xml:space="preserve">AR CONDICIONADO SPLIT INVERTER, HI-WALL (PAREDE), 12000 BTU/H, CICLO FRIO, 60HZ, CLASSIFICACAO A (SELO PROCEL), GAS HFC, CONTROLE S/FIO                                                                                                                                                                                                                                                                                                                                                                   </v>
          </cell>
          <cell r="C7810" t="str">
            <v xml:space="preserve">UN    </v>
          </cell>
          <cell r="D7810" t="str">
            <v>CR</v>
          </cell>
          <cell r="E7810" t="str">
            <v>2.492,10</v>
          </cell>
        </row>
        <row r="7811">
          <cell r="A7811">
            <v>42422</v>
          </cell>
          <cell r="B7811" t="str">
            <v xml:space="preserve">AR CONDICIONADO SPLIT INVERTER, HI-WALL (PAREDE), 18000 BTU/H, CICLO FRIO, 60HZ, CLASSIFICACAO A (SELO PROCEL), GAS HFC, CONTROLE S/FIO                                                                                                                                                                                                                                                                                                                                                                   </v>
          </cell>
          <cell r="C7811" t="str">
            <v xml:space="preserve">UN    </v>
          </cell>
          <cell r="D7811" t="str">
            <v xml:space="preserve">C </v>
          </cell>
          <cell r="E7811" t="str">
            <v>3.699,60</v>
          </cell>
        </row>
        <row r="7812">
          <cell r="A7812">
            <v>43184</v>
          </cell>
          <cell r="B7812" t="str">
            <v xml:space="preserve">AR CONDICIONADO SPLIT INVERTER, HI-WALL (PAREDE), 24000 BTU/H, CICLO FRIO, 60HZ, CLASSIFICACAO A (SELO PROCEL), GAS HFC, CONTROLE S/FIO                                                                                                                                                                                                                                                                                                                                                                   </v>
          </cell>
          <cell r="C7812" t="str">
            <v xml:space="preserve">UN    </v>
          </cell>
          <cell r="D7812" t="str">
            <v>CR</v>
          </cell>
          <cell r="E7812" t="str">
            <v>5.113,20</v>
          </cell>
        </row>
        <row r="7813">
          <cell r="A7813">
            <v>42424</v>
          </cell>
          <cell r="B7813" t="str">
            <v xml:space="preserve">AR CONDICIONADO SPLIT INVERTER, HI-WALL (PAREDE), 9000 BTU/H, CICLO FRIO, 60HZ, CLASSIFICACAO A (SELO PROCEL), GAS HFC, CONTROLE S/FIO                                                                                                                                                                                                                                                                                                                                                                    </v>
          </cell>
          <cell r="C7813" t="str">
            <v xml:space="preserve">UN    </v>
          </cell>
          <cell r="D7813" t="str">
            <v>CR</v>
          </cell>
          <cell r="E7813" t="str">
            <v>2.225,66</v>
          </cell>
        </row>
        <row r="7814">
          <cell r="A7814">
            <v>42421</v>
          </cell>
          <cell r="B7814" t="str">
            <v xml:space="preserve">AR CONDICIONADO SPLIT INVERTER, PISO TETO, APRESENTANDO ENTRE 54000 E 58000 BTU/H, CICLO FRIO, 60HZ, CLASSIFICACAO ENERGETICA A OU B (SELO PROCEL), GAS HFC, CONTROLE S/FIO                                                                                                                                                                                                                                                                                                                               </v>
          </cell>
          <cell r="C7814" t="str">
            <v xml:space="preserve">UN    </v>
          </cell>
          <cell r="D7814" t="str">
            <v>CR</v>
          </cell>
          <cell r="E7814" t="str">
            <v>20.264,38</v>
          </cell>
        </row>
        <row r="7815">
          <cell r="A7815">
            <v>42416</v>
          </cell>
          <cell r="B7815" t="str">
            <v xml:space="preserve">AR CONDICIONADO SPLIT INVERTER, PISO TETO, 18000 BTU/H, CICLO FRIO, 60HZ, CLASSIFICACAO ENERGETICA A OU B (SELO PROCEL), GAS HFC, CONTROLE S/FIO                                                                                                                                                                                                                                                                                                                                                          </v>
          </cell>
          <cell r="C7815" t="str">
            <v xml:space="preserve">UN    </v>
          </cell>
          <cell r="D7815" t="str">
            <v>CR</v>
          </cell>
          <cell r="E7815" t="str">
            <v>9.594,56</v>
          </cell>
        </row>
        <row r="7816">
          <cell r="A7816">
            <v>42417</v>
          </cell>
          <cell r="B7816" t="str">
            <v xml:space="preserve">AR CONDICIONADO SPLIT INVERTER, PISO TETO, 24000 BTU/H, CICLO FRIO, 60HZ, CLASSIFICACAO ENERGETICA A OU B (SELO PROCEL), GAS HFC, CONTROLE S/FIO                                                                                                                                                                                                                                                                                                                                                          </v>
          </cell>
          <cell r="C7816" t="str">
            <v xml:space="preserve">UN    </v>
          </cell>
          <cell r="D7816" t="str">
            <v>CR</v>
          </cell>
          <cell r="E7816" t="str">
            <v>10.756,28</v>
          </cell>
        </row>
        <row r="7817">
          <cell r="A7817">
            <v>42419</v>
          </cell>
          <cell r="B7817" t="str">
            <v xml:space="preserve">AR CONDICIONADO SPLIT INVERTER, PISO TETO, 36000 BTU/H, CICLO FRIO, 60HZ, CLASSIFICACAO ENERGETICA A OU B (SELO PROCEL), GAS HFC, CONTROLE S/FIO                                                                                                                                                                                                                                                                                                                                                          </v>
          </cell>
          <cell r="C7817" t="str">
            <v xml:space="preserve">UN    </v>
          </cell>
          <cell r="D7817" t="str">
            <v>CR</v>
          </cell>
          <cell r="E7817" t="str">
            <v>12.152,32</v>
          </cell>
        </row>
        <row r="7818">
          <cell r="A7818">
            <v>42420</v>
          </cell>
          <cell r="B7818" t="str">
            <v xml:space="preserve">AR CONDICIONADO SPLIT INVERTER, PISO TETO, 48000 BTU/H, CICLO FRIO, 60HZ, CLASSIFICACAO ENERGETICA A OU B (SELO PROCEL), GAS HFC, CONTROLE S/FIO                                                                                                                                                                                                                                                                                                                                                          </v>
          </cell>
          <cell r="C7818" t="str">
            <v xml:space="preserve">UN    </v>
          </cell>
          <cell r="D7818" t="str">
            <v>CR</v>
          </cell>
          <cell r="E7818" t="str">
            <v>16.702,46</v>
          </cell>
        </row>
        <row r="7819">
          <cell r="A7819">
            <v>43195</v>
          </cell>
          <cell r="B7819" t="str">
            <v xml:space="preserve">AR CONDICIONADO SPLIT ON/OFF, CASSETE (TETO), FRIO 4 VIAS 18000 BTUS/H, CLASSIFICACAO ENERGETICA C - SELO PROCEL, GAS HFC, CONTROLE S/ FIO                                                                                                                                                                                                                                                                                                                                                                </v>
          </cell>
          <cell r="C7819" t="str">
            <v xml:space="preserve">UN    </v>
          </cell>
          <cell r="D7819" t="str">
            <v>CR</v>
          </cell>
          <cell r="E7819" t="str">
            <v>5.881,17</v>
          </cell>
        </row>
        <row r="7820">
          <cell r="A7820">
            <v>43196</v>
          </cell>
          <cell r="B7820" t="str">
            <v xml:space="preserve">AR CONDICIONADO SPLIT ON/OFF, CASSETE (TETO), FRIO 4 VIAS 24000 BTUS/H, CLASSIFICACAO ENERGETICA C - SELO PROCEL, GAS HFC, CONTROLE S/ FIO                                                                                                                                                                                                                                                                                                                                                                </v>
          </cell>
          <cell r="C7820" t="str">
            <v xml:space="preserve">UN    </v>
          </cell>
          <cell r="D7820" t="str">
            <v>CR</v>
          </cell>
          <cell r="E7820" t="str">
            <v>7.288,87</v>
          </cell>
        </row>
        <row r="7821">
          <cell r="A7821">
            <v>43198</v>
          </cell>
          <cell r="B7821" t="str">
            <v xml:space="preserve">AR CONDICIONADO SPLIT ON/OFF, CASSETE (TETO), FRIO 4 VIAS 36000 BTUS/H, CLASSIFICACAO ENERGETICA C - SELO PROCEL, GAS HFC, CONTROLE S/ FIO                                                                                                                                                                                                                                                                                                                                                                </v>
          </cell>
          <cell r="C7821" t="str">
            <v xml:space="preserve">UN    </v>
          </cell>
          <cell r="D7821" t="str">
            <v>CR</v>
          </cell>
          <cell r="E7821" t="str">
            <v>10.831,09</v>
          </cell>
        </row>
        <row r="7822">
          <cell r="A7822">
            <v>43199</v>
          </cell>
          <cell r="B7822" t="str">
            <v xml:space="preserve">AR CONDICIONADO SPLIT ON/OFF, CASSETE (TETO), FRIO 4 VIAS 48000 BTUS/H, CLASSIFICACAO ENERGETICA C - SELO PROCEL, GAS HFC, CONTROLE S/ FIO                                                                                                                                                                                                                                                                                                                                                                </v>
          </cell>
          <cell r="C7822" t="str">
            <v xml:space="preserve">UN    </v>
          </cell>
          <cell r="D7822" t="str">
            <v>CR</v>
          </cell>
          <cell r="E7822" t="str">
            <v>11.227,98</v>
          </cell>
        </row>
        <row r="7823">
          <cell r="A7823">
            <v>43200</v>
          </cell>
          <cell r="B7823" t="str">
            <v xml:space="preserve">AR CONDICIONADO SPLIT ON/OFF, CASSETE (TETO), FRIO 4 VIAS 60000 BTUS/H, CLASSIFICACAO ENERGETICA C - SELO PROCEL, GAS HFC, CONTROLE S/ FIO                                                                                                                                                                                                                                                                                                                                                                </v>
          </cell>
          <cell r="C7823" t="str">
            <v xml:space="preserve">UN    </v>
          </cell>
          <cell r="D7823" t="str">
            <v>CR</v>
          </cell>
          <cell r="E7823" t="str">
            <v>12.884,92</v>
          </cell>
        </row>
        <row r="7824">
          <cell r="A7824">
            <v>39556</v>
          </cell>
          <cell r="B7824" t="str">
            <v xml:space="preserve">AR CONDICIONADO SPLIT ON/OFF, CASSETE (TETO), 18000 BTUS/H, CICLO QUENTE/FRIO, 60 HZ, CLASSIFICACAO ENERGETICA C - SELO PROCEL, GAS HFC, CONTROLE S/ FIO                                                                                                                                                                                                                                                                                                                                                  </v>
          </cell>
          <cell r="C7824" t="str">
            <v xml:space="preserve">UN    </v>
          </cell>
          <cell r="D7824" t="str">
            <v>CR</v>
          </cell>
          <cell r="E7824" t="str">
            <v>7.037,36</v>
          </cell>
        </row>
        <row r="7825">
          <cell r="A7825">
            <v>39557</v>
          </cell>
          <cell r="B7825" t="str">
            <v xml:space="preserve">AR CONDICIONADO SPLIT ON/OFF, CASSETE (TETO), 24000 BTUS/H, CICLO QUENTE/FRIO, 60 HZ, CLASSIFICACAO ENERGETICA C - SELO PROCEL, GAS HFC, CONTROLE S/ FIO                                                                                                                                                                                                                                                                                                                                                  </v>
          </cell>
          <cell r="C7825" t="str">
            <v xml:space="preserve">UN    </v>
          </cell>
          <cell r="D7825" t="str">
            <v>CR</v>
          </cell>
          <cell r="E7825" t="str">
            <v>7.577,71</v>
          </cell>
        </row>
        <row r="7826">
          <cell r="A7826">
            <v>39559</v>
          </cell>
          <cell r="B7826" t="str">
            <v xml:space="preserve">AR CONDICIONADO SPLIT ON/OFF, CASSETE (TETO), 36000 BTUS/H, CICLO QUENTE/FRIO, 60 HZ, CLASSIFICACAO ENERGETICA A - SELO PROCEL, GAS HFC, CONTROLE S/ FIO                                                                                                                                                                                                                                                                                                                                                  </v>
          </cell>
          <cell r="C7826" t="str">
            <v xml:space="preserve">UN    </v>
          </cell>
          <cell r="D7826" t="str">
            <v>CR</v>
          </cell>
          <cell r="E7826" t="str">
            <v>11.198,39</v>
          </cell>
        </row>
        <row r="7827">
          <cell r="A7827">
            <v>39560</v>
          </cell>
          <cell r="B7827" t="str">
            <v xml:space="preserve">AR CONDICIONADO SPLIT ON/OFF, CASSETE (TETO), 48000 BTUS/H, CICLO QUENTE/FRIO, 60 HZ, CLASSIFICACAO ENERGETICA A - SELO PROCEL, GAS HFC, CONTROLE S/ FIO                                                                                                                                                                                                                                                                                                                                                  </v>
          </cell>
          <cell r="C7827" t="str">
            <v xml:space="preserve">UN    </v>
          </cell>
          <cell r="D7827" t="str">
            <v>CR</v>
          </cell>
          <cell r="E7827" t="str">
            <v>12.955,45</v>
          </cell>
        </row>
        <row r="7828">
          <cell r="A7828">
            <v>39561</v>
          </cell>
          <cell r="B7828" t="str">
            <v xml:space="preserve">AR CONDICIONADO SPLIT ON/OFF, CASSETE (TETO), 60000 BTUS/H, CICLO QUENTE/FRIO, 60 HZ, CLASSIFICACAO ENERGETICA A - SELO PROCEL, GAS HFC, CONTROLE S/ FIO                                                                                                                                                                                                                                                                                                                                                  </v>
          </cell>
          <cell r="C7828" t="str">
            <v xml:space="preserve">UN    </v>
          </cell>
          <cell r="D7828" t="str">
            <v>CR</v>
          </cell>
          <cell r="E7828" t="str">
            <v>13.553,05</v>
          </cell>
        </row>
        <row r="7829">
          <cell r="A7829">
            <v>43190</v>
          </cell>
          <cell r="B7829" t="str">
            <v xml:space="preserve">AR CONDICIONADO SPLIT ON/OFF, HI-WALL (PAREDE), 12000 BTUS/H, CICLO FRIO, 60 HZ, CLASSIFICACAO ENERGETICA A - SELO PROCEL, GAS HFC, CONTROLE S/ FIO                                                                                                                                                                                                                                                                                                                                                       </v>
          </cell>
          <cell r="C7829" t="str">
            <v xml:space="preserve">UN    </v>
          </cell>
          <cell r="D7829" t="str">
            <v>CR</v>
          </cell>
          <cell r="E7829" t="str">
            <v>2.000,07</v>
          </cell>
        </row>
        <row r="7830">
          <cell r="A7830">
            <v>39555</v>
          </cell>
          <cell r="B7830" t="str">
            <v xml:space="preserve">AR CONDICIONADO SPLIT ON/OFF, HI-WALL (PAREDE), 12000 BTUS/H, CICLO QUENTE/FRIO, 60 HZ, CLASSIFICACAO ENERGETICA A - SELO PROCEL, GAS HFC, CONTROLE S/ FIO                                                                                                                                                                                                                                                                                                                                                </v>
          </cell>
          <cell r="C7830" t="str">
            <v xml:space="preserve">UN    </v>
          </cell>
          <cell r="D7830" t="str">
            <v>CR</v>
          </cell>
          <cell r="E7830" t="str">
            <v>2.163,56</v>
          </cell>
        </row>
        <row r="7831">
          <cell r="A7831">
            <v>43191</v>
          </cell>
          <cell r="B7831" t="str">
            <v xml:space="preserve">AR CONDICIONADO SPLIT ON/OFF, HI-WALL (PAREDE), 18000 BTUS/H, CICLO FRIO, 60 HZ, CLASSIFICACAO ENERGETICA A - SELO PROCEL, GAS HFC, CONTROLE S/ FIO                                                                                                                                                                                                                                                                                                                                                       </v>
          </cell>
          <cell r="C7831" t="str">
            <v xml:space="preserve">UN    </v>
          </cell>
          <cell r="D7831" t="str">
            <v>CR</v>
          </cell>
          <cell r="E7831" t="str">
            <v>2.877,83</v>
          </cell>
        </row>
        <row r="7832">
          <cell r="A7832">
            <v>39548</v>
          </cell>
          <cell r="B7832" t="str">
            <v xml:space="preserve">AR CONDICIONADO SPLIT ON/OFF, HI-WALL (PAREDE), 18000 BTUS/H, CICLO QUENTE/FRIO, 60 HZ, CLASSIFICACAO ENERGETICA A - SELO PROCEL, GAS HFC, CONTROLE S/ FIO                                                                                                                                                                                                                                                                                                                                                </v>
          </cell>
          <cell r="C7832" t="str">
            <v xml:space="preserve">UN    </v>
          </cell>
          <cell r="D7832" t="str">
            <v>CR</v>
          </cell>
          <cell r="E7832" t="str">
            <v>3.209,23</v>
          </cell>
        </row>
        <row r="7833">
          <cell r="A7833">
            <v>43192</v>
          </cell>
          <cell r="B7833" t="str">
            <v xml:space="preserve">AR CONDICIONADO SPLIT ON/OFF, HI-WALL (PAREDE), 24000 BTUS/H, CICLO FRIO, 60 HZ, CLASSIFICACAO ENERGETICA A - SELO PROCEL, GAS HFC, CONTROLE S/ FIO                                                                                                                                                                                                                                                                                                                                                       </v>
          </cell>
          <cell r="C7833" t="str">
            <v xml:space="preserve">UN    </v>
          </cell>
          <cell r="D7833" t="str">
            <v>CR</v>
          </cell>
          <cell r="E7833" t="str">
            <v>3.769,71</v>
          </cell>
        </row>
        <row r="7834">
          <cell r="A7834">
            <v>39554</v>
          </cell>
          <cell r="B7834" t="str">
            <v xml:space="preserve">AR CONDICIONADO SPLIT ON/OFF, HI-WALL (PAREDE), 24000 BTUS/H, CICLO QUENTE/FRIO, 60 HZ, CLASSIFICACAO ENERGETICA A - SELO PROCEL, GAS HFC, CONTROLE S/ FIO                                                                                                                                                                                                                                                                                                                                                </v>
          </cell>
          <cell r="C7834" t="str">
            <v xml:space="preserve">UN    </v>
          </cell>
          <cell r="D7834" t="str">
            <v>CR</v>
          </cell>
          <cell r="E7834" t="str">
            <v>4.243,73</v>
          </cell>
        </row>
        <row r="7835">
          <cell r="A7835">
            <v>43194</v>
          </cell>
          <cell r="B7835" t="str">
            <v xml:space="preserve">AR CONDICIONADO SPLIT ON/OFF, HI-WALL (PAREDE), 9000 BTUS/H, CICLO FRIO, 60 HZ, CLASSIFICACAO ENERGETICA A - SELO PROCEL, GAS HFC, CONTROLE S/ FIO                                                                                                                                                                                                                                                                                                                                                        </v>
          </cell>
          <cell r="C7835" t="str">
            <v xml:space="preserve">UN    </v>
          </cell>
          <cell r="D7835" t="str">
            <v>CR</v>
          </cell>
          <cell r="E7835" t="str">
            <v>1.713,40</v>
          </cell>
        </row>
        <row r="7836">
          <cell r="A7836">
            <v>39551</v>
          </cell>
          <cell r="B7836" t="str">
            <v xml:space="preserve">AR CONDICIONADO SPLIT ON/OFF, HI-WALL (PAREDE), 9000 BTUS/H, CICLO QUENTE/FRIO, 60 HZ, CLASSIFICACAO ENERGETICA A - SELO PROCEL, GAS HFC, CONTROLE S/ FIO                                                                                                                                                                                                                                                                                                                                                 </v>
          </cell>
          <cell r="C7836" t="str">
            <v xml:space="preserve">UN    </v>
          </cell>
          <cell r="D7836" t="str">
            <v>CR</v>
          </cell>
          <cell r="E7836" t="str">
            <v>1.886,64</v>
          </cell>
        </row>
        <row r="7837">
          <cell r="A7837">
            <v>43185</v>
          </cell>
          <cell r="B7837" t="str">
            <v xml:space="preserve">AR CONDICIONADO SPLIT ON/OFF, PISO TETO, 18.000 BTU/H, CICLO FRIO, 60HZ, CLASSIFICACAO ENERGETICA C - SELO PROCEL, GAS HFC, CONTROLE S/FIO                                                                                                                                                                                                                                                                                                                                                                </v>
          </cell>
          <cell r="C7837" t="str">
            <v xml:space="preserve">UN    </v>
          </cell>
          <cell r="D7837" t="str">
            <v>CR</v>
          </cell>
          <cell r="E7837" t="str">
            <v>5.361,49</v>
          </cell>
        </row>
        <row r="7838">
          <cell r="A7838">
            <v>43186</v>
          </cell>
          <cell r="B7838" t="str">
            <v xml:space="preserve">AR CONDICIONADO SPLIT ON/OFF, PISO TETO, 24.000 BTU/H, CICLO FRIO, 60HZ, CLASSIFICACAO ENERGETICA C - SELO PROCEL, GAS HFC, CONTROLE S/FIO                                                                                                                                                                                                                                                                                                                                                                </v>
          </cell>
          <cell r="C7838" t="str">
            <v xml:space="preserve">UN    </v>
          </cell>
          <cell r="D7838" t="str">
            <v>CR</v>
          </cell>
          <cell r="E7838" t="str">
            <v>5.655,29</v>
          </cell>
        </row>
        <row r="7839">
          <cell r="A7839">
            <v>43187</v>
          </cell>
          <cell r="B7839" t="str">
            <v xml:space="preserve">AR CONDICIONADO SPLIT ON/OFF, PISO TETO, 36.000 BTU/H, CICLO FRIO, 60HZ, CLASSIFICACAO ENERGETICA C - SELO PROCEL, GAS HFC, CONTROLE S/FIO                                                                                                                                                                                                                                                                                                                                                                </v>
          </cell>
          <cell r="C7839" t="str">
            <v xml:space="preserve">UN    </v>
          </cell>
          <cell r="D7839" t="str">
            <v>CR</v>
          </cell>
          <cell r="E7839" t="str">
            <v>7.504,62</v>
          </cell>
        </row>
        <row r="7840">
          <cell r="A7840">
            <v>43188</v>
          </cell>
          <cell r="B7840" t="str">
            <v xml:space="preserve">AR CONDICIONADO SPLIT ON/OFF, PISO TETO, 48.000 BTU/H, CICLO FRIO, 60HZ, CLASSIFICACAO ENERGETICA C - SELO PROCEL, GAS HFC, CONTROLE S/FIO                                                                                                                                                                                                                                                                                                                                                                </v>
          </cell>
          <cell r="C7840" t="str">
            <v xml:space="preserve">UN    </v>
          </cell>
          <cell r="D7840" t="str">
            <v>CR</v>
          </cell>
          <cell r="E7840" t="str">
            <v>9.092,84</v>
          </cell>
        </row>
        <row r="7841">
          <cell r="A7841">
            <v>43189</v>
          </cell>
          <cell r="B7841" t="str">
            <v xml:space="preserve">AR CONDICIONADO SPLIT ON/OFF, PISO TETO, 60.000 BTU/H, CICLO FRIO, 60HZ, CLASSIFICACAO ENERGETICA C - SELO PROCEL, GAS HFC, CONTROLE S/FIO                                                                                                                                                                                                                                                                                                                                                                </v>
          </cell>
          <cell r="C7841" t="str">
            <v xml:space="preserve">UN    </v>
          </cell>
          <cell r="D7841" t="str">
            <v>CR</v>
          </cell>
          <cell r="E7841" t="str">
            <v>10.227,93</v>
          </cell>
        </row>
        <row r="7842">
          <cell r="A7842">
            <v>39580</v>
          </cell>
          <cell r="B7842" t="str">
            <v xml:space="preserve">AR-CONDICIONADO FRIO SPLITAO INVERTER 30 TR                                                                                                                                                                                                                                                                                                                                                                                                                                                               </v>
          </cell>
          <cell r="C7842" t="str">
            <v xml:space="preserve">UN    </v>
          </cell>
          <cell r="D7842" t="str">
            <v>CR</v>
          </cell>
          <cell r="E7842" t="str">
            <v>80.600,30</v>
          </cell>
        </row>
        <row r="7843">
          <cell r="A7843">
            <v>39577</v>
          </cell>
          <cell r="B7843" t="str">
            <v xml:space="preserve">AR-CONDICIONADO FRIO SPLITAO MODULAR 10 TR                                                                                                                                                                                                                                                                                                                                                                                                                                                                </v>
          </cell>
          <cell r="C7843" t="str">
            <v xml:space="preserve">UN    </v>
          </cell>
          <cell r="D7843" t="str">
            <v>CR</v>
          </cell>
          <cell r="E7843" t="str">
            <v>25.227,72</v>
          </cell>
        </row>
        <row r="7844">
          <cell r="A7844">
            <v>39578</v>
          </cell>
          <cell r="B7844" t="str">
            <v xml:space="preserve">AR-CONDICIONADO FRIO SPLITAO MODULAR 15 TR                                                                                                                                                                                                                                                                                                                                                                                                                                                                </v>
          </cell>
          <cell r="C7844" t="str">
            <v xml:space="preserve">UN    </v>
          </cell>
          <cell r="D7844" t="str">
            <v>CR</v>
          </cell>
          <cell r="E7844" t="str">
            <v>32.556,87</v>
          </cell>
        </row>
        <row r="7845">
          <cell r="A7845">
            <v>39579</v>
          </cell>
          <cell r="B7845" t="str">
            <v xml:space="preserve">AR-CONDICIONADO FRIO SPLITAO MODULAR 20 TR                                                                                                                                                                                                                                                                                                                                                                                                                                                                </v>
          </cell>
          <cell r="C7845" t="str">
            <v xml:space="preserve">UN    </v>
          </cell>
          <cell r="D7845" t="str">
            <v>CR</v>
          </cell>
          <cell r="E7845" t="str">
            <v>47.367,70</v>
          </cell>
        </row>
        <row r="7846">
          <cell r="A7846">
            <v>39826</v>
          </cell>
          <cell r="B7846" t="str">
            <v xml:space="preserve">AR-CONDICIONADO SPLIT INVERTER, PISO TETO, 24000 BTU/H, QUENTE/FRIO, 60HZ, CLASSIFICACAO ENERGETICA A - SELO PROCEL, GAS HFC, CONTROLE S/FIO                                                                                                                                                                                                                                                                                                                                                              </v>
          </cell>
          <cell r="C7846" t="str">
            <v xml:space="preserve">UN    </v>
          </cell>
          <cell r="D7846" t="str">
            <v>CR</v>
          </cell>
          <cell r="E7846" t="str">
            <v>5.817,61</v>
          </cell>
        </row>
        <row r="7847">
          <cell r="A7847">
            <v>10700</v>
          </cell>
          <cell r="B7847" t="str">
            <v xml:space="preserve">ARADO REVERSIVEL COM 3 DISCOS DE 26" X 6MM REBOCAVEL                                                                                                                                                                                                                                                                                                                                                                                                                                                      </v>
          </cell>
          <cell r="C7847" t="str">
            <v xml:space="preserve">UN    </v>
          </cell>
          <cell r="D7847" t="str">
            <v>AS</v>
          </cell>
          <cell r="E7847" t="str">
            <v>25.092,38</v>
          </cell>
        </row>
        <row r="7848">
          <cell r="A7848">
            <v>346</v>
          </cell>
          <cell r="B7848" t="str">
            <v xml:space="preserve">ARAME DE ACO OVALADO 15 X 17 ( 45,7 KG, 700 KGF), ROLO 1000 M                                                                                                                                                                                                                                                                                                                                                                                                                                             </v>
          </cell>
          <cell r="C7848" t="str">
            <v xml:space="preserve">KG    </v>
          </cell>
          <cell r="D7848" t="str">
            <v>CR</v>
          </cell>
          <cell r="E7848" t="str">
            <v>26,27</v>
          </cell>
        </row>
        <row r="7849">
          <cell r="A7849">
            <v>3312</v>
          </cell>
          <cell r="B7849" t="str">
            <v xml:space="preserve">ARAME DE AMARRACAO PARA GABIAO GALVANIZADO, DIAMETRO 2,2 MM                                                                                                                                                                                                                                                                                                                                                                                                                                               </v>
          </cell>
          <cell r="C7849" t="str">
            <v xml:space="preserve">KG    </v>
          </cell>
          <cell r="D7849" t="str">
            <v>CR</v>
          </cell>
          <cell r="E7849" t="str">
            <v>23,27</v>
          </cell>
        </row>
        <row r="7850">
          <cell r="A7850">
            <v>339</v>
          </cell>
          <cell r="B7850" t="str">
            <v xml:space="preserve">ARAME FARPADO GALVANIZADO, 14 BWG (2,11 MM), CLASSE 250                                                                                                                                                                                                                                                                                                                                                                                                                                                   </v>
          </cell>
          <cell r="C7850" t="str">
            <v xml:space="preserve">M     </v>
          </cell>
          <cell r="D7850" t="str">
            <v>CR</v>
          </cell>
          <cell r="E7850" t="str">
            <v>1,35</v>
          </cell>
        </row>
        <row r="7851">
          <cell r="A7851">
            <v>340</v>
          </cell>
          <cell r="B7851" t="str">
            <v xml:space="preserve">ARAME FARPADO GALVANIZADO, 16 BWG (1,65 MM), CLASSE 250                                                                                                                                                                                                                                                                                                                                                                                                                                                   </v>
          </cell>
          <cell r="C7851" t="str">
            <v xml:space="preserve">M     </v>
          </cell>
          <cell r="D7851" t="str">
            <v>CR</v>
          </cell>
          <cell r="E7851" t="str">
            <v>1,22</v>
          </cell>
        </row>
        <row r="7852">
          <cell r="A7852">
            <v>43130</v>
          </cell>
          <cell r="B7852" t="str">
            <v xml:space="preserve">ARAME GALVANIZADO 12 BWG, D = 2,76 MM (0,048 KG/M) OU 14 BWG, D = 2,11 MM (0,026 KG/M)                                                                                                                                                                                                                                                                                                                                                                                                                    </v>
          </cell>
          <cell r="C7852" t="str">
            <v xml:space="preserve">KG    </v>
          </cell>
          <cell r="D7852" t="str">
            <v xml:space="preserve">C </v>
          </cell>
          <cell r="E7852" t="str">
            <v>22,18</v>
          </cell>
        </row>
        <row r="7853">
          <cell r="A7853">
            <v>344</v>
          </cell>
          <cell r="B7853" t="str">
            <v xml:space="preserve">ARAME GALVANIZADO 16 BWG, D = 1,65MM (0,0166 KG/M)                                                                                                                                                                                                                                                                                                                                                                                                                                                        </v>
          </cell>
          <cell r="C7853" t="str">
            <v xml:space="preserve">KG    </v>
          </cell>
          <cell r="D7853" t="str">
            <v>CR</v>
          </cell>
          <cell r="E7853" t="str">
            <v>29,16</v>
          </cell>
        </row>
        <row r="7854">
          <cell r="A7854">
            <v>345</v>
          </cell>
          <cell r="B7854" t="str">
            <v xml:space="preserve">ARAME GALVANIZADO 18 BWG, D = 1,24MM (0,009 KG/M)                                                                                                                                                                                                                                                                                                                                                                                                                                                         </v>
          </cell>
          <cell r="C7854" t="str">
            <v xml:space="preserve">KG    </v>
          </cell>
          <cell r="D7854" t="str">
            <v>CR</v>
          </cell>
          <cell r="E7854" t="str">
            <v>31,63</v>
          </cell>
        </row>
        <row r="7855">
          <cell r="A7855">
            <v>43131</v>
          </cell>
          <cell r="B7855" t="str">
            <v xml:space="preserve">ARAME GALVANIZADO 6 BWG, D = 5,16 MM (0,157 KG/M), OU 8 BWG, D = 4,19 MM (0,101 KG/M), OU 10 BWG, D = 3,40 MM (0,0713 KG/M)                                                                                                                                                                                                                                                                                                                                                                               </v>
          </cell>
          <cell r="C7855" t="str">
            <v xml:space="preserve">KG    </v>
          </cell>
          <cell r="D7855" t="str">
            <v>CR</v>
          </cell>
          <cell r="E7855" t="str">
            <v>25,76</v>
          </cell>
        </row>
        <row r="7856">
          <cell r="A7856">
            <v>3313</v>
          </cell>
          <cell r="B7856" t="str">
            <v xml:space="preserve">ARAME PROTEGIDO COM POLIMERO PARA GABIAO, DIAMETRO 2,2 MM                                                                                                                                                                                                                                                                                                                                                                                                                                                 </v>
          </cell>
          <cell r="C7856" t="str">
            <v xml:space="preserve">KG    </v>
          </cell>
          <cell r="D7856" t="str">
            <v>CR</v>
          </cell>
          <cell r="E7856" t="str">
            <v>29,94</v>
          </cell>
        </row>
        <row r="7857">
          <cell r="A7857">
            <v>43132</v>
          </cell>
          <cell r="B7857" t="str">
            <v xml:space="preserve">ARAME RECOZIDO 16 BWG, D = 1,65 MM (0,016 KG/M) OU 18 BWG, D = 1,25 MM (0,01 KG/M)                                                                                                                                                                                                                                                                                                                                                                                                                        </v>
          </cell>
          <cell r="C7857" t="str">
            <v xml:space="preserve">KG    </v>
          </cell>
          <cell r="D7857" t="str">
            <v>CR</v>
          </cell>
          <cell r="E7857" t="str">
            <v>22,18</v>
          </cell>
        </row>
        <row r="7858">
          <cell r="A7858">
            <v>366</v>
          </cell>
          <cell r="B7858" t="str">
            <v xml:space="preserve">AREIA FINA - POSTO JAZIDA/FORNECEDOR (RETIRADO NA JAZIDA, SEM TRANSPORTE)                                                                                                                                                                                                                                                                                                                                                                                                                                 </v>
          </cell>
          <cell r="C7858" t="str">
            <v xml:space="preserve">M3    </v>
          </cell>
          <cell r="D7858" t="str">
            <v xml:space="preserve">C </v>
          </cell>
          <cell r="E7858" t="str">
            <v>90,00</v>
          </cell>
        </row>
        <row r="7859">
          <cell r="A7859">
            <v>367</v>
          </cell>
          <cell r="B7859" t="str">
            <v xml:space="preserve">AREIA GROSSA - POSTO JAZIDA/FORNECEDOR (RETIRADO NA JAZIDA, SEM TRANSPORTE)                                                                                                                                                                                                                                                                                                                                                                                                                               </v>
          </cell>
          <cell r="C7859" t="str">
            <v xml:space="preserve">M3    </v>
          </cell>
          <cell r="D7859" t="str">
            <v>CR</v>
          </cell>
          <cell r="E7859" t="str">
            <v>91,17</v>
          </cell>
        </row>
        <row r="7860">
          <cell r="A7860">
            <v>370</v>
          </cell>
          <cell r="B7860" t="str">
            <v xml:space="preserve">AREIA MEDIA - POSTO JAZIDA/FORNECEDOR (RETIRADO NA JAZIDA, SEM TRANSPORTE)                                                                                                                                                                                                                                                                                                                                                                                                                                </v>
          </cell>
          <cell r="C7860" t="str">
            <v xml:space="preserve">M3    </v>
          </cell>
          <cell r="D7860" t="str">
            <v>CR</v>
          </cell>
          <cell r="E7860" t="str">
            <v>90,00</v>
          </cell>
        </row>
        <row r="7861">
          <cell r="A7861">
            <v>368</v>
          </cell>
          <cell r="B7861" t="str">
            <v xml:space="preserve">AREIA PARA ATERRO - POSTO JAZIDA/FORNECEDOR (RETIRADO NA JAZIDA, SEM TRANSPORTE)                                                                                                                                                                                                                                                                                                                                                                                                                          </v>
          </cell>
          <cell r="C7861" t="str">
            <v xml:space="preserve">M3    </v>
          </cell>
          <cell r="D7861" t="str">
            <v>CR</v>
          </cell>
          <cell r="E7861" t="str">
            <v>45,00</v>
          </cell>
        </row>
        <row r="7862">
          <cell r="A7862">
            <v>11075</v>
          </cell>
          <cell r="B7862" t="str">
            <v xml:space="preserve">AREIA PARA LEITO FILTRANTE (0,42 A 1,68 MM) - POSTO JAZIDA/FORNECEDOR (RETIRADO NA JAZIDA, SEM TRANSPORTE)                                                                                                                                                                                                                                                                                                                                                                                                </v>
          </cell>
          <cell r="C7862" t="str">
            <v xml:space="preserve">M3    </v>
          </cell>
          <cell r="D7862" t="str">
            <v>CR</v>
          </cell>
          <cell r="E7862" t="str">
            <v>1.032,92</v>
          </cell>
        </row>
        <row r="7863">
          <cell r="A7863">
            <v>1381</v>
          </cell>
          <cell r="B7863" t="str">
            <v xml:space="preserve">ARGAMASSA COLANTE AC I PARA CERAMICAS                                                                                                                                                                                                                                                                                                                                                                                                                                                                     </v>
          </cell>
          <cell r="C7863" t="str">
            <v xml:space="preserve">KG    </v>
          </cell>
          <cell r="D7863" t="str">
            <v xml:space="preserve">C </v>
          </cell>
          <cell r="E7863" t="str">
            <v>0,71</v>
          </cell>
        </row>
        <row r="7864">
          <cell r="A7864">
            <v>34353</v>
          </cell>
          <cell r="B7864" t="str">
            <v xml:space="preserve">ARGAMASSA COLANTE AC II                                                                                                                                                                                                                                                                                                                                                                                                                                                                                   </v>
          </cell>
          <cell r="C7864" t="str">
            <v xml:space="preserve">KG    </v>
          </cell>
          <cell r="D7864" t="str">
            <v>CR</v>
          </cell>
          <cell r="E7864" t="str">
            <v>1,32</v>
          </cell>
        </row>
        <row r="7865">
          <cell r="A7865">
            <v>37595</v>
          </cell>
          <cell r="B7865" t="str">
            <v xml:space="preserve">ARGAMASSA COLANTE TIPO AC III                                                                                                                                                                                                                                                                                                                                                                                                                                                                             </v>
          </cell>
          <cell r="C7865" t="str">
            <v xml:space="preserve">KG    </v>
          </cell>
          <cell r="D7865" t="str">
            <v>CR</v>
          </cell>
          <cell r="E7865" t="str">
            <v>2,18</v>
          </cell>
        </row>
        <row r="7866">
          <cell r="A7866">
            <v>37596</v>
          </cell>
          <cell r="B7866" t="str">
            <v xml:space="preserve">ARGAMASSA COLANTE TIPO AC III E                                                                                                                                                                                                                                                                                                                                                                                                                                                                           </v>
          </cell>
          <cell r="C7866" t="str">
            <v xml:space="preserve">KG    </v>
          </cell>
          <cell r="D7866" t="str">
            <v>CR</v>
          </cell>
          <cell r="E7866" t="str">
            <v>2,50</v>
          </cell>
        </row>
        <row r="7867">
          <cell r="A7867">
            <v>371</v>
          </cell>
          <cell r="B7867" t="str">
            <v xml:space="preserve">ARGAMASSA INDUSTRIALIZADA MULTIUSO, PARA REVESTIMENTO INTERNO E EXTERNO E ASSENTAMENTO DE BLOCOS DIVERSOS                                                                                                                                                                                                                                                                                                                                                                                                 </v>
          </cell>
          <cell r="C7867" t="str">
            <v xml:space="preserve">KG    </v>
          </cell>
          <cell r="D7867" t="str">
            <v>CR</v>
          </cell>
          <cell r="E7867" t="str">
            <v>0,77</v>
          </cell>
        </row>
        <row r="7868">
          <cell r="A7868">
            <v>37553</v>
          </cell>
          <cell r="B7868" t="str">
            <v xml:space="preserve">ARGAMASSA INDUSTRIALIZADA PARA CHAPISCO COLANTE                                                                                                                                                                                                                                                                                                                                                                                                                                                           </v>
          </cell>
          <cell r="C7868" t="str">
            <v xml:space="preserve">KG    </v>
          </cell>
          <cell r="D7868" t="str">
            <v>CR</v>
          </cell>
          <cell r="E7868" t="str">
            <v>1,45</v>
          </cell>
        </row>
        <row r="7869">
          <cell r="A7869">
            <v>37552</v>
          </cell>
          <cell r="B7869" t="str">
            <v xml:space="preserve">ARGAMASSA INDUSTRIALIZADA PARA CHAPISCO ROLADO                                                                                                                                                                                                                                                                                                                                                                                                                                                            </v>
          </cell>
          <cell r="C7869" t="str">
            <v xml:space="preserve">KG    </v>
          </cell>
          <cell r="D7869" t="str">
            <v>CR</v>
          </cell>
          <cell r="E7869" t="str">
            <v>2,33</v>
          </cell>
        </row>
        <row r="7870">
          <cell r="A7870">
            <v>36880</v>
          </cell>
          <cell r="B7870" t="str">
            <v xml:space="preserve">ARGAMASSA PARA REVESTIMENTO DECORATIVO MONOCAMADA                                                                                                                                                                                                                                                                                                                                                                                                                                                         </v>
          </cell>
          <cell r="C7870" t="str">
            <v xml:space="preserve">KG    </v>
          </cell>
          <cell r="D7870" t="str">
            <v>CR</v>
          </cell>
          <cell r="E7870" t="str">
            <v>2,37</v>
          </cell>
        </row>
        <row r="7871">
          <cell r="A7871">
            <v>34355</v>
          </cell>
          <cell r="B7871" t="str">
            <v xml:space="preserve">ARGAMASSA PISO SOBRE PISO                                                                                                                                                                                                                                                                                                                                                                                                                                                                                 </v>
          </cell>
          <cell r="C7871" t="str">
            <v xml:space="preserve">KG    </v>
          </cell>
          <cell r="D7871" t="str">
            <v>CR</v>
          </cell>
          <cell r="E7871" t="str">
            <v>2,04</v>
          </cell>
        </row>
        <row r="7872">
          <cell r="A7872">
            <v>130</v>
          </cell>
          <cell r="B7872" t="str">
            <v xml:space="preserve">ARGAMASSA POLIMERICA DE REPARO ESTRUTURAL, BICOMPONENTE                                                                                                                                                                                                                                                                                                                                                                                                                                                   </v>
          </cell>
          <cell r="C7872" t="str">
            <v xml:space="preserve">KG    </v>
          </cell>
          <cell r="D7872" t="str">
            <v>CR</v>
          </cell>
          <cell r="E7872" t="str">
            <v>6,28</v>
          </cell>
        </row>
        <row r="7873">
          <cell r="A7873">
            <v>135</v>
          </cell>
          <cell r="B7873" t="str">
            <v xml:space="preserve">ARGAMASSA POLIMERICA IMPERMEABILIZANTE SEMIFLEXIVEL, BICOMPONENTE, A BASE DE CIMENTO E ADITIVOS                                                                                                                                                                                                                                                                                                                                                                                                           </v>
          </cell>
          <cell r="C7873" t="str">
            <v xml:space="preserve">KG    </v>
          </cell>
          <cell r="D7873" t="str">
            <v>CR</v>
          </cell>
          <cell r="E7873" t="str">
            <v>5,05</v>
          </cell>
        </row>
        <row r="7874">
          <cell r="A7874">
            <v>36886</v>
          </cell>
          <cell r="B7874" t="str">
            <v xml:space="preserve">ARGAMASSA PRONTA PARA CONTRAPISO                                                                                                                                                                                                                                                                                                                                                                                                                                                                          </v>
          </cell>
          <cell r="C7874" t="str">
            <v xml:space="preserve">KG    </v>
          </cell>
          <cell r="D7874" t="str">
            <v>CR</v>
          </cell>
          <cell r="E7874" t="str">
            <v>0,73</v>
          </cell>
        </row>
        <row r="7875">
          <cell r="A7875">
            <v>38546</v>
          </cell>
          <cell r="B7875" t="str">
            <v xml:space="preserve">ARGAMASSA USINADA AUTOADENSAVEL E AUTONIVELANTE PARA CONTRAPISO, COM BOMBEAMENTO (DISPONIBILIZACAO DE BOMBA), SEM O LANCAMENTO                                                                                                                                                                                                                                                                                                                                                                            </v>
          </cell>
          <cell r="C7875" t="str">
            <v xml:space="preserve">M3    </v>
          </cell>
          <cell r="D7875" t="str">
            <v>CR</v>
          </cell>
          <cell r="E7875" t="str">
            <v>529,20</v>
          </cell>
        </row>
        <row r="7876">
          <cell r="A7876">
            <v>34549</v>
          </cell>
          <cell r="B7876" t="str">
            <v xml:space="preserve">ARGILA EXPANDIDA, GRANULOMETRIA 2215                                                                                                                                                                                                                                                                                                                                                                                                                                                                      </v>
          </cell>
          <cell r="C7876" t="str">
            <v xml:space="preserve">M3    </v>
          </cell>
          <cell r="D7876" t="str">
            <v>CR</v>
          </cell>
          <cell r="E7876" t="str">
            <v>800,56</v>
          </cell>
        </row>
        <row r="7877">
          <cell r="A7877">
            <v>6081</v>
          </cell>
          <cell r="B7877" t="str">
            <v xml:space="preserve">ARGILA OU BARRO PARA ATERRO/REATERRO (COM TRANSPORTE ATE 10 KM)                                                                                                                                                                                                                                                                                                                                                                                                                                           </v>
          </cell>
          <cell r="C7877" t="str">
            <v xml:space="preserve">M3    </v>
          </cell>
          <cell r="D7877" t="str">
            <v>CR</v>
          </cell>
          <cell r="E7877" t="str">
            <v>56,03</v>
          </cell>
        </row>
        <row r="7878">
          <cell r="A7878">
            <v>6077</v>
          </cell>
          <cell r="B7878" t="str">
            <v xml:space="preserve">ARGILA OU BARRO PARA ATERRO/REATERRO (RETIRADO NA JAZIDA, SEM TRANSPORTE)                                                                                                                                                                                                                                                                                                                                                                                                                                 </v>
          </cell>
          <cell r="C7878" t="str">
            <v xml:space="preserve">M3    </v>
          </cell>
          <cell r="D7878" t="str">
            <v>CR</v>
          </cell>
          <cell r="E7878" t="str">
            <v>40,02</v>
          </cell>
        </row>
        <row r="7879">
          <cell r="A7879">
            <v>6079</v>
          </cell>
          <cell r="B7879" t="str">
            <v xml:space="preserve">ARGILA, ARGILA VERMELHA OU ARGILA ARENOSA (RETIRADA NA JAZIDA, SEM TRANSPORTE)                                                                                                                                                                                                                                                                                                                                                                                                                            </v>
          </cell>
          <cell r="C7879" t="str">
            <v xml:space="preserve">M3    </v>
          </cell>
          <cell r="D7879" t="str">
            <v>CR</v>
          </cell>
          <cell r="E7879" t="str">
            <v>40,02</v>
          </cell>
        </row>
        <row r="7880">
          <cell r="A7880">
            <v>1091</v>
          </cell>
          <cell r="B7880" t="str">
            <v xml:space="preserve">ARMACAO VERTICAL COM HASTE E CONTRA-PINO, EM CHAPA DE ACO GALVANIZADO 3/16", COM 1 ESTRIBO E 1 ISOLADOR                                                                                                                                                                                                                                                                                                                                                                                                   </v>
          </cell>
          <cell r="C7880" t="str">
            <v xml:space="preserve">UN    </v>
          </cell>
          <cell r="D7880" t="str">
            <v>CR</v>
          </cell>
          <cell r="E7880" t="str">
            <v>36,12</v>
          </cell>
        </row>
        <row r="7881">
          <cell r="A7881">
            <v>1094</v>
          </cell>
          <cell r="B7881" t="str">
            <v xml:space="preserve">ARMACAO VERTICAL COM HASTE E CONTRA-PINO, EM CHAPA DE ACO GALVANIZADO 3/16", COM 1 ESTRIBO, SEM ISOLADOR                                                                                                                                                                                                                                                                                                                                                                                                  </v>
          </cell>
          <cell r="C7881" t="str">
            <v xml:space="preserve">UN    </v>
          </cell>
          <cell r="D7881" t="str">
            <v>CR</v>
          </cell>
          <cell r="E7881" t="str">
            <v>25,27</v>
          </cell>
        </row>
        <row r="7882">
          <cell r="A7882">
            <v>1095</v>
          </cell>
          <cell r="B7882" t="str">
            <v xml:space="preserve">ARMACAO VERTICAL COM HASTE E CONTRA-PINO, EM CHAPA DE ACO GALVANIZADO 3/16", COM 2 ESTRIBOS, E 2 ISOLADORES                                                                                                                                                                                                                                                                                                                                                                                               </v>
          </cell>
          <cell r="C7882" t="str">
            <v xml:space="preserve">UN    </v>
          </cell>
          <cell r="D7882" t="str">
            <v>CR</v>
          </cell>
          <cell r="E7882" t="str">
            <v>53,70</v>
          </cell>
        </row>
        <row r="7883">
          <cell r="A7883">
            <v>1092</v>
          </cell>
          <cell r="B7883" t="str">
            <v xml:space="preserve">ARMACAO VERTICAL COM HASTE E CONTRA-PINO, EM CHAPA DE ACO GALVANIZADO 3/16", COM 2 ESTRIBOS, SEM ISOLADOR                                                                                                                                                                                                                                                                                                                                                                                                 </v>
          </cell>
          <cell r="C7883" t="str">
            <v xml:space="preserve">UN    </v>
          </cell>
          <cell r="D7883" t="str">
            <v xml:space="preserve">C </v>
          </cell>
          <cell r="E7883" t="str">
            <v>41,55</v>
          </cell>
        </row>
        <row r="7884">
          <cell r="A7884">
            <v>1093</v>
          </cell>
          <cell r="B7884" t="str">
            <v xml:space="preserve">ARMACAO VERTICAL COM HASTE E CONTRA-PINO, EM CHAPA DE ACO GALVANIZADO 3/16", COM 3 ESTRIBOS E 3 ISOLADORES                                                                                                                                                                                                                                                                                                                                                                                                </v>
          </cell>
          <cell r="C7884" t="str">
            <v xml:space="preserve">UN    </v>
          </cell>
          <cell r="D7884" t="str">
            <v>CR</v>
          </cell>
          <cell r="E7884" t="str">
            <v>97,03</v>
          </cell>
        </row>
        <row r="7885">
          <cell r="A7885">
            <v>1090</v>
          </cell>
          <cell r="B7885" t="str">
            <v xml:space="preserve">ARMACAO VERTICAL COM HASTE E CONTRA-PINO, EM CHAPA DE ACO GALVANIZADO 3/16", COM 3 ESTRIBOS, SEM ISOLADOR                                                                                                                                                                                                                                                                                                                                                                                                 </v>
          </cell>
          <cell r="C7885" t="str">
            <v xml:space="preserve">UN    </v>
          </cell>
          <cell r="D7885" t="str">
            <v>CR</v>
          </cell>
          <cell r="E7885" t="str">
            <v>69,47</v>
          </cell>
        </row>
        <row r="7886">
          <cell r="A7886">
            <v>1096</v>
          </cell>
          <cell r="B7886" t="str">
            <v xml:space="preserve">ARMACAO VERTICAL COM HASTE E CONTRA-PINO, EM CHAPA DE ACO GALVANIZADO 3/16", COM 4 ESTRIBOS E 4 ISOLADORES                                                                                                                                                                                                                                                                                                                                                                                                </v>
          </cell>
          <cell r="C7886" t="str">
            <v xml:space="preserve">UN    </v>
          </cell>
          <cell r="D7886" t="str">
            <v>CR</v>
          </cell>
          <cell r="E7886" t="str">
            <v>125,03</v>
          </cell>
        </row>
        <row r="7887">
          <cell r="A7887">
            <v>1097</v>
          </cell>
          <cell r="B7887" t="str">
            <v xml:space="preserve">ARMACAO VERTICAL COM HASTE E CONTRA-PINO, EM CHAPA DE ACO GALVANIZADO 3/16", COM 4 ESTRIBOS, SEM ISOLADOR                                                                                                                                                                                                                                                                                                                                                                                                 </v>
          </cell>
          <cell r="C7887" t="str">
            <v xml:space="preserve">UN    </v>
          </cell>
          <cell r="D7887" t="str">
            <v>CR</v>
          </cell>
          <cell r="E7887" t="str">
            <v>106,13</v>
          </cell>
        </row>
        <row r="7888">
          <cell r="A7888">
            <v>378</v>
          </cell>
          <cell r="B7888" t="str">
            <v xml:space="preserve">ARMADOR (HORISTA)                                                                                                                                                                                                                                                                                                                                                                                                                                                                                         </v>
          </cell>
          <cell r="C7888" t="str">
            <v xml:space="preserve">H     </v>
          </cell>
          <cell r="D7888" t="str">
            <v>CR</v>
          </cell>
          <cell r="E7888" t="str">
            <v>15,27</v>
          </cell>
        </row>
        <row r="7889">
          <cell r="A7889">
            <v>40911</v>
          </cell>
          <cell r="B7889" t="str">
            <v xml:space="preserve">ARMADOR (MENSALISTA)                                                                                                                                                                                                                                                                                                                                                                                                                                                                                      </v>
          </cell>
          <cell r="C7889" t="str">
            <v xml:space="preserve">MES   </v>
          </cell>
          <cell r="D7889" t="str">
            <v>CR</v>
          </cell>
          <cell r="E7889" t="str">
            <v>2.694,34</v>
          </cell>
        </row>
        <row r="7890">
          <cell r="A7890">
            <v>33939</v>
          </cell>
          <cell r="B7890" t="str">
            <v xml:space="preserve">ARQUITETO JUNIOR (HORISTA)                                                                                                                                                                                                                                                                                                                                                                                                                                                                                </v>
          </cell>
          <cell r="C7890" t="str">
            <v xml:space="preserve">H     </v>
          </cell>
          <cell r="D7890" t="str">
            <v>CR</v>
          </cell>
          <cell r="E7890" t="str">
            <v>91,88</v>
          </cell>
        </row>
        <row r="7891">
          <cell r="A7891">
            <v>40815</v>
          </cell>
          <cell r="B7891" t="str">
            <v xml:space="preserve">ARQUITETO JUNIOR (MENSALISTA)                                                                                                                                                                                                                                                                                                                                                                                                                                                                             </v>
          </cell>
          <cell r="C7891" t="str">
            <v xml:space="preserve">MES   </v>
          </cell>
          <cell r="D7891" t="str">
            <v>CR</v>
          </cell>
          <cell r="E7891" t="str">
            <v>16.210,59</v>
          </cell>
        </row>
        <row r="7892">
          <cell r="A7892">
            <v>34760</v>
          </cell>
          <cell r="B7892" t="str">
            <v xml:space="preserve">ARQUITETO PAISAGISTA                                                                                                                                                                                                                                                                                                                                                                                                                                                                                      </v>
          </cell>
          <cell r="C7892" t="str">
            <v xml:space="preserve">H     </v>
          </cell>
          <cell r="D7892" t="str">
            <v>CR</v>
          </cell>
          <cell r="E7892" t="str">
            <v>65,15</v>
          </cell>
        </row>
        <row r="7893">
          <cell r="A7893">
            <v>40935</v>
          </cell>
          <cell r="B7893" t="str">
            <v xml:space="preserve">ARQUITETO PAISAGISTA (MENSALISTA)                                                                                                                                                                                                                                                                                                                                                                                                                                                                         </v>
          </cell>
          <cell r="C7893" t="str">
            <v xml:space="preserve">MES   </v>
          </cell>
          <cell r="D7893" t="str">
            <v>CR</v>
          </cell>
          <cell r="E7893" t="str">
            <v>11.495,05</v>
          </cell>
        </row>
        <row r="7894">
          <cell r="A7894">
            <v>33952</v>
          </cell>
          <cell r="B7894" t="str">
            <v xml:space="preserve">ARQUITETO PLENO (HORISTA)                                                                                                                                                                                                                                                                                                                                                                                                                                                                                 </v>
          </cell>
          <cell r="C7894" t="str">
            <v xml:space="preserve">H     </v>
          </cell>
          <cell r="D7894" t="str">
            <v>CR</v>
          </cell>
          <cell r="E7894" t="str">
            <v>97,35</v>
          </cell>
        </row>
        <row r="7895">
          <cell r="A7895">
            <v>40816</v>
          </cell>
          <cell r="B7895" t="str">
            <v xml:space="preserve">ARQUITETO PLENO (MENSALISTA)                                                                                                                                                                                                                                                                                                                                                                                                                                                                              </v>
          </cell>
          <cell r="C7895" t="str">
            <v xml:space="preserve">MES   </v>
          </cell>
          <cell r="D7895" t="str">
            <v>CR</v>
          </cell>
          <cell r="E7895" t="str">
            <v>17.173,55</v>
          </cell>
        </row>
        <row r="7896">
          <cell r="A7896">
            <v>33953</v>
          </cell>
          <cell r="B7896" t="str">
            <v xml:space="preserve">ARQUITETO SENIOR (HORISTA)                                                                                                                                                                                                                                                                                                                                                                                                                                                                                </v>
          </cell>
          <cell r="C7896" t="str">
            <v xml:space="preserve">H     </v>
          </cell>
          <cell r="D7896" t="str">
            <v>CR</v>
          </cell>
          <cell r="E7896" t="str">
            <v>102,01</v>
          </cell>
        </row>
        <row r="7897">
          <cell r="A7897">
            <v>40817</v>
          </cell>
          <cell r="B7897" t="str">
            <v xml:space="preserve">ARQUITETO SENIOR (MENSALISTA)                                                                                                                                                                                                                                                                                                                                                                                                                                                                             </v>
          </cell>
          <cell r="C7897" t="str">
            <v xml:space="preserve">MES   </v>
          </cell>
          <cell r="D7897" t="str">
            <v>CR</v>
          </cell>
          <cell r="E7897" t="str">
            <v>17.998,43</v>
          </cell>
        </row>
        <row r="7898">
          <cell r="A7898">
            <v>13348</v>
          </cell>
          <cell r="B7898" t="str">
            <v xml:space="preserve">ARRUELA  EM ACO GALVANIZADO, DIAMETRO EXTERNO = 35MM, ESPESSURA = 3MM, DIAMETRO DO FURO= 18MM                                                                                                                                                                                                                                                                                                                                                                                                             </v>
          </cell>
          <cell r="C7898" t="str">
            <v xml:space="preserve">UN    </v>
          </cell>
          <cell r="D7898" t="str">
            <v>AS</v>
          </cell>
          <cell r="E7898" t="str">
            <v>1,79</v>
          </cell>
        </row>
        <row r="7899">
          <cell r="A7899">
            <v>39211</v>
          </cell>
          <cell r="B7899" t="str">
            <v xml:space="preserve">ARRUELA EM ALUMINIO, COM ROSCA, DE  1 1/4", PARA ELETRODUTO                                                                                                                                                                                                                                                                                                                                                                                                                                               </v>
          </cell>
          <cell r="C7899" t="str">
            <v xml:space="preserve">UN    </v>
          </cell>
          <cell r="D7899" t="str">
            <v>CR</v>
          </cell>
          <cell r="E7899" t="str">
            <v>1,84</v>
          </cell>
        </row>
        <row r="7900">
          <cell r="A7900">
            <v>39212</v>
          </cell>
          <cell r="B7900" t="str">
            <v xml:space="preserve">ARRUELA EM ALUMINIO, COM ROSCA, DE 1 1/2", PARA ELETRODUTO                                                                                                                                                                                                                                                                                                                                                                                                                                                </v>
          </cell>
          <cell r="C7900" t="str">
            <v xml:space="preserve">UN    </v>
          </cell>
          <cell r="D7900" t="str">
            <v>CR</v>
          </cell>
          <cell r="E7900" t="str">
            <v>2,05</v>
          </cell>
        </row>
        <row r="7901">
          <cell r="A7901">
            <v>39208</v>
          </cell>
          <cell r="B7901" t="str">
            <v xml:space="preserve">ARRUELA EM ALUMINIO, COM ROSCA, DE 1/2", PARA ELETRODUTO                                                                                                                                                                                                                                                                                                                                                                                                                                                  </v>
          </cell>
          <cell r="C7901" t="str">
            <v xml:space="preserve">UN    </v>
          </cell>
          <cell r="D7901" t="str">
            <v>CR</v>
          </cell>
          <cell r="E7901" t="str">
            <v>0,56</v>
          </cell>
        </row>
        <row r="7902">
          <cell r="A7902">
            <v>39210</v>
          </cell>
          <cell r="B7902" t="str">
            <v xml:space="preserve">ARRUELA EM ALUMINIO, COM ROSCA, DE 1", PARA ELETRODUTO                                                                                                                                                                                                                                                                                                                                                                                                                                                    </v>
          </cell>
          <cell r="C7902" t="str">
            <v xml:space="preserve">UN    </v>
          </cell>
          <cell r="D7902" t="str">
            <v>CR</v>
          </cell>
          <cell r="E7902" t="str">
            <v>1,03</v>
          </cell>
        </row>
        <row r="7903">
          <cell r="A7903">
            <v>39214</v>
          </cell>
          <cell r="B7903" t="str">
            <v xml:space="preserve">ARRUELA EM ALUMINIO, COM ROSCA, DE 2 1/2", PARA ELETRODUTO                                                                                                                                                                                                                                                                                                                                                                                                                                                </v>
          </cell>
          <cell r="C7903" t="str">
            <v xml:space="preserve">UN    </v>
          </cell>
          <cell r="D7903" t="str">
            <v>CR</v>
          </cell>
          <cell r="E7903" t="str">
            <v>3,81</v>
          </cell>
        </row>
        <row r="7904">
          <cell r="A7904">
            <v>39213</v>
          </cell>
          <cell r="B7904" t="str">
            <v xml:space="preserve">ARRUELA EM ALUMINIO, COM ROSCA, DE 2", PARA ELETRODUTO                                                                                                                                                                                                                                                                                                                                                                                                                                                    </v>
          </cell>
          <cell r="C7904" t="str">
            <v xml:space="preserve">UN    </v>
          </cell>
          <cell r="D7904" t="str">
            <v>CR</v>
          </cell>
          <cell r="E7904" t="str">
            <v>2,69</v>
          </cell>
        </row>
        <row r="7905">
          <cell r="A7905">
            <v>39209</v>
          </cell>
          <cell r="B7905" t="str">
            <v xml:space="preserve">ARRUELA EM ALUMINIO, COM ROSCA, DE 3/4", PARA ELETRODUTO                                                                                                                                                                                                                                                                                                                                                                                                                                                  </v>
          </cell>
          <cell r="C7905" t="str">
            <v xml:space="preserve">UN    </v>
          </cell>
          <cell r="D7905" t="str">
            <v>CR</v>
          </cell>
          <cell r="E7905" t="str">
            <v>0,67</v>
          </cell>
        </row>
        <row r="7906">
          <cell r="A7906">
            <v>39207</v>
          </cell>
          <cell r="B7906" t="str">
            <v xml:space="preserve">ARRUELA EM ALUMINIO, COM ROSCA, DE 3/8", PARA ELETRODUTO                                                                                                                                                                                                                                                                                                                                                                                                                                                  </v>
          </cell>
          <cell r="C7906" t="str">
            <v xml:space="preserve">UN    </v>
          </cell>
          <cell r="D7906" t="str">
            <v>CR</v>
          </cell>
          <cell r="E7906" t="str">
            <v>1,03</v>
          </cell>
        </row>
        <row r="7907">
          <cell r="A7907">
            <v>39215</v>
          </cell>
          <cell r="B7907" t="str">
            <v xml:space="preserve">ARRUELA EM ALUMINIO, COM ROSCA, DE 3", PARA ELETRODUTO                                                                                                                                                                                                                                                                                                                                                                                                                                                    </v>
          </cell>
          <cell r="C7907" t="str">
            <v xml:space="preserve">UN    </v>
          </cell>
          <cell r="D7907" t="str">
            <v>CR</v>
          </cell>
          <cell r="E7907" t="str">
            <v>6,94</v>
          </cell>
        </row>
        <row r="7908">
          <cell r="A7908">
            <v>39216</v>
          </cell>
          <cell r="B7908" t="str">
            <v xml:space="preserve">ARRUELA EM ALUMINIO, COM ROSCA, DE 4", PARA ELETRODUTO                                                                                                                                                                                                                                                                                                                                                                                                                                                    </v>
          </cell>
          <cell r="C7908" t="str">
            <v xml:space="preserve">UN    </v>
          </cell>
          <cell r="D7908" t="str">
            <v>CR</v>
          </cell>
          <cell r="E7908" t="str">
            <v>9,68</v>
          </cell>
        </row>
        <row r="7909">
          <cell r="A7909">
            <v>11267</v>
          </cell>
          <cell r="B7909" t="str">
            <v xml:space="preserve">ARRUELA LISA, REDONDA, DE LATAO POLIDO, DIAMETRO NOMINAL 5/8", DIAMETRO EXTERNO = 34 MM, DIAMETRO DO FURO = 17 MM, ESPESSURA = *2,5* MM                                                                                                                                                                                                                                                                                                                                                                   </v>
          </cell>
          <cell r="C7909" t="str">
            <v xml:space="preserve">UN    </v>
          </cell>
          <cell r="D7909" t="str">
            <v>AS</v>
          </cell>
          <cell r="E7909" t="str">
            <v>1,56</v>
          </cell>
        </row>
        <row r="7910">
          <cell r="A7910">
            <v>379</v>
          </cell>
          <cell r="B7910" t="str">
            <v xml:space="preserve">ARRUELA QUADRADA EM ACO GALVANIZADO, DIMENSAO = 38 MM, ESPESSURA = 3MM, DIAMETRO DO FURO= 18 MM                                                                                                                                                                                                                                                                                                                                                                                                           </v>
          </cell>
          <cell r="C7910" t="str">
            <v xml:space="preserve">UN    </v>
          </cell>
          <cell r="D7910" t="str">
            <v>AS</v>
          </cell>
          <cell r="E7910" t="str">
            <v>1,57</v>
          </cell>
        </row>
        <row r="7911">
          <cell r="A7911">
            <v>510</v>
          </cell>
          <cell r="B7911" t="str">
            <v xml:space="preserve">ASFALTO MODIFICADO TIPO I - NBR 9910 (ASFALTO OXIDADO PARA IMPERMEABILIZACAO, COEFICIENTE DE PENETRACAO 25-40)                                                                                                                                                                                                                                                                                                                                                                                            </v>
          </cell>
          <cell r="C7911" t="str">
            <v xml:space="preserve">KG    </v>
          </cell>
          <cell r="D7911" t="str">
            <v>AS</v>
          </cell>
          <cell r="E7911" t="str">
            <v>12,65</v>
          </cell>
        </row>
        <row r="7912">
          <cell r="A7912">
            <v>516</v>
          </cell>
          <cell r="B7912" t="str">
            <v xml:space="preserve">ASFALTO MODIFICADO TIPO II - NBR 9910 (ASFALTO OXIDADO PARA IMPERMEABILIZACAO, COEFICIENTE DE PENETRACAO 20-35)                                                                                                                                                                                                                                                                                                                                                                                           </v>
          </cell>
          <cell r="C7912" t="str">
            <v xml:space="preserve">KG    </v>
          </cell>
          <cell r="D7912" t="str">
            <v>AS</v>
          </cell>
          <cell r="E7912" t="str">
            <v>14,99</v>
          </cell>
        </row>
        <row r="7913">
          <cell r="A7913">
            <v>509</v>
          </cell>
          <cell r="B7913" t="str">
            <v xml:space="preserve">ASFALTO MODIFICADO TIPO III - NBR 9910 (ASFALTO OXIDADO PARA IMPERMEABILIZACAO, COEFICIENTE DE PENETRACAO 15-25)                                                                                                                                                                                                                                                                                                                                                                                          </v>
          </cell>
          <cell r="C7913" t="str">
            <v xml:space="preserve">KG    </v>
          </cell>
          <cell r="D7913" t="str">
            <v>AS</v>
          </cell>
          <cell r="E7913" t="str">
            <v>16,82</v>
          </cell>
        </row>
        <row r="7914">
          <cell r="A7914">
            <v>40331</v>
          </cell>
          <cell r="B7914" t="str">
            <v xml:space="preserve">ASSENTADOR DE MANILHAS                                                                                                                                                                                                                                                                                                                                                                                                                                                                                    </v>
          </cell>
          <cell r="C7914" t="str">
            <v xml:space="preserve">H     </v>
          </cell>
          <cell r="D7914" t="str">
            <v>CR</v>
          </cell>
          <cell r="E7914" t="str">
            <v>16,94</v>
          </cell>
        </row>
        <row r="7915">
          <cell r="A7915">
            <v>40930</v>
          </cell>
          <cell r="B7915" t="str">
            <v xml:space="preserve">ASSENTADOR DE MANILHAS (MENSALISTA)                                                                                                                                                                                                                                                                                                                                                                                                                                                                       </v>
          </cell>
          <cell r="C7915" t="str">
            <v xml:space="preserve">MES   </v>
          </cell>
          <cell r="D7915" t="str">
            <v>CR</v>
          </cell>
          <cell r="E7915" t="str">
            <v>2.992,25</v>
          </cell>
        </row>
        <row r="7916">
          <cell r="A7916">
            <v>11761</v>
          </cell>
          <cell r="B7916" t="str">
            <v xml:space="preserve">ASSENTO  VASO SANITARIO INFANTIL EM PLASTICO BRANCO                                                                                                                                                                                                                                                                                                                                                                                                                                                       </v>
          </cell>
          <cell r="C7916" t="str">
            <v xml:space="preserve">UN    </v>
          </cell>
          <cell r="D7916" t="str">
            <v>CR</v>
          </cell>
          <cell r="E7916" t="str">
            <v>83,84</v>
          </cell>
        </row>
        <row r="7917">
          <cell r="A7917">
            <v>377</v>
          </cell>
          <cell r="B7917" t="str">
            <v xml:space="preserve">ASSENTO SANITARIO DE PLASTICO, TIPO CONVENCIONAL                                                                                                                                                                                                                                                                                                                                                                                                                                                          </v>
          </cell>
          <cell r="C7917" t="str">
            <v xml:space="preserve">UN    </v>
          </cell>
          <cell r="D7917" t="str">
            <v xml:space="preserve">C </v>
          </cell>
          <cell r="E7917" t="str">
            <v>39,40</v>
          </cell>
        </row>
        <row r="7918">
          <cell r="A7918">
            <v>7588</v>
          </cell>
          <cell r="B7918" t="str">
            <v xml:space="preserve">AUTOMATICO DE BOIA SUPERIOR / INFERIOR, *15* A / 250 V                                                                                                                                                                                                                                                                                                                                                                                                                                                    </v>
          </cell>
          <cell r="C7918" t="str">
            <v xml:space="preserve">UN    </v>
          </cell>
          <cell r="D7918" t="str">
            <v xml:space="preserve">C </v>
          </cell>
          <cell r="E7918" t="str">
            <v>59,71</v>
          </cell>
        </row>
        <row r="7919">
          <cell r="A7919">
            <v>34392</v>
          </cell>
          <cell r="B7919" t="str">
            <v xml:space="preserve">AUXILIAR DE ALMOXARIFE (HORISTA)                                                                                                                                                                                                                                                                                                                                                                                                                                                                          </v>
          </cell>
          <cell r="C7919" t="str">
            <v xml:space="preserve">H     </v>
          </cell>
          <cell r="D7919" t="str">
            <v>CR</v>
          </cell>
          <cell r="E7919" t="str">
            <v>11,56</v>
          </cell>
        </row>
        <row r="7920">
          <cell r="A7920">
            <v>40908</v>
          </cell>
          <cell r="B7920" t="str">
            <v xml:space="preserve">AUXILIAR DE ALMOXARIFE (MENSALISTA)                                                                                                                                                                                                                                                                                                                                                                                                                                                                       </v>
          </cell>
          <cell r="C7920" t="str">
            <v xml:space="preserve">MES   </v>
          </cell>
          <cell r="D7920" t="str">
            <v>CR</v>
          </cell>
          <cell r="E7920" t="str">
            <v>2.042,42</v>
          </cell>
        </row>
        <row r="7921">
          <cell r="A7921">
            <v>34551</v>
          </cell>
          <cell r="B7921" t="str">
            <v xml:space="preserve">AUXILIAR DE AZULEJISTA (HORISTA)                                                                                                                                                                                                                                                                                                                                                                                                                                                                          </v>
          </cell>
          <cell r="C7921" t="str">
            <v xml:space="preserve">H     </v>
          </cell>
          <cell r="D7921" t="str">
            <v>CR</v>
          </cell>
          <cell r="E7921" t="str">
            <v>10,83</v>
          </cell>
        </row>
        <row r="7922">
          <cell r="A7922">
            <v>41078</v>
          </cell>
          <cell r="B7922" t="str">
            <v xml:space="preserve">AUXILIAR DE AZULEJISTA (MENSALISTA)                                                                                                                                                                                                                                                                                                                                                                                                                                                                       </v>
          </cell>
          <cell r="C7922" t="str">
            <v xml:space="preserve">MES   </v>
          </cell>
          <cell r="D7922" t="str">
            <v>CR</v>
          </cell>
          <cell r="E7922" t="str">
            <v>1.913,58</v>
          </cell>
        </row>
        <row r="7923">
          <cell r="A7923">
            <v>246</v>
          </cell>
          <cell r="B7923" t="str">
            <v xml:space="preserve">AUXILIAR DE ENCANADOR OU BOMBEIRO HIDRAULICO (HORISTA)                                                                                                                                                                                                                                                                                                                                                                                                                                                    </v>
          </cell>
          <cell r="C7923" t="str">
            <v xml:space="preserve">H     </v>
          </cell>
          <cell r="D7923" t="str">
            <v>CR</v>
          </cell>
          <cell r="E7923" t="str">
            <v>11,56</v>
          </cell>
        </row>
        <row r="7924">
          <cell r="A7924">
            <v>40927</v>
          </cell>
          <cell r="B7924" t="str">
            <v xml:space="preserve">AUXILIAR DE ENCANADOR OU BOMBEIRO HIDRAULICO (MENSALISTA)                                                                                                                                                                                                                                                                                                                                                                                                                                                 </v>
          </cell>
          <cell r="C7924" t="str">
            <v xml:space="preserve">MES   </v>
          </cell>
          <cell r="D7924" t="str">
            <v>CR</v>
          </cell>
          <cell r="E7924" t="str">
            <v>2.042,42</v>
          </cell>
        </row>
        <row r="7925">
          <cell r="A7925">
            <v>2350</v>
          </cell>
          <cell r="B7925" t="str">
            <v xml:space="preserve">AUXILIAR DE ESCRITORIO (HORISTA)                                                                                                                                                                                                                                                                                                                                                                                                                                                                          </v>
          </cell>
          <cell r="C7925" t="str">
            <v xml:space="preserve">H     </v>
          </cell>
          <cell r="D7925" t="str">
            <v>CR</v>
          </cell>
          <cell r="E7925" t="str">
            <v>14,31</v>
          </cell>
        </row>
        <row r="7926">
          <cell r="A7926">
            <v>40812</v>
          </cell>
          <cell r="B7926" t="str">
            <v xml:space="preserve">AUXILIAR DE ESCRITORIO (MENSALISTA)                                                                                                                                                                                                                                                                                                                                                                                                                                                                       </v>
          </cell>
          <cell r="C7926" t="str">
            <v xml:space="preserve">MES   </v>
          </cell>
          <cell r="D7926" t="str">
            <v>CR</v>
          </cell>
          <cell r="E7926" t="str">
            <v>2.527,88</v>
          </cell>
        </row>
        <row r="7927">
          <cell r="A7927">
            <v>245</v>
          </cell>
          <cell r="B7927" t="str">
            <v xml:space="preserve">AUXILIAR DE LABORATORISTA DE SOLOS E DE CONCRETO (HORISTA)                                                                                                                                                                                                                                                                                                                                                                                                                                                </v>
          </cell>
          <cell r="C7927" t="str">
            <v xml:space="preserve">H     </v>
          </cell>
          <cell r="D7927" t="str">
            <v>CR</v>
          </cell>
          <cell r="E7927" t="str">
            <v>23,51</v>
          </cell>
        </row>
        <row r="7928">
          <cell r="A7928">
            <v>41090</v>
          </cell>
          <cell r="B7928" t="str">
            <v xml:space="preserve">AUXILIAR DE LABORATORISTA DE SOLOS E DE CONCRETO (MENSALISTA)                                                                                                                                                                                                                                                                                                                                                                                                                                             </v>
          </cell>
          <cell r="C7928" t="str">
            <v xml:space="preserve">MES   </v>
          </cell>
          <cell r="D7928" t="str">
            <v>CR</v>
          </cell>
          <cell r="E7928" t="str">
            <v>4.151,37</v>
          </cell>
        </row>
        <row r="7929">
          <cell r="A7929">
            <v>251</v>
          </cell>
          <cell r="B7929" t="str">
            <v xml:space="preserve">AUXILIAR DE MECANICO                                                                                                                                                                                                                                                                                                                                                                                                                                                                                      </v>
          </cell>
          <cell r="C7929" t="str">
            <v xml:space="preserve">H     </v>
          </cell>
          <cell r="D7929" t="str">
            <v>CR</v>
          </cell>
          <cell r="E7929" t="str">
            <v>12,42</v>
          </cell>
        </row>
        <row r="7930">
          <cell r="A7930">
            <v>40975</v>
          </cell>
          <cell r="B7930" t="str">
            <v xml:space="preserve">AUXILIAR DE MECANICO (MENSALISTA)                                                                                                                                                                                                                                                                                                                                                                                                                                                                         </v>
          </cell>
          <cell r="C7930" t="str">
            <v xml:space="preserve">MES   </v>
          </cell>
          <cell r="D7930" t="str">
            <v>CR</v>
          </cell>
          <cell r="E7930" t="str">
            <v>2.194,06</v>
          </cell>
        </row>
        <row r="7931">
          <cell r="A7931">
            <v>6127</v>
          </cell>
          <cell r="B7931" t="str">
            <v xml:space="preserve">AUXILIAR DE PEDREIRO (HORISTA)                                                                                                                                                                                                                                                                                                                                                                                                                                                                            </v>
          </cell>
          <cell r="C7931" t="str">
            <v xml:space="preserve">H     </v>
          </cell>
          <cell r="D7931" t="str">
            <v>CR</v>
          </cell>
          <cell r="E7931" t="str">
            <v>10,83</v>
          </cell>
        </row>
        <row r="7932">
          <cell r="A7932">
            <v>41072</v>
          </cell>
          <cell r="B7932" t="str">
            <v xml:space="preserve">AUXILIAR DE PEDREIRO (MENSALISTA)                                                                                                                                                                                                                                                                                                                                                                                                                                                                         </v>
          </cell>
          <cell r="C7932" t="str">
            <v xml:space="preserve">MES   </v>
          </cell>
          <cell r="D7932" t="str">
            <v>CR</v>
          </cell>
          <cell r="E7932" t="str">
            <v>1.913,58</v>
          </cell>
        </row>
        <row r="7933">
          <cell r="A7933">
            <v>6121</v>
          </cell>
          <cell r="B7933" t="str">
            <v xml:space="preserve">AUXILIAR DE SERVICOS GERAIS                                                                                                                                                                                                                                                                                                                                                                                                                                                                               </v>
          </cell>
          <cell r="C7933" t="str">
            <v xml:space="preserve">H     </v>
          </cell>
          <cell r="D7933" t="str">
            <v>CR</v>
          </cell>
          <cell r="E7933" t="str">
            <v>11,01</v>
          </cell>
        </row>
        <row r="7934">
          <cell r="A7934">
            <v>41071</v>
          </cell>
          <cell r="B7934" t="str">
            <v xml:space="preserve">AUXILIAR DE SERVICOS GERAIS (MENSALISTA)                                                                                                                                                                                                                                                                                                                                                                                                                                                                  </v>
          </cell>
          <cell r="C7934" t="str">
            <v xml:space="preserve">MES   </v>
          </cell>
          <cell r="D7934" t="str">
            <v>CR</v>
          </cell>
          <cell r="E7934" t="str">
            <v>1.943,04</v>
          </cell>
        </row>
        <row r="7935">
          <cell r="A7935">
            <v>244</v>
          </cell>
          <cell r="B7935" t="str">
            <v xml:space="preserve">AUXILIAR DE TOPOGRAFO (HORISTA)                                                                                                                                                                                                                                                                                                                                                                                                                                                                           </v>
          </cell>
          <cell r="C7935" t="str">
            <v xml:space="preserve">H     </v>
          </cell>
          <cell r="D7935" t="str">
            <v>CR</v>
          </cell>
          <cell r="E7935" t="str">
            <v>14,04</v>
          </cell>
        </row>
        <row r="7936">
          <cell r="A7936">
            <v>41093</v>
          </cell>
          <cell r="B7936" t="str">
            <v xml:space="preserve">AUXILIAR DE TOPOGRAFO (MENSALISTA)                                                                                                                                                                                                                                                                                                                                                                                                                                                                        </v>
          </cell>
          <cell r="C7936" t="str">
            <v xml:space="preserve">MES   </v>
          </cell>
          <cell r="D7936" t="str">
            <v>CR</v>
          </cell>
          <cell r="E7936" t="str">
            <v>2.477,53</v>
          </cell>
        </row>
        <row r="7937">
          <cell r="A7937">
            <v>532</v>
          </cell>
          <cell r="B7937" t="str">
            <v xml:space="preserve">AUXILIAR TECNICO / ASSISTENTE DE ENGENHARIA (HORISTA)                                                                                                                                                                                                                                                                                                                                                                                                                                                     </v>
          </cell>
          <cell r="C7937" t="str">
            <v xml:space="preserve">H     </v>
          </cell>
          <cell r="D7937" t="str">
            <v>CR</v>
          </cell>
          <cell r="E7937" t="str">
            <v>18,00</v>
          </cell>
        </row>
        <row r="7938">
          <cell r="A7938">
            <v>40931</v>
          </cell>
          <cell r="B7938" t="str">
            <v xml:space="preserve">AUXILIAR TECNICO / ASSISTENTE DE ENGENHARIA (MENSALISTA)                                                                                                                                                                                                                                                                                                                                                                                                                                                  </v>
          </cell>
          <cell r="C7938" t="str">
            <v xml:space="preserve">MES   </v>
          </cell>
          <cell r="D7938" t="str">
            <v>CR</v>
          </cell>
          <cell r="E7938" t="str">
            <v>3.179,03</v>
          </cell>
        </row>
        <row r="7939">
          <cell r="A7939">
            <v>36150</v>
          </cell>
          <cell r="B7939" t="str">
            <v xml:space="preserve">AVENTAL DE SEGURANCA DE RASPA DE COURO 1,00 X 0,60 M                                                                                                                                                                                                                                                                                                                                                                                                                                                      </v>
          </cell>
          <cell r="C7939" t="str">
            <v xml:space="preserve">UN    </v>
          </cell>
          <cell r="D7939" t="str">
            <v>CR</v>
          </cell>
          <cell r="E7939" t="str">
            <v>45,94</v>
          </cell>
        </row>
        <row r="7940">
          <cell r="A7940">
            <v>4760</v>
          </cell>
          <cell r="B7940" t="str">
            <v xml:space="preserve">AZULEJISTA OU LADRILHEIRO (HORISTA)                                                                                                                                                                                                                                                                                                                                                                                                                                                                       </v>
          </cell>
          <cell r="C7940" t="str">
            <v xml:space="preserve">H     </v>
          </cell>
          <cell r="D7940" t="str">
            <v>CR</v>
          </cell>
          <cell r="E7940" t="str">
            <v>15,27</v>
          </cell>
        </row>
        <row r="7941">
          <cell r="A7941">
            <v>41069</v>
          </cell>
          <cell r="B7941" t="str">
            <v xml:space="preserve">AZULEJISTA OU LADRILHEIRO (MENSALISTA)                                                                                                                                                                                                                                                                                                                                                                                                                                                                    </v>
          </cell>
          <cell r="C7941" t="str">
            <v xml:space="preserve">MES   </v>
          </cell>
          <cell r="D7941" t="str">
            <v>CR</v>
          </cell>
          <cell r="E7941" t="str">
            <v>2.694,34</v>
          </cell>
        </row>
        <row r="7942">
          <cell r="A7942">
            <v>10422</v>
          </cell>
          <cell r="B7942" t="str">
            <v xml:space="preserve">BACIA SANITARIA (VASO) COM CAIXA ACOPLADA, SIFAO APARENTE, DE LOUCA BRANCA (SEM ASSENTO)                                                                                                                                                                                                                                                                                                                                                                                                                  </v>
          </cell>
          <cell r="C7942" t="str">
            <v xml:space="preserve">UN    </v>
          </cell>
          <cell r="D7942" t="str">
            <v>CR</v>
          </cell>
          <cell r="E7942" t="str">
            <v>373,84</v>
          </cell>
        </row>
        <row r="7943">
          <cell r="A7943">
            <v>44019</v>
          </cell>
          <cell r="B7943" t="str">
            <v xml:space="preserve">BACIA SANITARIA (VASO) COM CAIXA ACOPLADA, SIFAO OCULTO / CARENADO, DE LOUCA BRANCA (SEM ASSENTO ) - PADRAO ALTO                                                                                                                                                                                                                                                                                                                                                                                          </v>
          </cell>
          <cell r="C7943" t="str">
            <v xml:space="preserve">UN    </v>
          </cell>
          <cell r="D7943" t="str">
            <v>CR</v>
          </cell>
          <cell r="E7943" t="str">
            <v>517,48</v>
          </cell>
        </row>
        <row r="7944">
          <cell r="A7944">
            <v>36520</v>
          </cell>
          <cell r="B7944" t="str">
            <v xml:space="preserve">BACIA SANITARIA (VASO) CONVENCIONAL PARA PCD, SEM FURO FRONTAL, DE LOUCA BRANCA (SEM ASSENTO)                                                                                                                                                                                                                                                                                                                                                                                                             </v>
          </cell>
          <cell r="C7944" t="str">
            <v xml:space="preserve">UN    </v>
          </cell>
          <cell r="D7944" t="str">
            <v>CR</v>
          </cell>
          <cell r="E7944" t="str">
            <v>629,20</v>
          </cell>
        </row>
        <row r="7945">
          <cell r="A7945">
            <v>42319</v>
          </cell>
          <cell r="B7945" t="str">
            <v xml:space="preserve">BACIA SANITARIA (VASO) CONVENCIONAL PARA USO ESPECIFICO (HOSPITAIS, CLINICAS), COM FURO FRONTAL, DE LOUCA BRANCA, SEM ASSENTO                                                                                                                                                                                                                                                                                                                                                                             </v>
          </cell>
          <cell r="C7945" t="str">
            <v xml:space="preserve">UN    </v>
          </cell>
          <cell r="D7945" t="str">
            <v>CR</v>
          </cell>
          <cell r="E7945" t="str">
            <v>563,80</v>
          </cell>
        </row>
        <row r="7946">
          <cell r="A7946">
            <v>10420</v>
          </cell>
          <cell r="B7946" t="str">
            <v xml:space="preserve">BACIA SANITARIA (VASO) CONVENCIONAL, DE LOUCA BRANCA, SIFAO APARENTE, SAIDA VERTICAL (SEM ASSENTO)                                                                                                                                                                                                                                                                                                                                                                                                        </v>
          </cell>
          <cell r="C7946" t="str">
            <v xml:space="preserve">UN    </v>
          </cell>
          <cell r="D7946" t="str">
            <v xml:space="preserve">C </v>
          </cell>
          <cell r="E7946" t="str">
            <v>200,00</v>
          </cell>
        </row>
        <row r="7947">
          <cell r="A7947">
            <v>10421</v>
          </cell>
          <cell r="B7947" t="str">
            <v xml:space="preserve">BACIA SANITARIA (VASO) CONVENCIONAL, DE LOUCA COLORIDA, SIFAO APARENTE, SAIDA VERTICAL (SEM ASSENTO)                                                                                                                                                                                                                                                                                                                                                                                                      </v>
          </cell>
          <cell r="C7947" t="str">
            <v xml:space="preserve">UN    </v>
          </cell>
          <cell r="D7947" t="str">
            <v>CR</v>
          </cell>
          <cell r="E7947" t="str">
            <v>219,77</v>
          </cell>
        </row>
        <row r="7948">
          <cell r="A7948">
            <v>11786</v>
          </cell>
          <cell r="B7948" t="str">
            <v xml:space="preserve">BACIA SANITARIA (VASO) INFANTIL, SIFONADO, DE LOUCA BRANCA, (SEM ASSENTO)                                                                                                                                                                                                                                                                                                                                                                                                                                 </v>
          </cell>
          <cell r="C7948" t="str">
            <v xml:space="preserve">UN    </v>
          </cell>
          <cell r="D7948" t="str">
            <v>CR</v>
          </cell>
          <cell r="E7948" t="str">
            <v>443,15</v>
          </cell>
        </row>
        <row r="7949">
          <cell r="A7949">
            <v>10</v>
          </cell>
          <cell r="B7949" t="str">
            <v xml:space="preserve">BALDE PLASTICO CAPACIDADE *10* L                                                                                                                                                                                                                                                                                                                                                                                                                                                                          </v>
          </cell>
          <cell r="C7949" t="str">
            <v xml:space="preserve">UN    </v>
          </cell>
          <cell r="D7949" t="str">
            <v>CR</v>
          </cell>
          <cell r="E7949" t="str">
            <v>12,16</v>
          </cell>
        </row>
        <row r="7950">
          <cell r="A7950">
            <v>4815</v>
          </cell>
          <cell r="B7950" t="str">
            <v xml:space="preserve">BALDE VERMELHO PARA SINALIZACAO DE VIAS                                                                                                                                                                                                                                                                                                                                                                                                                                                                   </v>
          </cell>
          <cell r="C7950" t="str">
            <v xml:space="preserve">UN    </v>
          </cell>
          <cell r="D7950" t="str">
            <v>CR</v>
          </cell>
          <cell r="E7950" t="str">
            <v>6,49</v>
          </cell>
        </row>
        <row r="7951">
          <cell r="A7951">
            <v>541</v>
          </cell>
          <cell r="B7951" t="str">
            <v xml:space="preserve">BANCADA DE MARMORE SINTETICO COM UMA CUBA, 120 X *60* CM                                                                                                                                                                                                                                                                                                                                                                                                                                                  </v>
          </cell>
          <cell r="C7951" t="str">
            <v xml:space="preserve">UN    </v>
          </cell>
          <cell r="D7951" t="str">
            <v xml:space="preserve">C </v>
          </cell>
          <cell r="E7951" t="str">
            <v>225,50</v>
          </cell>
        </row>
        <row r="7952">
          <cell r="A7952">
            <v>542</v>
          </cell>
          <cell r="B7952" t="str">
            <v xml:space="preserve">BANCADA DE MARMORE SINTETICO COM UMA CUBA, 150 X *60* CM                                                                                                                                                                                                                                                                                                                                                                                                                                                  </v>
          </cell>
          <cell r="C7952" t="str">
            <v xml:space="preserve">UN    </v>
          </cell>
          <cell r="D7952" t="str">
            <v>CR</v>
          </cell>
          <cell r="E7952" t="str">
            <v>282,66</v>
          </cell>
        </row>
        <row r="7953">
          <cell r="A7953">
            <v>540</v>
          </cell>
          <cell r="B7953" t="str">
            <v xml:space="preserve">BANCADA DE MARMORE SINTETICO COM UMA CUBA, 200 X *60* CM                                                                                                                                                                                                                                                                                                                                                                                                                                                  </v>
          </cell>
          <cell r="C7953" t="str">
            <v xml:space="preserve">UN    </v>
          </cell>
          <cell r="D7953" t="str">
            <v>CR</v>
          </cell>
          <cell r="E7953" t="str">
            <v>636,98</v>
          </cell>
        </row>
        <row r="7954">
          <cell r="A7954">
            <v>38364</v>
          </cell>
          <cell r="B7954" t="str">
            <v xml:space="preserve">BANCADA/ BANCA EM GRANITO, POLIDO, TIPO ANDORINHA/ QUARTZ/ CASTELO/ CORUMBA OU OUTROS EQUIVALENTES DA REGIAO, COM CUBA INOX, FORMATO *120 X 60* CM, E=  *2* CM                                                                                                                                                                                                                                                                                                                                            </v>
          </cell>
          <cell r="C7954" t="str">
            <v xml:space="preserve">UN    </v>
          </cell>
          <cell r="D7954" t="str">
            <v>AS</v>
          </cell>
          <cell r="E7954" t="str">
            <v>943,39</v>
          </cell>
        </row>
        <row r="7955">
          <cell r="A7955">
            <v>11692</v>
          </cell>
          <cell r="B7955" t="str">
            <v xml:space="preserve">BANCADA/ BANCA/ BALCAO/ TAMPO EM MARMORE BRANCO COMUM, POLIDO, LISO, ACABAMENTO RETO, E= *3* CM (SEM FUROS)                                                                                                                                                                                                                                                                                                                                                                                               </v>
          </cell>
          <cell r="C7955" t="str">
            <v xml:space="preserve">M2    </v>
          </cell>
          <cell r="D7955" t="str">
            <v>CR</v>
          </cell>
          <cell r="E7955" t="str">
            <v>517,40</v>
          </cell>
        </row>
        <row r="7956">
          <cell r="A7956">
            <v>1746</v>
          </cell>
          <cell r="B7956" t="str">
            <v xml:space="preserve">BANCADA/BANCA/PIA DE ACO INOXIDAVEL (AISI 430) COM 1 CUBA CENTRAL, COM VALVULA, ESCORREDOR DUPLO, DE *0,55 X 1,20* M                                                                                                                                                                                                                                                                                                                                                                                      </v>
          </cell>
          <cell r="C7956" t="str">
            <v xml:space="preserve">UN    </v>
          </cell>
          <cell r="D7956" t="str">
            <v xml:space="preserve">C </v>
          </cell>
          <cell r="E7956" t="str">
            <v>229,05</v>
          </cell>
        </row>
        <row r="7957">
          <cell r="A7957">
            <v>1748</v>
          </cell>
          <cell r="B7957" t="str">
            <v xml:space="preserve">BANCADA/BANCA/PIA DE ACO INOXIDAVEL (AISI 430) COM 1 CUBA CENTRAL, COM VALVULA, ESCORREDOR DUPLO, DE *0,55 X 1,40* M                                                                                                                                                                                                                                                                                                                                                                                      </v>
          </cell>
          <cell r="C7957" t="str">
            <v xml:space="preserve">UN    </v>
          </cell>
          <cell r="D7957" t="str">
            <v>CR</v>
          </cell>
          <cell r="E7957" t="str">
            <v>304,58</v>
          </cell>
        </row>
        <row r="7958">
          <cell r="A7958">
            <v>1749</v>
          </cell>
          <cell r="B7958" t="str">
            <v xml:space="preserve">BANCADA/BANCA/PIA DE ACO INOXIDAVEL (AISI 430) COM 1 CUBA CENTRAL, COM VALVULA, ESCORREDOR DUPLO, DE *0,55 X 1,80* M                                                                                                                                                                                                                                                                                                                                                                                      </v>
          </cell>
          <cell r="C7958" t="str">
            <v xml:space="preserve">UN    </v>
          </cell>
          <cell r="D7958" t="str">
            <v>CR</v>
          </cell>
          <cell r="E7958" t="str">
            <v>441,28</v>
          </cell>
        </row>
        <row r="7959">
          <cell r="A7959">
            <v>37412</v>
          </cell>
          <cell r="B7959" t="str">
            <v xml:space="preserve">BANCADA/BANCA/PIA DE ACO INOXIDAVEL (AISI 430) COM 1 CUBA CENTRAL, COM VALVULA, LISA (SEM ESCORREDOR), DE *0,55 X 1,20* M                                                                                                                                                                                                                                                                                                                                                                                 </v>
          </cell>
          <cell r="C7959" t="str">
            <v xml:space="preserve">UN    </v>
          </cell>
          <cell r="D7959" t="str">
            <v>CR</v>
          </cell>
          <cell r="E7959" t="str">
            <v>223,89</v>
          </cell>
        </row>
        <row r="7960">
          <cell r="A7960">
            <v>1745</v>
          </cell>
          <cell r="B7960" t="str">
            <v xml:space="preserve">BANCADA/BANCA/PIA DE ACO INOXIDAVEL (AISI 430) COM 1 CUBA CENTRAL, SEM VALVULA, ESCORREDOR DUPLO, DE *0,55 X 1,60* M                                                                                                                                                                                                                                                                                                                                                                                      </v>
          </cell>
          <cell r="C7960" t="str">
            <v xml:space="preserve">UN    </v>
          </cell>
          <cell r="D7960" t="str">
            <v>CR</v>
          </cell>
          <cell r="E7960" t="str">
            <v>266,24</v>
          </cell>
        </row>
        <row r="7961">
          <cell r="A7961">
            <v>1750</v>
          </cell>
          <cell r="B7961" t="str">
            <v xml:space="preserve">BANCADA/BANCA/PIA DE ACO INOXIDAVEL (AISI 430) COM 2 CUBAS, COM VALVULAS, ESCORREDOR DUPLO, DE *0,55 X 2,00* M                                                                                                                                                                                                                                                                                                                                                                                            </v>
          </cell>
          <cell r="C7961" t="str">
            <v xml:space="preserve">UN    </v>
          </cell>
          <cell r="D7961" t="str">
            <v>CR</v>
          </cell>
          <cell r="E7961" t="str">
            <v>622,17</v>
          </cell>
        </row>
        <row r="7962">
          <cell r="A7962">
            <v>11687</v>
          </cell>
          <cell r="B7962" t="str">
            <v xml:space="preserve">BANCADA/TAMPO ACO INOX (AISI 304), LARGURA 60 CM, COM RODABANCA (NAO INCLUI PES DE APOIO)                                                                                                                                                                                                                                                                                                                                                                                                                 </v>
          </cell>
          <cell r="C7962" t="str">
            <v xml:space="preserve">M     </v>
          </cell>
          <cell r="D7962" t="str">
            <v>CR</v>
          </cell>
          <cell r="E7962" t="str">
            <v>991,30</v>
          </cell>
        </row>
        <row r="7963">
          <cell r="A7963">
            <v>11689</v>
          </cell>
          <cell r="B7963" t="str">
            <v xml:space="preserve">BANCADA/TAMPO ACO INOX (AISI 304), LARGURA 70 CM, COM RODABANCA (NAO INCLUI PES DE APOIO)                                                                                                                                                                                                                                                                                                                                                                                                                 </v>
          </cell>
          <cell r="C7963" t="str">
            <v xml:space="preserve">M     </v>
          </cell>
          <cell r="D7963" t="str">
            <v>CR</v>
          </cell>
          <cell r="E7963" t="str">
            <v>1.242,04</v>
          </cell>
        </row>
        <row r="7964">
          <cell r="A7964">
            <v>11693</v>
          </cell>
          <cell r="B7964" t="str">
            <v xml:space="preserve">BANCADA/TAMPO LISO (SEM CUBA) EM MARMORE SINTETICO                                                                                                                                                                                                                                                                                                                                                                                                                                                        </v>
          </cell>
          <cell r="C7964" t="str">
            <v xml:space="preserve">M2    </v>
          </cell>
          <cell r="D7964" t="str">
            <v>CR</v>
          </cell>
          <cell r="E7964" t="str">
            <v>250,03</v>
          </cell>
        </row>
        <row r="7965">
          <cell r="A7965">
            <v>36215</v>
          </cell>
          <cell r="B7965" t="str">
            <v xml:space="preserve">BANCO ARTICULADO PARA BANHO, EM ACO INOX POLIDO, 70* CM X 45* CM                                                                                                                                                                                                                                                                                                                                                                                                                                          </v>
          </cell>
          <cell r="C7965" t="str">
            <v xml:space="preserve">UN    </v>
          </cell>
          <cell r="D7965" t="str">
            <v>AS</v>
          </cell>
          <cell r="E7965" t="str">
            <v>952,70</v>
          </cell>
        </row>
        <row r="7966">
          <cell r="A7966">
            <v>42439</v>
          </cell>
          <cell r="B7966" t="str">
            <v xml:space="preserve">BANCO COM ENCOSTO, 1,60M* DE COMPRIMENTO, EM TUBO DE ACO CARBONO E PINTURA NO PROCESSO ELETROSTATICO - PARA ACADEMIA AO AR LIVRE / ACADEMIA DA TERCEIRA IDADE - ATI                                                                                                                                                                                                                                                                                                                                       </v>
          </cell>
          <cell r="C7966" t="str">
            <v xml:space="preserve">UN    </v>
          </cell>
          <cell r="D7966" t="str">
            <v>AS</v>
          </cell>
          <cell r="E7966" t="str">
            <v>1.207,84</v>
          </cell>
        </row>
        <row r="7967">
          <cell r="A7967">
            <v>38381</v>
          </cell>
          <cell r="B7967" t="str">
            <v xml:space="preserve">BANDEJA DE PINTURA PARA ROLO 23 CM                                                                                                                                                                                                                                                                                                                                                                                                                                                                        </v>
          </cell>
          <cell r="C7967" t="str">
            <v xml:space="preserve">UN    </v>
          </cell>
          <cell r="D7967" t="str">
            <v>CR</v>
          </cell>
          <cell r="E7967" t="str">
            <v>11,14</v>
          </cell>
        </row>
        <row r="7968">
          <cell r="A7968">
            <v>39621</v>
          </cell>
          <cell r="B7968" t="str">
            <v xml:space="preserve">BARRA ANTIPANICO DUPLA, CEGA EM LADO OPOSTO, COR CINZA                                                                                                                                                                                                                                                                                                                                                                                                                                                    </v>
          </cell>
          <cell r="C7968" t="str">
            <v xml:space="preserve">PAR   </v>
          </cell>
          <cell r="D7968" t="str">
            <v>CR</v>
          </cell>
          <cell r="E7968" t="str">
            <v>1.216,01</v>
          </cell>
        </row>
        <row r="7969">
          <cell r="A7969">
            <v>39624</v>
          </cell>
          <cell r="B7969" t="str">
            <v xml:space="preserve">BARRA ANTIPANICO DUPLA, PARA PORTA DE VIDRO, COR CINZA                                                                                                                                                                                                                                                                                                                                                                                                                                                    </v>
          </cell>
          <cell r="C7969" t="str">
            <v xml:space="preserve">PAR   </v>
          </cell>
          <cell r="D7969" t="str">
            <v>CR</v>
          </cell>
          <cell r="E7969" t="str">
            <v>1.341,39</v>
          </cell>
        </row>
        <row r="7970">
          <cell r="A7970">
            <v>39615</v>
          </cell>
          <cell r="B7970" t="str">
            <v xml:space="preserve">BARRA ANTIPANICO SIMPLES, CEGA EM LADO OPOSTO, COR CINZA                                                                                                                                                                                                                                                                                                                                                                                                                                                  </v>
          </cell>
          <cell r="C7970" t="str">
            <v xml:space="preserve">UN    </v>
          </cell>
          <cell r="D7970" t="str">
            <v>CR</v>
          </cell>
          <cell r="E7970" t="str">
            <v>542,04</v>
          </cell>
        </row>
        <row r="7971">
          <cell r="A7971">
            <v>39620</v>
          </cell>
          <cell r="B7971" t="str">
            <v xml:space="preserve">BARRA ANTIPANICO SIMPLES, COM FECHADURA LADO OPOSTO, COR CINZA                                                                                                                                                                                                                                                                                                                                                                                                                                            </v>
          </cell>
          <cell r="C7971" t="str">
            <v xml:space="preserve">UN    </v>
          </cell>
          <cell r="D7971" t="str">
            <v>CR</v>
          </cell>
          <cell r="E7971" t="str">
            <v>827,85</v>
          </cell>
        </row>
        <row r="7972">
          <cell r="A7972">
            <v>39623</v>
          </cell>
          <cell r="B7972" t="str">
            <v xml:space="preserve">BARRA ANTIPANICO SIMPLES, PARA PORTA DE VIDRO, COR CINZA                                                                                                                                                                                                                                                                                                                                                                                                                                                  </v>
          </cell>
          <cell r="C7972" t="str">
            <v xml:space="preserve">UN    </v>
          </cell>
          <cell r="D7972" t="str">
            <v>CR</v>
          </cell>
          <cell r="E7972" t="str">
            <v>886,70</v>
          </cell>
        </row>
        <row r="7973">
          <cell r="A7973">
            <v>546</v>
          </cell>
          <cell r="B7973" t="str">
            <v xml:space="preserve">BARRA DE ACO CHATA, RETANGULAR (QUALQUER BITOLA)                                                                                                                                                                                                                                                                                                                                                                                                                                                          </v>
          </cell>
          <cell r="C7973" t="str">
            <v xml:space="preserve">KG    </v>
          </cell>
          <cell r="D7973" t="str">
            <v xml:space="preserve">C </v>
          </cell>
          <cell r="E7973" t="str">
            <v>10,57</v>
          </cell>
        </row>
        <row r="7974">
          <cell r="A7974">
            <v>566</v>
          </cell>
          <cell r="B7974" t="str">
            <v xml:space="preserve">BARRA DE ACO CHATO, RETANGULAR, 19,05 MM X 3,17 MM (L X E), 0,47 KG/M                                                                                                                                                                                                                                                                                                                                                                                                                                     </v>
          </cell>
          <cell r="C7974" t="str">
            <v xml:space="preserve">M     </v>
          </cell>
          <cell r="D7974" t="str">
            <v>CR</v>
          </cell>
          <cell r="E7974" t="str">
            <v>5,01</v>
          </cell>
        </row>
        <row r="7975">
          <cell r="A7975">
            <v>565</v>
          </cell>
          <cell r="B7975" t="str">
            <v xml:space="preserve">BARRA DE ACO CHATO, RETANGULAR, 25,4 MM X 4,76 MM (L X E), 1,73 KG/M                                                                                                                                                                                                                                                                                                                                                                                                                                      </v>
          </cell>
          <cell r="C7975" t="str">
            <v xml:space="preserve">M     </v>
          </cell>
          <cell r="D7975" t="str">
            <v>CR</v>
          </cell>
          <cell r="E7975" t="str">
            <v>18,28</v>
          </cell>
        </row>
        <row r="7976">
          <cell r="A7976">
            <v>555</v>
          </cell>
          <cell r="B7976" t="str">
            <v xml:space="preserve">BARRA DE ACO CHATO, RETANGULAR, 25,4 MM X 6,35 MM (L X E), 1,2265 KG/M                                                                                                                                                                                                                                                                                                                                                                                                                                    </v>
          </cell>
          <cell r="C7976" t="str">
            <v xml:space="preserve">M     </v>
          </cell>
          <cell r="D7976" t="str">
            <v>CR</v>
          </cell>
          <cell r="E7976" t="str">
            <v>12,96</v>
          </cell>
        </row>
        <row r="7977">
          <cell r="A7977">
            <v>557</v>
          </cell>
          <cell r="B7977" t="str">
            <v xml:space="preserve">BARRA DE ACO CHATO, RETANGULAR, 38,1 MM X 12,7 MM (L X E), 3,79 KG/M                                                                                                                                                                                                                                                                                                                                                                                                                                      </v>
          </cell>
          <cell r="C7977" t="str">
            <v xml:space="preserve">M     </v>
          </cell>
          <cell r="D7977" t="str">
            <v>CR</v>
          </cell>
          <cell r="E7977" t="str">
            <v>40,67</v>
          </cell>
        </row>
        <row r="7978">
          <cell r="A7978">
            <v>552</v>
          </cell>
          <cell r="B7978" t="str">
            <v xml:space="preserve">BARRA DE ACO CHATO, RETANGULAR, 38,1 MM X 6,35 MM (L X E), 1,89 KG/M                                                                                                                                                                                                                                                                                                                                                                                                                                      </v>
          </cell>
          <cell r="C7978" t="str">
            <v xml:space="preserve">M     </v>
          </cell>
          <cell r="D7978" t="str">
            <v>CR</v>
          </cell>
          <cell r="E7978" t="str">
            <v>20,18</v>
          </cell>
        </row>
        <row r="7979">
          <cell r="A7979">
            <v>563</v>
          </cell>
          <cell r="B7979" t="str">
            <v xml:space="preserve">BARRA DE ACO CHATO, RETANGULAR, 38,1 MM X 9,53 MM (L X E), 2,84 KG/M                                                                                                                                                                                                                                                                                                                                                                                                                                      </v>
          </cell>
          <cell r="C7979" t="str">
            <v xml:space="preserve">M     </v>
          </cell>
          <cell r="D7979" t="str">
            <v>CR</v>
          </cell>
          <cell r="E7979" t="str">
            <v>30,32</v>
          </cell>
        </row>
        <row r="7980">
          <cell r="A7980">
            <v>549</v>
          </cell>
          <cell r="B7980" t="str">
            <v xml:space="preserve">BARRA DE ACO CHATO, RETANGULAR, 50,8 MM X 12,7 MM (L X E), 5,06 KG/M                                                                                                                                                                                                                                                                                                                                                                                                                                      </v>
          </cell>
          <cell r="C7980" t="str">
            <v xml:space="preserve">M     </v>
          </cell>
          <cell r="D7980" t="str">
            <v>CR</v>
          </cell>
          <cell r="E7980" t="str">
            <v>54,57</v>
          </cell>
        </row>
        <row r="7981">
          <cell r="A7981">
            <v>551</v>
          </cell>
          <cell r="B7981" t="str">
            <v xml:space="preserve">BARRA DE ACO CHATO, RETANGULAR, 50,8 MM X 25,4 MM (L X E), 10,12 KG/M                                                                                                                                                                                                                                                                                                                                                                                                                                     </v>
          </cell>
          <cell r="C7981" t="str">
            <v xml:space="preserve">M     </v>
          </cell>
          <cell r="D7981" t="str">
            <v>CR</v>
          </cell>
          <cell r="E7981" t="str">
            <v>108,05</v>
          </cell>
        </row>
        <row r="7982">
          <cell r="A7982">
            <v>559</v>
          </cell>
          <cell r="B7982" t="str">
            <v xml:space="preserve">BARRA DE ACO CHATO, RETANGULAR, 50,8 MM X 6,35 MM (L X E), 2,53 KG/M                                                                                                                                                                                                                                                                                                                                                                                                                                      </v>
          </cell>
          <cell r="C7982" t="str">
            <v xml:space="preserve">M     </v>
          </cell>
          <cell r="D7982" t="str">
            <v>CR</v>
          </cell>
          <cell r="E7982" t="str">
            <v>27,01</v>
          </cell>
        </row>
        <row r="7983">
          <cell r="A7983">
            <v>560</v>
          </cell>
          <cell r="B7983" t="str">
            <v xml:space="preserve">BARRA DE ACO CHATO, RETANGULAR, 50,8 MM X 7,94 MM (L X E), 3,162 KG/M                                                                                                                                                                                                                                                                                                                                                                                                                                     </v>
          </cell>
          <cell r="C7983" t="str">
            <v xml:space="preserve">M     </v>
          </cell>
          <cell r="D7983" t="str">
            <v>CR</v>
          </cell>
          <cell r="E7983" t="str">
            <v>33,79</v>
          </cell>
        </row>
        <row r="7984">
          <cell r="A7984">
            <v>547</v>
          </cell>
          <cell r="B7984" t="str">
            <v xml:space="preserve">BARRA DE ACO CHATO, RETANGULAR, 50,8 MM X 9,53 MM (L X E), 3,79KG/M                                                                                                                                                                                                                                                                                                                                                                                                                                       </v>
          </cell>
          <cell r="C7984" t="str">
            <v xml:space="preserve">M     </v>
          </cell>
          <cell r="D7984" t="str">
            <v>CR</v>
          </cell>
          <cell r="E7984" t="str">
            <v>40,46</v>
          </cell>
        </row>
        <row r="7985">
          <cell r="A7985">
            <v>36207</v>
          </cell>
          <cell r="B7985" t="str">
            <v xml:space="preserve">BARRA DE APOIO EM "L", EM ACO INOX POLIDO 70 X 70 CM, DIAMETRO MINIMO 3 CM                                                                                                                                                                                                                                                                                                                                                                                                                                </v>
          </cell>
          <cell r="C7985" t="str">
            <v xml:space="preserve">UN    </v>
          </cell>
          <cell r="D7985" t="str">
            <v>AS</v>
          </cell>
          <cell r="E7985" t="str">
            <v>421,98</v>
          </cell>
        </row>
        <row r="7986">
          <cell r="A7986">
            <v>36209</v>
          </cell>
          <cell r="B7986" t="str">
            <v xml:space="preserve">BARRA DE APOIO EM "L", EM ACO INOX POLIDO 80 X 80 CM, DIAMETRO MINIMO 3 CM                                                                                                                                                                                                                                                                                                                                                                                                                                </v>
          </cell>
          <cell r="C7986" t="str">
            <v xml:space="preserve">UN    </v>
          </cell>
          <cell r="D7986" t="str">
            <v>AS</v>
          </cell>
          <cell r="E7986" t="str">
            <v>484,29</v>
          </cell>
        </row>
        <row r="7987">
          <cell r="A7987">
            <v>36210</v>
          </cell>
          <cell r="B7987" t="str">
            <v xml:space="preserve">BARRA DE APOIO LATERAL ARTICULADA, COM TRAVA, EM ACO INOX POLIDO, 70 CM, DIAMETRO MINIMO 3 CM                                                                                                                                                                                                                                                                                                                                                                                                             </v>
          </cell>
          <cell r="C7987" t="str">
            <v xml:space="preserve">UN    </v>
          </cell>
          <cell r="D7987" t="str">
            <v>AS</v>
          </cell>
          <cell r="E7987" t="str">
            <v>523,98</v>
          </cell>
        </row>
        <row r="7988">
          <cell r="A7988">
            <v>36204</v>
          </cell>
          <cell r="B7988" t="str">
            <v xml:space="preserve">BARRA DE APOIO RETA, EM ACO INOX POLIDO, COMPRIMENTO 60CM, DIAMETRO MINIMO 3 CM                                                                                                                                                                                                                                                                                                                                                                                                                           </v>
          </cell>
          <cell r="C7988" t="str">
            <v xml:space="preserve">UN    </v>
          </cell>
          <cell r="D7988" t="str">
            <v>AS</v>
          </cell>
          <cell r="E7988" t="str">
            <v>185,78</v>
          </cell>
        </row>
        <row r="7989">
          <cell r="A7989">
            <v>36205</v>
          </cell>
          <cell r="B7989" t="str">
            <v xml:space="preserve">BARRA DE APOIO RETA, EM ACO INOX POLIDO, COMPRIMENTO 70CM, DIAMETRO MINIMO 3 CM                                                                                                                                                                                                                                                                                                                                                                                                                           </v>
          </cell>
          <cell r="C7989" t="str">
            <v xml:space="preserve">UN    </v>
          </cell>
          <cell r="D7989" t="str">
            <v>AS</v>
          </cell>
          <cell r="E7989" t="str">
            <v>206,33</v>
          </cell>
        </row>
        <row r="7990">
          <cell r="A7990">
            <v>36081</v>
          </cell>
          <cell r="B7990" t="str">
            <v xml:space="preserve">BARRA DE APOIO RETA, EM ACO INOX POLIDO, COMPRIMENTO 80CM, DIAMETRO MINIMO 3 CM                                                                                                                                                                                                                                                                                                                                                                                                                           </v>
          </cell>
          <cell r="C7990" t="str">
            <v xml:space="preserve">UN    </v>
          </cell>
          <cell r="D7990" t="str">
            <v>AS</v>
          </cell>
          <cell r="E7990" t="str">
            <v>220,00</v>
          </cell>
        </row>
        <row r="7991">
          <cell r="A7991">
            <v>36206</v>
          </cell>
          <cell r="B7991" t="str">
            <v xml:space="preserve">BARRA DE APOIO RETA, EM ACO INOX POLIDO, COMPRIMENTO 90 CM, DIAMETRO MINIMO 3 CM                                                                                                                                                                                                                                                                                                                                                                                                                          </v>
          </cell>
          <cell r="C7991" t="str">
            <v xml:space="preserve">UN    </v>
          </cell>
          <cell r="D7991" t="str">
            <v>AS</v>
          </cell>
          <cell r="E7991" t="str">
            <v>230,49</v>
          </cell>
        </row>
        <row r="7992">
          <cell r="A7992">
            <v>36218</v>
          </cell>
          <cell r="B7992" t="str">
            <v xml:space="preserve">BARRA DE APOIO RETA, EM ALUMINIO, COMPRIMENTO 60CM, DIAMETRO MINIMO 3 CM                                                                                                                                                                                                                                                                                                                                                                                                                                  </v>
          </cell>
          <cell r="C7992" t="str">
            <v xml:space="preserve">UN    </v>
          </cell>
          <cell r="D7992" t="str">
            <v>AS</v>
          </cell>
          <cell r="E7992" t="str">
            <v>169,23</v>
          </cell>
        </row>
        <row r="7993">
          <cell r="A7993">
            <v>36220</v>
          </cell>
          <cell r="B7993" t="str">
            <v xml:space="preserve">BARRA DE APOIO RETA, EM ALUMINIO, COMPRIMENTO 70CM, DIAMETRO MINIMO 3 CM                                                                                                                                                                                                                                                                                                                                                                                                                                  </v>
          </cell>
          <cell r="C7993" t="str">
            <v xml:space="preserve">UN    </v>
          </cell>
          <cell r="D7993" t="str">
            <v>AS</v>
          </cell>
          <cell r="E7993" t="str">
            <v>194,05</v>
          </cell>
        </row>
        <row r="7994">
          <cell r="A7994">
            <v>36080</v>
          </cell>
          <cell r="B7994" t="str">
            <v xml:space="preserve">BARRA DE APOIO RETA, EM ALUMINIO, COMPRIMENTO 80 CM, DIAMETRO MINIMO 3 CM                                                                                                                                                                                                                                                                                                                                                                                                                                 </v>
          </cell>
          <cell r="C7994" t="str">
            <v xml:space="preserve">UN    </v>
          </cell>
          <cell r="D7994" t="str">
            <v>AS</v>
          </cell>
          <cell r="E7994" t="str">
            <v>209,90</v>
          </cell>
        </row>
        <row r="7995">
          <cell r="A7995">
            <v>36223</v>
          </cell>
          <cell r="B7995" t="str">
            <v xml:space="preserve">BARRA DE APOIO RETA, EM ALUMINIO, COMPRIMENTO 90 CM, DIAMETRO MINIMO 3 CM                                                                                                                                                                                                                                                                                                                                                                                                                                 </v>
          </cell>
          <cell r="C7995" t="str">
            <v xml:space="preserve">UN    </v>
          </cell>
          <cell r="D7995" t="str">
            <v>AS</v>
          </cell>
          <cell r="E7995" t="str">
            <v>219,80</v>
          </cell>
        </row>
        <row r="7996">
          <cell r="A7996">
            <v>38127</v>
          </cell>
          <cell r="B7996" t="str">
            <v xml:space="preserve">BASE DE MISTURADOR MONOCOMANDO PARA CHUVEIRO, DE PAREDE (NAO INCLUI ACABAMENTOS)                                                                                                                                                                                                                                                                                                                                                                                                                          </v>
          </cell>
          <cell r="C7996" t="str">
            <v xml:space="preserve">UN    </v>
          </cell>
          <cell r="D7996" t="str">
            <v>CR</v>
          </cell>
          <cell r="E7996" t="str">
            <v>433,01</v>
          </cell>
        </row>
        <row r="7997">
          <cell r="A7997">
            <v>38060</v>
          </cell>
          <cell r="B7997" t="str">
            <v xml:space="preserve">BASE PARA MASTRO DE PARA-RAIOS DIAMETRO NOMINAL 1 1/2"                                                                                                                                                                                                                                                                                                                                                                                                                                                    </v>
          </cell>
          <cell r="C7997" t="str">
            <v xml:space="preserve">UN    </v>
          </cell>
          <cell r="D7997" t="str">
            <v>CR</v>
          </cell>
          <cell r="E7997" t="str">
            <v>50,75</v>
          </cell>
        </row>
        <row r="7998">
          <cell r="A7998">
            <v>10956</v>
          </cell>
          <cell r="B7998" t="str">
            <v xml:space="preserve">BASE PARA MASTRO DE PARA-RAIOS DIAMETRO NOMINAL 2"                                                                                                                                                                                                                                                                                                                                                                                                                                                        </v>
          </cell>
          <cell r="C7998" t="str">
            <v xml:space="preserve">UN    </v>
          </cell>
          <cell r="D7998" t="str">
            <v>CR</v>
          </cell>
          <cell r="E7998" t="str">
            <v>55,66</v>
          </cell>
        </row>
        <row r="7999">
          <cell r="A7999">
            <v>39380</v>
          </cell>
          <cell r="B7999" t="str">
            <v xml:space="preserve">BASE PARA RELE COM SUPORTE METALICO                                                                                                                                                                                                                                                                                                                                                                                                                                                                       </v>
          </cell>
          <cell r="C7999" t="str">
            <v xml:space="preserve">UN    </v>
          </cell>
          <cell r="D7999" t="str">
            <v>AS</v>
          </cell>
          <cell r="E7999" t="str">
            <v>21,36</v>
          </cell>
        </row>
        <row r="8000">
          <cell r="A8000">
            <v>44172</v>
          </cell>
          <cell r="B8000" t="str">
            <v xml:space="preserve">BASTIDOR PARA BLOCO M10                                                                                                                                                                                                                                                                                                                                                                                                                                                                                   </v>
          </cell>
          <cell r="C8000" t="str">
            <v xml:space="preserve">UN    </v>
          </cell>
          <cell r="D8000" t="str">
            <v>AS</v>
          </cell>
          <cell r="E8000" t="str">
            <v>6,76</v>
          </cell>
        </row>
        <row r="8001">
          <cell r="A8001">
            <v>37597</v>
          </cell>
          <cell r="B8001" t="str">
            <v xml:space="preserve">BATE-ESTACAS POR GRAVIDADE, POTENCIA160 HP, PESO DO MARTELO ATE 3 TONELADAS                                                                                                                                                                                                                                                                                                                                                                                                                               </v>
          </cell>
          <cell r="C8001" t="str">
            <v xml:space="preserve">UN    </v>
          </cell>
          <cell r="D8001" t="str">
            <v>AS</v>
          </cell>
          <cell r="E8001" t="str">
            <v>616.250,00</v>
          </cell>
        </row>
        <row r="8002">
          <cell r="A8002">
            <v>183</v>
          </cell>
          <cell r="B8002" t="str">
            <v xml:space="preserve">BATENTE / PORTAL / ADUELA / MARCO EM MADEIRA MACICA COM REBAIXO, E = *3* CM, L = *14* CM, PARA PORTAS DE  GIRO DE *60 CM A 120* CM  X *210* CM, CEDRINHO / ANGELIM COMERCIAL / TAURI / CURUPIXA / PEROBA / CUMARU OU EQUIVALENTE DA REGIAO (NAO INCLUI ALIZARES)                                                                                                                                                                                                                                          </v>
          </cell>
          <cell r="C8002" t="str">
            <v xml:space="preserve">JG    </v>
          </cell>
          <cell r="D8002" t="str">
            <v xml:space="preserve">C </v>
          </cell>
          <cell r="E8002" t="str">
            <v>170,00</v>
          </cell>
        </row>
        <row r="8003">
          <cell r="A8003">
            <v>184</v>
          </cell>
          <cell r="B8003" t="str">
            <v xml:space="preserve">BATENTE / PORTAL / ADUELA / MARCO EM MADEIRA MACICA COM REBAIXO, E = *3* CM, L = *14* CM, PARA PORTAS DE  GIRO DE *60 CM A 120* CM  X *210* CM, PINUS / EUCALIPTO / VIROLA OU EQUIVALENTE DA REGIAO (NAO INCLUI ALIZARES)                                                                                                                                                                                                                                                                                 </v>
          </cell>
          <cell r="C8003" t="str">
            <v xml:space="preserve">JG    </v>
          </cell>
          <cell r="D8003" t="str">
            <v>CR</v>
          </cell>
          <cell r="E8003" t="str">
            <v>105,29</v>
          </cell>
        </row>
        <row r="8004">
          <cell r="A8004">
            <v>181</v>
          </cell>
          <cell r="B8004" t="str">
            <v xml:space="preserve">BATENTE / PORTAL / ADUELA / MARCO EM MADEIRA MACICA COM REBAIXO, E = *3* CM, L = *16* CM, PARA PORTAS DE  GIRO DE *60 CM A 120* CM  X *210* CM, CEDRINHO / ANGELIM COMERCIAL / TAURI / CURUPIXA / PEROBA / CUMARU OU EQUIVALENTE DA REGIAO (NAO INCLUI ALIZARES)                                                                                                                                                                                                                                          </v>
          </cell>
          <cell r="C8004" t="str">
            <v xml:space="preserve">JG    </v>
          </cell>
          <cell r="D8004" t="str">
            <v>CR</v>
          </cell>
          <cell r="E8004" t="str">
            <v>227,03</v>
          </cell>
        </row>
        <row r="8005">
          <cell r="A8005">
            <v>20001</v>
          </cell>
          <cell r="B8005" t="str">
            <v xml:space="preserve">BATENTE / PORTAL / ADUELA / MARCO EM MADEIRA MACICA COM REBAIXO, E = *3* CM, L = *16* CM, PARA PORTAS DE  GIRO DE *60 CM A 120* CM  X *210* CM, PINUS / EUCALIPTO / VIROLA OU EQUIVALENTE DA REGIAO (NAO INCLUI ALIZARES)                                                                                                                                                                                                                                                                                 </v>
          </cell>
          <cell r="C8005" t="str">
            <v xml:space="preserve">JG    </v>
          </cell>
          <cell r="D8005" t="str">
            <v>CR</v>
          </cell>
          <cell r="E8005" t="str">
            <v>131,61</v>
          </cell>
        </row>
        <row r="8006">
          <cell r="A8006">
            <v>39837</v>
          </cell>
          <cell r="B8006" t="str">
            <v xml:space="preserve">BATENTE/PORTAL/ADUELA/MARCO, EM MDF/PVC WOOD/POLIESTIRENO OU MADEIRA LAMINADA, L = *9,0* CM COM GUARNICAO REGULAVEL 2 FACES = *35* MM, PRIMER                                                                                                                                                                                                                                                                                                                                                             </v>
          </cell>
          <cell r="C8006" t="str">
            <v xml:space="preserve">JG    </v>
          </cell>
          <cell r="D8006" t="str">
            <v>CR</v>
          </cell>
          <cell r="E8006" t="str">
            <v>583,58</v>
          </cell>
        </row>
        <row r="8007">
          <cell r="A8007">
            <v>43366</v>
          </cell>
          <cell r="B8007" t="str">
            <v xml:space="preserve">BENTONITA, ARGILA CONSTITUIDA POR  MONTMORILONITA                                                                                                                                                                                                                                                                                                                                                                                                                                                         </v>
          </cell>
          <cell r="C8007" t="str">
            <v xml:space="preserve">KG    </v>
          </cell>
          <cell r="D8007" t="str">
            <v>CR</v>
          </cell>
          <cell r="E8007" t="str">
            <v>1,69</v>
          </cell>
        </row>
        <row r="8008">
          <cell r="A8008">
            <v>10535</v>
          </cell>
          <cell r="B8008" t="str">
            <v xml:space="preserve">BETONEIRA CAPACIDADE NOMINAL 400 L, CAPACIDADE DE MISTURA  280 L, MOTOR ELETRICO TRIFASICO 220/380 V POTENCIA 2 CV, SEM CARREGADOR                                                                                                                                                                                                                                                                                                                                                                        </v>
          </cell>
          <cell r="C8008" t="str">
            <v xml:space="preserve">UN    </v>
          </cell>
          <cell r="D8008" t="str">
            <v xml:space="preserve">C </v>
          </cell>
          <cell r="E8008" t="str">
            <v>6.044,00</v>
          </cell>
        </row>
        <row r="8009">
          <cell r="A8009">
            <v>10537</v>
          </cell>
          <cell r="B8009" t="str">
            <v xml:space="preserve">BETONEIRA CAPACIDADE NOMINAL 400 L, CAPACIDADE DE MISTURA 310 L, MOTOR A DIESEL POTENCIA 5 CV, SEM CARREGADOR                                                                                                                                                                                                                                                                                                                                                                                             </v>
          </cell>
          <cell r="C8009" t="str">
            <v xml:space="preserve">UN    </v>
          </cell>
          <cell r="D8009" t="str">
            <v>CR</v>
          </cell>
          <cell r="E8009" t="str">
            <v>8.242,37</v>
          </cell>
        </row>
        <row r="8010">
          <cell r="A8010">
            <v>13891</v>
          </cell>
          <cell r="B8010" t="str">
            <v xml:space="preserve">BETONEIRA CAPACIDADE NOMINAL 400 L, CAPACIDADE DE MISTURA 310 L, MOTOR A GASOLINA POTENCIA 5,5 CV, SEM CARREGADOR                                                                                                                                                                                                                                                                                                                                                                                         </v>
          </cell>
          <cell r="C8010" t="str">
            <v xml:space="preserve">UN    </v>
          </cell>
          <cell r="D8010" t="str">
            <v>CR</v>
          </cell>
          <cell r="E8010" t="str">
            <v>7.560,12</v>
          </cell>
        </row>
        <row r="8011">
          <cell r="A8011">
            <v>44492</v>
          </cell>
          <cell r="B8011" t="str">
            <v xml:space="preserve">BETONEIRA CAPACIDADE NOMINAL 600 L, CAPACIDADE DE MISTURA 440 L, MOTOR A GASOLINA POTENCIA 10 HP, COM  CARREGADOR                                                                                                                                                                                                                                                                                                                                                                                         </v>
          </cell>
          <cell r="C8011" t="str">
            <v xml:space="preserve">UN    </v>
          </cell>
          <cell r="D8011" t="str">
            <v>CR</v>
          </cell>
          <cell r="E8011" t="str">
            <v>32.883,45</v>
          </cell>
        </row>
        <row r="8012">
          <cell r="A8012">
            <v>36396</v>
          </cell>
          <cell r="B8012" t="str">
            <v xml:space="preserve">BETONEIRA, CAPACIDADE NOMINAL 400 L, CAPACIDADE DE MISTURA 310L, MOTOR ELETRICO TRIFASICO 220/380V POTENCIA 2 CV, SEM CARREGADOR                                                                                                                                                                                                                                                                                                                                                                          </v>
          </cell>
          <cell r="C8012" t="str">
            <v xml:space="preserve">UN    </v>
          </cell>
          <cell r="D8012" t="str">
            <v>CR</v>
          </cell>
          <cell r="E8012" t="str">
            <v>6.914,74</v>
          </cell>
        </row>
        <row r="8013">
          <cell r="A8013">
            <v>36397</v>
          </cell>
          <cell r="B8013" t="str">
            <v xml:space="preserve">BETONEIRA, CAPACIDADE NOMINAL 600 L, CAPACIDADE DE MISTURA  360L, MOTOR ELETRICO TRIFASICO 220/380V, POTENCIA 4CV, EXCLUSO CARREGADOR                                                                                                                                                                                                                                                                                                                                                                     </v>
          </cell>
          <cell r="C8013" t="str">
            <v xml:space="preserve">UN    </v>
          </cell>
          <cell r="D8013" t="str">
            <v>CR</v>
          </cell>
          <cell r="E8013" t="str">
            <v>24.585,76</v>
          </cell>
        </row>
        <row r="8014">
          <cell r="A8014">
            <v>36398</v>
          </cell>
          <cell r="B8014" t="str">
            <v xml:space="preserve">BETONEIRA, CAPACIDADE NOMINAL 600 L, CAPACIDADE DE MISTURA 440 L, MOTOR A DIESEL POTENCIA 10 CV, COM CARREGADOR                                                                                                                                                                                                                                                                                                                                                                                           </v>
          </cell>
          <cell r="C8014" t="str">
            <v xml:space="preserve">UN    </v>
          </cell>
          <cell r="D8014" t="str">
            <v>CR</v>
          </cell>
          <cell r="E8014" t="str">
            <v>29.881,94</v>
          </cell>
        </row>
        <row r="8015">
          <cell r="A8015">
            <v>647</v>
          </cell>
          <cell r="B8015" t="str">
            <v xml:space="preserve">BLASTER, DINAMITADOR OU CABO DE FOGO                                                                                                                                                                                                                                                                                                                                                                                                                                                                      </v>
          </cell>
          <cell r="C8015" t="str">
            <v xml:space="preserve">H     </v>
          </cell>
          <cell r="D8015" t="str">
            <v>CR</v>
          </cell>
          <cell r="E8015" t="str">
            <v>16,94</v>
          </cell>
        </row>
        <row r="8016">
          <cell r="A8016">
            <v>40920</v>
          </cell>
          <cell r="B8016" t="str">
            <v xml:space="preserve">BLASTER, DINAMITADOR OU CABO DE FOGO (MENSALISTA)                                                                                                                                                                                                                                                                                                                                                                                                                                                         </v>
          </cell>
          <cell r="C8016" t="str">
            <v xml:space="preserve">MES   </v>
          </cell>
          <cell r="D8016" t="str">
            <v>CR</v>
          </cell>
          <cell r="E8016" t="str">
            <v>2.992,25</v>
          </cell>
        </row>
        <row r="8017">
          <cell r="A8017">
            <v>715</v>
          </cell>
          <cell r="B8017" t="str">
            <v xml:space="preserve">BLOCO / TIJOLO DE VIDRO INCOLOR, CANELADO / ONDULADO, *19 X 19 X 8* CM (A X L X E)                                                                                                                                                                                                                                                                                                                                                                                                                        </v>
          </cell>
          <cell r="C8017" t="str">
            <v xml:space="preserve">UN    </v>
          </cell>
          <cell r="D8017" t="str">
            <v xml:space="preserve">C </v>
          </cell>
          <cell r="E8017" t="str">
            <v>39,95</v>
          </cell>
        </row>
        <row r="8018">
          <cell r="A8018">
            <v>716</v>
          </cell>
          <cell r="B8018" t="str">
            <v xml:space="preserve">BLOCO / TIJOLO DE VIDRO INCOLOR, XADREZ, *20 X 20 X 10* CM (A X L X E)                                                                                                                                                                                                                                                                                                                                                                                                                                    </v>
          </cell>
          <cell r="C8018" t="str">
            <v xml:space="preserve">UN    </v>
          </cell>
          <cell r="D8018" t="str">
            <v>CR</v>
          </cell>
          <cell r="E8018" t="str">
            <v>45,18</v>
          </cell>
        </row>
        <row r="8019">
          <cell r="A8019">
            <v>38783</v>
          </cell>
          <cell r="B8019" t="str">
            <v xml:space="preserve">BLOCO CERAMICO / TIJOLO VAZADO PARA ALVENARIA DE VEDACAO, FUROS NA HORIZONTAL, 11,5 X 19 X 19 CM (NBR 15270)                                                                                                                                                                                                                                                                                                                                                                                              </v>
          </cell>
          <cell r="C8019" t="str">
            <v xml:space="preserve">UN    </v>
          </cell>
          <cell r="D8019" t="str">
            <v>CR</v>
          </cell>
          <cell r="E8019" t="str">
            <v>1,00</v>
          </cell>
        </row>
        <row r="8020">
          <cell r="A8020">
            <v>37593</v>
          </cell>
          <cell r="B8020" t="str">
            <v xml:space="preserve">BLOCO CERAMICO / TIJOLO VAZADO PARA ALVENARIA DE VEDACAO, FUROS NA VERTICAL, 14 X 19 X 39 CM (NBR 15270)                                                                                                                                                                                                                                                                                                                                                                                                  </v>
          </cell>
          <cell r="C8020" t="str">
            <v xml:space="preserve">UN    </v>
          </cell>
          <cell r="D8020" t="str">
            <v>CR</v>
          </cell>
          <cell r="E8020" t="str">
            <v>2,46</v>
          </cell>
        </row>
        <row r="8021">
          <cell r="A8021">
            <v>37594</v>
          </cell>
          <cell r="B8021" t="str">
            <v xml:space="preserve">BLOCO CERAMICO / TIJOLO VAZADO PARA ALVENARIA DE VEDACAO, FUROS NA VERTICAL, 19 X 19 X 39 CM (NBR 15270)                                                                                                                                                                                                                                                                                                                                                                                                  </v>
          </cell>
          <cell r="C8021" t="str">
            <v xml:space="preserve">UN    </v>
          </cell>
          <cell r="D8021" t="str">
            <v>CR</v>
          </cell>
          <cell r="E8021" t="str">
            <v>3,06</v>
          </cell>
        </row>
        <row r="8022">
          <cell r="A8022">
            <v>37592</v>
          </cell>
          <cell r="B8022" t="str">
            <v xml:space="preserve">BLOCO CERAMICO / TIJOLO VAZADO PARA ALVENARIA DE VEDACAO, FUROS NA VERTICAL,, 9 X 19 X 39 CM (NBR 15270)                                                                                                                                                                                                                                                                                                                                                                                                  </v>
          </cell>
          <cell r="C8022" t="str">
            <v xml:space="preserve">UN    </v>
          </cell>
          <cell r="D8022" t="str">
            <v>CR</v>
          </cell>
          <cell r="E8022" t="str">
            <v>1,94</v>
          </cell>
        </row>
        <row r="8023">
          <cell r="A8023">
            <v>7270</v>
          </cell>
          <cell r="B8023" t="str">
            <v xml:space="preserve">BLOCO CERAMICO / TIJOLO VAZADO PARA ALVENARIA DE VEDACAO, 4 FUROS NA HORIZONTAL, DE 9 X 9 X 19 CM (L X A X C)                                                                                                                                                                                                                                                                                                                                                                                             </v>
          </cell>
          <cell r="C8023" t="str">
            <v xml:space="preserve">UN    </v>
          </cell>
          <cell r="D8023" t="str">
            <v>CR</v>
          </cell>
          <cell r="E8023" t="str">
            <v>0,87</v>
          </cell>
        </row>
        <row r="8024">
          <cell r="A8024">
            <v>7267</v>
          </cell>
          <cell r="B8024" t="str">
            <v xml:space="preserve">BLOCO CERAMICO / TIJOLO VAZADO PARA ALVENARIA DE VEDACAO, 6 FUROS NA HORIZONTAL, 9 X 14 X 19 CM (L X A X C)                                                                                                                                                                                                                                                                                                                                                                                               </v>
          </cell>
          <cell r="C8024" t="str">
            <v xml:space="preserve">UN    </v>
          </cell>
          <cell r="D8024" t="str">
            <v>CR</v>
          </cell>
          <cell r="E8024" t="str">
            <v>0,68</v>
          </cell>
        </row>
        <row r="8025">
          <cell r="A8025">
            <v>7271</v>
          </cell>
          <cell r="B8025" t="str">
            <v xml:space="preserve">BLOCO CERAMICO / TIJOLO VAZADO PARA ALVENARIA DE VEDACAO, 8 FUROS NA HORIZONTAL, DE 9 X 19 X 19 CM (L XA X C)                                                                                                                                                                                                                                                                                                                                                                                             </v>
          </cell>
          <cell r="C8025" t="str">
            <v xml:space="preserve">UN    </v>
          </cell>
          <cell r="D8025" t="str">
            <v xml:space="preserve">C </v>
          </cell>
          <cell r="E8025" t="str">
            <v>0,75</v>
          </cell>
        </row>
        <row r="8026">
          <cell r="A8026">
            <v>7268</v>
          </cell>
          <cell r="B8026" t="str">
            <v xml:space="preserve">BLOCO CERAMICO / TIJOLO VAZADO PARA ALVENARIA DE VEDACAO, 8 FUROS NA HORIZONTAL, 9 X 19 X 29 CM (L X A X C)                                                                                                                                                                                                                                                                                                                                                                                               </v>
          </cell>
          <cell r="C8026" t="str">
            <v xml:space="preserve">UN    </v>
          </cell>
          <cell r="D8026" t="str">
            <v>CR</v>
          </cell>
          <cell r="E8026" t="str">
            <v>1,04</v>
          </cell>
        </row>
        <row r="8027">
          <cell r="A8027">
            <v>41372</v>
          </cell>
          <cell r="B8027" t="str">
            <v xml:space="preserve">BLOCO CONCRETO CELULAR AUTOCLAVADO 12,5 X 30 X 60 CM (E X A X C)                                                                                                                                                                                                                                                                                                                                                                                                                                          </v>
          </cell>
          <cell r="C8027" t="str">
            <v xml:space="preserve">M2    </v>
          </cell>
          <cell r="D8027" t="str">
            <v>AS</v>
          </cell>
          <cell r="E8027" t="str">
            <v>119,29</v>
          </cell>
        </row>
        <row r="8028">
          <cell r="A8028">
            <v>41371</v>
          </cell>
          <cell r="B8028" t="str">
            <v xml:space="preserve">BLOCO CONCRETO CELULAR AUTOCLAVADO 7,5 X 30 X 60 CM (E X A X C)                                                                                                                                                                                                                                                                                                                                                                                                                                           </v>
          </cell>
          <cell r="C8028" t="str">
            <v xml:space="preserve">M2    </v>
          </cell>
          <cell r="D8028" t="str">
            <v>AS</v>
          </cell>
          <cell r="E8028" t="str">
            <v>70,51</v>
          </cell>
        </row>
        <row r="8029">
          <cell r="A8029">
            <v>34556</v>
          </cell>
          <cell r="B8029" t="str">
            <v xml:space="preserve">BLOCO DE CONCRETO ESTRUTURAL 14 X 19 X 29 CM, FBK 10 MPA (NBR 6136)                                                                                                                                                                                                                                                                                                                                                                                                                                       </v>
          </cell>
          <cell r="C8029" t="str">
            <v xml:space="preserve">UN    </v>
          </cell>
          <cell r="D8029" t="str">
            <v>CR</v>
          </cell>
          <cell r="E8029" t="str">
            <v>3,39</v>
          </cell>
        </row>
        <row r="8030">
          <cell r="A8030">
            <v>37873</v>
          </cell>
          <cell r="B8030" t="str">
            <v xml:space="preserve">BLOCO DE CONCRETO ESTRUTURAL 14 X 19 X 29 CM, FBK 12 MPA (NBR 6136)                                                                                                                                                                                                                                                                                                                                                                                                                                       </v>
          </cell>
          <cell r="C8030" t="str">
            <v xml:space="preserve">UN    </v>
          </cell>
          <cell r="D8030" t="str">
            <v>CR</v>
          </cell>
          <cell r="E8030" t="str">
            <v>3,45</v>
          </cell>
        </row>
        <row r="8031">
          <cell r="A8031">
            <v>34564</v>
          </cell>
          <cell r="B8031" t="str">
            <v xml:space="preserve">BLOCO DE CONCRETO ESTRUTURAL 14 X 19 X 29 CM, FBK 14 MPA (NBR 6136)                                                                                                                                                                                                                                                                                                                                                                                                                                       </v>
          </cell>
          <cell r="C8031" t="str">
            <v xml:space="preserve">UN    </v>
          </cell>
          <cell r="D8031" t="str">
            <v>CR</v>
          </cell>
          <cell r="E8031" t="str">
            <v>3,62</v>
          </cell>
        </row>
        <row r="8032">
          <cell r="A8032">
            <v>34565</v>
          </cell>
          <cell r="B8032" t="str">
            <v xml:space="preserve">BLOCO DE CONCRETO ESTRUTURAL 14 X 19 X 29 CM, FBK 16 MPA (NBR 6136)                                                                                                                                                                                                                                                                                                                                                                                                                                       </v>
          </cell>
          <cell r="C8032" t="str">
            <v xml:space="preserve">UN    </v>
          </cell>
          <cell r="D8032" t="str">
            <v>CR</v>
          </cell>
          <cell r="E8032" t="str">
            <v>3,82</v>
          </cell>
        </row>
        <row r="8033">
          <cell r="A8033">
            <v>38590</v>
          </cell>
          <cell r="B8033" t="str">
            <v xml:space="preserve">BLOCO DE CONCRETO ESTRUTURAL 14 X 19 X 29 CM, FBK 4,5 MPA (NBR 6136)                                                                                                                                                                                                                                                                                                                                                                                                                                      </v>
          </cell>
          <cell r="C8033" t="str">
            <v xml:space="preserve">UN    </v>
          </cell>
          <cell r="D8033" t="str">
            <v>CR</v>
          </cell>
          <cell r="E8033" t="str">
            <v>2,83</v>
          </cell>
        </row>
        <row r="8034">
          <cell r="A8034">
            <v>34566</v>
          </cell>
          <cell r="B8034" t="str">
            <v xml:space="preserve">BLOCO DE CONCRETO ESTRUTURAL 14 X 19 X 29 CM, FBK 6 MPA (NBR 6136)                                                                                                                                                                                                                                                                                                                                                                                                                                        </v>
          </cell>
          <cell r="C8034" t="str">
            <v xml:space="preserve">UN    </v>
          </cell>
          <cell r="D8034" t="str">
            <v>CR</v>
          </cell>
          <cell r="E8034" t="str">
            <v>2,97</v>
          </cell>
        </row>
        <row r="8035">
          <cell r="A8035">
            <v>34567</v>
          </cell>
          <cell r="B8035" t="str">
            <v xml:space="preserve">BLOCO DE CONCRETO ESTRUTURAL 14 X 19 X 29 CM, FBK 8 MPA (NBR 6136)                                                                                                                                                                                                                                                                                                                                                                                                                                        </v>
          </cell>
          <cell r="C8035" t="str">
            <v xml:space="preserve">UN    </v>
          </cell>
          <cell r="D8035" t="str">
            <v>CR</v>
          </cell>
          <cell r="E8035" t="str">
            <v>3,15</v>
          </cell>
        </row>
        <row r="8036">
          <cell r="A8036">
            <v>38591</v>
          </cell>
          <cell r="B8036" t="str">
            <v xml:space="preserve">BLOCO DE CONCRETO ESTRUTURAL 14 X 19 X 34 CM, FBK 4,5 MPA (NBR 6136)                                                                                                                                                                                                                                                                                                                                                                                                                                      </v>
          </cell>
          <cell r="C8036" t="str">
            <v xml:space="preserve">UN    </v>
          </cell>
          <cell r="D8036" t="str">
            <v>CR</v>
          </cell>
          <cell r="E8036" t="str">
            <v>2,86</v>
          </cell>
        </row>
        <row r="8037">
          <cell r="A8037">
            <v>34568</v>
          </cell>
          <cell r="B8037" t="str">
            <v xml:space="preserve">BLOCO DE CONCRETO ESTRUTURAL 14 X 19 X 39 CM, FBK 10 MPA (NBR 6136)                                                                                                                                                                                                                                                                                                                                                                                                                                       </v>
          </cell>
          <cell r="C8037" t="str">
            <v xml:space="preserve">UN    </v>
          </cell>
          <cell r="D8037" t="str">
            <v>CR</v>
          </cell>
          <cell r="E8037" t="str">
            <v>3,72</v>
          </cell>
        </row>
        <row r="8038">
          <cell r="A8038">
            <v>34569</v>
          </cell>
          <cell r="B8038" t="str">
            <v xml:space="preserve">BLOCO DE CONCRETO ESTRUTURAL 14 X 19 X 39 CM, FBK 12 MPA (NBR 6136)                                                                                                                                                                                                                                                                                                                                                                                                                                       </v>
          </cell>
          <cell r="C8038" t="str">
            <v xml:space="preserve">UN    </v>
          </cell>
          <cell r="D8038" t="str">
            <v>CR</v>
          </cell>
          <cell r="E8038" t="str">
            <v>3,82</v>
          </cell>
        </row>
        <row r="8039">
          <cell r="A8039">
            <v>34570</v>
          </cell>
          <cell r="B8039" t="str">
            <v xml:space="preserve">BLOCO DE CONCRETO ESTRUTURAL 14 X 19 X 39 CM, FBK 14 MPA (NBR 6136)                                                                                                                                                                                                                                                                                                                                                                                                                                       </v>
          </cell>
          <cell r="C8039" t="str">
            <v xml:space="preserve">UN    </v>
          </cell>
          <cell r="D8039" t="str">
            <v>CR</v>
          </cell>
          <cell r="E8039" t="str">
            <v>4,15</v>
          </cell>
        </row>
        <row r="8040">
          <cell r="A8040">
            <v>25070</v>
          </cell>
          <cell r="B8040" t="str">
            <v xml:space="preserve">BLOCO DE CONCRETO ESTRUTURAL 14 X 19 X 39 CM, FBK 4,5 MPA (NBR 6136)                                                                                                                                                                                                                                                                                                                                                                                                                                      </v>
          </cell>
          <cell r="C8040" t="str">
            <v xml:space="preserve">UN    </v>
          </cell>
          <cell r="D8040" t="str">
            <v>CR</v>
          </cell>
          <cell r="E8040" t="str">
            <v>3,12</v>
          </cell>
        </row>
        <row r="8041">
          <cell r="A8041">
            <v>34571</v>
          </cell>
          <cell r="B8041" t="str">
            <v xml:space="preserve">BLOCO DE CONCRETO ESTRUTURAL 14 X 19 X 39 CM, FBK 6 MPA (NBR 6136)                                                                                                                                                                                                                                                                                                                                                                                                                                        </v>
          </cell>
          <cell r="C8041" t="str">
            <v xml:space="preserve">UN    </v>
          </cell>
          <cell r="D8041" t="str">
            <v>CR</v>
          </cell>
          <cell r="E8041" t="str">
            <v>3,15</v>
          </cell>
        </row>
        <row r="8042">
          <cell r="A8042">
            <v>34573</v>
          </cell>
          <cell r="B8042" t="str">
            <v xml:space="preserve">BLOCO DE CONCRETO ESTRUTURAL 14 X 19 X 39 CM, FBK 8 MPA (NBR 6136)                                                                                                                                                                                                                                                                                                                                                                                                                                        </v>
          </cell>
          <cell r="C8042" t="str">
            <v xml:space="preserve">UN    </v>
          </cell>
          <cell r="D8042" t="str">
            <v>CR</v>
          </cell>
          <cell r="E8042" t="str">
            <v>3,32</v>
          </cell>
        </row>
        <row r="8043">
          <cell r="A8043">
            <v>37107</v>
          </cell>
          <cell r="B8043" t="str">
            <v xml:space="preserve">BLOCO DE CONCRETO ESTRUTURAL 14 X 19 X 39, FCK 16 MPA (NBR 6136)                                                                                                                                                                                                                                                                                                                                                                                                                                          </v>
          </cell>
          <cell r="C8043" t="str">
            <v xml:space="preserve">UN    </v>
          </cell>
          <cell r="D8043" t="str">
            <v>CR</v>
          </cell>
          <cell r="E8043" t="str">
            <v>4,38</v>
          </cell>
        </row>
        <row r="8044">
          <cell r="A8044">
            <v>34576</v>
          </cell>
          <cell r="B8044" t="str">
            <v xml:space="preserve">BLOCO DE CONCRETO ESTRUTURAL 19 X 19 X 39 CM, FBK 10 MPA (NBR 6136)                                                                                                                                                                                                                                                                                                                                                                                                                                       </v>
          </cell>
          <cell r="C8044" t="str">
            <v xml:space="preserve">UN    </v>
          </cell>
          <cell r="D8044" t="str">
            <v>CR</v>
          </cell>
          <cell r="E8044" t="str">
            <v>4,84</v>
          </cell>
        </row>
        <row r="8045">
          <cell r="A8045">
            <v>34577</v>
          </cell>
          <cell r="B8045" t="str">
            <v xml:space="preserve">BLOCO DE CONCRETO ESTRUTURAL 19 X 19 X 39 CM, FBK 12 MPA (NBR 6136)                                                                                                                                                                                                                                                                                                                                                                                                                                       </v>
          </cell>
          <cell r="C8045" t="str">
            <v xml:space="preserve">UN    </v>
          </cell>
          <cell r="D8045" t="str">
            <v>CR</v>
          </cell>
          <cell r="E8045" t="str">
            <v>5,05</v>
          </cell>
        </row>
        <row r="8046">
          <cell r="A8046">
            <v>34578</v>
          </cell>
          <cell r="B8046" t="str">
            <v xml:space="preserve">BLOCO DE CONCRETO ESTRUTURAL 19 X 19 X 39 CM, FBK 14 MPA (NBR 6136)                                                                                                                                                                                                                                                                                                                                                                                                                                       </v>
          </cell>
          <cell r="C8046" t="str">
            <v xml:space="preserve">UN    </v>
          </cell>
          <cell r="D8046" t="str">
            <v>CR</v>
          </cell>
          <cell r="E8046" t="str">
            <v>5,47</v>
          </cell>
        </row>
        <row r="8047">
          <cell r="A8047">
            <v>34579</v>
          </cell>
          <cell r="B8047" t="str">
            <v xml:space="preserve">BLOCO DE CONCRETO ESTRUTURAL 19 X 19 X 39 CM, FBK 16 MPA (NBR 6136)                                                                                                                                                                                                                                                                                                                                                                                                                                       </v>
          </cell>
          <cell r="C8047" t="str">
            <v xml:space="preserve">UN    </v>
          </cell>
          <cell r="D8047" t="str">
            <v>CR</v>
          </cell>
          <cell r="E8047" t="str">
            <v>5,84</v>
          </cell>
        </row>
        <row r="8048">
          <cell r="A8048">
            <v>25067</v>
          </cell>
          <cell r="B8048" t="str">
            <v xml:space="preserve">BLOCO DE CONCRETO ESTRUTURAL 19 X 19 X 39 CM, FBK 4,5 MPA (NBR 6136)                                                                                                                                                                                                                                                                                                                                                                                                                                      </v>
          </cell>
          <cell r="C8048" t="str">
            <v xml:space="preserve">UN    </v>
          </cell>
          <cell r="D8048" t="str">
            <v>CR</v>
          </cell>
          <cell r="E8048" t="str">
            <v>3,91</v>
          </cell>
        </row>
        <row r="8049">
          <cell r="A8049">
            <v>34580</v>
          </cell>
          <cell r="B8049" t="str">
            <v xml:space="preserve">BLOCO DE CONCRETO ESTRUTURAL 19 X 19 X 39 CM, FBK 8 MPA (NBR 6136)                                                                                                                                                                                                                                                                                                                                                                                                                                        </v>
          </cell>
          <cell r="C8049" t="str">
            <v xml:space="preserve">UN    </v>
          </cell>
          <cell r="D8049" t="str">
            <v>CR</v>
          </cell>
          <cell r="E8049" t="str">
            <v>4,36</v>
          </cell>
        </row>
        <row r="8050">
          <cell r="A8050">
            <v>25071</v>
          </cell>
          <cell r="B8050" t="str">
            <v xml:space="preserve">BLOCO DE CONCRETO ESTRUTURAL 9 X 19 X 39 CM, FBK 4,5 MPA (NBR 6136)                                                                                                                                                                                                                                                                                                                                                                                                                                       </v>
          </cell>
          <cell r="C8050" t="str">
            <v xml:space="preserve">UN    </v>
          </cell>
          <cell r="D8050" t="str">
            <v>CR</v>
          </cell>
          <cell r="E8050" t="str">
            <v>2,17</v>
          </cell>
        </row>
        <row r="8051">
          <cell r="A8051">
            <v>44171</v>
          </cell>
          <cell r="B8051" t="str">
            <v xml:space="preserve">BLOCO DE ENGATE RAPIDO PARA BASTIDOR TIPO M10                                                                                                                                                                                                                                                                                                                                                                                                                                                             </v>
          </cell>
          <cell r="C8051" t="str">
            <v xml:space="preserve">UN    </v>
          </cell>
          <cell r="D8051" t="str">
            <v>AS</v>
          </cell>
          <cell r="E8051" t="str">
            <v>19,30</v>
          </cell>
        </row>
        <row r="8052">
          <cell r="A8052">
            <v>38395</v>
          </cell>
          <cell r="B8052" t="str">
            <v xml:space="preserve">BLOCO DE ESPUMA MULTIUSO *23 X 13 X 8* CM                                                                                                                                                                                                                                                                                                                                                                                                                                                                 </v>
          </cell>
          <cell r="C8052" t="str">
            <v xml:space="preserve">UN    </v>
          </cell>
          <cell r="D8052" t="str">
            <v>CR</v>
          </cell>
          <cell r="E8052" t="str">
            <v>9,30</v>
          </cell>
        </row>
        <row r="8053">
          <cell r="A8053">
            <v>34583</v>
          </cell>
          <cell r="B8053" t="str">
            <v xml:space="preserve">BLOCO DE GESSO COMPACTO / MACICO, BRANCO, E = 10 CM, DIMENSOES *67 X 50* CM                                                                                                                                                                                                                                                                                                                                                                                                                               </v>
          </cell>
          <cell r="C8053" t="str">
            <v xml:space="preserve">M2    </v>
          </cell>
          <cell r="D8053" t="str">
            <v>CR</v>
          </cell>
          <cell r="E8053" t="str">
            <v>64,07</v>
          </cell>
        </row>
        <row r="8054">
          <cell r="A8054">
            <v>34584</v>
          </cell>
          <cell r="B8054" t="str">
            <v xml:space="preserve">BLOCO DE GESSO VAZADO, BRANCO, E = *7* CM, DIMENSOES *67 X 50* CM                                                                                                                                                                                                                                                                                                                                                                                                                                         </v>
          </cell>
          <cell r="C8054" t="str">
            <v xml:space="preserve">M2    </v>
          </cell>
          <cell r="D8054" t="str">
            <v>CR</v>
          </cell>
          <cell r="E8054" t="str">
            <v>46,99</v>
          </cell>
        </row>
        <row r="8055">
          <cell r="A8055">
            <v>709</v>
          </cell>
          <cell r="B8055" t="str">
            <v xml:space="preserve">BLOCO DE POLIETILENO ALTA DENSIDADE, *27* X *30* X *100* CM, ACOMPANHADOS PLACAS  TERMINAIS  E LONGARINAS, PARA FUNDO DE FILTRO                                                                                                                                                                                                                                                                                                                                                                           </v>
          </cell>
          <cell r="C8055" t="str">
            <v xml:space="preserve">M2    </v>
          </cell>
          <cell r="D8055" t="str">
            <v>AS</v>
          </cell>
          <cell r="E8055" t="str">
            <v>722,22</v>
          </cell>
        </row>
        <row r="8056">
          <cell r="A8056">
            <v>34599</v>
          </cell>
          <cell r="B8056" t="str">
            <v xml:space="preserve">BLOCO DE VEDACAO CONCRETO APARENTE 9 X 19 X 39 CM (CLASSE C - NBR 6136)                                                                                                                                                                                                                                                                                                                                                                                                                                   </v>
          </cell>
          <cell r="C8056" t="str">
            <v xml:space="preserve">UN    </v>
          </cell>
          <cell r="D8056" t="str">
            <v>CR</v>
          </cell>
          <cell r="E8056" t="str">
            <v>2,23</v>
          </cell>
        </row>
        <row r="8057">
          <cell r="A8057">
            <v>34592</v>
          </cell>
          <cell r="B8057" t="str">
            <v xml:space="preserve">BLOCO DE VEDACAO CONCRETO 14 X 19 X 29 CM (CLASSE C - NBR 6136)                                                                                                                                                                                                                                                                                                                                                                                                                                           </v>
          </cell>
          <cell r="C8057" t="str">
            <v xml:space="preserve">UN    </v>
          </cell>
          <cell r="D8057" t="str">
            <v>CR</v>
          </cell>
          <cell r="E8057" t="str">
            <v>2,48</v>
          </cell>
        </row>
        <row r="8058">
          <cell r="A8058">
            <v>37103</v>
          </cell>
          <cell r="B8058" t="str">
            <v xml:space="preserve">BLOCO DE VEDACAO DE CONCRETO APARENTE 14 X 19 X 39 CM (CLASSE C - NBR 6136)                                                                                                                                                                                                                                                                                                                                                                                                                               </v>
          </cell>
          <cell r="C8058" t="str">
            <v xml:space="preserve">UN    </v>
          </cell>
          <cell r="D8058" t="str">
            <v>CR</v>
          </cell>
          <cell r="E8058" t="str">
            <v>2,84</v>
          </cell>
        </row>
        <row r="8059">
          <cell r="A8059">
            <v>34555</v>
          </cell>
          <cell r="B8059" t="str">
            <v xml:space="preserve">BLOCO DE VEDACAO DE CONCRETO APARENTE 19 X 19 X 39 CM  (CLASSE C - NBR 6136)                                                                                                                                                                                                                                                                                                                                                                                                                              </v>
          </cell>
          <cell r="C8059" t="str">
            <v xml:space="preserve">UN    </v>
          </cell>
          <cell r="D8059" t="str">
            <v>CR</v>
          </cell>
          <cell r="E8059" t="str">
            <v>3,61</v>
          </cell>
        </row>
        <row r="8060">
          <cell r="A8060">
            <v>674</v>
          </cell>
          <cell r="B8060" t="str">
            <v xml:space="preserve">BLOCO DE VEDACAO DE CONCRETO CELULAR AUTOCLAVADO 10 X 30 X 60 CM (E X A X C)                                                                                                                                                                                                                                                                                                                                                                                                                              </v>
          </cell>
          <cell r="C8060" t="str">
            <v xml:space="preserve">M2    </v>
          </cell>
          <cell r="D8060" t="str">
            <v>AS</v>
          </cell>
          <cell r="E8060" t="str">
            <v>85,00</v>
          </cell>
        </row>
        <row r="8061">
          <cell r="A8061">
            <v>34600</v>
          </cell>
          <cell r="B8061" t="str">
            <v xml:space="preserve">BLOCO DE VEDACAO DE CONCRETO CELULAR AUTOCLAVADO 15 X 30 X 60 CM (E X A X C)                                                                                                                                                                                                                                                                                                                                                                                                                              </v>
          </cell>
          <cell r="C8061" t="str">
            <v xml:space="preserve">M2    </v>
          </cell>
          <cell r="D8061" t="str">
            <v>AS</v>
          </cell>
          <cell r="E8061" t="str">
            <v>124,85</v>
          </cell>
        </row>
        <row r="8062">
          <cell r="A8062">
            <v>652</v>
          </cell>
          <cell r="B8062" t="str">
            <v xml:space="preserve">BLOCO DE VEDACAO DE CONCRETO CELULAR AUTOCLAVADO 20 X 30 X 60 CM (E X A X C)                                                                                                                                                                                                                                                                                                                                                                                                                              </v>
          </cell>
          <cell r="C8062" t="str">
            <v xml:space="preserve">M2    </v>
          </cell>
          <cell r="D8062" t="str">
            <v>AS</v>
          </cell>
          <cell r="E8062" t="str">
            <v>191,25</v>
          </cell>
        </row>
        <row r="8063">
          <cell r="A8063">
            <v>651</v>
          </cell>
          <cell r="B8063" t="str">
            <v xml:space="preserve">BLOCO DE VEDACAO DE CONCRETO 14 X 19 X 39 CM (CLASSE C - NBR 6136)                                                                                                                                                                                                                                                                                                                                                                                                                                        </v>
          </cell>
          <cell r="C8063" t="str">
            <v xml:space="preserve">UN    </v>
          </cell>
          <cell r="D8063" t="str">
            <v>CR</v>
          </cell>
          <cell r="E8063" t="str">
            <v>2,74</v>
          </cell>
        </row>
        <row r="8064">
          <cell r="A8064">
            <v>654</v>
          </cell>
          <cell r="B8064" t="str">
            <v xml:space="preserve">BLOCO DE VEDACAO DE CONCRETO 19 X 19 X 39 CM (CLASSE C - NBR 6136)                                                                                                                                                                                                                                                                                                                                                                                                                                        </v>
          </cell>
          <cell r="C8064" t="str">
            <v xml:space="preserve">UN    </v>
          </cell>
          <cell r="D8064" t="str">
            <v>CR</v>
          </cell>
          <cell r="E8064" t="str">
            <v>3,39</v>
          </cell>
        </row>
        <row r="8065">
          <cell r="A8065">
            <v>650</v>
          </cell>
          <cell r="B8065" t="str">
            <v xml:space="preserve">BLOCO DE VEDACAO DE CONCRETO, 9 X 19 X 39 CM (CLASSE C - NBR 6136)                                                                                                                                                                                                                                                                                                                                                                                                                                        </v>
          </cell>
          <cell r="C8065" t="str">
            <v xml:space="preserve">UN    </v>
          </cell>
          <cell r="D8065" t="str">
            <v xml:space="preserve">C </v>
          </cell>
          <cell r="E8065" t="str">
            <v>2,19</v>
          </cell>
        </row>
        <row r="8066">
          <cell r="A8066">
            <v>718</v>
          </cell>
          <cell r="B8066" t="str">
            <v xml:space="preserve">BLOCO DE VIDRO / ELEMENTO VAZADO, INCOLOR, VENEZIANA, *20 X 20 X 6* CM (A X L X E)                                                                                                                                                                                                                                                                                                                                                                                                                        </v>
          </cell>
          <cell r="C8066" t="str">
            <v xml:space="preserve">UN    </v>
          </cell>
          <cell r="D8066" t="str">
            <v>CR</v>
          </cell>
          <cell r="E8066" t="str">
            <v>39,48</v>
          </cell>
        </row>
        <row r="8067">
          <cell r="A8067">
            <v>11981</v>
          </cell>
          <cell r="B8067" t="str">
            <v xml:space="preserve">BLOCO DE VIDRO / ELEMENTO VAZADO, INCOLOR, VENEZIANA, DE *20 X 10 X 8* CM (A X L X E)                                                                                                                                                                                                                                                                                                                                                                                                                     </v>
          </cell>
          <cell r="C8067" t="str">
            <v xml:space="preserve">UN    </v>
          </cell>
          <cell r="D8067" t="str">
            <v>CR</v>
          </cell>
          <cell r="E8067" t="str">
            <v>38,35</v>
          </cell>
        </row>
        <row r="8068">
          <cell r="A8068">
            <v>34586</v>
          </cell>
          <cell r="B8068" t="str">
            <v xml:space="preserve">BLOCO ESTRUTURAL CERAMICO 14 X 19 X 29 CM, 6,0 MPA (NBR 15270)                                                                                                                                                                                                                                                                                                                                                                                                                                            </v>
          </cell>
          <cell r="C8068" t="str">
            <v xml:space="preserve">UN    </v>
          </cell>
          <cell r="D8068" t="str">
            <v>CR</v>
          </cell>
          <cell r="E8068" t="str">
            <v>2,10</v>
          </cell>
        </row>
        <row r="8069">
          <cell r="A8069">
            <v>38603</v>
          </cell>
          <cell r="B8069" t="str">
            <v xml:space="preserve">BLOCO ESTRUTURAL CERAMICO 14 X 19 X 34 CM, 6,0 MPA (NBR 15270)                                                                                                                                                                                                                                                                                                                                                                                                                                            </v>
          </cell>
          <cell r="C8069" t="str">
            <v xml:space="preserve">UN    </v>
          </cell>
          <cell r="D8069" t="str">
            <v>CR</v>
          </cell>
          <cell r="E8069" t="str">
            <v>2,55</v>
          </cell>
        </row>
        <row r="8070">
          <cell r="A8070">
            <v>34588</v>
          </cell>
          <cell r="B8070" t="str">
            <v xml:space="preserve">BLOCO ESTRUTURAL CERAMICO 14 X 19 X 39 CM, 6,0 MPA (NBR 15270)                                                                                                                                                                                                                                                                                                                                                                                                                                            </v>
          </cell>
          <cell r="C8070" t="str">
            <v xml:space="preserve">UN    </v>
          </cell>
          <cell r="D8070" t="str">
            <v>CR</v>
          </cell>
          <cell r="E8070" t="str">
            <v>2,75</v>
          </cell>
        </row>
        <row r="8071">
          <cell r="A8071">
            <v>34590</v>
          </cell>
          <cell r="B8071" t="str">
            <v xml:space="preserve">BLOCO ESTRUTURAL CERAMICO 19 X 19 X 29 CM, 6,0 MPA (NBR 15270)                                                                                                                                                                                                                                                                                                                                                                                                                                            </v>
          </cell>
          <cell r="C8071" t="str">
            <v xml:space="preserve">UN    </v>
          </cell>
          <cell r="D8071" t="str">
            <v>CR</v>
          </cell>
          <cell r="E8071" t="str">
            <v>2,51</v>
          </cell>
        </row>
        <row r="8072">
          <cell r="A8072">
            <v>34591</v>
          </cell>
          <cell r="B8072" t="str">
            <v xml:space="preserve">BLOCO ESTRUTURAL CERAMICO 19 X 19 X 39 CM, 6,0 MPA (NBR 15270)                                                                                                                                                                                                                                                                                                                                                                                                                                            </v>
          </cell>
          <cell r="C8072" t="str">
            <v xml:space="preserve">UN    </v>
          </cell>
          <cell r="D8072" t="str">
            <v>CR</v>
          </cell>
          <cell r="E8072" t="str">
            <v>3,40</v>
          </cell>
        </row>
        <row r="8073">
          <cell r="A8073">
            <v>40517</v>
          </cell>
          <cell r="B8073" t="str">
            <v xml:space="preserve">BLOQUETE/PISO DE CONCRETO - MODELO BLOCO PISOGRAMA/CONCREGRAMA 2 FUROS, DIMENSOES APROX. DE 35 CM X 15 CM E ESPESSURA DE 7 CM (+/- 1 CM), COR NATURAL                                                                                                                                                                                                                                                                                                                                                     </v>
          </cell>
          <cell r="C8073" t="str">
            <v xml:space="preserve">M2    </v>
          </cell>
          <cell r="D8073" t="str">
            <v>CR</v>
          </cell>
          <cell r="E8073" t="str">
            <v>41,92</v>
          </cell>
        </row>
        <row r="8074">
          <cell r="A8074">
            <v>40515</v>
          </cell>
          <cell r="B8074" t="str">
            <v xml:space="preserve">BLOQUETE/PISO DE CONCRETO - MODELO PISOGRAMA/CONCREGRAMA/PAVI-GRADE/GRAMEIRO, DIMENSOES APROXIMADAS DE 60 CM X 45 CM E ESPESSURA DE 8 CM (+/- 1 CM), COR NATURAL                                                                                                                                                                                                                                                                                                                                          </v>
          </cell>
          <cell r="C8074" t="str">
            <v xml:space="preserve">M2    </v>
          </cell>
          <cell r="D8074" t="str">
            <v>CR</v>
          </cell>
          <cell r="E8074" t="str">
            <v>94,32</v>
          </cell>
        </row>
        <row r="8075">
          <cell r="A8075">
            <v>40529</v>
          </cell>
          <cell r="B8075" t="str">
            <v xml:space="preserve">BLOQUETE/PISO INTERTRAVADO DE CONCRETO - MODELO ONDA/16 FACES/RETANGULAR/TIJOLINHO/PAVER/HOLANDES/PARALELEPIPEDO, *22 CM X *11 CM, E = 10 CM, RESISTENCIA DE 50 MPA (NBR 9781), COR NATURAL                                                                                                                                                                                                                                                                                                               </v>
          </cell>
          <cell r="C8075" t="str">
            <v xml:space="preserve">M2    </v>
          </cell>
          <cell r="D8075" t="str">
            <v>CR</v>
          </cell>
          <cell r="E8075" t="str">
            <v>60,26</v>
          </cell>
        </row>
        <row r="8076">
          <cell r="A8076">
            <v>36170</v>
          </cell>
          <cell r="B8076" t="str">
            <v xml:space="preserve">BLOQUETE/PISO INTERTRAVADO DE CONCRETO - MODELO ONDA/16 FACES/RETANGULAR/TIJOLINHO/PAVER/HOLANDES/PARALELEPIPEDO, *22 CM X 11* CM, E = 8 CM, RESISTENCIA DE 35 MPA (NBR 9781), COR NATURAL                                                                                                                                                                                                                                                                                                                </v>
          </cell>
          <cell r="C8076" t="str">
            <v xml:space="preserve">M2    </v>
          </cell>
          <cell r="D8076" t="str">
            <v xml:space="preserve">C </v>
          </cell>
          <cell r="E8076" t="str">
            <v>50,00</v>
          </cell>
        </row>
        <row r="8077">
          <cell r="A8077">
            <v>40524</v>
          </cell>
          <cell r="B8077" t="str">
            <v xml:space="preserve">BLOQUETE/PISO INTERTRAVADO DE CONCRETO - MODELO ONDA/16 FACES/RETANGULAR/TIJOLINHO/PAVER/HOLANDES/PARALELEPIPEDO, 20 CM X 10 CM, E = 10 CM, RESISTENCIA DE 35 MPA (NBR 9781), COR NATURAL                                                                                                                                                                                                                                                                                                                 </v>
          </cell>
          <cell r="C8077" t="str">
            <v xml:space="preserve">M2    </v>
          </cell>
          <cell r="D8077" t="str">
            <v>CR</v>
          </cell>
          <cell r="E8077" t="str">
            <v>58,95</v>
          </cell>
        </row>
        <row r="8078">
          <cell r="A8078">
            <v>36156</v>
          </cell>
          <cell r="B8078" t="str">
            <v xml:space="preserve">BLOQUETE/PISO INTERTRAVADO DE CONCRETO - MODELO ONDA/16 FACES/RETANGULAR/TIJOLINHO/PAVER/HOLANDES/PARALELEPIPEDO, 20 CM X 10 CM, E = 6 CM, RESISTENCIA DE 35 MPA (NBR 9781), COLORIDO                                                                                                                                                                                                                                                                                                                     </v>
          </cell>
          <cell r="C8078" t="str">
            <v xml:space="preserve">M2    </v>
          </cell>
          <cell r="D8078" t="str">
            <v>CR</v>
          </cell>
          <cell r="E8078" t="str">
            <v>45,85</v>
          </cell>
        </row>
        <row r="8079">
          <cell r="A8079">
            <v>36155</v>
          </cell>
          <cell r="B8079" t="str">
            <v xml:space="preserve">BLOQUETE/PISO INTERTRAVADO DE CONCRETO - MODELO ONDA/16 FACES/RETANGULAR/TIJOLINHO/PAVER/HOLANDES/PARALELEPIPEDO, 20 CM X 10 CM, E = 6 CM, RESISTENCIA DE 35 MPA (NBR 9781), COR NATURAL                                                                                                                                                                                                                                                                                                                  </v>
          </cell>
          <cell r="C8079" t="str">
            <v xml:space="preserve">M2    </v>
          </cell>
          <cell r="D8079" t="str">
            <v>CR</v>
          </cell>
          <cell r="E8079" t="str">
            <v>39,58</v>
          </cell>
        </row>
        <row r="8080">
          <cell r="A8080">
            <v>36154</v>
          </cell>
          <cell r="B8080" t="str">
            <v xml:space="preserve">BLOQUETE/PISO INTERTRAVADO DE CONCRETO - MODELO ONDA/16 FACES/RETANGULAR/TIJOLINHO/PAVER/HOLANDES/PARALELEPIPEDO, 20 CM X 10 CM, E = 8 CM, RESISTENCIA DE 35 MPA (NBR 9781), COLORIDO                                                                                                                                                                                                                                                                                                                     </v>
          </cell>
          <cell r="C8080" t="str">
            <v xml:space="preserve">M2    </v>
          </cell>
          <cell r="D8080" t="str">
            <v>CR</v>
          </cell>
          <cell r="E8080" t="str">
            <v>55,02</v>
          </cell>
        </row>
        <row r="8081">
          <cell r="A8081">
            <v>695</v>
          </cell>
          <cell r="B8081" t="str">
            <v xml:space="preserve">BLOQUETE/PISO INTERTRAVADO DE CONCRETO - MODELO RAQUETE, *22 CM X 13,5* CM, E = 6 CM, RESISTENCIA DE 35 MPA (NBR 9781), COR NATURAL                                                                                                                                                                                                                                                                                                                                                                       </v>
          </cell>
          <cell r="C8081" t="str">
            <v xml:space="preserve">M2    </v>
          </cell>
          <cell r="D8081" t="str">
            <v>CR</v>
          </cell>
          <cell r="E8081" t="str">
            <v>40,41</v>
          </cell>
        </row>
        <row r="8082">
          <cell r="A8082">
            <v>679</v>
          </cell>
          <cell r="B8082" t="str">
            <v xml:space="preserve">BLOQUETE/PISO INTERTRAVADO DE CONCRETO - MODELO SEXTAVADO / HEXAGONAL, 25 CM X 25 CM, E = 10 CM, RESISTENCIA DE 35 MPA (NBR 9781), COR NATURAL                                                                                                                                                                                                                                                                                                                                                            </v>
          </cell>
          <cell r="C8082" t="str">
            <v xml:space="preserve">M2    </v>
          </cell>
          <cell r="D8082" t="str">
            <v>CR</v>
          </cell>
          <cell r="E8082" t="str">
            <v>60,26</v>
          </cell>
        </row>
        <row r="8083">
          <cell r="A8083">
            <v>711</v>
          </cell>
          <cell r="B8083" t="str">
            <v xml:space="preserve">BLOQUETE/PISO INTERTRAVADO DE CONCRETO - MODELO SEXTAVADO / HEXAGONAL, 25 CM X 25 CM, E = 6 CM, RESISTENCIA DE 35 MPA (NBR 9781), COR NATURAL                                                                                                                                                                                                                                                                                                                                                             </v>
          </cell>
          <cell r="C8083" t="str">
            <v xml:space="preserve">M2    </v>
          </cell>
          <cell r="D8083" t="str">
            <v>CR</v>
          </cell>
          <cell r="E8083" t="str">
            <v>39,86</v>
          </cell>
        </row>
        <row r="8084">
          <cell r="A8084">
            <v>712</v>
          </cell>
          <cell r="B8084" t="str">
            <v xml:space="preserve">BLOQUETE/PISO INTERTRAVADO DE CONCRETO - MODELO SEXTAVADO / HEXAGONAL, 25 CM X 25 CM, E = 8 CM, RESISTENCIA DE 35 MPA (NBR 9781), COR NATURAL                                                                                                                                                                                                                                                                                                                                                             </v>
          </cell>
          <cell r="C8084" t="str">
            <v xml:space="preserve">M2    </v>
          </cell>
          <cell r="D8084" t="str">
            <v>CR</v>
          </cell>
          <cell r="E8084" t="str">
            <v>50,21</v>
          </cell>
        </row>
        <row r="8085">
          <cell r="A8085">
            <v>12614</v>
          </cell>
          <cell r="B8085" t="str">
            <v xml:space="preserve">BOCAL PVC, PARA CALHA PLUVIAL, DIAMETRO DA SAIDA ENTRE *75 E 120* MM, PARA DRENAGEM PLUVIAL PREDIAL                                                                                                                                                                                                                                                                                                                                                                                                       </v>
          </cell>
          <cell r="C8085" t="str">
            <v xml:space="preserve">UN    </v>
          </cell>
          <cell r="D8085" t="str">
            <v>CR</v>
          </cell>
          <cell r="E8085" t="str">
            <v>48,84</v>
          </cell>
        </row>
        <row r="8086">
          <cell r="A8086">
            <v>6140</v>
          </cell>
          <cell r="B8086" t="str">
            <v xml:space="preserve">BOLSA DE LIGACAO EM PVC FLEXIVEL PARA VASO SANITARIO 40 MM (1 1/2")                                                                                                                                                                                                                                                                                                                                                                                                                                       </v>
          </cell>
          <cell r="C8086" t="str">
            <v xml:space="preserve">UN    </v>
          </cell>
          <cell r="D8086" t="str">
            <v>CR</v>
          </cell>
          <cell r="E8086" t="str">
            <v>4,09</v>
          </cell>
        </row>
        <row r="8087">
          <cell r="A8087">
            <v>38399</v>
          </cell>
          <cell r="B8087" t="str">
            <v xml:space="preserve">BOLSA DE LONA PARA FERRAMENTAS *50 X 35 X 25* CM                                                                                                                                                                                                                                                                                                                                                                                                                                                          </v>
          </cell>
          <cell r="C8087" t="str">
            <v xml:space="preserve">UN    </v>
          </cell>
          <cell r="D8087" t="str">
            <v>CR</v>
          </cell>
          <cell r="E8087" t="str">
            <v>380,11</v>
          </cell>
        </row>
        <row r="8088">
          <cell r="A8088">
            <v>735</v>
          </cell>
          <cell r="B8088" t="str">
            <v xml:space="preserve">BOMBA CENTRIFUGA  MOTOR ELETRICO TRIFASICO 1,48HP  DIAMETRO DE SUCCAO X ELEVACAO 1" X 1", 4 ESTAGIOS, DIAMETRO DOS ROTORES 3 X 107 MM + 1 X 100 MM, HM/Q: 10 M / 5,3 M3/H A 70 M / 1,8 M3/H                                                                                                                                                                                                                                                                                                               </v>
          </cell>
          <cell r="C8088" t="str">
            <v xml:space="preserve">UN    </v>
          </cell>
          <cell r="D8088" t="str">
            <v>CR</v>
          </cell>
          <cell r="E8088" t="str">
            <v>3.049,82</v>
          </cell>
        </row>
        <row r="8089">
          <cell r="A8089">
            <v>736</v>
          </cell>
          <cell r="B8089" t="str">
            <v xml:space="preserve">BOMBA CENTRIFUGA  MOTOR ELETRICO TRIFASICO 2,96HP, DIAMETRO DE SUCCAO X ELEVACAO 1 1/2" X 1 1/4", DIAMETRO DO ROTOR 148 MM, HM/Q: 34 M / 14,80 M3/H A 40 M / 8,60 M3/H                                                                                                                                                                                                                                                                                                                                    </v>
          </cell>
          <cell r="C8089" t="str">
            <v xml:space="preserve">UN    </v>
          </cell>
          <cell r="D8089" t="str">
            <v>CR</v>
          </cell>
          <cell r="E8089" t="str">
            <v>2.564,35</v>
          </cell>
        </row>
        <row r="8090">
          <cell r="A8090">
            <v>729</v>
          </cell>
          <cell r="B8090" t="str">
            <v xml:space="preserve">BOMBA CENTRIFUGA COM MOTOR ELETRICO MONOFASICO, POTENCIA 0,33 HP,  BOCAIS 1" X 3/4", DIAMETRO DO ROTOR 99 MM, HM/Q = 4 MCA / 8,5 M3/H A 18 MCA / 0,90 M3/H                                                                                                                                                                                                                                                                                                                                                </v>
          </cell>
          <cell r="C8090" t="str">
            <v xml:space="preserve">UN    </v>
          </cell>
          <cell r="D8090" t="str">
            <v xml:space="preserve">C </v>
          </cell>
          <cell r="E8090" t="str">
            <v>1.045,00</v>
          </cell>
        </row>
        <row r="8091">
          <cell r="A8091">
            <v>39925</v>
          </cell>
          <cell r="B8091" t="str">
            <v xml:space="preserve">BOMBA CENTRIFUGA MONOESTAGIO COM MOTOR ELETRICO MONOFASICO, POTENCIA 15 HP,  DIAMETRO DO ROTOR *173* MM, HM/Q = *30* MCA / *90* M3/H A *45* MCA / *55* M3/H                                                                                                                                                                                                                                                                                                                                               </v>
          </cell>
          <cell r="C8091" t="str">
            <v xml:space="preserve">UN    </v>
          </cell>
          <cell r="D8091" t="str">
            <v>CR</v>
          </cell>
          <cell r="E8091" t="str">
            <v>15.100,15</v>
          </cell>
        </row>
        <row r="8092">
          <cell r="A8092">
            <v>731</v>
          </cell>
          <cell r="B8092" t="str">
            <v xml:space="preserve">BOMBA CENTRIFUGA MOTOR ELETRICO MONOFASICO 0,49 HP  BOCAIS 1" X 3/4", DIAMETRO DO ROTOR 110 MM, HM/Q: 6 M / 8,3 M3/H A 20 M / 1,2 M3/H                                                                                                                                                                                                                                                                                                                                                                    </v>
          </cell>
          <cell r="C8092" t="str">
            <v xml:space="preserve">UN    </v>
          </cell>
          <cell r="D8092" t="str">
            <v>CR</v>
          </cell>
          <cell r="E8092" t="str">
            <v>1.017,04</v>
          </cell>
        </row>
        <row r="8093">
          <cell r="A8093">
            <v>10575</v>
          </cell>
          <cell r="B8093" t="str">
            <v xml:space="preserve">BOMBA CENTRIFUGA MOTOR ELETRICO MONOFASICO 0,50 CV DIAMETRO DE SUCCAO X ELEVACAO 3/4" X 3/4", MONOESTAGIO, DIAMETRO DOS ROTORES 114 MM, HM/Q: 2 M / 2,99 M3/H A 24 M / 0,71 M3/H                                                                                                                                                                                                                                                                                                                          </v>
          </cell>
          <cell r="C8093" t="str">
            <v xml:space="preserve">UN    </v>
          </cell>
          <cell r="D8093" t="str">
            <v>CR</v>
          </cell>
          <cell r="E8093" t="str">
            <v>1.587,17</v>
          </cell>
        </row>
        <row r="8094">
          <cell r="A8094">
            <v>733</v>
          </cell>
          <cell r="B8094" t="str">
            <v xml:space="preserve">BOMBA CENTRIFUGA MOTOR ELETRICO MONOFASICO 0,74HP  DIAMETRO DE SUCCAO X ELEVACAO 1 1/4" X 1", DIAMETRO DO ROTOR 120 MM, HM/Q: 8 M / 7,70 M3/H A 24 M / 2,80 M3/H                                                                                                                                                                                                                                                                                                                                          </v>
          </cell>
          <cell r="C8094" t="str">
            <v xml:space="preserve">UN    </v>
          </cell>
          <cell r="D8094" t="str">
            <v>CR</v>
          </cell>
          <cell r="E8094" t="str">
            <v>1.737,76</v>
          </cell>
        </row>
        <row r="8095">
          <cell r="A8095">
            <v>732</v>
          </cell>
          <cell r="B8095" t="str">
            <v xml:space="preserve">BOMBA CENTRIFUGA MOTOR ELETRICO TRIFASICO 0,99HP  DIAMETRO DE SUCCAO X ELEVACAO 1" X 1", DIAMETRO DO ROTOR 145 MM, HM/Q: 14 M / 8,4 M3/H A 40 M / 0,60 M3/H                                                                                                                                                                                                                                                                                                                                               </v>
          </cell>
          <cell r="C8095" t="str">
            <v xml:space="preserve">UN    </v>
          </cell>
          <cell r="D8095" t="str">
            <v>CR</v>
          </cell>
          <cell r="E8095" t="str">
            <v>1.714,40</v>
          </cell>
        </row>
        <row r="8096">
          <cell r="A8096">
            <v>737</v>
          </cell>
          <cell r="B8096" t="str">
            <v xml:space="preserve">BOMBA CENTRIFUGA MOTOR ELETRICO TRIFASICO 14,8 HP, DIAMETRO DE SUCCAO X ELEVACAO 2 1/2" X 2", DIAMETRO DO ROTOR 195 MM, HM/Q: 62 M / 55,5 M3/H A 80 M / 31,50 M3/H                                                                                                                                                                                                                                                                                                                                        </v>
          </cell>
          <cell r="C8096" t="str">
            <v xml:space="preserve">UN    </v>
          </cell>
          <cell r="D8096" t="str">
            <v>CR</v>
          </cell>
          <cell r="E8096" t="str">
            <v>9.613,83</v>
          </cell>
        </row>
        <row r="8097">
          <cell r="A8097">
            <v>738</v>
          </cell>
          <cell r="B8097" t="str">
            <v xml:space="preserve">BOMBA CENTRIFUGA MOTOR ELETRICO TRIFASICO 5HP, DIAMETRO DE SUCCAO X ELEVACAO 2" X 1 1/2", DIAMETRO DO ROTOR 155 MM, HM/Q: 40 M / 20,40 M3/H A 46 M / 9,20 M3/H                                                                                                                                                                                                                                                                                                                                            </v>
          </cell>
          <cell r="C8097" t="str">
            <v xml:space="preserve">UN    </v>
          </cell>
          <cell r="D8097" t="str">
            <v>CR</v>
          </cell>
          <cell r="E8097" t="str">
            <v>4.457,86</v>
          </cell>
        </row>
        <row r="8098">
          <cell r="A8098">
            <v>740</v>
          </cell>
          <cell r="B8098" t="str">
            <v xml:space="preserve">BOMBA CENTRIFUGA MOTOR ELETRICO TRIFASICO 9,86 DIAMETRO DE SUCCAO X ELEVACAO 1" X 1", 4 ESTAGIOS, DIAMETRO DOS ROTORES 4 X 146 MM, HM/Q: 85 M / 14,9 M3/H A 140 M / 4,2 M3/H                                                                                                                                                                                                                                                                                                                              </v>
          </cell>
          <cell r="C8098" t="str">
            <v xml:space="preserve">UN    </v>
          </cell>
          <cell r="D8098" t="str">
            <v>CR</v>
          </cell>
          <cell r="E8098" t="str">
            <v>9.044,08</v>
          </cell>
        </row>
        <row r="8099">
          <cell r="A8099">
            <v>734</v>
          </cell>
          <cell r="B8099" t="str">
            <v xml:space="preserve">BOMBA CENTRIFUGA,  MOTOR ELETRICO TRIFASICO 1,48HP  DIAMETRO DE SUCCAO X ELEVACAO 1 1/2" X 1", DIAMETRO DO ROTOR 117 MM, HM/Q: 10 M / 21,9 M3/H A 24 M / 6,1 M3/H                                                                                                                                                                                                                                                                                                                                         </v>
          </cell>
          <cell r="C8099" t="str">
            <v xml:space="preserve">UN    </v>
          </cell>
          <cell r="D8099" t="str">
            <v>CR</v>
          </cell>
          <cell r="E8099" t="str">
            <v>1.837,83</v>
          </cell>
        </row>
        <row r="8100">
          <cell r="A8100">
            <v>39008</v>
          </cell>
          <cell r="B8100" t="str">
            <v xml:space="preserve">BOMBA DE PROJECAO DE CONCRETO SECO, POTENCIA 10 CV, VAZAO 3 M3/H                                                                                                                                                                                                                                                                                                                                                                                                                                          </v>
          </cell>
          <cell r="C8100" t="str">
            <v xml:space="preserve">UN    </v>
          </cell>
          <cell r="D8100" t="str">
            <v>CR</v>
          </cell>
          <cell r="E8100" t="str">
            <v>73.678,20</v>
          </cell>
        </row>
        <row r="8101">
          <cell r="A8101">
            <v>39009</v>
          </cell>
          <cell r="B8101" t="str">
            <v xml:space="preserve">BOMBA DE PROJECAO DE CONCRETO SECO, POTENCIA 10 CV, VAZAO 6 M3/H                                                                                                                                                                                                                                                                                                                                                                                                                                          </v>
          </cell>
          <cell r="C8101" t="str">
            <v xml:space="preserve">UN    </v>
          </cell>
          <cell r="D8101" t="str">
            <v>CR</v>
          </cell>
          <cell r="E8101" t="str">
            <v>78.937,06</v>
          </cell>
        </row>
        <row r="8102">
          <cell r="A8102">
            <v>10587</v>
          </cell>
          <cell r="B8102" t="str">
            <v xml:space="preserve">BOMBA SUBMERSA PARA POCOS TUBULARES PROFUNDOS DIAMETRO DE 4 POLEGADAS, ELETRICA, MONOFASICA, POTENCIA 0,49 HP, 13 ESTAGIOS, BOCAL DE DESCARGA DIAMETRO DE UMA POLEGADA E MEIA, HM/Q = 18 M / 1,90 M3/H A 85 M / 0,60 M3/H                                                                                                                                                                                                                                                                                 </v>
          </cell>
          <cell r="C8102" t="str">
            <v xml:space="preserve">UN    </v>
          </cell>
          <cell r="D8102" t="str">
            <v>CR</v>
          </cell>
          <cell r="E8102" t="str">
            <v>4.021,79</v>
          </cell>
        </row>
        <row r="8103">
          <cell r="A8103">
            <v>759</v>
          </cell>
          <cell r="B8103" t="str">
            <v xml:space="preserve">BOMBA SUBMERSA PARA POCOS TUBULARES PROFUNDOS DIAMETRO DE 4 POLEGADAS, ELETRICA, TRIFASICA, POTENCIA 1,97 HP, 20 ESTAGIOS, BOCAL DE DESCARGA DIAMETRO DE UMA POLEGADA E MEIA, HM/Q = 18 M / 5,40 M3/H A 164 M / 0,80 M3/H                                                                                                                                                                                                                                                                                 </v>
          </cell>
          <cell r="C8103" t="str">
            <v xml:space="preserve">UN    </v>
          </cell>
          <cell r="D8103" t="str">
            <v>CR</v>
          </cell>
          <cell r="E8103" t="str">
            <v>5.782,54</v>
          </cell>
        </row>
        <row r="8104">
          <cell r="A8104">
            <v>761</v>
          </cell>
          <cell r="B8104" t="str">
            <v xml:space="preserve">BOMBA SUBMERSA PARA POCOS TUBULARES PROFUNDOS DIAMETRO DE 4 POLEGADAS, ELETRICA, TRIFASICA, POTENCIA 5,42 HP, 15 ESTAGIOS, BOCAL DE DESCARGA DIAMETRO DE 2 POLEGADAS, HM/Q = 18 M / 18,10 M3/H A 121 M / 2,90 M3/H                                                                                                                                                                                                                                                                                        </v>
          </cell>
          <cell r="C8104" t="str">
            <v xml:space="preserve">UN    </v>
          </cell>
          <cell r="D8104" t="str">
            <v>CR</v>
          </cell>
          <cell r="E8104" t="str">
            <v>9.801,88</v>
          </cell>
        </row>
        <row r="8105">
          <cell r="A8105">
            <v>750</v>
          </cell>
          <cell r="B8105" t="str">
            <v xml:space="preserve">BOMBA SUBMERSA PARA POCOS TUBULARES PROFUNDOS DIAMETRO DE 4 POLEGADAS, ELETRICA, TRIFASICA, POTENCIA 5,42 HP, 29 ESTAGIOS, BOCAL DE DESCARGA DE UMA POLEGADA E MEIA, HM/Q = 18 M / 8,10 M3/H A 201 M / 3,2 M3/H                                                                                                                                                                                                                                                                                           </v>
          </cell>
          <cell r="C8105" t="str">
            <v xml:space="preserve">UN    </v>
          </cell>
          <cell r="D8105" t="str">
            <v>CR</v>
          </cell>
          <cell r="E8105" t="str">
            <v>9.306,11</v>
          </cell>
        </row>
        <row r="8106">
          <cell r="A8106">
            <v>755</v>
          </cell>
          <cell r="B8106" t="str">
            <v xml:space="preserve">BOMBA SUBMERSA PARA POCOS TUBULARES PROFUNDOS DIAMETRO DE 6 POLEGADAS, ELETRICA, TRIFASICA, POTENCIA 27,12 HP, 7 ESTAGIOS, BOCAL DE DESCARGA DIAMETRO DE 4 POLEGADAS, HM/Q = 13,9 M / 90 M3/H A 44,0 M / 25,0 M3/H                                                                                                                                                                                                                                                                                        </v>
          </cell>
          <cell r="C8106" t="str">
            <v xml:space="preserve">UN    </v>
          </cell>
          <cell r="D8106" t="str">
            <v>CR</v>
          </cell>
          <cell r="E8106" t="str">
            <v>38.187,77</v>
          </cell>
        </row>
        <row r="8107">
          <cell r="A8107">
            <v>749</v>
          </cell>
          <cell r="B8107" t="str">
            <v xml:space="preserve">BOMBA SUBMERSA PARA POCOS TUBULARES PROFUNDOS DIAMETRO DE 6 POLEGADAS, ELETRICA, TRIFASICA, POTENCIA 3,45 HP, 5 ESTAGIOS, BOCAL DE DESCARGA DIAMETRO DE 2 POLEGADAS, HM/Q = 68,5 M / 6,12 M3/H A 39,5 M / 14,04 M3/H                                                                                                                                                                                                                                                                                      </v>
          </cell>
          <cell r="C8107" t="str">
            <v xml:space="preserve">UN    </v>
          </cell>
          <cell r="D8107" t="str">
            <v>CR</v>
          </cell>
          <cell r="E8107" t="str">
            <v>14.044,75</v>
          </cell>
        </row>
        <row r="8108">
          <cell r="A8108">
            <v>756</v>
          </cell>
          <cell r="B8108" t="str">
            <v xml:space="preserve">BOMBA SUBMERSA PARA POCOS TUBULARES PROFUNDOS DIAMETRO DE 6 POLEGADAS, ELETRICA, TRIFASICA, POTENCIA 32 HP, 9 ESTAGIOS, BOCAL DE DESCARGA DIAMETRO DE 4 POLEGADAS, HM/Q = 114,0 M / 13,9 M3/H A 57,0 M / 25,0 M3/H                                                                                                                                                                                                                                                                                        </v>
          </cell>
          <cell r="C8108" t="str">
            <v xml:space="preserve">UN    </v>
          </cell>
          <cell r="D8108" t="str">
            <v>CR</v>
          </cell>
          <cell r="E8108" t="str">
            <v>41.648,87</v>
          </cell>
        </row>
        <row r="8109">
          <cell r="A8109">
            <v>757</v>
          </cell>
          <cell r="B8109" t="str">
            <v xml:space="preserve">BOMBA SUBMERSIVEL,  ELETRICA, TRIFASICA, POTENCIA 6 HP, DIAMETRO DO ROTOR 127 MM, BOCAL DE SAIDA DIAMETRO DE 3 POLEGADAS, HM/Q = 7 M / 66,90 M3/H A 26 M / 2,88 M3/H                                                                                                                                                                                                                                                                                                                                      </v>
          </cell>
          <cell r="C8109" t="str">
            <v xml:space="preserve">UN    </v>
          </cell>
          <cell r="D8109" t="str">
            <v>CR</v>
          </cell>
          <cell r="E8109" t="str">
            <v>18.911,25</v>
          </cell>
        </row>
        <row r="8110">
          <cell r="A8110">
            <v>10588</v>
          </cell>
          <cell r="B8110" t="str">
            <v xml:space="preserve">BOMBA SUBMERSIVEL, ELETRICA, TRIFASICA, POTENCIA 0,98 HP, DIAMETRO DO ROTOR 142 MM SEMIABERTO, BOCAL DE SAIDA DIAMETRO DE 2 POLEGADAS, HM/Q = 2 M / 32 M3/H A 8 M / 16 M3/H                                                                                                                                                                                                                                                                                                                               </v>
          </cell>
          <cell r="C8110" t="str">
            <v xml:space="preserve">UN    </v>
          </cell>
          <cell r="D8110" t="str">
            <v>CR</v>
          </cell>
          <cell r="E8110" t="str">
            <v>4.175,13</v>
          </cell>
        </row>
        <row r="8111">
          <cell r="A8111">
            <v>10592</v>
          </cell>
          <cell r="B8111" t="str">
            <v xml:space="preserve">BOMBA SUBMERSIVEL, ELETRICA, TRIFASICA, POTENCIA 0,99 HP, DIAMETRO ROTOR 98 MM SEMIABERTO, BOCAL DE SAIDA DIAMETRO 2 POLEGADAS, HM/Q = 2 M / 28,90 M3/H A 14 M / 7 M3/H                                                                                                                                                                                                                                                                                                                                   </v>
          </cell>
          <cell r="C8111" t="str">
            <v xml:space="preserve">UN    </v>
          </cell>
          <cell r="D8111" t="str">
            <v xml:space="preserve">C </v>
          </cell>
          <cell r="E8111" t="str">
            <v>5.043,00</v>
          </cell>
        </row>
        <row r="8112">
          <cell r="A8112">
            <v>10589</v>
          </cell>
          <cell r="B8112" t="str">
            <v xml:space="preserve">BOMBA SUBMERSIVEL, ELETRICA, TRIFASICA, POTENCIA 1,97 HP, DIAMETRO DO ROTOR 144 MM SEMIABERTO, BOCAL DE SAIDA DIAMETRO DE 2 POLEGADAS, HM/Q = 2 M / 26,8 M3/H A 28 M / 4,6 M3/H                                                                                                                                                                                                                                                                                                                           </v>
          </cell>
          <cell r="C8112" t="str">
            <v xml:space="preserve">UN    </v>
          </cell>
          <cell r="D8112" t="str">
            <v>CR</v>
          </cell>
          <cell r="E8112" t="str">
            <v>6.774,95</v>
          </cell>
        </row>
        <row r="8113">
          <cell r="A8113">
            <v>760</v>
          </cell>
          <cell r="B8113" t="str">
            <v xml:space="preserve">BOMBA SUBMERSIVEL, ELETRICA, TRIFASICA, POTENCIA 13 HP, DIAMETRO DO ROTOR 170 MM, BOCAL DE SAIDA DIAMETRO DE 3 POLEGADAS, HM/Q = 11 M / 68,40 M3/H A 72 M / 3,6 M3/H                                                                                                                                                                                                                                                                                                                                      </v>
          </cell>
          <cell r="C8113" t="str">
            <v xml:space="preserve">UN    </v>
          </cell>
          <cell r="D8113" t="str">
            <v>CR</v>
          </cell>
          <cell r="E8113" t="str">
            <v>37.822,50</v>
          </cell>
        </row>
        <row r="8114">
          <cell r="A8114">
            <v>751</v>
          </cell>
          <cell r="B8114" t="str">
            <v xml:space="preserve">BOMBA SUBMERSIVEL, ELETRICA, TRIFASICA, POTENCIA 2,96 HP, DIAMETRO DO ROTOR 144 MM SEMIABERTO, BOCAL DE SAIDA DIAMETRO DE DUAS POLEGADAS, HM/Q = 2 M / 38,8 M3/H A 28 M / 5 M3/H                                                                                                                                                                                                                                                                                                                          </v>
          </cell>
          <cell r="C8114" t="str">
            <v xml:space="preserve">UN    </v>
          </cell>
          <cell r="D8114" t="str">
            <v>CR</v>
          </cell>
          <cell r="E8114" t="str">
            <v>5.957,04</v>
          </cell>
        </row>
        <row r="8115">
          <cell r="A8115">
            <v>754</v>
          </cell>
          <cell r="B8115" t="str">
            <v xml:space="preserve">BOMBA SUBMERSIVEL, ELETRICA, TRIFASICA, POTENCIA 3,75 HP, DIAMETRO DO ROTOR 90 MM SEMIABERTO, BOCAL DE SAIDA DIAMETRO DE 2 POLEGADAS, HM/Q = 5 M / 61,2 M3/H A 25,5 M / 3,6 M3/H                                                                                                                                                                                                                                                                                                                          </v>
          </cell>
          <cell r="C8115" t="str">
            <v xml:space="preserve">UN    </v>
          </cell>
          <cell r="D8115" t="str">
            <v>CR</v>
          </cell>
          <cell r="E8115" t="str">
            <v>9.455,62</v>
          </cell>
        </row>
        <row r="8116">
          <cell r="A8116">
            <v>44489</v>
          </cell>
          <cell r="B8116" t="str">
            <v xml:space="preserve">BOMBA TRIPLEX COM MOTOR A DIESEL, NACIONAL, DIAMETRO DE SUCCAO DE 2  1/2''                                                                                                                                                                                                                                                                                                                                                                                                                                </v>
          </cell>
          <cell r="C8116" t="str">
            <v xml:space="preserve">UN    </v>
          </cell>
          <cell r="D8116" t="str">
            <v>CR</v>
          </cell>
          <cell r="E8116" t="str">
            <v>259.786,53</v>
          </cell>
        </row>
        <row r="8117">
          <cell r="A8117">
            <v>39917</v>
          </cell>
          <cell r="B8117" t="str">
            <v xml:space="preserve">BOMBA TRIPLEX, PARA INJECAO DE CALDA DE CIMENTO, VAZAO MAXIMA DE *100* LITROS/MINUTO, PRESSAO MAXIMA DE *70* BAR, POTENCIA DE 15 CV                                                                                                                                                                                                                                                                                                                                                                       </v>
          </cell>
          <cell r="C8117" t="str">
            <v xml:space="preserve">UN    </v>
          </cell>
          <cell r="D8117" t="str">
            <v>CR</v>
          </cell>
          <cell r="E8117" t="str">
            <v>113.175,04</v>
          </cell>
        </row>
        <row r="8118">
          <cell r="A8118">
            <v>38167</v>
          </cell>
          <cell r="B8118" t="str">
            <v xml:space="preserve">BORBOLETA PARA JANELA TIPO GUILHOTINA, EM ZAMAC CROMADO                                                                                                                                                                                                                                                                                                                                                                                                                                                   </v>
          </cell>
          <cell r="C8118" t="str">
            <v xml:space="preserve">PAR   </v>
          </cell>
          <cell r="D8118" t="str">
            <v>CR</v>
          </cell>
          <cell r="E8118" t="str">
            <v>27,59</v>
          </cell>
        </row>
        <row r="8119">
          <cell r="A8119">
            <v>36145</v>
          </cell>
          <cell r="B8119" t="str">
            <v xml:space="preserve">BOTA DE PVC PRETA, CANO MEDIO, SEM FORRO                                                                                                                                                                                                                                                                                                                                                                                                                                                                  </v>
          </cell>
          <cell r="C8119" t="str">
            <v xml:space="preserve">PAR   </v>
          </cell>
          <cell r="D8119" t="str">
            <v>CR</v>
          </cell>
          <cell r="E8119" t="str">
            <v>44,55</v>
          </cell>
        </row>
        <row r="8120">
          <cell r="A8120">
            <v>12893</v>
          </cell>
          <cell r="B8120" t="str">
            <v xml:space="preserve">BOTA DE SEGURANCA COM BIQUEIRA DE ACO E COLARINHO ACOLCHOADO                                                                                                                                                                                                                                                                                                                                                                                                                                              </v>
          </cell>
          <cell r="C8120" t="str">
            <v xml:space="preserve">PAR   </v>
          </cell>
          <cell r="D8120" t="str">
            <v>CR</v>
          </cell>
          <cell r="E8120" t="str">
            <v>74,25</v>
          </cell>
        </row>
        <row r="8121">
          <cell r="A8121">
            <v>11685</v>
          </cell>
          <cell r="B8121" t="str">
            <v xml:space="preserve">BRACO / CANO PARA CHUVEIRO ELETRICO, EM ALUMINIO, 30 CM X 1/2 "                                                                                                                                                                                                                                                                                                                                                                                                                                           </v>
          </cell>
          <cell r="C8121" t="str">
            <v xml:space="preserve">UN    </v>
          </cell>
          <cell r="D8121" t="str">
            <v>CR</v>
          </cell>
          <cell r="E8121" t="str">
            <v>27,45</v>
          </cell>
        </row>
        <row r="8122">
          <cell r="A8122">
            <v>11680</v>
          </cell>
          <cell r="B8122" t="str">
            <v xml:space="preserve">BRACO OU HASTE COM CANOPLA PLASTICA, 1/2 ", PARA CHUVEIRO SIMPLES                                                                                                                                                                                                                                                                                                                                                                                                                                         </v>
          </cell>
          <cell r="C8122" t="str">
            <v xml:space="preserve">UN    </v>
          </cell>
          <cell r="D8122" t="str">
            <v>CR</v>
          </cell>
          <cell r="E8122" t="str">
            <v>10,72</v>
          </cell>
        </row>
        <row r="8123">
          <cell r="A8123">
            <v>11679</v>
          </cell>
          <cell r="B8123" t="str">
            <v xml:space="preserve">BRACO OU HASTE RETA COM CANOPLA PLASTICA, 1/2 ", PARA CHUVEIRO ELETRICO                                                                                                                                                                                                                                                                                                                                                                                                                                   </v>
          </cell>
          <cell r="C8123" t="str">
            <v xml:space="preserve">UN    </v>
          </cell>
          <cell r="D8123" t="str">
            <v>CR</v>
          </cell>
          <cell r="E8123" t="str">
            <v>14,54</v>
          </cell>
        </row>
        <row r="8124">
          <cell r="A8124">
            <v>2512</v>
          </cell>
          <cell r="B8124" t="str">
            <v xml:space="preserve">BRACO P/ LUMINARIA PUBLICA 1 X 1,50M ROMAGNOLE OU EQUIV                                                                                                                                                                                                                                                                                                                                                                                                                                                   </v>
          </cell>
          <cell r="C8124" t="str">
            <v xml:space="preserve">UN    </v>
          </cell>
          <cell r="D8124" t="str">
            <v>AS</v>
          </cell>
          <cell r="E8124" t="str">
            <v>41,05</v>
          </cell>
        </row>
        <row r="8125">
          <cell r="A8125">
            <v>4374</v>
          </cell>
          <cell r="B8125" t="str">
            <v xml:space="preserve">BUCHA DE NYLON SEM ABA S10                                                                                                                                                                                                                                                                                                                                                                                                                                                                                </v>
          </cell>
          <cell r="C8125" t="str">
            <v xml:space="preserve">UN    </v>
          </cell>
          <cell r="D8125" t="str">
            <v>CR</v>
          </cell>
          <cell r="E8125" t="str">
            <v>0,55</v>
          </cell>
        </row>
        <row r="8126">
          <cell r="A8126">
            <v>7568</v>
          </cell>
          <cell r="B8126" t="str">
            <v xml:space="preserve">BUCHA DE NYLON SEM ABA S10, COM PARAFUSO DE 6,10 X 65 MM EM ACO ZINCADO COM ROSCA SOBERBA, CABECA CHATA E FENDA PHILLIPS                                                                                                                                                                                                                                                                                                                                                                                  </v>
          </cell>
          <cell r="C8126" t="str">
            <v xml:space="preserve">UN    </v>
          </cell>
          <cell r="D8126" t="str">
            <v>CR</v>
          </cell>
          <cell r="E8126" t="str">
            <v>0,92</v>
          </cell>
        </row>
        <row r="8127">
          <cell r="A8127">
            <v>7584</v>
          </cell>
          <cell r="B8127" t="str">
            <v xml:space="preserve">BUCHA DE NYLON SEM ABA S12, COM PARAFUSO DE 5/16" X 80 MM EM ACO ZINCADO COM ROSCA SOBERBA E CABECA SEXTAVADA                                                                                                                                                                                                                                                                                                                                                                                             </v>
          </cell>
          <cell r="C8127" t="str">
            <v xml:space="preserve">UN    </v>
          </cell>
          <cell r="D8127" t="str">
            <v>CR</v>
          </cell>
          <cell r="E8127" t="str">
            <v>1,40</v>
          </cell>
        </row>
        <row r="8128">
          <cell r="A8128">
            <v>11945</v>
          </cell>
          <cell r="B8128" t="str">
            <v xml:space="preserve">BUCHA DE NYLON SEM ABA S4                                                                                                                                                                                                                                                                                                                                                                                                                                                                                 </v>
          </cell>
          <cell r="C8128" t="str">
            <v xml:space="preserve">UN    </v>
          </cell>
          <cell r="D8128" t="str">
            <v>CR</v>
          </cell>
          <cell r="E8128" t="str">
            <v>0,09</v>
          </cell>
        </row>
        <row r="8129">
          <cell r="A8129">
            <v>11946</v>
          </cell>
          <cell r="B8129" t="str">
            <v xml:space="preserve">BUCHA DE NYLON SEM ABA S5                                                                                                                                                                                                                                                                                                                                                                                                                                                                                 </v>
          </cell>
          <cell r="C8129" t="str">
            <v xml:space="preserve">UN    </v>
          </cell>
          <cell r="D8129" t="str">
            <v>CR</v>
          </cell>
          <cell r="E8129" t="str">
            <v>0,10</v>
          </cell>
        </row>
        <row r="8130">
          <cell r="A8130">
            <v>4375</v>
          </cell>
          <cell r="B8130" t="str">
            <v xml:space="preserve">BUCHA DE NYLON SEM ABA S6                                                                                                                                                                                                                                                                                                                                                                                                                                                                                 </v>
          </cell>
          <cell r="C8130" t="str">
            <v xml:space="preserve">UN    </v>
          </cell>
          <cell r="D8130" t="str">
            <v xml:space="preserve">C </v>
          </cell>
          <cell r="E8130" t="str">
            <v>0,15</v>
          </cell>
        </row>
        <row r="8131">
          <cell r="A8131">
            <v>11950</v>
          </cell>
          <cell r="B8131" t="str">
            <v xml:space="preserve">BUCHA DE NYLON SEM ABA S6, COM PARAFUSO DE 4,20 X 40 MM EM ACO ZINCADO COM ROSCA SOBERBA, CABECA CHATA E FENDA PHILLIPS                                                                                                                                                                                                                                                                                                                                                                                   </v>
          </cell>
          <cell r="C8131" t="str">
            <v xml:space="preserve">UN    </v>
          </cell>
          <cell r="D8131" t="str">
            <v>CR</v>
          </cell>
          <cell r="E8131" t="str">
            <v>0,31</v>
          </cell>
        </row>
        <row r="8132">
          <cell r="A8132">
            <v>4376</v>
          </cell>
          <cell r="B8132" t="str">
            <v xml:space="preserve">BUCHA DE NYLON SEM ABA S8                                                                                                                                                                                                                                                                                                                                                                                                                                                                                 </v>
          </cell>
          <cell r="C8132" t="str">
            <v xml:space="preserve">UN    </v>
          </cell>
          <cell r="D8132" t="str">
            <v>CR</v>
          </cell>
          <cell r="E8132" t="str">
            <v>0,29</v>
          </cell>
        </row>
        <row r="8133">
          <cell r="A8133">
            <v>7583</v>
          </cell>
          <cell r="B8133" t="str">
            <v xml:space="preserve">BUCHA DE NYLON SEM ABA S8, COM PARAFUSO DE 4,80 X 50 MM EM ACO ZINCADO COM ROSCA SOBERBA, CABECA CHATA E FENDA PHILLIPS                                                                                                                                                                                                                                                                                                                                                                                   </v>
          </cell>
          <cell r="C8133" t="str">
            <v xml:space="preserve">UN    </v>
          </cell>
          <cell r="D8133" t="str">
            <v>CR</v>
          </cell>
          <cell r="E8133" t="str">
            <v>0,62</v>
          </cell>
        </row>
        <row r="8134">
          <cell r="A8134">
            <v>4350</v>
          </cell>
          <cell r="B8134" t="str">
            <v xml:space="preserve">BUCHA DE NYLON, DIAMETRO DO FURO 8 MM, COMPRIMENTO 40 MM, COM PARAFUSO DE ROSCA SOBERBA, CABECA CHATA, FENDA SIMPLES, 4,8 X 50 MM                                                                                                                                                                                                                                                                                                                                                                         </v>
          </cell>
          <cell r="C8134" t="str">
            <v xml:space="preserve">UN    </v>
          </cell>
          <cell r="D8134" t="str">
            <v>AS</v>
          </cell>
          <cell r="E8134" t="str">
            <v>0,71</v>
          </cell>
        </row>
        <row r="8135">
          <cell r="A8135">
            <v>44400</v>
          </cell>
          <cell r="B8135" t="str">
            <v xml:space="preserve">BUCHA DE REDUCAO CPVC, SOLDAVEL, 54 X 28 MM, PARA AGUA QUENTE                                                                                                                                                                                                                                                                                                                                                                                                                                             </v>
          </cell>
          <cell r="C8135" t="str">
            <v xml:space="preserve">UN    </v>
          </cell>
          <cell r="D8135" t="str">
            <v>AS</v>
          </cell>
          <cell r="E8135" t="str">
            <v>25,70</v>
          </cell>
        </row>
        <row r="8136">
          <cell r="A8136">
            <v>39886</v>
          </cell>
          <cell r="B8136" t="str">
            <v xml:space="preserve">BUCHA DE REDUCAO DE COBRE (REF 600-2) SEM ANEL DE SOLDA, PONTA X BOLSA, 22 X 15 MM                                                                                                                                                                                                                                                                                                                                                                                                                        </v>
          </cell>
          <cell r="C8136" t="str">
            <v xml:space="preserve">UN    </v>
          </cell>
          <cell r="D8136" t="str">
            <v>AS</v>
          </cell>
          <cell r="E8136" t="str">
            <v>5,47</v>
          </cell>
        </row>
        <row r="8137">
          <cell r="A8137">
            <v>39887</v>
          </cell>
          <cell r="B8137" t="str">
            <v xml:space="preserve">BUCHA DE REDUCAO DE COBRE (REF 600-2) SEM ANEL DE SOLDA, PONTA X BOLSA, 28 X 22 MM                                                                                                                                                                                                                                                                                                                                                                                                                        </v>
          </cell>
          <cell r="C8137" t="str">
            <v xml:space="preserve">UN    </v>
          </cell>
          <cell r="D8137" t="str">
            <v>AS</v>
          </cell>
          <cell r="E8137" t="str">
            <v>8,20</v>
          </cell>
        </row>
        <row r="8138">
          <cell r="A8138">
            <v>39888</v>
          </cell>
          <cell r="B8138" t="str">
            <v xml:space="preserve">BUCHA DE REDUCAO DE COBRE (REF 600-2) SEM ANEL DE SOLDA, PONTA X BOLSA, 35 X 28 MM                                                                                                                                                                                                                                                                                                                                                                                                                        </v>
          </cell>
          <cell r="C8138" t="str">
            <v xml:space="preserve">UN    </v>
          </cell>
          <cell r="D8138" t="str">
            <v>AS</v>
          </cell>
          <cell r="E8138" t="str">
            <v>18,76</v>
          </cell>
        </row>
        <row r="8139">
          <cell r="A8139">
            <v>39890</v>
          </cell>
          <cell r="B8139" t="str">
            <v xml:space="preserve">BUCHA DE REDUCAO DE COBRE (REF 600-2) SEM ANEL DE SOLDA, PONTA X BOLSA, 42 X 35 MM                                                                                                                                                                                                                                                                                                                                                                                                                        </v>
          </cell>
          <cell r="C8139" t="str">
            <v xml:space="preserve">UN    </v>
          </cell>
          <cell r="D8139" t="str">
            <v>AS</v>
          </cell>
          <cell r="E8139" t="str">
            <v>32,03</v>
          </cell>
        </row>
        <row r="8140">
          <cell r="A8140">
            <v>39891</v>
          </cell>
          <cell r="B8140" t="str">
            <v xml:space="preserve">BUCHA DE REDUCAO DE COBRE (REF 600-2) SEM ANEL DE SOLDA, PONTA X BOLSA, 54 X 42 MM                                                                                                                                                                                                                                                                                                                                                                                                                        </v>
          </cell>
          <cell r="C8140" t="str">
            <v xml:space="preserve">UN    </v>
          </cell>
          <cell r="D8140" t="str">
            <v>AS</v>
          </cell>
          <cell r="E8140" t="str">
            <v>45,16</v>
          </cell>
        </row>
        <row r="8141">
          <cell r="A8141">
            <v>39892</v>
          </cell>
          <cell r="B8141" t="str">
            <v xml:space="preserve">BUCHA DE REDUCAO DE COBRE (REF 600-2) SEM ANEL DE SOLDA, PONTA X BOLSA, 66 X 54 MM                                                                                                                                                                                                                                                                                                                                                                                                                        </v>
          </cell>
          <cell r="C8141" t="str">
            <v xml:space="preserve">UN    </v>
          </cell>
          <cell r="D8141" t="str">
            <v>AS</v>
          </cell>
          <cell r="E8141" t="str">
            <v>140,76</v>
          </cell>
        </row>
        <row r="8142">
          <cell r="A8142">
            <v>790</v>
          </cell>
          <cell r="B8142" t="str">
            <v xml:space="preserve">BUCHA DE REDUCAO DE FERRO GALVANIZADO, COM ROSCA BSP, DE 1 1/2" X 1 1/4"                                                                                                                                                                                                                                                                                                                                                                                                                                  </v>
          </cell>
          <cell r="C8142" t="str">
            <v xml:space="preserve">UN    </v>
          </cell>
          <cell r="D8142" t="str">
            <v>CR</v>
          </cell>
          <cell r="E8142" t="str">
            <v>14,73</v>
          </cell>
        </row>
        <row r="8143">
          <cell r="A8143">
            <v>766</v>
          </cell>
          <cell r="B8143" t="str">
            <v xml:space="preserve">BUCHA DE REDUCAO DE FERRO GALVANIZADO, COM ROSCA BSP, DE 1 1/2" X 1/2"                                                                                                                                                                                                                                                                                                                                                                                                                                    </v>
          </cell>
          <cell r="C8143" t="str">
            <v xml:space="preserve">UN    </v>
          </cell>
          <cell r="D8143" t="str">
            <v>CR</v>
          </cell>
          <cell r="E8143" t="str">
            <v>14,73</v>
          </cell>
        </row>
        <row r="8144">
          <cell r="A8144">
            <v>791</v>
          </cell>
          <cell r="B8144" t="str">
            <v xml:space="preserve">BUCHA DE REDUCAO DE FERRO GALVANIZADO, COM ROSCA BSP, DE 1 1/2" X 1"                                                                                                                                                                                                                                                                                                                                                                                                                                      </v>
          </cell>
          <cell r="C8144" t="str">
            <v xml:space="preserve">UN    </v>
          </cell>
          <cell r="D8144" t="str">
            <v>CR</v>
          </cell>
          <cell r="E8144" t="str">
            <v>14,73</v>
          </cell>
        </row>
        <row r="8145">
          <cell r="A8145">
            <v>767</v>
          </cell>
          <cell r="B8145" t="str">
            <v xml:space="preserve">BUCHA DE REDUCAO DE FERRO GALVANIZADO, COM ROSCA BSP, DE 1 1/2" X 3/4"                                                                                                                                                                                                                                                                                                                                                                                                                                    </v>
          </cell>
          <cell r="C8145" t="str">
            <v xml:space="preserve">UN    </v>
          </cell>
          <cell r="D8145" t="str">
            <v>CR</v>
          </cell>
          <cell r="E8145" t="str">
            <v>14,73</v>
          </cell>
        </row>
        <row r="8146">
          <cell r="A8146">
            <v>768</v>
          </cell>
          <cell r="B8146" t="str">
            <v xml:space="preserve">BUCHA DE REDUCAO DE FERRO GALVANIZADO, COM ROSCA BSP, DE 1 1/4" X 1/2"                                                                                                                                                                                                                                                                                                                                                                                                                                    </v>
          </cell>
          <cell r="C8146" t="str">
            <v xml:space="preserve">UN    </v>
          </cell>
          <cell r="D8146" t="str">
            <v>CR</v>
          </cell>
          <cell r="E8146" t="str">
            <v>11,57</v>
          </cell>
        </row>
        <row r="8147">
          <cell r="A8147">
            <v>789</v>
          </cell>
          <cell r="B8147" t="str">
            <v xml:space="preserve">BUCHA DE REDUCAO DE FERRO GALVANIZADO, COM ROSCA BSP, DE 1 1/4" X 1"                                                                                                                                                                                                                                                                                                                                                                                                                                      </v>
          </cell>
          <cell r="C8147" t="str">
            <v xml:space="preserve">UN    </v>
          </cell>
          <cell r="D8147" t="str">
            <v>CR</v>
          </cell>
          <cell r="E8147" t="str">
            <v>11,32</v>
          </cell>
        </row>
        <row r="8148">
          <cell r="A8148">
            <v>769</v>
          </cell>
          <cell r="B8148" t="str">
            <v xml:space="preserve">BUCHA DE REDUCAO DE FERRO GALVANIZADO, COM ROSCA BSP, DE 1 1/4" X 3/4"                                                                                                                                                                                                                                                                                                                                                                                                                                    </v>
          </cell>
          <cell r="C8148" t="str">
            <v xml:space="preserve">UN    </v>
          </cell>
          <cell r="D8148" t="str">
            <v>CR</v>
          </cell>
          <cell r="E8148" t="str">
            <v>11,57</v>
          </cell>
        </row>
        <row r="8149">
          <cell r="A8149">
            <v>770</v>
          </cell>
          <cell r="B8149" t="str">
            <v xml:space="preserve">BUCHA DE REDUCAO DE FERRO GALVANIZADO, COM ROSCA BSP, DE 1/2" X 1/4"                                                                                                                                                                                                                                                                                                                                                                                                                                      </v>
          </cell>
          <cell r="C8149" t="str">
            <v xml:space="preserve">UN    </v>
          </cell>
          <cell r="D8149" t="str">
            <v>CR</v>
          </cell>
          <cell r="E8149" t="str">
            <v>4,08</v>
          </cell>
        </row>
        <row r="8150">
          <cell r="A8150">
            <v>12394</v>
          </cell>
          <cell r="B8150" t="str">
            <v xml:space="preserve">BUCHA DE REDUCAO DE FERRO GALVANIZADO, COM ROSCA BSP, DE 1/2" X 3/8"                                                                                                                                                                                                                                                                                                                                                                                                                                      </v>
          </cell>
          <cell r="C8150" t="str">
            <v xml:space="preserve">UN    </v>
          </cell>
          <cell r="D8150" t="str">
            <v>CR</v>
          </cell>
          <cell r="E8150" t="str">
            <v>4,08</v>
          </cell>
        </row>
        <row r="8151">
          <cell r="A8151">
            <v>764</v>
          </cell>
          <cell r="B8151" t="str">
            <v xml:space="preserve">BUCHA DE REDUCAO DE FERRO GALVANIZADO, COM ROSCA BSP, DE 1" X 1/2"                                                                                                                                                                                                                                                                                                                                                                                                                                        </v>
          </cell>
          <cell r="C8151" t="str">
            <v xml:space="preserve">UN    </v>
          </cell>
          <cell r="D8151" t="str">
            <v xml:space="preserve">C </v>
          </cell>
          <cell r="E8151" t="str">
            <v>7,12</v>
          </cell>
        </row>
        <row r="8152">
          <cell r="A8152">
            <v>765</v>
          </cell>
          <cell r="B8152" t="str">
            <v xml:space="preserve">BUCHA DE REDUCAO DE FERRO GALVANIZADO, COM ROSCA BSP, DE 1" X 3/4"                                                                                                                                                                                                                                                                                                                                                                                                                                        </v>
          </cell>
          <cell r="C8152" t="str">
            <v xml:space="preserve">UN    </v>
          </cell>
          <cell r="D8152" t="str">
            <v>CR</v>
          </cell>
          <cell r="E8152" t="str">
            <v>7,12</v>
          </cell>
        </row>
        <row r="8153">
          <cell r="A8153">
            <v>787</v>
          </cell>
          <cell r="B8153" t="str">
            <v xml:space="preserve">BUCHA DE REDUCAO DE FERRO GALVANIZADO, COM ROSCA BSP, DE 2 1/2" X 1 1/2"                                                                                                                                                                                                                                                                                                                                                                                                                                  </v>
          </cell>
          <cell r="C8153" t="str">
            <v xml:space="preserve">UN    </v>
          </cell>
          <cell r="D8153" t="str">
            <v>CR</v>
          </cell>
          <cell r="E8153" t="str">
            <v>31,80</v>
          </cell>
        </row>
        <row r="8154">
          <cell r="A8154">
            <v>774</v>
          </cell>
          <cell r="B8154" t="str">
            <v xml:space="preserve">BUCHA DE REDUCAO DE FERRO GALVANIZADO, COM ROSCA BSP, DE 2 1/2" X 1 1/4"                                                                                                                                                                                                                                                                                                                                                                                                                                  </v>
          </cell>
          <cell r="C8154" t="str">
            <v xml:space="preserve">UN    </v>
          </cell>
          <cell r="D8154" t="str">
            <v>CR</v>
          </cell>
          <cell r="E8154" t="str">
            <v>31,80</v>
          </cell>
        </row>
        <row r="8155">
          <cell r="A8155">
            <v>773</v>
          </cell>
          <cell r="B8155" t="str">
            <v xml:space="preserve">BUCHA DE REDUCAO DE FERRO GALVANIZADO, COM ROSCA BSP, DE 2 1/2" X 1"                                                                                                                                                                                                                                                                                                                                                                                                                                      </v>
          </cell>
          <cell r="C8155" t="str">
            <v xml:space="preserve">UN    </v>
          </cell>
          <cell r="D8155" t="str">
            <v>CR</v>
          </cell>
          <cell r="E8155" t="str">
            <v>31,80</v>
          </cell>
        </row>
        <row r="8156">
          <cell r="A8156">
            <v>775</v>
          </cell>
          <cell r="B8156" t="str">
            <v xml:space="preserve">BUCHA DE REDUCAO DE FERRO GALVANIZADO, COM ROSCA BSP, DE 2 1/2" X 2"                                                                                                                                                                                                                                                                                                                                                                                                                                      </v>
          </cell>
          <cell r="C8156" t="str">
            <v xml:space="preserve">UN    </v>
          </cell>
          <cell r="D8156" t="str">
            <v>CR</v>
          </cell>
          <cell r="E8156" t="str">
            <v>31,80</v>
          </cell>
        </row>
        <row r="8157">
          <cell r="A8157">
            <v>788</v>
          </cell>
          <cell r="B8157" t="str">
            <v xml:space="preserve">BUCHA DE REDUCAO DE FERRO GALVANIZADO, COM ROSCA BSP, DE 2" X 1 1/2"                                                                                                                                                                                                                                                                                                                                                                                                                                      </v>
          </cell>
          <cell r="C8157" t="str">
            <v xml:space="preserve">UN    </v>
          </cell>
          <cell r="D8157" t="str">
            <v>CR</v>
          </cell>
          <cell r="E8157" t="str">
            <v>19,76</v>
          </cell>
        </row>
        <row r="8158">
          <cell r="A8158">
            <v>772</v>
          </cell>
          <cell r="B8158" t="str">
            <v xml:space="preserve">BUCHA DE REDUCAO DE FERRO GALVANIZADO, COM ROSCA BSP, DE 2" X 1 1/4"                                                                                                                                                                                                                                                                                                                                                                                                                                      </v>
          </cell>
          <cell r="C8158" t="str">
            <v xml:space="preserve">UN    </v>
          </cell>
          <cell r="D8158" t="str">
            <v>CR</v>
          </cell>
          <cell r="E8158" t="str">
            <v>19,76</v>
          </cell>
        </row>
        <row r="8159">
          <cell r="A8159">
            <v>771</v>
          </cell>
          <cell r="B8159" t="str">
            <v xml:space="preserve">BUCHA DE REDUCAO DE FERRO GALVANIZADO, COM ROSCA BSP, DE 2" X 1"                                                                                                                                                                                                                                                                                                                                                                                                                                          </v>
          </cell>
          <cell r="C8159" t="str">
            <v xml:space="preserve">UN    </v>
          </cell>
          <cell r="D8159" t="str">
            <v>CR</v>
          </cell>
          <cell r="E8159" t="str">
            <v>19,76</v>
          </cell>
        </row>
        <row r="8160">
          <cell r="A8160">
            <v>779</v>
          </cell>
          <cell r="B8160" t="str">
            <v xml:space="preserve">BUCHA DE REDUCAO DE FERRO GALVANIZADO, COM ROSCA BSP, DE 3/4" X 1/2"                                                                                                                                                                                                                                                                                                                                                                                                                                      </v>
          </cell>
          <cell r="C8160" t="str">
            <v xml:space="preserve">UN    </v>
          </cell>
          <cell r="D8160" t="str">
            <v>CR</v>
          </cell>
          <cell r="E8160" t="str">
            <v>4,91</v>
          </cell>
        </row>
        <row r="8161">
          <cell r="A8161">
            <v>776</v>
          </cell>
          <cell r="B8161" t="str">
            <v xml:space="preserve">BUCHA DE REDUCAO DE FERRO GALVANIZADO, COM ROSCA BSP, DE 3" X 1 1/2"                                                                                                                                                                                                                                                                                                                                                                                                                                      </v>
          </cell>
          <cell r="C8161" t="str">
            <v xml:space="preserve">UN    </v>
          </cell>
          <cell r="D8161" t="str">
            <v>CR</v>
          </cell>
          <cell r="E8161" t="str">
            <v>46,88</v>
          </cell>
        </row>
        <row r="8162">
          <cell r="A8162">
            <v>777</v>
          </cell>
          <cell r="B8162" t="str">
            <v xml:space="preserve">BUCHA DE REDUCAO DE FERRO GALVANIZADO, COM ROSCA BSP, DE 3" X 1 1/4"                                                                                                                                                                                                                                                                                                                                                                                                                                      </v>
          </cell>
          <cell r="C8162" t="str">
            <v xml:space="preserve">UN    </v>
          </cell>
          <cell r="D8162" t="str">
            <v>CR</v>
          </cell>
          <cell r="E8162" t="str">
            <v>45,58</v>
          </cell>
        </row>
        <row r="8163">
          <cell r="A8163">
            <v>780</v>
          </cell>
          <cell r="B8163" t="str">
            <v xml:space="preserve">BUCHA DE REDUCAO DE FERRO GALVANIZADO, COM ROSCA BSP, DE 3" X 2 1/2"                                                                                                                                                                                                                                                                                                                                                                                                                                      </v>
          </cell>
          <cell r="C8163" t="str">
            <v xml:space="preserve">UN    </v>
          </cell>
          <cell r="D8163" t="str">
            <v>CR</v>
          </cell>
          <cell r="E8163" t="str">
            <v>45,80</v>
          </cell>
        </row>
        <row r="8164">
          <cell r="A8164">
            <v>778</v>
          </cell>
          <cell r="B8164" t="str">
            <v xml:space="preserve">BUCHA DE REDUCAO DE FERRO GALVANIZADO, COM ROSCA BSP, DE 3" X 2"                                                                                                                                                                                                                                                                                                                                                                                                                                          </v>
          </cell>
          <cell r="C8164" t="str">
            <v xml:space="preserve">UN    </v>
          </cell>
          <cell r="D8164" t="str">
            <v>CR</v>
          </cell>
          <cell r="E8164" t="str">
            <v>46,88</v>
          </cell>
        </row>
        <row r="8165">
          <cell r="A8165">
            <v>781</v>
          </cell>
          <cell r="B8165" t="str">
            <v xml:space="preserve">BUCHA DE REDUCAO DE FERRO GALVANIZADO, COM ROSCA BSP, DE 4" X 2 1/2"                                                                                                                                                                                                                                                                                                                                                                                                                                      </v>
          </cell>
          <cell r="C8165" t="str">
            <v xml:space="preserve">UN    </v>
          </cell>
          <cell r="D8165" t="str">
            <v>CR</v>
          </cell>
          <cell r="E8165" t="str">
            <v>86,62</v>
          </cell>
        </row>
        <row r="8166">
          <cell r="A8166">
            <v>786</v>
          </cell>
          <cell r="B8166" t="str">
            <v xml:space="preserve">BUCHA DE REDUCAO DE FERRO GALVANIZADO, COM ROSCA BSP, DE 4" X 2"                                                                                                                                                                                                                                                                                                                                                                                                                                          </v>
          </cell>
          <cell r="C8166" t="str">
            <v xml:space="preserve">UN    </v>
          </cell>
          <cell r="D8166" t="str">
            <v>CR</v>
          </cell>
          <cell r="E8166" t="str">
            <v>86,62</v>
          </cell>
        </row>
        <row r="8167">
          <cell r="A8167">
            <v>782</v>
          </cell>
          <cell r="B8167" t="str">
            <v xml:space="preserve">BUCHA DE REDUCAO DE FERRO GALVANIZADO, COM ROSCA BSP, DE 4" X 3"                                                                                                                                                                                                                                                                                                                                                                                                                                          </v>
          </cell>
          <cell r="C8167" t="str">
            <v xml:space="preserve">UN    </v>
          </cell>
          <cell r="D8167" t="str">
            <v>CR</v>
          </cell>
          <cell r="E8167" t="str">
            <v>86,62</v>
          </cell>
        </row>
        <row r="8168">
          <cell r="A8168">
            <v>783</v>
          </cell>
          <cell r="B8168" t="str">
            <v xml:space="preserve">BUCHA DE REDUCAO DE FERRO GALVANIZADO, COM ROSCA BSP, DE 5" X 4"                                                                                                                                                                                                                                                                                                                                                                                                                                          </v>
          </cell>
          <cell r="C8168" t="str">
            <v xml:space="preserve">UN    </v>
          </cell>
          <cell r="D8168" t="str">
            <v>CR</v>
          </cell>
          <cell r="E8168" t="str">
            <v>237,08</v>
          </cell>
        </row>
        <row r="8169">
          <cell r="A8169">
            <v>785</v>
          </cell>
          <cell r="B8169" t="str">
            <v xml:space="preserve">BUCHA DE REDUCAO DE FERRO GALVANIZADO, COM ROSCA BSP, DE 6" X 4"                                                                                                                                                                                                                                                                                                                                                                                                                                          </v>
          </cell>
          <cell r="C8169" t="str">
            <v xml:space="preserve">UN    </v>
          </cell>
          <cell r="D8169" t="str">
            <v>CR</v>
          </cell>
          <cell r="E8169" t="str">
            <v>250,50</v>
          </cell>
        </row>
        <row r="8170">
          <cell r="A8170">
            <v>784</v>
          </cell>
          <cell r="B8170" t="str">
            <v xml:space="preserve">BUCHA DE REDUCAO DE FERRO GALVANIZADO, COM ROSCA BSP, DE 6" X 5"                                                                                                                                                                                                                                                                                                                                                                                                                                          </v>
          </cell>
          <cell r="C8170" t="str">
            <v xml:space="preserve">UN    </v>
          </cell>
          <cell r="D8170" t="str">
            <v>CR</v>
          </cell>
          <cell r="E8170" t="str">
            <v>268,73</v>
          </cell>
        </row>
        <row r="8171">
          <cell r="A8171">
            <v>828</v>
          </cell>
          <cell r="B8171" t="str">
            <v xml:space="preserve">BUCHA DE REDUCAO DE PVC, SOLDAVEL, CURTA, COM 25 X 20 MM, PARA AGUA FRIA PREDIAL                                                                                                                                                                                                                                                                                                                                                                                                                          </v>
          </cell>
          <cell r="C8171" t="str">
            <v xml:space="preserve">UN    </v>
          </cell>
          <cell r="D8171" t="str">
            <v>CR</v>
          </cell>
          <cell r="E8171" t="str">
            <v>0,57</v>
          </cell>
        </row>
        <row r="8172">
          <cell r="A8172">
            <v>829</v>
          </cell>
          <cell r="B8172" t="str">
            <v xml:space="preserve">BUCHA DE REDUCAO DE PVC, SOLDAVEL, CURTA, COM 32 X 25 MM, PARA AGUA FRIA PREDIAL                                                                                                                                                                                                                                                                                                                                                                                                                          </v>
          </cell>
          <cell r="C8172" t="str">
            <v xml:space="preserve">UN    </v>
          </cell>
          <cell r="D8172" t="str">
            <v>CR</v>
          </cell>
          <cell r="E8172" t="str">
            <v>0,91</v>
          </cell>
        </row>
        <row r="8173">
          <cell r="A8173">
            <v>812</v>
          </cell>
          <cell r="B8173" t="str">
            <v xml:space="preserve">BUCHA DE REDUCAO DE PVC, SOLDAVEL, CURTA, COM 40 X 32 MM, PARA AGUA FRIA PREDIAL                                                                                                                                                                                                                                                                                                                                                                                                                          </v>
          </cell>
          <cell r="C8173" t="str">
            <v xml:space="preserve">UN    </v>
          </cell>
          <cell r="D8173" t="str">
            <v>CR</v>
          </cell>
          <cell r="E8173" t="str">
            <v>2,02</v>
          </cell>
        </row>
        <row r="8174">
          <cell r="A8174">
            <v>819</v>
          </cell>
          <cell r="B8174" t="str">
            <v xml:space="preserve">BUCHA DE REDUCAO DE PVC, SOLDAVEL, CURTA, COM 50 X 40 MM, PARA AGUA FRIA PREDIAL                                                                                                                                                                                                                                                                                                                                                                                                                          </v>
          </cell>
          <cell r="C8174" t="str">
            <v xml:space="preserve">UN    </v>
          </cell>
          <cell r="D8174" t="str">
            <v>CR</v>
          </cell>
          <cell r="E8174" t="str">
            <v>3,50</v>
          </cell>
        </row>
        <row r="8175">
          <cell r="A8175">
            <v>818</v>
          </cell>
          <cell r="B8175" t="str">
            <v xml:space="preserve">BUCHA DE REDUCAO DE PVC, SOLDAVEL, CURTA, COM 60 X 50 MM, PARA AGUA FRIA PREDIAL                                                                                                                                                                                                                                                                                                                                                                                                                          </v>
          </cell>
          <cell r="C8175" t="str">
            <v xml:space="preserve">UN    </v>
          </cell>
          <cell r="D8175" t="str">
            <v>CR</v>
          </cell>
          <cell r="E8175" t="str">
            <v>6,53</v>
          </cell>
        </row>
        <row r="8176">
          <cell r="A8176">
            <v>832</v>
          </cell>
          <cell r="B8176" t="str">
            <v xml:space="preserve">BUCHA DE REDUCAO DE PVC, SOLDAVEL, LONGA, COM 32 X 20 MM, PARA AGUA FRIA PREDIAL                                                                                                                                                                                                                                                                                                                                                                                                                          </v>
          </cell>
          <cell r="C8176" t="str">
            <v xml:space="preserve">UN    </v>
          </cell>
          <cell r="D8176" t="str">
            <v>CR</v>
          </cell>
          <cell r="E8176" t="str">
            <v>2,70</v>
          </cell>
        </row>
        <row r="8177">
          <cell r="A8177">
            <v>834</v>
          </cell>
          <cell r="B8177" t="str">
            <v xml:space="preserve">BUCHA DE REDUCAO DE PVC, SOLDAVEL, LONGA, COM 40 X 25 MM, PARA AGUA FRIA PREDIAL                                                                                                                                                                                                                                                                                                                                                                                                                          </v>
          </cell>
          <cell r="C8177" t="str">
            <v xml:space="preserve">UN    </v>
          </cell>
          <cell r="D8177" t="str">
            <v>CR</v>
          </cell>
          <cell r="E8177" t="str">
            <v>3,49</v>
          </cell>
        </row>
        <row r="8178">
          <cell r="A8178">
            <v>813</v>
          </cell>
          <cell r="B8178" t="str">
            <v xml:space="preserve">BUCHA DE REDUCAO DE PVC, SOLDAVEL, LONGA, COM 50 X 25 MM, PARA AGUA FRIA PREDIAL                                                                                                                                                                                                                                                                                                                                                                                                                          </v>
          </cell>
          <cell r="C8178" t="str">
            <v xml:space="preserve">UN    </v>
          </cell>
          <cell r="D8178" t="str">
            <v>CR</v>
          </cell>
          <cell r="E8178" t="str">
            <v>4,06</v>
          </cell>
        </row>
        <row r="8179">
          <cell r="A8179">
            <v>820</v>
          </cell>
          <cell r="B8179" t="str">
            <v xml:space="preserve">BUCHA DE REDUCAO DE PVC, SOLDAVEL, LONGA, COM 50 X 32 MM, PARA AGUA FRIA PREDIAL                                                                                                                                                                                                                                                                                                                                                                                                                          </v>
          </cell>
          <cell r="C8179" t="str">
            <v xml:space="preserve">UN    </v>
          </cell>
          <cell r="D8179" t="str">
            <v>CR</v>
          </cell>
          <cell r="E8179" t="str">
            <v>5,47</v>
          </cell>
        </row>
        <row r="8180">
          <cell r="A8180">
            <v>816</v>
          </cell>
          <cell r="B8180" t="str">
            <v xml:space="preserve">BUCHA DE REDUCAO DE PVC, SOLDAVEL, LONGA, COM 60 X 25 MM, PARA AGUA FRIA PREDIAL                                                                                                                                                                                                                                                                                                                                                                                                                          </v>
          </cell>
          <cell r="C8180" t="str">
            <v xml:space="preserve">UN    </v>
          </cell>
          <cell r="D8180" t="str">
            <v>CR</v>
          </cell>
          <cell r="E8180" t="str">
            <v>9,75</v>
          </cell>
        </row>
        <row r="8181">
          <cell r="A8181">
            <v>814</v>
          </cell>
          <cell r="B8181" t="str">
            <v xml:space="preserve">BUCHA DE REDUCAO DE PVC, SOLDAVEL, LONGA, COM 60 X 32 MM, PARA AGUA FRIA PREDIAL                                                                                                                                                                                                                                                                                                                                                                                                                          </v>
          </cell>
          <cell r="C8181" t="str">
            <v xml:space="preserve">UN    </v>
          </cell>
          <cell r="D8181" t="str">
            <v>CR</v>
          </cell>
          <cell r="E8181" t="str">
            <v>12,11</v>
          </cell>
        </row>
        <row r="8182">
          <cell r="A8182">
            <v>822</v>
          </cell>
          <cell r="B8182" t="str">
            <v xml:space="preserve">BUCHA DE REDUCAO DE PVC, SOLDAVEL, LONGA, COM 60 X 50 MM, PARA AGUA FRIA PREDIAL                                                                                                                                                                                                                                                                                                                                                                                                                          </v>
          </cell>
          <cell r="C8182" t="str">
            <v xml:space="preserve">UN    </v>
          </cell>
          <cell r="D8182" t="str">
            <v>CR</v>
          </cell>
          <cell r="E8182" t="str">
            <v>15,81</v>
          </cell>
        </row>
        <row r="8183">
          <cell r="A8183">
            <v>821</v>
          </cell>
          <cell r="B8183" t="str">
            <v xml:space="preserve">BUCHA DE REDUCAO DE PVC, SOLDAVEL, LONGA, COM 75 X 50 MM, PARA AGUA FRIA PREDIAL                                                                                                                                                                                                                                                                                                                                                                                                                          </v>
          </cell>
          <cell r="C8183" t="str">
            <v xml:space="preserve">UN    </v>
          </cell>
          <cell r="D8183" t="str">
            <v>CR</v>
          </cell>
          <cell r="E8183" t="str">
            <v>18,09</v>
          </cell>
        </row>
        <row r="8184">
          <cell r="A8184">
            <v>20086</v>
          </cell>
          <cell r="B8184" t="str">
            <v xml:space="preserve">BUCHA DE REDUCAO DE PVC, SOLDAVEL, LONGA, 50 X 40 MM, PARA ESGOTO PREDIAL                                                                                                                                                                                                                                                                                                                                                                                                                                 </v>
          </cell>
          <cell r="C8184" t="str">
            <v xml:space="preserve">UN    </v>
          </cell>
          <cell r="D8184" t="str">
            <v>CR</v>
          </cell>
          <cell r="E8184" t="str">
            <v>2,79</v>
          </cell>
        </row>
        <row r="8185">
          <cell r="A8185">
            <v>39191</v>
          </cell>
          <cell r="B8185" t="str">
            <v xml:space="preserve">BUCHA DE REDUCAO EM ALUMINIO, COM ROSCA, DE 1 1/2" X 1 1/4", PARA ELETRODUTO                                                                                                                                                                                                                                                                                                                                                                                                                              </v>
          </cell>
          <cell r="C8185" t="str">
            <v xml:space="preserve">UN    </v>
          </cell>
          <cell r="D8185" t="str">
            <v>CR</v>
          </cell>
          <cell r="E8185" t="str">
            <v>21,63</v>
          </cell>
        </row>
        <row r="8186">
          <cell r="A8186">
            <v>39190</v>
          </cell>
          <cell r="B8186" t="str">
            <v xml:space="preserve">BUCHA DE REDUCAO EM ALUMINIO, COM ROSCA, DE 1 1/2" X 1", PARA ELETRODUTO                                                                                                                                                                                                                                                                                                                                                                                                                                  </v>
          </cell>
          <cell r="C8186" t="str">
            <v xml:space="preserve">UN    </v>
          </cell>
          <cell r="D8186" t="str">
            <v>CR</v>
          </cell>
          <cell r="E8186" t="str">
            <v>22,59</v>
          </cell>
        </row>
        <row r="8187">
          <cell r="A8187">
            <v>39189</v>
          </cell>
          <cell r="B8187" t="str">
            <v xml:space="preserve">BUCHA DE REDUCAO EM ALUMINIO, COM ROSCA, DE 1 1/2" X 3/4", PARA ELETRODUTO                                                                                                                                                                                                                                                                                                                                                                                                                                </v>
          </cell>
          <cell r="C8187" t="str">
            <v xml:space="preserve">UN    </v>
          </cell>
          <cell r="D8187" t="str">
            <v>CR</v>
          </cell>
          <cell r="E8187" t="str">
            <v>23,91</v>
          </cell>
        </row>
        <row r="8188">
          <cell r="A8188">
            <v>39186</v>
          </cell>
          <cell r="B8188" t="str">
            <v xml:space="preserve">BUCHA DE REDUCAO EM ALUMINIO, COM ROSCA, DE 1 1/4" X 1/2", PARA ELETRODUTO                                                                                                                                                                                                                                                                                                                                                                                                                                </v>
          </cell>
          <cell r="C8188" t="str">
            <v xml:space="preserve">UN    </v>
          </cell>
          <cell r="D8188" t="str">
            <v>CR</v>
          </cell>
          <cell r="E8188" t="str">
            <v>21,39</v>
          </cell>
        </row>
        <row r="8189">
          <cell r="A8189">
            <v>39188</v>
          </cell>
          <cell r="B8189" t="str">
            <v xml:space="preserve">BUCHA DE REDUCAO EM ALUMINIO, COM ROSCA, DE 1 1/4" X 1", PARA ELETRODUTO                                                                                                                                                                                                                                                                                                                                                                                                                                  </v>
          </cell>
          <cell r="C8189" t="str">
            <v xml:space="preserve">UN    </v>
          </cell>
          <cell r="D8189" t="str">
            <v>CR</v>
          </cell>
          <cell r="E8189" t="str">
            <v>17,60</v>
          </cell>
        </row>
        <row r="8190">
          <cell r="A8190">
            <v>39187</v>
          </cell>
          <cell r="B8190" t="str">
            <v xml:space="preserve">BUCHA DE REDUCAO EM ALUMINIO, COM ROSCA, DE 1 1/4" X 3/4", PARA ELETRODUTO                                                                                                                                                                                                                                                                                                                                                                                                                                </v>
          </cell>
          <cell r="C8190" t="str">
            <v xml:space="preserve">UN    </v>
          </cell>
          <cell r="D8190" t="str">
            <v>CR</v>
          </cell>
          <cell r="E8190" t="str">
            <v>18,45</v>
          </cell>
        </row>
        <row r="8191">
          <cell r="A8191">
            <v>39184</v>
          </cell>
          <cell r="B8191" t="str">
            <v xml:space="preserve">BUCHA DE REDUCAO EM ALUMINIO, COM ROSCA, DE 1" X 1/2", PARA ELETRODUTO                                                                                                                                                                                                                                                                                                                                                                                                                                    </v>
          </cell>
          <cell r="C8191" t="str">
            <v xml:space="preserve">UN    </v>
          </cell>
          <cell r="D8191" t="str">
            <v>CR</v>
          </cell>
          <cell r="E8191" t="str">
            <v>6,94</v>
          </cell>
        </row>
        <row r="8192">
          <cell r="A8192">
            <v>39185</v>
          </cell>
          <cell r="B8192" t="str">
            <v xml:space="preserve">BUCHA DE REDUCAO EM ALUMINIO, COM ROSCA, DE 1" X 3/4", PARA ELETRODUTO                                                                                                                                                                                                                                                                                                                                                                                                                                    </v>
          </cell>
          <cell r="C8192" t="str">
            <v xml:space="preserve">UN    </v>
          </cell>
          <cell r="D8192" t="str">
            <v>CR</v>
          </cell>
          <cell r="E8192" t="str">
            <v>6,33</v>
          </cell>
        </row>
        <row r="8193">
          <cell r="A8193">
            <v>39198</v>
          </cell>
          <cell r="B8193" t="str">
            <v xml:space="preserve">BUCHA DE REDUCAO EM ALUMINIO, COM ROSCA, DE 2 1/2" X 1 1/2", PARA ELETRODUTO                                                                                                                                                                                                                                                                                                                                                                                                                              </v>
          </cell>
          <cell r="C8193" t="str">
            <v xml:space="preserve">UN    </v>
          </cell>
          <cell r="D8193" t="str">
            <v>CR</v>
          </cell>
          <cell r="E8193" t="str">
            <v>70,95</v>
          </cell>
        </row>
        <row r="8194">
          <cell r="A8194">
            <v>39197</v>
          </cell>
          <cell r="B8194" t="str">
            <v xml:space="preserve">BUCHA DE REDUCAO EM ALUMINIO, COM ROSCA, DE 2 1/2" X 1 1/4", PARA ELETRODUTO                                                                                                                                                                                                                                                                                                                                                                                                                              </v>
          </cell>
          <cell r="C8194" t="str">
            <v xml:space="preserve">UN    </v>
          </cell>
          <cell r="D8194" t="str">
            <v>CR</v>
          </cell>
          <cell r="E8194" t="str">
            <v>74,12</v>
          </cell>
        </row>
        <row r="8195">
          <cell r="A8195">
            <v>39196</v>
          </cell>
          <cell r="B8195" t="str">
            <v xml:space="preserve">BUCHA DE REDUCAO EM ALUMINIO, COM ROSCA, DE 2 1/2" X 1", PARA ELETRODUTO                                                                                                                                                                                                                                                                                                                                                                                                                                  </v>
          </cell>
          <cell r="C8195" t="str">
            <v xml:space="preserve">UN    </v>
          </cell>
          <cell r="D8195" t="str">
            <v>CR</v>
          </cell>
          <cell r="E8195" t="str">
            <v>76,44</v>
          </cell>
        </row>
        <row r="8196">
          <cell r="A8196">
            <v>39199</v>
          </cell>
          <cell r="B8196" t="str">
            <v xml:space="preserve">BUCHA DE REDUCAO EM ALUMINIO, COM ROSCA, DE 2 1/2" X 2", PARA ELETRODUTO                                                                                                                                                                                                                                                                                                                                                                                                                                  </v>
          </cell>
          <cell r="C8196" t="str">
            <v xml:space="preserve">UN    </v>
          </cell>
          <cell r="D8196" t="str">
            <v>CR</v>
          </cell>
          <cell r="E8196" t="str">
            <v>68,28</v>
          </cell>
        </row>
        <row r="8197">
          <cell r="A8197">
            <v>39195</v>
          </cell>
          <cell r="B8197" t="str">
            <v xml:space="preserve">BUCHA DE REDUCAO EM ALUMINIO, COM ROSCA, DE 2" X 1 1/2", PARA ELETRODUTO                                                                                                                                                                                                                                                                                                                                                                                                                                  </v>
          </cell>
          <cell r="C8197" t="str">
            <v xml:space="preserve">UN    </v>
          </cell>
          <cell r="D8197" t="str">
            <v>CR</v>
          </cell>
          <cell r="E8197" t="str">
            <v>39,41</v>
          </cell>
        </row>
        <row r="8198">
          <cell r="A8198">
            <v>39194</v>
          </cell>
          <cell r="B8198" t="str">
            <v xml:space="preserve">BUCHA DE REDUCAO EM ALUMINIO, COM ROSCA, DE 2" X 1 1/4", PARA ELETRODUTO                                                                                                                                                                                                                                                                                                                                                                                                                                  </v>
          </cell>
          <cell r="C8198" t="str">
            <v xml:space="preserve">UN    </v>
          </cell>
          <cell r="D8198" t="str">
            <v>CR</v>
          </cell>
          <cell r="E8198" t="str">
            <v>42,18</v>
          </cell>
        </row>
        <row r="8199">
          <cell r="A8199">
            <v>39193</v>
          </cell>
          <cell r="B8199" t="str">
            <v xml:space="preserve">BUCHA DE REDUCAO EM ALUMINIO, COM ROSCA, DE 2" X 1", PARA ELETRODUTO                                                                                                                                                                                                                                                                                                                                                                                                                                      </v>
          </cell>
          <cell r="C8199" t="str">
            <v xml:space="preserve">UN    </v>
          </cell>
          <cell r="D8199" t="str">
            <v>CR</v>
          </cell>
          <cell r="E8199" t="str">
            <v>46,23</v>
          </cell>
        </row>
        <row r="8200">
          <cell r="A8200">
            <v>39192</v>
          </cell>
          <cell r="B8200" t="str">
            <v xml:space="preserve">BUCHA DE REDUCAO EM ALUMINIO, COM ROSCA, DE 2" X 3/4", PARA ELETRODUTO                                                                                                                                                                                                                                                                                                                                                                                                                                    </v>
          </cell>
          <cell r="C8200" t="str">
            <v xml:space="preserve">UN    </v>
          </cell>
          <cell r="D8200" t="str">
            <v>CR</v>
          </cell>
          <cell r="E8200" t="str">
            <v>48,08</v>
          </cell>
        </row>
        <row r="8201">
          <cell r="A8201">
            <v>39920</v>
          </cell>
          <cell r="B8201" t="str">
            <v xml:space="preserve">BUCHA DE REDUCAO EM ALUMINIO, COM ROSCA, DE 3/4" X 1/2",  PARA ELETRODUTO                                                                                                                                                                                                                                                                                                                                                                                                                                 </v>
          </cell>
          <cell r="C8201" t="str">
            <v xml:space="preserve">UN    </v>
          </cell>
          <cell r="D8201" t="str">
            <v>CR</v>
          </cell>
          <cell r="E8201" t="str">
            <v>5,82</v>
          </cell>
        </row>
        <row r="8202">
          <cell r="A8202">
            <v>39201</v>
          </cell>
          <cell r="B8202" t="str">
            <v xml:space="preserve">BUCHA DE REDUCAO EM ALUMINIO, COM ROSCA, DE 3" X 1 1/2", PARA ELETRODUTO                                                                                                                                                                                                                                                                                                                                                                                                                                  </v>
          </cell>
          <cell r="C8202" t="str">
            <v xml:space="preserve">UN    </v>
          </cell>
          <cell r="D8202" t="str">
            <v>CR</v>
          </cell>
          <cell r="E8202" t="str">
            <v>84,83</v>
          </cell>
        </row>
        <row r="8203">
          <cell r="A8203">
            <v>39200</v>
          </cell>
          <cell r="B8203" t="str">
            <v xml:space="preserve">BUCHA DE REDUCAO EM ALUMINIO, COM ROSCA, DE 3" X 1 1/4", PARA ELETRODUTO                                                                                                                                                                                                                                                                                                                                                                                                                                  </v>
          </cell>
          <cell r="C8203" t="str">
            <v xml:space="preserve">UN    </v>
          </cell>
          <cell r="D8203" t="str">
            <v>CR</v>
          </cell>
          <cell r="E8203" t="str">
            <v>85,51</v>
          </cell>
        </row>
        <row r="8204">
          <cell r="A8204">
            <v>39203</v>
          </cell>
          <cell r="B8204" t="str">
            <v xml:space="preserve">BUCHA DE REDUCAO EM ALUMINIO, COM ROSCA, DE 3" X 2 1/2", PARA ELETRODUTO                                                                                                                                                                                                                                                                                                                                                                                                                                  </v>
          </cell>
          <cell r="C8204" t="str">
            <v xml:space="preserve">UN    </v>
          </cell>
          <cell r="D8204" t="str">
            <v>CR</v>
          </cell>
          <cell r="E8204" t="str">
            <v>69,05</v>
          </cell>
        </row>
        <row r="8205">
          <cell r="A8205">
            <v>39202</v>
          </cell>
          <cell r="B8205" t="str">
            <v xml:space="preserve">BUCHA DE REDUCAO EM ALUMINIO, COM ROSCA, DE 3" X 2", PARA ELETRODUTO                                                                                                                                                                                                                                                                                                                                                                                                                                      </v>
          </cell>
          <cell r="C8205" t="str">
            <v xml:space="preserve">UN    </v>
          </cell>
          <cell r="D8205" t="str">
            <v>CR</v>
          </cell>
          <cell r="E8205" t="str">
            <v>81,11</v>
          </cell>
        </row>
        <row r="8206">
          <cell r="A8206">
            <v>39205</v>
          </cell>
          <cell r="B8206" t="str">
            <v xml:space="preserve">BUCHA DE REDUCAO EM ALUMINIO, COM ROSCA, DE 4" X 2 1/2", PARA ELETRODUTO                                                                                                                                                                                                                                                                                                                                                                                                                                  </v>
          </cell>
          <cell r="C8206" t="str">
            <v xml:space="preserve">UN    </v>
          </cell>
          <cell r="D8206" t="str">
            <v>CR</v>
          </cell>
          <cell r="E8206" t="str">
            <v>135,32</v>
          </cell>
        </row>
        <row r="8207">
          <cell r="A8207">
            <v>39204</v>
          </cell>
          <cell r="B8207" t="str">
            <v xml:space="preserve">BUCHA DE REDUCAO EM ALUMINIO, COM ROSCA, DE 4" X 2", PARA ELETRODUTO                                                                                                                                                                                                                                                                                                                                                                                                                                      </v>
          </cell>
          <cell r="C8207" t="str">
            <v xml:space="preserve">UN    </v>
          </cell>
          <cell r="D8207" t="str">
            <v>CR</v>
          </cell>
          <cell r="E8207" t="str">
            <v>138,59</v>
          </cell>
        </row>
        <row r="8208">
          <cell r="A8208">
            <v>39206</v>
          </cell>
          <cell r="B8208" t="str">
            <v xml:space="preserve">BUCHA DE REDUCAO EM ALUMINIO, COM ROSCA, DE 4" X 3", PARA ELETRODUTO                                                                                                                                                                                                                                                                                                                                                                                                                                      </v>
          </cell>
          <cell r="C8208" t="str">
            <v xml:space="preserve">UN    </v>
          </cell>
          <cell r="D8208" t="str">
            <v>CR</v>
          </cell>
          <cell r="E8208" t="str">
            <v>131,48</v>
          </cell>
        </row>
        <row r="8209">
          <cell r="A8209">
            <v>798</v>
          </cell>
          <cell r="B8209" t="str">
            <v xml:space="preserve">BUCHA DE REDUCAO PVC ROSCAVEL 3/4" X 1/2"                                                                                                                                                                                                                                                                                                                                                                                                                                                                 </v>
          </cell>
          <cell r="C8209" t="str">
            <v xml:space="preserve">UN    </v>
          </cell>
          <cell r="D8209" t="str">
            <v>CR</v>
          </cell>
          <cell r="E8209" t="str">
            <v>1,12</v>
          </cell>
        </row>
        <row r="8210">
          <cell r="A8210">
            <v>797</v>
          </cell>
          <cell r="B8210" t="str">
            <v xml:space="preserve">BUCHA DE REDUCAO PVC, ROSCAVEL 1 1/2" X 1"                                                                                                                                                                                                                                                                                                                                                                                                                                                                </v>
          </cell>
          <cell r="C8210" t="str">
            <v xml:space="preserve">UN    </v>
          </cell>
          <cell r="D8210" t="str">
            <v>CR</v>
          </cell>
          <cell r="E8210" t="str">
            <v>8,19</v>
          </cell>
        </row>
        <row r="8211">
          <cell r="A8211">
            <v>796</v>
          </cell>
          <cell r="B8211" t="str">
            <v xml:space="preserve">BUCHA DE REDUCAO PVC, ROSCAVEL, 1 1/2" X 3/4"                                                                                                                                                                                                                                                                                                                                                                                                                                                             </v>
          </cell>
          <cell r="C8211" t="str">
            <v xml:space="preserve">UN    </v>
          </cell>
          <cell r="D8211" t="str">
            <v>CR</v>
          </cell>
          <cell r="E8211" t="str">
            <v>6,95</v>
          </cell>
        </row>
        <row r="8212">
          <cell r="A8212">
            <v>799</v>
          </cell>
          <cell r="B8212" t="str">
            <v xml:space="preserve">BUCHA DE REDUCAO PVC, ROSCAVEL, 1" X 1/2"                                                                                                                                                                                                                                                                                                                                                                                                                                                                 </v>
          </cell>
          <cell r="C8212" t="str">
            <v xml:space="preserve">UN    </v>
          </cell>
          <cell r="D8212" t="str">
            <v>CR</v>
          </cell>
          <cell r="E8212" t="str">
            <v>3,36</v>
          </cell>
        </row>
        <row r="8213">
          <cell r="A8213">
            <v>792</v>
          </cell>
          <cell r="B8213" t="str">
            <v xml:space="preserve">BUCHA DE REDUCAO PVC, ROSCAVEL, 1" X 3/4"                                                                                                                                                                                                                                                                                                                                                                                                                                                                 </v>
          </cell>
          <cell r="C8213" t="str">
            <v xml:space="preserve">UN    </v>
          </cell>
          <cell r="D8213" t="str">
            <v>CR</v>
          </cell>
          <cell r="E8213" t="str">
            <v>3,26</v>
          </cell>
        </row>
        <row r="8214">
          <cell r="A8214">
            <v>38001</v>
          </cell>
          <cell r="B8214" t="str">
            <v xml:space="preserve">BUCHA DE REDUCAO, CPVC, SOLDAVEL, 22 X 15 MM, PARA AGUA QUENTE                                                                                                                                                                                                                                                                                                                                                                                                                                            </v>
          </cell>
          <cell r="C8214" t="str">
            <v xml:space="preserve">UN    </v>
          </cell>
          <cell r="D8214" t="str">
            <v>AS</v>
          </cell>
          <cell r="E8214" t="str">
            <v>0,95</v>
          </cell>
        </row>
        <row r="8215">
          <cell r="A8215">
            <v>38002</v>
          </cell>
          <cell r="B8215" t="str">
            <v xml:space="preserve">BUCHA DE REDUCAO, CPVC, SOLDAVEL, 28 X 22 MM, PARA AGUA QUENTE                                                                                                                                                                                                                                                                                                                                                                                                                                            </v>
          </cell>
          <cell r="C8215" t="str">
            <v xml:space="preserve">UN    </v>
          </cell>
          <cell r="D8215" t="str">
            <v>AS</v>
          </cell>
          <cell r="E8215" t="str">
            <v>3,32</v>
          </cell>
        </row>
        <row r="8216">
          <cell r="A8216">
            <v>38003</v>
          </cell>
          <cell r="B8216" t="str">
            <v xml:space="preserve">BUCHA DE REDUCAO, CPVC, SOLDAVEL, 35 X 28 MM, PARA AGUA QUENTE                                                                                                                                                                                                                                                                                                                                                                                                                                            </v>
          </cell>
          <cell r="C8216" t="str">
            <v xml:space="preserve">UN    </v>
          </cell>
          <cell r="D8216" t="str">
            <v>AS</v>
          </cell>
          <cell r="E8216" t="str">
            <v>22,66</v>
          </cell>
        </row>
        <row r="8217">
          <cell r="A8217">
            <v>38004</v>
          </cell>
          <cell r="B8217" t="str">
            <v xml:space="preserve">BUCHA DE REDUCAO, CPVC, SOLDAVEL, 42 X 22 MM, PARA AGUA QUENTE                                                                                                                                                                                                                                                                                                                                                                                                                                            </v>
          </cell>
          <cell r="C8217" t="str">
            <v xml:space="preserve">UN    </v>
          </cell>
          <cell r="D8217" t="str">
            <v>AS</v>
          </cell>
          <cell r="E8217" t="str">
            <v>26,06</v>
          </cell>
        </row>
        <row r="8218">
          <cell r="A8218">
            <v>44263</v>
          </cell>
          <cell r="B8218" t="str">
            <v xml:space="preserve">BUCHA DE REDUCAO, CPVC, SOLDAVEL, 54 X 35 MM, PARA AGUA QUENTE                                                                                                                                                                                                                                                                                                                                                                                                                                            </v>
          </cell>
          <cell r="C8218" t="str">
            <v xml:space="preserve">UN    </v>
          </cell>
          <cell r="D8218" t="str">
            <v>AS</v>
          </cell>
          <cell r="E8218" t="str">
            <v>46,78</v>
          </cell>
        </row>
        <row r="8219">
          <cell r="A8219">
            <v>36327</v>
          </cell>
          <cell r="B8219" t="str">
            <v xml:space="preserve">BUCHA DE REDUCAO, PPR, DN 25 X 20 MM, PARA AGUA QUENTE PREDIAL                                                                                                                                                                                                                                                                                                                                                                                                                                            </v>
          </cell>
          <cell r="C8219" t="str">
            <v xml:space="preserve">UN    </v>
          </cell>
          <cell r="D8219" t="str">
            <v>AS</v>
          </cell>
          <cell r="E8219" t="str">
            <v>3,75</v>
          </cell>
        </row>
        <row r="8220">
          <cell r="A8220">
            <v>38992</v>
          </cell>
          <cell r="B8220" t="str">
            <v xml:space="preserve">BUCHA DE REDUCAO, PPR, DN 32 X 25 MM, PARA AGUA QUENTE E FRIA PREDIAL                                                                                                                                                                                                                                                                                                                                                                                                                                     </v>
          </cell>
          <cell r="C8220" t="str">
            <v xml:space="preserve">UN    </v>
          </cell>
          <cell r="D8220" t="str">
            <v>AS</v>
          </cell>
          <cell r="E8220" t="str">
            <v>4,56</v>
          </cell>
        </row>
        <row r="8221">
          <cell r="A8221">
            <v>38993</v>
          </cell>
          <cell r="B8221" t="str">
            <v xml:space="preserve">BUCHA DE REDUCAO, PPR, DN 40 X 25 MM, PARA AGUA QUENTE E FRIA PREDIAL                                                                                                                                                                                                                                                                                                                                                                                                                                     </v>
          </cell>
          <cell r="C8221" t="str">
            <v xml:space="preserve">UN    </v>
          </cell>
          <cell r="D8221" t="str">
            <v>AS</v>
          </cell>
          <cell r="E8221" t="str">
            <v>11,85</v>
          </cell>
        </row>
        <row r="8222">
          <cell r="A8222">
            <v>44175</v>
          </cell>
          <cell r="B8222" t="str">
            <v xml:space="preserve">BUCHA DE REDUCAO, PPR, DN 50 X 25 MM, PARA AGUA QUENTE E FRIA PREDIAL                                                                                                                                                                                                                                                                                                                                                                                                                                     </v>
          </cell>
          <cell r="C8222" t="str">
            <v xml:space="preserve">UN    </v>
          </cell>
          <cell r="D8222" t="str">
            <v>AS</v>
          </cell>
          <cell r="E8222" t="str">
            <v>20,68</v>
          </cell>
        </row>
        <row r="8223">
          <cell r="A8223">
            <v>44177</v>
          </cell>
          <cell r="B8223" t="str">
            <v xml:space="preserve">BUCHA DE REDUCAO, PPR, DN 50 X 32 MM, PARA AGUA QUENTE E FRIA PREDIAL                                                                                                                                                                                                                                                                                                                                                                                                                                     </v>
          </cell>
          <cell r="C8223" t="str">
            <v xml:space="preserve">UN    </v>
          </cell>
          <cell r="D8223" t="str">
            <v>AS</v>
          </cell>
          <cell r="E8223" t="str">
            <v>15,45</v>
          </cell>
        </row>
        <row r="8224">
          <cell r="A8224">
            <v>38418</v>
          </cell>
          <cell r="B8224" t="str">
            <v xml:space="preserve">BUCHA DE REDUCAO, PVC, LONGA, SERIE R, DN 50 X 40 MM, PARA ESGOTO PREDIAL                                                                                                                                                                                                                                                                                                                                                                                                                                 </v>
          </cell>
          <cell r="C8224" t="str">
            <v xml:space="preserve">UN    </v>
          </cell>
          <cell r="D8224" t="str">
            <v>CR</v>
          </cell>
          <cell r="E8224" t="str">
            <v>4,80</v>
          </cell>
        </row>
        <row r="8225">
          <cell r="A8225">
            <v>39178</v>
          </cell>
          <cell r="B8225" t="str">
            <v xml:space="preserve">BUCHA EM ALUMINIO, COM ROSCA, DE  1 1/2", PARA ELETRODUTO                                                                                                                                                                                                                                                                                                                                                                                                                                                 </v>
          </cell>
          <cell r="C8225" t="str">
            <v xml:space="preserve">UN    </v>
          </cell>
          <cell r="D8225" t="str">
            <v>CR</v>
          </cell>
          <cell r="E8225" t="str">
            <v>2,34</v>
          </cell>
        </row>
        <row r="8226">
          <cell r="A8226">
            <v>39177</v>
          </cell>
          <cell r="B8226" t="str">
            <v xml:space="preserve">BUCHA EM ALUMINIO, COM ROSCA, DE 1 1/4", PARA ELETRODUTO                                                                                                                                                                                                                                                                                                                                                                                                                                                  </v>
          </cell>
          <cell r="C8226" t="str">
            <v xml:space="preserve">UN    </v>
          </cell>
          <cell r="D8226" t="str">
            <v>CR</v>
          </cell>
          <cell r="E8226" t="str">
            <v>2,11</v>
          </cell>
        </row>
        <row r="8227">
          <cell r="A8227">
            <v>39174</v>
          </cell>
          <cell r="B8227" t="str">
            <v xml:space="preserve">BUCHA EM ALUMINIO, COM ROSCA, DE 1/2", PARA ELETRODUTO                                                                                                                                                                                                                                                                                                                                                                                                                                                    </v>
          </cell>
          <cell r="C8227" t="str">
            <v xml:space="preserve">UN    </v>
          </cell>
          <cell r="D8227" t="str">
            <v>CR</v>
          </cell>
          <cell r="E8227" t="str">
            <v>1,05</v>
          </cell>
        </row>
        <row r="8228">
          <cell r="A8228">
            <v>39176</v>
          </cell>
          <cell r="B8228" t="str">
            <v xml:space="preserve">BUCHA EM ALUMINIO, COM ROSCA, DE 1", PARA ELETRODUTO                                                                                                                                                                                                                                                                                                                                                                                                                                                      </v>
          </cell>
          <cell r="C8228" t="str">
            <v xml:space="preserve">UN    </v>
          </cell>
          <cell r="D8228" t="str">
            <v>CR</v>
          </cell>
          <cell r="E8228" t="str">
            <v>1,38</v>
          </cell>
        </row>
        <row r="8229">
          <cell r="A8229">
            <v>39180</v>
          </cell>
          <cell r="B8229" t="str">
            <v xml:space="preserve">BUCHA EM ALUMINIO, COM ROSCA, DE 2 1/2", PARA ELETRODUTO                                                                                                                                                                                                                                                                                                                                                                                                                                                  </v>
          </cell>
          <cell r="C8229" t="str">
            <v xml:space="preserve">UN    </v>
          </cell>
          <cell r="D8229" t="str">
            <v>CR</v>
          </cell>
          <cell r="E8229" t="str">
            <v>6,35</v>
          </cell>
        </row>
        <row r="8230">
          <cell r="A8230">
            <v>39179</v>
          </cell>
          <cell r="B8230" t="str">
            <v xml:space="preserve">BUCHA EM ALUMINIO, COM ROSCA, DE 2", PARA ELETRODUTO                                                                                                                                                                                                                                                                                                                                                                                                                                                      </v>
          </cell>
          <cell r="C8230" t="str">
            <v xml:space="preserve">UN    </v>
          </cell>
          <cell r="D8230" t="str">
            <v>CR</v>
          </cell>
          <cell r="E8230" t="str">
            <v>5,62</v>
          </cell>
        </row>
        <row r="8231">
          <cell r="A8231">
            <v>39175</v>
          </cell>
          <cell r="B8231" t="str">
            <v xml:space="preserve">BUCHA EM ALUMINIO, COM ROSCA, DE 3/4", PARA ELETRODUTO                                                                                                                                                                                                                                                                                                                                                                                                                                                    </v>
          </cell>
          <cell r="C8231" t="str">
            <v xml:space="preserve">UN    </v>
          </cell>
          <cell r="D8231" t="str">
            <v>CR</v>
          </cell>
          <cell r="E8231" t="str">
            <v>1,29</v>
          </cell>
        </row>
        <row r="8232">
          <cell r="A8232">
            <v>39217</v>
          </cell>
          <cell r="B8232" t="str">
            <v xml:space="preserve">BUCHA EM ALUMINIO, COM ROSCA, DE 3/8", PARA ELETRODUTO                                                                                                                                                                                                                                                                                                                                                                                                                                                    </v>
          </cell>
          <cell r="C8232" t="str">
            <v xml:space="preserve">UN    </v>
          </cell>
          <cell r="D8232" t="str">
            <v>CR</v>
          </cell>
          <cell r="E8232" t="str">
            <v>1,00</v>
          </cell>
        </row>
        <row r="8233">
          <cell r="A8233">
            <v>39181</v>
          </cell>
          <cell r="B8233" t="str">
            <v xml:space="preserve">BUCHA EM ALUMINIO, COM ROSCA, DE 3", PARA ELETRODUTO                                                                                                                                                                                                                                                                                                                                                                                                                                                      </v>
          </cell>
          <cell r="C8233" t="str">
            <v xml:space="preserve">UN    </v>
          </cell>
          <cell r="D8233" t="str">
            <v>CR</v>
          </cell>
          <cell r="E8233" t="str">
            <v>8,52</v>
          </cell>
        </row>
        <row r="8234">
          <cell r="A8234">
            <v>39182</v>
          </cell>
          <cell r="B8234" t="str">
            <v xml:space="preserve">BUCHA EM ALUMINIO, COM ROSCA, DE 4", PARA ELETRODUTO                                                                                                                                                                                                                                                                                                                                                                                                                                                      </v>
          </cell>
          <cell r="C8234" t="str">
            <v xml:space="preserve">UN    </v>
          </cell>
          <cell r="D8234" t="str">
            <v>CR</v>
          </cell>
          <cell r="E8234" t="str">
            <v>11,98</v>
          </cell>
        </row>
        <row r="8235">
          <cell r="A8235">
            <v>12616</v>
          </cell>
          <cell r="B8235" t="str">
            <v xml:space="preserve">CABECEIRA DIREITA OU ESQUERDA, PVC, PARA CALHA PLUVIAL, DIAMETRO ENTRE *119 E 170* MM, PARA DRENAGEM PLUVIAL PREDIAL                                                                                                                                                                                                                                                                                                                                                                                      </v>
          </cell>
          <cell r="C8235" t="str">
            <v xml:space="preserve">UN    </v>
          </cell>
          <cell r="D8235" t="str">
            <v>CR</v>
          </cell>
          <cell r="E8235" t="str">
            <v>14,81</v>
          </cell>
        </row>
        <row r="8236">
          <cell r="A8236">
            <v>1049</v>
          </cell>
          <cell r="B8236" t="str">
            <v xml:space="preserve">CABECOTE PARA ENTRADA DE LINHA DE ALIMENTACAO PARA ELETRODUTO, EM LIGA DE ALUMINIO COM ACABAMENTO ANTI CORROSIVO, COM FIXACAO POR ENCAIXE LISO DE 360 GRAUS, DE 1 1/2"                                                                                                                                                                                                                                                                                                                                    </v>
          </cell>
          <cell r="C8236" t="str">
            <v xml:space="preserve">UN    </v>
          </cell>
          <cell r="D8236" t="str">
            <v>CR</v>
          </cell>
          <cell r="E8236" t="str">
            <v>10,02</v>
          </cell>
        </row>
        <row r="8237">
          <cell r="A8237">
            <v>1099</v>
          </cell>
          <cell r="B8237" t="str">
            <v xml:space="preserve">CABECOTE PARA ENTRADA DE LINHA DE ALIMENTACAO PARA ELETRODUTO, EM LIGA DE ALUMINIO COM ACABAMENTO ANTI CORROSIVO, COM FIXACAO POR ENCAIXE LISO DE 360 GRAUS, DE 1 1/4"                                                                                                                                                                                                                                                                                                                                    </v>
          </cell>
          <cell r="C8237" t="str">
            <v xml:space="preserve">UN    </v>
          </cell>
          <cell r="D8237" t="str">
            <v>CR</v>
          </cell>
          <cell r="E8237" t="str">
            <v>7,67</v>
          </cell>
        </row>
        <row r="8238">
          <cell r="A8238">
            <v>39678</v>
          </cell>
          <cell r="B8238" t="str">
            <v xml:space="preserve">CABECOTE PARA ENTRADA DE LINHA DE ALIMENTACAO PARA ELETRODUTO, EM LIGA DE ALUMINIO COM ACABAMENTO ANTI CORROSIVO, COM FIXACAO POR ENCAIXE LISO DE 360 GRAUS, DE 1/2"                                                                                                                                                                                                                                                                                                                                      </v>
          </cell>
          <cell r="C8238" t="str">
            <v xml:space="preserve">UN    </v>
          </cell>
          <cell r="D8238" t="str">
            <v>CR</v>
          </cell>
          <cell r="E8238" t="str">
            <v>3,09</v>
          </cell>
        </row>
        <row r="8239">
          <cell r="A8239">
            <v>1050</v>
          </cell>
          <cell r="B8239" t="str">
            <v xml:space="preserve">CABECOTE PARA ENTRADA DE LINHA DE ALIMENTACAO PARA ELETRODUTO, EM LIGA DE ALUMINIO COM ACABAMENTO ANTI CORROSIVO, COM FIXACAO POR ENCAIXE LISO DE 360 GRAUS, DE 1"                                                                                                                                                                                                                                                                                                                                        </v>
          </cell>
          <cell r="C8239" t="str">
            <v xml:space="preserve">UN    </v>
          </cell>
          <cell r="D8239" t="str">
            <v>CR</v>
          </cell>
          <cell r="E8239" t="str">
            <v>5,24</v>
          </cell>
        </row>
        <row r="8240">
          <cell r="A8240">
            <v>1101</v>
          </cell>
          <cell r="B8240" t="str">
            <v xml:space="preserve">CABECOTE PARA ENTRADA DE LINHA DE ALIMENTACAO PARA ELETRODUTO, EM LIGA DE ALUMINIO COM ACABAMENTO ANTI CORROSIVO, COM FIXACAO POR ENCAIXE LISO DE 360 GRAUS, DE 2 1/2"                                                                                                                                                                                                                                                                                                                                    </v>
          </cell>
          <cell r="C8240" t="str">
            <v xml:space="preserve">UN    </v>
          </cell>
          <cell r="D8240" t="str">
            <v>CR</v>
          </cell>
          <cell r="E8240" t="str">
            <v>33,07</v>
          </cell>
        </row>
        <row r="8241">
          <cell r="A8241">
            <v>1100</v>
          </cell>
          <cell r="B8241" t="str">
            <v xml:space="preserve">CABECOTE PARA ENTRADA DE LINHA DE ALIMENTACAO PARA ELETRODUTO, EM LIGA DE ALUMINIO COM ACABAMENTO ANTI CORROSIVO, COM FIXACAO POR ENCAIXE LISO DE 360 GRAUS, DE 2"                                                                                                                                                                                                                                                                                                                                        </v>
          </cell>
          <cell r="C8241" t="str">
            <v xml:space="preserve">UN    </v>
          </cell>
          <cell r="D8241" t="str">
            <v>CR</v>
          </cell>
          <cell r="E8241" t="str">
            <v>17,06</v>
          </cell>
        </row>
        <row r="8242">
          <cell r="A8242">
            <v>39679</v>
          </cell>
          <cell r="B8242" t="str">
            <v xml:space="preserve">CABECOTE PARA ENTRADA DE LINHA DE ALIMENTACAO PARA ELETRODUTO, EM LIGA DE ALUMINIO COM ACABAMENTO ANTI CORROSIVO, COM FIXACAO POR ENCAIXE LISO DE 360 GRAUS, DE 3 1/2"                                                                                                                                                                                                                                                                                                                                    </v>
          </cell>
          <cell r="C8242" t="str">
            <v xml:space="preserve">UN    </v>
          </cell>
          <cell r="D8242" t="str">
            <v>CR</v>
          </cell>
          <cell r="E8242" t="str">
            <v>65,90</v>
          </cell>
        </row>
        <row r="8243">
          <cell r="A8243">
            <v>1098</v>
          </cell>
          <cell r="B8243" t="str">
            <v xml:space="preserve">CABECOTE PARA ENTRADA DE LINHA DE ALIMENTACAO PARA ELETRODUTO, EM LIGA DE ALUMINIO COM ACABAMENTO ANTI CORROSIVO, COM FIXACAO POR ENCAIXE LISO DE 360 GRAUS, DE 3/4"                                                                                                                                                                                                                                                                                                                                      </v>
          </cell>
          <cell r="C8243" t="str">
            <v xml:space="preserve">UN    </v>
          </cell>
          <cell r="D8243" t="str">
            <v>CR</v>
          </cell>
          <cell r="E8243" t="str">
            <v>4,09</v>
          </cell>
        </row>
        <row r="8244">
          <cell r="A8244">
            <v>1102</v>
          </cell>
          <cell r="B8244" t="str">
            <v xml:space="preserve">CABECOTE PARA ENTRADA DE LINHA DE ALIMENTACAO PARA ELETRODUTO, EM LIGA DE ALUMINIO COM ACABAMENTO ANTI CORROSIVO, COM FIXACAO POR ENCAIXE LISO DE 360 GRAUS, DE 3"                                                                                                                                                                                                                                                                                                                                        </v>
          </cell>
          <cell r="C8244" t="str">
            <v xml:space="preserve">UN    </v>
          </cell>
          <cell r="D8244" t="str">
            <v>CR</v>
          </cell>
          <cell r="E8244" t="str">
            <v>49,31</v>
          </cell>
        </row>
        <row r="8245">
          <cell r="A8245">
            <v>1051</v>
          </cell>
          <cell r="B8245" t="str">
            <v xml:space="preserve">CABECOTE PARA ENTRADA DE LINHA DE ALIMENTACAO PARA ELETRODUTO, EM LIGA DE ALUMINIO COM ACABAMENTO ANTI CORROSIVO, COM FIXACAO POR ENCAIXE LISO DE 360 GRAUS, DE 4"                                                                                                                                                                                                                                                                                                                                        </v>
          </cell>
          <cell r="C8245" t="str">
            <v xml:space="preserve">UN    </v>
          </cell>
          <cell r="D8245" t="str">
            <v>CR</v>
          </cell>
          <cell r="E8245" t="str">
            <v>71,67</v>
          </cell>
        </row>
        <row r="8246">
          <cell r="A8246">
            <v>37399</v>
          </cell>
          <cell r="B8246" t="str">
            <v xml:space="preserve">CABIDE/GANCHO DE BANHEIRO SIMPLES EM METAL CROMADO                                                                                                                                                                                                                                                                                                                                                                                                                                                        </v>
          </cell>
          <cell r="C8246" t="str">
            <v xml:space="preserve">UN    </v>
          </cell>
          <cell r="D8246" t="str">
            <v>CR</v>
          </cell>
          <cell r="E8246" t="str">
            <v>45,14</v>
          </cell>
        </row>
        <row r="8247">
          <cell r="A8247">
            <v>43834</v>
          </cell>
          <cell r="B8247" t="str">
            <v xml:space="preserve">CABO COAXIAL RG11 95% DE MALHA                                                                                                                                                                                                                                                                                                                                                                                                                                                                            </v>
          </cell>
          <cell r="C8247" t="str">
            <v xml:space="preserve">M     </v>
          </cell>
          <cell r="D8247" t="str">
            <v>CR</v>
          </cell>
          <cell r="E8247" t="str">
            <v>23,11</v>
          </cell>
        </row>
        <row r="8248">
          <cell r="A8248">
            <v>43835</v>
          </cell>
          <cell r="B8248" t="str">
            <v xml:space="preserve">CABO COAXIAL RG59 95% DE MALHA                                                                                                                                                                                                                                                                                                                                                                                                                                                                            </v>
          </cell>
          <cell r="C8248" t="str">
            <v xml:space="preserve">M     </v>
          </cell>
          <cell r="D8248" t="str">
            <v>CR</v>
          </cell>
          <cell r="E8248" t="str">
            <v>2,07</v>
          </cell>
        </row>
        <row r="8249">
          <cell r="A8249">
            <v>43833</v>
          </cell>
          <cell r="B8249" t="str">
            <v xml:space="preserve">CABO COAXIAL RG6 95% DE MALHA                                                                                                                                                                                                                                                                                                                                                                                                                                                                             </v>
          </cell>
          <cell r="C8249" t="str">
            <v xml:space="preserve">M     </v>
          </cell>
          <cell r="D8249" t="str">
            <v>CR</v>
          </cell>
          <cell r="E8249" t="str">
            <v>2,15</v>
          </cell>
        </row>
        <row r="8250">
          <cell r="A8250">
            <v>41955</v>
          </cell>
          <cell r="B8250" t="str">
            <v xml:space="preserve">CABO DE ACO GALVANIZADO, DIAMETRO 12,7 MM (1/2"), COM ALMA DE ACO CABO INDEPENDENTE 6 X 25 F                                                                                                                                                                                                                                                                                                                                                                                                              </v>
          </cell>
          <cell r="C8250" t="str">
            <v xml:space="preserve">KG    </v>
          </cell>
          <cell r="D8250" t="str">
            <v>CR</v>
          </cell>
          <cell r="E8250" t="str">
            <v>74,23</v>
          </cell>
        </row>
        <row r="8251">
          <cell r="A8251">
            <v>41953</v>
          </cell>
          <cell r="B8251" t="str">
            <v xml:space="preserve">CABO DE ACO GALVANIZADO, DIAMETRO 12,7 MM (1/2"), COM ALMA DE FIBRA 6 X 25 F                                                                                                                                                                                                                                                                                                                                                                                                                              </v>
          </cell>
          <cell r="C8251" t="str">
            <v xml:space="preserve">KG    </v>
          </cell>
          <cell r="D8251" t="str">
            <v>CR</v>
          </cell>
          <cell r="E8251" t="str">
            <v>70,84</v>
          </cell>
        </row>
        <row r="8252">
          <cell r="A8252">
            <v>41954</v>
          </cell>
          <cell r="B8252" t="str">
            <v xml:space="preserve">CABO DE ACO GALVANIZADO, DIAMETRO 9,53 MM (3/8"), COM ALMA DE FIBRA 6 X 25 F                                                                                                                                                                                                                                                                                                                                                                                                                              </v>
          </cell>
          <cell r="C8252" t="str">
            <v xml:space="preserve">KG    </v>
          </cell>
          <cell r="D8252" t="str">
            <v>CR</v>
          </cell>
          <cell r="E8252" t="str">
            <v>70,17</v>
          </cell>
        </row>
        <row r="8253">
          <cell r="A8253">
            <v>25004</v>
          </cell>
          <cell r="B8253" t="str">
            <v xml:space="preserve">CABO DE ALUMINIO NU COM ALMA DE ACO, BITOLA 1/0 AWG                                                                                                                                                                                                                                                                                                                                                                                                                                                       </v>
          </cell>
          <cell r="C8253" t="str">
            <v xml:space="preserve">KG    </v>
          </cell>
          <cell r="D8253" t="str">
            <v>CR</v>
          </cell>
          <cell r="E8253" t="str">
            <v>46,61</v>
          </cell>
        </row>
        <row r="8254">
          <cell r="A8254">
            <v>25002</v>
          </cell>
          <cell r="B8254" t="str">
            <v xml:space="preserve">CABO DE ALUMINIO NU COM ALMA DE ACO, BITOLA 2 AWG                                                                                                                                                                                                                                                                                                                                                                                                                                                         </v>
          </cell>
          <cell r="C8254" t="str">
            <v xml:space="preserve">KG    </v>
          </cell>
          <cell r="D8254" t="str">
            <v>CR</v>
          </cell>
          <cell r="E8254" t="str">
            <v>46,61</v>
          </cell>
        </row>
        <row r="8255">
          <cell r="A8255">
            <v>37409</v>
          </cell>
          <cell r="B8255" t="str">
            <v xml:space="preserve">CABO DE ALUMINIO NU COM ALMA DE ACO, BITOLA 2/0 AWG                                                                                                                                                                                                                                                                                                                                                                                                                                                       </v>
          </cell>
          <cell r="C8255" t="str">
            <v xml:space="preserve">KG    </v>
          </cell>
          <cell r="D8255" t="str">
            <v>CR</v>
          </cell>
          <cell r="E8255" t="str">
            <v>46,61</v>
          </cell>
        </row>
        <row r="8256">
          <cell r="A8256">
            <v>841</v>
          </cell>
          <cell r="B8256" t="str">
            <v xml:space="preserve">CABO DE ALUMINIO NU COM ALMA DE ACO, BITOLA 4 AWG                                                                                                                                                                                                                                                                                                                                                                                                                                                         </v>
          </cell>
          <cell r="C8256" t="str">
            <v xml:space="preserve">KG    </v>
          </cell>
          <cell r="D8256" t="str">
            <v>CR</v>
          </cell>
          <cell r="E8256" t="str">
            <v>47,18</v>
          </cell>
        </row>
        <row r="8257">
          <cell r="A8257">
            <v>25005</v>
          </cell>
          <cell r="B8257" t="str">
            <v xml:space="preserve">CABO DE ALUMINIO NU SEM ALMA DE ACO, BITOLA 1/0 AWG                                                                                                                                                                                                                                                                                                                                                                                                                                                       </v>
          </cell>
          <cell r="C8257" t="str">
            <v xml:space="preserve">KG    </v>
          </cell>
          <cell r="D8257" t="str">
            <v>CR</v>
          </cell>
          <cell r="E8257" t="str">
            <v>51,15</v>
          </cell>
        </row>
        <row r="8258">
          <cell r="A8258">
            <v>25003</v>
          </cell>
          <cell r="B8258" t="str">
            <v xml:space="preserve">CABO DE ALUMINIO NU SEM ALMA DE ACO, BITOLA 2 AWG                                                                                                                                                                                                                                                                                                                                                                                                                                                         </v>
          </cell>
          <cell r="C8258" t="str">
            <v xml:space="preserve">KG    </v>
          </cell>
          <cell r="D8258" t="str">
            <v>CR</v>
          </cell>
          <cell r="E8258" t="str">
            <v>51,92</v>
          </cell>
        </row>
        <row r="8259">
          <cell r="A8259">
            <v>37410</v>
          </cell>
          <cell r="B8259" t="str">
            <v xml:space="preserve">CABO DE ALUMINIO NU SEM ALMA DE ACO, BITOLA 2/0 AWG                                                                                                                                                                                                                                                                                                                                                                                                                                                       </v>
          </cell>
          <cell r="C8259" t="str">
            <v xml:space="preserve">KG    </v>
          </cell>
          <cell r="D8259" t="str">
            <v>CR</v>
          </cell>
          <cell r="E8259" t="str">
            <v>51,15</v>
          </cell>
        </row>
        <row r="8260">
          <cell r="A8260">
            <v>842</v>
          </cell>
          <cell r="B8260" t="str">
            <v xml:space="preserve">CABO DE ALUMINIO NU SEM ALMA DE ACO, BITOLA 4 AWG                                                                                                                                                                                                                                                                                                                                                                                                                                                         </v>
          </cell>
          <cell r="C8260" t="str">
            <v xml:space="preserve">KG    </v>
          </cell>
          <cell r="D8260" t="str">
            <v>CR</v>
          </cell>
          <cell r="E8260" t="str">
            <v>51,87</v>
          </cell>
        </row>
        <row r="8261">
          <cell r="A8261">
            <v>44391</v>
          </cell>
          <cell r="B8261" t="str">
            <v xml:space="preserve">CABO DE COBRE FLEXIVEL NAO HALOGENADO, SEM EMISSAO DE FUMACA, 750V, SECAO NOMINAL 120 MM                                                                                                                                                                                                                                                                                                                                                                                                                  </v>
          </cell>
          <cell r="C8261" t="str">
            <v xml:space="preserve">M     </v>
          </cell>
          <cell r="D8261" t="str">
            <v>CR</v>
          </cell>
          <cell r="E8261" t="str">
            <v>110,54</v>
          </cell>
        </row>
        <row r="8262">
          <cell r="A8262">
            <v>44388</v>
          </cell>
          <cell r="B8262" t="str">
            <v xml:space="preserve">CABO DE COBRE FLEXIVEL NAO HALOGENADO, SEM EMISSAO DE FUMACA, 750V, SECAO NOMINAL 2,5 MM                                                                                                                                                                                                                                                                                                                                                                                                                  </v>
          </cell>
          <cell r="C8262" t="str">
            <v xml:space="preserve">M     </v>
          </cell>
          <cell r="D8262" t="str">
            <v>CR</v>
          </cell>
          <cell r="E8262" t="str">
            <v>2,39</v>
          </cell>
        </row>
        <row r="8263">
          <cell r="A8263">
            <v>44392</v>
          </cell>
          <cell r="B8263" t="str">
            <v xml:space="preserve">CABO DE COBRE FLEXIVEL NAO HALOGENADO, SEM EMISSAO DE FUMACA, 750V, SECAO NOMINAL 240 MM                                                                                                                                                                                                                                                                                                                                                                                                                  </v>
          </cell>
          <cell r="C8263" t="str">
            <v xml:space="preserve">M     </v>
          </cell>
          <cell r="D8263" t="str">
            <v>CR</v>
          </cell>
          <cell r="E8263" t="str">
            <v>220,09</v>
          </cell>
        </row>
        <row r="8264">
          <cell r="A8264">
            <v>44390</v>
          </cell>
          <cell r="B8264" t="str">
            <v xml:space="preserve">CABO DE COBRE FLEXIVEL NAO HALOGENADO, SEM EMISSAO DE FUMACA, 750V, SECAO NOMINAL 50 MM                                                                                                                                                                                                                                                                                                                                                                                                                   </v>
          </cell>
          <cell r="C8264" t="str">
            <v xml:space="preserve">M     </v>
          </cell>
          <cell r="D8264" t="str">
            <v>CR</v>
          </cell>
          <cell r="E8264" t="str">
            <v>46,63</v>
          </cell>
        </row>
        <row r="8265">
          <cell r="A8265">
            <v>44389</v>
          </cell>
          <cell r="B8265" t="str">
            <v xml:space="preserve">CABO DE COBRE FLEXIVEL NAO HALOGENADO, SEM EMISSAO DE FUMACA, 750V, SECAO NOMINAL 6,0 MM                                                                                                                                                                                                                                                                                                                                                                                                                  </v>
          </cell>
          <cell r="C8265" t="str">
            <v xml:space="preserve">M     </v>
          </cell>
          <cell r="D8265" t="str">
            <v>CR</v>
          </cell>
          <cell r="E8265" t="str">
            <v>5,50</v>
          </cell>
        </row>
        <row r="8266">
          <cell r="A8266">
            <v>862</v>
          </cell>
          <cell r="B8266" t="str">
            <v xml:space="preserve">CABO DE COBRE NU 10 MM2 MEIO-DURO                                                                                                                                                                                                                                                                                                                                                                                                                                                                         </v>
          </cell>
          <cell r="C8266" t="str">
            <v xml:space="preserve">M     </v>
          </cell>
          <cell r="D8266" t="str">
            <v>CR</v>
          </cell>
          <cell r="E8266" t="str">
            <v>10,08</v>
          </cell>
        </row>
        <row r="8267">
          <cell r="A8267">
            <v>866</v>
          </cell>
          <cell r="B8267" t="str">
            <v xml:space="preserve">CABO DE COBRE NU 120 MM2 MEIO-DURO                                                                                                                                                                                                                                                                                                                                                                                                                                                                        </v>
          </cell>
          <cell r="C8267" t="str">
            <v xml:space="preserve">M     </v>
          </cell>
          <cell r="D8267" t="str">
            <v>CR</v>
          </cell>
          <cell r="E8267" t="str">
            <v>128,16</v>
          </cell>
        </row>
        <row r="8268">
          <cell r="A8268">
            <v>892</v>
          </cell>
          <cell r="B8268" t="str">
            <v xml:space="preserve">CABO DE COBRE NU 150 MM2 MEIO-DURO                                                                                                                                                                                                                                                                                                                                                                                                                                                                        </v>
          </cell>
          <cell r="C8268" t="str">
            <v xml:space="preserve">M     </v>
          </cell>
          <cell r="D8268" t="str">
            <v>CR</v>
          </cell>
          <cell r="E8268" t="str">
            <v>155,13</v>
          </cell>
        </row>
        <row r="8269">
          <cell r="A8269">
            <v>857</v>
          </cell>
          <cell r="B8269" t="str">
            <v xml:space="preserve">CABO DE COBRE NU 16 MM2 MEIO-DURO                                                                                                                                                                                                                                                                                                                                                                                                                                                                         </v>
          </cell>
          <cell r="C8269" t="str">
            <v xml:space="preserve">M     </v>
          </cell>
          <cell r="D8269" t="str">
            <v>CR</v>
          </cell>
          <cell r="E8269" t="str">
            <v>16,87</v>
          </cell>
        </row>
        <row r="8270">
          <cell r="A8270">
            <v>37404</v>
          </cell>
          <cell r="B8270" t="str">
            <v xml:space="preserve">CABO DE COBRE NU 185 MM2 MEIO-DURO                                                                                                                                                                                                                                                                                                                                                                                                                                                                        </v>
          </cell>
          <cell r="C8270" t="str">
            <v xml:space="preserve">M     </v>
          </cell>
          <cell r="D8270" t="str">
            <v>CR</v>
          </cell>
          <cell r="E8270" t="str">
            <v>179,49</v>
          </cell>
        </row>
        <row r="8271">
          <cell r="A8271">
            <v>868</v>
          </cell>
          <cell r="B8271" t="str">
            <v xml:space="preserve">CABO DE COBRE NU 25 MM2 MEIO-DURO                                                                                                                                                                                                                                                                                                                                                                                                                                                                         </v>
          </cell>
          <cell r="C8271" t="str">
            <v xml:space="preserve">M     </v>
          </cell>
          <cell r="D8271" t="str">
            <v>CR</v>
          </cell>
          <cell r="E8271" t="str">
            <v>24,04</v>
          </cell>
        </row>
        <row r="8272">
          <cell r="A8272">
            <v>863</v>
          </cell>
          <cell r="B8272" t="str">
            <v xml:space="preserve">CABO DE COBRE NU 35 MM2 MEIO-DURO                                                                                                                                                                                                                                                                                                                                                                                                                                                                         </v>
          </cell>
          <cell r="C8272" t="str">
            <v xml:space="preserve">M     </v>
          </cell>
          <cell r="D8272" t="str">
            <v>CR</v>
          </cell>
          <cell r="E8272" t="str">
            <v>35,41</v>
          </cell>
        </row>
        <row r="8273">
          <cell r="A8273">
            <v>867</v>
          </cell>
          <cell r="B8273" t="str">
            <v xml:space="preserve">CABO DE COBRE NU 50 MM2 MEIO-DURO                                                                                                                                                                                                                                                                                                                                                                                                                                                                         </v>
          </cell>
          <cell r="C8273" t="str">
            <v xml:space="preserve">M     </v>
          </cell>
          <cell r="D8273" t="str">
            <v>CR</v>
          </cell>
          <cell r="E8273" t="str">
            <v>50,45</v>
          </cell>
        </row>
        <row r="8274">
          <cell r="A8274">
            <v>864</v>
          </cell>
          <cell r="B8274" t="str">
            <v xml:space="preserve">CABO DE COBRE NU 70 MM2 MEIO-DURO                                                                                                                                                                                                                                                                                                                                                                                                                                                                         </v>
          </cell>
          <cell r="C8274" t="str">
            <v xml:space="preserve">M     </v>
          </cell>
          <cell r="D8274" t="str">
            <v>CR</v>
          </cell>
          <cell r="E8274" t="str">
            <v>66,64</v>
          </cell>
        </row>
        <row r="8275">
          <cell r="A8275">
            <v>865</v>
          </cell>
          <cell r="B8275" t="str">
            <v xml:space="preserve">CABO DE COBRE NU 95 MM2 MEIO-DURO                                                                                                                                                                                                                                                                                                                                                                                                                                                                         </v>
          </cell>
          <cell r="C8275" t="str">
            <v xml:space="preserve">M     </v>
          </cell>
          <cell r="D8275" t="str">
            <v>CR</v>
          </cell>
          <cell r="E8275" t="str">
            <v>95,85</v>
          </cell>
        </row>
        <row r="8276">
          <cell r="A8276">
            <v>993</v>
          </cell>
          <cell r="B8276" t="str">
            <v xml:space="preserve">CABO DE COBRE, FLEXIVEL, CLASSE 4 OU 5, ISOLACAO EM PVC/A, ANTICHAMA BWF-B, COBERTURA PVC-ST1, ANTICHAMA BWF-B, 1 CONDUTOR, 0,6/1 KV, SECAO NOMINAL 1,5 MM2                                                                                                                                                                                                                                                                                                                                               </v>
          </cell>
          <cell r="C8276" t="str">
            <v xml:space="preserve">M     </v>
          </cell>
          <cell r="D8276" t="str">
            <v>CR</v>
          </cell>
          <cell r="E8276" t="str">
            <v>1,82</v>
          </cell>
        </row>
        <row r="8277">
          <cell r="A8277">
            <v>1020</v>
          </cell>
          <cell r="B8277" t="str">
            <v xml:space="preserve">CABO DE COBRE, FLEXIVEL, CLASSE 4 OU 5, ISOLACAO EM PVC/A, ANTICHAMA BWF-B, COBERTURA PVC-ST1, ANTICHAMA BWF-B, 1 CONDUTOR, 0,6/1 KV, SECAO NOMINAL 10 MM2                                                                                                                                                                                                                                                                                                                                                </v>
          </cell>
          <cell r="C8277" t="str">
            <v xml:space="preserve">M     </v>
          </cell>
          <cell r="D8277" t="str">
            <v>CR</v>
          </cell>
          <cell r="E8277" t="str">
            <v>9,30</v>
          </cell>
        </row>
        <row r="8278">
          <cell r="A8278">
            <v>1017</v>
          </cell>
          <cell r="B8278" t="str">
            <v xml:space="preserve">CABO DE COBRE, FLEXIVEL, CLASSE 4 OU 5, ISOLACAO EM PVC/A, ANTICHAMA BWF-B, COBERTURA PVC-ST1, ANTICHAMA BWF-B, 1 CONDUTOR, 0,6/1 KV, SECAO NOMINAL 120 MM2                                                                                                                                                                                                                                                                                                                                               </v>
          </cell>
          <cell r="C8278" t="str">
            <v xml:space="preserve">M     </v>
          </cell>
          <cell r="D8278" t="str">
            <v>CR</v>
          </cell>
          <cell r="E8278" t="str">
            <v>113,97</v>
          </cell>
        </row>
        <row r="8279">
          <cell r="A8279">
            <v>999</v>
          </cell>
          <cell r="B8279" t="str">
            <v xml:space="preserve">CABO DE COBRE, FLEXIVEL, CLASSE 4 OU 5, ISOLACAO EM PVC/A, ANTICHAMA BWF-B, COBERTURA PVC-ST1, ANTICHAMA BWF-B, 1 CONDUTOR, 0,6/1 KV, SECAO NOMINAL 150 MM2                                                                                                                                                                                                                                                                                                                                               </v>
          </cell>
          <cell r="C8279" t="str">
            <v xml:space="preserve">M     </v>
          </cell>
          <cell r="D8279" t="str">
            <v>CR</v>
          </cell>
          <cell r="E8279" t="str">
            <v>138,07</v>
          </cell>
        </row>
        <row r="8280">
          <cell r="A8280">
            <v>995</v>
          </cell>
          <cell r="B8280" t="str">
            <v xml:space="preserve">CABO DE COBRE, FLEXIVEL, CLASSE 4 OU 5, ISOLACAO EM PVC/A, ANTICHAMA BWF-B, COBERTURA PVC-ST1, ANTICHAMA BWF-B, 1 CONDUTOR, 0,6/1 KV, SECAO NOMINAL 16 MM2                                                                                                                                                                                                                                                                                                                                                </v>
          </cell>
          <cell r="C8280" t="str">
            <v xml:space="preserve">M     </v>
          </cell>
          <cell r="D8280" t="str">
            <v>CR</v>
          </cell>
          <cell r="E8280" t="str">
            <v>14,81</v>
          </cell>
        </row>
        <row r="8281">
          <cell r="A8281">
            <v>1000</v>
          </cell>
          <cell r="B8281" t="str">
            <v xml:space="preserve">CABO DE COBRE, FLEXIVEL, CLASSE 4 OU 5, ISOLACAO EM PVC/A, ANTICHAMA BWF-B, COBERTURA PVC-ST1, ANTICHAMA BWF-B, 1 CONDUTOR, 0,6/1 KV, SECAO NOMINAL 185 MM2                                                                                                                                                                                                                                                                                                                                               </v>
          </cell>
          <cell r="C8281" t="str">
            <v xml:space="preserve">M     </v>
          </cell>
          <cell r="D8281" t="str">
            <v>CR</v>
          </cell>
          <cell r="E8281" t="str">
            <v>169,60</v>
          </cell>
        </row>
        <row r="8282">
          <cell r="A8282">
            <v>1022</v>
          </cell>
          <cell r="B8282" t="str">
            <v xml:space="preserve">CABO DE COBRE, FLEXIVEL, CLASSE 4 OU 5, ISOLACAO EM PVC/A, ANTICHAMA BWF-B, COBERTURA PVC-ST1, ANTICHAMA BWF-B, 1 CONDUTOR, 0,6/1 KV, SECAO NOMINAL 2,5 MM2                                                                                                                                                                                                                                                                                                                                               </v>
          </cell>
          <cell r="C8282" t="str">
            <v xml:space="preserve">M     </v>
          </cell>
          <cell r="D8282" t="str">
            <v>CR</v>
          </cell>
          <cell r="E8282" t="str">
            <v>2,54</v>
          </cell>
        </row>
        <row r="8283">
          <cell r="A8283">
            <v>1015</v>
          </cell>
          <cell r="B8283" t="str">
            <v xml:space="preserve">CABO DE COBRE, FLEXIVEL, CLASSE 4 OU 5, ISOLACAO EM PVC/A, ANTICHAMA BWF-B, COBERTURA PVC-ST1, ANTICHAMA BWF-B, 1 CONDUTOR, 0,6/1 KV, SECAO NOMINAL 240 MM2                                                                                                                                                                                                                                                                                                                                               </v>
          </cell>
          <cell r="C8283" t="str">
            <v xml:space="preserve">M     </v>
          </cell>
          <cell r="D8283" t="str">
            <v>CR</v>
          </cell>
          <cell r="E8283" t="str">
            <v>225,37</v>
          </cell>
        </row>
        <row r="8284">
          <cell r="A8284">
            <v>996</v>
          </cell>
          <cell r="B8284" t="str">
            <v xml:space="preserve">CABO DE COBRE, FLEXIVEL, CLASSE 4 OU 5, ISOLACAO EM PVC/A, ANTICHAMA BWF-B, COBERTURA PVC-ST1, ANTICHAMA BWF-B, 1 CONDUTOR, 0,6/1 KV, SECAO NOMINAL 25 MM2                                                                                                                                                                                                                                                                                                                                                </v>
          </cell>
          <cell r="C8284" t="str">
            <v xml:space="preserve">M     </v>
          </cell>
          <cell r="D8284" t="str">
            <v>CR</v>
          </cell>
          <cell r="E8284" t="str">
            <v>22,96</v>
          </cell>
        </row>
        <row r="8285">
          <cell r="A8285">
            <v>1001</v>
          </cell>
          <cell r="B8285" t="str">
            <v xml:space="preserve">CABO DE COBRE, FLEXIVEL, CLASSE 4 OU 5, ISOLACAO EM PVC/A, ANTICHAMA BWF-B, COBERTURA PVC-ST1, ANTICHAMA BWF-B, 1 CONDUTOR, 0,6/1 KV, SECAO NOMINAL 300 MM2                                                                                                                                                                                                                                                                                                                                               </v>
          </cell>
          <cell r="C8285" t="str">
            <v xml:space="preserve">M     </v>
          </cell>
          <cell r="D8285" t="str">
            <v>CR</v>
          </cell>
          <cell r="E8285" t="str">
            <v>292,41</v>
          </cell>
        </row>
        <row r="8286">
          <cell r="A8286">
            <v>1019</v>
          </cell>
          <cell r="B8286" t="str">
            <v xml:space="preserve">CABO DE COBRE, FLEXIVEL, CLASSE 4 OU 5, ISOLACAO EM PVC/A, ANTICHAMA BWF-B, COBERTURA PVC-ST1, ANTICHAMA BWF-B, 1 CONDUTOR, 0,6/1 KV, SECAO NOMINAL 35 MM2                                                                                                                                                                                                                                                                                                                                                </v>
          </cell>
          <cell r="C8286" t="str">
            <v xml:space="preserve">M     </v>
          </cell>
          <cell r="D8286" t="str">
            <v>CR</v>
          </cell>
          <cell r="E8286" t="str">
            <v>32,45</v>
          </cell>
        </row>
        <row r="8287">
          <cell r="A8287">
            <v>1021</v>
          </cell>
          <cell r="B8287" t="str">
            <v xml:space="preserve">CABO DE COBRE, FLEXIVEL, CLASSE 4 OU 5, ISOLACAO EM PVC/A, ANTICHAMA BWF-B, COBERTURA PVC-ST1, ANTICHAMA BWF-B, 1 CONDUTOR, 0,6/1 KV, SECAO NOMINAL 4 MM2                                                                                                                                                                                                                                                                                                                                                 </v>
          </cell>
          <cell r="C8287" t="str">
            <v xml:space="preserve">M     </v>
          </cell>
          <cell r="D8287" t="str">
            <v>CR</v>
          </cell>
          <cell r="E8287" t="str">
            <v>3,90</v>
          </cell>
        </row>
        <row r="8288">
          <cell r="A8288">
            <v>39249</v>
          </cell>
          <cell r="B8288" t="str">
            <v xml:space="preserve">CABO DE COBRE, FLEXIVEL, CLASSE 4 OU 5, ISOLACAO EM PVC/A, ANTICHAMA BWF-B, COBERTURA PVC-ST1, ANTICHAMA BWF-B, 1 CONDUTOR, 0,6/1 KV, SECAO NOMINAL 400 MM2                                                                                                                                                                                                                                                                                                                                               </v>
          </cell>
          <cell r="C8288" t="str">
            <v xml:space="preserve">M     </v>
          </cell>
          <cell r="D8288" t="str">
            <v>CR</v>
          </cell>
          <cell r="E8288" t="str">
            <v>393,17</v>
          </cell>
        </row>
        <row r="8289">
          <cell r="A8289">
            <v>1018</v>
          </cell>
          <cell r="B8289" t="str">
            <v xml:space="preserve">CABO DE COBRE, FLEXIVEL, CLASSE 4 OU 5, ISOLACAO EM PVC/A, ANTICHAMA BWF-B, COBERTURA PVC-ST1, ANTICHAMA BWF-B, 1 CONDUTOR, 0,6/1 KV, SECAO NOMINAL 50 MM2                                                                                                                                                                                                                                                                                                                                                </v>
          </cell>
          <cell r="C8289" t="str">
            <v xml:space="preserve">M     </v>
          </cell>
          <cell r="D8289" t="str">
            <v>CR</v>
          </cell>
          <cell r="E8289" t="str">
            <v>47,98</v>
          </cell>
        </row>
        <row r="8290">
          <cell r="A8290">
            <v>39250</v>
          </cell>
          <cell r="B8290" t="str">
            <v xml:space="preserve">CABO DE COBRE, FLEXIVEL, CLASSE 4 OU 5, ISOLACAO EM PVC/A, ANTICHAMA BWF-B, COBERTURA PVC-ST1, ANTICHAMA BWF-B, 1 CONDUTOR, 0,6/1 KV, SECAO NOMINAL 500 MM2                                                                                                                                                                                                                                                                                                                                               </v>
          </cell>
          <cell r="C8290" t="str">
            <v xml:space="preserve">M     </v>
          </cell>
          <cell r="D8290" t="str">
            <v>CR</v>
          </cell>
          <cell r="E8290" t="str">
            <v>470,31</v>
          </cell>
        </row>
        <row r="8291">
          <cell r="A8291">
            <v>994</v>
          </cell>
          <cell r="B8291" t="str">
            <v xml:space="preserve">CABO DE COBRE, FLEXIVEL, CLASSE 4 OU 5, ISOLACAO EM PVC/A, ANTICHAMA BWF-B, COBERTURA PVC-ST1, ANTICHAMA BWF-B, 1 CONDUTOR, 0,6/1 KV, SECAO NOMINAL 6 MM2                                                                                                                                                                                                                                                                                                                                                 </v>
          </cell>
          <cell r="C8291" t="str">
            <v xml:space="preserve">M     </v>
          </cell>
          <cell r="D8291" t="str">
            <v>CR</v>
          </cell>
          <cell r="E8291" t="str">
            <v>5,67</v>
          </cell>
        </row>
        <row r="8292">
          <cell r="A8292">
            <v>977</v>
          </cell>
          <cell r="B8292" t="str">
            <v xml:space="preserve">CABO DE COBRE, FLEXIVEL, CLASSE 4 OU 5, ISOLACAO EM PVC/A, ANTICHAMA BWF-B, COBERTURA PVC-ST1, ANTICHAMA BWF-B, 1 CONDUTOR, 0,6/1 KV, SECAO NOMINAL 70 MM2                                                                                                                                                                                                                                                                                                                                                </v>
          </cell>
          <cell r="C8292" t="str">
            <v xml:space="preserve">M     </v>
          </cell>
          <cell r="D8292" t="str">
            <v>CR</v>
          </cell>
          <cell r="E8292" t="str">
            <v>67,12</v>
          </cell>
        </row>
        <row r="8293">
          <cell r="A8293">
            <v>998</v>
          </cell>
          <cell r="B8293" t="str">
            <v xml:space="preserve">CABO DE COBRE, FLEXIVEL, CLASSE 4 OU 5, ISOLACAO EM PVC/A, ANTICHAMA BWF-B, COBERTURA PVC-ST1, ANTICHAMA BWF-B, 1 CONDUTOR, 0,6/1 KV, SECAO NOMINAL 95 MM2                                                                                                                                                                                                                                                                                                                                                </v>
          </cell>
          <cell r="C8293" t="str">
            <v xml:space="preserve">M     </v>
          </cell>
          <cell r="D8293" t="str">
            <v>CR</v>
          </cell>
          <cell r="E8293" t="str">
            <v>87,15</v>
          </cell>
        </row>
        <row r="8294">
          <cell r="A8294">
            <v>39251</v>
          </cell>
          <cell r="B8294" t="str">
            <v xml:space="preserve">CABO DE COBRE, FLEXIVEL, CLASSE 4 OU 5, ISOLACAO EM PVC/A, ANTICHAMA BWF-B, 1 CONDUTOR, 450/750 V, SECAO NOMINAL 0,5 MM2                                                                                                                                                                                                                                                                                                                                                                                  </v>
          </cell>
          <cell r="C8294" t="str">
            <v xml:space="preserve">M     </v>
          </cell>
          <cell r="D8294" t="str">
            <v>CR</v>
          </cell>
          <cell r="E8294" t="str">
            <v>0,63</v>
          </cell>
        </row>
        <row r="8295">
          <cell r="A8295">
            <v>1011</v>
          </cell>
          <cell r="B8295" t="str">
            <v xml:space="preserve">CABO DE COBRE, FLEXIVEL, CLASSE 4 OU 5, ISOLACAO EM PVC/A, ANTICHAMA BWF-B, 1 CONDUTOR, 450/750 V, SECAO NOMINAL 0,75 MM2                                                                                                                                                                                                                                                                                                                                                                                 </v>
          </cell>
          <cell r="C8295" t="str">
            <v xml:space="preserve">M     </v>
          </cell>
          <cell r="D8295" t="str">
            <v>CR</v>
          </cell>
          <cell r="E8295" t="str">
            <v>0,86</v>
          </cell>
        </row>
        <row r="8296">
          <cell r="A8296">
            <v>39252</v>
          </cell>
          <cell r="B8296" t="str">
            <v xml:space="preserve">CABO DE COBRE, FLEXIVEL, CLASSE 4 OU 5, ISOLACAO EM PVC/A, ANTICHAMA BWF-B, 1 CONDUTOR, 450/750 V, SECAO NOMINAL 1,0 MM2                                                                                                                                                                                                                                                                                                                                                                                  </v>
          </cell>
          <cell r="C8296" t="str">
            <v xml:space="preserve">M     </v>
          </cell>
          <cell r="D8296" t="str">
            <v>CR</v>
          </cell>
          <cell r="E8296" t="str">
            <v>1,12</v>
          </cell>
        </row>
        <row r="8297">
          <cell r="A8297">
            <v>1013</v>
          </cell>
          <cell r="B8297" t="str">
            <v xml:space="preserve">CABO DE COBRE, FLEXIVEL, CLASSE 4 OU 5, ISOLACAO EM PVC/A, ANTICHAMA BWF-B, 1 CONDUTOR, 450/750 V, SECAO NOMINAL 1,5 MM2                                                                                                                                                                                                                                                                                                                                                                                  </v>
          </cell>
          <cell r="C8297" t="str">
            <v xml:space="preserve">M     </v>
          </cell>
          <cell r="D8297" t="str">
            <v>CR</v>
          </cell>
          <cell r="E8297" t="str">
            <v>1,35</v>
          </cell>
        </row>
        <row r="8298">
          <cell r="A8298">
            <v>980</v>
          </cell>
          <cell r="B8298" t="str">
            <v xml:space="preserve">CABO DE COBRE, FLEXIVEL, CLASSE 4 OU 5, ISOLACAO EM PVC/A, ANTICHAMA BWF-B, 1 CONDUTOR, 450/750 V, SECAO NOMINAL 10 MM2                                                                                                                                                                                                                                                                                                                                                                                   </v>
          </cell>
          <cell r="C8298" t="str">
            <v xml:space="preserve">M     </v>
          </cell>
          <cell r="D8298" t="str">
            <v>CR</v>
          </cell>
          <cell r="E8298" t="str">
            <v>9,75</v>
          </cell>
        </row>
        <row r="8299">
          <cell r="A8299">
            <v>39237</v>
          </cell>
          <cell r="B8299" t="str">
            <v xml:space="preserve">CABO DE COBRE, FLEXIVEL, CLASSE 4 OU 5, ISOLACAO EM PVC/A, ANTICHAMA BWF-B, 1 CONDUTOR, 450/750 V, SECAO NOMINAL 120 MM2                                                                                                                                                                                                                                                                                                                                                                                  </v>
          </cell>
          <cell r="C8299" t="str">
            <v xml:space="preserve">M     </v>
          </cell>
          <cell r="D8299" t="str">
            <v>CR</v>
          </cell>
          <cell r="E8299" t="str">
            <v>103,75</v>
          </cell>
        </row>
        <row r="8300">
          <cell r="A8300">
            <v>39238</v>
          </cell>
          <cell r="B8300" t="str">
            <v xml:space="preserve">CABO DE COBRE, FLEXIVEL, CLASSE 4 OU 5, ISOLACAO EM PVC/A, ANTICHAMA BWF-B, 1 CONDUTOR, 450/750 V, SECAO NOMINAL 150 MM2                                                                                                                                                                                                                                                                                                                                                                                  </v>
          </cell>
          <cell r="C8300" t="str">
            <v xml:space="preserve">M     </v>
          </cell>
          <cell r="D8300" t="str">
            <v>CR</v>
          </cell>
          <cell r="E8300" t="str">
            <v>130,85</v>
          </cell>
        </row>
        <row r="8301">
          <cell r="A8301">
            <v>979</v>
          </cell>
          <cell r="B8301" t="str">
            <v xml:space="preserve">CABO DE COBRE, FLEXIVEL, CLASSE 4 OU 5, ISOLACAO EM PVC/A, ANTICHAMA BWF-B, 1 CONDUTOR, 450/750 V, SECAO NOMINAL 16 MM2                                                                                                                                                                                                                                                                                                                                                                                   </v>
          </cell>
          <cell r="C8301" t="str">
            <v xml:space="preserve">M     </v>
          </cell>
          <cell r="D8301" t="str">
            <v>CR</v>
          </cell>
          <cell r="E8301" t="str">
            <v>13,93</v>
          </cell>
        </row>
        <row r="8302">
          <cell r="A8302">
            <v>39239</v>
          </cell>
          <cell r="B8302" t="str">
            <v xml:space="preserve">CABO DE COBRE, FLEXIVEL, CLASSE 4 OU 5, ISOLACAO EM PVC/A, ANTICHAMA BWF-B, 1 CONDUTOR, 450/750 V, SECAO NOMINAL 185 MM2                                                                                                                                                                                                                                                                                                                                                                                  </v>
          </cell>
          <cell r="C8302" t="str">
            <v xml:space="preserve">M     </v>
          </cell>
          <cell r="D8302" t="str">
            <v>CR</v>
          </cell>
          <cell r="E8302" t="str">
            <v>158,09</v>
          </cell>
        </row>
        <row r="8303">
          <cell r="A8303">
            <v>1014</v>
          </cell>
          <cell r="B8303" t="str">
            <v xml:space="preserve">CABO DE COBRE, FLEXIVEL, CLASSE 4 OU 5, ISOLACAO EM PVC/A, ANTICHAMA BWF-B, 1 CONDUTOR, 450/750 V, SECAO NOMINAL 2,5 MM2                                                                                                                                                                                                                                                                                                                                                                                  </v>
          </cell>
          <cell r="C8303" t="str">
            <v xml:space="preserve">M     </v>
          </cell>
          <cell r="D8303" t="str">
            <v>CR</v>
          </cell>
          <cell r="E8303" t="str">
            <v>2,14</v>
          </cell>
        </row>
        <row r="8304">
          <cell r="A8304">
            <v>39240</v>
          </cell>
          <cell r="B8304" t="str">
            <v xml:space="preserve">CABO DE COBRE, FLEXIVEL, CLASSE 4 OU 5, ISOLACAO EM PVC/A, ANTICHAMA BWF-B, 1 CONDUTOR, 450/750 V, SECAO NOMINAL 240 MM2                                                                                                                                                                                                                                                                                                                                                                                  </v>
          </cell>
          <cell r="C8304" t="str">
            <v xml:space="preserve">M     </v>
          </cell>
          <cell r="D8304" t="str">
            <v>CR</v>
          </cell>
          <cell r="E8304" t="str">
            <v>207,92</v>
          </cell>
        </row>
        <row r="8305">
          <cell r="A8305">
            <v>39232</v>
          </cell>
          <cell r="B8305" t="str">
            <v xml:space="preserve">CABO DE COBRE, FLEXIVEL, CLASSE 4 OU 5, ISOLACAO EM PVC/A, ANTICHAMA BWF-B, 1 CONDUTOR, 450/750 V, SECAO NOMINAL 25 MM2                                                                                                                                                                                                                                                                                                                                                                                   </v>
          </cell>
          <cell r="C8305" t="str">
            <v xml:space="preserve">M     </v>
          </cell>
          <cell r="D8305" t="str">
            <v>CR</v>
          </cell>
          <cell r="E8305" t="str">
            <v>21,82</v>
          </cell>
        </row>
        <row r="8306">
          <cell r="A8306">
            <v>39233</v>
          </cell>
          <cell r="B8306" t="str">
            <v xml:space="preserve">CABO DE COBRE, FLEXIVEL, CLASSE 4 OU 5, ISOLACAO EM PVC/A, ANTICHAMA BWF-B, 1 CONDUTOR, 450/750 V, SECAO NOMINAL 35 MM2                                                                                                                                                                                                                                                                                                                                                                                   </v>
          </cell>
          <cell r="C8306" t="str">
            <v xml:space="preserve">M     </v>
          </cell>
          <cell r="D8306" t="str">
            <v>CR</v>
          </cell>
          <cell r="E8306" t="str">
            <v>31,80</v>
          </cell>
        </row>
        <row r="8307">
          <cell r="A8307">
            <v>981</v>
          </cell>
          <cell r="B8307" t="str">
            <v xml:space="preserve">CABO DE COBRE, FLEXIVEL, CLASSE 4 OU 5, ISOLACAO EM PVC/A, ANTICHAMA BWF-B, 1 CONDUTOR, 450/750 V, SECAO NOMINAL 4 MM2                                                                                                                                                                                                                                                                                                                                                                                    </v>
          </cell>
          <cell r="C8307" t="str">
            <v xml:space="preserve">M     </v>
          </cell>
          <cell r="D8307" t="str">
            <v xml:space="preserve">C </v>
          </cell>
          <cell r="E8307" t="str">
            <v>3,55</v>
          </cell>
        </row>
        <row r="8308">
          <cell r="A8308">
            <v>39234</v>
          </cell>
          <cell r="B8308" t="str">
            <v xml:space="preserve">CABO DE COBRE, FLEXIVEL, CLASSE 4 OU 5, ISOLACAO EM PVC/A, ANTICHAMA BWF-B, 1 CONDUTOR, 450/750 V, SECAO NOMINAL 50 MM2                                                                                                                                                                                                                                                                                                                                                                                   </v>
          </cell>
          <cell r="C8308" t="str">
            <v xml:space="preserve">M     </v>
          </cell>
          <cell r="D8308" t="str">
            <v>CR</v>
          </cell>
          <cell r="E8308" t="str">
            <v>44,27</v>
          </cell>
        </row>
        <row r="8309">
          <cell r="A8309">
            <v>982</v>
          </cell>
          <cell r="B8309" t="str">
            <v xml:space="preserve">CABO DE COBRE, FLEXIVEL, CLASSE 4 OU 5, ISOLACAO EM PVC/A, ANTICHAMA BWF-B, 1 CONDUTOR, 450/750 V, SECAO NOMINAL 6 MM2                                                                                                                                                                                                                                                                                                                                                                                    </v>
          </cell>
          <cell r="C8309" t="str">
            <v xml:space="preserve">M     </v>
          </cell>
          <cell r="D8309" t="str">
            <v>CR</v>
          </cell>
          <cell r="E8309" t="str">
            <v>5,10</v>
          </cell>
        </row>
        <row r="8310">
          <cell r="A8310">
            <v>39235</v>
          </cell>
          <cell r="B8310" t="str">
            <v xml:space="preserve">CABO DE COBRE, FLEXIVEL, CLASSE 4 OU 5, ISOLACAO EM PVC/A, ANTICHAMA BWF-B, 1 CONDUTOR, 450/750 V, SECAO NOMINAL 70 MM2                                                                                                                                                                                                                                                                                                                                                                                   </v>
          </cell>
          <cell r="C8310" t="str">
            <v xml:space="preserve">M     </v>
          </cell>
          <cell r="D8310" t="str">
            <v>CR</v>
          </cell>
          <cell r="E8310" t="str">
            <v>65,30</v>
          </cell>
        </row>
        <row r="8311">
          <cell r="A8311">
            <v>39236</v>
          </cell>
          <cell r="B8311" t="str">
            <v xml:space="preserve">CABO DE COBRE, FLEXIVEL, CLASSE 4 OU 5, ISOLACAO EM PVC/A, ANTICHAMA BWF-B, 1 CONDUTOR, 450/750 V, SECAO NOMINAL 95 MM2                                                                                                                                                                                                                                                                                                                                                                                   </v>
          </cell>
          <cell r="C8311" t="str">
            <v xml:space="preserve">M     </v>
          </cell>
          <cell r="D8311" t="str">
            <v>CR</v>
          </cell>
          <cell r="E8311" t="str">
            <v>86,54</v>
          </cell>
        </row>
        <row r="8312">
          <cell r="A8312">
            <v>990</v>
          </cell>
          <cell r="B8312" t="str">
            <v xml:space="preserve">CABO DE COBRE, RIGIDO, CLASSE 2, ISOLACAO EM PVC/A, ANTICHAMA BWF-B, 1 CONDUTOR, 450/750 V, SECAO NOMINAL 150 MM2                                                                                                                                                                                                                                                                                                                                                                                         </v>
          </cell>
          <cell r="C8312" t="str">
            <v xml:space="preserve">M     </v>
          </cell>
          <cell r="D8312" t="str">
            <v>CR</v>
          </cell>
          <cell r="E8312" t="str">
            <v>153,55</v>
          </cell>
        </row>
        <row r="8313">
          <cell r="A8313">
            <v>39241</v>
          </cell>
          <cell r="B8313" t="str">
            <v xml:space="preserve">CABO DE COBRE, RIGIDO, CLASSE 2, ISOLACAO EM PVC/A, ANTICHAMA BWF-B, 1 CONDUTOR, 450/750 V, SECAO NOMINAL 16 MM2                                                                                                                                                                                                                                                                                                                                                                                          </v>
          </cell>
          <cell r="C8313" t="str">
            <v xml:space="preserve">M     </v>
          </cell>
          <cell r="D8313" t="str">
            <v>CR</v>
          </cell>
          <cell r="E8313" t="str">
            <v>15,12</v>
          </cell>
        </row>
        <row r="8314">
          <cell r="A8314">
            <v>1005</v>
          </cell>
          <cell r="B8314" t="str">
            <v xml:space="preserve">CABO DE COBRE, RIGIDO, CLASSE 2, ISOLACAO EM PVC/A, ANTICHAMA BWF-B, 1 CONDUTOR, 450/750 V, SECAO NOMINAL 185 MM2                                                                                                                                                                                                                                                                                                                                                                                         </v>
          </cell>
          <cell r="C8314" t="str">
            <v xml:space="preserve">M     </v>
          </cell>
          <cell r="D8314" t="str">
            <v>CR</v>
          </cell>
          <cell r="E8314" t="str">
            <v>191,18</v>
          </cell>
        </row>
        <row r="8315">
          <cell r="A8315">
            <v>991</v>
          </cell>
          <cell r="B8315" t="str">
            <v xml:space="preserve">CABO DE COBRE, RIGIDO, CLASSE 2, ISOLACAO EM PVC/A, ANTICHAMA BWF-B, 1 CONDUTOR, 450/750 V, SECAO NOMINAL 240 MM2                                                                                                                                                                                                                                                                                                                                                                                         </v>
          </cell>
          <cell r="C8315" t="str">
            <v xml:space="preserve">M     </v>
          </cell>
          <cell r="D8315" t="str">
            <v>CR</v>
          </cell>
          <cell r="E8315" t="str">
            <v>250,40</v>
          </cell>
        </row>
        <row r="8316">
          <cell r="A8316">
            <v>986</v>
          </cell>
          <cell r="B8316" t="str">
            <v xml:space="preserve">CABO DE COBRE, RIGIDO, CLASSE 2, ISOLACAO EM PVC/A, ANTICHAMA BWF-B, 1 CONDUTOR, 450/750 V, SECAO NOMINAL 25 MM2                                                                                                                                                                                                                                                                                                                                                                                          </v>
          </cell>
          <cell r="C8316" t="str">
            <v xml:space="preserve">M     </v>
          </cell>
          <cell r="D8316" t="str">
            <v>CR</v>
          </cell>
          <cell r="E8316" t="str">
            <v>23,88</v>
          </cell>
        </row>
        <row r="8317">
          <cell r="A8317">
            <v>987</v>
          </cell>
          <cell r="B8317" t="str">
            <v xml:space="preserve">CABO DE COBRE, RIGIDO, CLASSE 2, ISOLACAO EM PVC/A, ANTICHAMA BWF-B, 1 CONDUTOR, 450/750 V, SECAO NOMINAL 35 MM2                                                                                                                                                                                                                                                                                                                                                                                          </v>
          </cell>
          <cell r="C8317" t="str">
            <v xml:space="preserve">M     </v>
          </cell>
          <cell r="D8317" t="str">
            <v>CR</v>
          </cell>
          <cell r="E8317" t="str">
            <v>32,69</v>
          </cell>
        </row>
        <row r="8318">
          <cell r="A8318">
            <v>1007</v>
          </cell>
          <cell r="B8318" t="str">
            <v xml:space="preserve">CABO DE COBRE, RIGIDO, CLASSE 2, ISOLACAO EM PVC/A, ANTICHAMA BWF-B, 1 CONDUTOR, 450/750 V, SECAO NOMINAL 50 MM2                                                                                                                                                                                                                                                                                                                                                                                          </v>
          </cell>
          <cell r="C8318" t="str">
            <v xml:space="preserve">M     </v>
          </cell>
          <cell r="D8318" t="str">
            <v>CR</v>
          </cell>
          <cell r="E8318" t="str">
            <v>45,26</v>
          </cell>
        </row>
        <row r="8319">
          <cell r="A8319">
            <v>1008</v>
          </cell>
          <cell r="B8319" t="str">
            <v xml:space="preserve">CABO DE COBRE, RIGIDO, CLASSE 2, ISOLACAO EM PVC/A, ANTICHAMA BWF-B, 1 CONDUTOR, 450/750 V, SECAO NOMINAL 6 MM2                                                                                                                                                                                                                                                                                                                                                                                           </v>
          </cell>
          <cell r="C8319" t="str">
            <v xml:space="preserve">M     </v>
          </cell>
          <cell r="D8319" t="str">
            <v>CR</v>
          </cell>
          <cell r="E8319" t="str">
            <v>5,74</v>
          </cell>
        </row>
        <row r="8320">
          <cell r="A8320">
            <v>988</v>
          </cell>
          <cell r="B8320" t="str">
            <v xml:space="preserve">CABO DE COBRE, RIGIDO, CLASSE 2, ISOLACAO EM PVC/A, ANTICHAMA BWF-B, 1 CONDUTOR, 450/750 V, SECAO NOMINAL 70 MM2                                                                                                                                                                                                                                                                                                                                                                                          </v>
          </cell>
          <cell r="C8320" t="str">
            <v xml:space="preserve">M     </v>
          </cell>
          <cell r="D8320" t="str">
            <v>CR</v>
          </cell>
          <cell r="E8320" t="str">
            <v>62,40</v>
          </cell>
        </row>
        <row r="8321">
          <cell r="A8321">
            <v>989</v>
          </cell>
          <cell r="B8321" t="str">
            <v xml:space="preserve">CABO DE COBRE, RIGIDO, CLASSE 2, ISOLACAO EM PVC/A, ANTICHAMA BWF-B, 1 CONDUTOR, 450/750 V, SECAO NOMINAL 95 MM2                                                                                                                                                                                                                                                                                                                                                                                          </v>
          </cell>
          <cell r="C8321" t="str">
            <v xml:space="preserve">M     </v>
          </cell>
          <cell r="D8321" t="str">
            <v>CR</v>
          </cell>
          <cell r="E8321" t="str">
            <v>86,14</v>
          </cell>
        </row>
        <row r="8322">
          <cell r="A8322">
            <v>1006</v>
          </cell>
          <cell r="B8322" t="str">
            <v xml:space="preserve">CABO DE COBRE, RIGIDO, CLASSE 2, ISOLACAO EM PVC, ANTI-CHAMA BWF-B, 1 CONDUTOR, 450/750 V, DIAMETRO 120 MM2                                                                                                                                                                                                                                                                                                                                                                                               </v>
          </cell>
          <cell r="C8322" t="str">
            <v xml:space="preserve">M     </v>
          </cell>
          <cell r="D8322" t="str">
            <v>CR</v>
          </cell>
          <cell r="E8322" t="str">
            <v>115,48</v>
          </cell>
        </row>
        <row r="8323">
          <cell r="A8323">
            <v>43972</v>
          </cell>
          <cell r="B8323" t="str">
            <v xml:space="preserve">CABO DE REDE, PAR TRANCADO U/UTP, 4 PARES, CATEGORIA 5E (CAT 5E), ISOLAMENTO PVC (CM)                                                                                                                                                                                                                                                                                                                                                                                                                     </v>
          </cell>
          <cell r="C8323" t="str">
            <v xml:space="preserve">M     </v>
          </cell>
          <cell r="D8323" t="str">
            <v>CR</v>
          </cell>
          <cell r="E8323" t="str">
            <v>4,41</v>
          </cell>
        </row>
        <row r="8324">
          <cell r="A8324">
            <v>43971</v>
          </cell>
          <cell r="B8324" t="str">
            <v xml:space="preserve">CABO DE REDE, PAR TRANCADO U/UTP, 4 PARES, CATEGORIA 5E (CAT 5E), ISOLAMENTO PVC (CMX)                                                                                                                                                                                                                                                                                                                                                                                                                    </v>
          </cell>
          <cell r="C8324" t="str">
            <v xml:space="preserve">M     </v>
          </cell>
          <cell r="D8324" t="str">
            <v xml:space="preserve">C </v>
          </cell>
          <cell r="E8324" t="str">
            <v>3,37</v>
          </cell>
        </row>
        <row r="8325">
          <cell r="A8325">
            <v>39598</v>
          </cell>
          <cell r="B8325" t="str">
            <v xml:space="preserve">CABO DE REDE, PAR TRANCADO U/UTP, 4 PARES, CATEGORIA 5E (CAT 5E), ISOLAMENTO PVC (LSZH)                                                                                                                                                                                                                                                                                                                                                                                                                   </v>
          </cell>
          <cell r="C8325" t="str">
            <v xml:space="preserve">M     </v>
          </cell>
          <cell r="D8325" t="str">
            <v>CR</v>
          </cell>
          <cell r="E8325" t="str">
            <v>6,25</v>
          </cell>
        </row>
        <row r="8326">
          <cell r="A8326">
            <v>43973</v>
          </cell>
          <cell r="B8326" t="str">
            <v xml:space="preserve">CABO DE REDE, PAR TRANCADO U/UTP, 4 PARES, CATEGORIA 6 (CAT 6), ISOLAMENTO PVC (CM)                                                                                                                                                                                                                                                                                                                                                                                                                       </v>
          </cell>
          <cell r="C8326" t="str">
            <v xml:space="preserve">M     </v>
          </cell>
          <cell r="D8326" t="str">
            <v>CR</v>
          </cell>
          <cell r="E8326" t="str">
            <v>4,61</v>
          </cell>
        </row>
        <row r="8327">
          <cell r="A8327">
            <v>39599</v>
          </cell>
          <cell r="B8327" t="str">
            <v xml:space="preserve">CABO DE REDE, PAR TRANCADO UTP, 4 PARES, CATEGORIA 6 (CAT 6), ISOLAMENTO PVC (LSZH)                                                                                                                                                                                                                                                                                                                                                                                                                       </v>
          </cell>
          <cell r="C8327" t="str">
            <v xml:space="preserve">M     </v>
          </cell>
          <cell r="D8327" t="str">
            <v>CR</v>
          </cell>
          <cell r="E8327" t="str">
            <v>8,99</v>
          </cell>
        </row>
        <row r="8328">
          <cell r="A8328">
            <v>43832</v>
          </cell>
          <cell r="B8328" t="str">
            <v xml:space="preserve">CABO ELETRONICO CATEGORIA 6A U/UTP 23AWG X 4P                                                                                                                                                                                                                                                                                                                                                                                                                                                             </v>
          </cell>
          <cell r="C8328" t="str">
            <v xml:space="preserve">M     </v>
          </cell>
          <cell r="D8328" t="str">
            <v>CR</v>
          </cell>
          <cell r="E8328" t="str">
            <v>23,68</v>
          </cell>
        </row>
        <row r="8329">
          <cell r="A8329">
            <v>34602</v>
          </cell>
          <cell r="B8329" t="str">
            <v xml:space="preserve">CABO FLEXIVEL PVC 750 V, 2 CONDUTORES DE 1,5 MM2                                                                                                                                                                                                                                                                                                                                                                                                                                                          </v>
          </cell>
          <cell r="C8329" t="str">
            <v xml:space="preserve">M     </v>
          </cell>
          <cell r="D8329" t="str">
            <v>CR</v>
          </cell>
          <cell r="E8329" t="str">
            <v>3,95</v>
          </cell>
        </row>
        <row r="8330">
          <cell r="A8330">
            <v>34607</v>
          </cell>
          <cell r="B8330" t="str">
            <v xml:space="preserve">CABO FLEXIVEL PVC 750 V, 2 CONDUTORES DE 4,0 MM2                                                                                                                                                                                                                                                                                                                                                                                                                                                          </v>
          </cell>
          <cell r="C8330" t="str">
            <v xml:space="preserve">M     </v>
          </cell>
          <cell r="D8330" t="str">
            <v>CR</v>
          </cell>
          <cell r="E8330" t="str">
            <v>9,68</v>
          </cell>
        </row>
        <row r="8331">
          <cell r="A8331">
            <v>34609</v>
          </cell>
          <cell r="B8331" t="str">
            <v xml:space="preserve">CABO FLEXIVEL PVC 750 V, 2 CONDUTORES DE 6,0 MM2                                                                                                                                                                                                                                                                                                                                                                                                                                                          </v>
          </cell>
          <cell r="C8331" t="str">
            <v xml:space="preserve">M     </v>
          </cell>
          <cell r="D8331" t="str">
            <v>CR</v>
          </cell>
          <cell r="E8331" t="str">
            <v>14,08</v>
          </cell>
        </row>
        <row r="8332">
          <cell r="A8332">
            <v>34618</v>
          </cell>
          <cell r="B8332" t="str">
            <v xml:space="preserve">CABO FLEXIVEL PVC 750 V, 3 CONDUTORES DE 1,5 MM2                                                                                                                                                                                                                                                                                                                                                                                                                                                          </v>
          </cell>
          <cell r="C8332" t="str">
            <v xml:space="preserve">M     </v>
          </cell>
          <cell r="D8332" t="str">
            <v>CR</v>
          </cell>
          <cell r="E8332" t="str">
            <v>5,38</v>
          </cell>
        </row>
        <row r="8333">
          <cell r="A8333">
            <v>34621</v>
          </cell>
          <cell r="B8333" t="str">
            <v xml:space="preserve">CABO FLEXIVEL PVC 750 V, 3 CONDUTORES DE 4,0 MM2                                                                                                                                                                                                                                                                                                                                                                                                                                                          </v>
          </cell>
          <cell r="C8333" t="str">
            <v xml:space="preserve">M     </v>
          </cell>
          <cell r="D8333" t="str">
            <v>CR</v>
          </cell>
          <cell r="E8333" t="str">
            <v>13,35</v>
          </cell>
        </row>
        <row r="8334">
          <cell r="A8334">
            <v>34622</v>
          </cell>
          <cell r="B8334" t="str">
            <v xml:space="preserve">CABO FLEXIVEL PVC 750 V, 3 CONDUTORES DE 6,0 MM2                                                                                                                                                                                                                                                                                                                                                                                                                                                          </v>
          </cell>
          <cell r="C8334" t="str">
            <v xml:space="preserve">M     </v>
          </cell>
          <cell r="D8334" t="str">
            <v>CR</v>
          </cell>
          <cell r="E8334" t="str">
            <v>19,83</v>
          </cell>
        </row>
        <row r="8335">
          <cell r="A8335">
            <v>34624</v>
          </cell>
          <cell r="B8335" t="str">
            <v xml:space="preserve">CABO FLEXIVEL PVC 750 V, 4 CONDUTORES DE 1,5 MM2                                                                                                                                                                                                                                                                                                                                                                                                                                                          </v>
          </cell>
          <cell r="C8335" t="str">
            <v xml:space="preserve">M     </v>
          </cell>
          <cell r="D8335" t="str">
            <v>CR</v>
          </cell>
          <cell r="E8335" t="str">
            <v>7,19</v>
          </cell>
        </row>
        <row r="8336">
          <cell r="A8336">
            <v>34627</v>
          </cell>
          <cell r="B8336" t="str">
            <v xml:space="preserve">CABO FLEXIVEL PVC 750 V, 4 CONDUTORES DE 4,0 MM2                                                                                                                                                                                                                                                                                                                                                                                                                                                          </v>
          </cell>
          <cell r="C8336" t="str">
            <v xml:space="preserve">M     </v>
          </cell>
          <cell r="D8336" t="str">
            <v>CR</v>
          </cell>
          <cell r="E8336" t="str">
            <v>17,34</v>
          </cell>
        </row>
        <row r="8337">
          <cell r="A8337">
            <v>34629</v>
          </cell>
          <cell r="B8337" t="str">
            <v xml:space="preserve">CABO FLEXIVEL PVC 750 V, 4 CONDUTORES DE 6,0 MM2                                                                                                                                                                                                                                                                                                                                                                                                                                                          </v>
          </cell>
          <cell r="C8337" t="str">
            <v xml:space="preserve">M     </v>
          </cell>
          <cell r="D8337" t="str">
            <v>CR</v>
          </cell>
          <cell r="E8337" t="str">
            <v>26,49</v>
          </cell>
        </row>
        <row r="8338">
          <cell r="A8338">
            <v>39257</v>
          </cell>
          <cell r="B8338" t="str">
            <v xml:space="preserve">CABO MULTIPOLAR DE COBRE, FLEXIVEL, CLASSE 4 OU 5, ISOLACAO EM HEPR, COBERTURA EM PVC-ST2, ANTICHAMA BWF-B, 0,6/1 KV, 3 CONDUTORES DE 1,5 MM2                                                                                                                                                                                                                                                                                                                                                             </v>
          </cell>
          <cell r="C8338" t="str">
            <v xml:space="preserve">M     </v>
          </cell>
          <cell r="D8338" t="str">
            <v>CR</v>
          </cell>
          <cell r="E8338" t="str">
            <v>5,39</v>
          </cell>
        </row>
        <row r="8339">
          <cell r="A8339">
            <v>39261</v>
          </cell>
          <cell r="B8339" t="str">
            <v xml:space="preserve">CABO MULTIPOLAR DE COBRE, FLEXIVEL, CLASSE 4 OU 5, ISOLACAO EM HEPR, COBERTURA EM PVC-ST2, ANTICHAMA BWF-B, 0,6/1 KV, 3 CONDUTORES DE 10 MM2                                                                                                                                                                                                                                                                                                                                                              </v>
          </cell>
          <cell r="C8339" t="str">
            <v xml:space="preserve">M     </v>
          </cell>
          <cell r="D8339" t="str">
            <v>CR</v>
          </cell>
          <cell r="E8339" t="str">
            <v>30,87</v>
          </cell>
        </row>
        <row r="8340">
          <cell r="A8340">
            <v>39268</v>
          </cell>
          <cell r="B8340" t="str">
            <v xml:space="preserve">CABO MULTIPOLAR DE COBRE, FLEXIVEL, CLASSE 4 OU 5, ISOLACAO EM HEPR, COBERTURA EM PVC-ST2, ANTICHAMA BWF-B, 0,6/1 KV, 3 CONDUTORES DE 120 MM2                                                                                                                                                                                                                                                                                                                                                             </v>
          </cell>
          <cell r="C8340" t="str">
            <v xml:space="preserve">M     </v>
          </cell>
          <cell r="D8340" t="str">
            <v>CR</v>
          </cell>
          <cell r="E8340" t="str">
            <v>482,52</v>
          </cell>
        </row>
        <row r="8341">
          <cell r="A8341">
            <v>39262</v>
          </cell>
          <cell r="B8341" t="str">
            <v xml:space="preserve">CABO MULTIPOLAR DE COBRE, FLEXIVEL, CLASSE 4 OU 5, ISOLACAO EM HEPR, COBERTURA EM PVC-ST2, ANTICHAMA BWF-B, 0,6/1 KV, 3 CONDUTORES DE 16 MM2                                                                                                                                                                                                                                                                                                                                                              </v>
          </cell>
          <cell r="C8341" t="str">
            <v xml:space="preserve">M     </v>
          </cell>
          <cell r="D8341" t="str">
            <v>CR</v>
          </cell>
          <cell r="E8341" t="str">
            <v>49,16</v>
          </cell>
        </row>
        <row r="8342">
          <cell r="A8342">
            <v>39258</v>
          </cell>
          <cell r="B8342" t="str">
            <v xml:space="preserve">CABO MULTIPOLAR DE COBRE, FLEXIVEL, CLASSE 4 OU 5, ISOLACAO EM HEPR, COBERTURA EM PVC-ST2, ANTICHAMA BWF-B, 0,6/1 KV, 3 CONDUTORES DE 2,5 MM2                                                                                                                                                                                                                                                                                                                                                             </v>
          </cell>
          <cell r="C8342" t="str">
            <v xml:space="preserve">M     </v>
          </cell>
          <cell r="D8342" t="str">
            <v>CR</v>
          </cell>
          <cell r="E8342" t="str">
            <v>8,13</v>
          </cell>
        </row>
        <row r="8343">
          <cell r="A8343">
            <v>39263</v>
          </cell>
          <cell r="B8343" t="str">
            <v xml:space="preserve">CABO MULTIPOLAR DE COBRE, FLEXIVEL, CLASSE 4 OU 5, ISOLACAO EM HEPR, COBERTURA EM PVC-ST2, ANTICHAMA BWF-B, 0,6/1 KV, 3 CONDUTORES DE 25 MM2                                                                                                                                                                                                                                                                                                                                                              </v>
          </cell>
          <cell r="C8343" t="str">
            <v xml:space="preserve">M     </v>
          </cell>
          <cell r="D8343" t="str">
            <v>CR</v>
          </cell>
          <cell r="E8343" t="str">
            <v>85,00</v>
          </cell>
        </row>
        <row r="8344">
          <cell r="A8344">
            <v>39264</v>
          </cell>
          <cell r="B8344" t="str">
            <v xml:space="preserve">CABO MULTIPOLAR DE COBRE, FLEXIVEL, CLASSE 4 OU 5, ISOLACAO EM HEPR, COBERTURA EM PVC-ST2, ANTICHAMA BWF-B, 0,6/1 KV, 3 CONDUTORES DE 35 MM2                                                                                                                                                                                                                                                                                                                                                              </v>
          </cell>
          <cell r="C8344" t="str">
            <v xml:space="preserve">M     </v>
          </cell>
          <cell r="D8344" t="str">
            <v>CR</v>
          </cell>
          <cell r="E8344" t="str">
            <v>117,75</v>
          </cell>
        </row>
        <row r="8345">
          <cell r="A8345">
            <v>39259</v>
          </cell>
          <cell r="B8345" t="str">
            <v xml:space="preserve">CABO MULTIPOLAR DE COBRE, FLEXIVEL, CLASSE 4 OU 5, ISOLACAO EM HEPR, COBERTURA EM PVC-ST2, ANTICHAMA BWF-B, 0,6/1 KV, 3 CONDUTORES DE 4 MM2                                                                                                                                                                                                                                                                                                                                                               </v>
          </cell>
          <cell r="C8345" t="str">
            <v xml:space="preserve">M     </v>
          </cell>
          <cell r="D8345" t="str">
            <v>CR</v>
          </cell>
          <cell r="E8345" t="str">
            <v>12,51</v>
          </cell>
        </row>
        <row r="8346">
          <cell r="A8346">
            <v>39265</v>
          </cell>
          <cell r="B8346" t="str">
            <v xml:space="preserve">CABO MULTIPOLAR DE COBRE, FLEXIVEL, CLASSE 4 OU 5, ISOLACAO EM HEPR, COBERTURA EM PVC-ST2, ANTICHAMA BWF-B, 0,6/1 KV, 3 CONDUTORES DE 50 MM2                                                                                                                                                                                                                                                                                                                                                              </v>
          </cell>
          <cell r="C8346" t="str">
            <v xml:space="preserve">M     </v>
          </cell>
          <cell r="D8346" t="str">
            <v>CR</v>
          </cell>
          <cell r="E8346" t="str">
            <v>159,87</v>
          </cell>
        </row>
        <row r="8347">
          <cell r="A8347">
            <v>39260</v>
          </cell>
          <cell r="B8347" t="str">
            <v xml:space="preserve">CABO MULTIPOLAR DE COBRE, FLEXIVEL, CLASSE 4 OU 5, ISOLACAO EM HEPR, COBERTURA EM PVC-ST2, ANTICHAMA BWF-B, 0,6/1 KV, 3 CONDUTORES DE 6 MM2                                                                                                                                                                                                                                                                                                                                                               </v>
          </cell>
          <cell r="C8347" t="str">
            <v xml:space="preserve">M     </v>
          </cell>
          <cell r="D8347" t="str">
            <v>CR</v>
          </cell>
          <cell r="E8347" t="str">
            <v>19,16</v>
          </cell>
        </row>
        <row r="8348">
          <cell r="A8348">
            <v>39266</v>
          </cell>
          <cell r="B8348" t="str">
            <v xml:space="preserve">CABO MULTIPOLAR DE COBRE, FLEXIVEL, CLASSE 4 OU 5, ISOLACAO EM HEPR, COBERTURA EM PVC-ST2, ANTICHAMA BWF-B, 0,6/1 KV, 3 CONDUTORES DE 70 MM2                                                                                                                                                                                                                                                                                                                                                              </v>
          </cell>
          <cell r="C8348" t="str">
            <v xml:space="preserve">M     </v>
          </cell>
          <cell r="D8348" t="str">
            <v>CR</v>
          </cell>
          <cell r="E8348" t="str">
            <v>241,24</v>
          </cell>
        </row>
        <row r="8349">
          <cell r="A8349">
            <v>39267</v>
          </cell>
          <cell r="B8349" t="str">
            <v xml:space="preserve">CABO MULTIPOLAR DE COBRE, FLEXIVEL, CLASSE 4 OU 5, ISOLACAO EM HEPR, COBERTURA EM PVC-ST2, ANTICHAMA BWF-B, 0,6/1 KV, 3 CONDUTORES DE 95 MM2                                                                                                                                                                                                                                                                                                                                                              </v>
          </cell>
          <cell r="C8349" t="str">
            <v xml:space="preserve">M     </v>
          </cell>
          <cell r="D8349" t="str">
            <v>CR</v>
          </cell>
          <cell r="E8349" t="str">
            <v>301,61</v>
          </cell>
        </row>
        <row r="8350">
          <cell r="A8350">
            <v>11901</v>
          </cell>
          <cell r="B8350" t="str">
            <v xml:space="preserve">CABO TELEFONICO CCI 50, 1 PAR, USO INTERNO, SEM BLINDAGEM                                                                                                                                                                                                                                                                                                                                                                                                                                                 </v>
          </cell>
          <cell r="C8350" t="str">
            <v xml:space="preserve">M     </v>
          </cell>
          <cell r="D8350" t="str">
            <v>CR</v>
          </cell>
          <cell r="E8350" t="str">
            <v>0,81</v>
          </cell>
        </row>
        <row r="8351">
          <cell r="A8351">
            <v>11902</v>
          </cell>
          <cell r="B8351" t="str">
            <v xml:space="preserve">CABO TELEFONICO CCI 50, 2 PARES, USO INTERNO, SEM BLINDAGEM                                                                                                                                                                                                                                                                                                                                                                                                                                               </v>
          </cell>
          <cell r="C8351" t="str">
            <v xml:space="preserve">M     </v>
          </cell>
          <cell r="D8351" t="str">
            <v>CR</v>
          </cell>
          <cell r="E8351" t="str">
            <v>1,55</v>
          </cell>
        </row>
        <row r="8352">
          <cell r="A8352">
            <v>11903</v>
          </cell>
          <cell r="B8352" t="str">
            <v xml:space="preserve">CABO TELEFONICO CCI 50, 3 PARES, USO INTERNO, SEM BLINDAGEM                                                                                                                                                                                                                                                                                                                                                                                                                                               </v>
          </cell>
          <cell r="C8352" t="str">
            <v xml:space="preserve">M     </v>
          </cell>
          <cell r="D8352" t="str">
            <v>CR</v>
          </cell>
          <cell r="E8352" t="str">
            <v>1,64</v>
          </cell>
        </row>
        <row r="8353">
          <cell r="A8353">
            <v>11904</v>
          </cell>
          <cell r="B8353" t="str">
            <v xml:space="preserve">CABO TELEFONICO CCI 50, 4 PARES, USO INTERNO, SEM BLINDAGEM                                                                                                                                                                                                                                                                                                                                                                                                                                               </v>
          </cell>
          <cell r="C8353" t="str">
            <v xml:space="preserve">M     </v>
          </cell>
          <cell r="D8353" t="str">
            <v>CR</v>
          </cell>
          <cell r="E8353" t="str">
            <v>2,49</v>
          </cell>
        </row>
        <row r="8354">
          <cell r="A8354">
            <v>11905</v>
          </cell>
          <cell r="B8354" t="str">
            <v xml:space="preserve">CABO TELEFONICO CCI 50, 5 PARES, USO INTERNO, SEM BLINDAGEM                                                                                                                                                                                                                                                                                                                                                                                                                                               </v>
          </cell>
          <cell r="C8354" t="str">
            <v xml:space="preserve">M     </v>
          </cell>
          <cell r="D8354" t="str">
            <v>CR</v>
          </cell>
          <cell r="E8354" t="str">
            <v>3,03</v>
          </cell>
        </row>
        <row r="8355">
          <cell r="A8355">
            <v>11906</v>
          </cell>
          <cell r="B8355" t="str">
            <v xml:space="preserve">CABO TELEFONICO CCI 50, 6 PARES, USO INTERNO, SEM BLINDAGEM                                                                                                                                                                                                                                                                                                                                                                                                                                               </v>
          </cell>
          <cell r="C8355" t="str">
            <v xml:space="preserve">M     </v>
          </cell>
          <cell r="D8355" t="str">
            <v>CR</v>
          </cell>
          <cell r="E8355" t="str">
            <v>3,86</v>
          </cell>
        </row>
        <row r="8356">
          <cell r="A8356">
            <v>11919</v>
          </cell>
          <cell r="B8356" t="str">
            <v xml:space="preserve">CABO TELEFONICO CI 50, 10 PARES, USO INTERNO                                                                                                                                                                                                                                                                                                                                                                                                                                                              </v>
          </cell>
          <cell r="C8356" t="str">
            <v xml:space="preserve">M     </v>
          </cell>
          <cell r="D8356" t="str">
            <v>CR</v>
          </cell>
          <cell r="E8356" t="str">
            <v>7,07</v>
          </cell>
        </row>
        <row r="8357">
          <cell r="A8357">
            <v>11920</v>
          </cell>
          <cell r="B8357" t="str">
            <v xml:space="preserve">CABO TELEFONICO CI 50, 20 PARES, USO INTERNO                                                                                                                                                                                                                                                                                                                                                                                                                                                              </v>
          </cell>
          <cell r="C8357" t="str">
            <v xml:space="preserve">M     </v>
          </cell>
          <cell r="D8357" t="str">
            <v>CR</v>
          </cell>
          <cell r="E8357" t="str">
            <v>13,43</v>
          </cell>
        </row>
        <row r="8358">
          <cell r="A8358">
            <v>11924</v>
          </cell>
          <cell r="B8358" t="str">
            <v xml:space="preserve">CABO TELEFONICO CI 50, 200 PARES, USO INTERNO                                                                                                                                                                                                                                                                                                                                                                                                                                                             </v>
          </cell>
          <cell r="C8358" t="str">
            <v xml:space="preserve">M     </v>
          </cell>
          <cell r="D8358" t="str">
            <v>CR</v>
          </cell>
          <cell r="E8358" t="str">
            <v>112,74</v>
          </cell>
        </row>
        <row r="8359">
          <cell r="A8359">
            <v>11921</v>
          </cell>
          <cell r="B8359" t="str">
            <v xml:space="preserve">CABO TELEFONICO CI 50, 30 PARES, USO INTERNO                                                                                                                                                                                                                                                                                                                                                                                                                                                              </v>
          </cell>
          <cell r="C8359" t="str">
            <v xml:space="preserve">M     </v>
          </cell>
          <cell r="D8359" t="str">
            <v>CR</v>
          </cell>
          <cell r="E8359" t="str">
            <v>19,65</v>
          </cell>
        </row>
        <row r="8360">
          <cell r="A8360">
            <v>11922</v>
          </cell>
          <cell r="B8360" t="str">
            <v xml:space="preserve">CABO TELEFONICO CI 50, 50 PARES, USO INTERNO                                                                                                                                                                                                                                                                                                                                                                                                                                                              </v>
          </cell>
          <cell r="C8360" t="str">
            <v xml:space="preserve">M     </v>
          </cell>
          <cell r="D8360" t="str">
            <v>CR</v>
          </cell>
          <cell r="E8360" t="str">
            <v>31,78</v>
          </cell>
        </row>
        <row r="8361">
          <cell r="A8361">
            <v>11923</v>
          </cell>
          <cell r="B8361" t="str">
            <v xml:space="preserve">CABO TELEFONICO CI 50, 75 PARES, USO INTERNO                                                                                                                                                                                                                                                                                                                                                                                                                                                              </v>
          </cell>
          <cell r="C8361" t="str">
            <v xml:space="preserve">M     </v>
          </cell>
          <cell r="D8361" t="str">
            <v>CR</v>
          </cell>
          <cell r="E8361" t="str">
            <v>46,52</v>
          </cell>
        </row>
        <row r="8362">
          <cell r="A8362">
            <v>11916</v>
          </cell>
          <cell r="B8362" t="str">
            <v xml:space="preserve">CABO TELEFONICO CTP - APL - 50, 10 PARES, USO EXTERNO                                                                                                                                                                                                                                                                                                                                                                                                                                                     </v>
          </cell>
          <cell r="C8362" t="str">
            <v xml:space="preserve">M     </v>
          </cell>
          <cell r="D8362" t="str">
            <v>CR</v>
          </cell>
          <cell r="E8362" t="str">
            <v>9,67</v>
          </cell>
        </row>
        <row r="8363">
          <cell r="A8363">
            <v>11914</v>
          </cell>
          <cell r="B8363" t="str">
            <v xml:space="preserve">CABO TELEFONICO CTP - APL - 50, 100 PARES, USO EXTERNO                                                                                                                                                                                                                                                                                                                                                                                                                                                    </v>
          </cell>
          <cell r="C8363" t="str">
            <v xml:space="preserve">M     </v>
          </cell>
          <cell r="D8363" t="str">
            <v>CR</v>
          </cell>
          <cell r="E8363" t="str">
            <v>69,69</v>
          </cell>
        </row>
        <row r="8364">
          <cell r="A8364">
            <v>11917</v>
          </cell>
          <cell r="B8364" t="str">
            <v xml:space="preserve">CABO TELEFONICO CTP - APL - 50, 20 PARES, USO EXTERNO                                                                                                                                                                                                                                                                                                                                                                                                                                                     </v>
          </cell>
          <cell r="C8364" t="str">
            <v xml:space="preserve">M     </v>
          </cell>
          <cell r="D8364" t="str">
            <v>CR</v>
          </cell>
          <cell r="E8364" t="str">
            <v>17,04</v>
          </cell>
        </row>
        <row r="8365">
          <cell r="A8365">
            <v>11918</v>
          </cell>
          <cell r="B8365" t="str">
            <v xml:space="preserve">CABO TELEFONICO CTP - APL - 50, 30 PARES, USO EXTERNO                                                                                                                                                                                                                                                                                                                                                                                                                                                     </v>
          </cell>
          <cell r="C8365" t="str">
            <v xml:space="preserve">M     </v>
          </cell>
          <cell r="D8365" t="str">
            <v>CR</v>
          </cell>
          <cell r="E8365" t="str">
            <v>20,21</v>
          </cell>
        </row>
        <row r="8366">
          <cell r="A8366">
            <v>37734</v>
          </cell>
          <cell r="B8366" t="str">
            <v xml:space="preserve">CACAMBA METALICA BASCULANTE COM CAPACIDADE DE 10 M3 (INCLUI MONTAGEM, NAO INCLUI CAMINHAO)                                                                                                                                                                                                                                                                                                                                                                                                                </v>
          </cell>
          <cell r="C8366" t="str">
            <v xml:space="preserve">UN    </v>
          </cell>
          <cell r="D8366" t="str">
            <v>AS</v>
          </cell>
          <cell r="E8366" t="str">
            <v>73.298,23</v>
          </cell>
        </row>
        <row r="8367">
          <cell r="A8367">
            <v>42251</v>
          </cell>
          <cell r="B8367" t="str">
            <v xml:space="preserve">CACAMBA METALICA BASCULANTE COM CAPACIDADE DE 12 M3 (INCLUI MONTAGEM, NAO INCLUI CAMINHAO)                                                                                                                                                                                                                                                                                                                                                                                                                </v>
          </cell>
          <cell r="C8367" t="str">
            <v xml:space="preserve">UN    </v>
          </cell>
          <cell r="D8367" t="str">
            <v>AS</v>
          </cell>
          <cell r="E8367" t="str">
            <v>83.234,61</v>
          </cell>
        </row>
        <row r="8368">
          <cell r="A8368">
            <v>37733</v>
          </cell>
          <cell r="B8368" t="str">
            <v xml:space="preserve">CACAMBA METALICA BASCULANTE COM CAPACIDADE DE 6 M3 (INCLUI MONTAGEM, NAO INCLUI CAMINHAO)                                                                                                                                                                                                                                                                                                                                                                                                                 </v>
          </cell>
          <cell r="C8368" t="str">
            <v xml:space="preserve">UN    </v>
          </cell>
          <cell r="D8368" t="str">
            <v>AS</v>
          </cell>
          <cell r="E8368" t="str">
            <v>54.958,74</v>
          </cell>
        </row>
        <row r="8369">
          <cell r="A8369">
            <v>37735</v>
          </cell>
          <cell r="B8369" t="str">
            <v xml:space="preserve">CACAMBA METALICA BASCULANTE COM CAPACIDADE DE 8 M3 (INCLUI MONTAGEM, NAO INCLUI CAMINHAO)                                                                                                                                                                                                                                                                                                                                                                                                                 </v>
          </cell>
          <cell r="C8369" t="str">
            <v xml:space="preserve">UN    </v>
          </cell>
          <cell r="D8369" t="str">
            <v>AS</v>
          </cell>
          <cell r="E8369" t="str">
            <v>66.225,28</v>
          </cell>
        </row>
        <row r="8370">
          <cell r="A8370">
            <v>5090</v>
          </cell>
          <cell r="B8370" t="str">
            <v xml:space="preserve">CADEADO SIMPLES, CORPO EM LATAO MACICO, COM LARGURA DE 25 MM E ALTURA DE APROX 25 MM, HASTE CEMENTADA (NAO LONGA), EM ACO TEMPERADO COM DIAMETRO DE APROX 5,0 MM, INCLUINDO 2 CHAVES                                                                                                                                                                                                                                                                                                                      </v>
          </cell>
          <cell r="C8370" t="str">
            <v xml:space="preserve">UN    </v>
          </cell>
          <cell r="D8370" t="str">
            <v xml:space="preserve">C </v>
          </cell>
          <cell r="E8370" t="str">
            <v>20,25</v>
          </cell>
        </row>
        <row r="8371">
          <cell r="A8371">
            <v>5085</v>
          </cell>
          <cell r="B8371" t="str">
            <v xml:space="preserve">CADEADO SIMPLES, CORPO EM LATAO MACICO, COM LARGURA DE 35 MM E ALTURA DE APROX 30 MM, HASTE CEMENTADA (NAO LONGA), EM ACO TEMPERADO COM DIAMETRO DE APROX 6,0 MM, INCLUINDO 2 CHAVES                                                                                                                                                                                                                                                                                                                      </v>
          </cell>
          <cell r="C8371" t="str">
            <v xml:space="preserve">UN    </v>
          </cell>
          <cell r="D8371" t="str">
            <v>CR</v>
          </cell>
          <cell r="E8371" t="str">
            <v>30,14</v>
          </cell>
        </row>
        <row r="8372">
          <cell r="A8372">
            <v>43603</v>
          </cell>
          <cell r="B8372" t="str">
            <v xml:space="preserve">CADEADO SIMPLES, CORPO EM LATAO MACICO, COM LARGURA DE 50 MM E ALTURA DE APROX 40 MM, HASTE CEMENTADA EM ACO TEMPERADO COM DIAMETRO DE APROX 8,0 MM, INCLUINDO 2 CHAVES                                                                                                                                                                                                                                                                                                                                   </v>
          </cell>
          <cell r="C8372" t="str">
            <v xml:space="preserve">UN    </v>
          </cell>
          <cell r="D8372" t="str">
            <v>CR</v>
          </cell>
          <cell r="E8372" t="str">
            <v>43,07</v>
          </cell>
        </row>
        <row r="8373">
          <cell r="A8373">
            <v>38374</v>
          </cell>
          <cell r="B8373" t="str">
            <v xml:space="preserve">CADEIRA SUSPENSA MANUAL / BALANCIM INDIVIDUAL (NBR 14751)                                                                                                                                                                                                                                                                                                                                                                                                                                                 </v>
          </cell>
          <cell r="C8373" t="str">
            <v xml:space="preserve">UN    </v>
          </cell>
          <cell r="D8373" t="str">
            <v>CR</v>
          </cell>
          <cell r="E8373" t="str">
            <v>1.116,85</v>
          </cell>
        </row>
        <row r="8374">
          <cell r="A8374">
            <v>20212</v>
          </cell>
          <cell r="B8374" t="str">
            <v xml:space="preserve">CAIBRO APARELHADO *6 X 8* CM, EM MACARANDUBA/MASSARANDUBA, ANGELIM OU EQUIVALENTE DA REGIAO                                                                                                                                                                                                                                                                                                                                                                                                               </v>
          </cell>
          <cell r="C8374" t="str">
            <v xml:space="preserve">M     </v>
          </cell>
          <cell r="D8374" t="str">
            <v>CR</v>
          </cell>
          <cell r="E8374" t="str">
            <v>11,96</v>
          </cell>
        </row>
        <row r="8375">
          <cell r="A8375">
            <v>20209</v>
          </cell>
          <cell r="B8375" t="str">
            <v xml:space="preserve">CAIBRO APARELHADO *7,5 X 7,5* CM, EM MACARANDUBA/MASSARANDUBA, ANGELIM OU EQUIVALENTE DA REGIAO                                                                                                                                                                                                                                                                                                                                                                                                           </v>
          </cell>
          <cell r="C8375" t="str">
            <v xml:space="preserve">M     </v>
          </cell>
          <cell r="D8375" t="str">
            <v>CR</v>
          </cell>
          <cell r="E8375" t="str">
            <v>14,28</v>
          </cell>
        </row>
        <row r="8376">
          <cell r="A8376">
            <v>4430</v>
          </cell>
          <cell r="B8376" t="str">
            <v xml:space="preserve">CAIBRO NAO APARELHADO *5 X 6* CM, EM MACARANDUBA/MASSARANDUBA, ANGELIM OU EQUIVALENTE DA REGIAO - BRUTA                                                                                                                                                                                                                                                                                                                                                                                                   </v>
          </cell>
          <cell r="C8376" t="str">
            <v xml:space="preserve">M     </v>
          </cell>
          <cell r="D8376" t="str">
            <v xml:space="preserve">C </v>
          </cell>
          <cell r="E8376" t="str">
            <v>7,00</v>
          </cell>
        </row>
        <row r="8377">
          <cell r="A8377">
            <v>4433</v>
          </cell>
          <cell r="B8377" t="str">
            <v xml:space="preserve">CAIBRO NAO APARELHADO *6 X 6* CM, EM MACARANDUBA/MASSARANDUBA, ANGELIM OU EQUIVALENTE DA REGIAO - BRUTA                                                                                                                                                                                                                                                                                                                                                                                                   </v>
          </cell>
          <cell r="C8377" t="str">
            <v xml:space="preserve">M     </v>
          </cell>
          <cell r="D8377" t="str">
            <v>CR</v>
          </cell>
          <cell r="E8377" t="str">
            <v>13,68</v>
          </cell>
        </row>
        <row r="8378">
          <cell r="A8378">
            <v>4400</v>
          </cell>
          <cell r="B8378" t="str">
            <v xml:space="preserve">CAIBRO NAO APARELHADO, *6 X 8* CM, EM MACARANDUBA/MASSARANDUBA, ANGELIM OU EQUIVALENTE DA REGIAO - BRUTA                                                                                                                                                                                                                                                                                                                                                                                                  </v>
          </cell>
          <cell r="C8378" t="str">
            <v xml:space="preserve">M     </v>
          </cell>
          <cell r="D8378" t="str">
            <v>CR</v>
          </cell>
          <cell r="E8378" t="str">
            <v>11,14</v>
          </cell>
        </row>
        <row r="8379">
          <cell r="A8379">
            <v>2729</v>
          </cell>
          <cell r="B8379" t="str">
            <v xml:space="preserve">CAIBRO ROLICO DE MADEIRA TRATADA, D = 4 A 7 CM, H = 3,00 M, EM EUCALIPTO OU EQUIVALENTE DA REGIAO                                                                                                                                                                                                                                                                                                                                                                                                         </v>
          </cell>
          <cell r="C8379" t="str">
            <v xml:space="preserve">UN    </v>
          </cell>
          <cell r="D8379" t="str">
            <v>AS</v>
          </cell>
          <cell r="E8379" t="str">
            <v>27,13</v>
          </cell>
        </row>
        <row r="8380">
          <cell r="A8380">
            <v>4513</v>
          </cell>
          <cell r="B8380" t="str">
            <v xml:space="preserve">CAIBRO 5 X 5 CM EM PINUS, MISTA OU EQUIVALENTE DA REGIAO - BRUTA                                                                                                                                                                                                                                                                                                                                                                                                                                          </v>
          </cell>
          <cell r="C8380" t="str">
            <v xml:space="preserve">M     </v>
          </cell>
          <cell r="D8380" t="str">
            <v>CR</v>
          </cell>
          <cell r="E8380" t="str">
            <v>7,27</v>
          </cell>
        </row>
        <row r="8381">
          <cell r="A8381">
            <v>37106</v>
          </cell>
          <cell r="B8381" t="str">
            <v xml:space="preserve">CAIXA D'AGUA / RESERVATORIO EM POLIESTER REFORCADO COM FIBRA DE VIDRO, 10000 LITROS, COM TAMPA                                                                                                                                                                                                                                                                                                                                                                                                            </v>
          </cell>
          <cell r="C8381" t="str">
            <v xml:space="preserve">UN    </v>
          </cell>
          <cell r="D8381" t="str">
            <v>CR</v>
          </cell>
          <cell r="E8381" t="str">
            <v>5.659,28</v>
          </cell>
        </row>
        <row r="8382">
          <cell r="A8382">
            <v>11869</v>
          </cell>
          <cell r="B8382" t="str">
            <v xml:space="preserve">CAIXA D'AGUA / RESERVATORIO EM POLIESTER REFORCADO COM FIBRA DE VIDRO, 1500 LITROS, COM TAMPA                                                                                                                                                                                                                                                                                                                                                                                                             </v>
          </cell>
          <cell r="C8382" t="str">
            <v xml:space="preserve">UN    </v>
          </cell>
          <cell r="D8382" t="str">
            <v>CR</v>
          </cell>
          <cell r="E8382" t="str">
            <v>1.131,85</v>
          </cell>
        </row>
        <row r="8383">
          <cell r="A8383">
            <v>43981</v>
          </cell>
          <cell r="B8383" t="str">
            <v xml:space="preserve">CAIXA D'AGUA / RESERVATORIO EM POLIESTER REFORCADO COM FIBRA DE VIDRO, 15000 LITROS, COM TAMPA                                                                                                                                                                                                                                                                                                                                                                                                            </v>
          </cell>
          <cell r="C8383" t="str">
            <v xml:space="preserve">UN    </v>
          </cell>
          <cell r="D8383" t="str">
            <v>CR</v>
          </cell>
          <cell r="E8383" t="str">
            <v>8.528,48</v>
          </cell>
        </row>
        <row r="8384">
          <cell r="A8384">
            <v>37104</v>
          </cell>
          <cell r="B8384" t="str">
            <v xml:space="preserve">CAIXA D'AGUA / RESERVATORIO EM POLIESTER REFORCADO COM FIBRA DE VIDRO, 2000 LITROS, COM TAMPA                                                                                                                                                                                                                                                                                                                                                                                                             </v>
          </cell>
          <cell r="C8384" t="str">
            <v xml:space="preserve">UN    </v>
          </cell>
          <cell r="D8384" t="str">
            <v>CR</v>
          </cell>
          <cell r="E8384" t="str">
            <v>1.420,50</v>
          </cell>
        </row>
        <row r="8385">
          <cell r="A8385">
            <v>43982</v>
          </cell>
          <cell r="B8385" t="str">
            <v xml:space="preserve">CAIXA D'AGUA / RESERVATORIO EM POLIESTER REFORCADO COM FIBRA DE VIDRO, 20000 LITROS, COM TAMPA                                                                                                                                                                                                                                                                                                                                                                                                            </v>
          </cell>
          <cell r="C8385" t="str">
            <v xml:space="preserve">UN    </v>
          </cell>
          <cell r="D8385" t="str">
            <v>CR</v>
          </cell>
          <cell r="E8385" t="str">
            <v>13.472,86</v>
          </cell>
        </row>
        <row r="8386">
          <cell r="A8386">
            <v>43978</v>
          </cell>
          <cell r="B8386" t="str">
            <v xml:space="preserve">CAIXA D'AGUA / RESERVATORIO EM POLIESTER REFORCADO COM FIBRA DE VIDRO, 3000 LITROS, COM TAMPA                                                                                                                                                                                                                                                                                                                                                                                                             </v>
          </cell>
          <cell r="C8386" t="str">
            <v xml:space="preserve">UN    </v>
          </cell>
          <cell r="D8386" t="str">
            <v>CR</v>
          </cell>
          <cell r="E8386" t="str">
            <v>2.105,15</v>
          </cell>
        </row>
        <row r="8387">
          <cell r="A8387">
            <v>11871</v>
          </cell>
          <cell r="B8387" t="str">
            <v xml:space="preserve">CAIXA D'AGUA / RESERVATORIO EM POLIESTER REFORCADO COM FIBRA DE VIDRO, 500 LITROS, COM TAMPA                                                                                                                                                                                                                                                                                                                                                                                                              </v>
          </cell>
          <cell r="C8387" t="str">
            <v xml:space="preserve">UN    </v>
          </cell>
          <cell r="D8387" t="str">
            <v>CR</v>
          </cell>
          <cell r="E8387" t="str">
            <v>527,61</v>
          </cell>
        </row>
        <row r="8388">
          <cell r="A8388">
            <v>37105</v>
          </cell>
          <cell r="B8388" t="str">
            <v xml:space="preserve">CAIXA D'AGUA / RESERVATORIO EM POLIESTER REFORCADO COM FIBRA DE VIDRO, 5000 LITROS, COM TAMPA                                                                                                                                                                                                                                                                                                                                                                                                             </v>
          </cell>
          <cell r="C8388" t="str">
            <v xml:space="preserve">UN    </v>
          </cell>
          <cell r="D8388" t="str">
            <v>CR</v>
          </cell>
          <cell r="E8388" t="str">
            <v>3.246,39</v>
          </cell>
        </row>
        <row r="8389">
          <cell r="A8389">
            <v>43980</v>
          </cell>
          <cell r="B8389" t="str">
            <v xml:space="preserve">CAIXA D'AGUA / RESERVATORIO EM POLIESTER REFORCADO COM FIBRA DE VIDRO, 7000 LITROS, COM TAMPA                                                                                                                                                                                                                                                                                                                                                                                                             </v>
          </cell>
          <cell r="C8389" t="str">
            <v xml:space="preserve">UN    </v>
          </cell>
          <cell r="D8389" t="str">
            <v>CR</v>
          </cell>
          <cell r="E8389" t="str">
            <v>4.043,03</v>
          </cell>
        </row>
        <row r="8390">
          <cell r="A8390">
            <v>43979</v>
          </cell>
          <cell r="B8390" t="str">
            <v xml:space="preserve">CAIXA D'AGUA / RESERVATORIO EM POLIESTER REFORCADO COM FIBRA DE VIDRO, 750 LITROS, COM TAMPA                                                                                                                                                                                                                                                                                                                                                                                                              </v>
          </cell>
          <cell r="C8390" t="str">
            <v xml:space="preserve">UN    </v>
          </cell>
          <cell r="D8390" t="str">
            <v>CR</v>
          </cell>
          <cell r="E8390" t="str">
            <v>759,64</v>
          </cell>
        </row>
        <row r="8391">
          <cell r="A8391">
            <v>11868</v>
          </cell>
          <cell r="B8391" t="str">
            <v xml:space="preserve">CAIXA D'AGUA / RESERVATORIO EM POLIESTER REFORCADO COM FIBRA DE VIDRO,1000 LITROS, COM TAMPA                                                                                                                                                                                                                                                                                                                                                                                                              </v>
          </cell>
          <cell r="C8391" t="str">
            <v xml:space="preserve">UN    </v>
          </cell>
          <cell r="D8391" t="str">
            <v>CR</v>
          </cell>
          <cell r="E8391" t="str">
            <v>734,65</v>
          </cell>
        </row>
        <row r="8392">
          <cell r="A8392">
            <v>34636</v>
          </cell>
          <cell r="B8392" t="str">
            <v xml:space="preserve">CAIXA D'AGUA / RESERVATORIO EM POLIETILENO, 1000 LITROS, COM TAMPA                                                                                                                                                                                                                                                                                                                                                                                                                                        </v>
          </cell>
          <cell r="C8392" t="str">
            <v xml:space="preserve">UN    </v>
          </cell>
          <cell r="D8392" t="str">
            <v xml:space="preserve">C </v>
          </cell>
          <cell r="E8392" t="str">
            <v>521,70</v>
          </cell>
        </row>
        <row r="8393">
          <cell r="A8393">
            <v>34639</v>
          </cell>
          <cell r="B8393" t="str">
            <v xml:space="preserve">CAIXA D'AGUA / RESERVATORIO EM POLIETILENO, 1500 LITROS, COM TAMPA                                                                                                                                                                                                                                                                                                                                                                                                                                        </v>
          </cell>
          <cell r="C8393" t="str">
            <v xml:space="preserve">UN    </v>
          </cell>
          <cell r="D8393" t="str">
            <v>CR</v>
          </cell>
          <cell r="E8393" t="str">
            <v>1.204,18</v>
          </cell>
        </row>
        <row r="8394">
          <cell r="A8394">
            <v>34640</v>
          </cell>
          <cell r="B8394" t="str">
            <v xml:space="preserve">CAIXA D'AGUA / RESERVATORIO EM POLIETILENO, 2000 LITROS, COM TAMPA                                                                                                                                                                                                                                                                                                                                                                                                                                        </v>
          </cell>
          <cell r="C8394" t="str">
            <v xml:space="preserve">UN    </v>
          </cell>
          <cell r="D8394" t="str">
            <v>CR</v>
          </cell>
          <cell r="E8394" t="str">
            <v>1.365,95</v>
          </cell>
        </row>
        <row r="8395">
          <cell r="A8395">
            <v>43977</v>
          </cell>
          <cell r="B8395" t="str">
            <v xml:space="preserve">CAIXA D'AGUA / RESERVATORIO EM POLIETILENO, 3000 LITROS, COM TAMPA                                                                                                                                                                                                                                                                                                                                                                                                                                        </v>
          </cell>
          <cell r="C8395" t="str">
            <v xml:space="preserve">UN    </v>
          </cell>
          <cell r="D8395" t="str">
            <v>CR</v>
          </cell>
          <cell r="E8395" t="str">
            <v>2.354,81</v>
          </cell>
        </row>
        <row r="8396">
          <cell r="A8396">
            <v>34637</v>
          </cell>
          <cell r="B8396" t="str">
            <v xml:space="preserve">CAIXA D'AGUA / RESERVATORIO EM POLIETILENO, 500 LITROS, COM TAMPA                                                                                                                                                                                                                                                                                                                                                                                                                                         </v>
          </cell>
          <cell r="C8396" t="str">
            <v xml:space="preserve">UN    </v>
          </cell>
          <cell r="D8396" t="str">
            <v>CR</v>
          </cell>
          <cell r="E8396" t="str">
            <v>315,49</v>
          </cell>
        </row>
        <row r="8397">
          <cell r="A8397">
            <v>34638</v>
          </cell>
          <cell r="B8397" t="str">
            <v xml:space="preserve">CAIXA D'AGUA / RESERVATORIO EM POLIETILENO, 750 LITROS, COM TAMPA                                                                                                                                                                                                                                                                                                                                                                                                                                         </v>
          </cell>
          <cell r="C8397" t="str">
            <v xml:space="preserve">UN    </v>
          </cell>
          <cell r="D8397" t="str">
            <v>CR</v>
          </cell>
          <cell r="E8397" t="str">
            <v>488,01</v>
          </cell>
        </row>
        <row r="8398">
          <cell r="A8398">
            <v>34641</v>
          </cell>
          <cell r="B8398" t="str">
            <v xml:space="preserve">CAIXA DE ATERRAMENTO EM CONCRETO PRE-MOLDADO, DIAMETRO DE 0,30 M E ALTURA DE 0,35 M, SEM FUNDO E COM TAMPA                                                                                                                                                                                                                                                                                                                                                                                                </v>
          </cell>
          <cell r="C8398" t="str">
            <v xml:space="preserve">UN    </v>
          </cell>
          <cell r="D8398" t="str">
            <v>AS</v>
          </cell>
          <cell r="E8398" t="str">
            <v>109,04</v>
          </cell>
        </row>
        <row r="8399">
          <cell r="A8399">
            <v>43434</v>
          </cell>
          <cell r="B8399" t="str">
            <v xml:space="preserve">CAIXA DE CONCRETO ARMADO PRE-MOLDADO, COM FUNDO E SEM TAMPA, DIMENSOES DE 0,30 X 0,30 X 0,30 M                                                                                                                                                                                                                                                                                                                                                                                                            </v>
          </cell>
          <cell r="C8399" t="str">
            <v xml:space="preserve">UN    </v>
          </cell>
          <cell r="D8399" t="str">
            <v>AS</v>
          </cell>
          <cell r="E8399" t="str">
            <v>117,90</v>
          </cell>
        </row>
        <row r="8400">
          <cell r="A8400">
            <v>43435</v>
          </cell>
          <cell r="B8400" t="str">
            <v xml:space="preserve">CAIXA DE CONCRETO ARMADO PRE-MOLDADO, COM FUNDO E SEM TAMPA, DIMENSOES DE 0,40 X 0,40 X 0,40 M                                                                                                                                                                                                                                                                                                                                                                                                            </v>
          </cell>
          <cell r="C8400" t="str">
            <v xml:space="preserve">UN    </v>
          </cell>
          <cell r="D8400" t="str">
            <v>AS</v>
          </cell>
          <cell r="E8400" t="str">
            <v>216,15</v>
          </cell>
        </row>
        <row r="8401">
          <cell r="A8401">
            <v>43436</v>
          </cell>
          <cell r="B8401" t="str">
            <v xml:space="preserve">CAIXA DE CONCRETO ARMADO PRE-MOLDADO, COM FUNDO E SEM TAMPA, DIMENSOES DE 0,60 X 0,60 X 0,50 M                                                                                                                                                                                                                                                                                                                                                                                                            </v>
          </cell>
          <cell r="C8401" t="str">
            <v xml:space="preserve">UN    </v>
          </cell>
          <cell r="D8401" t="str">
            <v>AS</v>
          </cell>
          <cell r="E8401" t="str">
            <v>378,27</v>
          </cell>
        </row>
        <row r="8402">
          <cell r="A8402">
            <v>43437</v>
          </cell>
          <cell r="B8402" t="str">
            <v xml:space="preserve">CAIXA DE CONCRETO ARMADO PRE-MOLDADO, COM FUNDO E SEM TAMPA, DIMENSOES DE 0,80 X 0,80 X 0,50 M                                                                                                                                                                                                                                                                                                                                                                                                            </v>
          </cell>
          <cell r="C8402" t="str">
            <v xml:space="preserve">UN    </v>
          </cell>
          <cell r="D8402" t="str">
            <v>AS</v>
          </cell>
          <cell r="E8402" t="str">
            <v>685,79</v>
          </cell>
        </row>
        <row r="8403">
          <cell r="A8403">
            <v>43438</v>
          </cell>
          <cell r="B8403" t="str">
            <v xml:space="preserve">CAIXA DE CONCRETO ARMADO PRE-MOLDADO, COM FUNDO E SEM TAMPA, DIMENSOES DE 1,00 X 1,00 X 0,50 M                                                                                                                                                                                                                                                                                                                                                                                                            </v>
          </cell>
          <cell r="C8403" t="str">
            <v xml:space="preserve">UN    </v>
          </cell>
          <cell r="D8403" t="str">
            <v>AS</v>
          </cell>
          <cell r="E8403" t="str">
            <v>1.228,15</v>
          </cell>
        </row>
        <row r="8404">
          <cell r="A8404">
            <v>41627</v>
          </cell>
          <cell r="B8404" t="str">
            <v xml:space="preserve">CAIXA DE CONCRETO ARMADO PRE-MOLDADO, COM FUNDO E TAMPA, DIMENSOES DE 0,30 X 0,30 X 0,30 M                                                                                                                                                                                                                                                                                                                                                                                                                </v>
          </cell>
          <cell r="C8404" t="str">
            <v xml:space="preserve">UN    </v>
          </cell>
          <cell r="D8404" t="str">
            <v>AS</v>
          </cell>
          <cell r="E8404" t="str">
            <v>181,76</v>
          </cell>
        </row>
        <row r="8405">
          <cell r="A8405">
            <v>41628</v>
          </cell>
          <cell r="B8405" t="str">
            <v xml:space="preserve">CAIXA DE CONCRETO ARMADO PRE-MOLDADO, COM FUNDO E TAMPA, DIMENSOES DE 0,40 X 0,40 X 0,40 M                                                                                                                                                                                                                                                                                                                                                                                                                </v>
          </cell>
          <cell r="C8405" t="str">
            <v xml:space="preserve">UN    </v>
          </cell>
          <cell r="D8405" t="str">
            <v>AS</v>
          </cell>
          <cell r="E8405" t="str">
            <v>334,05</v>
          </cell>
        </row>
        <row r="8406">
          <cell r="A8406">
            <v>41629</v>
          </cell>
          <cell r="B8406" t="str">
            <v xml:space="preserve">CAIXA DE CONCRETO ARMADO PRE-MOLDADO, COM FUNDO E TAMPA, DIMENSOES DE 0,60 X 0,60 X 0,50 M                                                                                                                                                                                                                                                                                                                                                                                                                </v>
          </cell>
          <cell r="C8406" t="str">
            <v xml:space="preserve">UN    </v>
          </cell>
          <cell r="D8406" t="str">
            <v>AS</v>
          </cell>
          <cell r="E8406" t="str">
            <v>424,44</v>
          </cell>
        </row>
        <row r="8407">
          <cell r="A8407">
            <v>43429</v>
          </cell>
          <cell r="B8407" t="str">
            <v xml:space="preserve">CAIXA DE CONCRETO ARMADO PRE-MOLDADO, SEM FUNDO, QUADRADA, DIMENSOES DE 0,30 X 0,30 X 0,30 M                                                                                                                                                                                                                                                                                                                                                                                                              </v>
          </cell>
          <cell r="C8407" t="str">
            <v xml:space="preserve">UN    </v>
          </cell>
          <cell r="D8407" t="str">
            <v>AS</v>
          </cell>
          <cell r="E8407" t="str">
            <v>94,04</v>
          </cell>
        </row>
        <row r="8408">
          <cell r="A8408">
            <v>43430</v>
          </cell>
          <cell r="B8408" t="str">
            <v xml:space="preserve">CAIXA DE CONCRETO ARMADO PRE-MOLDADO, SEM FUNDO, QUADRADA, DIMENSOES DE 0,40 X 0,40 X 0,40 M                                                                                                                                                                                                                                                                                                                                                                                                              </v>
          </cell>
          <cell r="C8408" t="str">
            <v xml:space="preserve">UN    </v>
          </cell>
          <cell r="D8408" t="str">
            <v>AS</v>
          </cell>
          <cell r="E8408" t="str">
            <v>156,22</v>
          </cell>
        </row>
        <row r="8409">
          <cell r="A8409">
            <v>43431</v>
          </cell>
          <cell r="B8409" t="str">
            <v xml:space="preserve">CAIXA DE CONCRETO ARMADO PRE-MOLDADO, SEM FUNDO, QUADRADA, DIMENSOES DE 0,60 X 0,60 X 0,50 M                                                                                                                                                                                                                                                                                                                                                                                                              </v>
          </cell>
          <cell r="C8409" t="str">
            <v xml:space="preserve">UN    </v>
          </cell>
          <cell r="D8409" t="str">
            <v>AS</v>
          </cell>
          <cell r="E8409" t="str">
            <v>302,61</v>
          </cell>
        </row>
        <row r="8410">
          <cell r="A8410">
            <v>43432</v>
          </cell>
          <cell r="B8410" t="str">
            <v xml:space="preserve">CAIXA DE CONCRETO ARMADO PRE-MOLDADO, SEM FUNDO, QUADRADA, DIMENSOES DE 0,80 X 0,80 X 0,50 M                                                                                                                                                                                                                                                                                                                                                                                                              </v>
          </cell>
          <cell r="C8410" t="str">
            <v xml:space="preserve">UN    </v>
          </cell>
          <cell r="D8410" t="str">
            <v>AS</v>
          </cell>
          <cell r="E8410" t="str">
            <v>628,81</v>
          </cell>
        </row>
        <row r="8411">
          <cell r="A8411">
            <v>43433</v>
          </cell>
          <cell r="B8411" t="str">
            <v xml:space="preserve">CAIXA DE CONCRETO ARMADO PRE-MOLDADO, SEM FUNDO, QUADRADA, DIMENSOES DE 1,00 X 1,00 X 0,50 M                                                                                                                                                                                                                                                                                                                                                                                                              </v>
          </cell>
          <cell r="C8411" t="str">
            <v xml:space="preserve">UN    </v>
          </cell>
          <cell r="D8411" t="str">
            <v>AS</v>
          </cell>
          <cell r="E8411" t="str">
            <v>991,36</v>
          </cell>
        </row>
        <row r="8412">
          <cell r="A8412">
            <v>43094</v>
          </cell>
          <cell r="B8412" t="str">
            <v xml:space="preserve">CAIXA DE DERIVACAO PARA MEDIDOR DE ENERGIA, COM BARRAMENTO MONOFASICO, EM POLICARBONATO / TERMOPLASTICO - MODULO (PADRAO CONCESSIONARIA LOCAL)                                                                                                                                                                                                                                                                                                                                                            </v>
          </cell>
          <cell r="C8412" t="str">
            <v xml:space="preserve">UN    </v>
          </cell>
          <cell r="D8412" t="str">
            <v>CR</v>
          </cell>
          <cell r="E8412" t="str">
            <v>251,01</v>
          </cell>
        </row>
        <row r="8413">
          <cell r="A8413">
            <v>43093</v>
          </cell>
          <cell r="B8413" t="str">
            <v xml:space="preserve">CAIXA DE DERIVACAO PARA MEDIDOR DE ENERGIA, COM BARRAMENTO POLIFASICO, EM POLICARBONATO / TERMOPLASTICO - MODULO (PADRAO CONCESSIONARIA LOCAL)                                                                                                                                                                                                                                                                                                                                                            </v>
          </cell>
          <cell r="C8413" t="str">
            <v xml:space="preserve">UN    </v>
          </cell>
          <cell r="D8413" t="str">
            <v>CR</v>
          </cell>
          <cell r="E8413" t="str">
            <v>266,75</v>
          </cell>
        </row>
        <row r="8414">
          <cell r="A8414">
            <v>11694</v>
          </cell>
          <cell r="B8414" t="str">
            <v xml:space="preserve">CAIXA DE DESCARGA PLASTICA PARA BACIA / VASO SANITARIO DE EMBUTIR, COM ESPELHO ACIONADOR EM PLASTICO, CAPACIDADE 6 A 10 LITROS, (COMPLETA - ACESSORIOS INCLUSOS)                                                                                                                                                                                                                                                                                                                                          </v>
          </cell>
          <cell r="C8414" t="str">
            <v xml:space="preserve">UN    </v>
          </cell>
          <cell r="D8414" t="str">
            <v>CR</v>
          </cell>
          <cell r="E8414" t="str">
            <v>1.038,94</v>
          </cell>
        </row>
        <row r="8415">
          <cell r="A8415">
            <v>1030</v>
          </cell>
          <cell r="B8415" t="str">
            <v xml:space="preserve">CAIXA DE DESCARGA PLASTICA PARA BACIA / VASO SANITARIO, EXTERNA, CAPACIDADE 9 LITROS, PUXADOR FIO DE NYLON, NAO INCLUSO CANO, BOLSA, ENGATE                                                                                                                                                                                                                                                                                                                                                               </v>
          </cell>
          <cell r="C8415" t="str">
            <v xml:space="preserve">UN    </v>
          </cell>
          <cell r="D8415" t="str">
            <v xml:space="preserve">C </v>
          </cell>
          <cell r="E8415" t="str">
            <v>47,00</v>
          </cell>
        </row>
        <row r="8416">
          <cell r="A8416">
            <v>11881</v>
          </cell>
          <cell r="B8416" t="str">
            <v xml:space="preserve">CAIXA DE GORDURA CILINDRICA EM CONCRETO SIMPLES,  PRE-MOLDADA, COM DIAMETRO DE 40 CM E ALTURA DE 45 CM, COM TAMPA                                                                                                                                                                                                                                                                                                                                                                                         </v>
          </cell>
          <cell r="C8416" t="str">
            <v xml:space="preserve">UN    </v>
          </cell>
          <cell r="D8416" t="str">
            <v>AS</v>
          </cell>
          <cell r="E8416" t="str">
            <v>167,02</v>
          </cell>
        </row>
        <row r="8417">
          <cell r="A8417">
            <v>35277</v>
          </cell>
          <cell r="B8417" t="str">
            <v xml:space="preserve">CAIXA DE GORDURA EM PVC, DIAMETRO MINIMO 300 MM, DIAMETRO DE SAIDA 100 MM, CAPACIDADE  APROXIMADA 18 LITROS, COM TAMPA E CESTO                                                                                                                                                                                                                                                                                                                                                                            </v>
          </cell>
          <cell r="C8417" t="str">
            <v xml:space="preserve">UN    </v>
          </cell>
          <cell r="D8417" t="str">
            <v>CR</v>
          </cell>
          <cell r="E8417" t="str">
            <v>229,96</v>
          </cell>
        </row>
        <row r="8418">
          <cell r="A8418">
            <v>10521</v>
          </cell>
          <cell r="B8418" t="str">
            <v xml:space="preserve">CAIXA DE INCENDIO/ABRIGO PARA MANGUEIRA, DE EMBUTIR/INTERNA, COM 75 X 45 X 17 CM, EM CHAPA DE ACO, PORTA COM VENTILACAO, VISOR COM A INSCRICAO "INCENDIO", SUPORTE/CESTA INTERNA PARA A MANGUEIRA, PINTURA ELETROSTATICA VERMELHA                                                                                                                                                                                                                                                                         </v>
          </cell>
          <cell r="C8418" t="str">
            <v xml:space="preserve">UN    </v>
          </cell>
          <cell r="D8418" t="str">
            <v>CR</v>
          </cell>
          <cell r="E8418" t="str">
            <v>315,52</v>
          </cell>
        </row>
        <row r="8419">
          <cell r="A8419">
            <v>10885</v>
          </cell>
          <cell r="B8419" t="str">
            <v xml:space="preserve">CAIXA DE INCENDIO/ABRIGO PARA MANGUEIRA, DE EMBUTIR/INTERNA, COM 90 X 60 X 17 CM, EM CHAPA DE ACO, PORTA COM VENTILACAO, VISOR COM A INSCRICAO "INCENDIO", SUPORTE/CESTA INTERNA PARA A MANGUEIRA, PINTURA ELETROSTATICA VERMELHA                                                                                                                                                                                                                                                                         </v>
          </cell>
          <cell r="C8419" t="str">
            <v xml:space="preserve">UN    </v>
          </cell>
          <cell r="D8419" t="str">
            <v>CR</v>
          </cell>
          <cell r="E8419" t="str">
            <v>399,10</v>
          </cell>
        </row>
        <row r="8420">
          <cell r="A8420">
            <v>20962</v>
          </cell>
          <cell r="B8420" t="str">
            <v xml:space="preserve">CAIXA DE INCENDIO/ABRIGO PARA MANGUEIRA, DE SOBREPOR/EXTERNA, COM 75 X 45 X 17 CM, EM CHAPA DE ACO, PORTA COM VENTILACAO, VISOR COM A INSCRICAO "INCENDIO", SUPORTE/CESTA INTERNA PARA A MANGUEIRA, PINTURA ELETROSTATICA VERMELHA                                                                                                                                                                                                                                                                        </v>
          </cell>
          <cell r="C8420" t="str">
            <v xml:space="preserve">UN    </v>
          </cell>
          <cell r="D8420" t="str">
            <v xml:space="preserve">C </v>
          </cell>
          <cell r="E8420" t="str">
            <v>330,55</v>
          </cell>
        </row>
        <row r="8421">
          <cell r="A8421">
            <v>20963</v>
          </cell>
          <cell r="B8421" t="str">
            <v xml:space="preserve">CAIXA DE INCENDIO/ABRIGO PARA MANGUEIRA, DE SOBREPOR/EXTERNA, COM 90 X 60 X 17 CM, EM CHAPA DE ACO, PORTA COM VENTILACAO, VISOR COM A INSCRICAO "INCENDIO", SUPORTE/CESTA INTERNA PARA A MANGUEIRA, PINTURA ELETROSTATICA VERMELHA                                                                                                                                                                                                                                                                        </v>
          </cell>
          <cell r="C8421" t="str">
            <v xml:space="preserve">UN    </v>
          </cell>
          <cell r="D8421" t="str">
            <v>CR</v>
          </cell>
          <cell r="E8421" t="str">
            <v>403,79</v>
          </cell>
        </row>
        <row r="8422">
          <cell r="A8422">
            <v>34643</v>
          </cell>
          <cell r="B8422" t="str">
            <v xml:space="preserve">CAIXA DE INSPECAO PARA ATERRAMENTO E PARA RAIOS, EM POLIPROPILENO,  DIAMETRO = 300 MM X ALTURA = 400 MM                                                                                                                                                                                                                                                                                                                                                                                                   </v>
          </cell>
          <cell r="C8422" t="str">
            <v xml:space="preserve">UN    </v>
          </cell>
          <cell r="D8422" t="str">
            <v>CR</v>
          </cell>
          <cell r="E8422" t="str">
            <v>26,48</v>
          </cell>
        </row>
        <row r="8423">
          <cell r="A8423">
            <v>41480</v>
          </cell>
          <cell r="B8423" t="str">
            <v xml:space="preserve">CAIXA DE INSPECAO PARA ATERRAMENTO OU OUTRO USO, EM PVC, DN = 250 X 250 MM                                                                                                                                                                                                                                                                                                                                                                                                                                </v>
          </cell>
          <cell r="C8423" t="str">
            <v xml:space="preserve">UN    </v>
          </cell>
          <cell r="D8423" t="str">
            <v>CR</v>
          </cell>
          <cell r="E8423" t="str">
            <v>30,70</v>
          </cell>
        </row>
        <row r="8424">
          <cell r="A8424">
            <v>41474</v>
          </cell>
          <cell r="B8424" t="str">
            <v xml:space="preserve">CAIXA DE INSPECAO PARA ATERRAMENTO OU OUTRO USO, EM PVC, DN = 300 X *300* MM                                                                                                                                                                                                                                                                                                                                                                                                                              </v>
          </cell>
          <cell r="C8424" t="str">
            <v xml:space="preserve">UN    </v>
          </cell>
          <cell r="D8424" t="str">
            <v>CR</v>
          </cell>
          <cell r="E8424" t="str">
            <v>49,05</v>
          </cell>
        </row>
        <row r="8425">
          <cell r="A8425">
            <v>41475</v>
          </cell>
          <cell r="B8425" t="str">
            <v xml:space="preserve">CAIXA DE INSPECAO PARA ATERRAMENTO OU OUTRO USO, EM PVC, DN = 300 X 250 MM                                                                                                                                                                                                                                                                                                                                                                                                                                </v>
          </cell>
          <cell r="C8425" t="str">
            <v xml:space="preserve">UN    </v>
          </cell>
          <cell r="D8425" t="str">
            <v>CR</v>
          </cell>
          <cell r="E8425" t="str">
            <v>41,85</v>
          </cell>
        </row>
        <row r="8426">
          <cell r="A8426">
            <v>41476</v>
          </cell>
          <cell r="B8426" t="str">
            <v xml:space="preserve">CAIXA DE INSPECAO PARA ATERRAMENTO OU OUTRO USO, EM PVC, DN = 300 X 600 MM                                                                                                                                                                                                                                                                                                                                                                                                                                </v>
          </cell>
          <cell r="C8426" t="str">
            <v xml:space="preserve">UN    </v>
          </cell>
          <cell r="D8426" t="str">
            <v>CR</v>
          </cell>
          <cell r="E8426" t="str">
            <v>91,64</v>
          </cell>
        </row>
        <row r="8427">
          <cell r="A8427">
            <v>2555</v>
          </cell>
          <cell r="B8427" t="str">
            <v xml:space="preserve">CAIXA DE LUZ "3 X 3" EM ACO ESMALTADA                                                                                                                                                                                                                                                                                                                                                                                                                                                                     </v>
          </cell>
          <cell r="C8427" t="str">
            <v xml:space="preserve">UN    </v>
          </cell>
          <cell r="D8427" t="str">
            <v>CR</v>
          </cell>
          <cell r="E8427" t="str">
            <v>1,73</v>
          </cell>
        </row>
        <row r="8428">
          <cell r="A8428">
            <v>2556</v>
          </cell>
          <cell r="B8428" t="str">
            <v xml:space="preserve">CAIXA DE LUZ "4 X 2" EM ACO ESMALTADA                                                                                                                                                                                                                                                                                                                                                                                                                                                                     </v>
          </cell>
          <cell r="C8428" t="str">
            <v xml:space="preserve">UN    </v>
          </cell>
          <cell r="D8428" t="str">
            <v>CR</v>
          </cell>
          <cell r="E8428" t="str">
            <v>1,79</v>
          </cell>
        </row>
        <row r="8429">
          <cell r="A8429">
            <v>2557</v>
          </cell>
          <cell r="B8429" t="str">
            <v xml:space="preserve">CAIXA DE LUZ "4 X 4" EM ACO ESMALTADA                                                                                                                                                                                                                                                                                                                                                                                                                                                                     </v>
          </cell>
          <cell r="C8429" t="str">
            <v xml:space="preserve">UN    </v>
          </cell>
          <cell r="D8429" t="str">
            <v>CR</v>
          </cell>
          <cell r="E8429" t="str">
            <v>3,78</v>
          </cell>
        </row>
        <row r="8430">
          <cell r="A8430">
            <v>10569</v>
          </cell>
          <cell r="B8430" t="str">
            <v xml:space="preserve">CAIXA DE PASSAGEM / DERIVACAO / LUZ, OCTOGONAL 4 X4, EM ACO ESMALTADA, COM FUNDO MOVEL SIMPLES (FMS)                                                                                                                                                                                                                                                                                                                                                                                                      </v>
          </cell>
          <cell r="C8430" t="str">
            <v xml:space="preserve">UN    </v>
          </cell>
          <cell r="D8430" t="str">
            <v>CR</v>
          </cell>
          <cell r="E8430" t="str">
            <v>3,78</v>
          </cell>
        </row>
        <row r="8431">
          <cell r="A8431">
            <v>39810</v>
          </cell>
          <cell r="B8431" t="str">
            <v xml:space="preserve">CAIXA DE PASSAGEM ELETRICA DE PAREDE, DE EMBUTIR, EM PVC, COM TAMPA APARAFUSADA, DIMENSOES 120 X 120 X *75* MM                                                                                                                                                                                                                                                                                                                                                                                            </v>
          </cell>
          <cell r="C8431" t="str">
            <v xml:space="preserve">UN    </v>
          </cell>
          <cell r="D8431" t="str">
            <v>CR</v>
          </cell>
          <cell r="E8431" t="str">
            <v>33,87</v>
          </cell>
        </row>
        <row r="8432">
          <cell r="A8432">
            <v>39811</v>
          </cell>
          <cell r="B8432" t="str">
            <v xml:space="preserve">CAIXA DE PASSAGEM ELETRICA DE PAREDE, DE EMBUTIR, EM PVC, COM TAMPA APARAFUSADA, DIMENSOES 150 X 150 X *75* MM                                                                                                                                                                                                                                                                                                                                                                                            </v>
          </cell>
          <cell r="C8432" t="str">
            <v xml:space="preserve">UN    </v>
          </cell>
          <cell r="D8432" t="str">
            <v>CR</v>
          </cell>
          <cell r="E8432" t="str">
            <v>41,43</v>
          </cell>
        </row>
        <row r="8433">
          <cell r="A8433">
            <v>39812</v>
          </cell>
          <cell r="B8433" t="str">
            <v xml:space="preserve">CAIXA DE PASSAGEM ELETRICA DE PAREDE, DE EMBUTIR, EM PVC, COM TAMPA APARAFUSADA, DIMENSOES 200 X 200 X *90* MM                                                                                                                                                                                                                                                                                                                                                                                            </v>
          </cell>
          <cell r="C8433" t="str">
            <v xml:space="preserve">UN    </v>
          </cell>
          <cell r="D8433" t="str">
            <v>CR</v>
          </cell>
          <cell r="E8433" t="str">
            <v>68,13</v>
          </cell>
        </row>
        <row r="8434">
          <cell r="A8434">
            <v>43096</v>
          </cell>
          <cell r="B8434" t="str">
            <v xml:space="preserve">CAIXA DE PASSAGEM ELETRICA DE PAREDE, DE EMBUTIR, EM TERMOPLASTICO / PVC, COM TAMPA APARAFUSADA, DIMENSOES 400 X 400 X *120* MM                                                                                                                                                                                                                                                                                                                                                                           </v>
          </cell>
          <cell r="C8434" t="str">
            <v xml:space="preserve">UN    </v>
          </cell>
          <cell r="D8434" t="str">
            <v>CR</v>
          </cell>
          <cell r="E8434" t="str">
            <v>225,83</v>
          </cell>
        </row>
        <row r="8435">
          <cell r="A8435">
            <v>43102</v>
          </cell>
          <cell r="B8435" t="str">
            <v xml:space="preserve">CAIXA DE PASSAGEM ELETRICA DE PAREDE, DE SOBREPOR, EM PVC, COM TAMPA APARAFUSADA, DIMENSOES 300 X 300 X *100* MM                                                                                                                                                                                                                                                                                                                                                                                          </v>
          </cell>
          <cell r="C8435" t="str">
            <v xml:space="preserve">UN    </v>
          </cell>
          <cell r="D8435" t="str">
            <v>CR</v>
          </cell>
          <cell r="E8435" t="str">
            <v>137,32</v>
          </cell>
        </row>
        <row r="8436">
          <cell r="A8436">
            <v>43103</v>
          </cell>
          <cell r="B8436" t="str">
            <v xml:space="preserve">CAIXA DE PASSAGEM ELETRICA DE PAREDE, DE SOBREPOR, EM PVC, COM TAMPA APARAFUSADA, DIMENSOES, 400 X 400 X *120* MM                                                                                                                                                                                                                                                                                                                                                                                         </v>
          </cell>
          <cell r="C8436" t="str">
            <v xml:space="preserve">UN    </v>
          </cell>
          <cell r="D8436" t="str">
            <v>CR</v>
          </cell>
          <cell r="E8436" t="str">
            <v>202,20</v>
          </cell>
        </row>
        <row r="8437">
          <cell r="A8437">
            <v>43098</v>
          </cell>
          <cell r="B8437" t="str">
            <v xml:space="preserve">CAIXA DE PASSAGEM ELETRICA DE PAREDE, DE SOBREPOR, EM TERMOPLASTICO / PVC, COM TAMPA APARAFUSA, DIMENSOES 200 X 200 X *100* MM                                                                                                                                                                                                                                                                                                                                                                            </v>
          </cell>
          <cell r="C8437" t="str">
            <v xml:space="preserve">UN    </v>
          </cell>
          <cell r="D8437" t="str">
            <v>CR</v>
          </cell>
          <cell r="E8437" t="str">
            <v>76,49</v>
          </cell>
        </row>
        <row r="8438">
          <cell r="A8438">
            <v>43097</v>
          </cell>
          <cell r="B8438" t="str">
            <v xml:space="preserve">CAIXA DE PASSAGEM ELETRICA DE PAREDE, DE SOBREPOR, EM TERMOPLASTICO / PVC, COM TAMPA APARAFUSADA, DIMENSOES, 150 X 150 X *100* MM                                                                                                                                                                                                                                                                                                                                                                         </v>
          </cell>
          <cell r="C8438" t="str">
            <v xml:space="preserve">UN    </v>
          </cell>
          <cell r="D8438" t="str">
            <v>CR</v>
          </cell>
          <cell r="E8438" t="str">
            <v>45,32</v>
          </cell>
        </row>
        <row r="8439">
          <cell r="A8439">
            <v>43104</v>
          </cell>
          <cell r="B8439" t="str">
            <v xml:space="preserve">CAIXA DE PASSAGEM ELETRICA, PARA PISO, EM PVC, DIMENSOES DE 3/4" A 4"                                                                                                                                                                                                                                                                                                                                                                                                                                     </v>
          </cell>
          <cell r="C8439" t="str">
            <v xml:space="preserve">UN    </v>
          </cell>
          <cell r="D8439" t="str">
            <v>CR</v>
          </cell>
          <cell r="E8439" t="str">
            <v>536,09</v>
          </cell>
        </row>
        <row r="8440">
          <cell r="A8440">
            <v>39771</v>
          </cell>
          <cell r="B8440" t="str">
            <v xml:space="preserve">CAIXA DE PASSAGEM METALICA DE SOBREPOR COM TAMPA PARAFUSADA, DIMENSOES 20 X 20 X 10 CM                                                                                                                                                                                                                                                                                                                                                                                                                    </v>
          </cell>
          <cell r="C8440" t="str">
            <v xml:space="preserve">UN    </v>
          </cell>
          <cell r="D8440" t="str">
            <v>CR</v>
          </cell>
          <cell r="E8440" t="str">
            <v>36,37</v>
          </cell>
        </row>
        <row r="8441">
          <cell r="A8441">
            <v>39772</v>
          </cell>
          <cell r="B8441" t="str">
            <v xml:space="preserve">CAIXA DE PASSAGEM METALICA DE SOBREPOR COM TAMPA PARAFUSADA, DIMENSOES 30 X 30 X 10 CM                                                                                                                                                                                                                                                                                                                                                                                                                    </v>
          </cell>
          <cell r="C8441" t="str">
            <v xml:space="preserve">UN    </v>
          </cell>
          <cell r="D8441" t="str">
            <v>CR</v>
          </cell>
          <cell r="E8441" t="str">
            <v>71,49</v>
          </cell>
        </row>
        <row r="8442">
          <cell r="A8442">
            <v>39773</v>
          </cell>
          <cell r="B8442" t="str">
            <v xml:space="preserve">CAIXA DE PASSAGEM METALICA DE SOBREPOR COM TAMPA PARAFUSADA, DIMENSOES 40 X 40 X 15 CM                                                                                                                                                                                                                                                                                                                                                                                                                    </v>
          </cell>
          <cell r="C8442" t="str">
            <v xml:space="preserve">UN    </v>
          </cell>
          <cell r="D8442" t="str">
            <v>CR</v>
          </cell>
          <cell r="E8442" t="str">
            <v>114,91</v>
          </cell>
        </row>
        <row r="8443">
          <cell r="A8443">
            <v>39774</v>
          </cell>
          <cell r="B8443" t="str">
            <v xml:space="preserve">CAIXA DE PASSAGEM METALICA DE SOBREPOR COM TAMPA PARAFUSADA, DIMENSOES 50 X 50 X 15 CM                                                                                                                                                                                                                                                                                                                                                                                                                    </v>
          </cell>
          <cell r="C8443" t="str">
            <v xml:space="preserve">UN    </v>
          </cell>
          <cell r="D8443" t="str">
            <v>CR</v>
          </cell>
          <cell r="E8443" t="str">
            <v>171,87</v>
          </cell>
        </row>
        <row r="8444">
          <cell r="A8444">
            <v>39775</v>
          </cell>
          <cell r="B8444" t="str">
            <v xml:space="preserve">CAIXA DE PASSAGEM METALICA DE SOBREPOR COM TAMPA PARAFUSADA, DIMENSOES 60 X 60 X 20 CM                                                                                                                                                                                                                                                                                                                                                                                                                    </v>
          </cell>
          <cell r="C8444" t="str">
            <v xml:space="preserve">UN    </v>
          </cell>
          <cell r="D8444" t="str">
            <v>CR</v>
          </cell>
          <cell r="E8444" t="str">
            <v>229,39</v>
          </cell>
        </row>
        <row r="8445">
          <cell r="A8445">
            <v>39776</v>
          </cell>
          <cell r="B8445" t="str">
            <v xml:space="preserve">CAIXA DE PASSAGEM METALICA DE SOBREPOR COM TAMPA PARAFUSADA, DIMENSOES 70 X 70 X 20 CM                                                                                                                                                                                                                                                                                                                                                                                                                    </v>
          </cell>
          <cell r="C8445" t="str">
            <v xml:space="preserve">UN    </v>
          </cell>
          <cell r="D8445" t="str">
            <v>CR</v>
          </cell>
          <cell r="E8445" t="str">
            <v>277,22</v>
          </cell>
        </row>
        <row r="8446">
          <cell r="A8446">
            <v>39777</v>
          </cell>
          <cell r="B8446" t="str">
            <v xml:space="preserve">CAIXA DE PASSAGEM METALICA DE SOBREPOR COM TAMPA PARAFUSADA, DIMENSOES 80 X 80 X 20 CM                                                                                                                                                                                                                                                                                                                                                                                                                    </v>
          </cell>
          <cell r="C8446" t="str">
            <v xml:space="preserve">UN    </v>
          </cell>
          <cell r="D8446" t="str">
            <v>CR</v>
          </cell>
          <cell r="E8446" t="str">
            <v>351,37</v>
          </cell>
        </row>
        <row r="8447">
          <cell r="A8447">
            <v>20254</v>
          </cell>
          <cell r="B8447" t="str">
            <v xml:space="preserve">CAIXA DE PASSAGEM METALICA, DE SOBREPOR, COM TAMPA APARAFUSADA, DIMENSOES 15 X 15 X *10* CM                                                                                                                                                                                                                                                                                                                                                                                                               </v>
          </cell>
          <cell r="C8447" t="str">
            <v xml:space="preserve">UN    </v>
          </cell>
          <cell r="D8447" t="str">
            <v>CR</v>
          </cell>
          <cell r="E8447" t="str">
            <v>25,50</v>
          </cell>
        </row>
        <row r="8448">
          <cell r="A8448">
            <v>20253</v>
          </cell>
          <cell r="B8448" t="str">
            <v xml:space="preserve">CAIXA DE PASSAGEM METALICA, DE SOBREPOR, COM TAMPA APARAFUSADA, DIMENSOES 35 X 35 X *12* CM                                                                                                                                                                                                                                                                                                                                                                                                               </v>
          </cell>
          <cell r="C8448" t="str">
            <v xml:space="preserve">UN    </v>
          </cell>
          <cell r="D8448" t="str">
            <v>CR</v>
          </cell>
          <cell r="E8448" t="str">
            <v>83,75</v>
          </cell>
        </row>
        <row r="8449">
          <cell r="A8449">
            <v>11247</v>
          </cell>
          <cell r="B8449" t="str">
            <v xml:space="preserve">CAIXA DE PASSAGEM/ LUZ / TELEFONIA, DE EMBUTIR,  EM CHAPA DE ACO GALVANIZADO, DIMENSOES 150 X 150 X 15 CM (PADRAO CONCESSIONARIA LOCAL)                                                                                                                                                                                                                                                                                                                                                                   </v>
          </cell>
          <cell r="C8449" t="str">
            <v xml:space="preserve">UN    </v>
          </cell>
          <cell r="D8449" t="str">
            <v>CR</v>
          </cell>
          <cell r="E8449" t="str">
            <v>1.610,32</v>
          </cell>
        </row>
        <row r="8450">
          <cell r="A8450">
            <v>11250</v>
          </cell>
          <cell r="B8450" t="str">
            <v xml:space="preserve">CAIXA DE PASSAGEM/ LUZ / TELEFONIA, DE EMBUTIR,  EM CHAPA DE ACO GALVANIZADO, DIMENSOES 20 X 20 X *12* CM (PADRAO CONCESSIONARIA LOCAL)                                                                                                                                                                                                                                                                                                                                                                   </v>
          </cell>
          <cell r="C8450" t="str">
            <v xml:space="preserve">UN    </v>
          </cell>
          <cell r="D8450" t="str">
            <v>CR</v>
          </cell>
          <cell r="E8450" t="str">
            <v>69,33</v>
          </cell>
        </row>
        <row r="8451">
          <cell r="A8451">
            <v>11249</v>
          </cell>
          <cell r="B8451" t="str">
            <v xml:space="preserve">CAIXA DE PASSAGEM/ LUZ / TELEFONIA, DE EMBUTIR,  EM CHAPA DE ACO GALVANIZADO, DIMENSOES 200 X 200 X 20 CM (PADRAO CONCESSIONARIA LOCAL)                                                                                                                                                                                                                                                                                                                                                                   </v>
          </cell>
          <cell r="C8451" t="str">
            <v xml:space="preserve">UN    </v>
          </cell>
          <cell r="D8451" t="str">
            <v>CR</v>
          </cell>
          <cell r="E8451" t="str">
            <v>3.145,52</v>
          </cell>
        </row>
        <row r="8452">
          <cell r="A8452">
            <v>11251</v>
          </cell>
          <cell r="B8452" t="str">
            <v xml:space="preserve">CAIXA DE PASSAGEM/ LUZ / TELEFONIA, DE EMBUTIR,  EM CHAPA DE ACO GALVANIZADO, DIMENSOES 40 X 40 X *12* CM (PADRAO CONCESSIONARIA LOCAL)                                                                                                                                                                                                                                                                                                                                                                   </v>
          </cell>
          <cell r="C8452" t="str">
            <v xml:space="preserve">UN    </v>
          </cell>
          <cell r="D8452" t="str">
            <v>CR</v>
          </cell>
          <cell r="E8452" t="str">
            <v>153,56</v>
          </cell>
        </row>
        <row r="8453">
          <cell r="A8453">
            <v>11253</v>
          </cell>
          <cell r="B8453" t="str">
            <v xml:space="preserve">CAIXA DE PASSAGEM/ LUZ / TELEFONIA, DE EMBUTIR,  EM CHAPA DE ACO GALVANIZADO, DIMENSOES 60 X 60 X *12* CM (PADRAO CONCESSIONARIA LOCAL)                                                                                                                                                                                                                                                                                                                                                                   </v>
          </cell>
          <cell r="C8453" t="str">
            <v xml:space="preserve">UN    </v>
          </cell>
          <cell r="D8453" t="str">
            <v>CR</v>
          </cell>
          <cell r="E8453" t="str">
            <v>254,47</v>
          </cell>
        </row>
        <row r="8454">
          <cell r="A8454">
            <v>11255</v>
          </cell>
          <cell r="B8454" t="str">
            <v xml:space="preserve">CAIXA DE PASSAGEM/ LUZ / TELEFONIA, DE EMBUTIR,  EM CHAPA DE ACO GALVANIZADO, DIMENSOES 80 X 80 X *12* CM (PADRAO CONCESSIONARIA LOCAL)                                                                                                                                                                                                                                                                                                                                                                   </v>
          </cell>
          <cell r="C8454" t="str">
            <v xml:space="preserve">UN    </v>
          </cell>
          <cell r="D8454" t="str">
            <v>CR</v>
          </cell>
          <cell r="E8454" t="str">
            <v>380,42</v>
          </cell>
        </row>
        <row r="8455">
          <cell r="A8455">
            <v>14055</v>
          </cell>
          <cell r="B8455" t="str">
            <v xml:space="preserve">CAIXA DE PASSAGEM/ LUZ / TELEFONIA, DE EMBUTIR, EM CHAPA DE ACO GALVANIZADO, DIMENSOES 120 X 120 X *12* CM (PADRAO CONCESSIONARIA LOCAL)                                                                                                                                                                                                                                                                                                                                                                  </v>
          </cell>
          <cell r="C8455" t="str">
            <v xml:space="preserve">UN    </v>
          </cell>
          <cell r="D8455" t="str">
            <v>CR</v>
          </cell>
          <cell r="E8455" t="str">
            <v>765,28</v>
          </cell>
        </row>
        <row r="8456">
          <cell r="A8456">
            <v>11256</v>
          </cell>
          <cell r="B8456" t="str">
            <v xml:space="preserve">CAIXA DE PASSAGEM/ LUZ / TELEFONIA, DE SOBREPOR,  EM CHAPA DE ACO GALVANIZADO, DIMENSOES 80 X 80 X *12* CM (PADRAO CONCESSIONARIA LOCAL)                                                                                                                                                                                                                                                                                                                                                                  </v>
          </cell>
          <cell r="C8456" t="str">
            <v xml:space="preserve">UN    </v>
          </cell>
          <cell r="D8456" t="str">
            <v>CR</v>
          </cell>
          <cell r="E8456" t="str">
            <v>476,52</v>
          </cell>
        </row>
        <row r="8457">
          <cell r="A8457">
            <v>1872</v>
          </cell>
          <cell r="B8457" t="str">
            <v xml:space="preserve">CAIXA DE PASSAGEM, EM PVC, DE 4" X 2", PARA ELETRODUTO FLEXIVEL CORRUGADO                                                                                                                                                                                                                                                                                                                                                                                                                                 </v>
          </cell>
          <cell r="C8457" t="str">
            <v xml:space="preserve">UN    </v>
          </cell>
          <cell r="D8457" t="str">
            <v>CR</v>
          </cell>
          <cell r="E8457" t="str">
            <v>2,23</v>
          </cell>
        </row>
        <row r="8458">
          <cell r="A8458">
            <v>1873</v>
          </cell>
          <cell r="B8458" t="str">
            <v xml:space="preserve">CAIXA DE PASSAGEM, EM PVC, DE 4" X 4", PARA ELETRODUTO FLEXIVEL CORRUGADO                                                                                                                                                                                                                                                                                                                                                                                                                                 </v>
          </cell>
          <cell r="C8458" t="str">
            <v xml:space="preserve">UN    </v>
          </cell>
          <cell r="D8458" t="str">
            <v>CR</v>
          </cell>
          <cell r="E8458" t="str">
            <v>4,43</v>
          </cell>
        </row>
        <row r="8459">
          <cell r="A8459">
            <v>39693</v>
          </cell>
          <cell r="B8459" t="str">
            <v xml:space="preserve">CAIXA DE PROTECAO EXTERNA PARA MEDIDOR HOROSAZONAL, DE BAIXA TENSAO, COM MODULO, EM CHAPA DE ACO (PADRAO DA CONCESSIONARIA LOCAL)                                                                                                                                                                                                                                                                                                                                                                         </v>
          </cell>
          <cell r="C8459" t="str">
            <v xml:space="preserve">UN    </v>
          </cell>
          <cell r="D8459" t="str">
            <v>CR</v>
          </cell>
          <cell r="E8459" t="str">
            <v>2.992,78</v>
          </cell>
        </row>
        <row r="8460">
          <cell r="A8460">
            <v>39692</v>
          </cell>
          <cell r="B8460" t="str">
            <v xml:space="preserve">CAIXA DE PROTECAO PARA TRANSFORMADOR CORRENTE, EM CHAPA DE ACO 18 USG (PADRAO DA CONCESSIONARIA LOCAL)                                                                                                                                                                                                                                                                                                                                                                                                    </v>
          </cell>
          <cell r="C8460" t="str">
            <v xml:space="preserve">UN    </v>
          </cell>
          <cell r="D8460" t="str">
            <v>CR</v>
          </cell>
          <cell r="E8460" t="str">
            <v>957,62</v>
          </cell>
        </row>
        <row r="8461">
          <cell r="A8461">
            <v>1062</v>
          </cell>
          <cell r="B8461" t="str">
            <v xml:space="preserve">CAIXA INTERNA/EXTERNA DE MEDICAO PARA 1 MEDIDOR TRIFASICO, COM VISOR, EM CHAPA DE ACO 18 USG (PADRAO DA CONCESSIONARIA LOCAL)                                                                                                                                                                                                                                                                                                                                                                             </v>
          </cell>
          <cell r="C8461" t="str">
            <v xml:space="preserve">UN    </v>
          </cell>
          <cell r="D8461" t="str">
            <v>CR</v>
          </cell>
          <cell r="E8461" t="str">
            <v>303,49</v>
          </cell>
        </row>
        <row r="8462">
          <cell r="A8462">
            <v>39686</v>
          </cell>
          <cell r="B8462" t="str">
            <v xml:space="preserve">CAIXA INTERNA/EXTERNA DE MEDICAO PARA 4 MEDIDORES MONOFASICOS, COM VISOR, EM CHAPA DE ACO 18 USG (PADRAO DA CONCESSIONARIA LOCAL)                                                                                                                                                                                                                                                                                                                                                                         </v>
          </cell>
          <cell r="C8462" t="str">
            <v xml:space="preserve">UN    </v>
          </cell>
          <cell r="D8462" t="str">
            <v>CR</v>
          </cell>
          <cell r="E8462" t="str">
            <v>491,41</v>
          </cell>
        </row>
        <row r="8463">
          <cell r="A8463">
            <v>43095</v>
          </cell>
          <cell r="B8463" t="str">
            <v xml:space="preserve">CAIXA MODULAR PARA MEDIDOR DE ENERGIA AGRUPADA, EM POLICARBONATO /  TERMOPLASTICO, COM SUPORTE PARA DISJUNTOR (PADRAO DA CONCESSIONARIA LOCAL)                                                                                                                                                                                                                                                                                                                                                            </v>
          </cell>
          <cell r="C8463" t="str">
            <v xml:space="preserve">UN    </v>
          </cell>
          <cell r="D8463" t="str">
            <v>CR</v>
          </cell>
          <cell r="E8463" t="str">
            <v>148,81</v>
          </cell>
        </row>
        <row r="8464">
          <cell r="A8464">
            <v>1871</v>
          </cell>
          <cell r="B8464" t="str">
            <v xml:space="preserve">CAIXA OCTOGONAL DE FUNDO MOVEL, EM PVC, DE 3" X 3", PARA ELETRODUTO FLEXIVEL CORRUGADO                                                                                                                                                                                                                                                                                                                                                                                                                    </v>
          </cell>
          <cell r="C8464" t="str">
            <v xml:space="preserve">UN    </v>
          </cell>
          <cell r="D8464" t="str">
            <v>CR</v>
          </cell>
          <cell r="E8464" t="str">
            <v>3,99</v>
          </cell>
        </row>
        <row r="8465">
          <cell r="A8465">
            <v>12001</v>
          </cell>
          <cell r="B8465" t="str">
            <v xml:space="preserve">CAIXA OCTOGONAL DE FUNDO MOVEL, EM PVC, DE 4" X 4", PARA ELETRODUTO FLEXIVEL CORRUGADO                                                                                                                                                                                                                                                                                                                                                                                                                    </v>
          </cell>
          <cell r="C8465" t="str">
            <v xml:space="preserve">UN    </v>
          </cell>
          <cell r="D8465" t="str">
            <v>CR</v>
          </cell>
          <cell r="E8465" t="str">
            <v>5,76</v>
          </cell>
        </row>
        <row r="8466">
          <cell r="A8466">
            <v>11882</v>
          </cell>
          <cell r="B8466" t="str">
            <v xml:space="preserve">CAIXA PARA HIDROMETRO CONCRETO PRE MOLDADO, *0,24 M X 0,45 M X 0,30* M (L X C X A)                                                                                                                                                                                                                                                                                                                                                                                                                        </v>
          </cell>
          <cell r="C8466" t="str">
            <v xml:space="preserve">UN    </v>
          </cell>
          <cell r="D8466" t="str">
            <v>AS</v>
          </cell>
          <cell r="E8466" t="str">
            <v>119,86</v>
          </cell>
        </row>
        <row r="8467">
          <cell r="A8467">
            <v>1068</v>
          </cell>
          <cell r="B8467" t="str">
            <v xml:space="preserve">CAIXA PARA MEDICAO COLETIVA TIPO L, PADRAO BIFASICO OU TRIFASICO, PARA ATE 4 MEDIDORES, SEM BARRAMENTO E COM PORTAS INFERIOR E SUPERIOR                                                                                                                                                                                                                                                                                                                                                                   </v>
          </cell>
          <cell r="C8467" t="str">
            <v xml:space="preserve">UN    </v>
          </cell>
          <cell r="D8467" t="str">
            <v>CR</v>
          </cell>
          <cell r="E8467" t="str">
            <v>2.001,81</v>
          </cell>
        </row>
        <row r="8468">
          <cell r="A8468">
            <v>39690</v>
          </cell>
          <cell r="B8468" t="str">
            <v xml:space="preserve">CAIXA PARA MEDICAO COLETIVA TIPO M, PADRAO BIFASICO OU TRIFASICO, PARA ATE 8 MEDIDORES, SEM BARRAMENTO E COM PORTAS INFERIOR E SUPERIOR                                                                                                                                                                                                                                                                                                                                                                   </v>
          </cell>
          <cell r="C8468" t="str">
            <v xml:space="preserve">UN    </v>
          </cell>
          <cell r="D8468" t="str">
            <v>CR</v>
          </cell>
          <cell r="E8468" t="str">
            <v>3.358,37</v>
          </cell>
        </row>
        <row r="8469">
          <cell r="A8469">
            <v>39691</v>
          </cell>
          <cell r="B8469" t="str">
            <v xml:space="preserve">CAIXA PARA MEDICAO COLETIVA TIPO N, PADRAO BIFASICO OU TRIFASICO, PARA ATE 12 MEDIDORES, SEM BARRAMENTO E COM PORTAS INFERIOR E SUPERIOR                                                                                                                                                                                                                                                                                                                                                                  </v>
          </cell>
          <cell r="C8469" t="str">
            <v xml:space="preserve">UN    </v>
          </cell>
          <cell r="D8469" t="str">
            <v>CR</v>
          </cell>
          <cell r="E8469" t="str">
            <v>4.223,89</v>
          </cell>
        </row>
        <row r="8470">
          <cell r="A8470">
            <v>39808</v>
          </cell>
          <cell r="B8470" t="str">
            <v xml:space="preserve">CAIXA PARA MEDIDOR MONOFASICO, EM POLICARBONATO / TERMOPLASTICO, PARA ALOJAR 1 DISJUNTOR (PADRAO DA CONCESSIONARIA LOCAL)                                                                                                                                                                                                                                                                                                                                                                                 </v>
          </cell>
          <cell r="C8470" t="str">
            <v xml:space="preserve">UN    </v>
          </cell>
          <cell r="D8470" t="str">
            <v>CR</v>
          </cell>
          <cell r="E8470" t="str">
            <v>77,69</v>
          </cell>
        </row>
        <row r="8471">
          <cell r="A8471">
            <v>39809</v>
          </cell>
          <cell r="B8471" t="str">
            <v xml:space="preserve">CAIXA PARA MEDIDOR POLIFASICO, EM POLICARBONATO / TERMOPLASTICO, PARA ALOJAR 1 DISJUNTOR (PADRAO DA CONCESSIONARIA LOCAL)                                                                                                                                                                                                                                                                                                                                                                                 </v>
          </cell>
          <cell r="C8471" t="str">
            <v xml:space="preserve">UN    </v>
          </cell>
          <cell r="D8471" t="str">
            <v>CR</v>
          </cell>
          <cell r="E8471" t="str">
            <v>184,27</v>
          </cell>
        </row>
        <row r="8472">
          <cell r="A8472">
            <v>43439</v>
          </cell>
          <cell r="B8472" t="str">
            <v xml:space="preserve">CAIXA PRE-MOLDADA PARA BOCA DE LOBO, EM CONCRETO ARMADO, COM FCK DE 25 MPA, COM DIMENSOES 1,10 X 0,65 X 1,00 M (COMPRIMENTO X LARGURA X ALTURA)                                                                                                                                                                                                                                                                                                                                                           </v>
          </cell>
          <cell r="C8472" t="str">
            <v xml:space="preserve">UN    </v>
          </cell>
          <cell r="D8472" t="str">
            <v>AS</v>
          </cell>
          <cell r="E8472" t="str">
            <v>550,21</v>
          </cell>
        </row>
        <row r="8473">
          <cell r="A8473">
            <v>5103</v>
          </cell>
          <cell r="B8473" t="str">
            <v xml:space="preserve">CAIXA SIFONADA PVC, 100 X 100 X 50 MM, COM GRELHA REDONDA, BRANCA                                                                                                                                                                                                                                                                                                                                                                                                                                         </v>
          </cell>
          <cell r="C8473" t="str">
            <v xml:space="preserve">UN    </v>
          </cell>
          <cell r="D8473" t="str">
            <v>CR</v>
          </cell>
          <cell r="E8473" t="str">
            <v>14,56</v>
          </cell>
        </row>
        <row r="8474">
          <cell r="A8474">
            <v>11880</v>
          </cell>
          <cell r="B8474" t="str">
            <v xml:space="preserve">CAIXA SIFONADA PVC, 250 X 230 X 75 MM, COM TAMPA CEGA QUADRADA, BRANCA                                                                                                                                                                                                                                                                                                                                                                                                                                    </v>
          </cell>
          <cell r="C8474" t="str">
            <v xml:space="preserve">UN    </v>
          </cell>
          <cell r="D8474" t="str">
            <v>CR</v>
          </cell>
          <cell r="E8474" t="str">
            <v>61,23</v>
          </cell>
        </row>
        <row r="8475">
          <cell r="A8475">
            <v>11714</v>
          </cell>
          <cell r="B8475" t="str">
            <v xml:space="preserve">CAIXA SIFONADA, PVC, 150 X *185* X 75 MM, COM GRELHA QUADRADA, BRANCA                                                                                                                                                                                                                                                                                                                                                                                                                                     </v>
          </cell>
          <cell r="C8475" t="str">
            <v xml:space="preserve">UN    </v>
          </cell>
          <cell r="D8475" t="str">
            <v>CR</v>
          </cell>
          <cell r="E8475" t="str">
            <v>41,71</v>
          </cell>
        </row>
        <row r="8476">
          <cell r="A8476">
            <v>11712</v>
          </cell>
          <cell r="B8476" t="str">
            <v xml:space="preserve">CAIXA SIFONADA, PVC, 150 X 150 X 50 MM, COM GRELHA QUADRADA, BRANCA (NBR 5688)                                                                                                                                                                                                                                                                                                                                                                                                                            </v>
          </cell>
          <cell r="C8476" t="str">
            <v xml:space="preserve">UN    </v>
          </cell>
          <cell r="D8476" t="str">
            <v xml:space="preserve">C </v>
          </cell>
          <cell r="E8476" t="str">
            <v>27,24</v>
          </cell>
        </row>
        <row r="8477">
          <cell r="A8477">
            <v>11717</v>
          </cell>
          <cell r="B8477" t="str">
            <v xml:space="preserve">CAIXA SIFONADA, PVC, 150 X 150 X 50 MM, COM GRELHA REDONDA, BRANCA                                                                                                                                                                                                                                                                                                                                                                                                                                        </v>
          </cell>
          <cell r="C8477" t="str">
            <v xml:space="preserve">UN    </v>
          </cell>
          <cell r="D8477" t="str">
            <v>CR</v>
          </cell>
          <cell r="E8477" t="str">
            <v>32,83</v>
          </cell>
        </row>
        <row r="8478">
          <cell r="A8478">
            <v>1106</v>
          </cell>
          <cell r="B8478" t="str">
            <v xml:space="preserve">CAL HIDRATADA CH-I PARA ARGAMASSAS                                                                                                                                                                                                                                                                                                                                                                                                                                                                        </v>
          </cell>
          <cell r="C8478" t="str">
            <v xml:space="preserve">KG    </v>
          </cell>
          <cell r="D8478" t="str">
            <v xml:space="preserve">C </v>
          </cell>
          <cell r="E8478" t="str">
            <v>1,09</v>
          </cell>
        </row>
        <row r="8479">
          <cell r="A8479">
            <v>11161</v>
          </cell>
          <cell r="B8479" t="str">
            <v xml:space="preserve">CAL HIDRATADA PARA PINTURA                                                                                                                                                                                                                                                                                                                                                                                                                                                                                </v>
          </cell>
          <cell r="C8479" t="str">
            <v xml:space="preserve">KG    </v>
          </cell>
          <cell r="D8479" t="str">
            <v>CR</v>
          </cell>
          <cell r="E8479" t="str">
            <v>1,82</v>
          </cell>
        </row>
        <row r="8480">
          <cell r="A8480">
            <v>1107</v>
          </cell>
          <cell r="B8480" t="str">
            <v xml:space="preserve">CAL VIRGEM COMUM PARA ARGAMASSAS (NBR 6453)                                                                                                                                                                                                                                                                                                                                                                                                                                                               </v>
          </cell>
          <cell r="C8480" t="str">
            <v xml:space="preserve">KG    </v>
          </cell>
          <cell r="D8480" t="str">
            <v>CR</v>
          </cell>
          <cell r="E8480" t="str">
            <v>0,92</v>
          </cell>
        </row>
        <row r="8481">
          <cell r="A8481">
            <v>44479</v>
          </cell>
          <cell r="B8481" t="str">
            <v xml:space="preserve">CALCARIO DOLOMITICO A (POSTO PEDREIRA/FORNECEDOR,  SEM FRETE)                                                                                                                                                                                                                                                                                                                                                                                                                                             </v>
          </cell>
          <cell r="C8481" t="str">
            <v xml:space="preserve">KG    </v>
          </cell>
          <cell r="D8481" t="str">
            <v>CR</v>
          </cell>
          <cell r="E8481" t="str">
            <v>0,36</v>
          </cell>
        </row>
        <row r="8482">
          <cell r="A8482">
            <v>41068</v>
          </cell>
          <cell r="B8482" t="str">
            <v xml:space="preserve">CALCETEIRO  (MENSALISTA)                                                                                                                                                                                                                                                                                                                                                                                                                                                                                  </v>
          </cell>
          <cell r="C8482" t="str">
            <v xml:space="preserve">MES   </v>
          </cell>
          <cell r="D8482" t="str">
            <v>CR</v>
          </cell>
          <cell r="E8482" t="str">
            <v>2.694,34</v>
          </cell>
        </row>
        <row r="8483">
          <cell r="A8483">
            <v>4759</v>
          </cell>
          <cell r="B8483" t="str">
            <v xml:space="preserve">CALCETEIRO (HORISTA)                                                                                                                                                                                                                                                                                                                                                                                                                                                                                      </v>
          </cell>
          <cell r="C8483" t="str">
            <v xml:space="preserve">H     </v>
          </cell>
          <cell r="D8483" t="str">
            <v>CR</v>
          </cell>
          <cell r="E8483" t="str">
            <v>15,27</v>
          </cell>
        </row>
        <row r="8484">
          <cell r="A8484">
            <v>12618</v>
          </cell>
          <cell r="B8484" t="str">
            <v xml:space="preserve">CALHA / PERFIL PLUVIAL DE PVC, DIAMETRO ENTRE *119 E 170* MM, COMPRIMENTO DE 3 M, PARA DRENAGEM PLUVIAL PREDIAL                                                                                                                                                                                                                                                                                                                                                                                           </v>
          </cell>
          <cell r="C8484" t="str">
            <v xml:space="preserve">UN    </v>
          </cell>
          <cell r="D8484" t="str">
            <v>CR</v>
          </cell>
          <cell r="E8484" t="str">
            <v>151,14</v>
          </cell>
        </row>
        <row r="8485">
          <cell r="A8485">
            <v>1108</v>
          </cell>
          <cell r="B8485" t="str">
            <v xml:space="preserve">CALHA MOLDURA AMERICANA DE CHAPA DE ACO GALVANIZADA NUM 26, CORTE 33 CM                                                                                                                                                                                                                                                                                                                                                                                                                                   </v>
          </cell>
          <cell r="C8485" t="str">
            <v xml:space="preserve">M     </v>
          </cell>
          <cell r="D8485" t="str">
            <v>CR</v>
          </cell>
          <cell r="E8485" t="str">
            <v>32,64</v>
          </cell>
        </row>
        <row r="8486">
          <cell r="A8486">
            <v>1117</v>
          </cell>
          <cell r="B8486" t="str">
            <v xml:space="preserve">CALHA PARA AGUA FURTADA DE CHAPA DE ACO GALVANIZADA NUM 26, CORTE 40 CM                                                                                                                                                                                                                                                                                                                                                                                                                                   </v>
          </cell>
          <cell r="C8486" t="str">
            <v xml:space="preserve">M     </v>
          </cell>
          <cell r="D8486" t="str">
            <v>CR</v>
          </cell>
          <cell r="E8486" t="str">
            <v>32,90</v>
          </cell>
        </row>
        <row r="8487">
          <cell r="A8487">
            <v>1118</v>
          </cell>
          <cell r="B8487" t="str">
            <v xml:space="preserve">CALHA PARA AGUA FURTADA DE CHAPA DE ACO GALVANIZADA NUM 26, CORTE 50 CM                                                                                                                                                                                                                                                                                                                                                                                                                                   </v>
          </cell>
          <cell r="C8487" t="str">
            <v xml:space="preserve">M     </v>
          </cell>
          <cell r="D8487" t="str">
            <v>CR</v>
          </cell>
          <cell r="E8487" t="str">
            <v>38,88</v>
          </cell>
        </row>
        <row r="8488">
          <cell r="A8488">
            <v>1110</v>
          </cell>
          <cell r="B8488" t="str">
            <v xml:space="preserve">CALHA PLATIBANDA DE CHAPA DE ACO GALVANIZADA NUM 26, CORTE 45 CM                                                                                                                                                                                                                                                                                                                                                                                                                                          </v>
          </cell>
          <cell r="C8488" t="str">
            <v xml:space="preserve">M     </v>
          </cell>
          <cell r="D8488" t="str">
            <v>CR</v>
          </cell>
          <cell r="E8488" t="str">
            <v>38,88</v>
          </cell>
        </row>
        <row r="8489">
          <cell r="A8489">
            <v>40784</v>
          </cell>
          <cell r="B8489" t="str">
            <v xml:space="preserve">CALHA QUADRADA DE CHAPA DE ACO GALVANIZADA NUM 24, CORTE 100 CM                                                                                                                                                                                                                                                                                                                                                                                                                                           </v>
          </cell>
          <cell r="C8489" t="str">
            <v xml:space="preserve">M     </v>
          </cell>
          <cell r="D8489" t="str">
            <v>CR</v>
          </cell>
          <cell r="E8489" t="str">
            <v>107,26</v>
          </cell>
        </row>
        <row r="8490">
          <cell r="A8490">
            <v>40782</v>
          </cell>
          <cell r="B8490" t="str">
            <v xml:space="preserve">CALHA QUADRADA DE CHAPA DE ACO GALVANIZADA NUM 24, CORTE 33 CM                                                                                                                                                                                                                                                                                                                                                                                                                                            </v>
          </cell>
          <cell r="C8490" t="str">
            <v xml:space="preserve">M     </v>
          </cell>
          <cell r="D8490" t="str">
            <v>CR</v>
          </cell>
          <cell r="E8490" t="str">
            <v>42,09</v>
          </cell>
        </row>
        <row r="8491">
          <cell r="A8491">
            <v>40783</v>
          </cell>
          <cell r="B8491" t="str">
            <v xml:space="preserve">CALHA QUADRADA DE CHAPA DE ACO GALVANIZADA NUM 24, CORTE 50 CM                                                                                                                                                                                                                                                                                                                                                                                                                                            </v>
          </cell>
          <cell r="C8491" t="str">
            <v xml:space="preserve">M     </v>
          </cell>
          <cell r="D8491" t="str">
            <v>CR</v>
          </cell>
          <cell r="E8491" t="str">
            <v>54,83</v>
          </cell>
        </row>
        <row r="8492">
          <cell r="A8492">
            <v>1109</v>
          </cell>
          <cell r="B8492" t="str">
            <v xml:space="preserve">CALHA QUADRADA DE CHAPA DE ACO GALVANIZADA NUM 26, CORTE 33 CM                                                                                                                                                                                                                                                                                                                                                                                                                                            </v>
          </cell>
          <cell r="C8492" t="str">
            <v xml:space="preserve">M     </v>
          </cell>
          <cell r="D8492" t="str">
            <v>CR</v>
          </cell>
          <cell r="E8492" t="str">
            <v>32,64</v>
          </cell>
        </row>
        <row r="8493">
          <cell r="A8493">
            <v>1119</v>
          </cell>
          <cell r="B8493" t="str">
            <v xml:space="preserve">CALHA QUADRADA DE CHAPA DE ACO GALVANIZADA NUM 28, CORTE 25 CM                                                                                                                                                                                                                                                                                                                                                                                                                                            </v>
          </cell>
          <cell r="C8493" t="str">
            <v xml:space="preserve">M     </v>
          </cell>
          <cell r="D8493" t="str">
            <v>CR</v>
          </cell>
          <cell r="E8493" t="str">
            <v>21,04</v>
          </cell>
        </row>
        <row r="8494">
          <cell r="A8494">
            <v>13115</v>
          </cell>
          <cell r="B8494" t="str">
            <v xml:space="preserve">CALHA/CANALETA DE CONCRETO SIMPLES, TIPO MEIA CANA, DIAMETRO DE 20 CM, PARA AGUA PLUVIAL                                                                                                                                                                                                                                                                                                                                                                                                                  </v>
          </cell>
          <cell r="C8494" t="str">
            <v xml:space="preserve">M     </v>
          </cell>
          <cell r="D8494" t="str">
            <v>AS</v>
          </cell>
          <cell r="E8494" t="str">
            <v>25,13</v>
          </cell>
        </row>
        <row r="8495">
          <cell r="A8495">
            <v>10541</v>
          </cell>
          <cell r="B8495" t="str">
            <v xml:space="preserve">CALHA/CANALETA DE CONCRETO SIMPLES, TIPO MEIA CANA, DIAMETRO DE 30 CM, PARA AGUA PLUVIAL                                                                                                                                                                                                                                                                                                                                                                                                                  </v>
          </cell>
          <cell r="C8495" t="str">
            <v xml:space="preserve">M     </v>
          </cell>
          <cell r="D8495" t="str">
            <v>AS</v>
          </cell>
          <cell r="E8495" t="str">
            <v>30,71</v>
          </cell>
        </row>
        <row r="8496">
          <cell r="A8496">
            <v>10542</v>
          </cell>
          <cell r="B8496" t="str">
            <v xml:space="preserve">CALHA/CANALETA DE CONCRETO SIMPLES, TIPO MEIA CANA, DIAMETRO DE 40 CM, PARA AGUA PLUVIAL                                                                                                                                                                                                                                                                                                                                                                                                                  </v>
          </cell>
          <cell r="C8496" t="str">
            <v xml:space="preserve">M     </v>
          </cell>
          <cell r="D8496" t="str">
            <v>AS</v>
          </cell>
          <cell r="E8496" t="str">
            <v>40,16</v>
          </cell>
        </row>
        <row r="8497">
          <cell r="A8497">
            <v>10543</v>
          </cell>
          <cell r="B8497" t="str">
            <v xml:space="preserve">CALHA/CANALETA DE CONCRETO SIMPLES, TIPO MEIA CANA, DIAMETRO DE 50 CM, PARA AGUA PLUVIAL                                                                                                                                                                                                                                                                                                                                                                                                                  </v>
          </cell>
          <cell r="C8497" t="str">
            <v xml:space="preserve">M     </v>
          </cell>
          <cell r="D8497" t="str">
            <v>AS</v>
          </cell>
          <cell r="E8497" t="str">
            <v>65,16</v>
          </cell>
        </row>
        <row r="8498">
          <cell r="A8498">
            <v>10544</v>
          </cell>
          <cell r="B8498" t="str">
            <v xml:space="preserve">CALHA/CANALETA DE CONCRETO SIMPLES, TIPO MEIA CANA, DIAMETRO DE 60 CM, PARA AGUA PLUVIAL                                                                                                                                                                                                                                                                                                                                                                                                                  </v>
          </cell>
          <cell r="C8498" t="str">
            <v xml:space="preserve">M     </v>
          </cell>
          <cell r="D8498" t="str">
            <v>AS</v>
          </cell>
          <cell r="E8498" t="str">
            <v>84,28</v>
          </cell>
        </row>
        <row r="8499">
          <cell r="A8499">
            <v>10545</v>
          </cell>
          <cell r="B8499" t="str">
            <v xml:space="preserve">CALHA/CANALETA DE CONCRETO SIMPLES, TIPO MEIA CANA, DIAMETRO DE 80 CM, PARA AGUA PLUVIAL                                                                                                                                                                                                                                                                                                                                                                                                                  </v>
          </cell>
          <cell r="C8499" t="str">
            <v xml:space="preserve">M     </v>
          </cell>
          <cell r="D8499" t="str">
            <v>AS</v>
          </cell>
          <cell r="E8499" t="str">
            <v>157,51</v>
          </cell>
        </row>
        <row r="8500">
          <cell r="A8500">
            <v>38365</v>
          </cell>
          <cell r="B8500" t="str">
            <v xml:space="preserve">CAMADA SEPARADORA DE FILME DE POLIETILENO 20 A 25 MICRA                                                                                                                                                                                                                                                                                                                                                                                                                                                   </v>
          </cell>
          <cell r="C8500" t="str">
            <v xml:space="preserve">M2    </v>
          </cell>
          <cell r="D8500" t="str">
            <v>CR</v>
          </cell>
          <cell r="E8500" t="str">
            <v>3,22</v>
          </cell>
        </row>
        <row r="8501">
          <cell r="A8501">
            <v>44056</v>
          </cell>
          <cell r="B8501" t="str">
            <v xml:space="preserve">CAMINHAO TOCO, PESO BRUTO TOTAL 10700 KG, CARGA UTIL MAXIMA 7400 KG, DISTANCIA ENTRE EIXOS 4,00 M, POTENCIA 175 CV (INCLUI CABINE E CHASSI, NAO INCLUI CARROCERIA)                                                                                                                                                                                                                                                                                                                                        </v>
          </cell>
          <cell r="C8501" t="str">
            <v xml:space="preserve">UN    </v>
          </cell>
          <cell r="D8501" t="str">
            <v>AS</v>
          </cell>
          <cell r="E8501" t="str">
            <v>479.945,92</v>
          </cell>
        </row>
        <row r="8502">
          <cell r="A8502">
            <v>44057</v>
          </cell>
          <cell r="B8502" t="str">
            <v xml:space="preserve">CAMINHAO TOCO, PESO BRUTO TOTAL 13200 KG, CARGA UTIL MAXIMA 9200 KG, DISTANCIA ENTRE EIXOS 3,31 M, POTENCIA 175 CV (INCLUI CABINE E CHASSI, NAO INCLUI CARROCERIA)                                                                                                                                                                                                                                                                                                                                        </v>
          </cell>
          <cell r="C8502" t="str">
            <v xml:space="preserve">UN    </v>
          </cell>
          <cell r="D8502" t="str">
            <v>AS</v>
          </cell>
          <cell r="E8502" t="str">
            <v>512.250,00</v>
          </cell>
        </row>
        <row r="8503">
          <cell r="A8503">
            <v>37754</v>
          </cell>
          <cell r="B8503" t="str">
            <v xml:space="preserve">CAMINHAO TOCO, PESO BRUTO TOTAL 14300 KG, CARGA UTIL MAXIMA 9480 KG, DISTANCIA ENTRE EIXOS 4,80 M, POTENCIA 185 CV (INCLUI CABINE E CHASSI, NAO INCLUI CARROCERIA)                                                                                                                                                                                                                                                                                                                                        </v>
          </cell>
          <cell r="C8503" t="str">
            <v xml:space="preserve">UN    </v>
          </cell>
          <cell r="D8503" t="str">
            <v>AS</v>
          </cell>
          <cell r="E8503" t="str">
            <v>529.601,90</v>
          </cell>
        </row>
        <row r="8504">
          <cell r="A8504">
            <v>37757</v>
          </cell>
          <cell r="B8504" t="str">
            <v xml:space="preserve">CAMINHAO TOCO, PESO BRUTO TOTAL 16000 KG, CARGA UTIL MAXIMA 10600 KG, DISTANCIA ENTRE EIXOS 4,80 M, POTENCIA 277 CV (INCLUI CABINE E CHASSI, NAO INCLUI CARROCERIA)                                                                                                                                                                                                                                                                                                                                       </v>
          </cell>
          <cell r="C8504" t="str">
            <v xml:space="preserve">UN    </v>
          </cell>
          <cell r="D8504" t="str">
            <v>AS</v>
          </cell>
          <cell r="E8504" t="str">
            <v>590.702,72</v>
          </cell>
        </row>
        <row r="8505">
          <cell r="A8505">
            <v>44058</v>
          </cell>
          <cell r="B8505" t="str">
            <v xml:space="preserve">CAMINHAO TOCO, PESO BRUTO TOTAL 16000 KG, CARGA UTIL MAXIMA 10830 KG, DISTANCIA ENTRE EIXOS 3,56 M, POTENCIA 226 CV (INCLUI CABINE E CHASSI, NAO INCLUI CARROCERIA)                                                                                                                                                                                                                                                                                                                                       </v>
          </cell>
          <cell r="C8505" t="str">
            <v xml:space="preserve">UN    </v>
          </cell>
          <cell r="D8505" t="str">
            <v>AS</v>
          </cell>
          <cell r="E8505" t="str">
            <v>558.398,65</v>
          </cell>
        </row>
        <row r="8506">
          <cell r="A8506">
            <v>37752</v>
          </cell>
          <cell r="B8506" t="str">
            <v xml:space="preserve">CAMINHAO TOCO, PESO BRUTO TOTAL 16000 KG, CARGA UTIL MAXIMA 11030 KG, DISTANCIA ENTRE EIXOS 5,41 M, POTENCIA 185 CV (INCLUI CABINE E CHASSI, NAO INCLUI CARROCERIA)                                                                                                                                                                                                                                                                                                                                       </v>
          </cell>
          <cell r="C8506" t="str">
            <v xml:space="preserve">UN    </v>
          </cell>
          <cell r="D8506" t="str">
            <v>AS</v>
          </cell>
          <cell r="E8506" t="str">
            <v>581.472,95</v>
          </cell>
        </row>
        <row r="8507">
          <cell r="A8507">
            <v>44059</v>
          </cell>
          <cell r="B8507" t="str">
            <v xml:space="preserve">CAMINHAO TOCO, PESO BRUTO TOTAL 8500 KG, CARGA UTIL MAXIMA 5600 KG, DISTANCIA ENTRE EIXOS 3,40 M, POTENCIA 167 CV (INCLUI CABINE E CHASSI, NAO INCLUI CARROCERIA)                                                                                                                                                                                                                                                                                                                                         </v>
          </cell>
          <cell r="C8507" t="str">
            <v xml:space="preserve">UN    </v>
          </cell>
          <cell r="D8507" t="str">
            <v>AS</v>
          </cell>
          <cell r="E8507" t="str">
            <v>459.640,54</v>
          </cell>
        </row>
        <row r="8508">
          <cell r="A8508">
            <v>37750</v>
          </cell>
          <cell r="B8508" t="str">
            <v xml:space="preserve">CAMINHAO TOCO, PESO BRUTO TOTAL 9600 KG, CARGA UTIL MAXIMA 6190 KG, DISTANCIA ENTRE EIXOS 3,70 M, POTENCIA 156 CV (INCLUI CABINE E CHASSI, NAO INCLUI CARROCERIA)                                                                                                                                                                                                                                                                                                                                         </v>
          </cell>
          <cell r="C8508" t="str">
            <v xml:space="preserve">UN    </v>
          </cell>
          <cell r="D8508" t="str">
            <v>AS</v>
          </cell>
          <cell r="E8508" t="str">
            <v>460.563,51</v>
          </cell>
        </row>
        <row r="8509">
          <cell r="A8509">
            <v>37758</v>
          </cell>
          <cell r="B8509" t="str">
            <v xml:space="preserve">CAMINHAO TRUCADO, PESO BRUTO TOTAL 23000 KG, CARGA UTIL MAXIMA 15285 KG, DISTANCIA ENTRE EIXOS 4,80 M, POTENCIA 326 CV (INCLUI CABINE E CHASSI, NAO INCLUI CARROCERIA)                                                                                                                                                                                                                                                                                                                                    </v>
          </cell>
          <cell r="C8509" t="str">
            <v xml:space="preserve">UN    </v>
          </cell>
          <cell r="D8509" t="str">
            <v>AS</v>
          </cell>
          <cell r="E8509" t="str">
            <v>732.840,52</v>
          </cell>
        </row>
        <row r="8510">
          <cell r="A8510">
            <v>44060</v>
          </cell>
          <cell r="B8510" t="str">
            <v xml:space="preserve">CAMINHAO TRUCADO, PESO BRUTO TOTAL 23000 KG, CARGA UTIL MAXIMA 15460 KG, DISTANCIA ENTRE EIXOS 4,80 M, POTENCIA 286 CV (INCLUI CABINE E CHASSI, NAO INCLUI CARROCERIA)                                                                                                                                                                                                                                                                                                                                    </v>
          </cell>
          <cell r="C8510" t="str">
            <v xml:space="preserve">UN    </v>
          </cell>
          <cell r="D8510" t="str">
            <v>AS</v>
          </cell>
          <cell r="E8510" t="str">
            <v>708.843,25</v>
          </cell>
        </row>
        <row r="8511">
          <cell r="A8511">
            <v>37749</v>
          </cell>
          <cell r="B8511" t="str">
            <v xml:space="preserve">CAMINHAO TRUCADO, PESO BRUTO TOTAL 23000 KG, CARGA UTIL MAXIMA 16360 KG, CABINE ESTENDIDA, DISTANCIA ENTRE EIXOS 3,56 M, POTENCIA 277 CV (INCLUI CABINE E CHASSI, NAO INCLUI CARROCERIA)                                                                                                                                                                                                                                                                                                                  </v>
          </cell>
          <cell r="C8511" t="str">
            <v xml:space="preserve">UN    </v>
          </cell>
          <cell r="D8511" t="str">
            <v>AS</v>
          </cell>
          <cell r="E8511" t="str">
            <v>756.837,84</v>
          </cell>
        </row>
        <row r="8512">
          <cell r="A8512">
            <v>44061</v>
          </cell>
          <cell r="B8512" t="str">
            <v xml:space="preserve">CAMINHAO TRUCADO, PESO BRUTO TOTAL 23000 KG, CARGA UTIL MAXIMA 16540 KG, DISTANCIA ENTRE EIXOS 4,80 M, POTENCIA 256 CV (INCLUI CABINE E CHASSI, NAO INCLUI CARROCERIA)                                                                                                                                                                                                                                                                                                                                    </v>
          </cell>
          <cell r="C8512" t="str">
            <v xml:space="preserve">UN    </v>
          </cell>
          <cell r="D8512" t="str">
            <v>AS</v>
          </cell>
          <cell r="E8512" t="str">
            <v>694.998,67</v>
          </cell>
        </row>
        <row r="8513">
          <cell r="A8513">
            <v>1159</v>
          </cell>
          <cell r="B8513" t="str">
            <v xml:space="preserve">CAMINHONETE COM MOTOR A DIESEL, POTENCIA *160* CV, CABINE DUPLA, 4X4                                                                                                                                                                                                                                                                                                                                                                                                                                      </v>
          </cell>
          <cell r="C8513" t="str">
            <v xml:space="preserve">UN    </v>
          </cell>
          <cell r="D8513" t="str">
            <v xml:space="preserve">C </v>
          </cell>
          <cell r="E8513" t="str">
            <v>275.703,00</v>
          </cell>
        </row>
        <row r="8514">
          <cell r="A8514">
            <v>12114</v>
          </cell>
          <cell r="B8514" t="str">
            <v xml:space="preserve">CAMPAINHA ALTA POTENCIA 110V / 220V, DIAMETRO 150 MM                                                                                                                                                                                                                                                                                                                                                                                                                                                      </v>
          </cell>
          <cell r="C8514" t="str">
            <v xml:space="preserve">UN    </v>
          </cell>
          <cell r="D8514" t="str">
            <v>CR</v>
          </cell>
          <cell r="E8514" t="str">
            <v>159,41</v>
          </cell>
        </row>
        <row r="8515">
          <cell r="A8515">
            <v>38106</v>
          </cell>
          <cell r="B8515" t="str">
            <v xml:space="preserve">CAMPAINHA CIGARRA 127 V / 220 V (APENAS MODULO)                                                                                                                                                                                                                                                                                                                                                                                                                                                           </v>
          </cell>
          <cell r="C8515" t="str">
            <v xml:space="preserve">UN    </v>
          </cell>
          <cell r="D8515" t="str">
            <v>CR</v>
          </cell>
          <cell r="E8515" t="str">
            <v>21,66</v>
          </cell>
        </row>
        <row r="8516">
          <cell r="A8516">
            <v>38085</v>
          </cell>
          <cell r="B8516" t="str">
            <v xml:space="preserve">CAMPAINHA CIGARRA 127 V / 220 V, CONJUNTO MONTADO PARA EMBUTIR 4" X 2" (PLACA + SUPORTE + MODULO)                                                                                                                                                                                                                                                                                                                                                                                                         </v>
          </cell>
          <cell r="C8516" t="str">
            <v xml:space="preserve">UN    </v>
          </cell>
          <cell r="D8516" t="str">
            <v>CR</v>
          </cell>
          <cell r="E8516" t="str">
            <v>25,59</v>
          </cell>
        </row>
        <row r="8517">
          <cell r="A8517">
            <v>38599</v>
          </cell>
          <cell r="B8517" t="str">
            <v xml:space="preserve">CANALETA DE CONCRETO ESTRUTURAL 14 X 19 X 29 CM, FBK 14 MPA (NBR 6136)                                                                                                                                                                                                                                                                                                                                                                                                                                    </v>
          </cell>
          <cell r="C8517" t="str">
            <v xml:space="preserve">UN    </v>
          </cell>
          <cell r="D8517" t="str">
            <v>CR</v>
          </cell>
          <cell r="E8517" t="str">
            <v>4,21</v>
          </cell>
        </row>
        <row r="8518">
          <cell r="A8518">
            <v>38596</v>
          </cell>
          <cell r="B8518" t="str">
            <v xml:space="preserve">CANALETA DE CONCRETO ESTRUTURAL 14 X 19 X 29 CM, FBK 4,5 MPA (NBR 6136)                                                                                                                                                                                                                                                                                                                                                                                                                                   </v>
          </cell>
          <cell r="C8518" t="str">
            <v xml:space="preserve">UN    </v>
          </cell>
          <cell r="D8518" t="str">
            <v>CR</v>
          </cell>
          <cell r="E8518" t="str">
            <v>3,50</v>
          </cell>
        </row>
        <row r="8519">
          <cell r="A8519">
            <v>38600</v>
          </cell>
          <cell r="B8519" t="str">
            <v xml:space="preserve">CANALETA DE CONCRETO ESTRUTURAL 14 X 19 X 39 CM, FBK 14 MPA (NBR 6136)                                                                                                                                                                                                                                                                                                                                                                                                                                    </v>
          </cell>
          <cell r="C8519" t="str">
            <v xml:space="preserve">UN    </v>
          </cell>
          <cell r="D8519" t="str">
            <v>CR</v>
          </cell>
          <cell r="E8519" t="str">
            <v>4,46</v>
          </cell>
        </row>
        <row r="8520">
          <cell r="A8520">
            <v>38597</v>
          </cell>
          <cell r="B8520" t="str">
            <v xml:space="preserve">CANALETA DE CONCRETO ESTRUTURAL 14 X 19 X 39 CM, FBK 4,5 MPA (NBR 6136)                                                                                                                                                                                                                                                                                                                                                                                                                                   </v>
          </cell>
          <cell r="C8520" t="str">
            <v xml:space="preserve">UN    </v>
          </cell>
          <cell r="D8520" t="str">
            <v>CR</v>
          </cell>
          <cell r="E8520" t="str">
            <v>3,52</v>
          </cell>
        </row>
        <row r="8521">
          <cell r="A8521">
            <v>659</v>
          </cell>
          <cell r="B8521" t="str">
            <v xml:space="preserve">CANALETA DE CONCRETO 14 X 19 X 19 CM (CLASSE C - NBR 6136)                                                                                                                                                                                                                                                                                                                                                                                                                                                </v>
          </cell>
          <cell r="C8521" t="str">
            <v xml:space="preserve">UN    </v>
          </cell>
          <cell r="D8521" t="str">
            <v>CR</v>
          </cell>
          <cell r="E8521" t="str">
            <v>2,02</v>
          </cell>
        </row>
        <row r="8522">
          <cell r="A8522">
            <v>660</v>
          </cell>
          <cell r="B8522" t="str">
            <v xml:space="preserve">CANALETA DE CONCRETO 19 X 19 X 19 CM (CLASSE C - NBR 6136)                                                                                                                                                                                                                                                                                                                                                                                                                                                </v>
          </cell>
          <cell r="C8522" t="str">
            <v xml:space="preserve">UN    </v>
          </cell>
          <cell r="D8522" t="str">
            <v>CR</v>
          </cell>
          <cell r="E8522" t="str">
            <v>2,42</v>
          </cell>
        </row>
        <row r="8523">
          <cell r="A8523">
            <v>658</v>
          </cell>
          <cell r="B8523" t="str">
            <v xml:space="preserve">CANALETA DE CONCRETO 9 X 19 X 19 CM (CLASSE C - NBR 6136)                                                                                                                                                                                                                                                                                                                                                                                                                                                 </v>
          </cell>
          <cell r="C8523" t="str">
            <v xml:space="preserve">UN    </v>
          </cell>
          <cell r="D8523" t="str">
            <v>CR</v>
          </cell>
          <cell r="E8523" t="str">
            <v>1,37</v>
          </cell>
        </row>
        <row r="8524">
          <cell r="A8524">
            <v>38548</v>
          </cell>
          <cell r="B8524" t="str">
            <v xml:space="preserve">CANALETA ESTRUTURAL CERAMICA, 14 X 19 X 19 CM, 6,0 MPA (NBR 15270)                                                                                                                                                                                                                                                                                                                                                                                                                                        </v>
          </cell>
          <cell r="C8524" t="str">
            <v xml:space="preserve">UN    </v>
          </cell>
          <cell r="D8524" t="str">
            <v>CR</v>
          </cell>
          <cell r="E8524" t="str">
            <v>1,83</v>
          </cell>
        </row>
        <row r="8525">
          <cell r="A8525">
            <v>34649</v>
          </cell>
          <cell r="B8525" t="str">
            <v xml:space="preserve">CANALETA ESTRUTURAL CERAMICA, 14 X 19 X 29 CM, 6,0 MPA (NBR 15270)                                                                                                                                                                                                                                                                                                                                                                                                                                        </v>
          </cell>
          <cell r="C8525" t="str">
            <v xml:space="preserve">UN    </v>
          </cell>
          <cell r="D8525" t="str">
            <v>CR</v>
          </cell>
          <cell r="E8525" t="str">
            <v>2,47</v>
          </cell>
        </row>
        <row r="8526">
          <cell r="A8526">
            <v>34655</v>
          </cell>
          <cell r="B8526" t="str">
            <v xml:space="preserve">CANALETA ESTRUTURAL CERAMICA, 14 X 19 X 39 CM, 6,0 MPA (NBR 15270)                                                                                                                                                                                                                                                                                                                                                                                                                                        </v>
          </cell>
          <cell r="C8526" t="str">
            <v xml:space="preserve">UN    </v>
          </cell>
          <cell r="D8526" t="str">
            <v>CR</v>
          </cell>
          <cell r="E8526" t="str">
            <v>3,28</v>
          </cell>
        </row>
        <row r="8527">
          <cell r="A8527">
            <v>40607</v>
          </cell>
          <cell r="B8527" t="str">
            <v xml:space="preserve">CANOPLA ACABAMENTO CROMADO PARA INSTALACAO DE SPRINKLER, SOB FORRO, 15 MM                                                                                                                                                                                                                                                                                                                                                                                                                                 </v>
          </cell>
          <cell r="C8527" t="str">
            <v xml:space="preserve">UN    </v>
          </cell>
          <cell r="D8527" t="str">
            <v>AS</v>
          </cell>
          <cell r="E8527" t="str">
            <v>3,79</v>
          </cell>
        </row>
        <row r="8528">
          <cell r="A8528">
            <v>567</v>
          </cell>
          <cell r="B8528" t="str">
            <v xml:space="preserve">CANTONEIRA (ABAS IGUAIS) EM ACO CARBONO, 25,4 MM X 3,17 MM (L X E), 1,27KG/M                                                                                                                                                                                                                                                                                                                                                                                                                              </v>
          </cell>
          <cell r="C8528" t="str">
            <v xml:space="preserve">M     </v>
          </cell>
          <cell r="D8528" t="str">
            <v>CR</v>
          </cell>
          <cell r="E8528" t="str">
            <v>13,41</v>
          </cell>
        </row>
        <row r="8529">
          <cell r="A8529">
            <v>574</v>
          </cell>
          <cell r="B8529" t="str">
            <v xml:space="preserve">CANTONEIRA (ABAS IGUAIS) EM ACO CARBONO, 38,1 MM X 3,17 MM (L X E), 3,48 KG/M                                                                                                                                                                                                                                                                                                                                                                                                                             </v>
          </cell>
          <cell r="C8529" t="str">
            <v xml:space="preserve">M     </v>
          </cell>
          <cell r="D8529" t="str">
            <v>CR</v>
          </cell>
          <cell r="E8529" t="str">
            <v>35,24</v>
          </cell>
        </row>
        <row r="8530">
          <cell r="A8530">
            <v>568</v>
          </cell>
          <cell r="B8530" t="str">
            <v xml:space="preserve">CANTONEIRA (ABAS IGUAIS) EM ACO CARBONO, 50,8 MM X 9,53 MM (L X E), 6,99 KG/M                                                                                                                                                                                                                                                                                                                                                                                                                             </v>
          </cell>
          <cell r="C8530" t="str">
            <v xml:space="preserve">M     </v>
          </cell>
          <cell r="D8530" t="str">
            <v>CR</v>
          </cell>
          <cell r="E8530" t="str">
            <v>74,26</v>
          </cell>
        </row>
        <row r="8531">
          <cell r="A8531">
            <v>4777</v>
          </cell>
          <cell r="B8531" t="str">
            <v xml:space="preserve">CANTONEIRA ACO ABAS IGUAIS (QUALQUER BITOLA), ESPESSURA ENTRE 1/8" E 1/4"                                                                                                                                                                                                                                                                                                                                                                                                                                 </v>
          </cell>
          <cell r="C8531" t="str">
            <v xml:space="preserve">KG    </v>
          </cell>
          <cell r="D8531" t="str">
            <v>AS</v>
          </cell>
          <cell r="E8531" t="str">
            <v>8,02</v>
          </cell>
        </row>
        <row r="8532">
          <cell r="A8532">
            <v>592</v>
          </cell>
          <cell r="B8532" t="str">
            <v xml:space="preserve">CANTONEIRA EM ALUMINIO, ABAS IGUAIS, LARGURA DE 25,40 MM (1"), ESPESSURA DE 3,17 MM (1/8") E PESO LINEAR DE APROXIMADAMENTE 0,408 KG/M                                                                                                                                                                                                                                                                                                                                                                    </v>
          </cell>
          <cell r="C8532" t="str">
            <v xml:space="preserve">KG    </v>
          </cell>
          <cell r="D8532" t="str">
            <v>AS</v>
          </cell>
          <cell r="E8532" t="str">
            <v>33,40</v>
          </cell>
        </row>
        <row r="8533">
          <cell r="A8533">
            <v>586</v>
          </cell>
          <cell r="B8533" t="str">
            <v xml:space="preserve">CANTONEIRA EM ALUMINIO, ABAS IGUAIS, LARGURA DE 25,40 MM (1"), ESPESSURA DE 4,76 MM (3/16") E PESO LINEAR DE APROXIMADAMENTEO 0,593 KG/M                                                                                                                                                                                                                                                                                                                                                                  </v>
          </cell>
          <cell r="C8533" t="str">
            <v xml:space="preserve">M     </v>
          </cell>
          <cell r="D8533" t="str">
            <v>AS</v>
          </cell>
          <cell r="E8533" t="str">
            <v>19,63</v>
          </cell>
        </row>
        <row r="8534">
          <cell r="A8534">
            <v>588</v>
          </cell>
          <cell r="B8534" t="str">
            <v xml:space="preserve">CANTONEIRA EM ALUMINIO, ABAS IGUAIS, LARGURA DE 31,75 MM (1 1/4"), ESPESSURA DE 4,76 MM (3/16") E PESO LINEAR DE APROXIMADAMENTE 0,755 KG/M                                                                                                                                                                                                                                                                                                                                                               </v>
          </cell>
          <cell r="C8534" t="str">
            <v xml:space="preserve">M     </v>
          </cell>
          <cell r="D8534" t="str">
            <v>AS</v>
          </cell>
          <cell r="E8534" t="str">
            <v>31,06</v>
          </cell>
        </row>
        <row r="8535">
          <cell r="A8535">
            <v>591</v>
          </cell>
          <cell r="B8535" t="str">
            <v xml:space="preserve">CANTONEIRA EM ALUMINIO, ABAS IGUAIS, LARGURA DE 38,10 MM (1 1/2"), ESPESSURA DE 4,76 MM (3/16") E PESO LINEAR DE APROXIMADAMENTE 0,915 KG/M                                                                                                                                                                                                                                                                                                                                                               </v>
          </cell>
          <cell r="C8535" t="str">
            <v xml:space="preserve">KG    </v>
          </cell>
          <cell r="D8535" t="str">
            <v>AS</v>
          </cell>
          <cell r="E8535" t="str">
            <v>31,17</v>
          </cell>
        </row>
        <row r="8536">
          <cell r="A8536">
            <v>584</v>
          </cell>
          <cell r="B8536" t="str">
            <v xml:space="preserve">CANTONEIRA EM ALUMINIO, ABAS IGUAIS, LARGURA DE 50,80 MM (2") , ESPESSURA DE 3,17 MM (1/8") E PESO LINEAR DE APROXIMADAMENTE 0,842 KG/M                                                                                                                                                                                                                                                                                                                                                                   </v>
          </cell>
          <cell r="C8536" t="str">
            <v xml:space="preserve">M     </v>
          </cell>
          <cell r="D8536" t="str">
            <v>AS</v>
          </cell>
          <cell r="E8536" t="str">
            <v>33,17</v>
          </cell>
        </row>
        <row r="8537">
          <cell r="A8537">
            <v>589</v>
          </cell>
          <cell r="B8537" t="str">
            <v xml:space="preserve">CANTONEIRA EM ALUMINIO, ABAS IGUAIS, LARGURA DE 50,80 MM (2"), ESPESSURA DE 6,35 MM (1/4") E PESO LINEAR DE APROXIMADAMENTE 1,630 KG/M                                                                                                                                                                                                                                                                                                                                                                    </v>
          </cell>
          <cell r="C8537" t="str">
            <v xml:space="preserve">M     </v>
          </cell>
          <cell r="D8537" t="str">
            <v>AS</v>
          </cell>
          <cell r="E8537" t="str">
            <v>52,50</v>
          </cell>
        </row>
        <row r="8538">
          <cell r="A8538">
            <v>1165</v>
          </cell>
          <cell r="B8538" t="str">
            <v xml:space="preserve">CAP OU TAMPAO DE FERRO GALVANIZADO, COM ROSCA BSP, DE 1 1/2"                                                                                                                                                                                                                                                                                                                                                                                                                                              </v>
          </cell>
          <cell r="C8538" t="str">
            <v xml:space="preserve">UN    </v>
          </cell>
          <cell r="D8538" t="str">
            <v>CR</v>
          </cell>
          <cell r="E8538" t="str">
            <v>13,65</v>
          </cell>
        </row>
        <row r="8539">
          <cell r="A8539">
            <v>1164</v>
          </cell>
          <cell r="B8539" t="str">
            <v xml:space="preserve">CAP OU TAMPAO DE FERRO GALVANIZADO, COM ROSCA BSP, DE 1 1/4"                                                                                                                                                                                                                                                                                                                                                                                                                                              </v>
          </cell>
          <cell r="C8539" t="str">
            <v xml:space="preserve">UN    </v>
          </cell>
          <cell r="D8539" t="str">
            <v>CR</v>
          </cell>
          <cell r="E8539" t="str">
            <v>11,05</v>
          </cell>
        </row>
        <row r="8540">
          <cell r="A8540">
            <v>1162</v>
          </cell>
          <cell r="B8540" t="str">
            <v xml:space="preserve">CAP OU TAMPAO DE FERRO GALVANIZADO, COM ROSCA BSP, DE 1/2"                                                                                                                                                                                                                                                                                                                                                                                                                                                </v>
          </cell>
          <cell r="C8540" t="str">
            <v xml:space="preserve">UN    </v>
          </cell>
          <cell r="D8540" t="str">
            <v>CR</v>
          </cell>
          <cell r="E8540" t="str">
            <v>3,84</v>
          </cell>
        </row>
        <row r="8541">
          <cell r="A8541">
            <v>12395</v>
          </cell>
          <cell r="B8541" t="str">
            <v xml:space="preserve">CAP OU TAMPAO DE FERRO GALVANIZADO, COM ROSCA BSP, DE 1/4"                                                                                                                                                                                                                                                                                                                                                                                                                                                </v>
          </cell>
          <cell r="C8541" t="str">
            <v xml:space="preserve">UN    </v>
          </cell>
          <cell r="D8541" t="str">
            <v>CR</v>
          </cell>
          <cell r="E8541" t="str">
            <v>3,73</v>
          </cell>
        </row>
        <row r="8542">
          <cell r="A8542">
            <v>1170</v>
          </cell>
          <cell r="B8542" t="str">
            <v xml:space="preserve">CAP OU TAMPAO DE FERRO GALVANIZADO, COM ROSCA BSP, DE 1"                                                                                                                                                                                                                                                                                                                                                                                                                                                  </v>
          </cell>
          <cell r="C8542" t="str">
            <v xml:space="preserve">UN    </v>
          </cell>
          <cell r="D8542" t="str">
            <v>CR</v>
          </cell>
          <cell r="E8542" t="str">
            <v>7,24</v>
          </cell>
        </row>
        <row r="8543">
          <cell r="A8543">
            <v>1169</v>
          </cell>
          <cell r="B8543" t="str">
            <v xml:space="preserve">CAP OU TAMPAO DE FERRO GALVANIZADO, COM ROSCA BSP, DE 2 1/2"                                                                                                                                                                                                                                                                                                                                                                                                                                              </v>
          </cell>
          <cell r="C8543" t="str">
            <v xml:space="preserve">UN    </v>
          </cell>
          <cell r="D8543" t="str">
            <v>CR</v>
          </cell>
          <cell r="E8543" t="str">
            <v>35,57</v>
          </cell>
        </row>
        <row r="8544">
          <cell r="A8544">
            <v>1166</v>
          </cell>
          <cell r="B8544" t="str">
            <v xml:space="preserve">CAP OU TAMPAO DE FERRO GALVANIZADO, COM ROSCA BSP, DE 2"                                                                                                                                                                                                                                                                                                                                                                                                                                                  </v>
          </cell>
          <cell r="C8544" t="str">
            <v xml:space="preserve">UN    </v>
          </cell>
          <cell r="D8544" t="str">
            <v>CR</v>
          </cell>
          <cell r="E8544" t="str">
            <v>19,72</v>
          </cell>
        </row>
        <row r="8545">
          <cell r="A8545">
            <v>1163</v>
          </cell>
          <cell r="B8545" t="str">
            <v xml:space="preserve">CAP OU TAMPAO DE FERRO GALVANIZADO, COM ROSCA BSP, DE 3/4"                                                                                                                                                                                                                                                                                                                                                                                                                                                </v>
          </cell>
          <cell r="C8545" t="str">
            <v xml:space="preserve">UN    </v>
          </cell>
          <cell r="D8545" t="str">
            <v>CR</v>
          </cell>
          <cell r="E8545" t="str">
            <v>4,97</v>
          </cell>
        </row>
        <row r="8546">
          <cell r="A8546">
            <v>12396</v>
          </cell>
          <cell r="B8546" t="str">
            <v xml:space="preserve">CAP OU TAMPAO DE FERRO GALVANIZADO, COM ROSCA BSP, DE 3/8"                                                                                                                                                                                                                                                                                                                                                                                                                                                </v>
          </cell>
          <cell r="C8546" t="str">
            <v xml:space="preserve">UN    </v>
          </cell>
          <cell r="D8546" t="str">
            <v>CR</v>
          </cell>
          <cell r="E8546" t="str">
            <v>3,73</v>
          </cell>
        </row>
        <row r="8547">
          <cell r="A8547">
            <v>1168</v>
          </cell>
          <cell r="B8547" t="str">
            <v xml:space="preserve">CAP OU TAMPAO DE FERRO GALVANIZADO, COM ROSCA BSP, DE 3"                                                                                                                                                                                                                                                                                                                                                                                                                                                  </v>
          </cell>
          <cell r="C8547" t="str">
            <v xml:space="preserve">UN    </v>
          </cell>
          <cell r="D8547" t="str">
            <v>CR</v>
          </cell>
          <cell r="E8547" t="str">
            <v>50,70</v>
          </cell>
        </row>
        <row r="8548">
          <cell r="A8548">
            <v>1167</v>
          </cell>
          <cell r="B8548" t="str">
            <v xml:space="preserve">CAP OU TAMPAO DE FERRO GALVANIZADO, COM ROSCA BSP, DE 4"                                                                                                                                                                                                                                                                                                                                                                                                                                                  </v>
          </cell>
          <cell r="C8548" t="str">
            <v xml:space="preserve">UN    </v>
          </cell>
          <cell r="D8548" t="str">
            <v>CR</v>
          </cell>
          <cell r="E8548" t="str">
            <v>84,81</v>
          </cell>
        </row>
        <row r="8549">
          <cell r="A8549">
            <v>36331</v>
          </cell>
          <cell r="B8549" t="str">
            <v xml:space="preserve">CAP PPR DN 20 MM, PARA AGUA QUENTE PREDIAL                                                                                                                                                                                                                                                                                                                                                                                                                                                                </v>
          </cell>
          <cell r="C8549" t="str">
            <v xml:space="preserve">UN    </v>
          </cell>
          <cell r="D8549" t="str">
            <v>AS</v>
          </cell>
          <cell r="E8549" t="str">
            <v>2,21</v>
          </cell>
        </row>
        <row r="8550">
          <cell r="A8550">
            <v>36346</v>
          </cell>
          <cell r="B8550" t="str">
            <v xml:space="preserve">CAP PPR DN 25 MM, PARA AGUA QUENTE PREDIAL                                                                                                                                                                                                                                                                                                                                                                                                                                                                </v>
          </cell>
          <cell r="C8550" t="str">
            <v xml:space="preserve">UN    </v>
          </cell>
          <cell r="D8550" t="str">
            <v>AS</v>
          </cell>
          <cell r="E8550" t="str">
            <v>3,32</v>
          </cell>
        </row>
        <row r="8551">
          <cell r="A8551">
            <v>1197</v>
          </cell>
          <cell r="B8551" t="str">
            <v xml:space="preserve">CAP PVC, ROSCAVEL, 1/2", PARA AGUA FRIA PREDIAL                                                                                                                                                                                                                                                                                                                                                                                                                                                           </v>
          </cell>
          <cell r="C8551" t="str">
            <v xml:space="preserve">UN    </v>
          </cell>
          <cell r="D8551" t="str">
            <v>CR</v>
          </cell>
          <cell r="E8551" t="str">
            <v>1,68</v>
          </cell>
        </row>
        <row r="8552">
          <cell r="A8552">
            <v>1202</v>
          </cell>
          <cell r="B8552" t="str">
            <v xml:space="preserve">CAP PVC, ROSCAVEL, 1",  PARA AGUA FRIA PREDIAL                                                                                                                                                                                                                                                                                                                                                                                                                                                            </v>
          </cell>
          <cell r="C8552" t="str">
            <v xml:space="preserve">UN    </v>
          </cell>
          <cell r="D8552" t="str">
            <v>CR</v>
          </cell>
          <cell r="E8552" t="str">
            <v>4,76</v>
          </cell>
        </row>
        <row r="8553">
          <cell r="A8553">
            <v>1198</v>
          </cell>
          <cell r="B8553" t="str">
            <v xml:space="preserve">CAP PVC, ROSCAVEL, 3/4",  PARA AGUA FRIA PREDIAL                                                                                                                                                                                                                                                                                                                                                                                                                                                          </v>
          </cell>
          <cell r="C8553" t="str">
            <v xml:space="preserve">UN    </v>
          </cell>
          <cell r="D8553" t="str">
            <v>CR</v>
          </cell>
          <cell r="E8553" t="str">
            <v>2,20</v>
          </cell>
        </row>
        <row r="8554">
          <cell r="A8554">
            <v>20088</v>
          </cell>
          <cell r="B8554" t="str">
            <v xml:space="preserve">CAP PVC, SERIE R, DN 100 MM, PARA ESGOTO PREDIAL                                                                                                                                                                                                                                                                                                                                                                                                                                                          </v>
          </cell>
          <cell r="C8554" t="str">
            <v xml:space="preserve">UN    </v>
          </cell>
          <cell r="D8554" t="str">
            <v>CR</v>
          </cell>
          <cell r="E8554" t="str">
            <v>11,63</v>
          </cell>
        </row>
        <row r="8555">
          <cell r="A8555">
            <v>20089</v>
          </cell>
          <cell r="B8555" t="str">
            <v xml:space="preserve">CAP PVC, SERIE R, DN 150 MM, PARA ESGOTO PREDIAL                                                                                                                                                                                                                                                                                                                                                                                                                                                          </v>
          </cell>
          <cell r="C8555" t="str">
            <v xml:space="preserve">UN    </v>
          </cell>
          <cell r="D8555" t="str">
            <v>CR</v>
          </cell>
          <cell r="E8555" t="str">
            <v>57,00</v>
          </cell>
        </row>
        <row r="8556">
          <cell r="A8556">
            <v>20087</v>
          </cell>
          <cell r="B8556" t="str">
            <v xml:space="preserve">CAP PVC, SERIE R, DN 75 MM, PARA ESGOTO PREDIAL                                                                                                                                                                                                                                                                                                                                                                                                                                                           </v>
          </cell>
          <cell r="C8556" t="str">
            <v xml:space="preserve">UN    </v>
          </cell>
          <cell r="D8556" t="str">
            <v>CR</v>
          </cell>
          <cell r="E8556" t="str">
            <v>9,62</v>
          </cell>
        </row>
        <row r="8557">
          <cell r="A8557">
            <v>1200</v>
          </cell>
          <cell r="B8557" t="str">
            <v xml:space="preserve">CAP PVC, SOLDAVEL, DN 100 MM, SERIE NORMAL, PARA ESGOTO PREDIAL                                                                                                                                                                                                                                                                                                                                                                                                                                           </v>
          </cell>
          <cell r="C8557" t="str">
            <v xml:space="preserve">UN    </v>
          </cell>
          <cell r="D8557" t="str">
            <v>CR</v>
          </cell>
          <cell r="E8557" t="str">
            <v>8,74</v>
          </cell>
        </row>
        <row r="8558">
          <cell r="A8558">
            <v>12909</v>
          </cell>
          <cell r="B8558" t="str">
            <v xml:space="preserve">CAP PVC, SOLDAVEL, DN 50 MM, SERIE NORMAL, PARA ESGOTO PREDIAL                                                                                                                                                                                                                                                                                                                                                                                                                                            </v>
          </cell>
          <cell r="C8558" t="str">
            <v xml:space="preserve">UN    </v>
          </cell>
          <cell r="D8558" t="str">
            <v>CR</v>
          </cell>
          <cell r="E8558" t="str">
            <v>4,05</v>
          </cell>
        </row>
        <row r="8559">
          <cell r="A8559">
            <v>12910</v>
          </cell>
          <cell r="B8559" t="str">
            <v xml:space="preserve">CAP PVC, SOLDAVEL, DN 75 MM, SERIE NORMAL, PARA ESGOTO PREDIAL                                                                                                                                                                                                                                                                                                                                                                                                                                            </v>
          </cell>
          <cell r="C8559" t="str">
            <v xml:space="preserve">UN    </v>
          </cell>
          <cell r="D8559" t="str">
            <v>CR</v>
          </cell>
          <cell r="E8559" t="str">
            <v>7,28</v>
          </cell>
        </row>
        <row r="8560">
          <cell r="A8560">
            <v>1191</v>
          </cell>
          <cell r="B8560" t="str">
            <v xml:space="preserve">CAP PVC, SOLDAVEL, 20 MM, PARA AGUA FRIA PREDIAL                                                                                                                                                                                                                                                                                                                                                                                                                                                          </v>
          </cell>
          <cell r="C8560" t="str">
            <v xml:space="preserve">UN    </v>
          </cell>
          <cell r="D8560" t="str">
            <v>CR</v>
          </cell>
          <cell r="E8560" t="str">
            <v>1,20</v>
          </cell>
        </row>
        <row r="8561">
          <cell r="A8561">
            <v>1185</v>
          </cell>
          <cell r="B8561" t="str">
            <v xml:space="preserve">CAP PVC, SOLDAVEL, 25 MM, PARA AGUA FRIA PREDIAL                                                                                                                                                                                                                                                                                                                                                                                                                                                          </v>
          </cell>
          <cell r="C8561" t="str">
            <v xml:space="preserve">UN    </v>
          </cell>
          <cell r="D8561" t="str">
            <v>CR</v>
          </cell>
          <cell r="E8561" t="str">
            <v>1,20</v>
          </cell>
        </row>
        <row r="8562">
          <cell r="A8562">
            <v>1189</v>
          </cell>
          <cell r="B8562" t="str">
            <v xml:space="preserve">CAP PVC, SOLDAVEL, 32 MM, PARA AGUA FRIA PREDIAL                                                                                                                                                                                                                                                                                                                                                                                                                                                          </v>
          </cell>
          <cell r="C8562" t="str">
            <v xml:space="preserve">UN    </v>
          </cell>
          <cell r="D8562" t="str">
            <v>CR</v>
          </cell>
          <cell r="E8562" t="str">
            <v>1,96</v>
          </cell>
        </row>
        <row r="8563">
          <cell r="A8563">
            <v>1193</v>
          </cell>
          <cell r="B8563" t="str">
            <v xml:space="preserve">CAP PVC, SOLDAVEL, 40 MM, PARA AGUA FRIA PREDIAL                                                                                                                                                                                                                                                                                                                                                                                                                                                          </v>
          </cell>
          <cell r="C8563" t="str">
            <v xml:space="preserve">UN    </v>
          </cell>
          <cell r="D8563" t="str">
            <v>CR</v>
          </cell>
          <cell r="E8563" t="str">
            <v>3,76</v>
          </cell>
        </row>
        <row r="8564">
          <cell r="A8564">
            <v>1194</v>
          </cell>
          <cell r="B8564" t="str">
            <v xml:space="preserve">CAP PVC, SOLDAVEL, 50 MM, PARA AGUA FRIA PREDIAL                                                                                                                                                                                                                                                                                                                                                                                                                                                          </v>
          </cell>
          <cell r="C8564" t="str">
            <v xml:space="preserve">UN    </v>
          </cell>
          <cell r="D8564" t="str">
            <v>CR</v>
          </cell>
          <cell r="E8564" t="str">
            <v>6,80</v>
          </cell>
        </row>
        <row r="8565">
          <cell r="A8565">
            <v>1195</v>
          </cell>
          <cell r="B8565" t="str">
            <v xml:space="preserve">CAP PVC, SOLDAVEL, 60 MM, PARA AGUA FRIA PREDIAL                                                                                                                                                                                                                                                                                                                                                                                                                                                          </v>
          </cell>
          <cell r="C8565" t="str">
            <v xml:space="preserve">UN    </v>
          </cell>
          <cell r="D8565" t="str">
            <v>CR</v>
          </cell>
          <cell r="E8565" t="str">
            <v>11,44</v>
          </cell>
        </row>
        <row r="8566">
          <cell r="A8566">
            <v>1204</v>
          </cell>
          <cell r="B8566" t="str">
            <v xml:space="preserve">CAP PVC, SOLDAVEL, 75 MM, PARA AGUA FRIA PREDIAL                                                                                                                                                                                                                                                                                                                                                                                                                                                          </v>
          </cell>
          <cell r="C8566" t="str">
            <v xml:space="preserve">UN    </v>
          </cell>
          <cell r="D8566" t="str">
            <v>CR</v>
          </cell>
          <cell r="E8566" t="str">
            <v>20,02</v>
          </cell>
        </row>
        <row r="8567">
          <cell r="A8567">
            <v>1207</v>
          </cell>
          <cell r="B8567" t="str">
            <v xml:space="preserve">CAP, PVC PBA, JE, DN 100 / DE 110 MM,  PARA REDE DE AGUA (NBR 10351)                                                                                                                                                                                                                                                                                                                                                                                                                                      </v>
          </cell>
          <cell r="C8567" t="str">
            <v xml:space="preserve">UN    </v>
          </cell>
          <cell r="D8567" t="str">
            <v>AS</v>
          </cell>
          <cell r="E8567" t="str">
            <v>26,66</v>
          </cell>
        </row>
        <row r="8568">
          <cell r="A8568">
            <v>1206</v>
          </cell>
          <cell r="B8568" t="str">
            <v xml:space="preserve">CAP, PVC PBA, JE, DN 50 / DE 60 MM,  PARA REDE DE AGUA (NBR 10351)                                                                                                                                                                                                                                                                                                                                                                                                                                        </v>
          </cell>
          <cell r="C8568" t="str">
            <v xml:space="preserve">UN    </v>
          </cell>
          <cell r="D8568" t="str">
            <v>AS</v>
          </cell>
          <cell r="E8568" t="str">
            <v>6,68</v>
          </cell>
        </row>
        <row r="8569">
          <cell r="A8569">
            <v>1183</v>
          </cell>
          <cell r="B8569" t="str">
            <v xml:space="preserve">CAP, PVC PBA, JE, DN 75 / DE 85 MM,  PARA REDE DE AGUA (NBR 10351)                                                                                                                                                                                                                                                                                                                                                                                                                                        </v>
          </cell>
          <cell r="C8569" t="str">
            <v xml:space="preserve">UN    </v>
          </cell>
          <cell r="D8569" t="str">
            <v>AS</v>
          </cell>
          <cell r="E8569" t="str">
            <v>17,41</v>
          </cell>
        </row>
        <row r="8570">
          <cell r="A8570">
            <v>42685</v>
          </cell>
          <cell r="B8570" t="str">
            <v xml:space="preserve">CAP, PVC, JE, OCRE, DN 150 MM (CONEXAO PARA TUBO COLETOR DE ESGOTO)                                                                                                                                                                                                                                                                                                                                                                                                                                       </v>
          </cell>
          <cell r="C8570" t="str">
            <v xml:space="preserve">UN    </v>
          </cell>
          <cell r="D8570" t="str">
            <v>CR</v>
          </cell>
          <cell r="E8570" t="str">
            <v>59,07</v>
          </cell>
        </row>
        <row r="8571">
          <cell r="A8571">
            <v>42686</v>
          </cell>
          <cell r="B8571" t="str">
            <v xml:space="preserve">CAP, PVC, JE, OCRE, DN 200 MM (CONEXAO PARA TUBO COLETOR DE ESGOTO)                                                                                                                                                                                                                                                                                                                                                                                                                                       </v>
          </cell>
          <cell r="C8571" t="str">
            <v xml:space="preserve">UN    </v>
          </cell>
          <cell r="D8571" t="str">
            <v>CR</v>
          </cell>
          <cell r="E8571" t="str">
            <v>65,07</v>
          </cell>
        </row>
        <row r="8572">
          <cell r="A8572">
            <v>12894</v>
          </cell>
          <cell r="B8572" t="str">
            <v xml:space="preserve">CAPA PARA CHUVA EM PVC COM FORRO DE POLIESTER, COM CAPUZ (AMARELA OU AZUL)                                                                                                                                                                                                                                                                                                                                                                                                                                </v>
          </cell>
          <cell r="C8572" t="str">
            <v xml:space="preserve">UN    </v>
          </cell>
          <cell r="D8572" t="str">
            <v>CR</v>
          </cell>
          <cell r="E8572" t="str">
            <v>20,11</v>
          </cell>
        </row>
        <row r="8573">
          <cell r="A8573">
            <v>12895</v>
          </cell>
          <cell r="B8573" t="str">
            <v xml:space="preserve">CAPACETE DE SEGURANCA ABA FRONTAL COM SUSPENSAO DE POLIETILENO, SEM JUGULAR (CLASSE B)                                                                                                                                                                                                                                                                                                                                                                                                                    </v>
          </cell>
          <cell r="C8573" t="str">
            <v xml:space="preserve">UN    </v>
          </cell>
          <cell r="D8573" t="str">
            <v xml:space="preserve">C </v>
          </cell>
          <cell r="E8573" t="str">
            <v>15,47</v>
          </cell>
        </row>
        <row r="8574">
          <cell r="A8574">
            <v>1631</v>
          </cell>
          <cell r="B8574" t="str">
            <v xml:space="preserve">CAPACITOR TRIFASICO, POTENCIA 2,5 KVAR, TENSAO 220 V, FORNECIDO COM CAPA PROTETORA, RESISTOR INTERNO A UNIDADE CAPACITIVA                                                                                                                                                                                                                                                                                                                                                                                 </v>
          </cell>
          <cell r="C8574" t="str">
            <v xml:space="preserve">UN    </v>
          </cell>
          <cell r="D8574" t="str">
            <v>CR</v>
          </cell>
          <cell r="E8574" t="str">
            <v>122,32</v>
          </cell>
        </row>
        <row r="8575">
          <cell r="A8575">
            <v>1633</v>
          </cell>
          <cell r="B8575" t="str">
            <v xml:space="preserve">CAPACITOR TRIFASICO, POTENCIA 5 KVAR, TENSAO 220 V, FORNECIDO COM CAPA PROTETORA, RESISTOR INTERNO A UNIDADE CAPACITIVA                                                                                                                                                                                                                                                                                                                                                                                   </v>
          </cell>
          <cell r="C8575" t="str">
            <v xml:space="preserve">UN    </v>
          </cell>
          <cell r="D8575" t="str">
            <v>CR</v>
          </cell>
          <cell r="E8575" t="str">
            <v>207,84</v>
          </cell>
        </row>
        <row r="8576">
          <cell r="A8576">
            <v>10818</v>
          </cell>
          <cell r="B8576" t="str">
            <v xml:space="preserve">CAPIM BRAQUIARIA DECUMBENS/ BRAQUIARINHA, VC *70*% MINIMO                                                                                                                                                                                                                                                                                                                                                                                                                                                 </v>
          </cell>
          <cell r="C8576" t="str">
            <v xml:space="preserve">KG    </v>
          </cell>
          <cell r="D8576" t="str">
            <v>CR</v>
          </cell>
          <cell r="E8576" t="str">
            <v>55,85</v>
          </cell>
        </row>
        <row r="8577">
          <cell r="A8577">
            <v>41410</v>
          </cell>
          <cell r="B8577" t="str">
            <v xml:space="preserve">CAPTOR FRANKLIN (4 PONTAS), EM LATAO CROMADO, H = 300 MM, DUAS DESCIDAS                                                                                                                                                                                                                                                                                                                                                                                                                                   </v>
          </cell>
          <cell r="C8577" t="str">
            <v xml:space="preserve">UN    </v>
          </cell>
          <cell r="D8577" t="str">
            <v>CR</v>
          </cell>
          <cell r="E8577" t="str">
            <v>71,73</v>
          </cell>
        </row>
        <row r="8578">
          <cell r="A8578">
            <v>41411</v>
          </cell>
          <cell r="B8578" t="str">
            <v xml:space="preserve">CAPTOR FRANKLIN (4 PONTAS), EM LATAO CROMADO, H = 300 MM, UMA DESCIDA                                                                                                                                                                                                                                                                                                                                                                                                                                     </v>
          </cell>
          <cell r="C8578" t="str">
            <v xml:space="preserve">UN    </v>
          </cell>
          <cell r="D8578" t="str">
            <v>CR</v>
          </cell>
          <cell r="E8578" t="str">
            <v>65,03</v>
          </cell>
        </row>
        <row r="8579">
          <cell r="A8579">
            <v>41412</v>
          </cell>
          <cell r="B8579" t="str">
            <v xml:space="preserve">CAPTOR FRANKLIN (4 PONTAS), EM LATAO CROMADO, H = 350 MM, DUAS DESCIDAS                                                                                                                                                                                                                                                                                                                                                                                                                                   </v>
          </cell>
          <cell r="C8579" t="str">
            <v xml:space="preserve">UN    </v>
          </cell>
          <cell r="D8579" t="str">
            <v>CR</v>
          </cell>
          <cell r="E8579" t="str">
            <v>125,78</v>
          </cell>
        </row>
        <row r="8580">
          <cell r="A8580">
            <v>41413</v>
          </cell>
          <cell r="B8580" t="str">
            <v xml:space="preserve">CAPTOR FRANKLIN (4 PONTAS), EM LATAO CROMADO, H=350 MM, UMA DESCIDA                                                                                                                                                                                                                                                                                                                                                                                                                                       </v>
          </cell>
          <cell r="C8580" t="str">
            <v xml:space="preserve">UN    </v>
          </cell>
          <cell r="D8580" t="str">
            <v>CR</v>
          </cell>
          <cell r="E8580" t="str">
            <v>113,18</v>
          </cell>
        </row>
        <row r="8581">
          <cell r="A8581">
            <v>39359</v>
          </cell>
          <cell r="B8581" t="str">
            <v xml:space="preserve">CARENAGEM /TAMPA, EM PLASTICO, COR BRANCA, UTILIZADO EM KIT CHASSI METALICO PARA INSTAL. HIDRAULICA DE CUBA SIMPLES SEM MAQUINA DE LAVAR ROUPA, *355* X *670* MM (L X H) (COM FUROS E DEMAIS ENCAIXES)                                                                                                                                                                                                                                                                                                    </v>
          </cell>
          <cell r="C8581" t="str">
            <v xml:space="preserve">UN    </v>
          </cell>
          <cell r="D8581" t="str">
            <v>AS</v>
          </cell>
          <cell r="E8581" t="str">
            <v>33,65</v>
          </cell>
        </row>
        <row r="8582">
          <cell r="A8582">
            <v>39360</v>
          </cell>
          <cell r="B8582" t="str">
            <v xml:space="preserve">CARENAGEM /TAMPA, EM PLASTICO, COR BRANCA, UTILIZADO EM KIT CHASSI METALICO PARA INSTAL. HIDRAULICA DE TANQUE COM MAQUINA DE LAVAR ROUPA, *360* X *470* MM (L X H) (COM FUROS E DEMAIS ENCAIXES)                                                                                                                                                                                                                                                                                                          </v>
          </cell>
          <cell r="C8582" t="str">
            <v xml:space="preserve">UN    </v>
          </cell>
          <cell r="D8582" t="str">
            <v>AS</v>
          </cell>
          <cell r="E8582" t="str">
            <v>33,65</v>
          </cell>
        </row>
        <row r="8583">
          <cell r="A8583">
            <v>10710</v>
          </cell>
          <cell r="B8583" t="str">
            <v xml:space="preserve">CARPETE DE NYLON EM MANTA PARA TRAFEGO COMERCIAL PESADO, E = 6 A 7 MM (INSTALADO)                                                                                                                                                                                                                                                                                                                                                                                                                         </v>
          </cell>
          <cell r="C8583" t="str">
            <v xml:space="preserve">M2    </v>
          </cell>
          <cell r="D8583" t="str">
            <v>AS</v>
          </cell>
          <cell r="E8583" t="str">
            <v>165,02</v>
          </cell>
        </row>
        <row r="8584">
          <cell r="A8584">
            <v>10709</v>
          </cell>
          <cell r="B8584" t="str">
            <v xml:space="preserve">CARPETE DE NYLON EM MANTA PARA TRAFEGO COMERCIAL PESADO, E = 9 A 10 MM (INSTALADO)                                                                                                                                                                                                                                                                                                                                                                                                                        </v>
          </cell>
          <cell r="C8584" t="str">
            <v xml:space="preserve">M2    </v>
          </cell>
          <cell r="D8584" t="str">
            <v>AS</v>
          </cell>
          <cell r="E8584" t="str">
            <v>202,73</v>
          </cell>
        </row>
        <row r="8585">
          <cell r="A8585">
            <v>39636</v>
          </cell>
          <cell r="B8585" t="str">
            <v xml:space="preserve">CARPETE DE NYLON EM PLACAS 50 X 50 CM PARA TRAFEGO COMERCIAL PESADO, E = 6,5 MM (INSTALADO)                                                                                                                                                                                                                                                                                                                                                                                                               </v>
          </cell>
          <cell r="C8585" t="str">
            <v xml:space="preserve">M2    </v>
          </cell>
          <cell r="D8585" t="str">
            <v>AS</v>
          </cell>
          <cell r="E8585" t="str">
            <v>207,02</v>
          </cell>
        </row>
        <row r="8586">
          <cell r="A8586">
            <v>10708</v>
          </cell>
          <cell r="B8586" t="str">
            <v xml:space="preserve">CARPETE DE POLIESTER EM MANTA PARA TRAFEGO COMERCIAL PESADO, E = 4 A 5 MM (INSTALADO)                                                                                                                                                                                                                                                                                                                                                                                                                     </v>
          </cell>
          <cell r="C8586" t="str">
            <v xml:space="preserve">M2    </v>
          </cell>
          <cell r="D8586" t="str">
            <v>AS</v>
          </cell>
          <cell r="E8586" t="str">
            <v>63,88</v>
          </cell>
        </row>
        <row r="8587">
          <cell r="A8587">
            <v>39635</v>
          </cell>
          <cell r="B8587" t="str">
            <v xml:space="preserve">CARPETE DE POLIPROPILENO EM MANTA PARA TRAFEGO COMERCIAL MEDIO, E = 5 A 6 MM (INSTALADO)                                                                                                                                                                                                                                                                                                                                                                                                                  </v>
          </cell>
          <cell r="C8587" t="str">
            <v xml:space="preserve">M2    </v>
          </cell>
          <cell r="D8587" t="str">
            <v>AS</v>
          </cell>
          <cell r="E8587" t="str">
            <v>108,76</v>
          </cell>
        </row>
        <row r="8588">
          <cell r="A8588">
            <v>6117</v>
          </cell>
          <cell r="B8588" t="str">
            <v xml:space="preserve">CARPINTEIRO AUXILIAR (HORISTA)                                                                                                                                                                                                                                                                                                                                                                                                                                                                            </v>
          </cell>
          <cell r="C8588" t="str">
            <v xml:space="preserve">H     </v>
          </cell>
          <cell r="D8588" t="str">
            <v>CR</v>
          </cell>
          <cell r="E8588" t="str">
            <v>11,56</v>
          </cell>
        </row>
        <row r="8589">
          <cell r="A8589">
            <v>40913</v>
          </cell>
          <cell r="B8589" t="str">
            <v xml:space="preserve">CARPINTEIRO AUXILIAR (MENSALISTA)                                                                                                                                                                                                                                                                                                                                                                                                                                                                         </v>
          </cell>
          <cell r="C8589" t="str">
            <v xml:space="preserve">MES   </v>
          </cell>
          <cell r="D8589" t="str">
            <v>CR</v>
          </cell>
          <cell r="E8589" t="str">
            <v>2.042,42</v>
          </cell>
        </row>
        <row r="8590">
          <cell r="A8590">
            <v>1214</v>
          </cell>
          <cell r="B8590" t="str">
            <v xml:space="preserve">CARPINTEIRO DE ESQUADRIAS (HORISTA)                                                                                                                                                                                                                                                                                                                                                                                                                                                                       </v>
          </cell>
          <cell r="C8590" t="str">
            <v xml:space="preserve">H     </v>
          </cell>
          <cell r="D8590" t="str">
            <v>CR</v>
          </cell>
          <cell r="E8590" t="str">
            <v>14,53</v>
          </cell>
        </row>
        <row r="8591">
          <cell r="A8591">
            <v>40915</v>
          </cell>
          <cell r="B8591" t="str">
            <v xml:space="preserve">CARPINTEIRO DE ESQUADRIAS (MENSALISTA)                                                                                                                                                                                                                                                                                                                                                                                                                                                                    </v>
          </cell>
          <cell r="C8591" t="str">
            <v xml:space="preserve">MES   </v>
          </cell>
          <cell r="D8591" t="str">
            <v>CR</v>
          </cell>
          <cell r="E8591" t="str">
            <v>2.567,00</v>
          </cell>
        </row>
        <row r="8592">
          <cell r="A8592">
            <v>1213</v>
          </cell>
          <cell r="B8592" t="str">
            <v xml:space="preserve">CARPINTEIRO DE FORMAS (HORISTA)                                                                                                                                                                                                                                                                                                                                                                                                                                                                           </v>
          </cell>
          <cell r="C8592" t="str">
            <v xml:space="preserve">H     </v>
          </cell>
          <cell r="D8592" t="str">
            <v xml:space="preserve">C </v>
          </cell>
          <cell r="E8592" t="str">
            <v>15,27</v>
          </cell>
        </row>
        <row r="8593">
          <cell r="A8593">
            <v>40914</v>
          </cell>
          <cell r="B8593" t="str">
            <v xml:space="preserve">CARPINTEIRO DE FORMAS (MENSALISTA)                                                                                                                                                                                                                                                                                                                                                                                                                                                                        </v>
          </cell>
          <cell r="C8593" t="str">
            <v xml:space="preserve">MES   </v>
          </cell>
          <cell r="D8593" t="str">
            <v>CR</v>
          </cell>
          <cell r="E8593" t="str">
            <v>2.694,34</v>
          </cell>
        </row>
        <row r="8594">
          <cell r="A8594">
            <v>5091</v>
          </cell>
          <cell r="B8594" t="str">
            <v xml:space="preserve">CARRANCA PARA JANELA VENEZIANA DE ABRIR, EM LATAO CROMADO, SIMPLES, PARA APARAFUSAR NA PAREDE                                                                                                                                                                                                                                                                                                                                                                                                             </v>
          </cell>
          <cell r="C8594" t="str">
            <v xml:space="preserve">UN    </v>
          </cell>
          <cell r="D8594" t="str">
            <v>CR</v>
          </cell>
          <cell r="E8594" t="str">
            <v>19,77</v>
          </cell>
        </row>
        <row r="8595">
          <cell r="A8595">
            <v>14615</v>
          </cell>
          <cell r="B8595" t="str">
            <v xml:space="preserve">CARRINHO COM 2 PNEUS PARA TRANSPORTAR TUBO CONCRETO, ALTURA ATE 1,0 M E DIAMETRO ATE 1000MM, COM ESTRUTURA EM PERFIL OU TUBO METALICO                                                                                                                                                                                                                                                                                                                                                                     </v>
          </cell>
          <cell r="C8595" t="str">
            <v xml:space="preserve">UN    </v>
          </cell>
          <cell r="D8595" t="str">
            <v>CR</v>
          </cell>
          <cell r="E8595" t="str">
            <v>3.705,92</v>
          </cell>
        </row>
        <row r="8596">
          <cell r="A8596">
            <v>2711</v>
          </cell>
          <cell r="B8596" t="str">
            <v xml:space="preserve">CARRINHO DE MAO DE ACO CAPACIDADE 50 A 60 L, PNEU COM CAMARA                                                                                                                                                                                                                                                                                                                                                                                                                                              </v>
          </cell>
          <cell r="C8596" t="str">
            <v xml:space="preserve">UN    </v>
          </cell>
          <cell r="D8596" t="str">
            <v xml:space="preserve">C </v>
          </cell>
          <cell r="E8596" t="str">
            <v>307,60</v>
          </cell>
        </row>
        <row r="8597">
          <cell r="A8597">
            <v>37727</v>
          </cell>
          <cell r="B8597" t="str">
            <v xml:space="preserve">CARROCERIA FIXA ABERTA DE MADEIRA PARA TRANSPORTE GERAL DE CARGA SECA DIMENSOES APROXIMADAS 2,25 X 4,10 X 0,50 M (INCLUI MONTAGEM, NAO INCLUI CAMINHAO)                                                                                                                                                                                                                                                                                                                                                   </v>
          </cell>
          <cell r="C8597" t="str">
            <v xml:space="preserve">UN    </v>
          </cell>
          <cell r="D8597" t="str">
            <v>AS</v>
          </cell>
          <cell r="E8597" t="str">
            <v>17.085,00</v>
          </cell>
        </row>
        <row r="8598">
          <cell r="A8598">
            <v>37728</v>
          </cell>
          <cell r="B8598" t="str">
            <v xml:space="preserve">CARROCERIA FIXA ABERTA DE MADEIRA PARA TRANSPORTE GERAL DE CARGA SECA DIMENSOES APROXIMADAS 2,5 X 5,5 X 0,50 M (INCLUI MONTAGEM, NAO INCLUI CAMINHAO)                                                                                                                                                                                                                                                                                                                                                     </v>
          </cell>
          <cell r="C8598" t="str">
            <v xml:space="preserve">UN    </v>
          </cell>
          <cell r="D8598" t="str">
            <v>AS</v>
          </cell>
          <cell r="E8598" t="str">
            <v>23.178,25</v>
          </cell>
        </row>
        <row r="8599">
          <cell r="A8599">
            <v>37729</v>
          </cell>
          <cell r="B8599" t="str">
            <v xml:space="preserve">CARROCERIA FIXA ABERTA DE MADEIRA PARA TRANSPORTE GERAL DE CARGA SECA DIMENSOES APROXIMADAS 2,5 X 6,00 X 0,50 M (INCLUI MONTAGEM, NAO INCLUI CAMINHAO)                                                                                                                                                                                                                                                                                                                                                    </v>
          </cell>
          <cell r="C8599" t="str">
            <v xml:space="preserve">UN    </v>
          </cell>
          <cell r="D8599" t="str">
            <v>AS</v>
          </cell>
          <cell r="E8599" t="str">
            <v>25.089,86</v>
          </cell>
        </row>
        <row r="8600">
          <cell r="A8600">
            <v>37730</v>
          </cell>
          <cell r="B8600" t="str">
            <v xml:space="preserve">CARROCERIA FIXA ABERTA DE MADEIRA PARA TRANSPORTE GERAL DE CARGA SECA DIMENSOES APROXIMADAS 2,5 X 6,5 X 0,50 M (INCLUI MONTAGEM, NAO INCLUI CAMINHAO)                                                                                                                                                                                                                                                                                                                                                     </v>
          </cell>
          <cell r="C8600" t="str">
            <v xml:space="preserve">UN    </v>
          </cell>
          <cell r="D8600" t="str">
            <v>AS</v>
          </cell>
          <cell r="E8600" t="str">
            <v>27.001,46</v>
          </cell>
        </row>
        <row r="8601">
          <cell r="A8601">
            <v>37731</v>
          </cell>
          <cell r="B8601" t="str">
            <v xml:space="preserve">CARROCERIA FIXA ABERTA DE MADEIRA PARA TRANSPORTE GERAL DE CARGA SECA DIMENSOES APROXIMADAS 2,5 X 7,00 X 0,50 M (INCLUI MONTAGEM, NAO INCLUI CAMINHAO)                                                                                                                                                                                                                                                                                                                                                    </v>
          </cell>
          <cell r="C8601" t="str">
            <v xml:space="preserve">UN    </v>
          </cell>
          <cell r="D8601" t="str">
            <v>AS</v>
          </cell>
          <cell r="E8601" t="str">
            <v>28.913,07</v>
          </cell>
        </row>
        <row r="8602">
          <cell r="A8602">
            <v>37732</v>
          </cell>
          <cell r="B8602" t="str">
            <v xml:space="preserve">CARROCERIA FIXA ABERTA DE MADEIRA PARA TRANSPORTE GERAL DE CARGA SECA DIMENSOES APROXIMADAS 2,5 X 7,5 X 0,50 M (INCLUI MONTAGEM, NAO INCLUI CAMINHAO)                                                                                                                                                                                                                                                                                                                                                     </v>
          </cell>
          <cell r="C8602" t="str">
            <v xml:space="preserve">UN    </v>
          </cell>
          <cell r="D8602" t="str">
            <v>AS</v>
          </cell>
          <cell r="E8602" t="str">
            <v>32.975,24</v>
          </cell>
        </row>
        <row r="8603">
          <cell r="A8603">
            <v>42256</v>
          </cell>
          <cell r="B8603" t="str">
            <v xml:space="preserve">CARVAO ANTRACITO PARA FILTRO, GRAO VARIANDO DE 0,8 ATE 1,1 MM, COEFICIENTE DE UNIFORMIDADE MENOR QUE 1,7 MM (DISTRIBUIDOR)                                                                                                                                                                                                                                                                                                                                                                                </v>
          </cell>
          <cell r="C8603" t="str">
            <v xml:space="preserve">KG    </v>
          </cell>
          <cell r="D8603" t="str">
            <v>CR</v>
          </cell>
          <cell r="E8603" t="str">
            <v>17,69</v>
          </cell>
        </row>
        <row r="8604">
          <cell r="A8604">
            <v>42250</v>
          </cell>
          <cell r="B8604" t="str">
            <v xml:space="preserve">CARVAO ANTRACITO PARA FILTRO, GRAO VARIANDO DE 0,8 ATE 1,1 MM, COEFICIENTE DE UNIFORMIDADE MENOR QUE 1,7 MM (POSTO JAZIDA/PRODUTOR)                                                                                                                                                                                                                                                                                                                                                                       </v>
          </cell>
          <cell r="C8604" t="str">
            <v xml:space="preserve">T     </v>
          </cell>
          <cell r="D8604" t="str">
            <v>CR</v>
          </cell>
          <cell r="E8604" t="str">
            <v>7.959,03</v>
          </cell>
        </row>
        <row r="8605">
          <cell r="A8605">
            <v>4743</v>
          </cell>
          <cell r="B8605" t="str">
            <v xml:space="preserve">CASCALHO DE CAVA                                                                                                                                                                                                                                                                                                                                                                                                                                                                                          </v>
          </cell>
          <cell r="C8605" t="str">
            <v xml:space="preserve">M3    </v>
          </cell>
          <cell r="D8605" t="str">
            <v>CR</v>
          </cell>
          <cell r="E8605" t="str">
            <v>136,31</v>
          </cell>
        </row>
        <row r="8606">
          <cell r="A8606">
            <v>4744</v>
          </cell>
          <cell r="B8606" t="str">
            <v xml:space="preserve">CASCALHO DE RIO                                                                                                                                                                                                                                                                                                                                                                                                                                                                                           </v>
          </cell>
          <cell r="C8606" t="str">
            <v xml:space="preserve">M3    </v>
          </cell>
          <cell r="D8606" t="str">
            <v>CR</v>
          </cell>
          <cell r="E8606" t="str">
            <v>218,09</v>
          </cell>
        </row>
        <row r="8607">
          <cell r="A8607">
            <v>4745</v>
          </cell>
          <cell r="B8607" t="str">
            <v xml:space="preserve">CASCALHO LAVADO                                                                                                                                                                                                                                                                                                                                                                                                                                                                                           </v>
          </cell>
          <cell r="C8607" t="str">
            <v xml:space="preserve">M3    </v>
          </cell>
          <cell r="D8607" t="str">
            <v>CR</v>
          </cell>
          <cell r="E8607" t="str">
            <v>261,58</v>
          </cell>
        </row>
        <row r="8608">
          <cell r="A8608">
            <v>36496</v>
          </cell>
          <cell r="B8608" t="str">
            <v xml:space="preserve">CAVALETE PARA TALHA COM ESTRUTURA EM TUBO METALICO ALTURA MINIMA 3,2 M EQUIPADO COM RODAS DE BORRACHA PARA MOVIMENTACAO DE TUBOS DE CONCRETO NA CENTRAL DE PREMOLDADOS COM CAPACIDADE DE CARGA DE 3 TONELADAS                                                                                                                                                                                                                                                                                             </v>
          </cell>
          <cell r="C8608" t="str">
            <v xml:space="preserve">UN    </v>
          </cell>
          <cell r="D8608" t="str">
            <v>CR</v>
          </cell>
          <cell r="E8608" t="str">
            <v>9.409,27</v>
          </cell>
        </row>
        <row r="8609">
          <cell r="A8609">
            <v>10630</v>
          </cell>
          <cell r="B8609" t="str">
            <v xml:space="preserve">CAVALO MECANICO TRACAO 4X2, PESO BRUTO TOTAL COMBINADO 49000 KG, CAPACIDADE MAXIMA DE TRACAO *66000* KG, POTENCIA *360* CV (INCLUI CABINE E CHASSI, NAO INCLUI SEMIRREBOQUE)                                                                                                                                                                                                                                                                                                                              </v>
          </cell>
          <cell r="C8609" t="str">
            <v xml:space="preserve">UN    </v>
          </cell>
          <cell r="D8609" t="str">
            <v>AS</v>
          </cell>
          <cell r="E8609" t="str">
            <v>886.420,68</v>
          </cell>
        </row>
        <row r="8610">
          <cell r="A8610">
            <v>37762</v>
          </cell>
          <cell r="B8610" t="str">
            <v xml:space="preserve">CAVALO MECANICO TRACAO 4X2, PESO BRUTO TOTAL 16000 KG, CAPACIDADE MAXIMA DE TRACAO *36000* KG, DISTANCIA ENTRE EIXOS *3,56* M, POTENCIA *286* CV (INCLUI CABINE E CHASSI, NAO INCLUI SEMIRREBOQUE)                                                                                                                                                                                                                                                                                                        </v>
          </cell>
          <cell r="C8610" t="str">
            <v xml:space="preserve">UN    </v>
          </cell>
          <cell r="D8610" t="str">
            <v>AS</v>
          </cell>
          <cell r="E8610" t="str">
            <v>760.229,00</v>
          </cell>
        </row>
        <row r="8611">
          <cell r="A8611">
            <v>37763</v>
          </cell>
          <cell r="B8611" t="str">
            <v xml:space="preserve">CAVALO MECANICO TRACAO 4X2, PESO BRUTO TOTAL 16000 KG, CAPACIDADE MAXIMA DE TRACAO *45000* KG, DISTANCIA ENTRE EIXOS *3,56* M, POTENCIA *330* CV (INCLUI CABINE E CHASSI, NAO INCLUI SEMIRREBOQUE)                                                                                                                                                                                                                                                                                                        </v>
          </cell>
          <cell r="C8611" t="str">
            <v xml:space="preserve">UN    </v>
          </cell>
          <cell r="D8611" t="str">
            <v>AS</v>
          </cell>
          <cell r="E8611" t="str">
            <v>769.462,43</v>
          </cell>
        </row>
        <row r="8612">
          <cell r="A8612">
            <v>41992</v>
          </cell>
          <cell r="B8612" t="str">
            <v xml:space="preserve">CAVALO MECANICO TRACAO 4X2, PESO BRUTO TOTAL 16000 KG, CAPACIDADE MAXIMA DE TRACAO *80000* KG, POTENCIA *380* CV (INCLUI CABINE E CHASSI, NAO INCLUI SEMIRREBOQUE)                                                                                                                                                                                                                                                                                                                                        </v>
          </cell>
          <cell r="C8612" t="str">
            <v xml:space="preserve">UN    </v>
          </cell>
          <cell r="D8612" t="str">
            <v>AS</v>
          </cell>
          <cell r="E8612" t="str">
            <v>874.725,00</v>
          </cell>
        </row>
        <row r="8613">
          <cell r="A8613">
            <v>13215</v>
          </cell>
          <cell r="B8613" t="str">
            <v xml:space="preserve">CAVALO MECANICO TRACAO 6X2, PESO BRUTO TOTAL COMBINADO 56000 KG, CAPACIDADE MAXIMA DE TRACAO *66000* KG, POTENCIA *360* CV (INCLUI CABINE E CHASSI, NAO INCLUI SEMIRREBOQUE)                                                                                                                                                                                                                                                                                                                              </v>
          </cell>
          <cell r="C8613" t="str">
            <v xml:space="preserve">UN    </v>
          </cell>
          <cell r="D8613" t="str">
            <v>AS</v>
          </cell>
          <cell r="E8613" t="str">
            <v>1.072.630,65</v>
          </cell>
        </row>
        <row r="8614">
          <cell r="A8614">
            <v>4235</v>
          </cell>
          <cell r="B8614" t="str">
            <v xml:space="preserve">CAVOUQUEIRO OU OPERADOR DE PERFURATRIZ / ROMPEDOR                                                                                                                                                                                                                                                                                                                                                                                                                                                         </v>
          </cell>
          <cell r="C8614" t="str">
            <v xml:space="preserve">H     </v>
          </cell>
          <cell r="D8614" t="str">
            <v>CR</v>
          </cell>
          <cell r="E8614" t="str">
            <v>14,85</v>
          </cell>
        </row>
        <row r="8615">
          <cell r="A8615">
            <v>40976</v>
          </cell>
          <cell r="B8615" t="str">
            <v xml:space="preserve">CAVOUQUEIRO OU OPERADOR DE PERFURATRIZ / ROMPEDOR (MENSALISTA)                                                                                                                                                                                                                                                                                                                                                                                                                                            </v>
          </cell>
          <cell r="C8615" t="str">
            <v xml:space="preserve">MES   </v>
          </cell>
          <cell r="D8615" t="str">
            <v>CR</v>
          </cell>
          <cell r="E8615" t="str">
            <v>2.621,02</v>
          </cell>
        </row>
        <row r="8616">
          <cell r="A8616">
            <v>43091</v>
          </cell>
          <cell r="B8616" t="str">
            <v xml:space="preserve">CENTRO DE MEDICAO AGRUPADA, EM POLICARBONATO / PVC, COM 12 MEDIDORES E PROTECAO GERAL (INCLUI BARRAMENTO, DISJUNTORES E ACESSORIOS DE FIXACAO) (PADRAO CONCESSIONARIA LOCAL)                                                                                                                                                                                                                                                                                                                              </v>
          </cell>
          <cell r="C8616" t="str">
            <v xml:space="preserve">UN    </v>
          </cell>
          <cell r="D8616" t="str">
            <v>CR</v>
          </cell>
          <cell r="E8616" t="str">
            <v>6.215,59</v>
          </cell>
        </row>
        <row r="8617">
          <cell r="A8617">
            <v>43092</v>
          </cell>
          <cell r="B8617" t="str">
            <v xml:space="preserve">CENTRO DE MEDICAO AGRUPADA, EM POLICARBONATO / PVC, COM 16 MEDIDORES E PROTECAO GERAL (INCLUI BARRAMENTO, DISJUNTORES E ACESSORIOS DE FIXACAO) (PADRAO CONCESSIONARIA LOCAL)                                                                                                                                                                                                                                                                                                                              </v>
          </cell>
          <cell r="C8617" t="str">
            <v xml:space="preserve">UN    </v>
          </cell>
          <cell r="D8617" t="str">
            <v>CR</v>
          </cell>
          <cell r="E8617" t="str">
            <v>8.287,46</v>
          </cell>
        </row>
        <row r="8618">
          <cell r="A8618">
            <v>43089</v>
          </cell>
          <cell r="B8618" t="str">
            <v xml:space="preserve">CENTRO DE MEDICAO AGRUPADA, EM POLICARBONATO / PVC, COM 4 MEDIDORES E PROTECAO GERAL (INCLUI BARRAMENTO, DISJUNTORES E ACESSORIOS DE FIXACAO) (PADRAO CONCESSIONARIA LOCAL)                                                                                                                                                                                                                                                                                                                               </v>
          </cell>
          <cell r="C8618" t="str">
            <v xml:space="preserve">UN    </v>
          </cell>
          <cell r="D8618" t="str">
            <v>CR</v>
          </cell>
          <cell r="E8618" t="str">
            <v>1.444,32</v>
          </cell>
        </row>
        <row r="8619">
          <cell r="A8619">
            <v>43090</v>
          </cell>
          <cell r="B8619" t="str">
            <v xml:space="preserve">CENTRO DE MEDICAO AGRUPADA, EM POLICARBONATO / PVC, COM 8 MEDIDORES E PROTECAO GERAL (INCLUI BARRAMENTO, DISJUNTORES E ACESSORIOS DE FIXACAO) (PADRAO CONCESSIONARIA LOCAL)                                                                                                                                                                                                                                                                                                                               </v>
          </cell>
          <cell r="C8619" t="str">
            <v xml:space="preserve">UN    </v>
          </cell>
          <cell r="D8619" t="str">
            <v>CR</v>
          </cell>
          <cell r="E8619" t="str">
            <v>3.187,48</v>
          </cell>
        </row>
        <row r="8620">
          <cell r="A8620">
            <v>41967</v>
          </cell>
          <cell r="B8620" t="str">
            <v xml:space="preserve">CERA LIQUIDA INCOLOR MULTIPISO                                                                                                                                                                                                                                                                                                                                                                                                                                                                            </v>
          </cell>
          <cell r="C8620" t="str">
            <v xml:space="preserve">L     </v>
          </cell>
          <cell r="D8620" t="str">
            <v>CR</v>
          </cell>
          <cell r="E8620" t="str">
            <v>26,47</v>
          </cell>
        </row>
        <row r="8621">
          <cell r="A8621">
            <v>12760</v>
          </cell>
          <cell r="B8621" t="str">
            <v xml:space="preserve">CHAPA ACO INOX AISI 304 NUMERO 4 (E = 6 MM), ACABAMENTO NUMERO 1 (LAMINADO A QUENTE, FOSCO)                                                                                                                                                                                                                                                                                                                                                                                                               </v>
          </cell>
          <cell r="C8621" t="str">
            <v xml:space="preserve">M2    </v>
          </cell>
          <cell r="D8621" t="str">
            <v>CR</v>
          </cell>
          <cell r="E8621" t="str">
            <v>1.331,92</v>
          </cell>
        </row>
        <row r="8622">
          <cell r="A8622">
            <v>12759</v>
          </cell>
          <cell r="B8622" t="str">
            <v xml:space="preserve">CHAPA ACO INOX AISI 304 NUMERO 9 (E = 4 MM), ACABAMENTO NUMERO 1 (LAMINADO A QUENTE, FOSCO)                                                                                                                                                                                                                                                                                                                                                                                                               </v>
          </cell>
          <cell r="C8622" t="str">
            <v xml:space="preserve">M2    </v>
          </cell>
          <cell r="D8622" t="str">
            <v>CR</v>
          </cell>
          <cell r="E8622" t="str">
            <v>887,93</v>
          </cell>
        </row>
        <row r="8623">
          <cell r="A8623">
            <v>43105</v>
          </cell>
          <cell r="B8623" t="str">
            <v xml:space="preserve">CHAPA DE ACO CARBONO GALVANIZADA, PERFURADA (GRADE FUROS) E = 1,5 MM, DIAMETRO DO FURO = 9,52 MM (FUROS ALTERNADOS HORIZ.)                                                                                                                                                                                                                                                                                                                                                                                </v>
          </cell>
          <cell r="C8623" t="str">
            <v xml:space="preserve">KG    </v>
          </cell>
          <cell r="D8623" t="str">
            <v>CR</v>
          </cell>
          <cell r="E8623" t="str">
            <v>42,45</v>
          </cell>
        </row>
        <row r="8624">
          <cell r="A8624">
            <v>40424</v>
          </cell>
          <cell r="B8624" t="str">
            <v xml:space="preserve">CHAPA DE ACO CARBONO LAMINADO A QUENTE, QUALIDADE ESTRUTURAL, BITOLA 3/16", E =4,75 MM (37,29 KG/M2)                                                                                                                                                                                                                                                                                                                                                                                                      </v>
          </cell>
          <cell r="C8624" t="str">
            <v xml:space="preserve">KG    </v>
          </cell>
          <cell r="D8624" t="str">
            <v>CR</v>
          </cell>
          <cell r="E8624" t="str">
            <v>10,78</v>
          </cell>
        </row>
        <row r="8625">
          <cell r="A8625">
            <v>1325</v>
          </cell>
          <cell r="B8625" t="str">
            <v xml:space="preserve">CHAPA DE ACO FINA A FRIO BITOLA MSG 20, E = 0,90 MM (7,20 KG/M2)                                                                                                                                                                                                                                                                                                                                                                                                                                          </v>
          </cell>
          <cell r="C8625" t="str">
            <v xml:space="preserve">KG    </v>
          </cell>
          <cell r="D8625" t="str">
            <v>CR</v>
          </cell>
          <cell r="E8625" t="str">
            <v>11,81</v>
          </cell>
        </row>
        <row r="8626">
          <cell r="A8626">
            <v>1327</v>
          </cell>
          <cell r="B8626" t="str">
            <v xml:space="preserve">CHAPA DE ACO FINA A FRIO BITOLA MSG 24, E = 0,60 MM (4,80 KG/M2)                                                                                                                                                                                                                                                                                                                                                                                                                                          </v>
          </cell>
          <cell r="C8626" t="str">
            <v xml:space="preserve">KG    </v>
          </cell>
          <cell r="D8626" t="str">
            <v>CR</v>
          </cell>
          <cell r="E8626" t="str">
            <v>12,58</v>
          </cell>
        </row>
        <row r="8627">
          <cell r="A8627">
            <v>1328</v>
          </cell>
          <cell r="B8627" t="str">
            <v xml:space="preserve">CHAPA DE ACO FINA A FRIO BITOLA MSG 26, E = 0,45 MM (3,60 KG/M2)                                                                                                                                                                                                                                                                                                                                                                                                                                          </v>
          </cell>
          <cell r="C8627" t="str">
            <v xml:space="preserve">KG    </v>
          </cell>
          <cell r="D8627" t="str">
            <v>CR</v>
          </cell>
          <cell r="E8627" t="str">
            <v>11,84</v>
          </cell>
        </row>
        <row r="8628">
          <cell r="A8628">
            <v>1321</v>
          </cell>
          <cell r="B8628" t="str">
            <v xml:space="preserve">CHAPA DE ACO FINA A QUENTE BITOLA MSG 13, E = 2,25 MM (18,00 KG/M2)                                                                                                                                                                                                                                                                                                                                                                                                                                       </v>
          </cell>
          <cell r="C8628" t="str">
            <v xml:space="preserve">KG    </v>
          </cell>
          <cell r="D8628" t="str">
            <v>CR</v>
          </cell>
          <cell r="E8628" t="str">
            <v>10,96</v>
          </cell>
        </row>
        <row r="8629">
          <cell r="A8629">
            <v>1318</v>
          </cell>
          <cell r="B8629" t="str">
            <v xml:space="preserve">CHAPA DE ACO FINA A QUENTE BITOLA MSG 14, E = 2,00 MM (16,0 KG/M2)                                                                                                                                                                                                                                                                                                                                                                                                                                        </v>
          </cell>
          <cell r="C8629" t="str">
            <v xml:space="preserve">KG    </v>
          </cell>
          <cell r="D8629" t="str">
            <v>CR</v>
          </cell>
          <cell r="E8629" t="str">
            <v>10,97</v>
          </cell>
        </row>
        <row r="8630">
          <cell r="A8630">
            <v>1322</v>
          </cell>
          <cell r="B8630" t="str">
            <v xml:space="preserve">CHAPA DE ACO FINA A QUENTE BITOLA MSG 16, E = 1,50 MM (12,00 KG/M2)                                                                                                                                                                                                                                                                                                                                                                                                                                       </v>
          </cell>
          <cell r="C8630" t="str">
            <v xml:space="preserve">KG    </v>
          </cell>
          <cell r="D8630" t="str">
            <v>CR</v>
          </cell>
          <cell r="E8630" t="str">
            <v>11,59</v>
          </cell>
        </row>
        <row r="8631">
          <cell r="A8631">
            <v>1323</v>
          </cell>
          <cell r="B8631" t="str">
            <v xml:space="preserve">CHAPA DE ACO FINA A QUENTE BITOLA MSG 18, E = 1,20 MM (9,60 KG/M2)                                                                                                                                                                                                                                                                                                                                                                                                                                        </v>
          </cell>
          <cell r="C8631" t="str">
            <v xml:space="preserve">KG    </v>
          </cell>
          <cell r="D8631" t="str">
            <v>CR</v>
          </cell>
          <cell r="E8631" t="str">
            <v>11,59</v>
          </cell>
        </row>
        <row r="8632">
          <cell r="A8632">
            <v>1319</v>
          </cell>
          <cell r="B8632" t="str">
            <v xml:space="preserve">CHAPA DE ACO FINA A QUENTE BITOLA MSG 3/16 ", E = 4,75 MM (38,00 KG/M2)                                                                                                                                                                                                                                                                                                                                                                                                                                   </v>
          </cell>
          <cell r="C8632" t="str">
            <v xml:space="preserve">KG    </v>
          </cell>
          <cell r="D8632" t="str">
            <v>CR</v>
          </cell>
          <cell r="E8632" t="str">
            <v>9,77</v>
          </cell>
        </row>
        <row r="8633">
          <cell r="A8633">
            <v>11026</v>
          </cell>
          <cell r="B8633" t="str">
            <v xml:space="preserve">CHAPA DE ACO GALVANIZADA BITOLA GSG 14, E = 1,95 MM (15,60 KG/M2)                                                                                                                                                                                                                                                                                                                                                                                                                                         </v>
          </cell>
          <cell r="C8633" t="str">
            <v xml:space="preserve">KG    </v>
          </cell>
          <cell r="D8633" t="str">
            <v>CR</v>
          </cell>
          <cell r="E8633" t="str">
            <v>13,44</v>
          </cell>
        </row>
        <row r="8634">
          <cell r="A8634">
            <v>11027</v>
          </cell>
          <cell r="B8634" t="str">
            <v xml:space="preserve">CHAPA DE ACO GALVANIZADA BITOLA GSG 16, E = 1,55 MM (12,40 KG/M2)                                                                                                                                                                                                                                                                                                                                                                                                                                         </v>
          </cell>
          <cell r="C8634" t="str">
            <v xml:space="preserve">KG    </v>
          </cell>
          <cell r="D8634" t="str">
            <v>CR</v>
          </cell>
          <cell r="E8634" t="str">
            <v>13,98</v>
          </cell>
        </row>
        <row r="8635">
          <cell r="A8635">
            <v>11046</v>
          </cell>
          <cell r="B8635" t="str">
            <v xml:space="preserve">CHAPA DE ACO GALVANIZADA BITOLA GSG 18, E = 1,25 MM (10,00 KG/M2)                                                                                                                                                                                                                                                                                                                                                                                                                                         </v>
          </cell>
          <cell r="C8635" t="str">
            <v xml:space="preserve">KG    </v>
          </cell>
          <cell r="D8635" t="str">
            <v>CR</v>
          </cell>
          <cell r="E8635" t="str">
            <v>13,40</v>
          </cell>
        </row>
        <row r="8636">
          <cell r="A8636">
            <v>11047</v>
          </cell>
          <cell r="B8636" t="str">
            <v xml:space="preserve">CHAPA DE ACO GALVANIZADA BITOLA GSG 19, E = 1,11 MM (8,88 KG/M2)                                                                                                                                                                                                                                                                                                                                                                                                                                          </v>
          </cell>
          <cell r="C8636" t="str">
            <v xml:space="preserve">KG    </v>
          </cell>
          <cell r="D8636" t="str">
            <v>CR</v>
          </cell>
          <cell r="E8636" t="str">
            <v>14,60</v>
          </cell>
        </row>
        <row r="8637">
          <cell r="A8637">
            <v>43668</v>
          </cell>
          <cell r="B8637" t="str">
            <v xml:space="preserve">CHAPA DE ACO GALVANIZADA BITOLA GSG 20, E = 0,95 MM (7,60 KG/M2)                                                                                                                                                                                                                                                                                                                                                                                                                                          </v>
          </cell>
          <cell r="C8637" t="str">
            <v xml:space="preserve">KG    </v>
          </cell>
          <cell r="D8637" t="str">
            <v>CR</v>
          </cell>
          <cell r="E8637" t="str">
            <v>12,89</v>
          </cell>
        </row>
        <row r="8638">
          <cell r="A8638">
            <v>11049</v>
          </cell>
          <cell r="B8638" t="str">
            <v xml:space="preserve">CHAPA DE ACO GALVANIZADA BITOLA GSG 22, E = 0,80 MM (6,40 KG/M2)                                                                                                                                                                                                                                                                                                                                                                                                                                          </v>
          </cell>
          <cell r="C8638" t="str">
            <v xml:space="preserve">KG    </v>
          </cell>
          <cell r="D8638" t="str">
            <v xml:space="preserve">C </v>
          </cell>
          <cell r="E8638" t="str">
            <v>13,96</v>
          </cell>
        </row>
        <row r="8639">
          <cell r="A8639">
            <v>43106</v>
          </cell>
          <cell r="B8639" t="str">
            <v xml:space="preserve">CHAPA DE ACO GALVANIZADA BITOLA GSG 24, E = 0,64 (5,12 KG/M2)                                                                                                                                                                                                                                                                                                                                                                                                                                             </v>
          </cell>
          <cell r="C8639" t="str">
            <v xml:space="preserve">KG    </v>
          </cell>
          <cell r="D8639" t="str">
            <v>CR</v>
          </cell>
          <cell r="E8639" t="str">
            <v>14,04</v>
          </cell>
        </row>
        <row r="8640">
          <cell r="A8640">
            <v>11051</v>
          </cell>
          <cell r="B8640" t="str">
            <v xml:space="preserve">CHAPA DE ACO GALVANIZADA BITOLA GSG 26, E = 0,50 MM (4,00 KG/M2)                                                                                                                                                                                                                                                                                                                                                                                                                                          </v>
          </cell>
          <cell r="C8640" t="str">
            <v xml:space="preserve">KG    </v>
          </cell>
          <cell r="D8640" t="str">
            <v>CR</v>
          </cell>
          <cell r="E8640" t="str">
            <v>14,65</v>
          </cell>
        </row>
        <row r="8641">
          <cell r="A8641">
            <v>11061</v>
          </cell>
          <cell r="B8641" t="str">
            <v xml:space="preserve">CHAPA DE ACO GALVANIZADA BITOLA GSG 30, E = 0,35 MM (2,80 KG/M2)                                                                                                                                                                                                                                                                                                                                                                                                                                          </v>
          </cell>
          <cell r="C8641" t="str">
            <v xml:space="preserve">KG    </v>
          </cell>
          <cell r="D8641" t="str">
            <v>CR</v>
          </cell>
          <cell r="E8641" t="str">
            <v>17,58</v>
          </cell>
        </row>
        <row r="8642">
          <cell r="A8642">
            <v>43667</v>
          </cell>
          <cell r="B8642" t="str">
            <v xml:space="preserve">CHAPA DE ACO GROSSA, ASTM A36, E = 1 " (25,40 MM) 199,18 KG/M2                                                                                                                                                                                                                                                                                                                                                                                                                                            </v>
          </cell>
          <cell r="C8642" t="str">
            <v xml:space="preserve">KG    </v>
          </cell>
          <cell r="D8642" t="str">
            <v>CR</v>
          </cell>
          <cell r="E8642" t="str">
            <v>12,78</v>
          </cell>
        </row>
        <row r="8643">
          <cell r="A8643">
            <v>1333</v>
          </cell>
          <cell r="B8643" t="str">
            <v xml:space="preserve">CHAPA DE ACO GROSSA, ASTM A36, E = 1/2 " (12,70 MM) 99,59 KG/M2                                                                                                                                                                                                                                                                                                                                                                                                                                           </v>
          </cell>
          <cell r="C8643" t="str">
            <v xml:space="preserve">KG    </v>
          </cell>
          <cell r="D8643" t="str">
            <v>CR</v>
          </cell>
          <cell r="E8643" t="str">
            <v>10,64</v>
          </cell>
        </row>
        <row r="8644">
          <cell r="A8644">
            <v>1330</v>
          </cell>
          <cell r="B8644" t="str">
            <v xml:space="preserve">CHAPA DE ACO GROSSA, ASTM A36, E = 1/4 " (6,35 MM) 49,79 KG/M2                                                                                                                                                                                                                                                                                                                                                                                                                                            </v>
          </cell>
          <cell r="C8644" t="str">
            <v xml:space="preserve">KG    </v>
          </cell>
          <cell r="D8644" t="str">
            <v>CR</v>
          </cell>
          <cell r="E8644" t="str">
            <v>10,54</v>
          </cell>
        </row>
        <row r="8645">
          <cell r="A8645">
            <v>10957</v>
          </cell>
          <cell r="B8645" t="str">
            <v xml:space="preserve">CHAPA DE ACO GROSSA, ASTM A36, E = 3/4 " (19,05 MM) 149,39 KG/M2                                                                                                                                                                                                                                                                                                                                                                                                                                          </v>
          </cell>
          <cell r="C8645" t="str">
            <v xml:space="preserve">KG    </v>
          </cell>
          <cell r="D8645" t="str">
            <v>CR</v>
          </cell>
          <cell r="E8645" t="str">
            <v>12,16</v>
          </cell>
        </row>
        <row r="8646">
          <cell r="A8646">
            <v>1332</v>
          </cell>
          <cell r="B8646" t="str">
            <v xml:space="preserve">CHAPA DE ACO GROSSA, ASTM A36, E = 3/8 " (9,53 MM) 74,69 KG/M2                                                                                                                                                                                                                                                                                                                                                                                                                                            </v>
          </cell>
          <cell r="C8646" t="str">
            <v xml:space="preserve">KG    </v>
          </cell>
          <cell r="D8646" t="str">
            <v>CR</v>
          </cell>
          <cell r="E8646" t="str">
            <v>10,81</v>
          </cell>
        </row>
        <row r="8647">
          <cell r="A8647">
            <v>1334</v>
          </cell>
          <cell r="B8647" t="str">
            <v xml:space="preserve">CHAPA DE ACO GROSSA, ASTM A36, E = 5/8 " (15,88 MM) 124,49 KG/M2                                                                                                                                                                                                                                                                                                                                                                                                                                          </v>
          </cell>
          <cell r="C8647" t="str">
            <v xml:space="preserve">KG    </v>
          </cell>
          <cell r="D8647" t="str">
            <v>CR</v>
          </cell>
          <cell r="E8647" t="str">
            <v>11,99</v>
          </cell>
        </row>
        <row r="8648">
          <cell r="A8648">
            <v>1335</v>
          </cell>
          <cell r="B8648" t="str">
            <v xml:space="preserve">CHAPA DE ACO GROSSA, ASTM A36, E = 7/8 " (22,23 MM) 174,28 KG/M2                                                                                                                                                                                                                                                                                                                                                                                                                                          </v>
          </cell>
          <cell r="C8648" t="str">
            <v xml:space="preserve">KG    </v>
          </cell>
          <cell r="D8648" t="str">
            <v>CR</v>
          </cell>
          <cell r="E8648" t="str">
            <v>12,39</v>
          </cell>
        </row>
        <row r="8649">
          <cell r="A8649">
            <v>40425</v>
          </cell>
          <cell r="B8649" t="str">
            <v xml:space="preserve">CHAPA DE ACO GROSSA, SAE 1020, BITOLA 1/4", E = 6,35 MM (49,85 KG/M2)                                                                                                                                                                                                                                                                                                                                                                                                                                     </v>
          </cell>
          <cell r="C8649" t="str">
            <v xml:space="preserve">KG    </v>
          </cell>
          <cell r="D8649" t="str">
            <v>CR</v>
          </cell>
          <cell r="E8649" t="str">
            <v>10,60</v>
          </cell>
        </row>
        <row r="8650">
          <cell r="A8650">
            <v>1337</v>
          </cell>
          <cell r="B8650" t="str">
            <v xml:space="preserve">CHAPA DE ACO XADREZ PARA PISOS, E = 1/4 " (6,30 MM) 54,53 KG/M2                                                                                                                                                                                                                                                                                                                                                                                                                                           </v>
          </cell>
          <cell r="C8650" t="str">
            <v xml:space="preserve">KG    </v>
          </cell>
          <cell r="D8650" t="str">
            <v>CR</v>
          </cell>
          <cell r="E8650" t="str">
            <v>12,16</v>
          </cell>
        </row>
        <row r="8651">
          <cell r="A8651">
            <v>1338</v>
          </cell>
          <cell r="B8651" t="str">
            <v xml:space="preserve">CHAPA DE LAMINADO MELAMINICO, LISO BRILHANTE, DE 1,25 X 3,08 METROS, ESPESSURA = 0,8 MILIMETROS                                                                                                                                                                                                                                                                                                                                                                                                           </v>
          </cell>
          <cell r="C8651" t="str">
            <v xml:space="preserve">M2    </v>
          </cell>
          <cell r="D8651" t="str">
            <v>AS</v>
          </cell>
          <cell r="E8651" t="str">
            <v>62,14</v>
          </cell>
        </row>
        <row r="8652">
          <cell r="A8652">
            <v>1340</v>
          </cell>
          <cell r="B8652" t="str">
            <v xml:space="preserve">CHAPA DE LAMINADO MELAMINICO, LISO FOSCO, DE 1,25 X 3,08 METROS, ESPESSURA = 0,8 MILIMETROS                                                                                                                                                                                                                                                                                                                                                                                                               </v>
          </cell>
          <cell r="C8652" t="str">
            <v xml:space="preserve">M2    </v>
          </cell>
          <cell r="D8652" t="str">
            <v>AS</v>
          </cell>
          <cell r="E8652" t="str">
            <v>71,84</v>
          </cell>
        </row>
        <row r="8653">
          <cell r="A8653">
            <v>1341</v>
          </cell>
          <cell r="B8653" t="str">
            <v xml:space="preserve">CHAPA DE LAMINADO MELAMINICO, TEXTURIZADO, DE 1,25 X 3,08 METROS, ESPESSURA = 0,8 MILIMETROS                                                                                                                                                                                                                                                                                                                                                                                                              </v>
          </cell>
          <cell r="C8653" t="str">
            <v xml:space="preserve">M2    </v>
          </cell>
          <cell r="D8653" t="str">
            <v>AS</v>
          </cell>
          <cell r="E8653" t="str">
            <v>69,19</v>
          </cell>
        </row>
        <row r="8654">
          <cell r="A8654">
            <v>34659</v>
          </cell>
          <cell r="B8654" t="str">
            <v xml:space="preserve">CHAPA DE MDF BRANCO LISO 1 FACE, E = 12 MM, DE *2,75 X 1,85* M                                                                                                                                                                                                                                                                                                                                                                                                                                            </v>
          </cell>
          <cell r="C8654" t="str">
            <v xml:space="preserve">M2    </v>
          </cell>
          <cell r="D8654" t="str">
            <v>AS</v>
          </cell>
          <cell r="E8654" t="str">
            <v>38,85</v>
          </cell>
        </row>
        <row r="8655">
          <cell r="A8655">
            <v>34514</v>
          </cell>
          <cell r="B8655" t="str">
            <v xml:space="preserve">CHAPA DE MDF BRANCO LISO 1 FACE, E = 15 MM, DE *2,75 X 1,85* M                                                                                                                                                                                                                                                                                                                                                                                                                                            </v>
          </cell>
          <cell r="C8655" t="str">
            <v xml:space="preserve">M2    </v>
          </cell>
          <cell r="D8655" t="str">
            <v>AS</v>
          </cell>
          <cell r="E8655" t="str">
            <v>43,03</v>
          </cell>
        </row>
        <row r="8656">
          <cell r="A8656">
            <v>34660</v>
          </cell>
          <cell r="B8656" t="str">
            <v xml:space="preserve">CHAPA DE MDF BRANCO LISO 1 FACE, E = 18 MM, DE *2,75 X 1,85* M                                                                                                                                                                                                                                                                                                                                                                                                                                            </v>
          </cell>
          <cell r="C8656" t="str">
            <v xml:space="preserve">M2    </v>
          </cell>
          <cell r="D8656" t="str">
            <v>AS</v>
          </cell>
          <cell r="E8656" t="str">
            <v>54,61</v>
          </cell>
        </row>
        <row r="8657">
          <cell r="A8657">
            <v>34661</v>
          </cell>
          <cell r="B8657" t="str">
            <v xml:space="preserve">CHAPA DE MDF BRANCO LISO 1 FACE, E = 25 MM, DE *2,75 X 1,85* M                                                                                                                                                                                                                                                                                                                                                                                                                                            </v>
          </cell>
          <cell r="C8657" t="str">
            <v xml:space="preserve">M2    </v>
          </cell>
          <cell r="D8657" t="str">
            <v>AS</v>
          </cell>
          <cell r="E8657" t="str">
            <v>78,43</v>
          </cell>
        </row>
        <row r="8658">
          <cell r="A8658">
            <v>34667</v>
          </cell>
          <cell r="B8658" t="str">
            <v xml:space="preserve">CHAPA DE MDF BRANCO LISO 1 FACE, E = 6 MM, DE *2,75 X 1,85* M                                                                                                                                                                                                                                                                                                                                                                                                                                             </v>
          </cell>
          <cell r="C8658" t="str">
            <v xml:space="preserve">M2    </v>
          </cell>
          <cell r="D8658" t="str">
            <v>AS</v>
          </cell>
          <cell r="E8658" t="str">
            <v>28,40</v>
          </cell>
        </row>
        <row r="8659">
          <cell r="A8659">
            <v>34668</v>
          </cell>
          <cell r="B8659" t="str">
            <v xml:space="preserve">CHAPA DE MDF BRANCO LISO 1 FACE, E = 9 MM, DE *2,75 X 1,85* M                                                                                                                                                                                                                                                                                                                                                                                                                                             </v>
          </cell>
          <cell r="C8659" t="str">
            <v xml:space="preserve">M2    </v>
          </cell>
          <cell r="D8659" t="str">
            <v>AS</v>
          </cell>
          <cell r="E8659" t="str">
            <v>37,11</v>
          </cell>
        </row>
        <row r="8660">
          <cell r="A8660">
            <v>34741</v>
          </cell>
          <cell r="B8660" t="str">
            <v xml:space="preserve">CHAPA DE MDF BRANCO LISO 2 FACES, E = 12 MM, DE *2,75 X 1,85* M                                                                                                                                                                                                                                                                                                                                                                                                                                           </v>
          </cell>
          <cell r="C8660" t="str">
            <v xml:space="preserve">M2    </v>
          </cell>
          <cell r="D8660" t="str">
            <v>AS</v>
          </cell>
          <cell r="E8660" t="str">
            <v>40,84</v>
          </cell>
        </row>
        <row r="8661">
          <cell r="A8661">
            <v>34664</v>
          </cell>
          <cell r="B8661" t="str">
            <v xml:space="preserve">CHAPA DE MDF BRANCO LISO 2 FACES, E = 15 MM, DE *2,75 X 1,85* M                                                                                                                                                                                                                                                                                                                                                                                                                                           </v>
          </cell>
          <cell r="C8661" t="str">
            <v xml:space="preserve">M2    </v>
          </cell>
          <cell r="D8661" t="str">
            <v>AS</v>
          </cell>
          <cell r="E8661" t="str">
            <v>44,56</v>
          </cell>
        </row>
        <row r="8662">
          <cell r="A8662">
            <v>34665</v>
          </cell>
          <cell r="B8662" t="str">
            <v xml:space="preserve">CHAPA DE MDF BRANCO LISO 2 FACES, E = 18 MM, DE *2,75 X 1,85* M                                                                                                                                                                                                                                                                                                                                                                                                                                           </v>
          </cell>
          <cell r="C8662" t="str">
            <v xml:space="preserve">M2    </v>
          </cell>
          <cell r="D8662" t="str">
            <v>AS</v>
          </cell>
          <cell r="E8662" t="str">
            <v>55,32</v>
          </cell>
        </row>
        <row r="8663">
          <cell r="A8663">
            <v>34666</v>
          </cell>
          <cell r="B8663" t="str">
            <v xml:space="preserve">CHAPA DE MDF BRANCO LISO 2 FACES, E = 25 MM, DE *2,75 X 1,85* M                                                                                                                                                                                                                                                                                                                                                                                                                                           </v>
          </cell>
          <cell r="C8663" t="str">
            <v xml:space="preserve">M2    </v>
          </cell>
          <cell r="D8663" t="str">
            <v>AS</v>
          </cell>
          <cell r="E8663" t="str">
            <v>83,56</v>
          </cell>
        </row>
        <row r="8664">
          <cell r="A8664">
            <v>34669</v>
          </cell>
          <cell r="B8664" t="str">
            <v xml:space="preserve">CHAPA DE MDF BRANCO LISO 2 FACES, E = 6 MM, DE *2,75 X 1,85* M                                                                                                                                                                                                                                                                                                                                                                                                                                            </v>
          </cell>
          <cell r="C8664" t="str">
            <v xml:space="preserve">M2    </v>
          </cell>
          <cell r="D8664" t="str">
            <v>AS</v>
          </cell>
          <cell r="E8664" t="str">
            <v>30,64</v>
          </cell>
        </row>
        <row r="8665">
          <cell r="A8665">
            <v>34670</v>
          </cell>
          <cell r="B8665" t="str">
            <v xml:space="preserve">CHAPA DE MDF BRANCO LISO 2 FACES, E = 9 MM, DE *2,75 X 1,85* M                                                                                                                                                                                                                                                                                                                                                                                                                                            </v>
          </cell>
          <cell r="C8665" t="str">
            <v xml:space="preserve">M2    </v>
          </cell>
          <cell r="D8665" t="str">
            <v>AS</v>
          </cell>
          <cell r="E8665" t="str">
            <v>37,47</v>
          </cell>
        </row>
        <row r="8666">
          <cell r="A8666">
            <v>34671</v>
          </cell>
          <cell r="B8666" t="str">
            <v xml:space="preserve">CHAPA DE MDF CRU, E = 12 MM, DE *2,75 X 1,85* M                                                                                                                                                                                                                                                                                                                                                                                                                                                           </v>
          </cell>
          <cell r="C8666" t="str">
            <v xml:space="preserve">M2    </v>
          </cell>
          <cell r="D8666" t="str">
            <v>AS</v>
          </cell>
          <cell r="E8666" t="str">
            <v>31,28</v>
          </cell>
        </row>
        <row r="8667">
          <cell r="A8667">
            <v>34672</v>
          </cell>
          <cell r="B8667" t="str">
            <v xml:space="preserve">CHAPA DE MDF CRU, E = 15 MM, DE *2,75 X 1,85* M                                                                                                                                                                                                                                                                                                                                                                                                                                                           </v>
          </cell>
          <cell r="C8667" t="str">
            <v xml:space="preserve">M2    </v>
          </cell>
          <cell r="D8667" t="str">
            <v>AS</v>
          </cell>
          <cell r="E8667" t="str">
            <v>32,98</v>
          </cell>
        </row>
        <row r="8668">
          <cell r="A8668">
            <v>34673</v>
          </cell>
          <cell r="B8668" t="str">
            <v xml:space="preserve">CHAPA DE MDF CRU, E = 18 MM, DE *2,75 X 1,85* M                                                                                                                                                                                                                                                                                                                                                                                                                                                           </v>
          </cell>
          <cell r="C8668" t="str">
            <v xml:space="preserve">M2    </v>
          </cell>
          <cell r="D8668" t="str">
            <v>AS</v>
          </cell>
          <cell r="E8668" t="str">
            <v>40,25</v>
          </cell>
        </row>
        <row r="8669">
          <cell r="A8669">
            <v>34674</v>
          </cell>
          <cell r="B8669" t="str">
            <v xml:space="preserve">CHAPA DE MDF CRU, E = 20 MM, DE *2,75 X 1,85* M                                                                                                                                                                                                                                                                                                                                                                                                                                                           </v>
          </cell>
          <cell r="C8669" t="str">
            <v xml:space="preserve">M2    </v>
          </cell>
          <cell r="D8669" t="str">
            <v>AS</v>
          </cell>
          <cell r="E8669" t="str">
            <v>53,51</v>
          </cell>
        </row>
        <row r="8670">
          <cell r="A8670">
            <v>34675</v>
          </cell>
          <cell r="B8670" t="str">
            <v xml:space="preserve">CHAPA DE MDF CRU, E = 25 MM, DE *2,75 X 1,85* M                                                                                                                                                                                                                                                                                                                                                                                                                                                           </v>
          </cell>
          <cell r="C8670" t="str">
            <v xml:space="preserve">M2    </v>
          </cell>
          <cell r="D8670" t="str">
            <v>AS</v>
          </cell>
          <cell r="E8670" t="str">
            <v>65,24</v>
          </cell>
        </row>
        <row r="8671">
          <cell r="A8671">
            <v>34676</v>
          </cell>
          <cell r="B8671" t="str">
            <v xml:space="preserve">CHAPA DE MDF CRU, E = 6 MM, DE *2,75 X 1,85* M                                                                                                                                                                                                                                                                                                                                                                                                                                                            </v>
          </cell>
          <cell r="C8671" t="str">
            <v xml:space="preserve">M2    </v>
          </cell>
          <cell r="D8671" t="str">
            <v>AS</v>
          </cell>
          <cell r="E8671" t="str">
            <v>18,78</v>
          </cell>
        </row>
        <row r="8672">
          <cell r="A8672">
            <v>34677</v>
          </cell>
          <cell r="B8672" t="str">
            <v xml:space="preserve">CHAPA DE MDF CRU, E = 9 MM, DE *2,75 X 1,85* M                                                                                                                                                                                                                                                                                                                                                                                                                                                            </v>
          </cell>
          <cell r="C8672" t="str">
            <v xml:space="preserve">M2    </v>
          </cell>
          <cell r="D8672" t="str">
            <v>AS</v>
          </cell>
          <cell r="E8672" t="str">
            <v>25,25</v>
          </cell>
        </row>
        <row r="8673">
          <cell r="A8673">
            <v>43126</v>
          </cell>
          <cell r="B8673" t="str">
            <v xml:space="preserve">CHAPA EM ACO GALVANIZADO PARA STEEL DECK, COM NERVURAS TRAPEZOIDAIS, LARGURA UTIL DE 915 MM E ESPESSURA DE 0,80 MM                                                                                                                                                                                                                                                                                                                                                                                        </v>
          </cell>
          <cell r="C8673" t="str">
            <v xml:space="preserve">M2    </v>
          </cell>
          <cell r="D8673" t="str">
            <v>AS</v>
          </cell>
          <cell r="E8673" t="str">
            <v>109,67</v>
          </cell>
        </row>
        <row r="8674">
          <cell r="A8674">
            <v>43124</v>
          </cell>
          <cell r="B8674" t="str">
            <v xml:space="preserve">CHAPA EM ACO GALVANIZADO PARA STEEL DECK, COM NERVURAS TRAPEZOIDAIS, LARGURA UTIL DE 915 MM E ESPESSURA DE 0,95 MM                                                                                                                                                                                                                                                                                                                                                                                        </v>
          </cell>
          <cell r="C8674" t="str">
            <v xml:space="preserve">M2    </v>
          </cell>
          <cell r="D8674" t="str">
            <v>AS</v>
          </cell>
          <cell r="E8674" t="str">
            <v>128,06</v>
          </cell>
        </row>
        <row r="8675">
          <cell r="A8675">
            <v>43125</v>
          </cell>
          <cell r="B8675" t="str">
            <v xml:space="preserve">CHAPA EM ACO GALVANIZADO PARA STEEL DECK, COM NERVURAS TRAPEZOIDAIS, LARGURA UTIL DE 915 MM E ESPESSURA DE 1,25 MM                                                                                                                                                                                                                                                                                                                                                                                        </v>
          </cell>
          <cell r="C8675" t="str">
            <v xml:space="preserve">M2    </v>
          </cell>
          <cell r="D8675" t="str">
            <v>AS</v>
          </cell>
          <cell r="E8675" t="str">
            <v>166,08</v>
          </cell>
        </row>
        <row r="8676">
          <cell r="A8676">
            <v>40623</v>
          </cell>
          <cell r="B8676" t="str">
            <v xml:space="preserve">CHAPA PARA EMENDA DE VIGA, EM ACO GROSSO, QUALIDADE ESTRUTURAL, BITOLA 3/16 ", E= 4,75 MM, 4 FUROS, LARGURA 45 MM, COMPRIMENTO 500 MM                                                                                                                                                                                                                                                                                                                                                                     </v>
          </cell>
          <cell r="C8676" t="str">
            <v xml:space="preserve">PAR   </v>
          </cell>
          <cell r="D8676" t="str">
            <v>CR</v>
          </cell>
          <cell r="E8676" t="str">
            <v>118,41</v>
          </cell>
        </row>
        <row r="8677">
          <cell r="A8677">
            <v>43701</v>
          </cell>
          <cell r="B8677" t="str">
            <v xml:space="preserve">CHAPA/BOBINA LISA EM ALUMINIO, LIGA 1.200 - H14, QUALQUER ESPESSURA, QUALQUER LARGURA                                                                                                                                                                                                                                                                                                                                                                                                                     </v>
          </cell>
          <cell r="C8677" t="str">
            <v xml:space="preserve">KG    </v>
          </cell>
          <cell r="D8677" t="str">
            <v>AS</v>
          </cell>
          <cell r="E8677" t="str">
            <v>35,00</v>
          </cell>
        </row>
        <row r="8678">
          <cell r="A8678">
            <v>1345</v>
          </cell>
          <cell r="B8678" t="str">
            <v xml:space="preserve">CHAPA/PAINEL DE MADEIRA COMPENSADA PLASTIFICADA (MADEIRITE PLASTIFICADO) PARA FORMA DE CONCRETO, DE 2200 x 1100 MM, E = *17* MM                                                                                                                                                                                                                                                                                                                                                                           </v>
          </cell>
          <cell r="C8678" t="str">
            <v xml:space="preserve">M2    </v>
          </cell>
          <cell r="D8678" t="str">
            <v>CR</v>
          </cell>
          <cell r="E8678" t="str">
            <v>111,63</v>
          </cell>
        </row>
        <row r="8679">
          <cell r="A8679">
            <v>1346</v>
          </cell>
          <cell r="B8679" t="str">
            <v xml:space="preserve">CHAPA/PAINEL DE MADEIRA COMPENSADA PLASTIFICADA (MADEIRITE PLASTIFICADO) PARA FORMA DE CONCRETO, DE 2200 x 1100 MM, E = 10 MM                                                                                                                                                                                                                                                                                                                                                                             </v>
          </cell>
          <cell r="C8679" t="str">
            <v xml:space="preserve">M2    </v>
          </cell>
          <cell r="D8679" t="str">
            <v>CR</v>
          </cell>
          <cell r="E8679" t="str">
            <v>64,93</v>
          </cell>
        </row>
        <row r="8680">
          <cell r="A8680">
            <v>1347</v>
          </cell>
          <cell r="B8680" t="str">
            <v xml:space="preserve">CHAPA/PAINEL DE MADEIRA COMPENSADA PLASTIFICADA (MADEIRITE PLASTIFICADO) PARA FORMA DE CONCRETO, DE 2200 x 1100 MM, E = 12 MM                                                                                                                                                                                                                                                                                                                                                                             </v>
          </cell>
          <cell r="C8680" t="str">
            <v xml:space="preserve">M2    </v>
          </cell>
          <cell r="D8680" t="str">
            <v>CR</v>
          </cell>
          <cell r="E8680" t="str">
            <v>80,46</v>
          </cell>
        </row>
        <row r="8681">
          <cell r="A8681">
            <v>43678</v>
          </cell>
          <cell r="B8681" t="str">
            <v xml:space="preserve">CHAPA/PAINEL DE MADEIRA COMPENSADA PLASTIFICADA (MADEIRITE PLASTIFICADO) PARA FORMA DE CONCRETO, DE 2200 X 1100 MM, E = 14 MM                                                                                                                                                                                                                                                                                                                                                                             </v>
          </cell>
          <cell r="C8681" t="str">
            <v xml:space="preserve">M2    </v>
          </cell>
          <cell r="D8681" t="str">
            <v>CR</v>
          </cell>
          <cell r="E8681" t="str">
            <v>93,33</v>
          </cell>
        </row>
        <row r="8682">
          <cell r="A8682">
            <v>43680</v>
          </cell>
          <cell r="B8682" t="str">
            <v xml:space="preserve">CHAPA/PAINEL DE MADEIRA COMPENSADA PLASTIFICADA (MADEIRITE PLASTIFICADO) PARA FORMA DE CONCRETO, DE 2200 X 1100 MM, E = 20 MM                                                                                                                                                                                                                                                                                                                                                                             </v>
          </cell>
          <cell r="C8682" t="str">
            <v xml:space="preserve">M2    </v>
          </cell>
          <cell r="D8682" t="str">
            <v>CR</v>
          </cell>
          <cell r="E8682" t="str">
            <v>134,44</v>
          </cell>
        </row>
        <row r="8683">
          <cell r="A8683">
            <v>43679</v>
          </cell>
          <cell r="B8683" t="str">
            <v xml:space="preserve">CHAPA/PAINEL DE MADEIRA COMPENSADA PLASTIFICADA (MADEIRITE PLASTIFICADO) PARA FORMA DE CONCRETO, DE 2200 X 1100 MM, E = 6 MM                                                                                                                                                                                                                                                                                                                                                                              </v>
          </cell>
          <cell r="C8683" t="str">
            <v xml:space="preserve">M2    </v>
          </cell>
          <cell r="D8683" t="str">
            <v>CR</v>
          </cell>
          <cell r="E8683" t="str">
            <v>47,18</v>
          </cell>
        </row>
        <row r="8684">
          <cell r="A8684">
            <v>1355</v>
          </cell>
          <cell r="B8684" t="str">
            <v xml:space="preserve">CHAPA/PAINEL DE MADEIRA COMPENSADA RESINADA (MADEIRITE RESINADO ROSA) PARA FORMA DE CONCRETO, DE 2200 x 1100 MM, E = 14 MM                                                                                                                                                                                                                                                                                                                                                                                </v>
          </cell>
          <cell r="C8684" t="str">
            <v xml:space="preserve">M2    </v>
          </cell>
          <cell r="D8684" t="str">
            <v>CR</v>
          </cell>
          <cell r="E8684" t="str">
            <v>53,69</v>
          </cell>
        </row>
        <row r="8685">
          <cell r="A8685">
            <v>1358</v>
          </cell>
          <cell r="B8685" t="str">
            <v xml:space="preserve">CHAPA/PAINEL DE MADEIRA COMPENSADA RESINADA (MADEIRITE RESINADO ROSA) PARA FORMA DE CONCRETO, DE 2200 x 1100 MM, E = 17 MM                                                                                                                                                                                                                                                                                                                                                                                </v>
          </cell>
          <cell r="C8685" t="str">
            <v xml:space="preserve">M2    </v>
          </cell>
          <cell r="D8685" t="str">
            <v>CR</v>
          </cell>
          <cell r="E8685" t="str">
            <v>65,92</v>
          </cell>
        </row>
        <row r="8686">
          <cell r="A8686">
            <v>43681</v>
          </cell>
          <cell r="B8686" t="str">
            <v xml:space="preserve">CHAPA/PAINEL DE MADEIRA COMPENSADA RESINADA (MADEIRITE RESINADO ROSA) PARA FORMA DE CONCRETO, DE 2200 x 1100 MM, E = 8 A 12 MM                                                                                                                                                                                                                                                                                                                                                                            </v>
          </cell>
          <cell r="C8686" t="str">
            <v xml:space="preserve">M2    </v>
          </cell>
          <cell r="D8686" t="str">
            <v xml:space="preserve">C </v>
          </cell>
          <cell r="E8686" t="str">
            <v>41,53</v>
          </cell>
        </row>
        <row r="8687">
          <cell r="A8687">
            <v>43677</v>
          </cell>
          <cell r="B8687" t="str">
            <v xml:space="preserve">CHAPA/PAINEL DE MADEIRA COMPENSADA RESINADA (MADEIRITE RESINADO ROSA) PARA FORMA DE CONCRETO, DE 2200 X 1100 MM, E = 20 MM                                                                                                                                                                                                                                                                                                                                                                                </v>
          </cell>
          <cell r="C8687" t="str">
            <v xml:space="preserve">M2    </v>
          </cell>
          <cell r="D8687" t="str">
            <v>CR</v>
          </cell>
          <cell r="E8687" t="str">
            <v>81,78</v>
          </cell>
        </row>
        <row r="8688">
          <cell r="A8688">
            <v>43682</v>
          </cell>
          <cell r="B8688" t="str">
            <v xml:space="preserve">CHAPA/PAINEL DE MADEIRA COMPENSADA RESINADA (MADEIRITE RESINADO ROSA) PARA FORMA DE CONCRETO, DE 2200 X 1100 MM, E = 6 MM                                                                                                                                                                                                                                                                                                                                                                                 </v>
          </cell>
          <cell r="C8688" t="str">
            <v xml:space="preserve">M2    </v>
          </cell>
          <cell r="D8688" t="str">
            <v>CR</v>
          </cell>
          <cell r="E8688" t="str">
            <v>25,07</v>
          </cell>
        </row>
        <row r="8689">
          <cell r="A8689">
            <v>20971</v>
          </cell>
          <cell r="B8689" t="str">
            <v xml:space="preserve">CHAVE DUPLA PARA CONEXOES TIPO STORZ, ENGATE RAPIDO 1 1/2" X 2 1/2", EM LATAO, PARA INSTALACAO PREDIAL COMBATE A INCENDIO                                                                                                                                                                                                                                                                                                                                                                                 </v>
          </cell>
          <cell r="C8689" t="str">
            <v xml:space="preserve">UN    </v>
          </cell>
          <cell r="D8689" t="str">
            <v>CR</v>
          </cell>
          <cell r="E8689" t="str">
            <v>17,47</v>
          </cell>
        </row>
        <row r="8690">
          <cell r="A8690">
            <v>39746</v>
          </cell>
          <cell r="B8690" t="str">
            <v xml:space="preserve">CHUMBADOR DE ACO GALVANIZADO, 1" X 600 MM, PARA POSTES DE ACO COM BASE, INCLUSO PORCA E ARRUELA                                                                                                                                                                                                                                                                                                                                                                                                           </v>
          </cell>
          <cell r="C8690" t="str">
            <v xml:space="preserve">UN    </v>
          </cell>
          <cell r="D8690" t="str">
            <v>AS</v>
          </cell>
          <cell r="E8690" t="str">
            <v>91,79</v>
          </cell>
        </row>
        <row r="8691">
          <cell r="A8691">
            <v>13279</v>
          </cell>
          <cell r="B8691" t="str">
            <v xml:space="preserve">CHUMBADOR DE ACO TIPO PARABOLT, * 5/8" X 200* MM,  COM PORCA E ARRUELA                                                                                                                                                                                                                                                                                                                                                                                                                                    </v>
          </cell>
          <cell r="C8691" t="str">
            <v xml:space="preserve">KG    </v>
          </cell>
          <cell r="D8691" t="str">
            <v>AS</v>
          </cell>
          <cell r="E8691" t="str">
            <v>23,24</v>
          </cell>
        </row>
        <row r="8692">
          <cell r="A8692">
            <v>11977</v>
          </cell>
          <cell r="B8692" t="str">
            <v xml:space="preserve">CHUMBADOR DE ACO, DIAMETRO 1/2", COMPRIMENTO 75 MM                                                                                                                                                                                                                                                                                                                                                                                                                                                        </v>
          </cell>
          <cell r="C8692" t="str">
            <v xml:space="preserve">UN    </v>
          </cell>
          <cell r="D8692" t="str">
            <v>AS</v>
          </cell>
          <cell r="E8692" t="str">
            <v>12,04</v>
          </cell>
        </row>
        <row r="8693">
          <cell r="A8693">
            <v>11975</v>
          </cell>
          <cell r="B8693" t="str">
            <v xml:space="preserve">CHUMBADOR DE ACO, DIAMETRO 5/8", COMPRIMENTO 6", COM PORCA                                                                                                                                                                                                                                                                                                                                                                                                                                                </v>
          </cell>
          <cell r="C8693" t="str">
            <v xml:space="preserve">UN    </v>
          </cell>
          <cell r="D8693" t="str">
            <v>AS</v>
          </cell>
          <cell r="E8693" t="str">
            <v>26,39</v>
          </cell>
        </row>
        <row r="8694">
          <cell r="A8694">
            <v>11976</v>
          </cell>
          <cell r="B8694" t="str">
            <v xml:space="preserve">CHUMBADOR, DIAMETRO 1/4" COM PARAFUSO 1/4" X 40 MM                                                                                                                                                                                                                                                                                                                                                                                                                                                        </v>
          </cell>
          <cell r="C8694" t="str">
            <v xml:space="preserve">UN    </v>
          </cell>
          <cell r="D8694" t="str">
            <v>AS</v>
          </cell>
          <cell r="E8694" t="str">
            <v>1,35</v>
          </cell>
        </row>
        <row r="8695">
          <cell r="A8695">
            <v>1368</v>
          </cell>
          <cell r="B8695" t="str">
            <v xml:space="preserve">CHUVEIRO COMUM EM PLASTICO BRANCO, COM CANO, 3 TEMPERATURAS, 5500 W (110/220 V)                                                                                                                                                                                                                                                                                                                                                                                                                           </v>
          </cell>
          <cell r="C8695" t="str">
            <v xml:space="preserve">UN    </v>
          </cell>
          <cell r="D8695" t="str">
            <v xml:space="preserve">C </v>
          </cell>
          <cell r="E8695" t="str">
            <v>81,77</v>
          </cell>
        </row>
        <row r="8696">
          <cell r="A8696">
            <v>1367</v>
          </cell>
          <cell r="B8696" t="str">
            <v xml:space="preserve">CHUVEIRO COMUM EM PLASTICO CROMADO, COM CANO, 4 TEMPERATURAS (110/220 V)                                                                                                                                                                                                                                                                                                                                                                                                                                  </v>
          </cell>
          <cell r="C8696" t="str">
            <v xml:space="preserve">UN    </v>
          </cell>
          <cell r="D8696" t="str">
            <v>CR</v>
          </cell>
          <cell r="E8696" t="str">
            <v>264,50</v>
          </cell>
        </row>
        <row r="8697">
          <cell r="A8697">
            <v>1380</v>
          </cell>
          <cell r="B8697" t="str">
            <v xml:space="preserve">CIMENTO BRANCO NAO ESTRUTURAL (CPB - NAO ESTRUTURAL)                                                                                                                                                                                                                                                                                                                                                                                                                                                      </v>
          </cell>
          <cell r="C8697" t="str">
            <v xml:space="preserve">KG    </v>
          </cell>
          <cell r="D8697" t="str">
            <v>CR</v>
          </cell>
          <cell r="E8697" t="str">
            <v>6,69</v>
          </cell>
        </row>
        <row r="8698">
          <cell r="A8698">
            <v>1375</v>
          </cell>
          <cell r="B8698" t="str">
            <v xml:space="preserve">CIMENTO IMPERMEABILIZANTE DE PEGA ULTRARRAPIDA PARA TAMPONAMENTOS                                                                                                                                                                                                                                                                                                                                                                                                                                         </v>
          </cell>
          <cell r="C8698" t="str">
            <v xml:space="preserve">KG    </v>
          </cell>
          <cell r="D8698" t="str">
            <v>CR</v>
          </cell>
          <cell r="E8698" t="str">
            <v>25,93</v>
          </cell>
        </row>
        <row r="8699">
          <cell r="A8699">
            <v>1379</v>
          </cell>
          <cell r="B8699" t="str">
            <v xml:space="preserve">CIMENTO PORTLAND COMPOSTO CP II-32                                                                                                                                                                                                                                                                                                                                                                                                                                                                        </v>
          </cell>
          <cell r="C8699" t="str">
            <v xml:space="preserve">KG    </v>
          </cell>
          <cell r="D8699" t="str">
            <v xml:space="preserve">C </v>
          </cell>
          <cell r="E8699" t="str">
            <v>1,00</v>
          </cell>
        </row>
        <row r="8700">
          <cell r="A8700">
            <v>13284</v>
          </cell>
          <cell r="B8700" t="str">
            <v xml:space="preserve">CIMENTO PORTLAND DE ALTO FORNO (AF) CP III-40                                                                                                                                                                                                                                                                                                                                                                                                                                                             </v>
          </cell>
          <cell r="C8700" t="str">
            <v xml:space="preserve">KG    </v>
          </cell>
          <cell r="D8700" t="str">
            <v>CR</v>
          </cell>
          <cell r="E8700" t="str">
            <v>0,90</v>
          </cell>
        </row>
        <row r="8701">
          <cell r="A8701">
            <v>44528</v>
          </cell>
          <cell r="B8701" t="str">
            <v xml:space="preserve">CIMENTO PORTLAND ESTRUTURAL BRANCO CPB - 32 ou CPB - 40                                                                                                                                                                                                                                                                                                                                                                                                                                                   </v>
          </cell>
          <cell r="C8701" t="str">
            <v xml:space="preserve">KG    </v>
          </cell>
          <cell r="D8701" t="str">
            <v>CR</v>
          </cell>
          <cell r="E8701" t="str">
            <v>5,33</v>
          </cell>
        </row>
        <row r="8702">
          <cell r="A8702">
            <v>34753</v>
          </cell>
          <cell r="B8702" t="str">
            <v xml:space="preserve">CIMENTO PORTLAND POZOLANICO CP IV-32                                                                                                                                                                                                                                                                                                                                                                                                                                                                      </v>
          </cell>
          <cell r="C8702" t="str">
            <v xml:space="preserve">KG    </v>
          </cell>
          <cell r="D8702" t="str">
            <v>CR</v>
          </cell>
          <cell r="E8702" t="str">
            <v>0,97</v>
          </cell>
        </row>
        <row r="8703">
          <cell r="A8703">
            <v>420</v>
          </cell>
          <cell r="B8703" t="str">
            <v xml:space="preserve">CINTA CIRCULAR EM ACO GALVANIZADO DE 150 MM DE DIAMETRO PARA FIXACAO DE CAIXA MEDICAO, INCLUI PARAFUSOS E PORCAS                                                                                                                                                                                                                                                                                                                                                                                          </v>
          </cell>
          <cell r="C8703" t="str">
            <v xml:space="preserve">UN    </v>
          </cell>
          <cell r="D8703" t="str">
            <v>CR</v>
          </cell>
          <cell r="E8703" t="str">
            <v>37,68</v>
          </cell>
        </row>
        <row r="8704">
          <cell r="A8704">
            <v>12327</v>
          </cell>
          <cell r="B8704" t="str">
            <v xml:space="preserve">CINTA CIRCULAR EM ACO GALVANIZADO DE 210 MM DE DIAMETRO PARA INSTALACAO DE TRANSFORMADOR EM POSTE DE CONCRETO                                                                                                                                                                                                                                                                                                                                                                                             </v>
          </cell>
          <cell r="C8704" t="str">
            <v xml:space="preserve">UN    </v>
          </cell>
          <cell r="D8704" t="str">
            <v>CR</v>
          </cell>
          <cell r="E8704" t="str">
            <v>44,88</v>
          </cell>
        </row>
        <row r="8705">
          <cell r="A8705">
            <v>36148</v>
          </cell>
          <cell r="B8705" t="str">
            <v xml:space="preserve">CINTURAO DE SEGURANCA TIPO PARAQUEDISTA, FIVELA EM ACO, AJUSTE NO SUSPENSARIO, CINTURA E PERNAS                                                                                                                                                                                                                                                                                                                                                                                                           </v>
          </cell>
          <cell r="C8705" t="str">
            <v xml:space="preserve">UN    </v>
          </cell>
          <cell r="D8705" t="str">
            <v>CR</v>
          </cell>
          <cell r="E8705" t="str">
            <v>74,25</v>
          </cell>
        </row>
        <row r="8706">
          <cell r="A8706">
            <v>12329</v>
          </cell>
          <cell r="B8706" t="str">
            <v xml:space="preserve">COBRE ELETROLITICO EM BARRA OU CHAPA                                                                                                                                                                                                                                                                                                                                                                                                                                                                      </v>
          </cell>
          <cell r="C8706" t="str">
            <v xml:space="preserve">KG    </v>
          </cell>
          <cell r="D8706" t="str">
            <v>CR</v>
          </cell>
          <cell r="E8706" t="str">
            <v>121,95</v>
          </cell>
        </row>
        <row r="8707">
          <cell r="A8707">
            <v>1339</v>
          </cell>
          <cell r="B8707" t="str">
            <v xml:space="preserve">COLA A BASE DE RESINA SINTETICA PARA CHAPA DE LAMINADO MELAMINICO                                                                                                                                                                                                                                                                                                                                                                                                                                         </v>
          </cell>
          <cell r="C8707" t="str">
            <v xml:space="preserve">KG    </v>
          </cell>
          <cell r="D8707" t="str">
            <v>AS</v>
          </cell>
          <cell r="E8707" t="str">
            <v>62,30</v>
          </cell>
        </row>
        <row r="8708">
          <cell r="A8708">
            <v>44396</v>
          </cell>
          <cell r="B8708" t="str">
            <v xml:space="preserve">COLA BRANCA BASE PVA                                                                                                                                                                                                                                                                                                                                                                                                                                                                                      </v>
          </cell>
          <cell r="C8708" t="str">
            <v xml:space="preserve">KG    </v>
          </cell>
          <cell r="D8708" t="str">
            <v>CR</v>
          </cell>
          <cell r="E8708" t="str">
            <v>34,85</v>
          </cell>
        </row>
        <row r="8709">
          <cell r="A8709">
            <v>44327</v>
          </cell>
          <cell r="B8709" t="str">
            <v xml:space="preserve">COLA PARA TUBOS E MANTAS ELASTOMERICAS, A BASE DE SOLVENTE                                                                                                                                                                                                                                                                                                                                                                                                                                                </v>
          </cell>
          <cell r="C8709" t="str">
            <v xml:space="preserve">L     </v>
          </cell>
          <cell r="D8709" t="str">
            <v>CR</v>
          </cell>
          <cell r="E8709" t="str">
            <v>118,53</v>
          </cell>
        </row>
        <row r="8710">
          <cell r="A8710">
            <v>37418</v>
          </cell>
          <cell r="B8710" t="str">
            <v xml:space="preserve">COLAR DE TOMADA EM POLIPROPILENO, PP, COM PARAFUSOS, PARA PEAD, 63 X 1/2" - LIGACAO PREDIAL DE AGUA                                                                                                                                                                                                                                                                                                                                                                                                       </v>
          </cell>
          <cell r="C8710" t="str">
            <v xml:space="preserve">UN    </v>
          </cell>
          <cell r="D8710" t="str">
            <v>AS</v>
          </cell>
          <cell r="E8710" t="str">
            <v>15,40</v>
          </cell>
        </row>
        <row r="8711">
          <cell r="A8711">
            <v>37419</v>
          </cell>
          <cell r="B8711" t="str">
            <v xml:space="preserve">COLAR DE TOMADA EM POLIPROPILENO, PP, COM PARAFUSOS, PARA PEAD, 63 X 3/4" - LIGACAO PREDIAL DE AGUA                                                                                                                                                                                                                                                                                                                                                                                                       </v>
          </cell>
          <cell r="C8711" t="str">
            <v xml:space="preserve">UN    </v>
          </cell>
          <cell r="D8711" t="str">
            <v>AS</v>
          </cell>
          <cell r="E8711" t="str">
            <v>15,81</v>
          </cell>
        </row>
        <row r="8712">
          <cell r="A8712">
            <v>1427</v>
          </cell>
          <cell r="B8712" t="str">
            <v xml:space="preserve">COLAR TOMADA PVC, COM TRAVAS, SAIDA COM ROSCA, DE 110 MM X 1/2" OU 110 MM X 3/4", PARA LIGACAO PREDIAL DE AGUA                                                                                                                                                                                                                                                                                                                                                                                            </v>
          </cell>
          <cell r="C8712" t="str">
            <v xml:space="preserve">UN    </v>
          </cell>
          <cell r="D8712" t="str">
            <v>AS</v>
          </cell>
          <cell r="E8712" t="str">
            <v>15,68</v>
          </cell>
        </row>
        <row r="8713">
          <cell r="A8713">
            <v>1402</v>
          </cell>
          <cell r="B8713" t="str">
            <v xml:space="preserve">COLAR TOMADA PVC, COM TRAVAS, SAIDA COM ROSCA, DE 32 MM X 1/2" OU 32 MM X 3/4", PARA LIGACAO PREDIAL DE AGUA                                                                                                                                                                                                                                                                                                                                                                                              </v>
          </cell>
          <cell r="C8713" t="str">
            <v xml:space="preserve">UN    </v>
          </cell>
          <cell r="D8713" t="str">
            <v>AS</v>
          </cell>
          <cell r="E8713" t="str">
            <v>5,42</v>
          </cell>
        </row>
        <row r="8714">
          <cell r="A8714">
            <v>1420</v>
          </cell>
          <cell r="B8714" t="str">
            <v xml:space="preserve">COLAR TOMADA PVC, COM TRAVAS, SAIDA COM ROSCA, DE 40 MM X 1/2" OU 40 MM X 3/4", PARA LIGACAO PREDIAL DE AGUA                                                                                                                                                                                                                                                                                                                                                                                              </v>
          </cell>
          <cell r="C8714" t="str">
            <v xml:space="preserve">UN    </v>
          </cell>
          <cell r="D8714" t="str">
            <v>AS</v>
          </cell>
          <cell r="E8714" t="str">
            <v>6,97</v>
          </cell>
        </row>
        <row r="8715">
          <cell r="A8715">
            <v>1419</v>
          </cell>
          <cell r="B8715" t="str">
            <v xml:space="preserve">COLAR TOMADA PVC, COM TRAVAS, SAIDA COM ROSCA, DE 50 MM X 1/2" OU 50 MM X 3/4", PARA LIGACAO PREDIAL DE AGUA                                                                                                                                                                                                                                                                                                                                                                                              </v>
          </cell>
          <cell r="C8715" t="str">
            <v xml:space="preserve">UN    </v>
          </cell>
          <cell r="D8715" t="str">
            <v>AS</v>
          </cell>
          <cell r="E8715" t="str">
            <v>8,42</v>
          </cell>
        </row>
        <row r="8716">
          <cell r="A8716">
            <v>1414</v>
          </cell>
          <cell r="B8716" t="str">
            <v xml:space="preserve">COLAR TOMADA PVC, COM TRAVAS, SAIDA COM ROSCA, DE 60 MM X 1/2" OU 60 MM X 3/4", PARA LIGACAO PREDIAL DE AGUA                                                                                                                                                                                                                                                                                                                                                                                              </v>
          </cell>
          <cell r="C8716" t="str">
            <v xml:space="preserve">UN    </v>
          </cell>
          <cell r="D8716" t="str">
            <v>AS</v>
          </cell>
          <cell r="E8716" t="str">
            <v>8,24</v>
          </cell>
        </row>
        <row r="8717">
          <cell r="A8717">
            <v>1413</v>
          </cell>
          <cell r="B8717" t="str">
            <v xml:space="preserve">COLAR TOMADA PVC, COM TRAVAS, SAIDA COM ROSCA, DE 75 MM X 1/2" OU 75 MM X 3/4", PARA LIGACAO PREDIAL DE AGUA                                                                                                                                                                                                                                                                                                                                                                                              </v>
          </cell>
          <cell r="C8717" t="str">
            <v xml:space="preserve">UN    </v>
          </cell>
          <cell r="D8717" t="str">
            <v>AS</v>
          </cell>
          <cell r="E8717" t="str">
            <v>12,18</v>
          </cell>
        </row>
        <row r="8718">
          <cell r="A8718">
            <v>1412</v>
          </cell>
          <cell r="B8718" t="str">
            <v xml:space="preserve">COLAR TOMADA PVC, COM TRAVAS, SAIDA COM ROSCA, DE 85 MM X 1/2" OU 85 MM X 3/4", PARA LIGACAO PREDIAL DE AGUA                                                                                                                                                                                                                                                                                                                                                                                              </v>
          </cell>
          <cell r="C8718" t="str">
            <v xml:space="preserve">UN    </v>
          </cell>
          <cell r="D8718" t="str">
            <v>AS</v>
          </cell>
          <cell r="E8718" t="str">
            <v>10,32</v>
          </cell>
        </row>
        <row r="8719">
          <cell r="A8719">
            <v>1406</v>
          </cell>
          <cell r="B8719" t="str">
            <v xml:space="preserve">COLAR TOMADA PVC, COM TRAVAS, SAIDA ROSCAVEL COM BUCHA DE LATAO, DE 60 MM X 1/2" OU 60 MM X 3/4", PARA LIGACAO PREDIAL DE AGUA                                                                                                                                                                                                                                                                                                                                                                            </v>
          </cell>
          <cell r="C8719" t="str">
            <v xml:space="preserve">UN    </v>
          </cell>
          <cell r="D8719" t="str">
            <v>AS</v>
          </cell>
          <cell r="E8719" t="str">
            <v>12,45</v>
          </cell>
        </row>
        <row r="8720">
          <cell r="A8720">
            <v>11281</v>
          </cell>
          <cell r="B8720" t="str">
            <v xml:space="preserve">COMPACTADOR DE SOLO A PERCUSSAO (SOQUETE), A GASOLINA 4 TEMPOS, PESO 55 A 65 KG, FORCA DE IMPACTO 1.000 A 1.500 KGF, FREQ. 600 A 700 GOLPES P/ MINUTO, VELOCIDADE TRABALHO DE 10 A 15 M/MIN, POT. DE 2,00 A 3,00 HP                                                                                                                                                                                                                                                                                       </v>
          </cell>
          <cell r="C8720" t="str">
            <v xml:space="preserve">UN    </v>
          </cell>
          <cell r="D8720" t="str">
            <v>AS</v>
          </cell>
          <cell r="E8720" t="str">
            <v>10.469,45</v>
          </cell>
        </row>
        <row r="8721">
          <cell r="A8721">
            <v>1442</v>
          </cell>
          <cell r="B8721" t="str">
            <v xml:space="preserve">COMPACTADOR DE SOLO TIPO PLACA VIBRATORIA REVERSIVEL, A GASOLINA 4 TEMPOS, PESO 125 A 150 KG, FORCA CENTRIF. 2500 A 2800 KGF, LARG. TRABALHO 400 A 450 MM, FREQ. VIBRACAO 4300 A 4500 RPM, VELOC. TRABALHO 15 A 20 M/MIN, POT. 5,5 A 6,0 HP                                                                                                                                                                                                                                                               </v>
          </cell>
          <cell r="C8721" t="str">
            <v xml:space="preserve">UN    </v>
          </cell>
          <cell r="D8721" t="str">
            <v>AS</v>
          </cell>
          <cell r="E8721" t="str">
            <v>8.789,02</v>
          </cell>
        </row>
        <row r="8722">
          <cell r="A8722">
            <v>13457</v>
          </cell>
          <cell r="B8722" t="str">
            <v xml:space="preserve">COMPACTADOR DE SOLO TIPO PLACA VIBRATORIA REVERSIVEL, A GASOLINA 4 TEMPOS, PESO 150 A 175 KG, FORCA CENTRIF. 2800 A 3100 KGF, LARG. TRABALHO DE 450 A 520 MM, FREQ. VIBRACAO 4000 A 4300 RPM, VELOC. TRABALHO DE 15 A 20 M/MIN, POT. DE 6,0 A 7,0 HP                                                                                                                                                                                                                                                      </v>
          </cell>
          <cell r="C8722" t="str">
            <v xml:space="preserve">UN    </v>
          </cell>
          <cell r="D8722" t="str">
            <v>AS</v>
          </cell>
          <cell r="E8722" t="str">
            <v>7.586,55</v>
          </cell>
        </row>
        <row r="8723">
          <cell r="A8723">
            <v>40699</v>
          </cell>
          <cell r="B8723" t="str">
            <v xml:space="preserve">COMPACTADOR DE SOLO, TIPO PLACA VIBRATORIA NAO REVERSIVEL, A GASOLINA 4 TEMPOS, PESO 80 A 120 KG, FORCA CENTRIF. DE 1300 A 2000 KGF, LARG. TRABALHO DE 400 A 500 MM, FREQ. VIBRACAO DE 4800 A 6000 RPM, VELOCIDADE TRABALHO DE 20 A 30 M/MIN, POT. DE 5,0 A 6,0 HP                                                                                                                                                                                                                                        </v>
          </cell>
          <cell r="C8723" t="str">
            <v xml:space="preserve">UN    </v>
          </cell>
          <cell r="D8723" t="str">
            <v>AS</v>
          </cell>
          <cell r="E8723" t="str">
            <v>5.864,69</v>
          </cell>
        </row>
        <row r="8724">
          <cell r="A8724">
            <v>40701</v>
          </cell>
          <cell r="B8724" t="str">
            <v xml:space="preserve">COMPACTADOR DE SOLO, TIPO PLACA VIBRATORIA REVERSIVEL, A DIESEL, PESO 700 A 820 KG, FORCA CENTRIF. DE 6.200 A 10.000 KGF, LARG. TRABALHO DE 650 A 720 MM, FREQ. VIBRACAO DE 3.000 A 3.500 RPM, VELOCIDADE TRABALHO DE 25 A 30 M/MIN, POT. DE 13,0 A 15,0 HP                                                                                                                                                                                                                                               </v>
          </cell>
          <cell r="C8724" t="str">
            <v xml:space="preserve">UN    </v>
          </cell>
          <cell r="D8724" t="str">
            <v>AS</v>
          </cell>
          <cell r="E8724" t="str">
            <v>103.695,87</v>
          </cell>
        </row>
        <row r="8725">
          <cell r="A8725">
            <v>40700</v>
          </cell>
          <cell r="B8725" t="str">
            <v xml:space="preserve">COMPACTADOR DE SOLO, TIPO PLACA VIBRATORIA REVERSIVEL, A GASOLINA 4 TEMPOS, PESO 160 A 265 KG, FORCA CENTRIF. DE 2750 A 4000 KGF, LARG. TRABALHO DE 430 A 550 MM, FREQ. VIBRACAO DE 4000 A 5500 RPM, VELOCIDADE TRABALHO DE 20 A 25 M/MIN, POT. DE 7,5 A 9,0 HP                                                                                                                                                                                                                                           </v>
          </cell>
          <cell r="C8725" t="str">
            <v xml:space="preserve">UN    </v>
          </cell>
          <cell r="D8725" t="str">
            <v>AS</v>
          </cell>
          <cell r="E8725" t="str">
            <v>13.652,25</v>
          </cell>
        </row>
        <row r="8726">
          <cell r="A8726">
            <v>13458</v>
          </cell>
          <cell r="B8726" t="str">
            <v xml:space="preserve">COMPACTADOR DE SOLOS DE PERCURSAO (SOQUETE) COM MOTOR A GASOLINA 4 TEMPOS DE 4 HP (4 CV)                                                                                                                                                                                                                                                                                                                                                                                                                  </v>
          </cell>
          <cell r="C8726" t="str">
            <v xml:space="preserve">UN    </v>
          </cell>
          <cell r="D8726" t="str">
            <v>AS</v>
          </cell>
          <cell r="E8726" t="str">
            <v>12.973,01</v>
          </cell>
        </row>
        <row r="8727">
          <cell r="A8727">
            <v>11134</v>
          </cell>
          <cell r="B8727" t="str">
            <v xml:space="preserve">COMPENSADO NAVAL - CHAPA/PAINEL EM MADEIRA COMPENSADA PRENSADA, DE 2200 X 1600 MM, E = 10 MM                                                                                                                                                                                                                                                                                                                                                                                                              </v>
          </cell>
          <cell r="C8727" t="str">
            <v xml:space="preserve">M2    </v>
          </cell>
          <cell r="D8727" t="str">
            <v>CR</v>
          </cell>
          <cell r="E8727" t="str">
            <v>92,50</v>
          </cell>
        </row>
        <row r="8728">
          <cell r="A8728">
            <v>11135</v>
          </cell>
          <cell r="B8728" t="str">
            <v xml:space="preserve">COMPENSADO NAVAL - CHAPA/PAINEL EM MADEIRA COMPENSADA PRENSADA, DE 2200 X 1600 MM, E = 12 MM                                                                                                                                                                                                                                                                                                                                                                                                              </v>
          </cell>
          <cell r="C8728" t="str">
            <v xml:space="preserve">M2    </v>
          </cell>
          <cell r="D8728" t="str">
            <v>CR</v>
          </cell>
          <cell r="E8728" t="str">
            <v>99,87</v>
          </cell>
        </row>
        <row r="8729">
          <cell r="A8729">
            <v>11136</v>
          </cell>
          <cell r="B8729" t="str">
            <v xml:space="preserve">COMPENSADO NAVAL - CHAPA/PAINEL EM MADEIRA COMPENSADA PRENSADA, DE 2200 X 1600 MM, E = 15 MM                                                                                                                                                                                                                                                                                                                                                                                                              </v>
          </cell>
          <cell r="C8729" t="str">
            <v xml:space="preserve">M2    </v>
          </cell>
          <cell r="D8729" t="str">
            <v>CR</v>
          </cell>
          <cell r="E8729" t="str">
            <v>114,36</v>
          </cell>
        </row>
        <row r="8730">
          <cell r="A8730">
            <v>34743</v>
          </cell>
          <cell r="B8730" t="str">
            <v xml:space="preserve">COMPENSADO NAVAL - CHAPA/PAINEL EM MADEIRA COMPENSADA PRENSADA, DE 2200 X 1600 MM, E = 18 MM                                                                                                                                                                                                                                                                                                                                                                                                              </v>
          </cell>
          <cell r="C8730" t="str">
            <v xml:space="preserve">M2    </v>
          </cell>
          <cell r="D8730" t="str">
            <v>CR</v>
          </cell>
          <cell r="E8730" t="str">
            <v>137,98</v>
          </cell>
        </row>
        <row r="8731">
          <cell r="A8731">
            <v>11137</v>
          </cell>
          <cell r="B8731" t="str">
            <v xml:space="preserve">COMPENSADO NAVAL - CHAPA/PAINEL EM MADEIRA COMPENSADA PRENSADA, DE 2200 X 1600 MM, E = 20 MM                                                                                                                                                                                                                                                                                                                                                                                                              </v>
          </cell>
          <cell r="C8731" t="str">
            <v xml:space="preserve">M2    </v>
          </cell>
          <cell r="D8731" t="str">
            <v>CR</v>
          </cell>
          <cell r="E8731" t="str">
            <v>156,71</v>
          </cell>
        </row>
        <row r="8732">
          <cell r="A8732">
            <v>34745</v>
          </cell>
          <cell r="B8732" t="str">
            <v xml:space="preserve">COMPENSADO NAVAL - CHAPA/PAINEL EM MADEIRA COMPENSADA PRENSADA, DE 2200 X 1600 MM, E = 25 MM                                                                                                                                                                                                                                                                                                                                                                                                              </v>
          </cell>
          <cell r="C8732" t="str">
            <v xml:space="preserve">M2    </v>
          </cell>
          <cell r="D8732" t="str">
            <v>CR</v>
          </cell>
          <cell r="E8732" t="str">
            <v>186,36</v>
          </cell>
        </row>
        <row r="8733">
          <cell r="A8733">
            <v>34746</v>
          </cell>
          <cell r="B8733" t="str">
            <v xml:space="preserve">COMPENSADO NAVAL - CHAPA/PAINEL EM MADEIRA COMPENSADA PRENSADA, DE 2200 X 1600 MM, E = 4 MM                                                                                                                                                                                                                                                                                                                                                                                                               </v>
          </cell>
          <cell r="C8733" t="str">
            <v xml:space="preserve">M2    </v>
          </cell>
          <cell r="D8733" t="str">
            <v>CR</v>
          </cell>
          <cell r="E8733" t="str">
            <v>50,82</v>
          </cell>
        </row>
        <row r="8734">
          <cell r="A8734">
            <v>1360</v>
          </cell>
          <cell r="B8734" t="str">
            <v xml:space="preserve">COMPENSADO NAVAL - CHAPA/PAINEL EM MADEIRA COMPENSADA PRENSADA, DE 2200 X 1600 MM, E = 6 MM                                                                                                                                                                                                                                                                                                                                                                                                               </v>
          </cell>
          <cell r="C8734" t="str">
            <v xml:space="preserve">M2    </v>
          </cell>
          <cell r="D8734" t="str">
            <v>CR</v>
          </cell>
          <cell r="E8734" t="str">
            <v>59,29</v>
          </cell>
        </row>
        <row r="8735">
          <cell r="A8735">
            <v>36524</v>
          </cell>
          <cell r="B8735" t="str">
            <v xml:space="preserve">COMPRESSOR DE AR ESTACIONARIO, VAZAO 620 PCM, PRESSAO EFETIVA DE TRABALHO 109 PSI, MOTOR ELETRICO, POTENCIA 127 CV                                                                                                                                                                                                                                                                                                                                                                                        </v>
          </cell>
          <cell r="C8735" t="str">
            <v xml:space="preserve">UN    </v>
          </cell>
          <cell r="D8735" t="str">
            <v>AS</v>
          </cell>
          <cell r="E8735" t="str">
            <v>183.803,46</v>
          </cell>
        </row>
        <row r="8736">
          <cell r="A8736">
            <v>36526</v>
          </cell>
          <cell r="B8736" t="str">
            <v xml:space="preserve">COMPRESSOR DE AR REBOCAVEL VAZAO 400 PCM, PRESSAO EFETIVA DE TRABALHO 102 PSI, MOTOR DIESEL, POTENCIA 110 CV                                                                                                                                                                                                                                                                                                                                                                                              </v>
          </cell>
          <cell r="C8736" t="str">
            <v xml:space="preserve">UN    </v>
          </cell>
          <cell r="D8736" t="str">
            <v>AS</v>
          </cell>
          <cell r="E8736" t="str">
            <v>148.116,31</v>
          </cell>
        </row>
        <row r="8737">
          <cell r="A8737">
            <v>36523</v>
          </cell>
          <cell r="B8737" t="str">
            <v xml:space="preserve">COMPRESSOR DE AR REBOCAVEL VAZAO 748 PCM, PRESSAO EFETIVA DE TRABALHO 102 PSI, MOTOR DIESEL, POTENCIA 210 CV                                                                                                                                                                                                                                                                                                                                                                                              </v>
          </cell>
          <cell r="C8737" t="str">
            <v xml:space="preserve">UN    </v>
          </cell>
          <cell r="D8737" t="str">
            <v>AS</v>
          </cell>
          <cell r="E8737" t="str">
            <v>317.097,03</v>
          </cell>
        </row>
        <row r="8738">
          <cell r="A8738">
            <v>36527</v>
          </cell>
          <cell r="B8738" t="str">
            <v xml:space="preserve">COMPRESSOR DE AR REBOCAVEL VAZAO 860 PCM, PRESSAO EFETIVA DE TRABALHO 102 PSI, MOTOR DIESEL, POTENCIA 250 CV                                                                                                                                                                                                                                                                                                                                                                                              </v>
          </cell>
          <cell r="C8738" t="str">
            <v xml:space="preserve">UN    </v>
          </cell>
          <cell r="D8738" t="str">
            <v>AS</v>
          </cell>
          <cell r="E8738" t="str">
            <v>344.432,69</v>
          </cell>
        </row>
        <row r="8739">
          <cell r="A8739">
            <v>38642</v>
          </cell>
          <cell r="B8739" t="str">
            <v xml:space="preserve">COMPRESSOR DE AR REBOCAVEL, VAZAO 152 PCM, PRESSAO EFETIVA DE TRABALHO 102 PSI, MOTOR DIESEL, POTENCIA 31,5 KW                                                                                                                                                                                                                                                                                                                                                                                            </v>
          </cell>
          <cell r="C8739" t="str">
            <v xml:space="preserve">UN    </v>
          </cell>
          <cell r="D8739" t="str">
            <v>AS</v>
          </cell>
          <cell r="E8739" t="str">
            <v>80.192,77</v>
          </cell>
        </row>
        <row r="8740">
          <cell r="A8740">
            <v>36522</v>
          </cell>
          <cell r="B8740" t="str">
            <v xml:space="preserve">COMPRESSOR DE AR REBOCAVEL, VAZAO 189 PCM, PRESSAO EFETIVA DE TRABALHO 102 PSI, MOTOR DIESEL, POTENCIA 63 CV                                                                                                                                                                                                                                                                                                                                                                                              </v>
          </cell>
          <cell r="C8740" t="str">
            <v xml:space="preserve">UN    </v>
          </cell>
          <cell r="D8740" t="str">
            <v>AS</v>
          </cell>
          <cell r="E8740" t="str">
            <v>93.263,23</v>
          </cell>
        </row>
        <row r="8741">
          <cell r="A8741">
            <v>36525</v>
          </cell>
          <cell r="B8741" t="str">
            <v xml:space="preserve">COMPRESSOR DE AR REBOCAVEL, VAZAO 250 PCM, PRESSAO EFETIVA DE TRABALHO 102 PSI, MOTOR DIESEL, POTENCIA 81 CV                                                                                                                                                                                                                                                                                                                                                                                              </v>
          </cell>
          <cell r="C8741" t="str">
            <v xml:space="preserve">UN    </v>
          </cell>
          <cell r="D8741" t="str">
            <v>AS</v>
          </cell>
          <cell r="E8741" t="str">
            <v>124.901,25</v>
          </cell>
        </row>
        <row r="8742">
          <cell r="A8742">
            <v>13803</v>
          </cell>
          <cell r="B8742" t="str">
            <v xml:space="preserve">COMPRESSOR DE AR REBOCAVEL, VAZAO 89 PCM, PRESSAO EFETIVA DE TRABALHO *102* PSI, MOTOR DIESEL, POTENCIA *20* CV                                                                                                                                                                                                                                                                                                                                                                                           </v>
          </cell>
          <cell r="C8742" t="str">
            <v xml:space="preserve">UN    </v>
          </cell>
          <cell r="D8742" t="str">
            <v>AS</v>
          </cell>
          <cell r="E8742" t="str">
            <v>124.543,86</v>
          </cell>
        </row>
        <row r="8743">
          <cell r="A8743">
            <v>34348</v>
          </cell>
          <cell r="B8743" t="str">
            <v xml:space="preserve">CONCERTINA CLIPADA (DUPLA) EM ACO GALVANIZADO DE ALTA RESISTENCIA, COM ESPIRAL DE 300 MM, D = 2,76 MM                                                                                                                                                                                                                                                                                                                                                                                                     </v>
          </cell>
          <cell r="C8743" t="str">
            <v xml:space="preserve">M     </v>
          </cell>
          <cell r="D8743" t="str">
            <v>CR</v>
          </cell>
          <cell r="E8743" t="str">
            <v>23,23</v>
          </cell>
        </row>
        <row r="8744">
          <cell r="A8744">
            <v>34347</v>
          </cell>
          <cell r="B8744" t="str">
            <v xml:space="preserve">CONCERTINA SIMPLES EM ACO GALVANIZADO DE ALTA RESISTENCIA, COM ESPIRAL DE 300 MM, D = 2,76 MM                                                                                                                                                                                                                                                                                                                                                                                                             </v>
          </cell>
          <cell r="C8744" t="str">
            <v xml:space="preserve">M     </v>
          </cell>
          <cell r="D8744" t="str">
            <v>CR</v>
          </cell>
          <cell r="E8744" t="str">
            <v>16,61</v>
          </cell>
        </row>
        <row r="8745">
          <cell r="A8745">
            <v>11146</v>
          </cell>
          <cell r="B8745" t="str">
            <v xml:space="preserve">CONCRETO AUTOADENSAVEL (CAA) CLASSE DE RESISTENCIA C15, ESPALHAMENTO SF2, COM BOMBEAMENTO (DISPONIBILIZACAO DE BOMBA), SEM O LANCAMENTO (NBR 15823)                                                                                                                                                                                                                                                                                                                                                       </v>
          </cell>
          <cell r="C8745" t="str">
            <v xml:space="preserve">M3    </v>
          </cell>
          <cell r="D8745" t="str">
            <v>CR</v>
          </cell>
          <cell r="E8745" t="str">
            <v>545,74</v>
          </cell>
        </row>
        <row r="8746">
          <cell r="A8746">
            <v>11147</v>
          </cell>
          <cell r="B8746" t="str">
            <v xml:space="preserve">CONCRETO AUTOADENSAVEL (CAA) CLASSE DE RESISTENCIA C20, ESPALHAMENTO SF2, COM BOMBEAMENTO (DISPONIBILIZACAO DE BOMBA), SEM O LANCAMENTO (NBR 15823)                                                                                                                                                                                                                                                                                                                                                       </v>
          </cell>
          <cell r="C8746" t="str">
            <v xml:space="preserve">M3    </v>
          </cell>
          <cell r="D8746" t="str">
            <v>CR</v>
          </cell>
          <cell r="E8746" t="str">
            <v>567,10</v>
          </cell>
        </row>
        <row r="8747">
          <cell r="A8747">
            <v>34872</v>
          </cell>
          <cell r="B8747" t="str">
            <v xml:space="preserve">CONCRETO AUTOADENSAVEL (CAA) CLASSE DE RESISTENCIA C25, ESPALHAMENTO SF2, COM BOMBEAMENTO (DISPONIBILIZACAO DE BOMBA), SEM O LANCAMENTO (NBR 15823)                                                                                                                                                                                                                                                                                                                                                       </v>
          </cell>
          <cell r="C8747" t="str">
            <v xml:space="preserve">M3    </v>
          </cell>
          <cell r="D8747" t="str">
            <v>CR</v>
          </cell>
          <cell r="E8747" t="str">
            <v>573,47</v>
          </cell>
        </row>
        <row r="8748">
          <cell r="A8748">
            <v>34491</v>
          </cell>
          <cell r="B8748" t="str">
            <v xml:space="preserve">CONCRETO AUTOADENSAVEL (CAA) CLASSE DE RESISTENCIA C30, ESPALHAMENTO SF2, COM BOMBEAMENTO (DISPONIBILIZACAO DE BOMBA), SEM O LANCAMENTO (NBR 15823)                                                                                                                                                                                                                                                                                                                                                       </v>
          </cell>
          <cell r="C8748" t="str">
            <v xml:space="preserve">M3    </v>
          </cell>
          <cell r="D8748" t="str">
            <v>CR</v>
          </cell>
          <cell r="E8748" t="str">
            <v>590,09</v>
          </cell>
        </row>
        <row r="8749">
          <cell r="A8749">
            <v>34770</v>
          </cell>
          <cell r="B8749" t="str">
            <v xml:space="preserve">CONCRETO BETUMINOSO USINADO A QUENTE (CBUQ) PARA PAVIMENTACAO ASFALTICA, PADRAO DNIT, FAIXA C, COM CAP 30/45 - AQUISICAO POSTO USINA                                                                                                                                                                                                                                                                                                                                                                      </v>
          </cell>
          <cell r="C8749" t="str">
            <v xml:space="preserve">T     </v>
          </cell>
          <cell r="D8749" t="str">
            <v>AS</v>
          </cell>
          <cell r="E8749" t="str">
            <v>513,98</v>
          </cell>
        </row>
        <row r="8750">
          <cell r="A8750">
            <v>1518</v>
          </cell>
          <cell r="B8750" t="str">
            <v xml:space="preserve">CONCRETO BETUMINOSO USINADO A QUENTE (CBUQ) PARA PAVIMENTACAO ASFALTICA, PADRAO DNIT, FAIXA C, COM CAP 50/70 - AQUISICAO POSTO USINA                                                                                                                                                                                                                                                                                                                                                                      </v>
          </cell>
          <cell r="C8750" t="str">
            <v xml:space="preserve">T     </v>
          </cell>
          <cell r="D8750" t="str">
            <v>AS</v>
          </cell>
          <cell r="E8750" t="str">
            <v>524,00</v>
          </cell>
        </row>
        <row r="8751">
          <cell r="A8751">
            <v>41965</v>
          </cell>
          <cell r="B8751" t="str">
            <v xml:space="preserve">CONCRETO BETUMINOSO USINADO A QUENTE (CBUQ) PARA PAVIMENTACAO ASFALTICA, PADRAO DNIT, PARA BINDER, COM CAP 50/70 - AQUISICAO POSTO USINA                                                                                                                                                                                                                                                                                                                                                                  </v>
          </cell>
          <cell r="C8751" t="str">
            <v xml:space="preserve">T     </v>
          </cell>
          <cell r="D8751" t="str">
            <v>AS</v>
          </cell>
          <cell r="E8751" t="str">
            <v>459,46</v>
          </cell>
        </row>
        <row r="8752">
          <cell r="A8752">
            <v>1524</v>
          </cell>
          <cell r="B8752" t="str">
            <v xml:space="preserve">CONCRETO USINADO BOMBEAVEL, CLASSE DE RESISTENCIA C20, BRITA 0 E 1, SLUMP = 100 +/- 20 MM, COM BOMBEAMENTO (DISPONIBILIZACAO DE BOMBA), SEM O LANCAMENTO (NBR 8953)                                                                                                                                                                                                                                                                                                                                       </v>
          </cell>
          <cell r="C8752" t="str">
            <v xml:space="preserve">M3    </v>
          </cell>
          <cell r="D8752" t="str">
            <v>CR</v>
          </cell>
          <cell r="E8752" t="str">
            <v>523,60</v>
          </cell>
        </row>
        <row r="8753">
          <cell r="A8753">
            <v>34492</v>
          </cell>
          <cell r="B8753" t="str">
            <v xml:space="preserve">CONCRETO USINADO BOMBEAVEL, CLASSE DE RESISTENCIA C20, COM BRITA 0 E 1, SLUMP = 100 +/- 20 MM, EXCLUI SERVICO DE BOMBEAMENTO (NBR 8953)                                                                                                                                                                                                                                                                                                                                                                   </v>
          </cell>
          <cell r="C8753" t="str">
            <v xml:space="preserve">M3    </v>
          </cell>
          <cell r="D8753" t="str">
            <v xml:space="preserve">C </v>
          </cell>
          <cell r="E8753" t="str">
            <v>485,00</v>
          </cell>
        </row>
        <row r="8754">
          <cell r="A8754">
            <v>38404</v>
          </cell>
          <cell r="B8754" t="str">
            <v xml:space="preserve">CONCRETO USINADO BOMBEAVEL, CLASSE DE RESISTENCIA C20, COM BRITA 0 E 1, SLUMP = 130 +/- 20 MM, EXCLUI SERVICO DE BOMBEAMENTO (NBR 8953)                                                                                                                                                                                                                                                                                                                                                                   </v>
          </cell>
          <cell r="C8754" t="str">
            <v xml:space="preserve">M3    </v>
          </cell>
          <cell r="D8754" t="str">
            <v>CR</v>
          </cell>
          <cell r="E8754" t="str">
            <v>502,36</v>
          </cell>
        </row>
        <row r="8755">
          <cell r="A8755">
            <v>39849</v>
          </cell>
          <cell r="B8755" t="str">
            <v xml:space="preserve">CONCRETO USINADO BOMBEAVEL, CLASSE DE RESISTENCIA C20, COM BRITA 0 E 1, SLUMP = 190 +/- 20 MM, COM BOMBEAMENTO (DISPONIBILIZACAO DE BOMBA), SEM O LANCAMENTO (NBR 8953)                                                                                                                                                                                                                                                                                                                                   </v>
          </cell>
          <cell r="C8755" t="str">
            <v xml:space="preserve">M3    </v>
          </cell>
          <cell r="D8755" t="str">
            <v>CR</v>
          </cell>
          <cell r="E8755" t="str">
            <v>575,71</v>
          </cell>
        </row>
        <row r="8756">
          <cell r="A8756">
            <v>38464</v>
          </cell>
          <cell r="B8756" t="str">
            <v xml:space="preserve">CONCRETO USINADO BOMBEAVEL, CLASSE DE RESISTENCIA C20, COM BRITA 0, SLUMP = 220 +/- 20 MM, COM BOMBEAMENTO (DISPONIBILIZACAO DE BOMBA), SEM O LANCAMENTO (NBR 8953)                                                                                                                                                                                                                                                                                                                                       </v>
          </cell>
          <cell r="C8756" t="str">
            <v xml:space="preserve">M3    </v>
          </cell>
          <cell r="D8756" t="str">
            <v>CR</v>
          </cell>
          <cell r="E8756" t="str">
            <v>584,07</v>
          </cell>
        </row>
        <row r="8757">
          <cell r="A8757">
            <v>1527</v>
          </cell>
          <cell r="B8757" t="str">
            <v xml:space="preserve">CONCRETO USINADO BOMBEAVEL, CLASSE DE RESISTENCIA C25, BRITA 0 E 1, SLUMP = 100 +/- 20 MM, COM BOMBEAMENTO (DISPONIBILIZACAO DE BOMBA), SEM O LANCAMENTO (NBR 8953)                                                                                                                                                                                                                                                                                                                                       </v>
          </cell>
          <cell r="C8757" t="str">
            <v xml:space="preserve">M3    </v>
          </cell>
          <cell r="D8757" t="str">
            <v>CR</v>
          </cell>
          <cell r="E8757" t="str">
            <v>540,22</v>
          </cell>
        </row>
        <row r="8758">
          <cell r="A8758">
            <v>34493</v>
          </cell>
          <cell r="B8758" t="str">
            <v xml:space="preserve">CONCRETO USINADO BOMBEAVEL, CLASSE DE RESISTENCIA C25, COM BRITA 0 E 1, SLUMP = 100 +/- 20 MM, EXCLUI SERVICO DE BOMBEAMENTO (NBR 8953)                                                                                                                                                                                                                                                                                                                                                                   </v>
          </cell>
          <cell r="C8758" t="str">
            <v xml:space="preserve">M3    </v>
          </cell>
          <cell r="D8758" t="str">
            <v>CR</v>
          </cell>
          <cell r="E8758" t="str">
            <v>498,67</v>
          </cell>
        </row>
        <row r="8759">
          <cell r="A8759">
            <v>38405</v>
          </cell>
          <cell r="B8759" t="str">
            <v xml:space="preserve">CONCRETO USINADO BOMBEAVEL, CLASSE DE RESISTENCIA C25, COM BRITA 0 E 1, SLUMP = 130 +/- 20 MM, EXCLUI SERVICO DE BOMBEAMENTO (NBR 8953)                                                                                                                                                                                                                                                                                                                                                                   </v>
          </cell>
          <cell r="C8759" t="str">
            <v xml:space="preserve">M3    </v>
          </cell>
          <cell r="D8759" t="str">
            <v>CR</v>
          </cell>
          <cell r="E8759" t="str">
            <v>517,86</v>
          </cell>
        </row>
        <row r="8760">
          <cell r="A8760">
            <v>38408</v>
          </cell>
          <cell r="B8760" t="str">
            <v xml:space="preserve">CONCRETO USINADO BOMBEAVEL, CLASSE DE RESISTENCIA C25, COM BRITA 0 E 1, SLUMP = 190 +/- 20 MM, EXCLUI SERVICO DE BOMBEAMENTO (NBR 8953)                                                                                                                                                                                                                                                                                                                                                                   </v>
          </cell>
          <cell r="C8760" t="str">
            <v xml:space="preserve">M3    </v>
          </cell>
          <cell r="D8760" t="str">
            <v>CR</v>
          </cell>
          <cell r="E8760" t="str">
            <v>573,22</v>
          </cell>
        </row>
        <row r="8761">
          <cell r="A8761">
            <v>1525</v>
          </cell>
          <cell r="B8761" t="str">
            <v xml:space="preserve">CONCRETO USINADO BOMBEAVEL, CLASSE DE RESISTENCIA C30, BRITA 0 E 1, SLUMP = 100 +/- 20 MM, COM BOMBEAMENTO (DISPONIBILIZACAO DE BOMBA), SEM O LANCAMENTO (NBR 8953)                                                                                                                                                                                                                                                                                                                                       </v>
          </cell>
          <cell r="C8761" t="str">
            <v xml:space="preserve">M3    </v>
          </cell>
          <cell r="D8761" t="str">
            <v>CR</v>
          </cell>
          <cell r="E8761" t="str">
            <v>556,84</v>
          </cell>
        </row>
        <row r="8762">
          <cell r="A8762">
            <v>34494</v>
          </cell>
          <cell r="B8762" t="str">
            <v xml:space="preserve">CONCRETO USINADO BOMBEAVEL, CLASSE DE RESISTENCIA C30, COM BRITA 0 E 1, SLUMP = 100 +/- 20 MM, EXCLUI SERVICO DE BOMBEAMENTO (NBR 8953)                                                                                                                                                                                                                                                                                                                                                                   </v>
          </cell>
          <cell r="C8762" t="str">
            <v xml:space="preserve">M3    </v>
          </cell>
          <cell r="D8762" t="str">
            <v>CR</v>
          </cell>
          <cell r="E8762" t="str">
            <v>515,29</v>
          </cell>
        </row>
        <row r="8763">
          <cell r="A8763">
            <v>38406</v>
          </cell>
          <cell r="B8763" t="str">
            <v xml:space="preserve">CONCRETO USINADO BOMBEAVEL, CLASSE DE RESISTENCIA C30, COM BRITA 0 E 1, SLUMP = 130 +/- 20 MM, EXCLUI SERVICO DE BOMBEAMENTO (NBR 8953)                                                                                                                                                                                                                                                                                                                                                                   </v>
          </cell>
          <cell r="C8763" t="str">
            <v xml:space="preserve">M3    </v>
          </cell>
          <cell r="D8763" t="str">
            <v>CR</v>
          </cell>
          <cell r="E8763" t="str">
            <v>546,82</v>
          </cell>
        </row>
        <row r="8764">
          <cell r="A8764">
            <v>38409</v>
          </cell>
          <cell r="B8764" t="str">
            <v xml:space="preserve">CONCRETO USINADO BOMBEAVEL, CLASSE DE RESISTENCIA C30, COM BRITA 0 E 1, SLUMP = 190 +/- 20 MM, EXCLUI SERVICO DE BOMBEAMENTO (NBR 8953)                                                                                                                                                                                                                                                                                                                                                                   </v>
          </cell>
          <cell r="C8764" t="str">
            <v xml:space="preserve">M3    </v>
          </cell>
          <cell r="D8764" t="str">
            <v>CR</v>
          </cell>
          <cell r="E8764" t="str">
            <v>577,12</v>
          </cell>
        </row>
        <row r="8765">
          <cell r="A8765">
            <v>43360</v>
          </cell>
          <cell r="B8765" t="str">
            <v xml:space="preserve">CONCRETO USINADO BOMBEAVEL, CLASSE DE RESISTENCIA C30, COM BRITA 0 E 1, SLUMP = 220 +/- 30 MM, EXCLUI SERVICO DE BOMBEAMENTO (NBR 8953)                                                                                                                                                                                                                                                                                                                                                                   </v>
          </cell>
          <cell r="C8765" t="str">
            <v xml:space="preserve">M3    </v>
          </cell>
          <cell r="D8765" t="str">
            <v>CR</v>
          </cell>
          <cell r="E8765" t="str">
            <v>601,77</v>
          </cell>
        </row>
        <row r="8766">
          <cell r="A8766">
            <v>11145</v>
          </cell>
          <cell r="B8766" t="str">
            <v xml:space="preserve">CONCRETO USINADO BOMBEAVEL, CLASSE DE RESISTENCIA C35, BRITA 0 E 1, SLUMP = 100 +/- 20 MM, COM BOMBEAMENTO (DISPONIBILIZACAO DE BOMBA), SEM O LANCAMENTO (NBR 8953)                                                                                                                                                                                                                                                                                                                                       </v>
          </cell>
          <cell r="C8766" t="str">
            <v xml:space="preserve">M3    </v>
          </cell>
          <cell r="D8766" t="str">
            <v>CR</v>
          </cell>
          <cell r="E8766" t="str">
            <v>573,47</v>
          </cell>
        </row>
        <row r="8767">
          <cell r="A8767">
            <v>34495</v>
          </cell>
          <cell r="B8767" t="str">
            <v xml:space="preserve">CONCRETO USINADO BOMBEAVEL, CLASSE DE RESISTENCIA C35, COM BRITA 0 E 1, SLUMP = 100 +/- 20 MM, EXCLUI SERVICO DE BOMBEAMENTO (NBR 8953)                                                                                                                                                                                                                                                                                                                                                                   </v>
          </cell>
          <cell r="C8767" t="str">
            <v xml:space="preserve">M3    </v>
          </cell>
          <cell r="D8767" t="str">
            <v>CR</v>
          </cell>
          <cell r="E8767" t="str">
            <v>531,91</v>
          </cell>
        </row>
        <row r="8768">
          <cell r="A8768">
            <v>34479</v>
          </cell>
          <cell r="B8768" t="str">
            <v xml:space="preserve">CONCRETO USINADO BOMBEAVEL, CLASSE DE RESISTENCIA C40, BRITA 0 E 1, SLUMP = 100 +/- 20 MM, COM BOMBEAMENTO (DISPONIBILIZACAO DE BOMBA), SEM O LANCAMENTO (NBR 8953)                                                                                                                                                                                                                                                                                                                                       </v>
          </cell>
          <cell r="C8768" t="str">
            <v xml:space="preserve">M3    </v>
          </cell>
          <cell r="D8768" t="str">
            <v>CR</v>
          </cell>
          <cell r="E8768" t="str">
            <v>590,09</v>
          </cell>
        </row>
        <row r="8769">
          <cell r="A8769">
            <v>34496</v>
          </cell>
          <cell r="B8769" t="str">
            <v xml:space="preserve">CONCRETO USINADO BOMBEAVEL, CLASSE DE RESISTENCIA C40, COM BRITA 0 E 1, SLUMP = 100 +/- 20 MM, EXCLUI SERVICO DE BOMBEAMENTO (NBR 8953)                                                                                                                                                                                                                                                                                                                                                                   </v>
          </cell>
          <cell r="C8769" t="str">
            <v xml:space="preserve">M3    </v>
          </cell>
          <cell r="D8769" t="str">
            <v>CR</v>
          </cell>
          <cell r="E8769" t="str">
            <v>554,88</v>
          </cell>
        </row>
        <row r="8770">
          <cell r="A8770">
            <v>34481</v>
          </cell>
          <cell r="B8770" t="str">
            <v xml:space="preserve">CONCRETO USINADO BOMBEAVEL, CLASSE DE RESISTENCIA C45, BRITA 0 E 1, SLUMP = 100 +/- 20 MM, COM BOMBEAMENTO (DISPONIBILIZACAO DE BOMBA), SEM O LANCAMENTO (NBR 8953)                                                                                                                                                                                                                                                                                                                                       </v>
          </cell>
          <cell r="C8770" t="str">
            <v xml:space="preserve">M3    </v>
          </cell>
          <cell r="D8770" t="str">
            <v>CR</v>
          </cell>
          <cell r="E8770" t="str">
            <v>616,57</v>
          </cell>
        </row>
        <row r="8771">
          <cell r="A8771">
            <v>34483</v>
          </cell>
          <cell r="B8771" t="str">
            <v xml:space="preserve">CONCRETO USINADO BOMBEAVEL, CLASSE DE RESISTENCIA C50, BRITA 0 E 1, SLUMP = 100 +/- 20 MM, COM BOMBEAMENTO (DISPONIBILIZACAO DE BOMBA), SEM O LANCAMENTO (NBR 8953)                                                                                                                                                                                                                                                                                                                                       </v>
          </cell>
          <cell r="C8771" t="str">
            <v xml:space="preserve">M3    </v>
          </cell>
          <cell r="D8771" t="str">
            <v>CR</v>
          </cell>
          <cell r="E8771" t="str">
            <v>658,76</v>
          </cell>
        </row>
        <row r="8772">
          <cell r="A8772">
            <v>34485</v>
          </cell>
          <cell r="B8772" t="str">
            <v xml:space="preserve">CONCRETO USINADO BOMBEAVEL, CLASSE DE RESISTENCIA C60, COM BRITA 0 E 1, SLUMP = 100 +/- 20 MM, COM BOMBEAMENTO (DISPONIBILIZACAO DE BOMBA), SEM O LANCAMENTO (NBR 8953)                                                                                                                                                                                                                                                                                                                                   </v>
          </cell>
          <cell r="C8772" t="str">
            <v xml:space="preserve">M3    </v>
          </cell>
          <cell r="D8772" t="str">
            <v>CR</v>
          </cell>
          <cell r="E8772" t="str">
            <v>704,47</v>
          </cell>
        </row>
        <row r="8773">
          <cell r="A8773">
            <v>14041</v>
          </cell>
          <cell r="B8773" t="str">
            <v xml:space="preserve">CONCRETO USINADO CONVENCIONAL (NAO BOMBEAVEL) CLASSE DE RESISTENCIA C10, COM BRITA 1 E 2, SLUMP = 80 MM +/- 10 MM (NBR 8953)                                                                                                                                                                                                                                                                                                                                                                              </v>
          </cell>
          <cell r="C8773" t="str">
            <v xml:space="preserve">M3    </v>
          </cell>
          <cell r="D8773" t="str">
            <v>CR</v>
          </cell>
          <cell r="E8773" t="str">
            <v>457,94</v>
          </cell>
        </row>
        <row r="8774">
          <cell r="A8774">
            <v>1523</v>
          </cell>
          <cell r="B8774" t="str">
            <v xml:space="preserve">CONCRETO USINADO CONVENCIONAL (NAO BOMBEAVEL) CLASSE DE RESISTENCIA C15, COM BRITA 1 E 2, SLUMP = 80 MM +/- 10 MM (NBR 8953)                                                                                                                                                                                                                                                                                                                                                                              </v>
          </cell>
          <cell r="C8774" t="str">
            <v xml:space="preserve">M3    </v>
          </cell>
          <cell r="D8774" t="str">
            <v>CR</v>
          </cell>
          <cell r="E8774" t="str">
            <v>465,42</v>
          </cell>
        </row>
        <row r="8775">
          <cell r="A8775">
            <v>14052</v>
          </cell>
          <cell r="B8775" t="str">
            <v xml:space="preserve">CONDULETE DE ALUMINIO TIPO B, PARA ELETRODUTO ROSCAVEL DE 1/2", COM TAMPA CEGA                                                                                                                                                                                                                                                                                                                                                                                                                            </v>
          </cell>
          <cell r="C8775" t="str">
            <v xml:space="preserve">UN    </v>
          </cell>
          <cell r="D8775" t="str">
            <v>CR</v>
          </cell>
          <cell r="E8775" t="str">
            <v>13,85</v>
          </cell>
        </row>
        <row r="8776">
          <cell r="A8776">
            <v>14054</v>
          </cell>
          <cell r="B8776" t="str">
            <v xml:space="preserve">CONDULETE DE ALUMINIO TIPO B, PARA ELETRODUTO ROSCAVEL DE 1", COM TAMPA CEGA                                                                                                                                                                                                                                                                                                                                                                                                                              </v>
          </cell>
          <cell r="C8776" t="str">
            <v xml:space="preserve">UN    </v>
          </cell>
          <cell r="D8776" t="str">
            <v>CR</v>
          </cell>
          <cell r="E8776" t="str">
            <v>18,00</v>
          </cell>
        </row>
        <row r="8777">
          <cell r="A8777">
            <v>14053</v>
          </cell>
          <cell r="B8777" t="str">
            <v xml:space="preserve">CONDULETE DE ALUMINIO TIPO B, PARA ELETRODUTO ROSCAVEL DE 3/4", COM TAMPA CEGA                                                                                                                                                                                                                                                                                                                                                                                                                            </v>
          </cell>
          <cell r="C8777" t="str">
            <v xml:space="preserve">UN    </v>
          </cell>
          <cell r="D8777" t="str">
            <v>CR</v>
          </cell>
          <cell r="E8777" t="str">
            <v>14,06</v>
          </cell>
        </row>
        <row r="8778">
          <cell r="A8778">
            <v>2558</v>
          </cell>
          <cell r="B8778" t="str">
            <v xml:space="preserve">CONDULETE DE ALUMINIO TIPO C, PARA ELETRODUTO ROSCAVEL DE 1/2", COM TAMPA CEGA                                                                                                                                                                                                                                                                                                                                                                                                                            </v>
          </cell>
          <cell r="C8778" t="str">
            <v xml:space="preserve">UN    </v>
          </cell>
          <cell r="D8778" t="str">
            <v>CR</v>
          </cell>
          <cell r="E8778" t="str">
            <v>10,58</v>
          </cell>
        </row>
        <row r="8779">
          <cell r="A8779">
            <v>2560</v>
          </cell>
          <cell r="B8779" t="str">
            <v xml:space="preserve">CONDULETE DE ALUMINIO TIPO C, PARA ELETRODUTO ROSCAVEL DE 1", COM TAMPA CEGA                                                                                                                                                                                                                                                                                                                                                                                                                              </v>
          </cell>
          <cell r="C8779" t="str">
            <v xml:space="preserve">UN    </v>
          </cell>
          <cell r="D8779" t="str">
            <v>CR</v>
          </cell>
          <cell r="E8779" t="str">
            <v>18,63</v>
          </cell>
        </row>
        <row r="8780">
          <cell r="A8780">
            <v>2559</v>
          </cell>
          <cell r="B8780" t="str">
            <v xml:space="preserve">CONDULETE DE ALUMINIO TIPO C, PARA ELETRODUTO ROSCAVEL DE 3/4", COM TAMPA CEGA                                                                                                                                                                                                                                                                                                                                                                                                                            </v>
          </cell>
          <cell r="C8780" t="str">
            <v xml:space="preserve">UN    </v>
          </cell>
          <cell r="D8780" t="str">
            <v xml:space="preserve">C </v>
          </cell>
          <cell r="E8780" t="str">
            <v>14,90</v>
          </cell>
        </row>
        <row r="8781">
          <cell r="A8781">
            <v>2592</v>
          </cell>
          <cell r="B8781" t="str">
            <v xml:space="preserve">CONDULETE DE ALUMINIO TIPO C, PARA ELETRODUTO ROSCAVEL DE 4", COM TAMPA CEGA                                                                                                                                                                                                                                                                                                                                                                                                                              </v>
          </cell>
          <cell r="C8781" t="str">
            <v xml:space="preserve">UN    </v>
          </cell>
          <cell r="D8781" t="str">
            <v>CR</v>
          </cell>
          <cell r="E8781" t="str">
            <v>247,01</v>
          </cell>
        </row>
        <row r="8782">
          <cell r="A8782">
            <v>2566</v>
          </cell>
          <cell r="B8782" t="str">
            <v xml:space="preserve">CONDULETE DE ALUMINIO TIPO E, PARA ELETRODUTO ROSCAVEL DE 1  1/4", COM TAMPA CEGA                                                                                                                                                                                                                                                                                                                                                                                                                         </v>
          </cell>
          <cell r="C8782" t="str">
            <v xml:space="preserve">UN    </v>
          </cell>
          <cell r="D8782" t="str">
            <v>CR</v>
          </cell>
          <cell r="E8782" t="str">
            <v>24,86</v>
          </cell>
        </row>
        <row r="8783">
          <cell r="A8783">
            <v>2589</v>
          </cell>
          <cell r="B8783" t="str">
            <v xml:space="preserve">CONDULETE DE ALUMINIO TIPO E, PARA ELETRODUTO ROSCAVEL DE 1 1/2", COM TAMPA CEGA                                                                                                                                                                                                                                                                                                                                                                                                                          </v>
          </cell>
          <cell r="C8783" t="str">
            <v xml:space="preserve">UN    </v>
          </cell>
          <cell r="D8783" t="str">
            <v>CR</v>
          </cell>
          <cell r="E8783" t="str">
            <v>33,04</v>
          </cell>
        </row>
        <row r="8784">
          <cell r="A8784">
            <v>2591</v>
          </cell>
          <cell r="B8784" t="str">
            <v xml:space="preserve">CONDULETE DE ALUMINIO TIPO E, PARA ELETRODUTO ROSCAVEL DE 1/2", COM TAMPA CEGA                                                                                                                                                                                                                                                                                                                                                                                                                            </v>
          </cell>
          <cell r="C8784" t="str">
            <v xml:space="preserve">UN    </v>
          </cell>
          <cell r="D8784" t="str">
            <v>CR</v>
          </cell>
          <cell r="E8784" t="str">
            <v>12,05</v>
          </cell>
        </row>
        <row r="8785">
          <cell r="A8785">
            <v>2590</v>
          </cell>
          <cell r="B8785" t="str">
            <v xml:space="preserve">CONDULETE DE ALUMINIO TIPO E, PARA ELETRODUTO ROSCAVEL DE 1", COM TAMPA CEGA                                                                                                                                                                                                                                                                                                                                                                                                                              </v>
          </cell>
          <cell r="C8785" t="str">
            <v xml:space="preserve">UN    </v>
          </cell>
          <cell r="D8785" t="str">
            <v>CR</v>
          </cell>
          <cell r="E8785" t="str">
            <v>20,27</v>
          </cell>
        </row>
        <row r="8786">
          <cell r="A8786">
            <v>2567</v>
          </cell>
          <cell r="B8786" t="str">
            <v xml:space="preserve">CONDULETE DE ALUMINIO TIPO E, PARA ELETRODUTO ROSCAVEL DE 2", COM TAMPA CEGA                                                                                                                                                                                                                                                                                                                                                                                                                              </v>
          </cell>
          <cell r="C8786" t="str">
            <v xml:space="preserve">UN    </v>
          </cell>
          <cell r="D8786" t="str">
            <v>CR</v>
          </cell>
          <cell r="E8786" t="str">
            <v>48,46</v>
          </cell>
        </row>
        <row r="8787">
          <cell r="A8787">
            <v>2565</v>
          </cell>
          <cell r="B8787" t="str">
            <v xml:space="preserve">CONDULETE DE ALUMINIO TIPO E, PARA ELETRODUTO ROSCAVEL DE 3/4", COM TAMPA CEGA                                                                                                                                                                                                                                                                                                                                                                                                                            </v>
          </cell>
          <cell r="C8787" t="str">
            <v xml:space="preserve">UN    </v>
          </cell>
          <cell r="D8787" t="str">
            <v>CR</v>
          </cell>
          <cell r="E8787" t="str">
            <v>12,07</v>
          </cell>
        </row>
        <row r="8788">
          <cell r="A8788">
            <v>2568</v>
          </cell>
          <cell r="B8788" t="str">
            <v xml:space="preserve">CONDULETE DE ALUMINIO TIPO E, PARA ELETRODUTO ROSCAVEL DE 3", COM TAMPA CEGA                                                                                                                                                                                                                                                                                                                                                                                                                              </v>
          </cell>
          <cell r="C8788" t="str">
            <v xml:space="preserve">UN    </v>
          </cell>
          <cell r="D8788" t="str">
            <v>CR</v>
          </cell>
          <cell r="E8788" t="str">
            <v>134,58</v>
          </cell>
        </row>
        <row r="8789">
          <cell r="A8789">
            <v>2594</v>
          </cell>
          <cell r="B8789" t="str">
            <v xml:space="preserve">CONDULETE DE ALUMINIO TIPO E, PARA ELETRODUTO ROSCAVEL DE 4", COM TAMPA CEGA                                                                                                                                                                                                                                                                                                                                                                                                                              </v>
          </cell>
          <cell r="C8789" t="str">
            <v xml:space="preserve">UN    </v>
          </cell>
          <cell r="D8789" t="str">
            <v>CR</v>
          </cell>
          <cell r="E8789" t="str">
            <v>224,20</v>
          </cell>
        </row>
        <row r="8790">
          <cell r="A8790">
            <v>2587</v>
          </cell>
          <cell r="B8790" t="str">
            <v xml:space="preserve">CONDULETE DE ALUMINIO TIPO LR, PARA ELETRODUTO ROSCAVEL DE 1 1/2", COM TAMPA CEGA                                                                                                                                                                                                                                                                                                                                                                                                                         </v>
          </cell>
          <cell r="C8790" t="str">
            <v xml:space="preserve">UN    </v>
          </cell>
          <cell r="D8790" t="str">
            <v>CR</v>
          </cell>
          <cell r="E8790" t="str">
            <v>38,21</v>
          </cell>
        </row>
        <row r="8791">
          <cell r="A8791">
            <v>2588</v>
          </cell>
          <cell r="B8791" t="str">
            <v xml:space="preserve">CONDULETE DE ALUMINIO TIPO LR, PARA ELETRODUTO ROSCAVEL DE 1 1/4", COM TAMPA CEGA                                                                                                                                                                                                                                                                                                                                                                                                                         </v>
          </cell>
          <cell r="C8791" t="str">
            <v xml:space="preserve">UN    </v>
          </cell>
          <cell r="D8791" t="str">
            <v>CR</v>
          </cell>
          <cell r="E8791" t="str">
            <v>30,35</v>
          </cell>
        </row>
        <row r="8792">
          <cell r="A8792">
            <v>2569</v>
          </cell>
          <cell r="B8792" t="str">
            <v xml:space="preserve">CONDULETE DE ALUMINIO TIPO LR, PARA ELETRODUTO ROSCAVEL DE 1/2", COM TAMPA CEGA                                                                                                                                                                                                                                                                                                                                                                                                                           </v>
          </cell>
          <cell r="C8792" t="str">
            <v xml:space="preserve">UN    </v>
          </cell>
          <cell r="D8792" t="str">
            <v>CR</v>
          </cell>
          <cell r="E8792" t="str">
            <v>11,69</v>
          </cell>
        </row>
        <row r="8793">
          <cell r="A8793">
            <v>2570</v>
          </cell>
          <cell r="B8793" t="str">
            <v xml:space="preserve">CONDULETE DE ALUMINIO TIPO LR, PARA ELETRODUTO ROSCAVEL DE 1", COM TAMPA CEGA                                                                                                                                                                                                                                                                                                                                                                                                                             </v>
          </cell>
          <cell r="C8793" t="str">
            <v xml:space="preserve">UN    </v>
          </cell>
          <cell r="D8793" t="str">
            <v>CR</v>
          </cell>
          <cell r="E8793" t="str">
            <v>19,60</v>
          </cell>
        </row>
        <row r="8794">
          <cell r="A8794">
            <v>2571</v>
          </cell>
          <cell r="B8794" t="str">
            <v xml:space="preserve">CONDULETE DE ALUMINIO TIPO LR, PARA ELETRODUTO ROSCAVEL DE 2", COM TAMPA CEGA                                                                                                                                                                                                                                                                                                                                                                                                                             </v>
          </cell>
          <cell r="C8794" t="str">
            <v xml:space="preserve">UN    </v>
          </cell>
          <cell r="D8794" t="str">
            <v>CR</v>
          </cell>
          <cell r="E8794" t="str">
            <v>58,19</v>
          </cell>
        </row>
        <row r="8795">
          <cell r="A8795">
            <v>2593</v>
          </cell>
          <cell r="B8795" t="str">
            <v xml:space="preserve">CONDULETE DE ALUMINIO TIPO LR, PARA ELETRODUTO ROSCAVEL DE 3/4", COM TAMPA CEGA                                                                                                                                                                                                                                                                                                                                                                                                                           </v>
          </cell>
          <cell r="C8795" t="str">
            <v xml:space="preserve">UN    </v>
          </cell>
          <cell r="D8795" t="str">
            <v>CR</v>
          </cell>
          <cell r="E8795" t="str">
            <v>12,47</v>
          </cell>
        </row>
        <row r="8796">
          <cell r="A8796">
            <v>2572</v>
          </cell>
          <cell r="B8796" t="str">
            <v xml:space="preserve">CONDULETE DE ALUMINIO TIPO LR, PARA ELETRODUTO ROSCAVEL DE 3", COM TAMPA CEGA                                                                                                                                                                                                                                                                                                                                                                                                                             </v>
          </cell>
          <cell r="C8796" t="str">
            <v xml:space="preserve">UN    </v>
          </cell>
          <cell r="D8796" t="str">
            <v>CR</v>
          </cell>
          <cell r="E8796" t="str">
            <v>172,10</v>
          </cell>
        </row>
        <row r="8797">
          <cell r="A8797">
            <v>2595</v>
          </cell>
          <cell r="B8797" t="str">
            <v xml:space="preserve">CONDULETE DE ALUMINIO TIPO LR, PARA ELETRODUTO ROSCAVEL DE 4", COM TAMPA CEGA                                                                                                                                                                                                                                                                                                                                                                                                                             </v>
          </cell>
          <cell r="C8797" t="str">
            <v xml:space="preserve">UN    </v>
          </cell>
          <cell r="D8797" t="str">
            <v>CR</v>
          </cell>
          <cell r="E8797" t="str">
            <v>268,51</v>
          </cell>
        </row>
        <row r="8798">
          <cell r="A8798">
            <v>2576</v>
          </cell>
          <cell r="B8798" t="str">
            <v xml:space="preserve">CONDULETE DE ALUMINIO TIPO T, PARA ELETRODUTO ROSCAVEL DE 1 1/2", COM TAMPA CEGA                                                                                                                                                                                                                                                                                                                                                                                                                          </v>
          </cell>
          <cell r="C8798" t="str">
            <v xml:space="preserve">UN    </v>
          </cell>
          <cell r="D8798" t="str">
            <v>CR</v>
          </cell>
          <cell r="E8798" t="str">
            <v>45,77</v>
          </cell>
        </row>
        <row r="8799">
          <cell r="A8799">
            <v>2575</v>
          </cell>
          <cell r="B8799" t="str">
            <v xml:space="preserve">CONDULETE DE ALUMINIO TIPO T, PARA ELETRODUTO ROSCAVEL DE 1 1/4", COM TAMPA CEGA                                                                                                                                                                                                                                                                                                                                                                                                                          </v>
          </cell>
          <cell r="C8799" t="str">
            <v xml:space="preserve">UN    </v>
          </cell>
          <cell r="D8799" t="str">
            <v>CR</v>
          </cell>
          <cell r="E8799" t="str">
            <v>34,41</v>
          </cell>
        </row>
        <row r="8800">
          <cell r="A8800">
            <v>2573</v>
          </cell>
          <cell r="B8800" t="str">
            <v xml:space="preserve">CONDULETE DE ALUMINIO TIPO T, PARA ELETRODUTO ROSCAVEL DE 1/2", COM TAMPA CEGA                                                                                                                                                                                                                                                                                                                                                                                                                            </v>
          </cell>
          <cell r="C8800" t="str">
            <v xml:space="preserve">UN    </v>
          </cell>
          <cell r="D8800" t="str">
            <v>CR</v>
          </cell>
          <cell r="E8800" t="str">
            <v>14,29</v>
          </cell>
        </row>
        <row r="8801">
          <cell r="A8801">
            <v>2586</v>
          </cell>
          <cell r="B8801" t="str">
            <v xml:space="preserve">CONDULETE DE ALUMINIO TIPO T, PARA ELETRODUTO ROSCAVEL DE 1", COM TAMPA CEGA                                                                                                                                                                                                                                                                                                                                                                                                                              </v>
          </cell>
          <cell r="C8801" t="str">
            <v xml:space="preserve">UN    </v>
          </cell>
          <cell r="D8801" t="str">
            <v>CR</v>
          </cell>
          <cell r="E8801" t="str">
            <v>23,16</v>
          </cell>
        </row>
        <row r="8802">
          <cell r="A8802">
            <v>2577</v>
          </cell>
          <cell r="B8802" t="str">
            <v xml:space="preserve">CONDULETE DE ALUMINIO TIPO T, PARA ELETRODUTO ROSCAVEL DE 2", COM TAMPA CEGA                                                                                                                                                                                                                                                                                                                                                                                                                              </v>
          </cell>
          <cell r="C8802" t="str">
            <v xml:space="preserve">UN    </v>
          </cell>
          <cell r="D8802" t="str">
            <v>CR</v>
          </cell>
          <cell r="E8802" t="str">
            <v>62,02</v>
          </cell>
        </row>
        <row r="8803">
          <cell r="A8803">
            <v>2574</v>
          </cell>
          <cell r="B8803" t="str">
            <v xml:space="preserve">CONDULETE DE ALUMINIO TIPO T, PARA ELETRODUTO ROSCAVEL DE 3/4", COM TAMPA CEGA                                                                                                                                                                                                                                                                                                                                                                                                                            </v>
          </cell>
          <cell r="C8803" t="str">
            <v xml:space="preserve">UN    </v>
          </cell>
          <cell r="D8803" t="str">
            <v>CR</v>
          </cell>
          <cell r="E8803" t="str">
            <v>14,38</v>
          </cell>
        </row>
        <row r="8804">
          <cell r="A8804">
            <v>2578</v>
          </cell>
          <cell r="B8804" t="str">
            <v xml:space="preserve">CONDULETE DE ALUMINIO TIPO T, PARA ELETRODUTO ROSCAVEL DE 3", COM TAMPA CEGA                                                                                                                                                                                                                                                                                                                                                                                                                              </v>
          </cell>
          <cell r="C8804" t="str">
            <v xml:space="preserve">UN    </v>
          </cell>
          <cell r="D8804" t="str">
            <v>CR</v>
          </cell>
          <cell r="E8804" t="str">
            <v>193,64</v>
          </cell>
        </row>
        <row r="8805">
          <cell r="A8805">
            <v>2585</v>
          </cell>
          <cell r="B8805" t="str">
            <v xml:space="preserve">CONDULETE DE ALUMINIO TIPO T, PARA ELETRODUTO ROSCAVEL DE 4", COM TAMPA CEGA                                                                                                                                                                                                                                                                                                                                                                                                                              </v>
          </cell>
          <cell r="C8805" t="str">
            <v xml:space="preserve">UN    </v>
          </cell>
          <cell r="D8805" t="str">
            <v>CR</v>
          </cell>
          <cell r="E8805" t="str">
            <v>265,73</v>
          </cell>
        </row>
        <row r="8806">
          <cell r="A8806">
            <v>12008</v>
          </cell>
          <cell r="B8806" t="str">
            <v xml:space="preserve">CONDULETE DE ALUMINIO TIPO TB, PARA ELETRODUTO ROSCAVEL DE 3", COM TAMPA CEGA                                                                                                                                                                                                                                                                                                                                                                                                                             </v>
          </cell>
          <cell r="C8806" t="str">
            <v xml:space="preserve">UN    </v>
          </cell>
          <cell r="D8806" t="str">
            <v>CR</v>
          </cell>
          <cell r="E8806" t="str">
            <v>142,57</v>
          </cell>
        </row>
        <row r="8807">
          <cell r="A8807">
            <v>2582</v>
          </cell>
          <cell r="B8807" t="str">
            <v xml:space="preserve">CONDULETE DE ALUMINIO TIPO X, PARA ELETRODUTO ROSCAVEL DE 1 1/2", COM TAMPA CEGA                                                                                                                                                                                                                                                                                                                                                                                                                          </v>
          </cell>
          <cell r="C8807" t="str">
            <v xml:space="preserve">UN    </v>
          </cell>
          <cell r="D8807" t="str">
            <v>CR</v>
          </cell>
          <cell r="E8807" t="str">
            <v>42,46</v>
          </cell>
        </row>
        <row r="8808">
          <cell r="A8808">
            <v>2597</v>
          </cell>
          <cell r="B8808" t="str">
            <v xml:space="preserve">CONDULETE DE ALUMINIO TIPO X, PARA ELETRODUTO ROSCAVEL DE 1 1/4", COM TAMPA CEGA                                                                                                                                                                                                                                                                                                                                                                                                                          </v>
          </cell>
          <cell r="C8808" t="str">
            <v xml:space="preserve">UN    </v>
          </cell>
          <cell r="D8808" t="str">
            <v>CR</v>
          </cell>
          <cell r="E8808" t="str">
            <v>36,39</v>
          </cell>
        </row>
        <row r="8809">
          <cell r="A8809">
            <v>2579</v>
          </cell>
          <cell r="B8809" t="str">
            <v xml:space="preserve">CONDULETE DE ALUMINIO TIPO X, PARA ELETRODUTO ROSCAVEL DE 1/2", COM TAMPA CEGA                                                                                                                                                                                                                                                                                                                                                                                                                            </v>
          </cell>
          <cell r="C8809" t="str">
            <v xml:space="preserve">UN    </v>
          </cell>
          <cell r="D8809" t="str">
            <v>CR</v>
          </cell>
          <cell r="E8809" t="str">
            <v>17,32</v>
          </cell>
        </row>
        <row r="8810">
          <cell r="A8810">
            <v>2581</v>
          </cell>
          <cell r="B8810" t="str">
            <v xml:space="preserve">CONDULETE DE ALUMINIO TIPO X, PARA ELETRODUTO ROSCAVEL DE 1", COM TAMPA CEGA                                                                                                                                                                                                                                                                                                                                                                                                                              </v>
          </cell>
          <cell r="C8810" t="str">
            <v xml:space="preserve">UN    </v>
          </cell>
          <cell r="D8810" t="str">
            <v>CR</v>
          </cell>
          <cell r="E8810" t="str">
            <v>22,17</v>
          </cell>
        </row>
        <row r="8811">
          <cell r="A8811">
            <v>2596</v>
          </cell>
          <cell r="B8811" t="str">
            <v xml:space="preserve">CONDULETE DE ALUMINIO TIPO X, PARA ELETRODUTO ROSCAVEL DE 2", COM TAMPA CEGA                                                                                                                                                                                                                                                                                                                                                                                                                              </v>
          </cell>
          <cell r="C8811" t="str">
            <v xml:space="preserve">UN    </v>
          </cell>
          <cell r="D8811" t="str">
            <v>CR</v>
          </cell>
          <cell r="E8811" t="str">
            <v>65,56</v>
          </cell>
        </row>
        <row r="8812">
          <cell r="A8812">
            <v>2580</v>
          </cell>
          <cell r="B8812" t="str">
            <v xml:space="preserve">CONDULETE DE ALUMINIO TIPO X, PARA ELETRODUTO ROSCAVEL DE 3/4", COM TAMPA CEGA                                                                                                                                                                                                                                                                                                                                                                                                                            </v>
          </cell>
          <cell r="C8812" t="str">
            <v xml:space="preserve">UN    </v>
          </cell>
          <cell r="D8812" t="str">
            <v>CR</v>
          </cell>
          <cell r="E8812" t="str">
            <v>18,99</v>
          </cell>
        </row>
        <row r="8813">
          <cell r="A8813">
            <v>2583</v>
          </cell>
          <cell r="B8813" t="str">
            <v xml:space="preserve">CONDULETE DE ALUMINIO TIPO X, PARA ELETRODUTO ROSCAVEL DE 3", COM TAMPA CEGA                                                                                                                                                                                                                                                                                                                                                                                                                              </v>
          </cell>
          <cell r="C8813" t="str">
            <v xml:space="preserve">UN    </v>
          </cell>
          <cell r="D8813" t="str">
            <v>CR</v>
          </cell>
          <cell r="E8813" t="str">
            <v>159,46</v>
          </cell>
        </row>
        <row r="8814">
          <cell r="A8814">
            <v>2584</v>
          </cell>
          <cell r="B8814" t="str">
            <v xml:space="preserve">CONDULETE DE ALUMINIO TIPO X, PARA ELETRODUTO ROSCAVEL DE 4", COM TAMPA CEGA                                                                                                                                                                                                                                                                                                                                                                                                                              </v>
          </cell>
          <cell r="C8814" t="str">
            <v xml:space="preserve">UN    </v>
          </cell>
          <cell r="D8814" t="str">
            <v>CR</v>
          </cell>
          <cell r="E8814" t="str">
            <v>265,45</v>
          </cell>
        </row>
        <row r="8815">
          <cell r="A8815">
            <v>12010</v>
          </cell>
          <cell r="B8815" t="str">
            <v xml:space="preserve">CONDULETE EM PVC, TIPO "B", SEM TAMPA, DE 1/2" OU 3/4"                                                                                                                                                                                                                                                                                                                                                                                                                                                    </v>
          </cell>
          <cell r="C8815" t="str">
            <v xml:space="preserve">UN    </v>
          </cell>
          <cell r="D8815" t="str">
            <v>CR</v>
          </cell>
          <cell r="E8815" t="str">
            <v>9,37</v>
          </cell>
        </row>
        <row r="8816">
          <cell r="A8816">
            <v>39329</v>
          </cell>
          <cell r="B8816" t="str">
            <v xml:space="preserve">CONDULETE EM PVC, TIPO "B", SEM TAMPA, DE 1"                                                                                                                                                                                                                                                                                                                                                                                                                                                              </v>
          </cell>
          <cell r="C8816" t="str">
            <v xml:space="preserve">UN    </v>
          </cell>
          <cell r="D8816" t="str">
            <v>CR</v>
          </cell>
          <cell r="E8816" t="str">
            <v>9,80</v>
          </cell>
        </row>
        <row r="8817">
          <cell r="A8817">
            <v>39330</v>
          </cell>
          <cell r="B8817" t="str">
            <v xml:space="preserve">CONDULETE EM PVC, TIPO "C", SEM TAMPA, DE 1/2"                                                                                                                                                                                                                                                                                                                                                                                                                                                            </v>
          </cell>
          <cell r="C8817" t="str">
            <v xml:space="preserve">UN    </v>
          </cell>
          <cell r="D8817" t="str">
            <v>CR</v>
          </cell>
          <cell r="E8817" t="str">
            <v>10,31</v>
          </cell>
        </row>
        <row r="8818">
          <cell r="A8818">
            <v>39332</v>
          </cell>
          <cell r="B8818" t="str">
            <v xml:space="preserve">CONDULETE EM PVC, TIPO "C", SEM TAMPA, DE 1"                                                                                                                                                                                                                                                                                                                                                                                                                                                              </v>
          </cell>
          <cell r="C8818" t="str">
            <v xml:space="preserve">UN    </v>
          </cell>
          <cell r="D8818" t="str">
            <v>CR</v>
          </cell>
          <cell r="E8818" t="str">
            <v>11,52</v>
          </cell>
        </row>
        <row r="8819">
          <cell r="A8819">
            <v>39331</v>
          </cell>
          <cell r="B8819" t="str">
            <v xml:space="preserve">CONDULETE EM PVC, TIPO "C", SEM TAMPA, DE 3/4"                                                                                                                                                                                                                                                                                                                                                                                                                                                            </v>
          </cell>
          <cell r="C8819" t="str">
            <v xml:space="preserve">UN    </v>
          </cell>
          <cell r="D8819" t="str">
            <v>CR</v>
          </cell>
          <cell r="E8819" t="str">
            <v>9,17</v>
          </cell>
        </row>
        <row r="8820">
          <cell r="A8820">
            <v>39333</v>
          </cell>
          <cell r="B8820" t="str">
            <v xml:space="preserve">CONDULETE EM PVC, TIPO "E", SEM TAMPA, DE 1/2"                                                                                                                                                                                                                                                                                                                                                                                                                                                            </v>
          </cell>
          <cell r="C8820" t="str">
            <v xml:space="preserve">UN    </v>
          </cell>
          <cell r="D8820" t="str">
            <v>CR</v>
          </cell>
          <cell r="E8820" t="str">
            <v>8,94</v>
          </cell>
        </row>
        <row r="8821">
          <cell r="A8821">
            <v>39335</v>
          </cell>
          <cell r="B8821" t="str">
            <v xml:space="preserve">CONDULETE EM PVC, TIPO "E", SEM TAMPA, DE 1"                                                                                                                                                                                                                                                                                                                                                                                                                                                              </v>
          </cell>
          <cell r="C8821" t="str">
            <v xml:space="preserve">UN    </v>
          </cell>
          <cell r="D8821" t="str">
            <v>CR</v>
          </cell>
          <cell r="E8821" t="str">
            <v>10,34</v>
          </cell>
        </row>
        <row r="8822">
          <cell r="A8822">
            <v>39334</v>
          </cell>
          <cell r="B8822" t="str">
            <v xml:space="preserve">CONDULETE EM PVC, TIPO "E", SEM TAMPA, DE 3/4"                                                                                                                                                                                                                                                                                                                                                                                                                                                            </v>
          </cell>
          <cell r="C8822" t="str">
            <v xml:space="preserve">UN    </v>
          </cell>
          <cell r="D8822" t="str">
            <v>CR</v>
          </cell>
          <cell r="E8822" t="str">
            <v>8,22</v>
          </cell>
        </row>
        <row r="8823">
          <cell r="A8823">
            <v>12016</v>
          </cell>
          <cell r="B8823" t="str">
            <v xml:space="preserve">CONDULETE EM PVC, TIPO "LB", SEM TAMPA, DE 1/2" OU 3/4"                                                                                                                                                                                                                                                                                                                                                                                                                                                   </v>
          </cell>
          <cell r="C8823" t="str">
            <v xml:space="preserve">UN    </v>
          </cell>
          <cell r="D8823" t="str">
            <v>CR</v>
          </cell>
          <cell r="E8823" t="str">
            <v>10,32</v>
          </cell>
        </row>
        <row r="8824">
          <cell r="A8824">
            <v>12015</v>
          </cell>
          <cell r="B8824" t="str">
            <v xml:space="preserve">CONDULETE EM PVC, TIPO "LB", SEM TAMPA, DE 1"                                                                                                                                                                                                                                                                                                                                                                                                                                                             </v>
          </cell>
          <cell r="C8824" t="str">
            <v xml:space="preserve">UN    </v>
          </cell>
          <cell r="D8824" t="str">
            <v>CR</v>
          </cell>
          <cell r="E8824" t="str">
            <v>12,01</v>
          </cell>
        </row>
        <row r="8825">
          <cell r="A8825">
            <v>12020</v>
          </cell>
          <cell r="B8825" t="str">
            <v xml:space="preserve">CONDULETE EM PVC, TIPO "LL", SEM TAMPA, DE 1/2" OU 3/4"                                                                                                                                                                                                                                                                                                                                                                                                                                                   </v>
          </cell>
          <cell r="C8825" t="str">
            <v xml:space="preserve">UN    </v>
          </cell>
          <cell r="D8825" t="str">
            <v>CR</v>
          </cell>
          <cell r="E8825" t="str">
            <v>10,32</v>
          </cell>
        </row>
        <row r="8826">
          <cell r="A8826">
            <v>12019</v>
          </cell>
          <cell r="B8826" t="str">
            <v xml:space="preserve">CONDULETE EM PVC, TIPO "LL", SEM TAMPA, DE 1"                                                                                                                                                                                                                                                                                                                                                                                                                                                             </v>
          </cell>
          <cell r="C8826" t="str">
            <v xml:space="preserve">UN    </v>
          </cell>
          <cell r="D8826" t="str">
            <v>CR</v>
          </cell>
          <cell r="E8826" t="str">
            <v>12,01</v>
          </cell>
        </row>
        <row r="8827">
          <cell r="A8827">
            <v>39336</v>
          </cell>
          <cell r="B8827" t="str">
            <v xml:space="preserve">CONDULETE EM PVC, TIPO "LR", SEM TAMPA, DE 1/2"                                                                                                                                                                                                                                                                                                                                                                                                                                                           </v>
          </cell>
          <cell r="C8827" t="str">
            <v xml:space="preserve">UN    </v>
          </cell>
          <cell r="D8827" t="str">
            <v>CR</v>
          </cell>
          <cell r="E8827" t="str">
            <v>10,31</v>
          </cell>
        </row>
        <row r="8828">
          <cell r="A8828">
            <v>39338</v>
          </cell>
          <cell r="B8828" t="str">
            <v xml:space="preserve">CONDULETE EM PVC, TIPO "LR", SEM TAMPA, DE 1"                                                                                                                                                                                                                                                                                                                                                                                                                                                             </v>
          </cell>
          <cell r="C8828" t="str">
            <v xml:space="preserve">UN    </v>
          </cell>
          <cell r="D8828" t="str">
            <v>CR</v>
          </cell>
          <cell r="E8828" t="str">
            <v>11,52</v>
          </cell>
        </row>
        <row r="8829">
          <cell r="A8829">
            <v>39337</v>
          </cell>
          <cell r="B8829" t="str">
            <v xml:space="preserve">CONDULETE EM PVC, TIPO "LR", SEM TAMPA, DE 3/4"                                                                                                                                                                                                                                                                                                                                                                                                                                                           </v>
          </cell>
          <cell r="C8829" t="str">
            <v xml:space="preserve">UN    </v>
          </cell>
          <cell r="D8829" t="str">
            <v>CR</v>
          </cell>
          <cell r="E8829" t="str">
            <v>9,17</v>
          </cell>
        </row>
        <row r="8830">
          <cell r="A8830">
            <v>39341</v>
          </cell>
          <cell r="B8830" t="str">
            <v xml:space="preserve">CONDULETE EM PVC, TIPO "T", SEM TAMPA, DE 1"                                                                                                                                                                                                                                                                                                                                                                                                                                                              </v>
          </cell>
          <cell r="C8830" t="str">
            <v xml:space="preserve">UN    </v>
          </cell>
          <cell r="D8830" t="str">
            <v>CR</v>
          </cell>
          <cell r="E8830" t="str">
            <v>15,01</v>
          </cell>
        </row>
        <row r="8831">
          <cell r="A8831">
            <v>39340</v>
          </cell>
          <cell r="B8831" t="str">
            <v xml:space="preserve">CONDULETE EM PVC, TIPO "T", SEM TAMPA, DE 3/4"                                                                                                                                                                                                                                                                                                                                                                                                                                                            </v>
          </cell>
          <cell r="C8831" t="str">
            <v xml:space="preserve">UN    </v>
          </cell>
          <cell r="D8831" t="str">
            <v>CR</v>
          </cell>
          <cell r="E8831" t="str">
            <v>11,02</v>
          </cell>
        </row>
        <row r="8832">
          <cell r="A8832">
            <v>12025</v>
          </cell>
          <cell r="B8832" t="str">
            <v xml:space="preserve">CONDULETE EM PVC, TIPO "TB", SEM TAMPA, DE 1/2" OU 3/4"                                                                                                                                                                                                                                                                                                                                                                                                                                                   </v>
          </cell>
          <cell r="C8832" t="str">
            <v xml:space="preserve">UN    </v>
          </cell>
          <cell r="D8832" t="str">
            <v>CR</v>
          </cell>
          <cell r="E8832" t="str">
            <v>11,39</v>
          </cell>
        </row>
        <row r="8833">
          <cell r="A8833">
            <v>39342</v>
          </cell>
          <cell r="B8833" t="str">
            <v xml:space="preserve">CONDULETE EM PVC, TIPO "TB", SEM TAMPA, DE 1"                                                                                                                                                                                                                                                                                                                                                                                                                                                             </v>
          </cell>
          <cell r="C8833" t="str">
            <v xml:space="preserve">UN    </v>
          </cell>
          <cell r="D8833" t="str">
            <v>CR</v>
          </cell>
          <cell r="E8833" t="str">
            <v>15,01</v>
          </cell>
        </row>
        <row r="8834">
          <cell r="A8834">
            <v>39343</v>
          </cell>
          <cell r="B8834" t="str">
            <v xml:space="preserve">CONDULETE EM PVC, TIPO "X", SEM TAMPA, DE 1/2"                                                                                                                                                                                                                                                                                                                                                                                                                                                            </v>
          </cell>
          <cell r="C8834" t="str">
            <v xml:space="preserve">UN    </v>
          </cell>
          <cell r="D8834" t="str">
            <v>CR</v>
          </cell>
          <cell r="E8834" t="str">
            <v>12,68</v>
          </cell>
        </row>
        <row r="8835">
          <cell r="A8835">
            <v>39345</v>
          </cell>
          <cell r="B8835" t="str">
            <v xml:space="preserve">CONDULETE EM PVC, TIPO "X", SEM TAMPA, DE 1"                                                                                                                                                                                                                                                                                                                                                                                                                                                              </v>
          </cell>
          <cell r="C8835" t="str">
            <v xml:space="preserve">UN    </v>
          </cell>
          <cell r="D8835" t="str">
            <v>CR</v>
          </cell>
          <cell r="E8835" t="str">
            <v>17,16</v>
          </cell>
        </row>
        <row r="8836">
          <cell r="A8836">
            <v>39344</v>
          </cell>
          <cell r="B8836" t="str">
            <v xml:space="preserve">CONDULETE EM PVC, TIPO "X", SEM TAMPA, DE 3/4"                                                                                                                                                                                                                                                                                                                                                                                                                                                            </v>
          </cell>
          <cell r="C8836" t="str">
            <v xml:space="preserve">UN    </v>
          </cell>
          <cell r="D8836" t="str">
            <v>CR</v>
          </cell>
          <cell r="E8836" t="str">
            <v>12,26</v>
          </cell>
        </row>
        <row r="8837">
          <cell r="A8837">
            <v>12623</v>
          </cell>
          <cell r="B8837" t="str">
            <v xml:space="preserve">CONDUTOR PLUVIAL, PVC, CIRCULAR, DIAMETRO ENTRE 80 E 100 MM, PARA DRENAGEM PLUVIAL PREDIAL                                                                                                                                                                                                                                                                                                                                                                                                                </v>
          </cell>
          <cell r="C8837" t="str">
            <v xml:space="preserve">M     </v>
          </cell>
          <cell r="D8837" t="str">
            <v>CR</v>
          </cell>
          <cell r="E8837" t="str">
            <v>39,84</v>
          </cell>
        </row>
        <row r="8838">
          <cell r="A8838">
            <v>34498</v>
          </cell>
          <cell r="B8838" t="str">
            <v xml:space="preserve">CONE DE SINALIZACAO EM PVC FLEXIVEL, H = 70 / 76 CM (NBR 15071)                                                                                                                                                                                                                                                                                                                                                                                                                                           </v>
          </cell>
          <cell r="C8838" t="str">
            <v xml:space="preserve">UN    </v>
          </cell>
          <cell r="D8838" t="str">
            <v>CR</v>
          </cell>
          <cell r="E8838" t="str">
            <v>112,03</v>
          </cell>
        </row>
        <row r="8839">
          <cell r="A8839">
            <v>13244</v>
          </cell>
          <cell r="B8839" t="str">
            <v xml:space="preserve">CONE DE SINALIZACAO EM PVC RIGIDO COM FAIXA REFLETIVA, H = 70 / 76 CM                                                                                                                                                                                                                                                                                                                                                                                                                                     </v>
          </cell>
          <cell r="C8839" t="str">
            <v xml:space="preserve">UN    </v>
          </cell>
          <cell r="D8839" t="str">
            <v xml:space="preserve">C </v>
          </cell>
          <cell r="E8839" t="str">
            <v>47,16</v>
          </cell>
        </row>
        <row r="8840">
          <cell r="A8840">
            <v>38998</v>
          </cell>
          <cell r="B8840" t="str">
            <v xml:space="preserve">CONECTOR / ADAPTADOR F/F, COM INSERTO METALICO, PPR, DN 25 MM X 1/2", PARA AGUA QUENTE E FRIA PREDIAL                                                                                                                                                                                                                                                                                                                                                                                                     </v>
          </cell>
          <cell r="C8840" t="str">
            <v xml:space="preserve">UN    </v>
          </cell>
          <cell r="D8840" t="str">
            <v>AS</v>
          </cell>
          <cell r="E8840" t="str">
            <v>9,97</v>
          </cell>
        </row>
        <row r="8841">
          <cell r="A8841">
            <v>38999</v>
          </cell>
          <cell r="B8841" t="str">
            <v xml:space="preserve">CONECTOR / ADAPTADOR F/F, COM INSERTO METALICO, PPR, DN 32 MM X 3/4", PARA AGUA QUENTE E FRIA PREDIAL                                                                                                                                                                                                                                                                                                                                                                                                     </v>
          </cell>
          <cell r="C8841" t="str">
            <v xml:space="preserve">UN    </v>
          </cell>
          <cell r="D8841" t="str">
            <v>AS</v>
          </cell>
          <cell r="E8841" t="str">
            <v>25,20</v>
          </cell>
        </row>
        <row r="8842">
          <cell r="A8842">
            <v>38996</v>
          </cell>
          <cell r="B8842" t="str">
            <v xml:space="preserve">CONECTOR / ADAPTADOR F/M, COM INSERTO METALICO, PPR, DN 25 MM X 1/2", PARA AGUA QUENTE E FRIA PREDIAL                                                                                                                                                                                                                                                                                                                                                                                                     </v>
          </cell>
          <cell r="C8842" t="str">
            <v xml:space="preserve">UN    </v>
          </cell>
          <cell r="D8842" t="str">
            <v>AS</v>
          </cell>
          <cell r="E8842" t="str">
            <v>17,81</v>
          </cell>
        </row>
        <row r="8843">
          <cell r="A8843">
            <v>44173</v>
          </cell>
          <cell r="B8843" t="str">
            <v xml:space="preserve">CONECTOR / ADAPTADOR F/M, COM INSERTO METALICO, PPR, DN 25 MM X 3/4", PARA AGUA QUENTE E FRIA PREDIAL                                                                                                                                                                                                                                                                                                                                                                                                     </v>
          </cell>
          <cell r="C8843" t="str">
            <v xml:space="preserve">UN    </v>
          </cell>
          <cell r="D8843" t="str">
            <v>AS</v>
          </cell>
          <cell r="E8843" t="str">
            <v>17,32</v>
          </cell>
        </row>
        <row r="8844">
          <cell r="A8844">
            <v>44174</v>
          </cell>
          <cell r="B8844" t="str">
            <v xml:space="preserve">CONECTOR / ADAPTADOR F/M, COM INSERTO METALICO, PPR, DN 32 MM X 1", PARA AGUA QUENTE E FRIA PREDIAL                                                                                                                                                                                                                                                                                                                                                                                                       </v>
          </cell>
          <cell r="C8844" t="str">
            <v xml:space="preserve">UN    </v>
          </cell>
          <cell r="D8844" t="str">
            <v>AS</v>
          </cell>
          <cell r="E8844" t="str">
            <v>28,36</v>
          </cell>
        </row>
        <row r="8845">
          <cell r="A8845">
            <v>38997</v>
          </cell>
          <cell r="B8845" t="str">
            <v xml:space="preserve">CONECTOR / ADAPTADOR F/M, COM INSERTO METALICO, PPR, DN 32 MM X 3/4", PARA AGUA QUENTE E FRIA PREDIAL                                                                                                                                                                                                                                                                                                                                                                                                     </v>
          </cell>
          <cell r="C8845" t="str">
            <v xml:space="preserve">UN    </v>
          </cell>
          <cell r="D8845" t="str">
            <v>AS</v>
          </cell>
          <cell r="E8845" t="str">
            <v>25,48</v>
          </cell>
        </row>
        <row r="8846">
          <cell r="A8846">
            <v>39600</v>
          </cell>
          <cell r="B8846" t="str">
            <v xml:space="preserve">CONECTOR / TOMADA FEMEA RJ 45, CATEGORIA 5 E (CAT 5E) PARA CABOS                                                                                                                                                                                                                                                                                                                                                                                                                                          </v>
          </cell>
          <cell r="C8846" t="str">
            <v xml:space="preserve">UN    </v>
          </cell>
          <cell r="D8846" t="str">
            <v>CR</v>
          </cell>
          <cell r="E8846" t="str">
            <v>17,67</v>
          </cell>
        </row>
        <row r="8847">
          <cell r="A8847">
            <v>39601</v>
          </cell>
          <cell r="B8847" t="str">
            <v xml:space="preserve">CONECTOR / TOMADA FEMEA RJ 45, CATEGORIA 6 (CAT 6) PARA CABOS                                                                                                                                                                                                                                                                                                                                                                                                                                             </v>
          </cell>
          <cell r="C8847" t="str">
            <v xml:space="preserve">UN    </v>
          </cell>
          <cell r="D8847" t="str">
            <v>CR</v>
          </cell>
          <cell r="E8847" t="str">
            <v>37,48</v>
          </cell>
        </row>
        <row r="8848">
          <cell r="A8848">
            <v>39862</v>
          </cell>
          <cell r="B8848" t="str">
            <v xml:space="preserve">CONECTOR BRONZE/LATAO (REF 603) SEM ANEL DE SOLDA, BOLSA X ROSCA F, 15 MM X 1/2"                                                                                                                                                                                                                                                                                                                                                                                                                          </v>
          </cell>
          <cell r="C8848" t="str">
            <v xml:space="preserve">UN    </v>
          </cell>
          <cell r="D8848" t="str">
            <v>AS</v>
          </cell>
          <cell r="E8848" t="str">
            <v>12,78</v>
          </cell>
        </row>
        <row r="8849">
          <cell r="A8849">
            <v>39863</v>
          </cell>
          <cell r="B8849" t="str">
            <v xml:space="preserve">CONECTOR BRONZE/LATAO (REF 603) SEM ANEL DE SOLDA, BOLSA X ROSCA F, 22 MM X 1/2"                                                                                                                                                                                                                                                                                                                                                                                                                          </v>
          </cell>
          <cell r="C8849" t="str">
            <v xml:space="preserve">UN    </v>
          </cell>
          <cell r="D8849" t="str">
            <v>AS</v>
          </cell>
          <cell r="E8849" t="str">
            <v>12,96</v>
          </cell>
        </row>
        <row r="8850">
          <cell r="A8850">
            <v>39864</v>
          </cell>
          <cell r="B8850" t="str">
            <v xml:space="preserve">CONECTOR BRONZE/LATAO (REF 603) SEM ANEL DE SOLDA, BOLSA X ROSCA F, 22 MM X 3/4"                                                                                                                                                                                                                                                                                                                                                                                                                          </v>
          </cell>
          <cell r="C8850" t="str">
            <v xml:space="preserve">UN    </v>
          </cell>
          <cell r="D8850" t="str">
            <v>AS</v>
          </cell>
          <cell r="E8850" t="str">
            <v>16,08</v>
          </cell>
        </row>
        <row r="8851">
          <cell r="A8851">
            <v>39865</v>
          </cell>
          <cell r="B8851" t="str">
            <v xml:space="preserve">CONECTOR BRONZE/LATAO (REF 603) SEM ANEL DE SOLDA, BOLSA X ROSCA F, 28 MM X 1/2"                                                                                                                                                                                                                                                                                                                                                                                                                          </v>
          </cell>
          <cell r="C8851" t="str">
            <v xml:space="preserve">UN    </v>
          </cell>
          <cell r="D8851" t="str">
            <v>AS</v>
          </cell>
          <cell r="E8851" t="str">
            <v>22,67</v>
          </cell>
        </row>
        <row r="8852">
          <cell r="A8852">
            <v>2517</v>
          </cell>
          <cell r="B8852" t="str">
            <v xml:space="preserve">CONECTOR CURVO 90 GRAUS DE ALUMINIO, BITOLA 1 1/2", PARA ADAPTAR ENTRADA DE ELETRODUTO METALICO FLEXIVEL EM QUADROS                                                                                                                                                                                                                                                                                                                                                                                       </v>
          </cell>
          <cell r="C8852" t="str">
            <v xml:space="preserve">UN    </v>
          </cell>
          <cell r="D8852" t="str">
            <v>CR</v>
          </cell>
          <cell r="E8852" t="str">
            <v>26,45</v>
          </cell>
        </row>
        <row r="8853">
          <cell r="A8853">
            <v>2522</v>
          </cell>
          <cell r="B8853" t="str">
            <v xml:space="preserve">CONECTOR CURVO 90 GRAUS DE ALUMINIO, BITOLA 1 1/4", PARA ADAPTAR ENTRADA DE ELETRODUTO METALICO FLEXIVEL EM QUADROS                                                                                                                                                                                                                                                                                                                                                                                       </v>
          </cell>
          <cell r="C8853" t="str">
            <v xml:space="preserve">UN    </v>
          </cell>
          <cell r="D8853" t="str">
            <v>CR</v>
          </cell>
          <cell r="E8853" t="str">
            <v>17,09</v>
          </cell>
        </row>
        <row r="8854">
          <cell r="A8854">
            <v>2548</v>
          </cell>
          <cell r="B8854" t="str">
            <v xml:space="preserve">CONECTOR CURVO 90 GRAUS DE ALUMINIO, BITOLA 1/2", PARA ADAPTAR ENTRADA DE ELETRODUTO METALICO FLEXIVEL EM QUADROS                                                                                                                                                                                                                                                                                                                                                                                         </v>
          </cell>
          <cell r="C8854" t="str">
            <v xml:space="preserve">UN    </v>
          </cell>
          <cell r="D8854" t="str">
            <v>CR</v>
          </cell>
          <cell r="E8854" t="str">
            <v>10,51</v>
          </cell>
        </row>
        <row r="8855">
          <cell r="A8855">
            <v>2516</v>
          </cell>
          <cell r="B8855" t="str">
            <v xml:space="preserve">CONECTOR CURVO 90 GRAUS DE ALUMINIO, BITOLA 1", PARA ADAPTAR ENTRADA DE ELETRODUTO METALICO FLEXIVEL EM QUADROS                                                                                                                                                                                                                                                                                                                                                                                           </v>
          </cell>
          <cell r="C8855" t="str">
            <v xml:space="preserve">UN    </v>
          </cell>
          <cell r="D8855" t="str">
            <v>CR</v>
          </cell>
          <cell r="E8855" t="str">
            <v>13,72</v>
          </cell>
        </row>
        <row r="8856">
          <cell r="A8856">
            <v>2518</v>
          </cell>
          <cell r="B8856" t="str">
            <v xml:space="preserve">CONECTOR CURVO 90 GRAUS DE ALUMINIO, BITOLA 2 1/2", PARA ADAPTAR ENTRADA DE ELETRODUTO METALICO FLEXIVEL EM QUADROS                                                                                                                                                                                                                                                                                                                                                                                       </v>
          </cell>
          <cell r="C8856" t="str">
            <v xml:space="preserve">UN    </v>
          </cell>
          <cell r="D8856" t="str">
            <v>CR</v>
          </cell>
          <cell r="E8856" t="str">
            <v>125,89</v>
          </cell>
        </row>
        <row r="8857">
          <cell r="A8857">
            <v>2521</v>
          </cell>
          <cell r="B8857" t="str">
            <v xml:space="preserve">CONECTOR CURVO 90 GRAUS DE ALUMINIO, BITOLA 2", PARA ADAPTAR ENTRADA DE ELETRODUTO METALICO FLEXIVEL EM QUADROS                                                                                                                                                                                                                                                                                                                                                                                           </v>
          </cell>
          <cell r="C8857" t="str">
            <v xml:space="preserve">UN    </v>
          </cell>
          <cell r="D8857" t="str">
            <v>CR</v>
          </cell>
          <cell r="E8857" t="str">
            <v>53,59</v>
          </cell>
        </row>
        <row r="8858">
          <cell r="A8858">
            <v>2515</v>
          </cell>
          <cell r="B8858" t="str">
            <v xml:space="preserve">CONECTOR CURVO 90 GRAUS DE ALUMINIO, BITOLA 3/4", PARA ADAPTAR ENTRADA DE ELETRODUTO METALICO FLEXIVEL EM QUADROS                                                                                                                                                                                                                                                                                                                                                                                         </v>
          </cell>
          <cell r="C8858" t="str">
            <v xml:space="preserve">UN    </v>
          </cell>
          <cell r="D8858" t="str">
            <v>CR</v>
          </cell>
          <cell r="E8858" t="str">
            <v>11,42</v>
          </cell>
        </row>
        <row r="8859">
          <cell r="A8859">
            <v>2519</v>
          </cell>
          <cell r="B8859" t="str">
            <v xml:space="preserve">CONECTOR CURVO 90 GRAUS DE ALUMINIO, BITOLA 3", PARA ADAPTAR ENTRADA DE ELETRODUTO METALICO FLEXIVEL EM QUADROS                                                                                                                                                                                                                                                                                                                                                                                           </v>
          </cell>
          <cell r="C8859" t="str">
            <v xml:space="preserve">UN    </v>
          </cell>
          <cell r="D8859" t="str">
            <v>CR</v>
          </cell>
          <cell r="E8859" t="str">
            <v>151,80</v>
          </cell>
        </row>
        <row r="8860">
          <cell r="A8860">
            <v>2520</v>
          </cell>
          <cell r="B8860" t="str">
            <v xml:space="preserve">CONECTOR CURVO 90 GRAUS DE ALUMINIO, BITOLA 4", PARA ADAPTAR ENTRADA DE ELETRODUTO METALICO FLEXIVEL EM QUADROS                                                                                                                                                                                                                                                                                                                                                                                           </v>
          </cell>
          <cell r="C8860" t="str">
            <v xml:space="preserve">UN    </v>
          </cell>
          <cell r="D8860" t="str">
            <v>CR</v>
          </cell>
          <cell r="E8860" t="str">
            <v>279,39</v>
          </cell>
        </row>
        <row r="8861">
          <cell r="A8861">
            <v>1602</v>
          </cell>
          <cell r="B8861" t="str">
            <v xml:space="preserve">CONECTOR DE ALUMINIO TIPO PRENSA CABO, BITOLA 1 1/2", PARA CABOS DE DIAMETRO DE 37 A 40 MM                                                                                                                                                                                                                                                                                                                                                                                                                </v>
          </cell>
          <cell r="C8861" t="str">
            <v xml:space="preserve">UN    </v>
          </cell>
          <cell r="D8861" t="str">
            <v>CR</v>
          </cell>
          <cell r="E8861" t="str">
            <v>64,07</v>
          </cell>
        </row>
        <row r="8862">
          <cell r="A8862">
            <v>1601</v>
          </cell>
          <cell r="B8862" t="str">
            <v xml:space="preserve">CONECTOR DE ALUMINIO TIPO PRENSA CABO, BITOLA 1 1/4", PARA CABOS DE DIAMETRO DE 31 A 34 MM                                                                                                                                                                                                                                                                                                                                                                                                                </v>
          </cell>
          <cell r="C8862" t="str">
            <v xml:space="preserve">UN    </v>
          </cell>
          <cell r="D8862" t="str">
            <v>CR</v>
          </cell>
          <cell r="E8862" t="str">
            <v>57,10</v>
          </cell>
        </row>
        <row r="8863">
          <cell r="A8863">
            <v>1598</v>
          </cell>
          <cell r="B8863" t="str">
            <v xml:space="preserve">CONECTOR DE ALUMINIO TIPO PRENSA CABO, BITOLA 1/2", PARA CABOS DE DIAMETRO DE 12,5 A 15 MM                                                                                                                                                                                                                                                                                                                                                                                                                </v>
          </cell>
          <cell r="C8863" t="str">
            <v xml:space="preserve">UN    </v>
          </cell>
          <cell r="D8863" t="str">
            <v>CR</v>
          </cell>
          <cell r="E8863" t="str">
            <v>16,90</v>
          </cell>
        </row>
        <row r="8864">
          <cell r="A8864">
            <v>1600</v>
          </cell>
          <cell r="B8864" t="str">
            <v xml:space="preserve">CONECTOR DE ALUMINIO TIPO PRENSA CABO, BITOLA 1", PARA CABOS DE DIAMETRO DE 22,5 A 25 MM                                                                                                                                                                                                                                                                                                                                                                                                                  </v>
          </cell>
          <cell r="C8864" t="str">
            <v xml:space="preserve">UN    </v>
          </cell>
          <cell r="D8864" t="str">
            <v>CR</v>
          </cell>
          <cell r="E8864" t="str">
            <v>24,94</v>
          </cell>
        </row>
        <row r="8865">
          <cell r="A8865">
            <v>1603</v>
          </cell>
          <cell r="B8865" t="str">
            <v xml:space="preserve">CONECTOR DE ALUMINIO TIPO PRENSA CABO, BITOLA 2", PARA CABOS DE DIAMETRO DE 47,5 A 50 MM                                                                                                                                                                                                                                                                                                                                                                                                                  </v>
          </cell>
          <cell r="C8865" t="str">
            <v xml:space="preserve">UN    </v>
          </cell>
          <cell r="D8865" t="str">
            <v>CR</v>
          </cell>
          <cell r="E8865" t="str">
            <v>96,74</v>
          </cell>
        </row>
        <row r="8866">
          <cell r="A8866">
            <v>1599</v>
          </cell>
          <cell r="B8866" t="str">
            <v xml:space="preserve">CONECTOR DE ALUMINIO TIPO PRENSA CABO, BITOLA 3/4", PARA CABOS DE DIAMETRO DE 17,5 A 20 MM                                                                                                                                                                                                                                                                                                                                                                                                                </v>
          </cell>
          <cell r="C8866" t="str">
            <v xml:space="preserve">UN    </v>
          </cell>
          <cell r="D8866" t="str">
            <v>CR</v>
          </cell>
          <cell r="E8866" t="str">
            <v>19,61</v>
          </cell>
        </row>
        <row r="8867">
          <cell r="A8867">
            <v>1597</v>
          </cell>
          <cell r="B8867" t="str">
            <v xml:space="preserve">CONECTOR DE ALUMINIO TIPO PRENSA CABO, BITOLA 3/8", PARA CABOS DE DIAMETRO DE 9 A 10 MM                                                                                                                                                                                                                                                                                                                                                                                                                   </v>
          </cell>
          <cell r="C8867" t="str">
            <v xml:space="preserve">UN    </v>
          </cell>
          <cell r="D8867" t="str">
            <v>CR</v>
          </cell>
          <cell r="E8867" t="str">
            <v>15,89</v>
          </cell>
        </row>
        <row r="8868">
          <cell r="A8868">
            <v>39602</v>
          </cell>
          <cell r="B8868" t="str">
            <v xml:space="preserve">CONECTOR MACHO RJ 45, CATEGORIA 5 E (CAT 5E) PARA CABOS                                                                                                                                                                                                                                                                                                                                                                                                                                                   </v>
          </cell>
          <cell r="C8868" t="str">
            <v xml:space="preserve">UN    </v>
          </cell>
          <cell r="D8868" t="str">
            <v>CR</v>
          </cell>
          <cell r="E8868" t="str">
            <v>1,87</v>
          </cell>
        </row>
        <row r="8869">
          <cell r="A8869">
            <v>39603</v>
          </cell>
          <cell r="B8869" t="str">
            <v xml:space="preserve">CONECTOR MACHO RJ 45, CATEGORIA 6 (CAT 6) PARA CABOS                                                                                                                                                                                                                                                                                                                                                                                                                                                      </v>
          </cell>
          <cell r="C8869" t="str">
            <v xml:space="preserve">UN    </v>
          </cell>
          <cell r="D8869" t="str">
            <v>CR</v>
          </cell>
          <cell r="E8869" t="str">
            <v>3,99</v>
          </cell>
        </row>
        <row r="8870">
          <cell r="A8870">
            <v>11821</v>
          </cell>
          <cell r="B8870" t="str">
            <v xml:space="preserve">CONECTOR METALICO TIPO PARAFUSO FENDIDO (SPLIT BOLT), COM SEPARADOR DE CABOS BIMETALICOS, PARA CABOS ATE 25 MM2                                                                                                                                                                                                                                                                                                                                                                                           </v>
          </cell>
          <cell r="C8870" t="str">
            <v xml:space="preserve">UN    </v>
          </cell>
          <cell r="D8870" t="str">
            <v>CR</v>
          </cell>
          <cell r="E8870" t="str">
            <v>13,05</v>
          </cell>
        </row>
        <row r="8871">
          <cell r="A8871">
            <v>1562</v>
          </cell>
          <cell r="B8871" t="str">
            <v xml:space="preserve">CONECTOR METALICO TIPO PARAFUSO FENDIDO (SPLIT BOLT), COM SEPARADOR DE CABOS BIMETALICOS, PARA CABOS ATE 50 MM2                                                                                                                                                                                                                                                                                                                                                                                           </v>
          </cell>
          <cell r="C8871" t="str">
            <v xml:space="preserve">UN    </v>
          </cell>
          <cell r="D8871" t="str">
            <v>CR</v>
          </cell>
          <cell r="E8871" t="str">
            <v>21,37</v>
          </cell>
        </row>
        <row r="8872">
          <cell r="A8872">
            <v>1563</v>
          </cell>
          <cell r="B8872" t="str">
            <v xml:space="preserve">CONECTOR METALICO TIPO PARAFUSO FENDIDO (SPLIT BOLT), COM SEPARADOR DE CABOS BIMETALICOS, PARA CABOS ATE 70 MM2                                                                                                                                                                                                                                                                                                                                                                                           </v>
          </cell>
          <cell r="C8872" t="str">
            <v xml:space="preserve">UN    </v>
          </cell>
          <cell r="D8872" t="str">
            <v>CR</v>
          </cell>
          <cell r="E8872" t="str">
            <v>28,68</v>
          </cell>
        </row>
        <row r="8873">
          <cell r="A8873">
            <v>11856</v>
          </cell>
          <cell r="B8873" t="str">
            <v xml:space="preserve">CONECTOR METALICO TIPO PARAFUSO FENDIDO (SPLIT BOLT), PARA CABOS ATE 10 MM2                                                                                                                                                                                                                                                                                                                                                                                                                               </v>
          </cell>
          <cell r="C8873" t="str">
            <v xml:space="preserve">UN    </v>
          </cell>
          <cell r="D8873" t="str">
            <v xml:space="preserve">C </v>
          </cell>
          <cell r="E8873" t="str">
            <v>8,55</v>
          </cell>
        </row>
        <row r="8874">
          <cell r="A8874">
            <v>11857</v>
          </cell>
          <cell r="B8874" t="str">
            <v xml:space="preserve">CONECTOR METALICO TIPO PARAFUSO FENDIDO (SPLIT BOLT), PARA CABOS ATE 120 MM2                                                                                                                                                                                                                                                                                                                                                                                                                              </v>
          </cell>
          <cell r="C8874" t="str">
            <v xml:space="preserve">UN    </v>
          </cell>
          <cell r="D8874" t="str">
            <v>CR</v>
          </cell>
          <cell r="E8874" t="str">
            <v>45,00</v>
          </cell>
        </row>
        <row r="8875">
          <cell r="A8875">
            <v>11858</v>
          </cell>
          <cell r="B8875" t="str">
            <v xml:space="preserve">CONECTOR METALICO TIPO PARAFUSO FENDIDO (SPLIT BOLT), PARA CABOS ATE 150 MM2                                                                                                                                                                                                                                                                                                                                                                                                                              </v>
          </cell>
          <cell r="C8875" t="str">
            <v xml:space="preserve">UN    </v>
          </cell>
          <cell r="D8875" t="str">
            <v>CR</v>
          </cell>
          <cell r="E8875" t="str">
            <v>55,85</v>
          </cell>
        </row>
        <row r="8876">
          <cell r="A8876">
            <v>1539</v>
          </cell>
          <cell r="B8876" t="str">
            <v xml:space="preserve">CONECTOR METALICO TIPO PARAFUSO FENDIDO (SPLIT BOLT), PARA CABOS ATE 16 MM2                                                                                                                                                                                                                                                                                                                                                                                                                               </v>
          </cell>
          <cell r="C8876" t="str">
            <v xml:space="preserve">UN    </v>
          </cell>
          <cell r="D8876" t="str">
            <v>CR</v>
          </cell>
          <cell r="E8876" t="str">
            <v>10,05</v>
          </cell>
        </row>
        <row r="8877">
          <cell r="A8877">
            <v>11859</v>
          </cell>
          <cell r="B8877" t="str">
            <v xml:space="preserve">CONECTOR METALICO TIPO PARAFUSO FENDIDO (SPLIT BOLT), PARA CABOS ATE 185 MM2                                                                                                                                                                                                                                                                                                                                                                                                                              </v>
          </cell>
          <cell r="C8877" t="str">
            <v xml:space="preserve">UN    </v>
          </cell>
          <cell r="D8877" t="str">
            <v>CR</v>
          </cell>
          <cell r="E8877" t="str">
            <v>75,98</v>
          </cell>
        </row>
        <row r="8878">
          <cell r="A8878">
            <v>1550</v>
          </cell>
          <cell r="B8878" t="str">
            <v xml:space="preserve">CONECTOR METALICO TIPO PARAFUSO FENDIDO (SPLIT BOLT), PARA CABOS ATE 25 MM2                                                                                                                                                                                                                                                                                                                                                                                                                               </v>
          </cell>
          <cell r="C8878" t="str">
            <v xml:space="preserve">UN    </v>
          </cell>
          <cell r="D8878" t="str">
            <v>CR</v>
          </cell>
          <cell r="E8878" t="str">
            <v>10,60</v>
          </cell>
        </row>
        <row r="8879">
          <cell r="A8879">
            <v>11854</v>
          </cell>
          <cell r="B8879" t="str">
            <v xml:space="preserve">CONECTOR METALICO TIPO PARAFUSO FENDIDO (SPLIT BOLT), PARA CABOS ATE 35 MM2                                                                                                                                                                                                                                                                                                                                                                                                                               </v>
          </cell>
          <cell r="C8879" t="str">
            <v xml:space="preserve">UN    </v>
          </cell>
          <cell r="D8879" t="str">
            <v>CR</v>
          </cell>
          <cell r="E8879" t="str">
            <v>13,24</v>
          </cell>
        </row>
        <row r="8880">
          <cell r="A8880">
            <v>11862</v>
          </cell>
          <cell r="B8880" t="str">
            <v xml:space="preserve">CONECTOR METALICO TIPO PARAFUSO FENDIDO (SPLIT BOLT), PARA CABOS ATE 50 MM2                                                                                                                                                                                                                                                                                                                                                                                                                               </v>
          </cell>
          <cell r="C8880" t="str">
            <v xml:space="preserve">UN    </v>
          </cell>
          <cell r="D8880" t="str">
            <v>CR</v>
          </cell>
          <cell r="E8880" t="str">
            <v>18,58</v>
          </cell>
        </row>
        <row r="8881">
          <cell r="A8881">
            <v>11863</v>
          </cell>
          <cell r="B8881" t="str">
            <v xml:space="preserve">CONECTOR METALICO TIPO PARAFUSO FENDIDO (SPLIT BOLT), PARA CABOS ATE 6 MM2                                                                                                                                                                                                                                                                                                                                                                                                                                </v>
          </cell>
          <cell r="C8881" t="str">
            <v xml:space="preserve">UN    </v>
          </cell>
          <cell r="D8881" t="str">
            <v>CR</v>
          </cell>
          <cell r="E8881" t="str">
            <v>7,50</v>
          </cell>
        </row>
        <row r="8882">
          <cell r="A8882">
            <v>11855</v>
          </cell>
          <cell r="B8882" t="str">
            <v xml:space="preserve">CONECTOR METALICO TIPO PARAFUSO FENDIDO (SPLIT BOLT), PARA CABOS ATE 70 MM2                                                                                                                                                                                                                                                                                                                                                                                                                               </v>
          </cell>
          <cell r="C8882" t="str">
            <v xml:space="preserve">UN    </v>
          </cell>
          <cell r="D8882" t="str">
            <v>CR</v>
          </cell>
          <cell r="E8882" t="str">
            <v>27,73</v>
          </cell>
        </row>
        <row r="8883">
          <cell r="A8883">
            <v>11864</v>
          </cell>
          <cell r="B8883" t="str">
            <v xml:space="preserve">CONECTOR METALICO TIPO PARAFUSO FENDIDO (SPLIT BOLT), PARA CABOS ATE 95 MM2                                                                                                                                                                                                                                                                                                                                                                                                                               </v>
          </cell>
          <cell r="C8883" t="str">
            <v xml:space="preserve">UN    </v>
          </cell>
          <cell r="D8883" t="str">
            <v>CR</v>
          </cell>
          <cell r="E8883" t="str">
            <v>41,93</v>
          </cell>
        </row>
        <row r="8884">
          <cell r="A8884">
            <v>2527</v>
          </cell>
          <cell r="B8884" t="str">
            <v xml:space="preserve">CONECTOR RETO DE ALUMINIO PARA ELETRODUTO DE 1 1/2", PARA ADAPTAR ENTRADA DE ELETRODUTO METALICO FLEXIVEL EM QUADROS                                                                                                                                                                                                                                                                                                                                                                                      </v>
          </cell>
          <cell r="C8884" t="str">
            <v xml:space="preserve">UN    </v>
          </cell>
          <cell r="D8884" t="str">
            <v>CR</v>
          </cell>
          <cell r="E8884" t="str">
            <v>9,46</v>
          </cell>
        </row>
        <row r="8885">
          <cell r="A8885">
            <v>2526</v>
          </cell>
          <cell r="B8885" t="str">
            <v xml:space="preserve">CONECTOR RETO DE ALUMINIO PARA ELETRODUTO DE 1 1/4", PARA ADAPTAR ENTRADA DE ELETRODUTO METALICO FLEXIVEL EM QUADROS                                                                                                                                                                                                                                                                                                                                                                                      </v>
          </cell>
          <cell r="C8885" t="str">
            <v xml:space="preserve">UN    </v>
          </cell>
          <cell r="D8885" t="str">
            <v>CR</v>
          </cell>
          <cell r="E8885" t="str">
            <v>6,06</v>
          </cell>
        </row>
        <row r="8886">
          <cell r="A8886">
            <v>2487</v>
          </cell>
          <cell r="B8886" t="str">
            <v xml:space="preserve">CONECTOR RETO DE ALUMINIO PARA ELETRODUTO DE 1/2", PARA ADAPTAR ENTRADA DE ELETRODUTO METALICO FLEXIVEL EM QUADROS                                                                                                                                                                                                                                                                                                                                                                                        </v>
          </cell>
          <cell r="C8886" t="str">
            <v xml:space="preserve">UN    </v>
          </cell>
          <cell r="D8886" t="str">
            <v>CR</v>
          </cell>
          <cell r="E8886" t="str">
            <v>2,07</v>
          </cell>
        </row>
        <row r="8887">
          <cell r="A8887">
            <v>2483</v>
          </cell>
          <cell r="B8887" t="str">
            <v xml:space="preserve">CONECTOR RETO DE ALUMINIO PARA ELETRODUTO DE 1", PARA ADAPTAR ENTRADA DE ELETRODUTO METALICO FLEXIVEL EM QUADROS                                                                                                                                                                                                                                                                                                                                                                                          </v>
          </cell>
          <cell r="C8887" t="str">
            <v xml:space="preserve">UN    </v>
          </cell>
          <cell r="D8887" t="str">
            <v>CR</v>
          </cell>
          <cell r="E8887" t="str">
            <v>4,32</v>
          </cell>
        </row>
        <row r="8888">
          <cell r="A8888">
            <v>2528</v>
          </cell>
          <cell r="B8888" t="str">
            <v xml:space="preserve">CONECTOR RETO DE ALUMINIO PARA ELETRODUTO DE 2 1/2", PARA ADAPTAR ENTRADA DE ELETRODUTO METALICO FLEXIVEL EM QUADROS                                                                                                                                                                                                                                                                                                                                                                                      </v>
          </cell>
          <cell r="C8888" t="str">
            <v xml:space="preserve">UN    </v>
          </cell>
          <cell r="D8888" t="str">
            <v>CR</v>
          </cell>
          <cell r="E8888" t="str">
            <v>23,82</v>
          </cell>
        </row>
        <row r="8889">
          <cell r="A8889">
            <v>2489</v>
          </cell>
          <cell r="B8889" t="str">
            <v xml:space="preserve">CONECTOR RETO DE ALUMINIO PARA ELETRODUTO DE 2", PARA ADAPTAR ENTRADA DE ELETRODUTO METALICO FLEXIVEL EM QUADROS                                                                                                                                                                                                                                                                                                                                                                                          </v>
          </cell>
          <cell r="C8889" t="str">
            <v xml:space="preserve">UN    </v>
          </cell>
          <cell r="D8889" t="str">
            <v>CR</v>
          </cell>
          <cell r="E8889" t="str">
            <v>10,49</v>
          </cell>
        </row>
        <row r="8890">
          <cell r="A8890">
            <v>2488</v>
          </cell>
          <cell r="B8890" t="str">
            <v xml:space="preserve">CONECTOR RETO DE ALUMINIO PARA ELETRODUTO DE 3/4", PARA ADAPTAR ENTRADA DE ELETRODUTO METALICO FLEXIVEL EM QUADROS                                                                                                                                                                                                                                                                                                                                                                                        </v>
          </cell>
          <cell r="C8890" t="str">
            <v xml:space="preserve">UN    </v>
          </cell>
          <cell r="D8890" t="str">
            <v>CR</v>
          </cell>
          <cell r="E8890" t="str">
            <v>2,42</v>
          </cell>
        </row>
        <row r="8891">
          <cell r="A8891">
            <v>2484</v>
          </cell>
          <cell r="B8891" t="str">
            <v xml:space="preserve">CONECTOR RETO DE ALUMINIO PARA ELETRODUTO DE 3", PARA ADAPTAR ENTRADA DE ELETRODUTO METALICO FLEXIVEL EM QUADROS                                                                                                                                                                                                                                                                                                                                                                                          </v>
          </cell>
          <cell r="C8891" t="str">
            <v xml:space="preserve">UN    </v>
          </cell>
          <cell r="D8891" t="str">
            <v>CR</v>
          </cell>
          <cell r="E8891" t="str">
            <v>34,60</v>
          </cell>
        </row>
        <row r="8892">
          <cell r="A8892">
            <v>2485</v>
          </cell>
          <cell r="B8892" t="str">
            <v xml:space="preserve">CONECTOR RETO DE ALUMINIO PARA ELETRODUTO DE 4", PARA ADAPTAR ENTRADA DE ELETRODUTO METALICO FLEXIVEL EM QUADROS                                                                                                                                                                                                                                                                                                                                                                                          </v>
          </cell>
          <cell r="C8892" t="str">
            <v xml:space="preserve">UN    </v>
          </cell>
          <cell r="D8892" t="str">
            <v>CR</v>
          </cell>
          <cell r="E8892" t="str">
            <v>54,23</v>
          </cell>
        </row>
        <row r="8893">
          <cell r="A8893">
            <v>39279</v>
          </cell>
          <cell r="B8893" t="str">
            <v xml:space="preserve">CONECTOR/ADAPTADOR FIXO, ROSCA FEMEA, EM PLASTICO, DN 16 MM X 1/2", PARA CONEXAO COM CRIMPAGEM, EM TUBO PEX PARA INST. AGUA QUENTE/FRIA                                                                                                                                                                                                                                                                                                                                                                   </v>
          </cell>
          <cell r="C8893" t="str">
            <v xml:space="preserve">UN    </v>
          </cell>
          <cell r="D8893" t="str">
            <v>AS</v>
          </cell>
          <cell r="E8893" t="str">
            <v>8,35</v>
          </cell>
        </row>
        <row r="8894">
          <cell r="A8894">
            <v>39280</v>
          </cell>
          <cell r="B8894" t="str">
            <v xml:space="preserve">CONECTOR/ADAPTADOR FIXO, ROSCA FEMEA, EM PLASTICO, DN 20 MM X 1/2", PARA CONEXAO COM CRIMPAGEM, EM TUBO PEX PARA INST. AGUA QUENTE/FRIA                                                                                                                                                                                                                                                                                                                                                                   </v>
          </cell>
          <cell r="C8894" t="str">
            <v xml:space="preserve">UN    </v>
          </cell>
          <cell r="D8894" t="str">
            <v>AS</v>
          </cell>
          <cell r="E8894" t="str">
            <v>9,36</v>
          </cell>
        </row>
        <row r="8895">
          <cell r="A8895">
            <v>39281</v>
          </cell>
          <cell r="B8895" t="str">
            <v xml:space="preserve">CONECTOR/ADAPTADOR FIXO, ROSCA FEMEA, EM PLASTICO, DN 20 MM X 3/4", PARA CONEXAO COM CRIMPAGEM, EM TUBO PEX PARA INST. AGUA QUENTE/FRIA                                                                                                                                                                                                                                                                                                                                                                   </v>
          </cell>
          <cell r="C8895" t="str">
            <v xml:space="preserve">UN    </v>
          </cell>
          <cell r="D8895" t="str">
            <v>AS</v>
          </cell>
          <cell r="E8895" t="str">
            <v>12,37</v>
          </cell>
        </row>
        <row r="8896">
          <cell r="A8896">
            <v>39282</v>
          </cell>
          <cell r="B8896" t="str">
            <v xml:space="preserve">CONECTOR/ADAPTADOR FIXO, ROSCA FEMEA, EM PLASTICO, DN 25 MM X 3/4", PARA CONEXAO COM CRIMPAGEM, EM TUBO PEX PARA INST. AGUA QUENTE/FRIA                                                                                                                                                                                                                                                                                                                                                                   </v>
          </cell>
          <cell r="C8896" t="str">
            <v xml:space="preserve">UN    </v>
          </cell>
          <cell r="D8896" t="str">
            <v>AS</v>
          </cell>
          <cell r="E8896" t="str">
            <v>17,26</v>
          </cell>
        </row>
        <row r="8897">
          <cell r="A8897">
            <v>38844</v>
          </cell>
          <cell r="B8897" t="str">
            <v xml:space="preserve">CONECTOR/ADAPTADOR FIXO, ROSCA FEMEA, METALICA, COM ANEL DESLIZANTE, DN 16 MM X 1/2", PARA TUBO PEX PARA INST. AGUA QUENTE/FRIA                                                                                                                                                                                                                                                                                                                                                                           </v>
          </cell>
          <cell r="C8897" t="str">
            <v xml:space="preserve">UN    </v>
          </cell>
          <cell r="D8897" t="str">
            <v>AS</v>
          </cell>
          <cell r="E8897" t="str">
            <v>8,47</v>
          </cell>
        </row>
        <row r="8898">
          <cell r="A8898">
            <v>38846</v>
          </cell>
          <cell r="B8898" t="str">
            <v xml:space="preserve">CONECTOR/ADAPTADOR FIXO, ROSCA FEMEA, METALICA, COM ANEL DESLIZANTE, DN 20 MM X 1/2", PARA TUBO PEX PARA INST. AGUA QUENTE/FRIA                                                                                                                                                                                                                                                                                                                                                                           </v>
          </cell>
          <cell r="C8898" t="str">
            <v xml:space="preserve">UN    </v>
          </cell>
          <cell r="D8898" t="str">
            <v>AS</v>
          </cell>
          <cell r="E8898" t="str">
            <v>8,62</v>
          </cell>
        </row>
        <row r="8899">
          <cell r="A8899">
            <v>38847</v>
          </cell>
          <cell r="B8899" t="str">
            <v xml:space="preserve">CONECTOR/ADAPTADOR FIXO, ROSCA FEMEA, METALICA, COM ANEL DESLIZANTE, DN 20 MM X 3/4", PARA TUBO PEX PARA INST. AGUA QUENTE/FRIA                                                                                                                                                                                                                                                                                                                                                                           </v>
          </cell>
          <cell r="C8899" t="str">
            <v xml:space="preserve">UN    </v>
          </cell>
          <cell r="D8899" t="str">
            <v>AS</v>
          </cell>
          <cell r="E8899" t="str">
            <v>10,09</v>
          </cell>
        </row>
        <row r="8900">
          <cell r="A8900">
            <v>38850</v>
          </cell>
          <cell r="B8900" t="str">
            <v xml:space="preserve">CONECTOR/ADAPTADOR FIXO, ROSCA FEMEA, METALICA, COM ANEL DESLIZANTE, DN 25 MM X 1", PARA TUBO PEX PARA INST. AGUA QUENTE/FRIA                                                                                                                                                                                                                                                                                                                                                                             </v>
          </cell>
          <cell r="C8900" t="str">
            <v xml:space="preserve">UN    </v>
          </cell>
          <cell r="D8900" t="str">
            <v>AS</v>
          </cell>
          <cell r="E8900" t="str">
            <v>18,23</v>
          </cell>
        </row>
        <row r="8901">
          <cell r="A8901">
            <v>38848</v>
          </cell>
          <cell r="B8901" t="str">
            <v xml:space="preserve">CONECTOR/ADAPTADOR FIXO, ROSCA FEMEA, METALICA, COM ANEL DESLIZANTE, DN 25 MM X 3/4", PARA TUBO PEX PARA INST. AGUA QUENTE/FRIA                                                                                                                                                                                                                                                                                                                                                                           </v>
          </cell>
          <cell r="C8901" t="str">
            <v xml:space="preserve">UN    </v>
          </cell>
          <cell r="D8901" t="str">
            <v>AS</v>
          </cell>
          <cell r="E8901" t="str">
            <v>11,95</v>
          </cell>
        </row>
        <row r="8902">
          <cell r="A8902">
            <v>38851</v>
          </cell>
          <cell r="B8902" t="str">
            <v xml:space="preserve">CONECTOR/ADAPTADOR FIXO, ROSCA FEMEA, METALICA, COM ANEL DESLIZANTE, DN 32 MM X 1", PARA TUBO PEX PARA INST. AGUA QUENTE/FRIA                                                                                                                                                                                                                                                                                                                                                                             </v>
          </cell>
          <cell r="C8902" t="str">
            <v xml:space="preserve">UN    </v>
          </cell>
          <cell r="D8902" t="str">
            <v>AS</v>
          </cell>
          <cell r="E8902" t="str">
            <v>20,61</v>
          </cell>
        </row>
        <row r="8903">
          <cell r="A8903">
            <v>38854</v>
          </cell>
          <cell r="B8903" t="str">
            <v xml:space="preserve">CONECTOR/ADAPTADOR MOVEL, ROSCA FEMEA, METALICA, COM ANEL DESLIZANTE, DN 16 MM X 3/4", PARA TUBO PEX PARA INST. AGUA QUENTE/FRIA                                                                                                                                                                                                                                                                                                                                                                          </v>
          </cell>
          <cell r="C8903" t="str">
            <v xml:space="preserve">UN    </v>
          </cell>
          <cell r="D8903" t="str">
            <v>AS</v>
          </cell>
          <cell r="E8903" t="str">
            <v>8,95</v>
          </cell>
        </row>
        <row r="8904">
          <cell r="A8904">
            <v>44247</v>
          </cell>
          <cell r="B8904" t="str">
            <v xml:space="preserve">CONECTOR, CPVC, SOLDAVEL, 114 MM X 4", PARA AGUA QUENTE                                                                                                                                                                                                                                                                                                                                                                                                                                                   </v>
          </cell>
          <cell r="C8904" t="str">
            <v xml:space="preserve">UN    </v>
          </cell>
          <cell r="D8904" t="str">
            <v>AS</v>
          </cell>
          <cell r="E8904" t="str">
            <v>1.278,15</v>
          </cell>
        </row>
        <row r="8905">
          <cell r="A8905">
            <v>38005</v>
          </cell>
          <cell r="B8905" t="str">
            <v xml:space="preserve">CONECTOR, CPVC, SOLDAVEL, 15 MM X 1/2", PARA AGUA QUENTE                                                                                                                                                                                                                                                                                                                                                                                                                                                  </v>
          </cell>
          <cell r="C8905" t="str">
            <v xml:space="preserve">UN    </v>
          </cell>
          <cell r="D8905" t="str">
            <v>AS</v>
          </cell>
          <cell r="E8905" t="str">
            <v>15,20</v>
          </cell>
        </row>
        <row r="8906">
          <cell r="A8906">
            <v>38006</v>
          </cell>
          <cell r="B8906" t="str">
            <v xml:space="preserve">CONECTOR, CPVC, SOLDAVEL, 22 MM X 1/2", PARA AGUA QUENTE                                                                                                                                                                                                                                                                                                                                                                                                                                                  </v>
          </cell>
          <cell r="C8906" t="str">
            <v xml:space="preserve">UN    </v>
          </cell>
          <cell r="D8906" t="str">
            <v>AS</v>
          </cell>
          <cell r="E8906" t="str">
            <v>20,19</v>
          </cell>
        </row>
        <row r="8907">
          <cell r="A8907">
            <v>38428</v>
          </cell>
          <cell r="B8907" t="str">
            <v xml:space="preserve">CONECTOR, CPVC, SOLDAVEL, 22 MM X 3/4", PARA AGUA QUENTE                                                                                                                                                                                                                                                                                                                                                                                                                                                  </v>
          </cell>
          <cell r="C8907" t="str">
            <v xml:space="preserve">UN    </v>
          </cell>
          <cell r="D8907" t="str">
            <v>AS</v>
          </cell>
          <cell r="E8907" t="str">
            <v>18,08</v>
          </cell>
        </row>
        <row r="8908">
          <cell r="A8908">
            <v>38007</v>
          </cell>
          <cell r="B8908" t="str">
            <v xml:space="preserve">CONECTOR, CPVC, SOLDAVEL, 28 MM X 1", PARA AGUA QUENTE                                                                                                                                                                                                                                                                                                                                                                                                                                                    </v>
          </cell>
          <cell r="C8908" t="str">
            <v xml:space="preserve">UN    </v>
          </cell>
          <cell r="D8908" t="str">
            <v>AS</v>
          </cell>
          <cell r="E8908" t="str">
            <v>23,30</v>
          </cell>
        </row>
        <row r="8909">
          <cell r="A8909">
            <v>38008</v>
          </cell>
          <cell r="B8909" t="str">
            <v xml:space="preserve">CONECTOR, CPVC, SOLDAVEL, 35 MM X 1 1/4", PARA AGUA QUENTE                                                                                                                                                                                                                                                                                                                                                                                                                                                </v>
          </cell>
          <cell r="C8909" t="str">
            <v xml:space="preserve">UN    </v>
          </cell>
          <cell r="D8909" t="str">
            <v>AS</v>
          </cell>
          <cell r="E8909" t="str">
            <v>37,28</v>
          </cell>
        </row>
        <row r="8910">
          <cell r="A8910">
            <v>38009</v>
          </cell>
          <cell r="B8910" t="str">
            <v xml:space="preserve">CONECTOR, CPVC, SOLDAVEL, 42 MM X 1 1/2", PARA AGUA QUENTE                                                                                                                                                                                                                                                                                                                                                                                                                                                </v>
          </cell>
          <cell r="C8910" t="str">
            <v xml:space="preserve">UN    </v>
          </cell>
          <cell r="D8910" t="str">
            <v>AS</v>
          </cell>
          <cell r="E8910" t="str">
            <v>45,64</v>
          </cell>
        </row>
        <row r="8911">
          <cell r="A8911">
            <v>44248</v>
          </cell>
          <cell r="B8911" t="str">
            <v xml:space="preserve">CONECTOR, CPVC, SOLDAVEL, 54 MM X 2", PARA AGUA QUENTE                                                                                                                                                                                                                                                                                                                                                                                                                                                    </v>
          </cell>
          <cell r="C8911" t="str">
            <v xml:space="preserve">UN    </v>
          </cell>
          <cell r="D8911" t="str">
            <v>AS</v>
          </cell>
          <cell r="E8911" t="str">
            <v>74,40</v>
          </cell>
        </row>
        <row r="8912">
          <cell r="A8912">
            <v>44249</v>
          </cell>
          <cell r="B8912" t="str">
            <v xml:space="preserve">CONECTOR, CPVC, SOLDAVEL, 73 MM X 2 1/2", PARA AGUA QUENTE                                                                                                                                                                                                                                                                                                                                                                                                                                                </v>
          </cell>
          <cell r="C8912" t="str">
            <v xml:space="preserve">UN    </v>
          </cell>
          <cell r="D8912" t="str">
            <v>AS</v>
          </cell>
          <cell r="E8912" t="str">
            <v>287,05</v>
          </cell>
        </row>
        <row r="8913">
          <cell r="A8913">
            <v>44250</v>
          </cell>
          <cell r="B8913" t="str">
            <v xml:space="preserve">CONECTOR, CPVC, SOLDAVEL, 89 MM X 3", PARA AGUA QUENTE                                                                                                                                                                                                                                                                                                                                                                                                                                                    </v>
          </cell>
          <cell r="C8913" t="str">
            <v xml:space="preserve">UN    </v>
          </cell>
          <cell r="D8913" t="str">
            <v>AS</v>
          </cell>
          <cell r="E8913" t="str">
            <v>416,87</v>
          </cell>
        </row>
        <row r="8914">
          <cell r="A8914">
            <v>3104</v>
          </cell>
          <cell r="B8914" t="str">
            <v xml:space="preserve">CONJ. DE FERRAGENS PARA PORTA DE VIDRO TEMPERADO, EM ZAMAC CROMADO, CONTEMPLANDO DOBRADICA INF., DOBRADICA SUP., PIVO PARA DOBRADICA INF., PIVO PARA DOBRADICA SUP., FECHADURA CENTRAL EM ZAMC. CROMADO, CONTRA FECHADURA DE PRESSAO                                                                                                                                                                                                                                                                      </v>
          </cell>
          <cell r="C8914" t="str">
            <v xml:space="preserve">CJ    </v>
          </cell>
          <cell r="D8914" t="str">
            <v>CR</v>
          </cell>
          <cell r="E8914" t="str">
            <v>161,34</v>
          </cell>
        </row>
        <row r="8915">
          <cell r="A8915">
            <v>1607</v>
          </cell>
          <cell r="B8915" t="str">
            <v xml:space="preserve">CONJUNTO ARRUELAS DE VEDACAO 5/16" PARA TELHA FIBROCIMENTO (UMA ARRUELA METALICA E UMA ARRUELA PVC - CONICAS)                                                                                                                                                                                                                                                                                                                                                                                             </v>
          </cell>
          <cell r="C8915" t="str">
            <v xml:space="preserve">CJ    </v>
          </cell>
          <cell r="D8915" t="str">
            <v>CR</v>
          </cell>
          <cell r="E8915" t="str">
            <v>0,36</v>
          </cell>
        </row>
        <row r="8916">
          <cell r="A8916">
            <v>38169</v>
          </cell>
          <cell r="B8916" t="str">
            <v xml:space="preserve">CONJUNTO DE FERRAGENS PIVO, PARA PORTA PIVOTANTE DE ATE 100 KG, REGULAVEL COM ESFERA , CROMADO - SUPERIOR E INFERIOR - COMPLETO                                                                                                                                                                                                                                                                                                                                                                           </v>
          </cell>
          <cell r="C8916" t="str">
            <v xml:space="preserve">CJ    </v>
          </cell>
          <cell r="D8916" t="str">
            <v>CR</v>
          </cell>
          <cell r="E8916" t="str">
            <v>80,03</v>
          </cell>
        </row>
        <row r="8917">
          <cell r="A8917">
            <v>6142</v>
          </cell>
          <cell r="B8917" t="str">
            <v xml:space="preserve">CONJUNTO DE LIGACAO AJUSTAVEL, PARA VASO / BACIA SANITARIA , EM PLASTICO BRANCO, COM TUBO, CANOPLA E ESPUDE                                                                                                                                                                                                                                                                                                                                                                                               </v>
          </cell>
          <cell r="C8917" t="str">
            <v xml:space="preserve">UN    </v>
          </cell>
          <cell r="D8917" t="str">
            <v>CR</v>
          </cell>
          <cell r="E8917" t="str">
            <v>8,89</v>
          </cell>
        </row>
        <row r="8918">
          <cell r="A8918">
            <v>11686</v>
          </cell>
          <cell r="B8918" t="str">
            <v xml:space="preserve">CONJUNTO DE LIGACAO PARA VASO / BACIA SANITARIA, EM PLASTICO BRANCO, COM TUBO, CANOPLA E ANEL DE EXPANSAO (TUBO 1.1/2" X 20 CM)                                                                                                                                                                                                                                                                                                                                                                           </v>
          </cell>
          <cell r="C8918" t="str">
            <v xml:space="preserve">UN    </v>
          </cell>
          <cell r="D8918" t="str">
            <v>CR</v>
          </cell>
          <cell r="E8918" t="str">
            <v>12,34</v>
          </cell>
        </row>
        <row r="8919">
          <cell r="A8919">
            <v>37598</v>
          </cell>
          <cell r="B8919" t="str">
            <v xml:space="preserve">CONJUNTO MONTADO ESTOPIM COM ESPOLETA COMUM NUMERO 8, COM CABECA ACENDEDORA, 1,5 M                                                                                                                                                                                                                                                                                                                                                                                                                        </v>
          </cell>
          <cell r="C8919" t="str">
            <v xml:space="preserve">UN    </v>
          </cell>
          <cell r="D8919" t="str">
            <v>AS</v>
          </cell>
          <cell r="E8919" t="str">
            <v>38,11</v>
          </cell>
        </row>
        <row r="8920">
          <cell r="A8920">
            <v>25398</v>
          </cell>
          <cell r="B8920" t="str">
            <v xml:space="preserve">CONJUNTO PARA FUTSAL COM PAR DE TRAVES OFICIAIS DE 3,00 X 2,00 M EM TUBO DE ACO GALVANIZADO 3" COM REQUADROS EM TUBO DE 1", PINTURA EM PRIMER COM TINTA ESMALTE SINTETICO E REDES DE POLIETILENO FIO 4 MM                                                                                                                                                                                                                                                                                                 </v>
          </cell>
          <cell r="C8920" t="str">
            <v xml:space="preserve">UN    </v>
          </cell>
          <cell r="D8920" t="str">
            <v>AS</v>
          </cell>
          <cell r="E8920" t="str">
            <v>4.298,87</v>
          </cell>
        </row>
        <row r="8921">
          <cell r="A8921">
            <v>25399</v>
          </cell>
          <cell r="B8921" t="str">
            <v xml:space="preserve">CONJUNTO PARA QUADRA DE  VOLEI COM POSTES EM TUBO DE ACO GALVANIZADO 3", H = *255* CM, PINTURA EM TINTA ESMALTE SINTETICO, REDE DE NYLON COM 2 MM, MALHA 10 X 10 CM E ANTENAS OFICIAIS EM FIBRA DE VIDRO                                                                                                                                                                                                                                                                                                  </v>
          </cell>
          <cell r="C8921" t="str">
            <v xml:space="preserve">UN    </v>
          </cell>
          <cell r="D8921" t="str">
            <v>AS</v>
          </cell>
          <cell r="E8921" t="str">
            <v>2.609,79</v>
          </cell>
        </row>
        <row r="8922">
          <cell r="A8922">
            <v>43440</v>
          </cell>
          <cell r="B8922" t="str">
            <v xml:space="preserve">CONJUNTO PRE-MOLDADO COMPOSTO POR GRELHA (0,99 X 0,45 M), QUADRO (1,10 X 0,52 M) E CANTONEIRA (1,10 X 0,35 M), EM CONCRETO ARMADO, COM FCK DE 21 MPA                                                                                                                                                                                                                                                                                                                                                      </v>
          </cell>
          <cell r="C8922" t="str">
            <v xml:space="preserve">UN    </v>
          </cell>
          <cell r="D8922" t="str">
            <v>AS</v>
          </cell>
          <cell r="E8922" t="str">
            <v>474,55</v>
          </cell>
        </row>
        <row r="8923">
          <cell r="A8923">
            <v>10667</v>
          </cell>
          <cell r="B8923" t="str">
            <v xml:space="preserve">CONTAINER ALMOXARIFADO, DE *2,40* X *6,00* M, PADRAO SIMPLES, SEM REVESTIMENTO E SEM DIVISORIAS INTERNOS E SEM SANITARIO, PARA USO EM CANTEIRO DE OBRAS                                                                                                                                                                                                                                                                                                                                                   </v>
          </cell>
          <cell r="C8923" t="str">
            <v xml:space="preserve">UN    </v>
          </cell>
          <cell r="D8923" t="str">
            <v>AS</v>
          </cell>
          <cell r="E8923" t="str">
            <v>22.500,00</v>
          </cell>
        </row>
        <row r="8924">
          <cell r="A8924">
            <v>1613</v>
          </cell>
          <cell r="B8924" t="str">
            <v xml:space="preserve">CONTATOR TRIPOLAR, CORRENTE DE *110* A, TENSAO NOMINAL DE *500* V, CATEGORIA AC-2 E AC-3                                                                                                                                                                                                                                                                                                                                                                                                                  </v>
          </cell>
          <cell r="C8924" t="str">
            <v xml:space="preserve">UN    </v>
          </cell>
          <cell r="D8924" t="str">
            <v>CR</v>
          </cell>
          <cell r="E8924" t="str">
            <v>1.227,73</v>
          </cell>
        </row>
        <row r="8925">
          <cell r="A8925">
            <v>1626</v>
          </cell>
          <cell r="B8925" t="str">
            <v xml:space="preserve">CONTATOR TRIPOLAR, CORRENTE DE *185* A, TENSAO NOMINAL DE *500* V, CATEGORIA AC-2 E AC-3                                                                                                                                                                                                                                                                                                                                                                                                                  </v>
          </cell>
          <cell r="C8925" t="str">
            <v xml:space="preserve">UN    </v>
          </cell>
          <cell r="D8925" t="str">
            <v>CR</v>
          </cell>
          <cell r="E8925" t="str">
            <v>1.836,22</v>
          </cell>
        </row>
        <row r="8926">
          <cell r="A8926">
            <v>1625</v>
          </cell>
          <cell r="B8926" t="str">
            <v xml:space="preserve">CONTATOR TRIPOLAR, CORRENTE DE *22* A, TENSAO NOMINAL DE *500* V, CATEGORIA AC-2 E AC-3                                                                                                                                                                                                                                                                                                                                                                                                                   </v>
          </cell>
          <cell r="C8926" t="str">
            <v xml:space="preserve">UN    </v>
          </cell>
          <cell r="D8926" t="str">
            <v>CR</v>
          </cell>
          <cell r="E8926" t="str">
            <v>128,25</v>
          </cell>
        </row>
        <row r="8927">
          <cell r="A8927">
            <v>1622</v>
          </cell>
          <cell r="B8927" t="str">
            <v xml:space="preserve">CONTATOR TRIPOLAR, CORRENTE DE *265* A, TENSAO NOMINAL DE *500* V, CATEGORIA AC-2 E AC-3                                                                                                                                                                                                                                                                                                                                                                                                                  </v>
          </cell>
          <cell r="C8927" t="str">
            <v xml:space="preserve">UN    </v>
          </cell>
          <cell r="D8927" t="str">
            <v>CR</v>
          </cell>
          <cell r="E8927" t="str">
            <v>4.143,59</v>
          </cell>
        </row>
        <row r="8928">
          <cell r="A8928">
            <v>1620</v>
          </cell>
          <cell r="B8928" t="str">
            <v xml:space="preserve">CONTATOR TRIPOLAR, CORRENTE DE *38* A, TENSAO NOMINAL DE *500* V, CATEGORIA AC-2 E AC-3                                                                                                                                                                                                                                                                                                                                                                                                                   </v>
          </cell>
          <cell r="C8928" t="str">
            <v xml:space="preserve">UN    </v>
          </cell>
          <cell r="D8928" t="str">
            <v>CR</v>
          </cell>
          <cell r="E8928" t="str">
            <v>270,17</v>
          </cell>
        </row>
        <row r="8929">
          <cell r="A8929">
            <v>1629</v>
          </cell>
          <cell r="B8929" t="str">
            <v xml:space="preserve">CONTATOR TRIPOLAR, CORRENTE DE *500* A, TENSAO NOMINAL DE *500* V, CATEGORIA AC-2 E AC-3                                                                                                                                                                                                                                                                                                                                                                                                                  </v>
          </cell>
          <cell r="C8929" t="str">
            <v xml:space="preserve">UN    </v>
          </cell>
          <cell r="D8929" t="str">
            <v>CR</v>
          </cell>
          <cell r="E8929" t="str">
            <v>10.084,52</v>
          </cell>
        </row>
        <row r="8930">
          <cell r="A8930">
            <v>1627</v>
          </cell>
          <cell r="B8930" t="str">
            <v xml:space="preserve">CONTATOR TRIPOLAR, CORRENTE DE *65* A, TENSAO NOMINAL DE *500* V, CATEGORIA AC-2 E AC-3                                                                                                                                                                                                                                                                                                                                                                                                                   </v>
          </cell>
          <cell r="C8930" t="str">
            <v xml:space="preserve">UN    </v>
          </cell>
          <cell r="D8930" t="str">
            <v>CR</v>
          </cell>
          <cell r="E8930" t="str">
            <v>516,42</v>
          </cell>
        </row>
        <row r="8931">
          <cell r="A8931">
            <v>1623</v>
          </cell>
          <cell r="B8931" t="str">
            <v xml:space="preserve">CONTATOR TRIPOLAR, CORRENTE DE 12 A, TENSAO NOMINAL DE *500* V, CATEGORIA AC-2 E AC-3                                                                                                                                                                                                                                                                                                                                                                                                                     </v>
          </cell>
          <cell r="C8931" t="str">
            <v xml:space="preserve">UN    </v>
          </cell>
          <cell r="D8931" t="str">
            <v>CR</v>
          </cell>
          <cell r="E8931" t="str">
            <v>104,59</v>
          </cell>
        </row>
        <row r="8932">
          <cell r="A8932">
            <v>1619</v>
          </cell>
          <cell r="B8932" t="str">
            <v xml:space="preserve">CONTATOR TRIPOLAR, CORRENTE DE 25 A, TENSAO NOMINAL DE *500* V, CATEGORIA AC-2 E AC-3                                                                                                                                                                                                                                                                                                                                                                                                                     </v>
          </cell>
          <cell r="C8932" t="str">
            <v xml:space="preserve">UN    </v>
          </cell>
          <cell r="D8932" t="str">
            <v>CR</v>
          </cell>
          <cell r="E8932" t="str">
            <v>143,88</v>
          </cell>
        </row>
        <row r="8933">
          <cell r="A8933">
            <v>1630</v>
          </cell>
          <cell r="B8933" t="str">
            <v xml:space="preserve">CONTATOR TRIPOLAR, CORRENTE DE 250 A, TENSAO NOMINAL DE *500* V, PARA ACIONAMENTO DE CAPACITORES                                                                                                                                                                                                                                                                                                                                                                                                          </v>
          </cell>
          <cell r="C8933" t="str">
            <v xml:space="preserve">UN    </v>
          </cell>
          <cell r="D8933" t="str">
            <v>CR</v>
          </cell>
          <cell r="E8933" t="str">
            <v>3.167,86</v>
          </cell>
        </row>
        <row r="8934">
          <cell r="A8934">
            <v>1616</v>
          </cell>
          <cell r="B8934" t="str">
            <v xml:space="preserve">CONTATOR TRIPOLAR, CORRENTE DE 300 A, TENSAO NOMINAL DE *500* V, CATEGORIA AC-2 E AC-3                                                                                                                                                                                                                                                                                                                                                                                                                    </v>
          </cell>
          <cell r="C8934" t="str">
            <v xml:space="preserve">UN    </v>
          </cell>
          <cell r="D8934" t="str">
            <v>CR</v>
          </cell>
          <cell r="E8934" t="str">
            <v>4.872,23</v>
          </cell>
        </row>
        <row r="8935">
          <cell r="A8935">
            <v>1614</v>
          </cell>
          <cell r="B8935" t="str">
            <v xml:space="preserve">CONTATOR TRIPOLAR, CORRENTE DE 32 A, TENSAO NOMINAL DE *500* V, CATEGORIA AC-2 E AC-3                                                                                                                                                                                                                                                                                                                                                                                                                     </v>
          </cell>
          <cell r="C8935" t="str">
            <v xml:space="preserve">UN    </v>
          </cell>
          <cell r="D8935" t="str">
            <v>CR</v>
          </cell>
          <cell r="E8935" t="str">
            <v>222,68</v>
          </cell>
        </row>
        <row r="8936">
          <cell r="A8936">
            <v>1617</v>
          </cell>
          <cell r="B8936" t="str">
            <v xml:space="preserve">CONTATOR TRIPOLAR, CORRENTE DE 400 A, TENSAO NOMINAL DE *500* V, CATEGORIA AC-2 E AC-3                                                                                                                                                                                                                                                                                                                                                                                                                    </v>
          </cell>
          <cell r="C8936" t="str">
            <v xml:space="preserve">UN    </v>
          </cell>
          <cell r="D8936" t="str">
            <v>CR</v>
          </cell>
          <cell r="E8936" t="str">
            <v>5.816,38</v>
          </cell>
        </row>
        <row r="8937">
          <cell r="A8937">
            <v>1621</v>
          </cell>
          <cell r="B8937" t="str">
            <v xml:space="preserve">CONTATOR TRIPOLAR, CORRENTE DE 45 A, TENSAO NOMINAL DE *500* V, CATEGORIA AC-2 E AC-3                                                                                                                                                                                                                                                                                                                                                                                                                     </v>
          </cell>
          <cell r="C8937" t="str">
            <v xml:space="preserve">UN    </v>
          </cell>
          <cell r="D8937" t="str">
            <v>CR</v>
          </cell>
          <cell r="E8937" t="str">
            <v>398,25</v>
          </cell>
        </row>
        <row r="8938">
          <cell r="A8938">
            <v>1624</v>
          </cell>
          <cell r="B8938" t="str">
            <v xml:space="preserve">CONTATOR TRIPOLAR, CORRENTE DE 630 A, TENSAO NOMINAL DE *500* V, CATEGORIA AC-2 E AC-3                                                                                                                                                                                                                                                                                                                                                                                                                    </v>
          </cell>
          <cell r="C8938" t="str">
            <v xml:space="preserve">UN    </v>
          </cell>
          <cell r="D8938" t="str">
            <v>CR</v>
          </cell>
          <cell r="E8938" t="str">
            <v>14.296,96</v>
          </cell>
        </row>
        <row r="8939">
          <cell r="A8939">
            <v>1615</v>
          </cell>
          <cell r="B8939" t="str">
            <v xml:space="preserve">CONTATOR TRIPOLAR, CORRENTE DE 75 A, TENSAO NOMINAL DE *500* V, CATEGORIA AC-2 E AC-3                                                                                                                                                                                                                                                                                                                                                                                                                     </v>
          </cell>
          <cell r="C8939" t="str">
            <v xml:space="preserve">UN    </v>
          </cell>
          <cell r="D8939" t="str">
            <v>CR</v>
          </cell>
          <cell r="E8939" t="str">
            <v>747,86</v>
          </cell>
        </row>
        <row r="8940">
          <cell r="A8940">
            <v>1612</v>
          </cell>
          <cell r="B8940" t="str">
            <v xml:space="preserve">CONTATOR TRIPOLAR, CORRENTE DE 9 A, TENSAO NOMINAL DE *500* V, CATEGORIA AC-2 E AC-3                                                                                                                                                                                                                                                                                                                                                                                                                      </v>
          </cell>
          <cell r="C8940" t="str">
            <v xml:space="preserve">UN    </v>
          </cell>
          <cell r="D8940" t="str">
            <v xml:space="preserve">C </v>
          </cell>
          <cell r="E8940" t="str">
            <v>98,50</v>
          </cell>
        </row>
        <row r="8941">
          <cell r="A8941">
            <v>1618</v>
          </cell>
          <cell r="B8941" t="str">
            <v xml:space="preserve">CONTATOR TRIPOLAR, CORRENTE DE 95 A, TENSAO NOMINAL DE *500* V, CATEGORIA AC-2 E AC-3                                                                                                                                                                                                                                                                                                                                                                                                                     </v>
          </cell>
          <cell r="C8941" t="str">
            <v xml:space="preserve">UN    </v>
          </cell>
          <cell r="D8941" t="str">
            <v>CR</v>
          </cell>
          <cell r="E8941" t="str">
            <v>1.027,67</v>
          </cell>
        </row>
        <row r="8942">
          <cell r="A8942">
            <v>14211</v>
          </cell>
          <cell r="B8942" t="str">
            <v xml:space="preserve">CONTRA-PORCA SEXTAVADA, DIAMETRO NOMINAL 1 3/8", ALTURA 35 MM                                                                                                                                                                                                                                                                                                                                                                                                                                             </v>
          </cell>
          <cell r="C8942" t="str">
            <v xml:space="preserve">UN    </v>
          </cell>
          <cell r="D8942" t="str">
            <v>AS</v>
          </cell>
          <cell r="E8942" t="str">
            <v>50,29</v>
          </cell>
        </row>
        <row r="8943">
          <cell r="A8943">
            <v>43657</v>
          </cell>
          <cell r="B8943" t="str">
            <v xml:space="preserve">CONTRAMARCO DE ALUMINIO (PERFIL 25) PARA ESQUADRIAS, TIPO CONVENCIONAL / CADEIRINHA, 60 MM (CM-060), INCLUSO CONEXOES, GRAPAS E TRAVAMENTOS                                                                                                                                                                                                                                                                                                                                                               </v>
          </cell>
          <cell r="C8943" t="str">
            <v xml:space="preserve">M     </v>
          </cell>
          <cell r="D8943" t="str">
            <v>CR</v>
          </cell>
          <cell r="E8943" t="str">
            <v>7,18</v>
          </cell>
        </row>
        <row r="8944">
          <cell r="A8944">
            <v>34500</v>
          </cell>
          <cell r="B8944" t="str">
            <v xml:space="preserve">COORDENADOR / GERENTE DE OBRA (HORISTA)                                                                                                                                                                                                                                                                                                                                                                                                                                                                   </v>
          </cell>
          <cell r="C8944" t="str">
            <v xml:space="preserve">H     </v>
          </cell>
          <cell r="D8944" t="str">
            <v>CR</v>
          </cell>
          <cell r="E8944" t="str">
            <v>47,47</v>
          </cell>
        </row>
        <row r="8945">
          <cell r="A8945">
            <v>40934</v>
          </cell>
          <cell r="B8945" t="str">
            <v xml:space="preserve">COORDENADOR / GERENTE DE OBRA (MENSALISTA)                                                                                                                                                                                                                                                                                                                                                                                                                                                                </v>
          </cell>
          <cell r="C8945" t="str">
            <v xml:space="preserve">MES   </v>
          </cell>
          <cell r="D8945" t="str">
            <v>CR</v>
          </cell>
          <cell r="E8945" t="str">
            <v>8.375,35</v>
          </cell>
        </row>
        <row r="8946">
          <cell r="A8946">
            <v>38200</v>
          </cell>
          <cell r="B8946" t="str">
            <v xml:space="preserve">CORDA DE POLIAMIDA 12 MM TIPO BOMBEIRO, PARA TRABALHO EM ALTURA                                                                                                                                                                                                                                                                                                                                                                                                                                           </v>
          </cell>
          <cell r="C8946" t="str">
            <v xml:space="preserve">100M  </v>
          </cell>
          <cell r="D8946" t="str">
            <v>CR</v>
          </cell>
          <cell r="E8946" t="str">
            <v>660,30</v>
          </cell>
        </row>
        <row r="8947">
          <cell r="A8947">
            <v>39269</v>
          </cell>
          <cell r="B8947" t="str">
            <v xml:space="preserve">CORDAO DE COBRE, FLEXIVEL, TORCIDO, CLASSE 4 OU 5, ISOLACAO EM PVC/D, 300 V, 2 CONDUTORES DE 0,5 MM2                                                                                                                                                                                                                                                                                                                                                                                                      </v>
          </cell>
          <cell r="C8947" t="str">
            <v xml:space="preserve">M     </v>
          </cell>
          <cell r="D8947" t="str">
            <v>CR</v>
          </cell>
          <cell r="E8947" t="str">
            <v>1,28</v>
          </cell>
        </row>
        <row r="8948">
          <cell r="A8948">
            <v>11889</v>
          </cell>
          <cell r="B8948" t="str">
            <v xml:space="preserve">CORDAO DE COBRE, FLEXIVEL, TORCIDO, CLASSE 4 OU 5, ISOLACAO EM PVC/D, 300 V, 2 CONDUTORES DE 0,75 MM2                                                                                                                                                                                                                                                                                                                                                                                                     </v>
          </cell>
          <cell r="C8948" t="str">
            <v xml:space="preserve">M     </v>
          </cell>
          <cell r="D8948" t="str">
            <v>CR</v>
          </cell>
          <cell r="E8948" t="str">
            <v>1,76</v>
          </cell>
        </row>
        <row r="8949">
          <cell r="A8949">
            <v>39270</v>
          </cell>
          <cell r="B8949" t="str">
            <v xml:space="preserve">CORDAO DE COBRE, FLEXIVEL, TORCIDO, CLASSE 4 OU 5, ISOLACAO EM PVC/D, 300 V, 2 CONDUTORES DE 1,0 MM2                                                                                                                                                                                                                                                                                                                                                                                                      </v>
          </cell>
          <cell r="C8949" t="str">
            <v xml:space="preserve">M     </v>
          </cell>
          <cell r="D8949" t="str">
            <v>CR</v>
          </cell>
          <cell r="E8949" t="str">
            <v>2,29</v>
          </cell>
        </row>
        <row r="8950">
          <cell r="A8950">
            <v>11890</v>
          </cell>
          <cell r="B8950" t="str">
            <v xml:space="preserve">CORDAO DE COBRE, FLEXIVEL, TORCIDO, CLASSE 4 OU 5, ISOLACAO EM PVC/D, 300 V, 2 CONDUTORES DE 1,5 MM2                                                                                                                                                                                                                                                                                                                                                                                                      </v>
          </cell>
          <cell r="C8950" t="str">
            <v xml:space="preserve">M     </v>
          </cell>
          <cell r="D8950" t="str">
            <v>CR</v>
          </cell>
          <cell r="E8950" t="str">
            <v>3,12</v>
          </cell>
        </row>
        <row r="8951">
          <cell r="A8951">
            <v>11891</v>
          </cell>
          <cell r="B8951" t="str">
            <v xml:space="preserve">CORDAO DE COBRE, FLEXIVEL, TORCIDO, CLASSE 4 OU 5, ISOLACAO EM PVC/D, 300 V, 2 CONDUTORES DE 2,5 MM2                                                                                                                                                                                                                                                                                                                                                                                                      </v>
          </cell>
          <cell r="C8951" t="str">
            <v xml:space="preserve">M     </v>
          </cell>
          <cell r="D8951" t="str">
            <v>CR</v>
          </cell>
          <cell r="E8951" t="str">
            <v>5,06</v>
          </cell>
        </row>
        <row r="8952">
          <cell r="A8952">
            <v>11892</v>
          </cell>
          <cell r="B8952" t="str">
            <v xml:space="preserve">CORDAO DE COBRE, FLEXIVEL, TORCIDO, CLASSE 4 OU 5, ISOLACAO EM PVC/D, 300 V, 2 CONDUTORES DE 4 MM2                                                                                                                                                                                                                                                                                                                                                                                                        </v>
          </cell>
          <cell r="C8952" t="str">
            <v xml:space="preserve">M     </v>
          </cell>
          <cell r="D8952" t="str">
            <v>CR</v>
          </cell>
          <cell r="E8952" t="str">
            <v>8,27</v>
          </cell>
        </row>
        <row r="8953">
          <cell r="A8953">
            <v>37601</v>
          </cell>
          <cell r="B8953" t="str">
            <v xml:space="preserve">CORDEL DETONANTE, NP 05 G/M                                                                                                                                                                                                                                                                                                                                                                                                                                                                               </v>
          </cell>
          <cell r="C8953" t="str">
            <v xml:space="preserve">M     </v>
          </cell>
          <cell r="D8953" t="str">
            <v>AS</v>
          </cell>
          <cell r="E8953" t="str">
            <v>8,47</v>
          </cell>
        </row>
        <row r="8954">
          <cell r="A8954">
            <v>1634</v>
          </cell>
          <cell r="B8954" t="str">
            <v xml:space="preserve">CORDEL DETONANTE, NP 10 G/M                                                                                                                                                                                                                                                                                                                                                                                                                                                                               </v>
          </cell>
          <cell r="C8954" t="str">
            <v xml:space="preserve">M     </v>
          </cell>
          <cell r="D8954" t="str">
            <v>AS</v>
          </cell>
          <cell r="E8954" t="str">
            <v>8,75</v>
          </cell>
        </row>
        <row r="8955">
          <cell r="A8955">
            <v>5086</v>
          </cell>
          <cell r="B8955" t="str">
            <v xml:space="preserve">CORRENTE DE ELO CURTO COMUM, SOLDADA, GALVANIZADA, ESPESSURA DO ELO = 1/2" (12,5 MM)                                                                                                                                                                                                                                                                                                                                                                                                                      </v>
          </cell>
          <cell r="C8955" t="str">
            <v xml:space="preserve">KG    </v>
          </cell>
          <cell r="D8955" t="str">
            <v>CR</v>
          </cell>
          <cell r="E8955" t="str">
            <v>33,13</v>
          </cell>
        </row>
        <row r="8956">
          <cell r="A8956">
            <v>11280</v>
          </cell>
          <cell r="B8956" t="str">
            <v xml:space="preserve">CORTADEIRA DE PISO DE CONCRETO E ASFALTO, PARA DISCO PADRAO DE DIAMETRO 350 MM (14") OU 450 MM (18") , MOTOR A GASOLINA, POTENCIA 13 HP, SEM DISCO                                                                                                                                                                                                                                                                                                                                                        </v>
          </cell>
          <cell r="C8956" t="str">
            <v xml:space="preserve">UN    </v>
          </cell>
          <cell r="D8956" t="str">
            <v>CR</v>
          </cell>
          <cell r="E8956" t="str">
            <v>13.829,37</v>
          </cell>
        </row>
        <row r="8957">
          <cell r="A8957">
            <v>40519</v>
          </cell>
          <cell r="B8957" t="str">
            <v xml:space="preserve">CORTADEIRA HIDRAULICA DE VERGALHAO, PARA ACO DE DIAMETRO ATE 50 MM, MOTOR ELETRICO TRIFASICO, POTENCIA DE 5,5 HP A 7,5 HP                                                                                                                                                                                                                                                                                                                                                                                 </v>
          </cell>
          <cell r="C8957" t="str">
            <v xml:space="preserve">UN    </v>
          </cell>
          <cell r="D8957" t="str">
            <v>CR</v>
          </cell>
          <cell r="E8957" t="str">
            <v>114.004,64</v>
          </cell>
        </row>
        <row r="8958">
          <cell r="A8958">
            <v>39869</v>
          </cell>
          <cell r="B8958" t="str">
            <v xml:space="preserve">COTOVELO BRONZE/LATAO (REF 707-3) SEM ANEL DE SOLDA, BOLSA X ROSCA F, 15MM X 1/2"                                                                                                                                                                                                                                                                                                                                                                                                                         </v>
          </cell>
          <cell r="C8958" t="str">
            <v xml:space="preserve">UN    </v>
          </cell>
          <cell r="D8958" t="str">
            <v>AS</v>
          </cell>
          <cell r="E8958" t="str">
            <v>12,69</v>
          </cell>
        </row>
        <row r="8959">
          <cell r="A8959">
            <v>39870</v>
          </cell>
          <cell r="B8959" t="str">
            <v xml:space="preserve">COTOVELO BRONZE/LATAO (REF 707-3) SEM ANEL DE SOLDA, BOLSA X ROSCA F, 22MM X 1/2"                                                                                                                                                                                                                                                                                                                                                                                                                         </v>
          </cell>
          <cell r="C8959" t="str">
            <v xml:space="preserve">UN    </v>
          </cell>
          <cell r="D8959" t="str">
            <v>AS</v>
          </cell>
          <cell r="E8959" t="str">
            <v>19,42</v>
          </cell>
        </row>
        <row r="8960">
          <cell r="A8960">
            <v>39871</v>
          </cell>
          <cell r="B8960" t="str">
            <v xml:space="preserve">COTOVELO BRONZE/LATAO (REF 707-3) SEM ANEL DE SOLDA, BOLSA X ROSCA F, 22MM X 3/4"                                                                                                                                                                                                                                                                                                                                                                                                                         </v>
          </cell>
          <cell r="C8960" t="str">
            <v xml:space="preserve">UN    </v>
          </cell>
          <cell r="D8960" t="str">
            <v>AS</v>
          </cell>
          <cell r="E8960" t="str">
            <v>21,77</v>
          </cell>
        </row>
        <row r="8961">
          <cell r="A8961">
            <v>12722</v>
          </cell>
          <cell r="B8961" t="str">
            <v xml:space="preserve">COTOVELO DE COBRE 90 GRAUS (REF 607) SEM ANEL DE SOLDA, BOLSA X BOLSA, 104 MM                                                                                                                                                                                                                                                                                                                                                                                                                             </v>
          </cell>
          <cell r="C8961" t="str">
            <v xml:space="preserve">UN    </v>
          </cell>
          <cell r="D8961" t="str">
            <v>AS</v>
          </cell>
          <cell r="E8961" t="str">
            <v>728,37</v>
          </cell>
        </row>
        <row r="8962">
          <cell r="A8962">
            <v>12714</v>
          </cell>
          <cell r="B8962" t="str">
            <v xml:space="preserve">COTOVELO DE COBRE 90 GRAUS (REF 607) SEM ANEL DE SOLDA, BOLSA X BOLSA, 15 MM                                                                                                                                                                                                                                                                                                                                                                                                                              </v>
          </cell>
          <cell r="C8962" t="str">
            <v xml:space="preserve">UN    </v>
          </cell>
          <cell r="D8962" t="str">
            <v>AS</v>
          </cell>
          <cell r="E8962" t="str">
            <v>4,75</v>
          </cell>
        </row>
        <row r="8963">
          <cell r="A8963">
            <v>12715</v>
          </cell>
          <cell r="B8963" t="str">
            <v xml:space="preserve">COTOVELO DE COBRE 90 GRAUS (REF 607) SEM ANEL DE SOLDA, BOLSA X BOLSA, 22 MM                                                                                                                                                                                                                                                                                                                                                                                                                              </v>
          </cell>
          <cell r="C8963" t="str">
            <v xml:space="preserve">UN    </v>
          </cell>
          <cell r="D8963" t="str">
            <v>AS</v>
          </cell>
          <cell r="E8963" t="str">
            <v>10,73</v>
          </cell>
        </row>
        <row r="8964">
          <cell r="A8964">
            <v>12716</v>
          </cell>
          <cell r="B8964" t="str">
            <v xml:space="preserve">COTOVELO DE COBRE 90 GRAUS (REF 607) SEM ANEL DE SOLDA, BOLSA X BOLSA, 28 MM                                                                                                                                                                                                                                                                                                                                                                                                                              </v>
          </cell>
          <cell r="C8964" t="str">
            <v xml:space="preserve">UN    </v>
          </cell>
          <cell r="D8964" t="str">
            <v>AS</v>
          </cell>
          <cell r="E8964" t="str">
            <v>18,43</v>
          </cell>
        </row>
        <row r="8965">
          <cell r="A8965">
            <v>12717</v>
          </cell>
          <cell r="B8965" t="str">
            <v xml:space="preserve">COTOVELO DE COBRE 90 GRAUS (REF 607) SEM ANEL DE SOLDA, BOLSA X BOLSA, 35 MM                                                                                                                                                                                                                                                                                                                                                                                                                              </v>
          </cell>
          <cell r="C8965" t="str">
            <v xml:space="preserve">UN    </v>
          </cell>
          <cell r="D8965" t="str">
            <v>AS</v>
          </cell>
          <cell r="E8965" t="str">
            <v>36,23</v>
          </cell>
        </row>
        <row r="8966">
          <cell r="A8966">
            <v>12718</v>
          </cell>
          <cell r="B8966" t="str">
            <v xml:space="preserve">COTOVELO DE COBRE 90 GRAUS (REF 607) SEM ANEL DE SOLDA, BOLSA X BOLSA, 42 MM                                                                                                                                                                                                                                                                                                                                                                                                                              </v>
          </cell>
          <cell r="C8966" t="str">
            <v xml:space="preserve">UN    </v>
          </cell>
          <cell r="D8966" t="str">
            <v>AS</v>
          </cell>
          <cell r="E8966" t="str">
            <v>55,61</v>
          </cell>
        </row>
        <row r="8967">
          <cell r="A8967">
            <v>12719</v>
          </cell>
          <cell r="B8967" t="str">
            <v xml:space="preserve">COTOVELO DE COBRE 90 GRAUS (REF 607) SEM ANEL DE SOLDA, BOLSA X BOLSA, 54 MM                                                                                                                                                                                                                                                                                                                                                                                                                              </v>
          </cell>
          <cell r="C8967" t="str">
            <v xml:space="preserve">UN    </v>
          </cell>
          <cell r="D8967" t="str">
            <v>AS</v>
          </cell>
          <cell r="E8967" t="str">
            <v>88,28</v>
          </cell>
        </row>
        <row r="8968">
          <cell r="A8968">
            <v>12720</v>
          </cell>
          <cell r="B8968" t="str">
            <v xml:space="preserve">COTOVELO DE COBRE 90 GRAUS (REF 607) SEM ANEL DE SOLDA, BOLSA X BOLSA, 66 MM                                                                                                                                                                                                                                                                                                                                                                                                                              </v>
          </cell>
          <cell r="C8968" t="str">
            <v xml:space="preserve">UN    </v>
          </cell>
          <cell r="D8968" t="str">
            <v>AS</v>
          </cell>
          <cell r="E8968" t="str">
            <v>307,39</v>
          </cell>
        </row>
        <row r="8969">
          <cell r="A8969">
            <v>12721</v>
          </cell>
          <cell r="B8969" t="str">
            <v xml:space="preserve">COTOVELO DE COBRE 90 GRAUS (REF 607) SEM ANEL DE SOLDA, BOLSA X BOLSA, 79 MM                                                                                                                                                                                                                                                                                                                                                                                                                              </v>
          </cell>
          <cell r="C8969" t="str">
            <v xml:space="preserve">UN    </v>
          </cell>
          <cell r="D8969" t="str">
            <v>AS</v>
          </cell>
          <cell r="E8969" t="str">
            <v>294,77</v>
          </cell>
        </row>
        <row r="8970">
          <cell r="A8970">
            <v>3468</v>
          </cell>
          <cell r="B8970" t="str">
            <v xml:space="preserve">COTOVELO DE REDUCAO 90 GRAUS DE FERRO GALVANIZADO, COM ROSCA BSP, DE 1 1/2" X 1"                                                                                                                                                                                                                                                                                                                                                                                                                          </v>
          </cell>
          <cell r="C8970" t="str">
            <v xml:space="preserve">UN    </v>
          </cell>
          <cell r="D8970" t="str">
            <v>CR</v>
          </cell>
          <cell r="E8970" t="str">
            <v>30,20</v>
          </cell>
        </row>
        <row r="8971">
          <cell r="A8971">
            <v>3465</v>
          </cell>
          <cell r="B8971" t="str">
            <v xml:space="preserve">COTOVELO DE REDUCAO 90 GRAUS DE FERRO GALVANIZADO, COM ROSCA BSP, DE 1 1/2" X 3/4"                                                                                                                                                                                                                                                                                                                                                                                                                        </v>
          </cell>
          <cell r="C8971" t="str">
            <v xml:space="preserve">UN    </v>
          </cell>
          <cell r="D8971" t="str">
            <v>CR</v>
          </cell>
          <cell r="E8971" t="str">
            <v>30,19</v>
          </cell>
        </row>
        <row r="8972">
          <cell r="A8972">
            <v>12403</v>
          </cell>
          <cell r="B8972" t="str">
            <v xml:space="preserve">COTOVELO DE REDUCAO 90 GRAUS DE FERRO GALVANIZADO, COM ROSCA BSP, DE 1 1/4" X 1"                                                                                                                                                                                                                                                                                                                                                                                                                          </v>
          </cell>
          <cell r="C8972" t="str">
            <v xml:space="preserve">UN    </v>
          </cell>
          <cell r="D8972" t="str">
            <v>CR</v>
          </cell>
          <cell r="E8972" t="str">
            <v>21,52</v>
          </cell>
        </row>
        <row r="8973">
          <cell r="A8973">
            <v>3463</v>
          </cell>
          <cell r="B8973" t="str">
            <v xml:space="preserve">COTOVELO DE REDUCAO 90 GRAUS DE FERRO GALVANIZADO, COM ROSCA BSP, DE 1" X 1/2"                                                                                                                                                                                                                                                                                                                                                                                                                            </v>
          </cell>
          <cell r="C8973" t="str">
            <v xml:space="preserve">UN    </v>
          </cell>
          <cell r="D8973" t="str">
            <v>CR</v>
          </cell>
          <cell r="E8973" t="str">
            <v>12,57</v>
          </cell>
        </row>
        <row r="8974">
          <cell r="A8974">
            <v>3464</v>
          </cell>
          <cell r="B8974" t="str">
            <v xml:space="preserve">COTOVELO DE REDUCAO 90 GRAUS DE FERRO GALVANIZADO, COM ROSCA BSP, DE 1" X 3/4"                                                                                                                                                                                                                                                                                                                                                                                                                            </v>
          </cell>
          <cell r="C8974" t="str">
            <v xml:space="preserve">UN    </v>
          </cell>
          <cell r="D8974" t="str">
            <v>CR</v>
          </cell>
          <cell r="E8974" t="str">
            <v>12,57</v>
          </cell>
        </row>
        <row r="8975">
          <cell r="A8975">
            <v>3466</v>
          </cell>
          <cell r="B8975" t="str">
            <v xml:space="preserve">COTOVELO DE REDUCAO 90 GRAUS DE FERRO GALVANIZADO, COM ROSCA BSP, DE 2 1/2" X 2"                                                                                                                                                                                                                                                                                                                                                                                                                          </v>
          </cell>
          <cell r="C8975" t="str">
            <v xml:space="preserve">UN    </v>
          </cell>
          <cell r="D8975" t="str">
            <v>CR</v>
          </cell>
          <cell r="E8975" t="str">
            <v>76,69</v>
          </cell>
        </row>
        <row r="8976">
          <cell r="A8976">
            <v>3467</v>
          </cell>
          <cell r="B8976" t="str">
            <v xml:space="preserve">COTOVELO DE REDUCAO 90 GRAUS DE FERRO GALVANIZADO, COM ROSCA BSP, DE 2" X 1 1/2"                                                                                                                                                                                                                                                                                                                                                                                                                          </v>
          </cell>
          <cell r="C8976" t="str">
            <v xml:space="preserve">UN    </v>
          </cell>
          <cell r="D8976" t="str">
            <v>CR</v>
          </cell>
          <cell r="E8976" t="str">
            <v>43,31</v>
          </cell>
        </row>
        <row r="8977">
          <cell r="A8977">
            <v>3462</v>
          </cell>
          <cell r="B8977" t="str">
            <v xml:space="preserve">COTOVELO DE REDUCAO 90 GRAUS DE FERRO GALVANIZADO, COM ROSCA BSP, DE 3/4" X 1/2"                                                                                                                                                                                                                                                                                                                                                                                                                          </v>
          </cell>
          <cell r="C8977" t="str">
            <v xml:space="preserve">UN    </v>
          </cell>
          <cell r="D8977" t="str">
            <v>CR</v>
          </cell>
          <cell r="E8977" t="str">
            <v>8,29</v>
          </cell>
        </row>
        <row r="8978">
          <cell r="A8978">
            <v>3446</v>
          </cell>
          <cell r="B8978" t="str">
            <v xml:space="preserve">COTOVELO 45 GRAUS DE FERRO GALVANIZADO, COM ROSCA BSP, DE 1 1/2"                                                                                                                                                                                                                                                                                                                                                                                                                                          </v>
          </cell>
          <cell r="C8978" t="str">
            <v xml:space="preserve">UN    </v>
          </cell>
          <cell r="D8978" t="str">
            <v>CR</v>
          </cell>
          <cell r="E8978" t="str">
            <v>25,53</v>
          </cell>
        </row>
        <row r="8979">
          <cell r="A8979">
            <v>3445</v>
          </cell>
          <cell r="B8979" t="str">
            <v xml:space="preserve">COTOVELO 45 GRAUS DE FERRO GALVANIZADO, COM ROSCA BSP, DE 1 1/4"                                                                                                                                                                                                                                                                                                                                                                                                                                          </v>
          </cell>
          <cell r="C8979" t="str">
            <v xml:space="preserve">UN    </v>
          </cell>
          <cell r="D8979" t="str">
            <v>CR</v>
          </cell>
          <cell r="E8979" t="str">
            <v>20,84</v>
          </cell>
        </row>
        <row r="8980">
          <cell r="A8980">
            <v>3441</v>
          </cell>
          <cell r="B8980" t="str">
            <v xml:space="preserve">COTOVELO 45 GRAUS DE FERRO GALVANIZADO, COM ROSCA BSP, DE 1/2"                                                                                                                                                                                                                                                                                                                                                                                                                                            </v>
          </cell>
          <cell r="C8980" t="str">
            <v xml:space="preserve">UN    </v>
          </cell>
          <cell r="D8980" t="str">
            <v>CR</v>
          </cell>
          <cell r="E8980" t="str">
            <v>5,88</v>
          </cell>
        </row>
        <row r="8981">
          <cell r="A8981">
            <v>3444</v>
          </cell>
          <cell r="B8981" t="str">
            <v xml:space="preserve">COTOVELO 45 GRAUS DE FERRO GALVANIZADO, COM ROSCA BSP, DE 1"                                                                                                                                                                                                                                                                                                                                                                                                                                              </v>
          </cell>
          <cell r="C8981" t="str">
            <v xml:space="preserve">UN    </v>
          </cell>
          <cell r="D8981" t="str">
            <v>CR</v>
          </cell>
          <cell r="E8981" t="str">
            <v>12,83</v>
          </cell>
        </row>
        <row r="8982">
          <cell r="A8982">
            <v>12402</v>
          </cell>
          <cell r="B8982" t="str">
            <v xml:space="preserve">COTOVELO 45 GRAUS DE FERRO GALVANIZADO, COM ROSCA BSP, DE 2 1/2"                                                                                                                                                                                                                                                                                                                                                                                                                                          </v>
          </cell>
          <cell r="C8982" t="str">
            <v xml:space="preserve">UN    </v>
          </cell>
          <cell r="D8982" t="str">
            <v>CR</v>
          </cell>
          <cell r="E8982" t="str">
            <v>71,77</v>
          </cell>
        </row>
        <row r="8983">
          <cell r="A8983">
            <v>3447</v>
          </cell>
          <cell r="B8983" t="str">
            <v xml:space="preserve">COTOVELO 45 GRAUS DE FERRO GALVANIZADO, COM ROSCA BSP, DE 2"                                                                                                                                                                                                                                                                                                                                                                                                                                              </v>
          </cell>
          <cell r="C8983" t="str">
            <v xml:space="preserve">UN    </v>
          </cell>
          <cell r="D8983" t="str">
            <v>CR</v>
          </cell>
          <cell r="E8983" t="str">
            <v>37,13</v>
          </cell>
        </row>
        <row r="8984">
          <cell r="A8984">
            <v>3442</v>
          </cell>
          <cell r="B8984" t="str">
            <v xml:space="preserve">COTOVELO 45 GRAUS DE FERRO GALVANIZADO, COM ROSCA BSP, DE 3/4"                                                                                                                                                                                                                                                                                                                                                                                                                                            </v>
          </cell>
          <cell r="C8984" t="str">
            <v xml:space="preserve">UN    </v>
          </cell>
          <cell r="D8984" t="str">
            <v>CR</v>
          </cell>
          <cell r="E8984" t="str">
            <v>8,80</v>
          </cell>
        </row>
        <row r="8985">
          <cell r="A8985">
            <v>3448</v>
          </cell>
          <cell r="B8985" t="str">
            <v xml:space="preserve">COTOVELO 45 GRAUS DE FERRO GALVANIZADO, COM ROSCA BSP, DE 3"                                                                                                                                                                                                                                                                                                                                                                                                                                              </v>
          </cell>
          <cell r="C8985" t="str">
            <v xml:space="preserve">UN    </v>
          </cell>
          <cell r="D8985" t="str">
            <v>CR</v>
          </cell>
          <cell r="E8985" t="str">
            <v>104,93</v>
          </cell>
        </row>
        <row r="8986">
          <cell r="A8986">
            <v>3449</v>
          </cell>
          <cell r="B8986" t="str">
            <v xml:space="preserve">COTOVELO 45 GRAUS DE FERRO GALVANIZADO, COM ROSCA BSP, DE 4"                                                                                                                                                                                                                                                                                                                                                                                                                                              </v>
          </cell>
          <cell r="C8986" t="str">
            <v xml:space="preserve">UN    </v>
          </cell>
          <cell r="D8986" t="str">
            <v>CR</v>
          </cell>
          <cell r="E8986" t="str">
            <v>183,86</v>
          </cell>
        </row>
        <row r="8987">
          <cell r="A8987">
            <v>37438</v>
          </cell>
          <cell r="B8987" t="str">
            <v xml:space="preserve">COTOVELO 45 GRAUS, PEAD PE 100, DE 125 MM, PARA ELETROFUSAO                                                                                                                                                                                                                                                                                                                                                                                                                                               </v>
          </cell>
          <cell r="C8987" t="str">
            <v xml:space="preserve">UN    </v>
          </cell>
          <cell r="D8987" t="str">
            <v>AS</v>
          </cell>
          <cell r="E8987" t="str">
            <v>226,42</v>
          </cell>
        </row>
        <row r="8988">
          <cell r="A8988">
            <v>37439</v>
          </cell>
          <cell r="B8988" t="str">
            <v xml:space="preserve">COTOVELO 45 GRAUS, PEAD PE 100, DE 200 MM, PARA ELETROFUSAO                                                                                                                                                                                                                                                                                                                                                                                                                                               </v>
          </cell>
          <cell r="C8988" t="str">
            <v xml:space="preserve">UN    </v>
          </cell>
          <cell r="D8988" t="str">
            <v>AS</v>
          </cell>
          <cell r="E8988" t="str">
            <v>1.480,37</v>
          </cell>
        </row>
        <row r="8989">
          <cell r="A8989">
            <v>37435</v>
          </cell>
          <cell r="B8989" t="str">
            <v xml:space="preserve">COTOVELO 45 GRAUS, PEAD PE 100, DE 32 MM, PARA ELETROFUSAO                                                                                                                                                                                                                                                                                                                                                                                                                                                </v>
          </cell>
          <cell r="C8989" t="str">
            <v xml:space="preserve">UN    </v>
          </cell>
          <cell r="D8989" t="str">
            <v>AS</v>
          </cell>
          <cell r="E8989" t="str">
            <v>26,61</v>
          </cell>
        </row>
        <row r="8990">
          <cell r="A8990">
            <v>37436</v>
          </cell>
          <cell r="B8990" t="str">
            <v xml:space="preserve">COTOVELO 45 GRAUS, PEAD PE 100, DE 40 MM, PARA ELETROFUSAO                                                                                                                                                                                                                                                                                                                                                                                                                                                </v>
          </cell>
          <cell r="C8990" t="str">
            <v xml:space="preserve">UN    </v>
          </cell>
          <cell r="D8990" t="str">
            <v>AS</v>
          </cell>
          <cell r="E8990" t="str">
            <v>31,40</v>
          </cell>
        </row>
        <row r="8991">
          <cell r="A8991">
            <v>37437</v>
          </cell>
          <cell r="B8991" t="str">
            <v xml:space="preserve">COTOVELO 45 GRAUS, PEAD PE 100, DE 63 MM, PARA ELETROFUSAO                                                                                                                                                                                                                                                                                                                                                                                                                                                </v>
          </cell>
          <cell r="C8991" t="str">
            <v xml:space="preserve">UN    </v>
          </cell>
          <cell r="D8991" t="str">
            <v>AS</v>
          </cell>
          <cell r="E8991" t="str">
            <v>45,42</v>
          </cell>
        </row>
        <row r="8992">
          <cell r="A8992">
            <v>3473</v>
          </cell>
          <cell r="B8992" t="str">
            <v xml:space="preserve">COTOVELO 90 GRAUS DE FERRO GALVANIZADO, COM ROSCA BSP MACHO/FEMEA, DE 1 1/2"                                                                                                                                                                                                                                                                                                                                                                                                                              </v>
          </cell>
          <cell r="C8992" t="str">
            <v xml:space="preserve">UN    </v>
          </cell>
          <cell r="D8992" t="str">
            <v>CR</v>
          </cell>
          <cell r="E8992" t="str">
            <v>28,87</v>
          </cell>
        </row>
        <row r="8993">
          <cell r="A8993">
            <v>3474</v>
          </cell>
          <cell r="B8993" t="str">
            <v xml:space="preserve">COTOVELO 90 GRAUS DE FERRO GALVANIZADO, COM ROSCA BSP MACHO/FEMEA, DE 1 1/4"                                                                                                                                                                                                                                                                                                                                                                                                                              </v>
          </cell>
          <cell r="C8993" t="str">
            <v xml:space="preserve">UN    </v>
          </cell>
          <cell r="D8993" t="str">
            <v>CR</v>
          </cell>
          <cell r="E8993" t="str">
            <v>23,80</v>
          </cell>
        </row>
        <row r="8994">
          <cell r="A8994">
            <v>3450</v>
          </cell>
          <cell r="B8994" t="str">
            <v xml:space="preserve">COTOVELO 90 GRAUS DE FERRO GALVANIZADO, COM ROSCA BSP MACHO/FEMEA, DE 1/2"                                                                                                                                                                                                                                                                                                                                                                                                                                </v>
          </cell>
          <cell r="C8994" t="str">
            <v xml:space="preserve">UN    </v>
          </cell>
          <cell r="D8994" t="str">
            <v>CR</v>
          </cell>
          <cell r="E8994" t="str">
            <v>6,90</v>
          </cell>
        </row>
        <row r="8995">
          <cell r="A8995">
            <v>3443</v>
          </cell>
          <cell r="B8995" t="str">
            <v xml:space="preserve">COTOVELO 90 GRAUS DE FERRO GALVANIZADO, COM ROSCA BSP MACHO/FEMEA, DE 1"                                                                                                                                                                                                                                                                                                                                                                                                                                  </v>
          </cell>
          <cell r="C8995" t="str">
            <v xml:space="preserve">UN    </v>
          </cell>
          <cell r="D8995" t="str">
            <v>CR</v>
          </cell>
          <cell r="E8995" t="str">
            <v>14,80</v>
          </cell>
        </row>
        <row r="8996">
          <cell r="A8996">
            <v>3453</v>
          </cell>
          <cell r="B8996" t="str">
            <v xml:space="preserve">COTOVELO 90 GRAUS DE FERRO GALVANIZADO, COM ROSCA BSP MACHO/FEMEA, DE 2 1/2"                                                                                                                                                                                                                                                                                                                                                                                                                              </v>
          </cell>
          <cell r="C8996" t="str">
            <v xml:space="preserve">UN    </v>
          </cell>
          <cell r="D8996" t="str">
            <v>CR</v>
          </cell>
          <cell r="E8996" t="str">
            <v>84,27</v>
          </cell>
        </row>
        <row r="8997">
          <cell r="A8997">
            <v>3452</v>
          </cell>
          <cell r="B8997" t="str">
            <v xml:space="preserve">COTOVELO 90 GRAUS DE FERRO GALVANIZADO, COM ROSCA BSP MACHO/FEMEA, DE 2"                                                                                                                                                                                                                                                                                                                                                                                                                                  </v>
          </cell>
          <cell r="C8997" t="str">
            <v xml:space="preserve">UN    </v>
          </cell>
          <cell r="D8997" t="str">
            <v>CR</v>
          </cell>
          <cell r="E8997" t="str">
            <v>41,59</v>
          </cell>
        </row>
        <row r="8998">
          <cell r="A8998">
            <v>3451</v>
          </cell>
          <cell r="B8998" t="str">
            <v xml:space="preserve">COTOVELO 90 GRAUS DE FERRO GALVANIZADO, COM ROSCA BSP MACHO/FEMEA, DE 3/4"                                                                                                                                                                                                                                                                                                                                                                                                                                </v>
          </cell>
          <cell r="C8998" t="str">
            <v xml:space="preserve">UN    </v>
          </cell>
          <cell r="D8998" t="str">
            <v>CR</v>
          </cell>
          <cell r="E8998" t="str">
            <v>8,25</v>
          </cell>
        </row>
        <row r="8999">
          <cell r="A8999">
            <v>3454</v>
          </cell>
          <cell r="B8999" t="str">
            <v xml:space="preserve">COTOVELO 90 GRAUS DE FERRO GALVANIZADO, COM ROSCA BSP MACHO/FEMEA, DE 3"                                                                                                                                                                                                                                                                                                                                                                                                                                  </v>
          </cell>
          <cell r="C8999" t="str">
            <v xml:space="preserve">UN    </v>
          </cell>
          <cell r="D8999" t="str">
            <v>CR</v>
          </cell>
          <cell r="E8999" t="str">
            <v>128,16</v>
          </cell>
        </row>
        <row r="9000">
          <cell r="A9000">
            <v>3458</v>
          </cell>
          <cell r="B9000" t="str">
            <v xml:space="preserve">COTOVELO 90 GRAUS DE FERRO GALVANIZADO, COM ROSCA BSP, DE 1 1/2"                                                                                                                                                                                                                                                                                                                                                                                                                                          </v>
          </cell>
          <cell r="C9000" t="str">
            <v xml:space="preserve">UN    </v>
          </cell>
          <cell r="D9000" t="str">
            <v>CR</v>
          </cell>
          <cell r="E9000" t="str">
            <v>23,14</v>
          </cell>
        </row>
        <row r="9001">
          <cell r="A9001">
            <v>3457</v>
          </cell>
          <cell r="B9001" t="str">
            <v xml:space="preserve">COTOVELO 90 GRAUS DE FERRO GALVANIZADO, COM ROSCA BSP, DE 1 1/4"                                                                                                                                                                                                                                                                                                                                                                                                                                          </v>
          </cell>
          <cell r="C9001" t="str">
            <v xml:space="preserve">UN    </v>
          </cell>
          <cell r="D9001" t="str">
            <v>CR</v>
          </cell>
          <cell r="E9001" t="str">
            <v>17,37</v>
          </cell>
        </row>
        <row r="9002">
          <cell r="A9002">
            <v>3455</v>
          </cell>
          <cell r="B9002" t="str">
            <v xml:space="preserve">COTOVELO 90 GRAUS DE FERRO GALVANIZADO, COM ROSCA BSP, DE 1/2"                                                                                                                                                                                                                                                                                                                                                                                                                                            </v>
          </cell>
          <cell r="C9002" t="str">
            <v xml:space="preserve">UN    </v>
          </cell>
          <cell r="D9002" t="str">
            <v>CR</v>
          </cell>
          <cell r="E9002" t="str">
            <v>4,93</v>
          </cell>
        </row>
        <row r="9003">
          <cell r="A9003">
            <v>3472</v>
          </cell>
          <cell r="B9003" t="str">
            <v xml:space="preserve">COTOVELO 90 GRAUS DE FERRO GALVANIZADO, COM ROSCA BSP, DE 1"                                                                                                                                                                                                                                                                                                                                                                                                                                              </v>
          </cell>
          <cell r="C9003" t="str">
            <v xml:space="preserve">UN    </v>
          </cell>
          <cell r="D9003" t="str">
            <v>CR</v>
          </cell>
          <cell r="E9003" t="str">
            <v>11,08</v>
          </cell>
        </row>
        <row r="9004">
          <cell r="A9004">
            <v>3470</v>
          </cell>
          <cell r="B9004" t="str">
            <v xml:space="preserve">COTOVELO 90 GRAUS DE FERRO GALVANIZADO, COM ROSCA BSP, DE 2 1/2"                                                                                                                                                                                                                                                                                                                                                                                                                                          </v>
          </cell>
          <cell r="C9004" t="str">
            <v xml:space="preserve">UN    </v>
          </cell>
          <cell r="D9004" t="str">
            <v>CR</v>
          </cell>
          <cell r="E9004" t="str">
            <v>64,61</v>
          </cell>
        </row>
        <row r="9005">
          <cell r="A9005">
            <v>3471</v>
          </cell>
          <cell r="B9005" t="str">
            <v xml:space="preserve">COTOVELO 90 GRAUS DE FERRO GALVANIZADO, COM ROSCA BSP, DE 2"                                                                                                                                                                                                                                                                                                                                                                                                                                              </v>
          </cell>
          <cell r="C9005" t="str">
            <v xml:space="preserve">UN    </v>
          </cell>
          <cell r="D9005" t="str">
            <v>CR</v>
          </cell>
          <cell r="E9005" t="str">
            <v>35,50</v>
          </cell>
        </row>
        <row r="9006">
          <cell r="A9006">
            <v>3456</v>
          </cell>
          <cell r="B9006" t="str">
            <v xml:space="preserve">COTOVELO 90 GRAUS DE FERRO GALVANIZADO, COM ROSCA BSP, DE 3/4"                                                                                                                                                                                                                                                                                                                                                                                                                                            </v>
          </cell>
          <cell r="C9006" t="str">
            <v xml:space="preserve">UN    </v>
          </cell>
          <cell r="D9006" t="str">
            <v>CR</v>
          </cell>
          <cell r="E9006" t="str">
            <v>7,38</v>
          </cell>
        </row>
        <row r="9007">
          <cell r="A9007">
            <v>3459</v>
          </cell>
          <cell r="B9007" t="str">
            <v xml:space="preserve">COTOVELO 90 GRAUS DE FERRO GALVANIZADO, COM ROSCA BSP, DE 3"                                                                                                                                                                                                                                                                                                                                                                                                                                              </v>
          </cell>
          <cell r="C9007" t="str">
            <v xml:space="preserve">UN    </v>
          </cell>
          <cell r="D9007" t="str">
            <v>CR</v>
          </cell>
          <cell r="E9007" t="str">
            <v>91,14</v>
          </cell>
        </row>
        <row r="9008">
          <cell r="A9008">
            <v>3469</v>
          </cell>
          <cell r="B9008" t="str">
            <v xml:space="preserve">COTOVELO 90 GRAUS DE FERRO GALVANIZADO, COM ROSCA BSP, DE 4"                                                                                                                                                                                                                                                                                                                                                                                                                                              </v>
          </cell>
          <cell r="C9008" t="str">
            <v xml:space="preserve">UN    </v>
          </cell>
          <cell r="D9008" t="str">
            <v>CR</v>
          </cell>
          <cell r="E9008" t="str">
            <v>173,32</v>
          </cell>
        </row>
        <row r="9009">
          <cell r="A9009">
            <v>3460</v>
          </cell>
          <cell r="B9009" t="str">
            <v xml:space="preserve">COTOVELO 90 GRAUS DE FERRO GALVANIZADO, COM ROSCA BSP, DE 5"                                                                                                                                                                                                                                                                                                                                                                                                                                              </v>
          </cell>
          <cell r="C9009" t="str">
            <v xml:space="preserve">UN    </v>
          </cell>
          <cell r="D9009" t="str">
            <v>CR</v>
          </cell>
          <cell r="E9009" t="str">
            <v>252,91</v>
          </cell>
        </row>
        <row r="9010">
          <cell r="A9010">
            <v>3461</v>
          </cell>
          <cell r="B9010" t="str">
            <v xml:space="preserve">COTOVELO 90 GRAUS DE FERRO GALVANIZADO, COM ROSCA BSP, DE 6"                                                                                                                                                                                                                                                                                                                                                                                                                                              </v>
          </cell>
          <cell r="C9010" t="str">
            <v xml:space="preserve">UN    </v>
          </cell>
          <cell r="D9010" t="str">
            <v>CR</v>
          </cell>
          <cell r="E9010" t="str">
            <v>646,42</v>
          </cell>
        </row>
        <row r="9011">
          <cell r="A9011">
            <v>37433</v>
          </cell>
          <cell r="B9011" t="str">
            <v xml:space="preserve">COTOVELO 90 GRAUS, PEAD PE 100, DE 125 MM, PARA ELETROFUSAO                                                                                                                                                                                                                                                                                                                                                                                                                                               </v>
          </cell>
          <cell r="C9011" t="str">
            <v xml:space="preserve">UN    </v>
          </cell>
          <cell r="D9011" t="str">
            <v>AS</v>
          </cell>
          <cell r="E9011" t="str">
            <v>226,42</v>
          </cell>
        </row>
        <row r="9012">
          <cell r="A9012">
            <v>37430</v>
          </cell>
          <cell r="B9012" t="str">
            <v xml:space="preserve">COTOVELO 90 GRAUS, PEAD PE 100, DE 20 MM, PARA ELETROFUSAO                                                                                                                                                                                                                                                                                                                                                                                                                                                </v>
          </cell>
          <cell r="C9012" t="str">
            <v xml:space="preserve">UN    </v>
          </cell>
          <cell r="D9012" t="str">
            <v>AS</v>
          </cell>
          <cell r="E9012" t="str">
            <v>28,37</v>
          </cell>
        </row>
        <row r="9013">
          <cell r="A9013">
            <v>37434</v>
          </cell>
          <cell r="B9013" t="str">
            <v xml:space="preserve">COTOVELO 90 GRAUS, PEAD PE 100, DE 200 MM, PARA ELETROFUSAO                                                                                                                                                                                                                                                                                                                                                                                                                                               </v>
          </cell>
          <cell r="C9013" t="str">
            <v xml:space="preserve">UN    </v>
          </cell>
          <cell r="D9013" t="str">
            <v>AS</v>
          </cell>
          <cell r="E9013" t="str">
            <v>2.111,20</v>
          </cell>
        </row>
        <row r="9014">
          <cell r="A9014">
            <v>37431</v>
          </cell>
          <cell r="B9014" t="str">
            <v xml:space="preserve">COTOVELO 90 GRAUS, PEAD PE 100, DE 32 MM, PARA ELETROFUSAO                                                                                                                                                                                                                                                                                                                                                                                                                                                </v>
          </cell>
          <cell r="C9014" t="str">
            <v xml:space="preserve">UN    </v>
          </cell>
          <cell r="D9014" t="str">
            <v>AS</v>
          </cell>
          <cell r="E9014" t="str">
            <v>38,49</v>
          </cell>
        </row>
        <row r="9015">
          <cell r="A9015">
            <v>37432</v>
          </cell>
          <cell r="B9015" t="str">
            <v xml:space="preserve">COTOVELO 90 GRAUS, PEAD PE 100, DE 63 MM, PARA ELETROFUSAO                                                                                                                                                                                                                                                                                                                                                                                                                                                </v>
          </cell>
          <cell r="C9015" t="str">
            <v xml:space="preserve">UN    </v>
          </cell>
          <cell r="D9015" t="str">
            <v>AS</v>
          </cell>
          <cell r="E9015" t="str">
            <v>71,00</v>
          </cell>
        </row>
        <row r="9016">
          <cell r="A9016">
            <v>37413</v>
          </cell>
          <cell r="B9016" t="str">
            <v xml:space="preserve">COTOVELO/JOELHO COM ADAPTADOR, 90 GRAUS, EM POLIPROPILENO, PN 16, PARA TUBOS PEAD, 20 MM X 1/2" - LIGACAO PREDIAL DE AGUA                                                                                                                                                                                                                                                                                                                                                                                 </v>
          </cell>
          <cell r="C9016" t="str">
            <v xml:space="preserve">UN    </v>
          </cell>
          <cell r="D9016" t="str">
            <v>AS</v>
          </cell>
          <cell r="E9016" t="str">
            <v>3,53</v>
          </cell>
        </row>
        <row r="9017">
          <cell r="A9017">
            <v>37414</v>
          </cell>
          <cell r="B9017" t="str">
            <v xml:space="preserve">COTOVELO/JOELHO COM ADAPTADOR, 90 GRAUS, EM POLIPROPILENO, PN 16, PARA TUBOS PEAD, 20 MM X 3/4" - LIGACAO PREDIAL DE AGUA                                                                                                                                                                                                                                                                                                                                                                                 </v>
          </cell>
          <cell r="C9017" t="str">
            <v xml:space="preserve">UN    </v>
          </cell>
          <cell r="D9017" t="str">
            <v>AS</v>
          </cell>
          <cell r="E9017" t="str">
            <v>4,00</v>
          </cell>
        </row>
        <row r="9018">
          <cell r="A9018">
            <v>37415</v>
          </cell>
          <cell r="B9018" t="str">
            <v xml:space="preserve">COTOVELO/JOELHO COM ADAPTADOR, 90 GRAUS, EM POLIPROPILENO, PN 16, PARA TUBOS PEAD, 32 MM X 1" - LIGACAO PREDIAL DE AGUA                                                                                                                                                                                                                                                                                                                                                                                   </v>
          </cell>
          <cell r="C9018" t="str">
            <v xml:space="preserve">UN    </v>
          </cell>
          <cell r="D9018" t="str">
            <v>AS</v>
          </cell>
          <cell r="E9018" t="str">
            <v>7,28</v>
          </cell>
        </row>
        <row r="9019">
          <cell r="A9019">
            <v>37416</v>
          </cell>
          <cell r="B9019" t="str">
            <v xml:space="preserve">COTOVELO/JOELHO 90 GRAUS, EM POLIPROPILENO, PN 16, PARA TUBOS PEAD, 20 X 20 MM - LIGACAO PREDIAL DE AGUA                                                                                                                                                                                                                                                                                                                                                                                                  </v>
          </cell>
          <cell r="C9019" t="str">
            <v xml:space="preserve">UN    </v>
          </cell>
          <cell r="D9019" t="str">
            <v>AS</v>
          </cell>
          <cell r="E9019" t="str">
            <v>3,30</v>
          </cell>
        </row>
        <row r="9020">
          <cell r="A9020">
            <v>37417</v>
          </cell>
          <cell r="B9020" t="str">
            <v xml:space="preserve">COTOVELO/JOELHO 90 GRAUS, EM POLIPROPILENO, PN 16, PARA TUBOS PEAD, 32 X 32 MM - LIGACAO PREDIAL DE AGUA                                                                                                                                                                                                                                                                                                                                                                                                  </v>
          </cell>
          <cell r="C9020" t="str">
            <v xml:space="preserve">UN    </v>
          </cell>
          <cell r="D9020" t="str">
            <v>AS</v>
          </cell>
          <cell r="E9020" t="str">
            <v>4,74</v>
          </cell>
        </row>
        <row r="9021">
          <cell r="A9021">
            <v>43590</v>
          </cell>
          <cell r="B9021" t="str">
            <v xml:space="preserve">CREMONA RETANGULAR INJETADA LISA COM CHAVE, COM CASTANHA / ALCA, EM LATAO, COM ACABAMENTO CROMADO, DE SOBREPOR / EMBUTIR                                                                                                                                                                                                                                                                                                                                                                                  </v>
          </cell>
          <cell r="C9021" t="str">
            <v xml:space="preserve">UN    </v>
          </cell>
          <cell r="D9021" t="str">
            <v>CR</v>
          </cell>
          <cell r="E9021" t="str">
            <v>154,03</v>
          </cell>
        </row>
        <row r="9022">
          <cell r="A9022">
            <v>43589</v>
          </cell>
          <cell r="B9022" t="str">
            <v xml:space="preserve">CREMONA RETANGULAR INJETADA LISA, COM CASTANHA / ALCA, EM LATAO, COM ACABAMENTO CROMADO, DE SOBREPOR / EMBUTIR                                                                                                                                                                                                                                                                                                                                                                                            </v>
          </cell>
          <cell r="C9022" t="str">
            <v xml:space="preserve">UN    </v>
          </cell>
          <cell r="D9022" t="str">
            <v>CR</v>
          </cell>
          <cell r="E9022" t="str">
            <v>27,87</v>
          </cell>
        </row>
        <row r="9023">
          <cell r="A9023">
            <v>34519</v>
          </cell>
          <cell r="B9023" t="str">
            <v xml:space="preserve">CRUZETA DE CONCRETO LEVE, COMP. 2000 MM SECAO, 90 X 90 MM                                                                                                                                                                                                                                                                                                                                                                                                                                                 </v>
          </cell>
          <cell r="C9023" t="str">
            <v xml:space="preserve">UN    </v>
          </cell>
          <cell r="D9023" t="str">
            <v>CR</v>
          </cell>
          <cell r="E9023" t="str">
            <v>103,73</v>
          </cell>
        </row>
        <row r="9024">
          <cell r="A9024">
            <v>1649</v>
          </cell>
          <cell r="B9024" t="str">
            <v xml:space="preserve">CRUZETA DE FERRO GALVANIZADO, COM ROSCA BSP, DE 1 1/2"                                                                                                                                                                                                                                                                                                                                                                                                                                                    </v>
          </cell>
          <cell r="C9024" t="str">
            <v xml:space="preserve">UN    </v>
          </cell>
          <cell r="D9024" t="str">
            <v>CR</v>
          </cell>
          <cell r="E9024" t="str">
            <v>54,57</v>
          </cell>
        </row>
        <row r="9025">
          <cell r="A9025">
            <v>1653</v>
          </cell>
          <cell r="B9025" t="str">
            <v xml:space="preserve">CRUZETA DE FERRO GALVANIZADO, COM ROSCA BSP, DE 1 1/4"                                                                                                                                                                                                                                                                                                                                                                                                                                                    </v>
          </cell>
          <cell r="C9025" t="str">
            <v xml:space="preserve">UN    </v>
          </cell>
          <cell r="D9025" t="str">
            <v>CR</v>
          </cell>
          <cell r="E9025" t="str">
            <v>42,74</v>
          </cell>
        </row>
        <row r="9026">
          <cell r="A9026">
            <v>1647</v>
          </cell>
          <cell r="B9026" t="str">
            <v xml:space="preserve">CRUZETA DE FERRO GALVANIZADO, COM ROSCA BSP, DE 1/2"                                                                                                                                                                                                                                                                                                                                                                                                                                                      </v>
          </cell>
          <cell r="C9026" t="str">
            <v xml:space="preserve">UN    </v>
          </cell>
          <cell r="D9026" t="str">
            <v>CR</v>
          </cell>
          <cell r="E9026" t="str">
            <v>15,30</v>
          </cell>
        </row>
        <row r="9027">
          <cell r="A9027">
            <v>1648</v>
          </cell>
          <cell r="B9027" t="str">
            <v xml:space="preserve">CRUZETA DE FERRO GALVANIZADO, COM ROSCA BSP, DE 1"                                                                                                                                                                                                                                                                                                                                                                                                                                                        </v>
          </cell>
          <cell r="C9027" t="str">
            <v xml:space="preserve">UN    </v>
          </cell>
          <cell r="D9027" t="str">
            <v>CR</v>
          </cell>
          <cell r="E9027" t="str">
            <v>29,39</v>
          </cell>
        </row>
        <row r="9028">
          <cell r="A9028">
            <v>1651</v>
          </cell>
          <cell r="B9028" t="str">
            <v xml:space="preserve">CRUZETA DE FERRO GALVANIZADO, COM ROSCA BSP, DE 2 1/2"                                                                                                                                                                                                                                                                                                                                                                                                                                                    </v>
          </cell>
          <cell r="C9028" t="str">
            <v xml:space="preserve">UN    </v>
          </cell>
          <cell r="D9028" t="str">
            <v>CR</v>
          </cell>
          <cell r="E9028" t="str">
            <v>136,34</v>
          </cell>
        </row>
        <row r="9029">
          <cell r="A9029">
            <v>1650</v>
          </cell>
          <cell r="B9029" t="str">
            <v xml:space="preserve">CRUZETA DE FERRO GALVANIZADO, COM ROSCA BSP, DE 2"                                                                                                                                                                                                                                                                                                                                                                                                                                                        </v>
          </cell>
          <cell r="C9029" t="str">
            <v xml:space="preserve">UN    </v>
          </cell>
          <cell r="D9029" t="str">
            <v>CR</v>
          </cell>
          <cell r="E9029" t="str">
            <v>75,36</v>
          </cell>
        </row>
        <row r="9030">
          <cell r="A9030">
            <v>1654</v>
          </cell>
          <cell r="B9030" t="str">
            <v xml:space="preserve">CRUZETA DE FERRO GALVANIZADO, COM ROSCA BSP, DE 3/4"                                                                                                                                                                                                                                                                                                                                                                                                                                                      </v>
          </cell>
          <cell r="C9030" t="str">
            <v xml:space="preserve">UN    </v>
          </cell>
          <cell r="D9030" t="str">
            <v>CR</v>
          </cell>
          <cell r="E9030" t="str">
            <v>21,01</v>
          </cell>
        </row>
        <row r="9031">
          <cell r="A9031">
            <v>1652</v>
          </cell>
          <cell r="B9031" t="str">
            <v xml:space="preserve">CRUZETA DE FERRO GALVANIZADO, COM ROSCA BSP, DE 3"                                                                                                                                                                                                                                                                                                                                                                                                                                                        </v>
          </cell>
          <cell r="C9031" t="str">
            <v xml:space="preserve">UN    </v>
          </cell>
          <cell r="D9031" t="str">
            <v>CR</v>
          </cell>
          <cell r="E9031" t="str">
            <v>195,69</v>
          </cell>
        </row>
        <row r="9032">
          <cell r="A9032">
            <v>10510</v>
          </cell>
          <cell r="B9032" t="str">
            <v xml:space="preserve">CRUZETA DE MADEIRA TRATADA, *90 X 115 X 2400* MM, EM EUCALIPTO OU EQUIVALENTE DA REGIAO                                                                                                                                                                                                                                                                                                                                                                                                                   </v>
          </cell>
          <cell r="C9032" t="str">
            <v xml:space="preserve">UN    </v>
          </cell>
          <cell r="D9032" t="str">
            <v>AS</v>
          </cell>
          <cell r="E9032" t="str">
            <v>140,50</v>
          </cell>
        </row>
        <row r="9033">
          <cell r="A9033">
            <v>1747</v>
          </cell>
          <cell r="B9033" t="str">
            <v xml:space="preserve">CUBA ACO INOX (AISI 304) DE EMBUTIR COM VALVULA DE 3 1/2 ", DE *56 X 33 X 12* CM                                                                                                                                                                                                                                                                                                                                                                                                                          </v>
          </cell>
          <cell r="C9033" t="str">
            <v xml:space="preserve">UN    </v>
          </cell>
          <cell r="D9033" t="str">
            <v>CR</v>
          </cell>
          <cell r="E9033" t="str">
            <v>182,71</v>
          </cell>
        </row>
        <row r="9034">
          <cell r="A9034">
            <v>1744</v>
          </cell>
          <cell r="B9034" t="str">
            <v xml:space="preserve">CUBA ACO INOX (AISI 304) DE EMBUTIR COM VALVULA 3 1/2 ", DE *40 X 34 X 12* CM                                                                                                                                                                                                                                                                                                                                                                                                                             </v>
          </cell>
          <cell r="C9034" t="str">
            <v xml:space="preserve">UN    </v>
          </cell>
          <cell r="D9034" t="str">
            <v>CR</v>
          </cell>
          <cell r="E9034" t="str">
            <v>126,55</v>
          </cell>
        </row>
        <row r="9035">
          <cell r="A9035">
            <v>1743</v>
          </cell>
          <cell r="B9035" t="str">
            <v xml:space="preserve">CUBA ACO INOX (AISI 304) DE EMBUTIR COM VALVULA 3 1/2 ", DE *46 X 30 X 12* CM                                                                                                                                                                                                                                                                                                                                                                                                                             </v>
          </cell>
          <cell r="C9035" t="str">
            <v xml:space="preserve">UN    </v>
          </cell>
          <cell r="D9035" t="str">
            <v>CR</v>
          </cell>
          <cell r="E9035" t="str">
            <v>166,18</v>
          </cell>
        </row>
        <row r="9036">
          <cell r="A9036">
            <v>39640</v>
          </cell>
          <cell r="B9036" t="str">
            <v xml:space="preserve">CUMEEIRA ARTICULADA (ABA INFERIOR) PARA TELHA ONDULADA DE FIBROCIMENTO E = 4 MM, ABA *330* MM, COMPRIMENTO 500 MM (SEM AMIANTO)                                                                                                                                                                                                                                                                                                                                                                           </v>
          </cell>
          <cell r="C9036" t="str">
            <v xml:space="preserve">UN    </v>
          </cell>
          <cell r="D9036" t="str">
            <v>CR</v>
          </cell>
          <cell r="E9036" t="str">
            <v>18,15</v>
          </cell>
        </row>
        <row r="9037">
          <cell r="A9037">
            <v>7216</v>
          </cell>
          <cell r="B9037" t="str">
            <v xml:space="preserve">CUMEEIRA NORMAL PARA TELHA ESTRUTURAL DE FIBROCIMENTO 2 ABAS, E = 6 MM, DE 1050 X 935 MM (SEM AMIANTO)                                                                                                                                                                                                                                                                                                                                                                                                    </v>
          </cell>
          <cell r="C9037" t="str">
            <v xml:space="preserve">UN    </v>
          </cell>
          <cell r="D9037" t="str">
            <v>CR</v>
          </cell>
          <cell r="E9037" t="str">
            <v>97,51</v>
          </cell>
        </row>
        <row r="9038">
          <cell r="A9038">
            <v>20235</v>
          </cell>
          <cell r="B9038" t="str">
            <v xml:space="preserve">CUMEEIRA NORMAL PARA TELHA ONDULADA DE FIBROCIMENTO, E = 6 MM, ABA 300 MM, COMPRIMENTO 1100 MM (SEM AMIANTO)                                                                                                                                                                                                                                                                                                                                                                                              </v>
          </cell>
          <cell r="C9038" t="str">
            <v xml:space="preserve">UN    </v>
          </cell>
          <cell r="D9038" t="str">
            <v>CR</v>
          </cell>
          <cell r="E9038" t="str">
            <v>78,40</v>
          </cell>
        </row>
        <row r="9039">
          <cell r="A9039">
            <v>7181</v>
          </cell>
          <cell r="B9039" t="str">
            <v xml:space="preserve">CUMEEIRA PARA TELHA CERAMICA, COMPRIMENTO DE *41* CM, RENDIMENTO DE *3* TELHAS/M                                                                                                                                                                                                                                                                                                                                                                                                                          </v>
          </cell>
          <cell r="C9039" t="str">
            <v xml:space="preserve">UN    </v>
          </cell>
          <cell r="D9039" t="str">
            <v>CR</v>
          </cell>
          <cell r="E9039" t="str">
            <v>2,11</v>
          </cell>
        </row>
        <row r="9040">
          <cell r="A9040">
            <v>40742</v>
          </cell>
          <cell r="B9040" t="str">
            <v xml:space="preserve">CUMEEIRA PARA TELHA DE CONCRETO, PARA 2 AGUAS DE TELHADO, COR CINZA, RENDIMENTO DE *3* TELHAS/M                                                                                                                                                                                                                                                                                                                                                                                                           </v>
          </cell>
          <cell r="C9040" t="str">
            <v xml:space="preserve">UN    </v>
          </cell>
          <cell r="D9040" t="str">
            <v>CR</v>
          </cell>
          <cell r="E9040" t="str">
            <v>8,19</v>
          </cell>
        </row>
        <row r="9041">
          <cell r="A9041">
            <v>7214</v>
          </cell>
          <cell r="B9041" t="str">
            <v xml:space="preserve">CUMEEIRA SHED PARA TELHA ONDULADA DE FIBROCIMENTO, E = 6 MM, ABA 280 MM, COMPRIMENTO 1100 MM (SEM AMIANTO)                                                                                                                                                                                                                                                                                                                                                                                                </v>
          </cell>
          <cell r="C9041" t="str">
            <v xml:space="preserve">UN    </v>
          </cell>
          <cell r="D9041" t="str">
            <v>CR</v>
          </cell>
          <cell r="E9041" t="str">
            <v>95,22</v>
          </cell>
        </row>
        <row r="9042">
          <cell r="A9042">
            <v>7219</v>
          </cell>
          <cell r="B9042" t="str">
            <v xml:space="preserve">CUMEEIRA UNIVERSAL PARA TELHA ONDULADA DE FIBROCIMENTO, E = 6 MM, ABA 210 MM, COMPRIMENTO 1100 MM (SEM AMIANTO)                                                                                                                                                                                                                                                                                                                                                                                           </v>
          </cell>
          <cell r="C9042" t="str">
            <v xml:space="preserve">UN    </v>
          </cell>
          <cell r="D9042" t="str">
            <v>CR</v>
          </cell>
          <cell r="E9042" t="str">
            <v>84,46</v>
          </cell>
        </row>
        <row r="9043">
          <cell r="A9043">
            <v>37971</v>
          </cell>
          <cell r="B9043" t="str">
            <v xml:space="preserve">CURVA CPVC, 90 GRAUS, SOLDAVEL, 15 MM, PARA AGUA QUENTE                                                                                                                                                                                                                                                                                                                                                                                                                                                   </v>
          </cell>
          <cell r="C9043" t="str">
            <v xml:space="preserve">UN    </v>
          </cell>
          <cell r="D9043" t="str">
            <v>AS</v>
          </cell>
          <cell r="E9043" t="str">
            <v>4,13</v>
          </cell>
        </row>
        <row r="9044">
          <cell r="A9044">
            <v>37972</v>
          </cell>
          <cell r="B9044" t="str">
            <v xml:space="preserve">CURVA CPVC, 90 GRAUS, SOLDAVEL, 22 MM, PARA AGUA QUENTE                                                                                                                                                                                                                                                                                                                                                                                                                                                   </v>
          </cell>
          <cell r="C9044" t="str">
            <v xml:space="preserve">UN    </v>
          </cell>
          <cell r="D9044" t="str">
            <v>AS</v>
          </cell>
          <cell r="E9044" t="str">
            <v>5,86</v>
          </cell>
        </row>
        <row r="9045">
          <cell r="A9045">
            <v>37973</v>
          </cell>
          <cell r="B9045" t="str">
            <v xml:space="preserve">CURVA CPVC, 90 GRAUS, SOLDAVEL, 28 MM, PARA AGUA QUENTE                                                                                                                                                                                                                                                                                                                                                                                                                                                   </v>
          </cell>
          <cell r="C9045" t="str">
            <v xml:space="preserve">UN    </v>
          </cell>
          <cell r="D9045" t="str">
            <v>AS</v>
          </cell>
          <cell r="E9045" t="str">
            <v>11,01</v>
          </cell>
        </row>
        <row r="9046">
          <cell r="A9046">
            <v>1926</v>
          </cell>
          <cell r="B9046" t="str">
            <v xml:space="preserve">CURVA DE PVC 45 GRAUS, SOLDAVEL, 20 MM, COR MARROM, PARA AGUA FRIA PREDIAL                                                                                                                                                                                                                                                                                                                                                                                                                                </v>
          </cell>
          <cell r="C9046" t="str">
            <v xml:space="preserve">UN    </v>
          </cell>
          <cell r="D9046" t="str">
            <v>CR</v>
          </cell>
          <cell r="E9046" t="str">
            <v>2,09</v>
          </cell>
        </row>
        <row r="9047">
          <cell r="A9047">
            <v>1927</v>
          </cell>
          <cell r="B9047" t="str">
            <v xml:space="preserve">CURVA DE PVC 45 GRAUS, SOLDAVEL, 25 MM, COR MARROM, PARA AGUA FRIA PREDIAL                                                                                                                                                                                                                                                                                                                                                                                                                                </v>
          </cell>
          <cell r="C9047" t="str">
            <v xml:space="preserve">UN    </v>
          </cell>
          <cell r="D9047" t="str">
            <v>CR</v>
          </cell>
          <cell r="E9047" t="str">
            <v>2,35</v>
          </cell>
        </row>
        <row r="9048">
          <cell r="A9048">
            <v>1923</v>
          </cell>
          <cell r="B9048" t="str">
            <v xml:space="preserve">CURVA DE PVC 45 GRAUS, SOLDAVEL, 32 MM, COR MARROM, PARA AGUA FRIA PREDIAL                                                                                                                                                                                                                                                                                                                                                                                                                                </v>
          </cell>
          <cell r="C9048" t="str">
            <v xml:space="preserve">UN    </v>
          </cell>
          <cell r="D9048" t="str">
            <v>CR</v>
          </cell>
          <cell r="E9048" t="str">
            <v>4,28</v>
          </cell>
        </row>
        <row r="9049">
          <cell r="A9049">
            <v>1929</v>
          </cell>
          <cell r="B9049" t="str">
            <v xml:space="preserve">CURVA DE PVC 45 GRAUS, SOLDAVEL, 40 MM, COR MARROM, PARA AGUA FRIA PREDIAL                                                                                                                                                                                                                                                                                                                                                                                                                                </v>
          </cell>
          <cell r="C9049" t="str">
            <v xml:space="preserve">UN    </v>
          </cell>
          <cell r="D9049" t="str">
            <v>CR</v>
          </cell>
          <cell r="E9049" t="str">
            <v>5,19</v>
          </cell>
        </row>
        <row r="9050">
          <cell r="A9050">
            <v>1930</v>
          </cell>
          <cell r="B9050" t="str">
            <v xml:space="preserve">CURVA DE PVC 45 GRAUS, SOLDAVEL, 50 MM, COR MARROM, PARA AGUA FRIA PREDIAL                                                                                                                                                                                                                                                                                                                                                                                                                                </v>
          </cell>
          <cell r="C9050" t="str">
            <v xml:space="preserve">UN    </v>
          </cell>
          <cell r="D9050" t="str">
            <v>CR</v>
          </cell>
          <cell r="E9050" t="str">
            <v>8,89</v>
          </cell>
        </row>
        <row r="9051">
          <cell r="A9051">
            <v>1924</v>
          </cell>
          <cell r="B9051" t="str">
            <v xml:space="preserve">CURVA DE PVC 45 GRAUS, SOLDAVEL, 60 MM, COR MARROM, PARA AGUA FRIA PREDIAL                                                                                                                                                                                                                                                                                                                                                                                                                                </v>
          </cell>
          <cell r="C9051" t="str">
            <v xml:space="preserve">UN    </v>
          </cell>
          <cell r="D9051" t="str">
            <v>CR</v>
          </cell>
          <cell r="E9051" t="str">
            <v>14,34</v>
          </cell>
        </row>
        <row r="9052">
          <cell r="A9052">
            <v>1922</v>
          </cell>
          <cell r="B9052" t="str">
            <v xml:space="preserve">CURVA DE PVC 45 GRAUS, SOLDAVEL, 75 MM, COR MARROM, PARA AGUA FRIA PREDIAL                                                                                                                                                                                                                                                                                                                                                                                                                                </v>
          </cell>
          <cell r="C9052" t="str">
            <v xml:space="preserve">UN    </v>
          </cell>
          <cell r="D9052" t="str">
            <v>CR</v>
          </cell>
          <cell r="E9052" t="str">
            <v>29,66</v>
          </cell>
        </row>
        <row r="9053">
          <cell r="A9053">
            <v>1953</v>
          </cell>
          <cell r="B9053" t="str">
            <v xml:space="preserve">CURVA DE PVC 45 GRAUS, SOLDAVEL, 85 MM, COR MARROM, PARA AGUA FRIA PREDIAL                                                                                                                                                                                                                                                                                                                                                                                                                                </v>
          </cell>
          <cell r="C9053" t="str">
            <v xml:space="preserve">UN    </v>
          </cell>
          <cell r="D9053" t="str">
            <v>CR</v>
          </cell>
          <cell r="E9053" t="str">
            <v>36,21</v>
          </cell>
        </row>
        <row r="9054">
          <cell r="A9054">
            <v>1962</v>
          </cell>
          <cell r="B9054" t="str">
            <v xml:space="preserve">CURVA DE PVC 90 GRAUS, SOLDAVEL, 110 MM, COR MARROM, PARA AGUA FRIA PREDIAL                                                                                                                                                                                                                                                                                                                                                                                                                               </v>
          </cell>
          <cell r="C9054" t="str">
            <v xml:space="preserve">UN    </v>
          </cell>
          <cell r="D9054" t="str">
            <v>CR</v>
          </cell>
          <cell r="E9054" t="str">
            <v>175,94</v>
          </cell>
        </row>
        <row r="9055">
          <cell r="A9055">
            <v>1955</v>
          </cell>
          <cell r="B9055" t="str">
            <v xml:space="preserve">CURVA DE PVC 90 GRAUS, SOLDAVEL, 20 MM, COR MARROM, PARA AGUA FRIA PREDIAL                                                                                                                                                                                                                                                                                                                                                                                                                                </v>
          </cell>
          <cell r="C9055" t="str">
            <v xml:space="preserve">UN    </v>
          </cell>
          <cell r="D9055" t="str">
            <v>CR</v>
          </cell>
          <cell r="E9055" t="str">
            <v>2,02</v>
          </cell>
        </row>
        <row r="9056">
          <cell r="A9056">
            <v>1956</v>
          </cell>
          <cell r="B9056" t="str">
            <v xml:space="preserve">CURVA DE PVC 90 GRAUS, SOLDAVEL, 25 MM, COR MARROM, PARA AGUA FRIA PREDIAL                                                                                                                                                                                                                                                                                                                                                                                                                                </v>
          </cell>
          <cell r="C9056" t="str">
            <v xml:space="preserve">UN    </v>
          </cell>
          <cell r="D9056" t="str">
            <v>CR</v>
          </cell>
          <cell r="E9056" t="str">
            <v>2,86</v>
          </cell>
        </row>
        <row r="9057">
          <cell r="A9057">
            <v>1957</v>
          </cell>
          <cell r="B9057" t="str">
            <v xml:space="preserve">CURVA DE PVC 90 GRAUS, SOLDAVEL, 32 MM, COR MARROM, PARA AGUA FRIA PREDIAL                                                                                                                                                                                                                                                                                                                                                                                                                                </v>
          </cell>
          <cell r="C9057" t="str">
            <v xml:space="preserve">UN    </v>
          </cell>
          <cell r="D9057" t="str">
            <v>CR</v>
          </cell>
          <cell r="E9057" t="str">
            <v>6,19</v>
          </cell>
        </row>
        <row r="9058">
          <cell r="A9058">
            <v>1958</v>
          </cell>
          <cell r="B9058" t="str">
            <v xml:space="preserve">CURVA DE PVC 90 GRAUS, SOLDAVEL, 40 MM, COR MARROM, PARA AGUA FRIA PREDIAL                                                                                                                                                                                                                                                                                                                                                                                                                                </v>
          </cell>
          <cell r="C9058" t="str">
            <v xml:space="preserve">UN    </v>
          </cell>
          <cell r="D9058" t="str">
            <v>CR</v>
          </cell>
          <cell r="E9058" t="str">
            <v>11,52</v>
          </cell>
        </row>
        <row r="9059">
          <cell r="A9059">
            <v>1959</v>
          </cell>
          <cell r="B9059" t="str">
            <v xml:space="preserve">CURVA DE PVC 90 GRAUS, SOLDAVEL, 50 MM, COR MARROM, PARA AGUA FRIA PREDIAL                                                                                                                                                                                                                                                                                                                                                                                                                                </v>
          </cell>
          <cell r="C9059" t="str">
            <v xml:space="preserve">UN    </v>
          </cell>
          <cell r="D9059" t="str">
            <v>CR</v>
          </cell>
          <cell r="E9059" t="str">
            <v>12,50</v>
          </cell>
        </row>
        <row r="9060">
          <cell r="A9060">
            <v>1925</v>
          </cell>
          <cell r="B9060" t="str">
            <v xml:space="preserve">CURVA DE PVC 90 GRAUS, SOLDAVEL, 60 MM, COR MARROM, PARA AGUA FRIA PREDIAL                                                                                                                                                                                                                                                                                                                                                                                                                                </v>
          </cell>
          <cell r="C9060" t="str">
            <v xml:space="preserve">UN    </v>
          </cell>
          <cell r="D9060" t="str">
            <v>CR</v>
          </cell>
          <cell r="E9060" t="str">
            <v>32,67</v>
          </cell>
        </row>
        <row r="9061">
          <cell r="A9061">
            <v>1960</v>
          </cell>
          <cell r="B9061" t="str">
            <v xml:space="preserve">CURVA DE PVC 90 GRAUS, SOLDAVEL, 75 MM, COR MARROM, PARA AGUA FRIA PREDIAL                                                                                                                                                                                                                                                                                                                                                                                                                                </v>
          </cell>
          <cell r="C9061" t="str">
            <v xml:space="preserve">UN    </v>
          </cell>
          <cell r="D9061" t="str">
            <v>CR</v>
          </cell>
          <cell r="E9061" t="str">
            <v>50,17</v>
          </cell>
        </row>
        <row r="9062">
          <cell r="A9062">
            <v>1961</v>
          </cell>
          <cell r="B9062" t="str">
            <v xml:space="preserve">CURVA DE PVC 90 GRAUS, SOLDAVEL, 85 MM, COR MARROM, PARA AGUA FRIA PREDIAL                                                                                                                                                                                                                                                                                                                                                                                                                                </v>
          </cell>
          <cell r="C9062" t="str">
            <v xml:space="preserve">UN    </v>
          </cell>
          <cell r="D9062" t="str">
            <v>CR</v>
          </cell>
          <cell r="E9062" t="str">
            <v>64,27</v>
          </cell>
        </row>
        <row r="9063">
          <cell r="A9063">
            <v>38423</v>
          </cell>
          <cell r="B9063" t="str">
            <v xml:space="preserve">CURVA DE PVC, 90 GRAUS, SERIE R, DN 100 MM, PARA ESGOTO PREDIAL                                                                                                                                                                                                                                                                                                                                                                                                                                           </v>
          </cell>
          <cell r="C9063" t="str">
            <v xml:space="preserve">UN    </v>
          </cell>
          <cell r="D9063" t="str">
            <v>CR</v>
          </cell>
          <cell r="E9063" t="str">
            <v>32,10</v>
          </cell>
        </row>
        <row r="9064">
          <cell r="A9064">
            <v>39866</v>
          </cell>
          <cell r="B9064" t="str">
            <v xml:space="preserve">CURVA DE TRANSPOSICAO BRONZE/LATAO (REF 736) SEM ANEL DE SOLDA, BOLSA X BOLSA, 15 MM                                                                                                                                                                                                                                                                                                                                                                                                                      </v>
          </cell>
          <cell r="C9064" t="str">
            <v xml:space="preserve">UN    </v>
          </cell>
          <cell r="D9064" t="str">
            <v>AS</v>
          </cell>
          <cell r="E9064" t="str">
            <v>16,81</v>
          </cell>
        </row>
        <row r="9065">
          <cell r="A9065">
            <v>39867</v>
          </cell>
          <cell r="B9065" t="str">
            <v xml:space="preserve">CURVA DE TRANSPOSICAO BRONZE/LATAO (REF 736) SEM ANEL DE SOLDA, BOLSA X BOLSA, 22 MM                                                                                                                                                                                                                                                                                                                                                                                                                      </v>
          </cell>
          <cell r="C9065" t="str">
            <v xml:space="preserve">UN    </v>
          </cell>
          <cell r="D9065" t="str">
            <v>AS</v>
          </cell>
          <cell r="E9065" t="str">
            <v>37,38</v>
          </cell>
        </row>
        <row r="9066">
          <cell r="A9066">
            <v>39868</v>
          </cell>
          <cell r="B9066" t="str">
            <v xml:space="preserve">CURVA DE TRANSPOSICAO BRONZE/LATAO (REF 736) SEM ANEL DE SOLDA, BOLSA X BOLSA, 28 MM                                                                                                                                                                                                                                                                                                                                                                                                                      </v>
          </cell>
          <cell r="C9066" t="str">
            <v xml:space="preserve">UN    </v>
          </cell>
          <cell r="D9066" t="str">
            <v>AS</v>
          </cell>
          <cell r="E9066" t="str">
            <v>67,34</v>
          </cell>
        </row>
        <row r="9067">
          <cell r="A9067">
            <v>37999</v>
          </cell>
          <cell r="B9067" t="str">
            <v xml:space="preserve">CURVA DE TRANSPOSICAO, CPVC, SOLDAVEL, 15 MM                                                                                                                                                                                                                                                                                                                                                                                                                                                              </v>
          </cell>
          <cell r="C9067" t="str">
            <v xml:space="preserve">UN    </v>
          </cell>
          <cell r="D9067" t="str">
            <v>AS</v>
          </cell>
          <cell r="E9067" t="str">
            <v>6,96</v>
          </cell>
        </row>
        <row r="9068">
          <cell r="A9068">
            <v>38000</v>
          </cell>
          <cell r="B9068" t="str">
            <v xml:space="preserve">CURVA DE TRANSPOSICAO, CPVC, SOLDAVEL, 22 MM                                                                                                                                                                                                                                                                                                                                                                                                                                                              </v>
          </cell>
          <cell r="C9068" t="str">
            <v xml:space="preserve">UN    </v>
          </cell>
          <cell r="D9068" t="str">
            <v>AS</v>
          </cell>
          <cell r="E9068" t="str">
            <v>8,13</v>
          </cell>
        </row>
        <row r="9069">
          <cell r="A9069">
            <v>38129</v>
          </cell>
          <cell r="B9069" t="str">
            <v xml:space="preserve">CURVA DE TRANSPOSICAO, PVC SOLDAVEL, 20 MM, COR MARROM, PARA AGUA FRIA PREDIAL                                                                                                                                                                                                                                                                                                                                                                                                                            </v>
          </cell>
          <cell r="C9069" t="str">
            <v xml:space="preserve">UN    </v>
          </cell>
          <cell r="D9069" t="str">
            <v>CR</v>
          </cell>
          <cell r="E9069" t="str">
            <v>4,72</v>
          </cell>
        </row>
        <row r="9070">
          <cell r="A9070">
            <v>38025</v>
          </cell>
          <cell r="B9070" t="str">
            <v xml:space="preserve">CURVA DE TRANSPOSICAO, PVC, SOLDAVEL, 25 MM, COR MARROM, PARA AGUA FRIA PREDIAL                                                                                                                                                                                                                                                                                                                                                                                                                           </v>
          </cell>
          <cell r="C9070" t="str">
            <v xml:space="preserve">UN    </v>
          </cell>
          <cell r="D9070" t="str">
            <v>CR</v>
          </cell>
          <cell r="E9070" t="str">
            <v>6,40</v>
          </cell>
        </row>
        <row r="9071">
          <cell r="A9071">
            <v>38026</v>
          </cell>
          <cell r="B9071" t="str">
            <v xml:space="preserve">CURVA DE TRANSPOSICAO, PVC, SOLDAVEL, 32 MM, COR MARROM, PARA AGUA FRIA PREDIAL                                                                                                                                                                                                                                                                                                                                                                                                                           </v>
          </cell>
          <cell r="C9071" t="str">
            <v xml:space="preserve">UN    </v>
          </cell>
          <cell r="D9071" t="str">
            <v>CR</v>
          </cell>
          <cell r="E9071" t="str">
            <v>15,81</v>
          </cell>
        </row>
        <row r="9072">
          <cell r="A9072">
            <v>1858</v>
          </cell>
          <cell r="B9072" t="str">
            <v xml:space="preserve">CURVA LONGA PVC, PB, JE, 45 GRAUS, DN 100 MM, PARA REDE COLETORA ESGOTO                                                                                                                                                                                                                                                                                                                                                                                                                                   </v>
          </cell>
          <cell r="C9072" t="str">
            <v xml:space="preserve">UN    </v>
          </cell>
          <cell r="D9072" t="str">
            <v>CR</v>
          </cell>
          <cell r="E9072" t="str">
            <v>49,74</v>
          </cell>
        </row>
        <row r="9073">
          <cell r="A9073">
            <v>1844</v>
          </cell>
          <cell r="B9073" t="str">
            <v xml:space="preserve">CURVA LONGA PVC, PB, JE, 45 GRAUS, DN 150 MM, PARA REDE COLETORA ESGOTO                                                                                                                                                                                                                                                                                                                                                                                                                                   </v>
          </cell>
          <cell r="C9073" t="str">
            <v xml:space="preserve">UN    </v>
          </cell>
          <cell r="D9073" t="str">
            <v>CR</v>
          </cell>
          <cell r="E9073" t="str">
            <v>113,91</v>
          </cell>
        </row>
        <row r="9074">
          <cell r="A9074">
            <v>1863</v>
          </cell>
          <cell r="B9074" t="str">
            <v xml:space="preserve">CURVA LONGA PVC, PB, JE, 90 GRAUS, DN 100 MM, PARA REDE COLETORA ESGOTO                                                                                                                                                                                                                                                                                                                                                                                                                                   </v>
          </cell>
          <cell r="C9074" t="str">
            <v xml:space="preserve">UN    </v>
          </cell>
          <cell r="D9074" t="str">
            <v>CR</v>
          </cell>
          <cell r="E9074" t="str">
            <v>52,93</v>
          </cell>
        </row>
        <row r="9075">
          <cell r="A9075">
            <v>1865</v>
          </cell>
          <cell r="B9075" t="str">
            <v xml:space="preserve">CURVA LONGA PVC, PB, JE, 90 GRAUS, DN 150 MM, PARA REDE COLETORA ESGOTO                                                                                                                                                                                                                                                                                                                                                                                                                                   </v>
          </cell>
          <cell r="C9075" t="str">
            <v xml:space="preserve">UN    </v>
          </cell>
          <cell r="D9075" t="str">
            <v>CR</v>
          </cell>
          <cell r="E9075" t="str">
            <v>137,91</v>
          </cell>
        </row>
        <row r="9076">
          <cell r="A9076">
            <v>36355</v>
          </cell>
          <cell r="B9076" t="str">
            <v xml:space="preserve">CURVA PPR 90 GRAUS, F/F, DN 20 MM, PARA AGUA QUENTE PREDIAL                                                                                                                                                                                                                                                                                                                                                                                                                                               </v>
          </cell>
          <cell r="C9076" t="str">
            <v xml:space="preserve">UN    </v>
          </cell>
          <cell r="D9076" t="str">
            <v>AS</v>
          </cell>
          <cell r="E9076" t="str">
            <v>9,46</v>
          </cell>
        </row>
        <row r="9077">
          <cell r="A9077">
            <v>36356</v>
          </cell>
          <cell r="B9077" t="str">
            <v xml:space="preserve">CURVA PPR 90 GRAUS, F/F, DN 25 MM, PARA AGUA QUENTE PREDIAL                                                                                                                                                                                                                                                                                                                                                                                                                                               </v>
          </cell>
          <cell r="C9077" t="str">
            <v xml:space="preserve">UN    </v>
          </cell>
          <cell r="D9077" t="str">
            <v>AS</v>
          </cell>
          <cell r="E9077" t="str">
            <v>15,22</v>
          </cell>
        </row>
        <row r="9078">
          <cell r="A9078">
            <v>1966</v>
          </cell>
          <cell r="B9078" t="str">
            <v xml:space="preserve">CURVA PVC CURTA 90 GRAUS, DN 100 MM, PARA ESGOTO PREDIAL                                                                                                                                                                                                                                                                                                                                                                                                                                                  </v>
          </cell>
          <cell r="C9078" t="str">
            <v xml:space="preserve">UN    </v>
          </cell>
          <cell r="D9078" t="str">
            <v>CR</v>
          </cell>
          <cell r="E9078" t="str">
            <v>21,11</v>
          </cell>
        </row>
        <row r="9079">
          <cell r="A9079">
            <v>1933</v>
          </cell>
          <cell r="B9079" t="str">
            <v xml:space="preserve">CURVA PVC CURTA 90 GRAUS, DN 40 MM, PARA ESGOTO PREDIAL                                                                                                                                                                                                                                                                                                                                                                                                                                                   </v>
          </cell>
          <cell r="C9079" t="str">
            <v xml:space="preserve">UN    </v>
          </cell>
          <cell r="D9079" t="str">
            <v>CR</v>
          </cell>
          <cell r="E9079" t="str">
            <v>4,55</v>
          </cell>
        </row>
        <row r="9080">
          <cell r="A9080">
            <v>1932</v>
          </cell>
          <cell r="B9080" t="str">
            <v xml:space="preserve">CURVA PVC CURTA 90 GRAUS, DN 50 MM, PARA ESGOTO PREDIAL                                                                                                                                                                                                                                                                                                                                                                                                                                                   </v>
          </cell>
          <cell r="C9080" t="str">
            <v xml:space="preserve">UN    </v>
          </cell>
          <cell r="D9080" t="str">
            <v>CR</v>
          </cell>
          <cell r="E9080" t="str">
            <v>10,41</v>
          </cell>
        </row>
        <row r="9081">
          <cell r="A9081">
            <v>1951</v>
          </cell>
          <cell r="B9081" t="str">
            <v xml:space="preserve">CURVA PVC CURTA 90 GRAUS, DN 75 MM, PARA ESGOTO PREDIAL                                                                                                                                                                                                                                                                                                                                                                                                                                                   </v>
          </cell>
          <cell r="C9081" t="str">
            <v xml:space="preserve">UN    </v>
          </cell>
          <cell r="D9081" t="str">
            <v>CR</v>
          </cell>
          <cell r="E9081" t="str">
            <v>21,71</v>
          </cell>
        </row>
        <row r="9082">
          <cell r="A9082">
            <v>1970</v>
          </cell>
          <cell r="B9082" t="str">
            <v xml:space="preserve">CURVA PVC LONGA 90 GRAUS, DN 100 MM, PARA ESGOTO PREDIAL                                                                                                                                                                                                                                                                                                                                                                                                                                                  </v>
          </cell>
          <cell r="C9082" t="str">
            <v xml:space="preserve">UN    </v>
          </cell>
          <cell r="D9082" t="str">
            <v>CR</v>
          </cell>
          <cell r="E9082" t="str">
            <v>52,76</v>
          </cell>
        </row>
        <row r="9083">
          <cell r="A9083">
            <v>1967</v>
          </cell>
          <cell r="B9083" t="str">
            <v xml:space="preserve">CURVA PVC LONGA 90 GRAUS, DN 40 MM, PARA ESGOTO PREDIAL                                                                                                                                                                                                                                                                                                                                                                                                                                                   </v>
          </cell>
          <cell r="C9083" t="str">
            <v xml:space="preserve">UN    </v>
          </cell>
          <cell r="D9083" t="str">
            <v>CR</v>
          </cell>
          <cell r="E9083" t="str">
            <v>6,26</v>
          </cell>
        </row>
        <row r="9084">
          <cell r="A9084">
            <v>1968</v>
          </cell>
          <cell r="B9084" t="str">
            <v xml:space="preserve">CURVA PVC LONGA 90 GRAUS, DN 50 MM, PARA ESGOTO PREDIAL                                                                                                                                                                                                                                                                                                                                                                                                                                                   </v>
          </cell>
          <cell r="C9084" t="str">
            <v xml:space="preserve">UN    </v>
          </cell>
          <cell r="D9084" t="str">
            <v>CR</v>
          </cell>
          <cell r="E9084" t="str">
            <v>12,38</v>
          </cell>
        </row>
        <row r="9085">
          <cell r="A9085">
            <v>1969</v>
          </cell>
          <cell r="B9085" t="str">
            <v xml:space="preserve">CURVA PVC LONGA 90 GRAUS, DN 75 MM, PARA ESGOTO PREDIAL                                                                                                                                                                                                                                                                                                                                                                                                                                                   </v>
          </cell>
          <cell r="C9085" t="str">
            <v xml:space="preserve">UN    </v>
          </cell>
          <cell r="D9085" t="str">
            <v>CR</v>
          </cell>
          <cell r="E9085" t="str">
            <v>40,31</v>
          </cell>
        </row>
        <row r="9086">
          <cell r="A9086">
            <v>1827</v>
          </cell>
          <cell r="B9086" t="str">
            <v xml:space="preserve">CURVA PVC PBA, JE, PB, 45 GRAUS, DN 100 / DE 110 MM, PARA REDE AGUA (NBR 10351)                                                                                                                                                                                                                                                                                                                                                                                                                           </v>
          </cell>
          <cell r="C9086" t="str">
            <v xml:space="preserve">UN    </v>
          </cell>
          <cell r="D9086" t="str">
            <v>AS</v>
          </cell>
          <cell r="E9086" t="str">
            <v>111,25</v>
          </cell>
        </row>
        <row r="9087">
          <cell r="A9087">
            <v>1831</v>
          </cell>
          <cell r="B9087" t="str">
            <v xml:space="preserve">CURVA PVC PBA, JE, PB, 45 GRAUS, DN 50 / DE 60 MM, PARA REDE AGUA (NBR 10351)                                                                                                                                                                                                                                                                                                                                                                                                                             </v>
          </cell>
          <cell r="C9087" t="str">
            <v xml:space="preserve">UN    </v>
          </cell>
          <cell r="D9087" t="str">
            <v>AS</v>
          </cell>
          <cell r="E9087" t="str">
            <v>24,28</v>
          </cell>
        </row>
        <row r="9088">
          <cell r="A9088">
            <v>1825</v>
          </cell>
          <cell r="B9088" t="str">
            <v xml:space="preserve">CURVA PVC PBA, JE, PB, 45 GRAUS, DN 75 / DE 85 MM, PARA REDE AGUA (NBR 10351)                                                                                                                                                                                                                                                                                                                                                                                                                             </v>
          </cell>
          <cell r="C9088" t="str">
            <v xml:space="preserve">UN    </v>
          </cell>
          <cell r="D9088" t="str">
            <v>AS</v>
          </cell>
          <cell r="E9088" t="str">
            <v>59,94</v>
          </cell>
        </row>
        <row r="9089">
          <cell r="A9089">
            <v>1828</v>
          </cell>
          <cell r="B9089" t="str">
            <v xml:space="preserve">CURVA PVC PBA, JE, PB, 90 GRAUS, DN 100 / DE 110 MM, PARA REDE AGUA (NBR 10351)                                                                                                                                                                                                                                                                                                                                                                                                                           </v>
          </cell>
          <cell r="C9089" t="str">
            <v xml:space="preserve">UN    </v>
          </cell>
          <cell r="D9089" t="str">
            <v>AS</v>
          </cell>
          <cell r="E9089" t="str">
            <v>135,76</v>
          </cell>
        </row>
        <row r="9090">
          <cell r="A9090">
            <v>1845</v>
          </cell>
          <cell r="B9090" t="str">
            <v xml:space="preserve">CURVA PVC PBA, JE, PB, 90 GRAUS, DN 50 / DE 60 MM, PARA REDE AGUA (NBR 10351)                                                                                                                                                                                                                                                                                                                                                                                                                             </v>
          </cell>
          <cell r="C9090" t="str">
            <v xml:space="preserve">UN    </v>
          </cell>
          <cell r="D9090" t="str">
            <v>AS</v>
          </cell>
          <cell r="E9090" t="str">
            <v>30,43</v>
          </cell>
        </row>
        <row r="9091">
          <cell r="A9091">
            <v>1824</v>
          </cell>
          <cell r="B9091" t="str">
            <v xml:space="preserve">CURVA PVC PBA, JE, PB, 90 GRAUS, DN 75 / DE 85 MM, PARA REDE AGUA (NBR 10351)                                                                                                                                                                                                                                                                                                                                                                                                                             </v>
          </cell>
          <cell r="C9091" t="str">
            <v xml:space="preserve">UN    </v>
          </cell>
          <cell r="D9091" t="str">
            <v>AS</v>
          </cell>
          <cell r="E9091" t="str">
            <v>71,85</v>
          </cell>
        </row>
        <row r="9092">
          <cell r="A9092">
            <v>1940</v>
          </cell>
          <cell r="B9092" t="str">
            <v xml:space="preserve">CURVA PVC 90 GRAUS, ROSCAVEL, 1 1/4", COR BRANCA, AGUA FRIA PREDIAL                                                                                                                                                                                                                                                                                                                                                                                                                                       </v>
          </cell>
          <cell r="C9092" t="str">
            <v xml:space="preserve">UN    </v>
          </cell>
          <cell r="D9092" t="str">
            <v>CR</v>
          </cell>
          <cell r="E9092" t="str">
            <v>31,92</v>
          </cell>
        </row>
        <row r="9093">
          <cell r="A9093">
            <v>1937</v>
          </cell>
          <cell r="B9093" t="str">
            <v xml:space="preserve">CURVA PVC 90 GRAUS, ROSCAVEL, 1/2", COR BRANCA, AGUA FRIA PREDIAL                                                                                                                                                                                                                                                                                                                                                                                                                                         </v>
          </cell>
          <cell r="C9093" t="str">
            <v xml:space="preserve">UN    </v>
          </cell>
          <cell r="D9093" t="str">
            <v>CR</v>
          </cell>
          <cell r="E9093" t="str">
            <v>5,39</v>
          </cell>
        </row>
        <row r="9094">
          <cell r="A9094">
            <v>1939</v>
          </cell>
          <cell r="B9094" t="str">
            <v xml:space="preserve">CURVA PVC 90 GRAUS, ROSCAVEL, 1", COR BRANCA, AGUA FRIA PREDIAL                                                                                                                                                                                                                                                                                                                                                                                                                                           </v>
          </cell>
          <cell r="C9094" t="str">
            <v xml:space="preserve">UN    </v>
          </cell>
          <cell r="D9094" t="str">
            <v>CR</v>
          </cell>
          <cell r="E9094" t="str">
            <v>8,75</v>
          </cell>
        </row>
        <row r="9095">
          <cell r="A9095">
            <v>1938</v>
          </cell>
          <cell r="B9095" t="str">
            <v xml:space="preserve">CURVA PVC 90 GRAUS, ROSCAVEL, 3/4", COR BRANCA, AGUA FRIA PREDIAL                                                                                                                                                                                                                                                                                                                                                                                                                                         </v>
          </cell>
          <cell r="C9095" t="str">
            <v xml:space="preserve">UN    </v>
          </cell>
          <cell r="D9095" t="str">
            <v>CR</v>
          </cell>
          <cell r="E9095" t="str">
            <v>6,12</v>
          </cell>
        </row>
        <row r="9096">
          <cell r="A9096">
            <v>42693</v>
          </cell>
          <cell r="B9096" t="str">
            <v xml:space="preserve">CURVA PVC, BB, JE, 45 GRAUS, DN 250 MM, PARA TUBO CORRUGADO E/OU LISO, REDE COLETORA ESGOTO                                                                                                                                                                                                                                                                                                                                                                                                               </v>
          </cell>
          <cell r="C9096" t="str">
            <v xml:space="preserve">UN    </v>
          </cell>
          <cell r="D9096" t="str">
            <v>CR</v>
          </cell>
          <cell r="E9096" t="str">
            <v>387,41</v>
          </cell>
        </row>
        <row r="9097">
          <cell r="A9097">
            <v>42695</v>
          </cell>
          <cell r="B9097" t="str">
            <v xml:space="preserve">CURVA PVC, BB, JE, 90 GRAUS, DN 200 MM, PARA TUBO CORRUGADO E/OU LISO, REDE COLETORA ESGOTO                                                                                                                                                                                                                                                                                                                                                                                                               </v>
          </cell>
          <cell r="C9097" t="str">
            <v xml:space="preserve">UN    </v>
          </cell>
          <cell r="D9097" t="str">
            <v>CR</v>
          </cell>
          <cell r="E9097" t="str">
            <v>270,66</v>
          </cell>
        </row>
        <row r="9098">
          <cell r="A9098">
            <v>42694</v>
          </cell>
          <cell r="B9098" t="str">
            <v xml:space="preserve">CURVA PVC, BB, JE, 90 GRAUS, DN 250 MM, PARA TUBO CORRUGADO E/OU LISO, REDE COLETORA ESGOTO                                                                                                                                                                                                                                                                                                                                                                                                               </v>
          </cell>
          <cell r="C9098" t="str">
            <v xml:space="preserve">UN    </v>
          </cell>
          <cell r="D9098" t="str">
            <v>CR</v>
          </cell>
          <cell r="E9098" t="str">
            <v>518,43</v>
          </cell>
        </row>
        <row r="9099">
          <cell r="A9099">
            <v>20097</v>
          </cell>
          <cell r="B9099" t="str">
            <v xml:space="preserve">CURVA PVC, SERIE R, 87.30 GRAUS, CURTA, PARA PE-DE-COLUNA, DN 100 MM, PARA ESGOTO PREDIAL                                                                                                                                                                                                                                                                                                                                                                                                                 </v>
          </cell>
          <cell r="C9099" t="str">
            <v xml:space="preserve">UN    </v>
          </cell>
          <cell r="D9099" t="str">
            <v>CR</v>
          </cell>
          <cell r="E9099" t="str">
            <v>22,48</v>
          </cell>
        </row>
        <row r="9100">
          <cell r="A9100">
            <v>20098</v>
          </cell>
          <cell r="B9100" t="str">
            <v xml:space="preserve">CURVA PVC, SERIE R, 87.30 GRAUS, CURTA, PARA PE-DE-COLUNA, DN 150 MM, PARA ESGOTO PREDIAL                                                                                                                                                                                                                                                                                                                                                                                                                 </v>
          </cell>
          <cell r="C9100" t="str">
            <v xml:space="preserve">UN    </v>
          </cell>
          <cell r="D9100" t="str">
            <v>CR</v>
          </cell>
          <cell r="E9100" t="str">
            <v>91,87</v>
          </cell>
        </row>
        <row r="9101">
          <cell r="A9101">
            <v>20096</v>
          </cell>
          <cell r="B9101" t="str">
            <v xml:space="preserve">CURVA PVC, SERIE R, 87.30 GRAUS, CURTA, PARA PE-DE-COLUNA, DN 75 MM, PARA ESGOTO PREDIAL                                                                                                                                                                                                                                                                                                                                                                                                                  </v>
          </cell>
          <cell r="C9101" t="str">
            <v xml:space="preserve">UN    </v>
          </cell>
          <cell r="D9101" t="str">
            <v>CR</v>
          </cell>
          <cell r="E9101" t="str">
            <v>23,27</v>
          </cell>
        </row>
        <row r="9102">
          <cell r="A9102">
            <v>1880</v>
          </cell>
          <cell r="B9102" t="str">
            <v xml:space="preserve">CURVA 135 GRAUS, DE PVC RIGIDO ROSCAVEL, DE 1", PARA ELETRODUTO                                                                                                                                                                                                                                                                                                                                                                                                                                           </v>
          </cell>
          <cell r="C9102" t="str">
            <v xml:space="preserve">UN    </v>
          </cell>
          <cell r="D9102" t="str">
            <v>CR</v>
          </cell>
          <cell r="E9102" t="str">
            <v>3,06</v>
          </cell>
        </row>
        <row r="9103">
          <cell r="A9103">
            <v>39274</v>
          </cell>
          <cell r="B9103" t="str">
            <v xml:space="preserve">CURVA 135 GRAUS, DE PVC RIGIDO ROSCAVEL, DE 3/4", PARA ELETRODUTO                                                                                                                                                                                                                                                                                                                                                                                                                                         </v>
          </cell>
          <cell r="C9103" t="str">
            <v xml:space="preserve">UN    </v>
          </cell>
          <cell r="D9103" t="str">
            <v>CR</v>
          </cell>
          <cell r="E9103" t="str">
            <v>2,37</v>
          </cell>
        </row>
        <row r="9104">
          <cell r="A9104">
            <v>2628</v>
          </cell>
          <cell r="B9104" t="str">
            <v xml:space="preserve">CURVA 135 GRAUS, PARA ELETRODUTO, EM ACO GALVANIZADO ELETROLITICO, DIAMETRO DE 100 MM (4")                                                                                                                                                                                                                                                                                                                                                                                                                </v>
          </cell>
          <cell r="C9104" t="str">
            <v xml:space="preserve">UN    </v>
          </cell>
          <cell r="D9104" t="str">
            <v>CR</v>
          </cell>
          <cell r="E9104" t="str">
            <v>206,10</v>
          </cell>
        </row>
        <row r="9105">
          <cell r="A9105">
            <v>2622</v>
          </cell>
          <cell r="B9105" t="str">
            <v xml:space="preserve">CURVA 135 GRAUS, PARA ELETRODUTO, EM ACO GALVANIZADO ELETROLITICO, DIAMETRO DE 15 MM (1/2")                                                                                                                                                                                                                                                                                                                                                                                                               </v>
          </cell>
          <cell r="C9105" t="str">
            <v xml:space="preserve">UN    </v>
          </cell>
          <cell r="D9105" t="str">
            <v>CR</v>
          </cell>
          <cell r="E9105" t="str">
            <v>4,89</v>
          </cell>
        </row>
        <row r="9106">
          <cell r="A9106">
            <v>2623</v>
          </cell>
          <cell r="B9106" t="str">
            <v xml:space="preserve">CURVA 135 GRAUS, PARA ELETRODUTO, EM ACO GALVANIZADO ELETROLITICO, DIAMETRO DE 20 MM (3/4")                                                                                                                                                                                                                                                                                                                                                                                                               </v>
          </cell>
          <cell r="C9106" t="str">
            <v xml:space="preserve">UN    </v>
          </cell>
          <cell r="D9106" t="str">
            <v>CR</v>
          </cell>
          <cell r="E9106" t="str">
            <v>5,89</v>
          </cell>
        </row>
        <row r="9107">
          <cell r="A9107">
            <v>2624</v>
          </cell>
          <cell r="B9107" t="str">
            <v xml:space="preserve">CURVA 135 GRAUS, PARA ELETRODUTO, EM ACO GALVANIZADO ELETROLITICO, DIAMETRO DE 25 MM (1")                                                                                                                                                                                                                                                                                                                                                                                                                 </v>
          </cell>
          <cell r="C9107" t="str">
            <v xml:space="preserve">UN    </v>
          </cell>
          <cell r="D9107" t="str">
            <v>CR</v>
          </cell>
          <cell r="E9107" t="str">
            <v>9,37</v>
          </cell>
        </row>
        <row r="9108">
          <cell r="A9108">
            <v>2625</v>
          </cell>
          <cell r="B9108" t="str">
            <v xml:space="preserve">CURVA 135 GRAUS, PARA ELETRODUTO, EM ACO GALVANIZADO ELETROLITICO, DIAMETRO DE 32 MM (1 1/4")                                                                                                                                                                                                                                                                                                                                                                                                             </v>
          </cell>
          <cell r="C9108" t="str">
            <v xml:space="preserve">UN    </v>
          </cell>
          <cell r="D9108" t="str">
            <v>CR</v>
          </cell>
          <cell r="E9108" t="str">
            <v>19,77</v>
          </cell>
        </row>
        <row r="9109">
          <cell r="A9109">
            <v>2626</v>
          </cell>
          <cell r="B9109" t="str">
            <v xml:space="preserve">CURVA 135 GRAUS, PARA ELETRODUTO, EM ACO GALVANIZADO ELETROLITICO, DIAMETRO DE 40 MM (1 1/2")                                                                                                                                                                                                                                                                                                                                                                                                             </v>
          </cell>
          <cell r="C9109" t="str">
            <v xml:space="preserve">UN    </v>
          </cell>
          <cell r="D9109" t="str">
            <v>CR</v>
          </cell>
          <cell r="E9109" t="str">
            <v>28,98</v>
          </cell>
        </row>
        <row r="9110">
          <cell r="A9110">
            <v>2630</v>
          </cell>
          <cell r="B9110" t="str">
            <v xml:space="preserve">CURVA 135 GRAUS, PARA ELETRODUTO, EM ACO GALVANIZADO ELETROLITICO, DIAMETRO DE 50 MM (2")                                                                                                                                                                                                                                                                                                                                                                                                                 </v>
          </cell>
          <cell r="C9110" t="str">
            <v xml:space="preserve">UN    </v>
          </cell>
          <cell r="D9110" t="str">
            <v>CR</v>
          </cell>
          <cell r="E9110" t="str">
            <v>44,07</v>
          </cell>
        </row>
        <row r="9111">
          <cell r="A9111">
            <v>2627</v>
          </cell>
          <cell r="B9111" t="str">
            <v xml:space="preserve">CURVA 135 GRAUS, PARA ELETRODUTO, EM ACO GALVANIZADO ELETROLITICO, DIAMETRO DE 65 MM (2 1/2")                                                                                                                                                                                                                                                                                                                                                                                                             </v>
          </cell>
          <cell r="C9111" t="str">
            <v xml:space="preserve">UN    </v>
          </cell>
          <cell r="D9111" t="str">
            <v>CR</v>
          </cell>
          <cell r="E9111" t="str">
            <v>77,63</v>
          </cell>
        </row>
        <row r="9112">
          <cell r="A9112">
            <v>2629</v>
          </cell>
          <cell r="B9112" t="str">
            <v xml:space="preserve">CURVA 135 GRAUS, PARA ELETRODUTO, EM ACO GALVANIZADO ELETROLITICO, DIAMETRO DE 80 MM (3")                                                                                                                                                                                                                                                                                                                                                                                                                 </v>
          </cell>
          <cell r="C9112" t="str">
            <v xml:space="preserve">UN    </v>
          </cell>
          <cell r="D9112" t="str">
            <v>CR</v>
          </cell>
          <cell r="E9112" t="str">
            <v>105,00</v>
          </cell>
        </row>
        <row r="9113">
          <cell r="A9113">
            <v>12033</v>
          </cell>
          <cell r="B9113" t="str">
            <v xml:space="preserve">CURVA 180 GRAUS, DE PVC RIGIDO ROSCAVEL, DE 1 1/2", PARA ELETRODUTO                                                                                                                                                                                                                                                                                                                                                                                                                                       </v>
          </cell>
          <cell r="C9113" t="str">
            <v xml:space="preserve">UN    </v>
          </cell>
          <cell r="D9113" t="str">
            <v>CR</v>
          </cell>
          <cell r="E9113" t="str">
            <v>9,78</v>
          </cell>
        </row>
        <row r="9114">
          <cell r="A9114">
            <v>40408</v>
          </cell>
          <cell r="B9114" t="str">
            <v xml:space="preserve">CURVA 180 GRAUS, DE PVC RIGIDO ROSCAVEL, DE 1 1/4", PARA ELETRODUTO                                                                                                                                                                                                                                                                                                                                                                                                                                       </v>
          </cell>
          <cell r="C9114" t="str">
            <v xml:space="preserve">UN    </v>
          </cell>
          <cell r="D9114" t="str">
            <v>CR</v>
          </cell>
          <cell r="E9114" t="str">
            <v>6,43</v>
          </cell>
        </row>
        <row r="9115">
          <cell r="A9115">
            <v>40409</v>
          </cell>
          <cell r="B9115" t="str">
            <v xml:space="preserve">CURVA 180 GRAUS, DE PVC RIGIDO ROSCAVEL, DE 1/2", PARA ELETRODUTO                                                                                                                                                                                                                                                                                                                                                                                                                                         </v>
          </cell>
          <cell r="C9115" t="str">
            <v xml:space="preserve">UN    </v>
          </cell>
          <cell r="D9115" t="str">
            <v>CR</v>
          </cell>
          <cell r="E9115" t="str">
            <v>2,27</v>
          </cell>
        </row>
        <row r="9116">
          <cell r="A9116">
            <v>39276</v>
          </cell>
          <cell r="B9116" t="str">
            <v xml:space="preserve">CURVA 180 GRAUS, DE PVC RIGIDO ROSCAVEL, DE 1", PARA ELETRODUTO                                                                                                                                                                                                                                                                                                                                                                                                                                           </v>
          </cell>
          <cell r="C9116" t="str">
            <v xml:space="preserve">UN    </v>
          </cell>
          <cell r="D9116" t="str">
            <v>CR</v>
          </cell>
          <cell r="E9116" t="str">
            <v>5,79</v>
          </cell>
        </row>
        <row r="9117">
          <cell r="A9117">
            <v>39277</v>
          </cell>
          <cell r="B9117" t="str">
            <v xml:space="preserve">CURVA 180 GRAUS, DE PVC RIGIDO ROSCAVEL, DE 2", PARA ELETRODUTO                                                                                                                                                                                                                                                                                                                                                                                                                                           </v>
          </cell>
          <cell r="C9117" t="str">
            <v xml:space="preserve">UN    </v>
          </cell>
          <cell r="D9117" t="str">
            <v>CR</v>
          </cell>
          <cell r="E9117" t="str">
            <v>15,63</v>
          </cell>
        </row>
        <row r="9118">
          <cell r="A9118">
            <v>12034</v>
          </cell>
          <cell r="B9118" t="str">
            <v xml:space="preserve">CURVA 180 GRAUS, DE PVC RIGIDO ROSCAVEL, DE 3/4", PARA ELETRODUTO                                                                                                                                                                                                                                                                                                                                                                                                                                         </v>
          </cell>
          <cell r="C9118" t="str">
            <v xml:space="preserve">UN    </v>
          </cell>
          <cell r="D9118" t="str">
            <v>CR</v>
          </cell>
          <cell r="E9118" t="str">
            <v>4,43</v>
          </cell>
        </row>
        <row r="9119">
          <cell r="A9119">
            <v>39879</v>
          </cell>
          <cell r="B9119" t="str">
            <v xml:space="preserve">CURVA 45 GRAUS DE COBRE (REF 606) SEM ANEL DE SOLDA, BOLSA X BOLSA, 15 MM                                                                                                                                                                                                                                                                                                                                                                                                                                 </v>
          </cell>
          <cell r="C9119" t="str">
            <v xml:space="preserve">UN    </v>
          </cell>
          <cell r="D9119" t="str">
            <v>AS</v>
          </cell>
          <cell r="E9119" t="str">
            <v>4,72</v>
          </cell>
        </row>
        <row r="9120">
          <cell r="A9120">
            <v>39880</v>
          </cell>
          <cell r="B9120" t="str">
            <v xml:space="preserve">CURVA 45 GRAUS DE COBRE (REF 606) SEM ANEL DE SOLDA, BOLSA X BOLSA, 22 MM                                                                                                                                                                                                                                                                                                                                                                                                                                 </v>
          </cell>
          <cell r="C9120" t="str">
            <v xml:space="preserve">UN    </v>
          </cell>
          <cell r="D9120" t="str">
            <v>AS</v>
          </cell>
          <cell r="E9120" t="str">
            <v>10,46</v>
          </cell>
        </row>
        <row r="9121">
          <cell r="A9121">
            <v>39881</v>
          </cell>
          <cell r="B9121" t="str">
            <v xml:space="preserve">CURVA 45 GRAUS DE COBRE (REF 606) SEM ANEL DE SOLDA, BOLSA X BOLSA, 28 MM                                                                                                                                                                                                                                                                                                                                                                                                                                 </v>
          </cell>
          <cell r="C9121" t="str">
            <v xml:space="preserve">UN    </v>
          </cell>
          <cell r="D9121" t="str">
            <v>AS</v>
          </cell>
          <cell r="E9121" t="str">
            <v>16,80</v>
          </cell>
        </row>
        <row r="9122">
          <cell r="A9122">
            <v>39882</v>
          </cell>
          <cell r="B9122" t="str">
            <v xml:space="preserve">CURVA 45 GRAUS DE COBRE (REF 606) SEM ANEL DE SOLDA, BOLSA X BOLSA, 35 MM                                                                                                                                                                                                                                                                                                                                                                                                                                 </v>
          </cell>
          <cell r="C9122" t="str">
            <v xml:space="preserve">UN    </v>
          </cell>
          <cell r="D9122" t="str">
            <v>AS</v>
          </cell>
          <cell r="E9122" t="str">
            <v>44,25</v>
          </cell>
        </row>
        <row r="9123">
          <cell r="A9123">
            <v>39883</v>
          </cell>
          <cell r="B9123" t="str">
            <v xml:space="preserve">CURVA 45 GRAUS DE COBRE (REF 606) SEM ANEL DE SOLDA, BOLSA X BOLSA, 42 MM                                                                                                                                                                                                                                                                                                                                                                                                                                 </v>
          </cell>
          <cell r="C9123" t="str">
            <v xml:space="preserve">UN    </v>
          </cell>
          <cell r="D9123" t="str">
            <v>AS</v>
          </cell>
          <cell r="E9123" t="str">
            <v>70,66</v>
          </cell>
        </row>
        <row r="9124">
          <cell r="A9124">
            <v>39884</v>
          </cell>
          <cell r="B9124" t="str">
            <v xml:space="preserve">CURVA 45 GRAUS DE COBRE (REF 606) SEM ANEL DE SOLDA, BOLSA X BOLSA, 54 MM                                                                                                                                                                                                                                                                                                                                                                                                                                 </v>
          </cell>
          <cell r="C9124" t="str">
            <v xml:space="preserve">UN    </v>
          </cell>
          <cell r="D9124" t="str">
            <v>AS</v>
          </cell>
          <cell r="E9124" t="str">
            <v>104,95</v>
          </cell>
        </row>
        <row r="9125">
          <cell r="A9125">
            <v>39885</v>
          </cell>
          <cell r="B9125" t="str">
            <v xml:space="preserve">CURVA 45 GRAUS DE COBRE (REF 606) SEM ANEL DE SOLDA, BOLSA X BOLSA, 66 MM                                                                                                                                                                                                                                                                                                                                                                                                                                 </v>
          </cell>
          <cell r="C9125" t="str">
            <v xml:space="preserve">UN    </v>
          </cell>
          <cell r="D9125" t="str">
            <v>AS</v>
          </cell>
          <cell r="E9125" t="str">
            <v>249,43</v>
          </cell>
        </row>
        <row r="9126">
          <cell r="A9126">
            <v>1777</v>
          </cell>
          <cell r="B9126" t="str">
            <v xml:space="preserve">CURVA 45 GRAUS DE FERRO GALVANIZADO, COM ROSCA BSP FEMEA, DE 1 1/2"                                                                                                                                                                                                                                                                                                                                                                                                                                       </v>
          </cell>
          <cell r="C9126" t="str">
            <v xml:space="preserve">UN    </v>
          </cell>
          <cell r="D9126" t="str">
            <v>CR</v>
          </cell>
          <cell r="E9126" t="str">
            <v>58,84</v>
          </cell>
        </row>
        <row r="9127">
          <cell r="A9127">
            <v>1819</v>
          </cell>
          <cell r="B9127" t="str">
            <v xml:space="preserve">CURVA 45 GRAUS DE FERRO GALVANIZADO, COM ROSCA BSP FEMEA, DE 1 1/4"                                                                                                                                                                                                                                                                                                                                                                                                                                       </v>
          </cell>
          <cell r="C9127" t="str">
            <v xml:space="preserve">UN    </v>
          </cell>
          <cell r="D9127" t="str">
            <v>CR</v>
          </cell>
          <cell r="E9127" t="str">
            <v>42,81</v>
          </cell>
        </row>
        <row r="9128">
          <cell r="A9128">
            <v>1775</v>
          </cell>
          <cell r="B9128" t="str">
            <v xml:space="preserve">CURVA 45 GRAUS DE FERRO GALVANIZADO, COM ROSCA BSP FEMEA, DE 1/2"                                                                                                                                                                                                                                                                                                                                                                                                                                         </v>
          </cell>
          <cell r="C9128" t="str">
            <v xml:space="preserve">UN    </v>
          </cell>
          <cell r="D9128" t="str">
            <v>CR</v>
          </cell>
          <cell r="E9128" t="str">
            <v>12,80</v>
          </cell>
        </row>
        <row r="9129">
          <cell r="A9129">
            <v>1776</v>
          </cell>
          <cell r="B9129" t="str">
            <v xml:space="preserve">CURVA 45 GRAUS DE FERRO GALVANIZADO, COM ROSCA BSP FEMEA, DE 1"                                                                                                                                                                                                                                                                                                                                                                                                                                           </v>
          </cell>
          <cell r="C9129" t="str">
            <v xml:space="preserve">UN    </v>
          </cell>
          <cell r="D9129" t="str">
            <v>CR</v>
          </cell>
          <cell r="E9129" t="str">
            <v>34,83</v>
          </cell>
        </row>
        <row r="9130">
          <cell r="A9130">
            <v>1778</v>
          </cell>
          <cell r="B9130" t="str">
            <v xml:space="preserve">CURVA 45 GRAUS DE FERRO GALVANIZADO, COM ROSCA BSP FEMEA, DE 2 1/2"                                                                                                                                                                                                                                                                                                                                                                                                                                       </v>
          </cell>
          <cell r="C9130" t="str">
            <v xml:space="preserve">UN    </v>
          </cell>
          <cell r="D9130" t="str">
            <v>CR</v>
          </cell>
          <cell r="E9130" t="str">
            <v>142,42</v>
          </cell>
        </row>
        <row r="9131">
          <cell r="A9131">
            <v>1818</v>
          </cell>
          <cell r="B9131" t="str">
            <v xml:space="preserve">CURVA 45 GRAUS DE FERRO GALVANIZADO, COM ROSCA BSP FEMEA, DE 2"                                                                                                                                                                                                                                                                                                                                                                                                                                           </v>
          </cell>
          <cell r="C9131" t="str">
            <v xml:space="preserve">UN    </v>
          </cell>
          <cell r="D9131" t="str">
            <v>CR</v>
          </cell>
          <cell r="E9131" t="str">
            <v>94,54</v>
          </cell>
        </row>
        <row r="9132">
          <cell r="A9132">
            <v>1820</v>
          </cell>
          <cell r="B9132" t="str">
            <v xml:space="preserve">CURVA 45 GRAUS DE FERRO GALVANIZADO, COM ROSCA BSP FEMEA, DE 3/4"                                                                                                                                                                                                                                                                                                                                                                                                                                         </v>
          </cell>
          <cell r="C9132" t="str">
            <v xml:space="preserve">UN    </v>
          </cell>
          <cell r="D9132" t="str">
            <v>CR</v>
          </cell>
          <cell r="E9132" t="str">
            <v>18,49</v>
          </cell>
        </row>
        <row r="9133">
          <cell r="A9133">
            <v>1779</v>
          </cell>
          <cell r="B9133" t="str">
            <v xml:space="preserve">CURVA 45 GRAUS DE FERRO GALVANIZADO, COM ROSCA BSP FEMEA, DE 3"                                                                                                                                                                                                                                                                                                                                                                                                                                           </v>
          </cell>
          <cell r="C9133" t="str">
            <v xml:space="preserve">UN    </v>
          </cell>
          <cell r="D9133" t="str">
            <v>CR</v>
          </cell>
          <cell r="E9133" t="str">
            <v>207,13</v>
          </cell>
        </row>
        <row r="9134">
          <cell r="A9134">
            <v>1780</v>
          </cell>
          <cell r="B9134" t="str">
            <v xml:space="preserve">CURVA 45 GRAUS DE FERRO GALVANIZADO, COM ROSCA BSP FEMEA, DE 4"                                                                                                                                                                                                                                                                                                                                                                                                                                           </v>
          </cell>
          <cell r="C9134" t="str">
            <v xml:space="preserve">UN    </v>
          </cell>
          <cell r="D9134" t="str">
            <v>CR</v>
          </cell>
          <cell r="E9134" t="str">
            <v>427,01</v>
          </cell>
        </row>
        <row r="9135">
          <cell r="A9135">
            <v>1783</v>
          </cell>
          <cell r="B9135" t="str">
            <v xml:space="preserve">CURVA 45 GRAUS DE FERRO GALVANIZADO, COM ROSCA BSP MACHO/FEMEA, DE 1 1/2"                                                                                                                                                                                                                                                                                                                                                                                                                                 </v>
          </cell>
          <cell r="C9135" t="str">
            <v xml:space="preserve">UN    </v>
          </cell>
          <cell r="D9135" t="str">
            <v>CR</v>
          </cell>
          <cell r="E9135" t="str">
            <v>45,15</v>
          </cell>
        </row>
        <row r="9136">
          <cell r="A9136">
            <v>1782</v>
          </cell>
          <cell r="B9136" t="str">
            <v xml:space="preserve">CURVA 45 GRAUS DE FERRO GALVANIZADO, COM ROSCA BSP MACHO/FEMEA, DE 1 1/4"                                                                                                                                                                                                                                                                                                                                                                                                                                 </v>
          </cell>
          <cell r="C9136" t="str">
            <v xml:space="preserve">UN    </v>
          </cell>
          <cell r="D9136" t="str">
            <v>CR</v>
          </cell>
          <cell r="E9136" t="str">
            <v>35,70</v>
          </cell>
        </row>
        <row r="9137">
          <cell r="A9137">
            <v>1817</v>
          </cell>
          <cell r="B9137" t="str">
            <v xml:space="preserve">CURVA 45 GRAUS DE FERRO GALVANIZADO, COM ROSCA BSP MACHO/FEMEA, DE 1/2"                                                                                                                                                                                                                                                                                                                                                                                                                                   </v>
          </cell>
          <cell r="C9137" t="str">
            <v xml:space="preserve">UN    </v>
          </cell>
          <cell r="D9137" t="str">
            <v>CR</v>
          </cell>
          <cell r="E9137" t="str">
            <v>10,63</v>
          </cell>
        </row>
        <row r="9138">
          <cell r="A9138">
            <v>1781</v>
          </cell>
          <cell r="B9138" t="str">
            <v xml:space="preserve">CURVA 45 GRAUS DE FERRO GALVANIZADO, COM ROSCA BSP MACHO/FEMEA, DE 1"                                                                                                                                                                                                                                                                                                                                                                                                                                     </v>
          </cell>
          <cell r="C9138" t="str">
            <v xml:space="preserve">UN    </v>
          </cell>
          <cell r="D9138" t="str">
            <v>CR</v>
          </cell>
          <cell r="E9138" t="str">
            <v>23,26</v>
          </cell>
        </row>
        <row r="9139">
          <cell r="A9139">
            <v>1784</v>
          </cell>
          <cell r="B9139" t="str">
            <v xml:space="preserve">CURVA 45 GRAUS DE FERRO GALVANIZADO, COM ROSCA BSP MACHO/FEMEA, DE 2 1/2"                                                                                                                                                                                                                                                                                                                                                                                                                                 </v>
          </cell>
          <cell r="C9139" t="str">
            <v xml:space="preserve">UN    </v>
          </cell>
          <cell r="D9139" t="str">
            <v>CR</v>
          </cell>
          <cell r="E9139" t="str">
            <v>127,49</v>
          </cell>
        </row>
        <row r="9140">
          <cell r="A9140">
            <v>1810</v>
          </cell>
          <cell r="B9140" t="str">
            <v xml:space="preserve">CURVA 45 GRAUS DE FERRO GALVANIZADO, COM ROSCA BSP MACHO/FEMEA, DE 2"                                                                                                                                                                                                                                                                                                                                                                                                                                     </v>
          </cell>
          <cell r="C9140" t="str">
            <v xml:space="preserve">UN    </v>
          </cell>
          <cell r="D9140" t="str">
            <v>CR</v>
          </cell>
          <cell r="E9140" t="str">
            <v>70,71</v>
          </cell>
        </row>
        <row r="9141">
          <cell r="A9141">
            <v>1811</v>
          </cell>
          <cell r="B9141" t="str">
            <v xml:space="preserve">CURVA 45 GRAUS DE FERRO GALVANIZADO, COM ROSCA BSP MACHO/FEMEA, DE 3/4"                                                                                                                                                                                                                                                                                                                                                                                                                                   </v>
          </cell>
          <cell r="C9141" t="str">
            <v xml:space="preserve">UN    </v>
          </cell>
          <cell r="D9141" t="str">
            <v>CR</v>
          </cell>
          <cell r="E9141" t="str">
            <v>15,30</v>
          </cell>
        </row>
        <row r="9142">
          <cell r="A9142">
            <v>1812</v>
          </cell>
          <cell r="B9142" t="str">
            <v xml:space="preserve">CURVA 45 GRAUS DE FERRO GALVANIZADO, COM ROSCA BSP MACHO/FEMEA, DE 3"                                                                                                                                                                                                                                                                                                                                                                                                                                     </v>
          </cell>
          <cell r="C9142" t="str">
            <v xml:space="preserve">UN    </v>
          </cell>
          <cell r="D9142" t="str">
            <v>CR</v>
          </cell>
          <cell r="E9142" t="str">
            <v>178,51</v>
          </cell>
        </row>
        <row r="9143">
          <cell r="A9143">
            <v>40386</v>
          </cell>
          <cell r="B9143" t="str">
            <v xml:space="preserve">CURVA 45 GRAUS EM ACO CARBONO, SOLDAVEL, PRESSAO 3.000 LBS, DN 1 1/2"                                                                                                                                                                                                                                                                                                                                                                                                                                     </v>
          </cell>
          <cell r="C9143" t="str">
            <v xml:space="preserve">UN    </v>
          </cell>
          <cell r="D9143" t="str">
            <v>AS</v>
          </cell>
          <cell r="E9143" t="str">
            <v>89,73</v>
          </cell>
        </row>
        <row r="9144">
          <cell r="A9144">
            <v>40384</v>
          </cell>
          <cell r="B9144" t="str">
            <v xml:space="preserve">CURVA 45 GRAUS EM ACO CARBONO, SOLDAVEL, PRESSAO 3.000 LBS, DN 1 1/4"                                                                                                                                                                                                                                                                                                                                                                                                                                     </v>
          </cell>
          <cell r="C9144" t="str">
            <v xml:space="preserve">UN    </v>
          </cell>
          <cell r="D9144" t="str">
            <v>AS</v>
          </cell>
          <cell r="E9144" t="str">
            <v>61,43</v>
          </cell>
        </row>
        <row r="9145">
          <cell r="A9145">
            <v>40379</v>
          </cell>
          <cell r="B9145" t="str">
            <v xml:space="preserve">CURVA 45 GRAUS EM ACO CARBONO, SOLDAVEL, PRESSAO 3.000 LBS, DN 1/2"                                                                                                                                                                                                                                                                                                                                                                                                                                       </v>
          </cell>
          <cell r="C9145" t="str">
            <v xml:space="preserve">UN    </v>
          </cell>
          <cell r="D9145" t="str">
            <v>AS</v>
          </cell>
          <cell r="E9145" t="str">
            <v>21,24</v>
          </cell>
        </row>
        <row r="9146">
          <cell r="A9146">
            <v>40423</v>
          </cell>
          <cell r="B9146" t="str">
            <v xml:space="preserve">CURVA 45 GRAUS EM ACO CARBONO, SOLDAVEL, PRESSAO 3.000 LBS, DN 1"                                                                                                                                                                                                                                                                                                                                                                                                                                         </v>
          </cell>
          <cell r="C9146" t="str">
            <v xml:space="preserve">UN    </v>
          </cell>
          <cell r="D9146" t="str">
            <v>AS</v>
          </cell>
          <cell r="E9146" t="str">
            <v>40,19</v>
          </cell>
        </row>
        <row r="9147">
          <cell r="A9147">
            <v>40389</v>
          </cell>
          <cell r="B9147" t="str">
            <v xml:space="preserve">CURVA 45 GRAUS EM ACO CARBONO, SOLDAVEL, PRESSAO 3.000 LBS, DN 2 1/2"                                                                                                                                                                                                                                                                                                                                                                                                                                     </v>
          </cell>
          <cell r="C9147" t="str">
            <v xml:space="preserve">UN    </v>
          </cell>
          <cell r="D9147" t="str">
            <v>AS</v>
          </cell>
          <cell r="E9147" t="str">
            <v>254,88</v>
          </cell>
        </row>
        <row r="9148">
          <cell r="A9148">
            <v>40388</v>
          </cell>
          <cell r="B9148" t="str">
            <v xml:space="preserve">CURVA 45 GRAUS EM ACO CARBONO, SOLDAVEL, PRESSAO 3.000 LBS, DN 2"                                                                                                                                                                                                                                                                                                                                                                                                                                         </v>
          </cell>
          <cell r="C9148" t="str">
            <v xml:space="preserve">UN    </v>
          </cell>
          <cell r="D9148" t="str">
            <v>AS</v>
          </cell>
          <cell r="E9148" t="str">
            <v>127,58</v>
          </cell>
        </row>
        <row r="9149">
          <cell r="A9149">
            <v>40381</v>
          </cell>
          <cell r="B9149" t="str">
            <v xml:space="preserve">CURVA 45 GRAUS EM ACO CARBONO, SOLDAVEL, PRESSAO 3.000 LBS, DN 3/4"                                                                                                                                                                                                                                                                                                                                                                                                                                       </v>
          </cell>
          <cell r="C9149" t="str">
            <v xml:space="preserve">UN    </v>
          </cell>
          <cell r="D9149" t="str">
            <v>AS</v>
          </cell>
          <cell r="E9149" t="str">
            <v>28,32</v>
          </cell>
        </row>
        <row r="9150">
          <cell r="A9150">
            <v>40391</v>
          </cell>
          <cell r="B9150" t="str">
            <v xml:space="preserve">CURVA 45 GRAUS EM ACO CARBONO, SOLDAVEL, PRESSAO 3.000 LBS, DN 3"                                                                                                                                                                                                                                                                                                                                                                                                                                         </v>
          </cell>
          <cell r="C9150" t="str">
            <v xml:space="preserve">UN    </v>
          </cell>
          <cell r="D9150" t="str">
            <v>AS</v>
          </cell>
          <cell r="E9150" t="str">
            <v>661,54</v>
          </cell>
        </row>
        <row r="9151">
          <cell r="A9151">
            <v>40414</v>
          </cell>
          <cell r="B9151" t="str">
            <v xml:space="preserve">CURVA 45 GRAUS RANHURADA EM FERRO FUNDIDO, DN 50 MM (2")                                                                                                                                                                                                                                                                                                                                                                                                                                                  </v>
          </cell>
          <cell r="C9151" t="str">
            <v xml:space="preserve">UN    </v>
          </cell>
          <cell r="D9151" t="str">
            <v>AS</v>
          </cell>
          <cell r="E9151" t="str">
            <v>20,76</v>
          </cell>
        </row>
        <row r="9152">
          <cell r="A9152">
            <v>40416</v>
          </cell>
          <cell r="B9152" t="str">
            <v xml:space="preserve">CURVA 45 GRAUS RANHURADA EM FERRO FUNDIDO, DN 65 MM (2 1/2")                                                                                                                                                                                                                                                                                                                                                                                                                                              </v>
          </cell>
          <cell r="C9152" t="str">
            <v xml:space="preserve">UN    </v>
          </cell>
          <cell r="D9152" t="str">
            <v>AS</v>
          </cell>
          <cell r="E9152" t="str">
            <v>28,69</v>
          </cell>
        </row>
        <row r="9153">
          <cell r="A9153">
            <v>40418</v>
          </cell>
          <cell r="B9153" t="str">
            <v xml:space="preserve">CURVA 45 GRAUS RANHURADA EM FERRO FUNDIDO, DN 80 MM (3")                                                                                                                                                                                                                                                                                                                                                                                                                                                  </v>
          </cell>
          <cell r="C9153" t="str">
            <v xml:space="preserve">UN    </v>
          </cell>
          <cell r="D9153" t="str">
            <v>AS</v>
          </cell>
          <cell r="E9153" t="str">
            <v>34,22</v>
          </cell>
        </row>
        <row r="9154">
          <cell r="A9154">
            <v>2609</v>
          </cell>
          <cell r="B9154" t="str">
            <v xml:space="preserve">CURVA 45 GRAUS, PARA ELETRODUTO, EM ACO GALVANIZADO ELETROLITICO, DIAMETRO DE 20 MM (3/4")                                                                                                                                                                                                                                                                                                                                                                                                                </v>
          </cell>
          <cell r="C9154" t="str">
            <v xml:space="preserve">UN    </v>
          </cell>
          <cell r="D9154" t="str">
            <v>CR</v>
          </cell>
          <cell r="E9154" t="str">
            <v>4,60</v>
          </cell>
        </row>
        <row r="9155">
          <cell r="A9155">
            <v>2634</v>
          </cell>
          <cell r="B9155" t="str">
            <v xml:space="preserve">CURVA 45 GRAUS, PARA ELETRODUTO, EM ACO GALVANIZADO ELETROLITICO, DIAMETRO DE 25 MM (1")                                                                                                                                                                                                                                                                                                                                                                                                                  </v>
          </cell>
          <cell r="C9155" t="str">
            <v xml:space="preserve">UN    </v>
          </cell>
          <cell r="D9155" t="str">
            <v>CR</v>
          </cell>
          <cell r="E9155" t="str">
            <v>6,04</v>
          </cell>
        </row>
        <row r="9156">
          <cell r="A9156">
            <v>2611</v>
          </cell>
          <cell r="B9156" t="str">
            <v xml:space="preserve">CURVA 45 GRAUS, PARA ELETRODUTO, EM ACO GALVANIZADO ELETROLITICO, DIAMETRO DE 40 MM (1 1/2")                                                                                                                                                                                                                                                                                                                                                                                                              </v>
          </cell>
          <cell r="C9156" t="str">
            <v xml:space="preserve">UN    </v>
          </cell>
          <cell r="D9156" t="str">
            <v>CR</v>
          </cell>
          <cell r="E9156" t="str">
            <v>17,02</v>
          </cell>
        </row>
        <row r="9157">
          <cell r="A9157">
            <v>34359</v>
          </cell>
          <cell r="B9157" t="str">
            <v xml:space="preserve">CURVA 90 GRAUS DE BARRA CHATA EM ALUMINIO 3/4" X 1/4" X 300 MM                                                                                                                                                                                                                                                                                                                                                                                                                                            </v>
          </cell>
          <cell r="C9157" t="str">
            <v xml:space="preserve">UN    </v>
          </cell>
          <cell r="D9157" t="str">
            <v>AS</v>
          </cell>
          <cell r="E9157" t="str">
            <v>9,90</v>
          </cell>
        </row>
        <row r="9158">
          <cell r="A9158">
            <v>1789</v>
          </cell>
          <cell r="B9158" t="str">
            <v xml:space="preserve">CURVA 90 GRAUS DE FERRO GALVANIZADO, COM ROSCA BSP FEMEA, DE 1 1/2"                                                                                                                                                                                                                                                                                                                                                                                                                                       </v>
          </cell>
          <cell r="C9158" t="str">
            <v xml:space="preserve">UN    </v>
          </cell>
          <cell r="D9158" t="str">
            <v>CR</v>
          </cell>
          <cell r="E9158" t="str">
            <v>56,47</v>
          </cell>
        </row>
        <row r="9159">
          <cell r="A9159">
            <v>1788</v>
          </cell>
          <cell r="B9159" t="str">
            <v xml:space="preserve">CURVA 90 GRAUS DE FERRO GALVANIZADO, COM ROSCA BSP FEMEA, DE 1 1/4"                                                                                                                                                                                                                                                                                                                                                                                                                                       </v>
          </cell>
          <cell r="C9159" t="str">
            <v xml:space="preserve">UN    </v>
          </cell>
          <cell r="D9159" t="str">
            <v>CR</v>
          </cell>
          <cell r="E9159" t="str">
            <v>45,27</v>
          </cell>
        </row>
        <row r="9160">
          <cell r="A9160">
            <v>1786</v>
          </cell>
          <cell r="B9160" t="str">
            <v xml:space="preserve">CURVA 90 GRAUS DE FERRO GALVANIZADO, COM ROSCA BSP FEMEA, DE 1/2"                                                                                                                                                                                                                                                                                                                                                                                                                                         </v>
          </cell>
          <cell r="C9160" t="str">
            <v xml:space="preserve">UN    </v>
          </cell>
          <cell r="D9160" t="str">
            <v>CR</v>
          </cell>
          <cell r="E9160" t="str">
            <v>11,24</v>
          </cell>
        </row>
        <row r="9161">
          <cell r="A9161">
            <v>1787</v>
          </cell>
          <cell r="B9161" t="str">
            <v xml:space="preserve">CURVA 90 GRAUS DE FERRO GALVANIZADO, COM ROSCA BSP FEMEA, DE 1"                                                                                                                                                                                                                                                                                                                                                                                                                                           </v>
          </cell>
          <cell r="C9161" t="str">
            <v xml:space="preserve">UN    </v>
          </cell>
          <cell r="D9161" t="str">
            <v>CR</v>
          </cell>
          <cell r="E9161" t="str">
            <v>26,91</v>
          </cell>
        </row>
        <row r="9162">
          <cell r="A9162">
            <v>1791</v>
          </cell>
          <cell r="B9162" t="str">
            <v xml:space="preserve">CURVA 90 GRAUS DE FERRO GALVANIZADO, COM ROSCA BSP FEMEA, DE 2 1/2"                                                                                                                                                                                                                                                                                                                                                                                                                                       </v>
          </cell>
          <cell r="C9162" t="str">
            <v xml:space="preserve">UN    </v>
          </cell>
          <cell r="D9162" t="str">
            <v>CR</v>
          </cell>
          <cell r="E9162" t="str">
            <v>163,21</v>
          </cell>
        </row>
        <row r="9163">
          <cell r="A9163">
            <v>1790</v>
          </cell>
          <cell r="B9163" t="str">
            <v xml:space="preserve">CURVA 90 GRAUS DE FERRO GALVANIZADO, COM ROSCA BSP FEMEA, DE 2"                                                                                                                                                                                                                                                                                                                                                                                                                                           </v>
          </cell>
          <cell r="C9163" t="str">
            <v xml:space="preserve">UN    </v>
          </cell>
          <cell r="D9163" t="str">
            <v>CR</v>
          </cell>
          <cell r="E9163" t="str">
            <v>94,04</v>
          </cell>
        </row>
        <row r="9164">
          <cell r="A9164">
            <v>1813</v>
          </cell>
          <cell r="B9164" t="str">
            <v xml:space="preserve">CURVA 90 GRAUS DE FERRO GALVANIZADO, COM ROSCA BSP FEMEA, DE 3/4"                                                                                                                                                                                                                                                                                                                                                                                                                                         </v>
          </cell>
          <cell r="C9164" t="str">
            <v xml:space="preserve">UN    </v>
          </cell>
          <cell r="D9164" t="str">
            <v>CR</v>
          </cell>
          <cell r="E9164" t="str">
            <v>17,84</v>
          </cell>
        </row>
        <row r="9165">
          <cell r="A9165">
            <v>1792</v>
          </cell>
          <cell r="B9165" t="str">
            <v xml:space="preserve">CURVA 90 GRAUS DE FERRO GALVANIZADO, COM ROSCA BSP FEMEA, DE 3"                                                                                                                                                                                                                                                                                                                                                                                                                                           </v>
          </cell>
          <cell r="C9165" t="str">
            <v xml:space="preserve">UN    </v>
          </cell>
          <cell r="D9165" t="str">
            <v>CR</v>
          </cell>
          <cell r="E9165" t="str">
            <v>220,30</v>
          </cell>
        </row>
        <row r="9166">
          <cell r="A9166">
            <v>1793</v>
          </cell>
          <cell r="B9166" t="str">
            <v xml:space="preserve">CURVA 90 GRAUS DE FERRO GALVANIZADO, COM ROSCA BSP FEMEA, DE 4"                                                                                                                                                                                                                                                                                                                                                                                                                                           </v>
          </cell>
          <cell r="C9166" t="str">
            <v xml:space="preserve">UN    </v>
          </cell>
          <cell r="D9166" t="str">
            <v>CR</v>
          </cell>
          <cell r="E9166" t="str">
            <v>445,16</v>
          </cell>
        </row>
        <row r="9167">
          <cell r="A9167">
            <v>1809</v>
          </cell>
          <cell r="B9167" t="str">
            <v xml:space="preserve">CURVA 90 GRAUS DE FERRO GALVANIZADO, COM ROSCA BSP MACHO/FEMEA, DE 1 1/2"                                                                                                                                                                                                                                                                                                                                                                                                                                 </v>
          </cell>
          <cell r="C9167" t="str">
            <v xml:space="preserve">UN    </v>
          </cell>
          <cell r="D9167" t="str">
            <v>CR</v>
          </cell>
          <cell r="E9167" t="str">
            <v>52,94</v>
          </cell>
        </row>
        <row r="9168">
          <cell r="A9168">
            <v>1814</v>
          </cell>
          <cell r="B9168" t="str">
            <v xml:space="preserve">CURVA 90 GRAUS DE FERRO GALVANIZADO, COM ROSCA BSP MACHO/FEMEA, DE 1 1/4"                                                                                                                                                                                                                                                                                                                                                                                                                                 </v>
          </cell>
          <cell r="C9168" t="str">
            <v xml:space="preserve">UN    </v>
          </cell>
          <cell r="D9168" t="str">
            <v>CR</v>
          </cell>
          <cell r="E9168" t="str">
            <v>43,49</v>
          </cell>
        </row>
        <row r="9169">
          <cell r="A9169">
            <v>1803</v>
          </cell>
          <cell r="B9169" t="str">
            <v xml:space="preserve">CURVA 90 GRAUS DE FERRO GALVANIZADO, COM ROSCA BSP MACHO/FEMEA, DE 1/2"                                                                                                                                                                                                                                                                                                                                                                                                                                   </v>
          </cell>
          <cell r="C9169" t="str">
            <v xml:space="preserve">UN    </v>
          </cell>
          <cell r="D9169" t="str">
            <v>CR</v>
          </cell>
          <cell r="E9169" t="str">
            <v>10,99</v>
          </cell>
        </row>
        <row r="9170">
          <cell r="A9170">
            <v>1805</v>
          </cell>
          <cell r="B9170" t="str">
            <v xml:space="preserve">CURVA 90 GRAUS DE FERRO GALVANIZADO, COM ROSCA BSP MACHO/FEMEA, DE 1"                                                                                                                                                                                                                                                                                                                                                                                                                                     </v>
          </cell>
          <cell r="C9170" t="str">
            <v xml:space="preserve">UN    </v>
          </cell>
          <cell r="D9170" t="str">
            <v>CR</v>
          </cell>
          <cell r="E9170" t="str">
            <v>25,24</v>
          </cell>
        </row>
        <row r="9171">
          <cell r="A9171">
            <v>1821</v>
          </cell>
          <cell r="B9171" t="str">
            <v xml:space="preserve">CURVA 90 GRAUS DE FERRO GALVANIZADO, COM ROSCA BSP MACHO/FEMEA, DE 2 1/2"                                                                                                                                                                                                                                                                                                                                                                                                                                 </v>
          </cell>
          <cell r="C9171" t="str">
            <v xml:space="preserve">UN    </v>
          </cell>
          <cell r="D9171" t="str">
            <v>CR</v>
          </cell>
          <cell r="E9171" t="str">
            <v>149,11</v>
          </cell>
        </row>
        <row r="9172">
          <cell r="A9172">
            <v>1806</v>
          </cell>
          <cell r="B9172" t="str">
            <v xml:space="preserve">CURVA 90 GRAUS DE FERRO GALVANIZADO, COM ROSCA BSP MACHO/FEMEA, DE 2"                                                                                                                                                                                                                                                                                                                                                                                                                                     </v>
          </cell>
          <cell r="C9172" t="str">
            <v xml:space="preserve">UN    </v>
          </cell>
          <cell r="D9172" t="str">
            <v>CR</v>
          </cell>
          <cell r="E9172" t="str">
            <v>88,75</v>
          </cell>
        </row>
        <row r="9173">
          <cell r="A9173">
            <v>1804</v>
          </cell>
          <cell r="B9173" t="str">
            <v xml:space="preserve">CURVA 90 GRAUS DE FERRO GALVANIZADO, COM ROSCA BSP MACHO/FEMEA, DE 3/4"                                                                                                                                                                                                                                                                                                                                                                                                                                   </v>
          </cell>
          <cell r="C9173" t="str">
            <v xml:space="preserve">UN    </v>
          </cell>
          <cell r="D9173" t="str">
            <v>CR</v>
          </cell>
          <cell r="E9173" t="str">
            <v>15,64</v>
          </cell>
        </row>
        <row r="9174">
          <cell r="A9174">
            <v>1807</v>
          </cell>
          <cell r="B9174" t="str">
            <v xml:space="preserve">CURVA 90 GRAUS DE FERRO GALVANIZADO, COM ROSCA BSP MACHO/FEMEA, DE 3"                                                                                                                                                                                                                                                                                                                                                                                                                                     </v>
          </cell>
          <cell r="C9174" t="str">
            <v xml:space="preserve">UN    </v>
          </cell>
          <cell r="D9174" t="str">
            <v>CR</v>
          </cell>
          <cell r="E9174" t="str">
            <v>213,26</v>
          </cell>
        </row>
        <row r="9175">
          <cell r="A9175">
            <v>1808</v>
          </cell>
          <cell r="B9175" t="str">
            <v xml:space="preserve">CURVA 90 GRAUS DE FERRO GALVANIZADO, COM ROSCA BSP MACHO/FEMEA, DE 4"                                                                                                                                                                                                                                                                                                                                                                                                                                     </v>
          </cell>
          <cell r="C9175" t="str">
            <v xml:space="preserve">UN    </v>
          </cell>
          <cell r="D9175" t="str">
            <v>CR</v>
          </cell>
          <cell r="E9175" t="str">
            <v>427,54</v>
          </cell>
        </row>
        <row r="9176">
          <cell r="A9176">
            <v>1797</v>
          </cell>
          <cell r="B9176" t="str">
            <v xml:space="preserve">CURVA 90 GRAUS DE FERRO GALVANIZADO, COM ROSCA BSP MACHO, DE 1 1/2"                                                                                                                                                                                                                                                                                                                                                                                                                                       </v>
          </cell>
          <cell r="C9176" t="str">
            <v xml:space="preserve">UN    </v>
          </cell>
          <cell r="D9176" t="str">
            <v>CR</v>
          </cell>
          <cell r="E9176" t="str">
            <v>64,12</v>
          </cell>
        </row>
        <row r="9177">
          <cell r="A9177">
            <v>1796</v>
          </cell>
          <cell r="B9177" t="str">
            <v xml:space="preserve">CURVA 90 GRAUS DE FERRO GALVANIZADO, COM ROSCA BSP MACHO, DE 1 1/4"                                                                                                                                                                                                                                                                                                                                                                                                                                       </v>
          </cell>
          <cell r="C9177" t="str">
            <v xml:space="preserve">UN    </v>
          </cell>
          <cell r="D9177" t="str">
            <v>CR</v>
          </cell>
          <cell r="E9177" t="str">
            <v>49,19</v>
          </cell>
        </row>
        <row r="9178">
          <cell r="A9178">
            <v>1794</v>
          </cell>
          <cell r="B9178" t="str">
            <v xml:space="preserve">CURVA 90 GRAUS DE FERRO GALVANIZADO, COM ROSCA BSP MACHO, DE 1/2"                                                                                                                                                                                                                                                                                                                                                                                                                                         </v>
          </cell>
          <cell r="C9178" t="str">
            <v xml:space="preserve">UN    </v>
          </cell>
          <cell r="D9178" t="str">
            <v>CR</v>
          </cell>
          <cell r="E9178" t="str">
            <v>11,74</v>
          </cell>
        </row>
        <row r="9179">
          <cell r="A9179">
            <v>1816</v>
          </cell>
          <cell r="B9179" t="str">
            <v xml:space="preserve">CURVA 90 GRAUS DE FERRO GALVANIZADO, COM ROSCA BSP MACHO, DE 1"                                                                                                                                                                                                                                                                                                                                                                                                                                           </v>
          </cell>
          <cell r="C9179" t="str">
            <v xml:space="preserve">UN    </v>
          </cell>
          <cell r="D9179" t="str">
            <v>CR</v>
          </cell>
          <cell r="E9179" t="str">
            <v>26,47</v>
          </cell>
        </row>
        <row r="9180">
          <cell r="A9180">
            <v>1815</v>
          </cell>
          <cell r="B9180" t="str">
            <v xml:space="preserve">CURVA 90 GRAUS DE FERRO GALVANIZADO, COM ROSCA BSP MACHO, DE 2 1/2"                                                                                                                                                                                                                                                                                                                                                                                                                                       </v>
          </cell>
          <cell r="C9180" t="str">
            <v xml:space="preserve">UN    </v>
          </cell>
          <cell r="D9180" t="str">
            <v>CR</v>
          </cell>
          <cell r="E9180" t="str">
            <v>203,31</v>
          </cell>
        </row>
        <row r="9181">
          <cell r="A9181">
            <v>1798</v>
          </cell>
          <cell r="B9181" t="str">
            <v xml:space="preserve">CURVA 90 GRAUS DE FERRO GALVANIZADO, COM ROSCA BSP MACHO, DE 2"                                                                                                                                                                                                                                                                                                                                                                                                                                           </v>
          </cell>
          <cell r="C9181" t="str">
            <v xml:space="preserve">UN    </v>
          </cell>
          <cell r="D9181" t="str">
            <v>CR</v>
          </cell>
          <cell r="E9181" t="str">
            <v>90,97</v>
          </cell>
        </row>
        <row r="9182">
          <cell r="A9182">
            <v>1795</v>
          </cell>
          <cell r="B9182" t="str">
            <v xml:space="preserve">CURVA 90 GRAUS DE FERRO GALVANIZADO, COM ROSCA BSP MACHO, DE 3/4"                                                                                                                                                                                                                                                                                                                                                                                                                                         </v>
          </cell>
          <cell r="C9182" t="str">
            <v xml:space="preserve">UN    </v>
          </cell>
          <cell r="D9182" t="str">
            <v>CR</v>
          </cell>
          <cell r="E9182" t="str">
            <v>16,26</v>
          </cell>
        </row>
        <row r="9183">
          <cell r="A9183">
            <v>1799</v>
          </cell>
          <cell r="B9183" t="str">
            <v xml:space="preserve">CURVA 90 GRAUS DE FERRO GALVANIZADO, COM ROSCA BSP MACHO, DE 3"                                                                                                                                                                                                                                                                                                                                                                                                                                           </v>
          </cell>
          <cell r="C9183" t="str">
            <v xml:space="preserve">UN    </v>
          </cell>
          <cell r="D9183" t="str">
            <v>CR</v>
          </cell>
          <cell r="E9183" t="str">
            <v>264,80</v>
          </cell>
        </row>
        <row r="9184">
          <cell r="A9184">
            <v>1800</v>
          </cell>
          <cell r="B9184" t="str">
            <v xml:space="preserve">CURVA 90 GRAUS DE FERRO GALVANIZADO, COM ROSCA BSP MACHO, DE 4"                                                                                                                                                                                                                                                                                                                                                                                                                                           </v>
          </cell>
          <cell r="C9184" t="str">
            <v xml:space="preserve">UN    </v>
          </cell>
          <cell r="D9184" t="str">
            <v>CR</v>
          </cell>
          <cell r="E9184" t="str">
            <v>505,54</v>
          </cell>
        </row>
        <row r="9185">
          <cell r="A9185">
            <v>1802</v>
          </cell>
          <cell r="B9185" t="str">
            <v xml:space="preserve">CURVA 90 GRAUS DE FERRO GALVANIZADO, COM ROSCA BSP MACHO, DE 6"                                                                                                                                                                                                                                                                                                                                                                                                                                           </v>
          </cell>
          <cell r="C9185" t="str">
            <v xml:space="preserve">UN    </v>
          </cell>
          <cell r="D9185" t="str">
            <v>CR</v>
          </cell>
          <cell r="E9185" t="str">
            <v>1.264,57</v>
          </cell>
        </row>
        <row r="9186">
          <cell r="A9186">
            <v>40385</v>
          </cell>
          <cell r="B9186" t="str">
            <v xml:space="preserve">CURVA 90 GRAUS EM ACO CARBONO, RAIO CURTO, SOLDAVEL, PRESSAO 3.000 LBS, DN 1 1/2"                                                                                                                                                                                                                                                                                                                                                                                                                         </v>
          </cell>
          <cell r="C9186" t="str">
            <v xml:space="preserve">UN    </v>
          </cell>
          <cell r="D9186" t="str">
            <v>AS</v>
          </cell>
          <cell r="E9186" t="str">
            <v>89,73</v>
          </cell>
        </row>
        <row r="9187">
          <cell r="A9187">
            <v>40383</v>
          </cell>
          <cell r="B9187" t="str">
            <v xml:space="preserve">CURVA 90 GRAUS EM ACO CARBONO, RAIO CURTO, SOLDAVEL, PRESSAO 3.000 LBS, DN 1 1/4"                                                                                                                                                                                                                                                                                                                                                                                                                         </v>
          </cell>
          <cell r="C9187" t="str">
            <v xml:space="preserve">UN    </v>
          </cell>
          <cell r="D9187" t="str">
            <v>AS</v>
          </cell>
          <cell r="E9187" t="str">
            <v>61,43</v>
          </cell>
        </row>
        <row r="9188">
          <cell r="A9188">
            <v>40378</v>
          </cell>
          <cell r="B9188" t="str">
            <v xml:space="preserve">CURVA 90 GRAUS EM ACO CARBONO, RAIO CURTO, SOLDAVEL, PRESSAO 3.000 LBS, DN 1/2"                                                                                                                                                                                                                                                                                                                                                                                                                           </v>
          </cell>
          <cell r="C9188" t="str">
            <v xml:space="preserve">UN    </v>
          </cell>
          <cell r="D9188" t="str">
            <v>AS</v>
          </cell>
          <cell r="E9188" t="str">
            <v>21,24</v>
          </cell>
        </row>
        <row r="9189">
          <cell r="A9189">
            <v>40382</v>
          </cell>
          <cell r="B9189" t="str">
            <v xml:space="preserve">CURVA 90 GRAUS EM ACO CARBONO, RAIO CURTO, SOLDAVEL, PRESSAO 3.000 LBS, DN 1"                                                                                                                                                                                                                                                                                                                                                                                                                             </v>
          </cell>
          <cell r="C9189" t="str">
            <v xml:space="preserve">UN    </v>
          </cell>
          <cell r="D9189" t="str">
            <v>AS</v>
          </cell>
          <cell r="E9189" t="str">
            <v>40,19</v>
          </cell>
        </row>
        <row r="9190">
          <cell r="A9190">
            <v>40422</v>
          </cell>
          <cell r="B9190" t="str">
            <v xml:space="preserve">CURVA 90 GRAUS EM ACO CARBONO, RAIO CURTO, SOLDAVEL, PRESSAO 3.000 LBS, DN 2 1/2"                                                                                                                                                                                                                                                                                                                                                                                                                         </v>
          </cell>
          <cell r="C9190" t="str">
            <v xml:space="preserve">UN    </v>
          </cell>
          <cell r="D9190" t="str">
            <v>AS</v>
          </cell>
          <cell r="E9190" t="str">
            <v>273,80</v>
          </cell>
        </row>
        <row r="9191">
          <cell r="A9191">
            <v>40387</v>
          </cell>
          <cell r="B9191" t="str">
            <v xml:space="preserve">CURVA 90 GRAUS EM ACO CARBONO, RAIO CURTO, SOLDAVEL, PRESSAO 3.000 LBS, DN 2"                                                                                                                                                                                                                                                                                                                                                                                                                             </v>
          </cell>
          <cell r="C9191" t="str">
            <v xml:space="preserve">UN    </v>
          </cell>
          <cell r="D9191" t="str">
            <v>AS</v>
          </cell>
          <cell r="E9191" t="str">
            <v>139,41</v>
          </cell>
        </row>
        <row r="9192">
          <cell r="A9192">
            <v>40380</v>
          </cell>
          <cell r="B9192" t="str">
            <v xml:space="preserve">CURVA 90 GRAUS EM ACO CARBONO, RAIO CURTO, SOLDAVEL, PRESSAO 3.000 LBS, DN 3/4"                                                                                                                                                                                                                                                                                                                                                                                                                           </v>
          </cell>
          <cell r="C9192" t="str">
            <v xml:space="preserve">UN    </v>
          </cell>
          <cell r="D9192" t="str">
            <v>AS</v>
          </cell>
          <cell r="E9192" t="str">
            <v>28,32</v>
          </cell>
        </row>
        <row r="9193">
          <cell r="A9193">
            <v>40390</v>
          </cell>
          <cell r="B9193" t="str">
            <v xml:space="preserve">CURVA 90 GRAUS EM ACO CARBONO, RAIO CURTO, SOLDAVEL, PRESSAO 3.000 LBS, DN 3"                                                                                                                                                                                                                                                                                                                                                                                                                             </v>
          </cell>
          <cell r="C9193" t="str">
            <v xml:space="preserve">UN    </v>
          </cell>
          <cell r="D9193" t="str">
            <v>AS</v>
          </cell>
          <cell r="E9193" t="str">
            <v>576,65</v>
          </cell>
        </row>
        <row r="9194">
          <cell r="A9194">
            <v>40413</v>
          </cell>
          <cell r="B9194" t="str">
            <v xml:space="preserve">CURVA 90 GRAUS RANHURADA EM FERRO FUNDIDO, DN 50 MM (2")                                                                                                                                                                                                                                                                                                                                                                                                                                                  </v>
          </cell>
          <cell r="C9194" t="str">
            <v xml:space="preserve">UN    </v>
          </cell>
          <cell r="D9194" t="str">
            <v>AS</v>
          </cell>
          <cell r="E9194" t="str">
            <v>22,55</v>
          </cell>
        </row>
        <row r="9195">
          <cell r="A9195">
            <v>40415</v>
          </cell>
          <cell r="B9195" t="str">
            <v xml:space="preserve">CURVA 90 GRAUS RANHURADA EM FERRO FUNDIDO, DN 65 MM (2 1/2")                                                                                                                                                                                                                                                                                                                                                                                                                                              </v>
          </cell>
          <cell r="C9195" t="str">
            <v xml:space="preserve">UN    </v>
          </cell>
          <cell r="D9195" t="str">
            <v>AS</v>
          </cell>
          <cell r="E9195" t="str">
            <v>32,13</v>
          </cell>
        </row>
        <row r="9196">
          <cell r="A9196">
            <v>40417</v>
          </cell>
          <cell r="B9196" t="str">
            <v xml:space="preserve">CURVA 90 GRAUS RANHURADA EM FERRO FUNDIDO, DN 80 MM (3")                                                                                                                                                                                                                                                                                                                                                                                                                                                  </v>
          </cell>
          <cell r="C9196" t="str">
            <v xml:space="preserve">UN    </v>
          </cell>
          <cell r="D9196" t="str">
            <v>AS</v>
          </cell>
          <cell r="E9196" t="str">
            <v>37,90</v>
          </cell>
        </row>
        <row r="9197">
          <cell r="A9197">
            <v>39271</v>
          </cell>
          <cell r="B9197" t="str">
            <v xml:space="preserve">CURVA 90 GRAUS, CURTA, DE PVC RIGIDO ROSCAVEL, DE 1/2", PARA ELETRODUTO                                                                                                                                                                                                                                                                                                                                                                                                                                   </v>
          </cell>
          <cell r="C9197" t="str">
            <v xml:space="preserve">UN    </v>
          </cell>
          <cell r="D9197" t="str">
            <v>CR</v>
          </cell>
          <cell r="E9197" t="str">
            <v>1,97</v>
          </cell>
        </row>
        <row r="9198">
          <cell r="A9198">
            <v>39273</v>
          </cell>
          <cell r="B9198" t="str">
            <v xml:space="preserve">CURVA 90 GRAUS, CURTA, DE PVC RIGIDO ROSCAVEL, DE 1", PARA ELETRODUTO                                                                                                                                                                                                                                                                                                                                                                                                                                     </v>
          </cell>
          <cell r="C9198" t="str">
            <v xml:space="preserve">UN    </v>
          </cell>
          <cell r="D9198" t="str">
            <v>CR</v>
          </cell>
          <cell r="E9198" t="str">
            <v>3,34</v>
          </cell>
        </row>
        <row r="9199">
          <cell r="A9199">
            <v>39272</v>
          </cell>
          <cell r="B9199" t="str">
            <v xml:space="preserve">CURVA 90 GRAUS, CURTA, DE PVC RIGIDO ROSCAVEL, DE 3/4", PARA ELETRODUTO                                                                                                                                                                                                                                                                                                                                                                                                                                   </v>
          </cell>
          <cell r="C9199" t="str">
            <v xml:space="preserve">UN    </v>
          </cell>
          <cell r="D9199" t="str">
            <v>CR</v>
          </cell>
          <cell r="E9199" t="str">
            <v>2,42</v>
          </cell>
        </row>
        <row r="9200">
          <cell r="A9200">
            <v>1875</v>
          </cell>
          <cell r="B9200" t="str">
            <v xml:space="preserve">CURVA 90 GRAUS, LONGA, DE PVC RIGIDO ROSCAVEL, DE 1 1/2", PARA ELETRODUTO                                                                                                                                                                                                                                                                                                                                                                                                                                 </v>
          </cell>
          <cell r="C9200" t="str">
            <v xml:space="preserve">UN    </v>
          </cell>
          <cell r="D9200" t="str">
            <v>CR</v>
          </cell>
          <cell r="E9200" t="str">
            <v>5,35</v>
          </cell>
        </row>
        <row r="9201">
          <cell r="A9201">
            <v>1874</v>
          </cell>
          <cell r="B9201" t="str">
            <v xml:space="preserve">CURVA 90 GRAUS, LONGA, DE PVC RIGIDO ROSCAVEL, DE 1 1/4", PARA ELETRODUTO                                                                                                                                                                                                                                                                                                                                                                                                                                 </v>
          </cell>
          <cell r="C9201" t="str">
            <v xml:space="preserve">UN    </v>
          </cell>
          <cell r="D9201" t="str">
            <v>CR</v>
          </cell>
          <cell r="E9201" t="str">
            <v>4,41</v>
          </cell>
        </row>
        <row r="9202">
          <cell r="A9202">
            <v>1870</v>
          </cell>
          <cell r="B9202" t="str">
            <v xml:space="preserve">CURVA 90 GRAUS, LONGA, DE PVC RIGIDO ROSCAVEL, DE 1/2", PARA ELETRODUTO                                                                                                                                                                                                                                                                                                                                                                                                                                   </v>
          </cell>
          <cell r="C9202" t="str">
            <v xml:space="preserve">UN    </v>
          </cell>
          <cell r="D9202" t="str">
            <v xml:space="preserve">C </v>
          </cell>
          <cell r="E9202" t="str">
            <v>2,55</v>
          </cell>
        </row>
        <row r="9203">
          <cell r="A9203">
            <v>1884</v>
          </cell>
          <cell r="B9203" t="str">
            <v xml:space="preserve">CURVA 90 GRAUS, LONGA, DE PVC RIGIDO ROSCAVEL, DE 1", PARA ELETRODUTO                                                                                                                                                                                                                                                                                                                                                                                                                                     </v>
          </cell>
          <cell r="C9203" t="str">
            <v xml:space="preserve">UN    </v>
          </cell>
          <cell r="D9203" t="str">
            <v>CR</v>
          </cell>
          <cell r="E9203" t="str">
            <v>3,91</v>
          </cell>
        </row>
        <row r="9204">
          <cell r="A9204">
            <v>1887</v>
          </cell>
          <cell r="B9204" t="str">
            <v xml:space="preserve">CURVA 90 GRAUS, LONGA, DE PVC RIGIDO ROSCAVEL, DE 2 1/2", PARA ELETRODUTO                                                                                                                                                                                                                                                                                                                                                                                                                                 </v>
          </cell>
          <cell r="C9204" t="str">
            <v xml:space="preserve">UN    </v>
          </cell>
          <cell r="D9204" t="str">
            <v>CR</v>
          </cell>
          <cell r="E9204" t="str">
            <v>22,17</v>
          </cell>
        </row>
        <row r="9205">
          <cell r="A9205">
            <v>1876</v>
          </cell>
          <cell r="B9205" t="str">
            <v xml:space="preserve">CURVA 90 GRAUS, LONGA, DE PVC RIGIDO ROSCAVEL, DE 2", PARA ELETRODUTO                                                                                                                                                                                                                                                                                                                                                                                                                                     </v>
          </cell>
          <cell r="C9205" t="str">
            <v xml:space="preserve">UN    </v>
          </cell>
          <cell r="D9205" t="str">
            <v>CR</v>
          </cell>
          <cell r="E9205" t="str">
            <v>8,69</v>
          </cell>
        </row>
        <row r="9206">
          <cell r="A9206">
            <v>1879</v>
          </cell>
          <cell r="B9206" t="str">
            <v xml:space="preserve">CURVA 90 GRAUS, LONGA, DE PVC RIGIDO ROSCAVEL, DE 3/4", PARA ELETRODUTO                                                                                                                                                                                                                                                                                                                                                                                                                                   </v>
          </cell>
          <cell r="C9206" t="str">
            <v xml:space="preserve">UN    </v>
          </cell>
          <cell r="D9206" t="str">
            <v>CR</v>
          </cell>
          <cell r="E9206" t="str">
            <v>2,58</v>
          </cell>
        </row>
        <row r="9207">
          <cell r="A9207">
            <v>1877</v>
          </cell>
          <cell r="B9207" t="str">
            <v xml:space="preserve">CURVA 90 GRAUS, LONGA, DE PVC RIGIDO ROSCAVEL, DE 3", PARA ELETRODUTO                                                                                                                                                                                                                                                                                                                                                                                                                                     </v>
          </cell>
          <cell r="C9207" t="str">
            <v xml:space="preserve">UN    </v>
          </cell>
          <cell r="D9207" t="str">
            <v>CR</v>
          </cell>
          <cell r="E9207" t="str">
            <v>22,20</v>
          </cell>
        </row>
        <row r="9208">
          <cell r="A9208">
            <v>1878</v>
          </cell>
          <cell r="B9208" t="str">
            <v xml:space="preserve">CURVA 90 GRAUS, LONGA, DE PVC RIGIDO ROSCAVEL, DE 4", PARA ELETRODUTO                                                                                                                                                                                                                                                                                                                                                                                                                                     </v>
          </cell>
          <cell r="C9208" t="str">
            <v xml:space="preserve">UN    </v>
          </cell>
          <cell r="D9208" t="str">
            <v>CR</v>
          </cell>
          <cell r="E9208" t="str">
            <v>44,60</v>
          </cell>
        </row>
        <row r="9209">
          <cell r="A9209">
            <v>2621</v>
          </cell>
          <cell r="B9209" t="str">
            <v xml:space="preserve">CURVA 90 GRAUS, PARA ELETRODUTO, EM ACO GALVANIZADO ELETROLITICO, DIAMETRO DE 100 MM (4")                                                                                                                                                                                                                                                                                                                                                                                                                 </v>
          </cell>
          <cell r="C9209" t="str">
            <v xml:space="preserve">UN    </v>
          </cell>
          <cell r="D9209" t="str">
            <v>CR</v>
          </cell>
          <cell r="E9209" t="str">
            <v>145,62</v>
          </cell>
        </row>
        <row r="9210">
          <cell r="A9210">
            <v>2616</v>
          </cell>
          <cell r="B9210" t="str">
            <v xml:space="preserve">CURVA 90 GRAUS, PARA ELETRODUTO, EM ACO GALVANIZADO ELETROLITICO, DIAMETRO DE 15 MM (1/2")                                                                                                                                                                                                                                                                                                                                                                                                                </v>
          </cell>
          <cell r="C9210" t="str">
            <v xml:space="preserve">UN    </v>
          </cell>
          <cell r="D9210" t="str">
            <v>CR</v>
          </cell>
          <cell r="E9210" t="str">
            <v>4,12</v>
          </cell>
        </row>
        <row r="9211">
          <cell r="A9211">
            <v>2633</v>
          </cell>
          <cell r="B9211" t="str">
            <v xml:space="preserve">CURVA 90 GRAUS, PARA ELETRODUTO, EM ACO GALVANIZADO ELETROLITICO, DIAMETRO DE 20 MM (3/4")                                                                                                                                                                                                                                                                                                                                                                                                                </v>
          </cell>
          <cell r="C9211" t="str">
            <v xml:space="preserve">UN    </v>
          </cell>
          <cell r="D9211" t="str">
            <v>CR</v>
          </cell>
          <cell r="E9211" t="str">
            <v>4,66</v>
          </cell>
        </row>
        <row r="9212">
          <cell r="A9212">
            <v>2617</v>
          </cell>
          <cell r="B9212" t="str">
            <v xml:space="preserve">CURVA 90 GRAUS, PARA ELETRODUTO, EM ACO GALVANIZADO ELETROLITICO, DIAMETRO DE 25 MM (1")                                                                                                                                                                                                                                                                                                                                                                                                                  </v>
          </cell>
          <cell r="C9212" t="str">
            <v xml:space="preserve">UN    </v>
          </cell>
          <cell r="D9212" t="str">
            <v>CR</v>
          </cell>
          <cell r="E9212" t="str">
            <v>6,33</v>
          </cell>
        </row>
        <row r="9213">
          <cell r="A9213">
            <v>2618</v>
          </cell>
          <cell r="B9213" t="str">
            <v xml:space="preserve">CURVA 90 GRAUS, PARA ELETRODUTO, EM ACO GALVANIZADO ELETROLITICO, DIAMETRO DE 32 MM (1 1/4")                                                                                                                                                                                                                                                                                                                                                                                                              </v>
          </cell>
          <cell r="C9213" t="str">
            <v xml:space="preserve">UN    </v>
          </cell>
          <cell r="D9213" t="str">
            <v>CR</v>
          </cell>
          <cell r="E9213" t="str">
            <v>14,42</v>
          </cell>
        </row>
        <row r="9214">
          <cell r="A9214">
            <v>2632</v>
          </cell>
          <cell r="B9214" t="str">
            <v xml:space="preserve">CURVA 90 GRAUS, PARA ELETRODUTO, EM ACO GALVANIZADO ELETROLITICO, DIAMETRO DE 40 MM (1 1/2")                                                                                                                                                                                                                                                                                                                                                                                                              </v>
          </cell>
          <cell r="C9214" t="str">
            <v xml:space="preserve">UN    </v>
          </cell>
          <cell r="D9214" t="str">
            <v>CR</v>
          </cell>
          <cell r="E9214" t="str">
            <v>17,59</v>
          </cell>
        </row>
        <row r="9215">
          <cell r="A9215">
            <v>2631</v>
          </cell>
          <cell r="B9215" t="str">
            <v xml:space="preserve">CURVA 90 GRAUS, PARA ELETRODUTO, EM ACO GALVANIZADO ELETROLITICO, DIAMETRO DE 50 MM (2")                                                                                                                                                                                                                                                                                                                                                                                                                  </v>
          </cell>
          <cell r="C9215" t="str">
            <v xml:space="preserve">UN    </v>
          </cell>
          <cell r="D9215" t="str">
            <v>CR</v>
          </cell>
          <cell r="E9215" t="str">
            <v>25,83</v>
          </cell>
        </row>
        <row r="9216">
          <cell r="A9216">
            <v>2619</v>
          </cell>
          <cell r="B9216" t="str">
            <v xml:space="preserve">CURVA 90 GRAUS, PARA ELETRODUTO, EM ACO GALVANIZADO ELETROLITICO, DIAMETRO DE 65 MM (2 1/2")                                                                                                                                                                                                                                                                                                                                                                                                              </v>
          </cell>
          <cell r="C9216" t="str">
            <v xml:space="preserve">UN    </v>
          </cell>
          <cell r="D9216" t="str">
            <v>CR</v>
          </cell>
          <cell r="E9216" t="str">
            <v>65,40</v>
          </cell>
        </row>
        <row r="9217">
          <cell r="A9217">
            <v>2620</v>
          </cell>
          <cell r="B9217" t="str">
            <v xml:space="preserve">CURVA 90 GRAUS, PARA ELETRODUTO, EM ACO GALVANIZADO ELETROLITICO, DIAMETRO DE 80 MM (3")                                                                                                                                                                                                                                                                                                                                                                                                                  </v>
          </cell>
          <cell r="C9217" t="str">
            <v xml:space="preserve">UN    </v>
          </cell>
          <cell r="D9217" t="str">
            <v>CR</v>
          </cell>
          <cell r="E9217" t="str">
            <v>85,86</v>
          </cell>
        </row>
        <row r="9218">
          <cell r="A9218">
            <v>44472</v>
          </cell>
          <cell r="B9218" t="str">
            <v xml:space="preserve">DENTE PARA  FRESADORA                                                                                                                                                                                                                                                                                                                                                                                                                                                                                     </v>
          </cell>
          <cell r="C9218" t="str">
            <v xml:space="preserve">UN    </v>
          </cell>
          <cell r="D9218" t="str">
            <v>AS</v>
          </cell>
          <cell r="E9218" t="str">
            <v>59,75</v>
          </cell>
        </row>
        <row r="9219">
          <cell r="A9219">
            <v>38369</v>
          </cell>
          <cell r="B9219" t="str">
            <v xml:space="preserve">DESEMPENADEIRA DE ACO DENTADA 12 X *25* CM, DENTES 8 X 8 MM, CABO FECHADO DE MADEIRA                                                                                                                                                                                                                                                                                                                                                                                                                      </v>
          </cell>
          <cell r="C9219" t="str">
            <v xml:space="preserve">UN    </v>
          </cell>
          <cell r="D9219" t="str">
            <v>CR</v>
          </cell>
          <cell r="E9219" t="str">
            <v>30,79</v>
          </cell>
        </row>
        <row r="9220">
          <cell r="A9220">
            <v>38370</v>
          </cell>
          <cell r="B9220" t="str">
            <v xml:space="preserve">DESEMPENADEIRA DE ACO LISA 12 X *25* CM COM CABO FECHADO DE MADEIRA                                                                                                                                                                                                                                                                                                                                                                                                                                       </v>
          </cell>
          <cell r="C9220" t="str">
            <v xml:space="preserve">UN    </v>
          </cell>
          <cell r="D9220" t="str">
            <v>CR</v>
          </cell>
          <cell r="E9220" t="str">
            <v>30,79</v>
          </cell>
        </row>
        <row r="9221">
          <cell r="A9221">
            <v>38372</v>
          </cell>
          <cell r="B9221" t="str">
            <v xml:space="preserve">DESEMPENADEIRA PLASTICA LISA *14 X 27* CM                                                                                                                                                                                                                                                                                                                                                                                                                                                                 </v>
          </cell>
          <cell r="C9221" t="str">
            <v xml:space="preserve">UN    </v>
          </cell>
          <cell r="D9221" t="str">
            <v>CR</v>
          </cell>
          <cell r="E9221" t="str">
            <v>22,56</v>
          </cell>
        </row>
        <row r="9222">
          <cell r="A9222">
            <v>2357</v>
          </cell>
          <cell r="B9222" t="str">
            <v xml:space="preserve">DESENHISTA COPISTA (HORISTA)                                                                                                                                                                                                                                                                                                                                                                                                                                                                              </v>
          </cell>
          <cell r="C9222" t="str">
            <v xml:space="preserve">H     </v>
          </cell>
          <cell r="D9222" t="str">
            <v>CR</v>
          </cell>
          <cell r="E9222" t="str">
            <v>18,68</v>
          </cell>
        </row>
        <row r="9223">
          <cell r="A9223">
            <v>40806</v>
          </cell>
          <cell r="B9223" t="str">
            <v xml:space="preserve">DESENHISTA COPISTA (MENSALISTA)                                                                                                                                                                                                                                                                                                                                                                                                                                                                           </v>
          </cell>
          <cell r="C9223" t="str">
            <v xml:space="preserve">MES   </v>
          </cell>
          <cell r="D9223" t="str">
            <v>CR</v>
          </cell>
          <cell r="E9223" t="str">
            <v>3.296,69</v>
          </cell>
        </row>
        <row r="9224">
          <cell r="A9224">
            <v>2355</v>
          </cell>
          <cell r="B9224" t="str">
            <v xml:space="preserve">DESENHISTA DETALHISTA (HORISTA)                                                                                                                                                                                                                                                                                                                                                                                                                                                                           </v>
          </cell>
          <cell r="C9224" t="str">
            <v xml:space="preserve">H     </v>
          </cell>
          <cell r="D9224" t="str">
            <v>CR</v>
          </cell>
          <cell r="E9224" t="str">
            <v>32,98</v>
          </cell>
        </row>
        <row r="9225">
          <cell r="A9225">
            <v>40805</v>
          </cell>
          <cell r="B9225" t="str">
            <v xml:space="preserve">DESENHISTA DETALHISTA (MENSALISTA)                                                                                                                                                                                                                                                                                                                                                                                                                                                                        </v>
          </cell>
          <cell r="C9225" t="str">
            <v xml:space="preserve">MES   </v>
          </cell>
          <cell r="D9225" t="str">
            <v>CR</v>
          </cell>
          <cell r="E9225" t="str">
            <v>5.821,27</v>
          </cell>
        </row>
        <row r="9226">
          <cell r="A9226">
            <v>2358</v>
          </cell>
          <cell r="B9226" t="str">
            <v xml:space="preserve">DESENHISTA PROJETISTA (HORISTA)                                                                                                                                                                                                                                                                                                                                                                                                                                                                           </v>
          </cell>
          <cell r="C9226" t="str">
            <v xml:space="preserve">H     </v>
          </cell>
          <cell r="D9226" t="str">
            <v>CR</v>
          </cell>
          <cell r="E9226" t="str">
            <v>22,63</v>
          </cell>
        </row>
        <row r="9227">
          <cell r="A9227">
            <v>40807</v>
          </cell>
          <cell r="B9227" t="str">
            <v xml:space="preserve">DESENHISTA PROJETISTA (MENSALISTA)                                                                                                                                                                                                                                                                                                                                                                                                                                                                        </v>
          </cell>
          <cell r="C9227" t="str">
            <v xml:space="preserve">MES   </v>
          </cell>
          <cell r="D9227" t="str">
            <v>CR</v>
          </cell>
          <cell r="E9227" t="str">
            <v>3.993,16</v>
          </cell>
        </row>
        <row r="9228">
          <cell r="A9228">
            <v>2359</v>
          </cell>
          <cell r="B9228" t="str">
            <v xml:space="preserve">DESENHISTA TECNICO AUXILIAR (HORISTA)                                                                                                                                                                                                                                                                                                                                                                                                                                                                     </v>
          </cell>
          <cell r="C9228" t="str">
            <v xml:space="preserve">H     </v>
          </cell>
          <cell r="D9228" t="str">
            <v>CR</v>
          </cell>
          <cell r="E9228" t="str">
            <v>23,38</v>
          </cell>
        </row>
        <row r="9229">
          <cell r="A9229">
            <v>40808</v>
          </cell>
          <cell r="B9229" t="str">
            <v xml:space="preserve">DESENHISTA TECNICO AUXILIAR (MENSALISTA)                                                                                                                                                                                                                                                                                                                                                                                                                                                                  </v>
          </cell>
          <cell r="C9229" t="str">
            <v xml:space="preserve">MES   </v>
          </cell>
          <cell r="D9229" t="str">
            <v>CR</v>
          </cell>
          <cell r="E9229" t="str">
            <v>4.126,01</v>
          </cell>
        </row>
        <row r="9230">
          <cell r="A9230">
            <v>44330</v>
          </cell>
          <cell r="B9230" t="str">
            <v xml:space="preserve">DESINFETANTE PRONTO USO                                                                                                                                                                                                                                                                                                                                                                                                                                                                                   </v>
          </cell>
          <cell r="C9230" t="str">
            <v xml:space="preserve">L     </v>
          </cell>
          <cell r="D9230" t="str">
            <v>CR</v>
          </cell>
          <cell r="E9230" t="str">
            <v>11,97</v>
          </cell>
        </row>
        <row r="9231">
          <cell r="A9231">
            <v>43144</v>
          </cell>
          <cell r="B9231" t="str">
            <v xml:space="preserve">DESMOLDANTE PARA CONCRETO ESTAMPADO                                                                                                                                                                                                                                                                                                                                                                                                                                                                       </v>
          </cell>
          <cell r="C9231" t="str">
            <v xml:space="preserve">KG    </v>
          </cell>
          <cell r="D9231" t="str">
            <v>CR</v>
          </cell>
          <cell r="E9231" t="str">
            <v>57,54</v>
          </cell>
        </row>
        <row r="9232">
          <cell r="A9232">
            <v>39397</v>
          </cell>
          <cell r="B9232" t="str">
            <v xml:space="preserve">DESMOLDANTE PARA FORMAS METALICAS A BASE DE OLEO VEGETAL                                                                                                                                                                                                                                                                                                                                                                                                                                                  </v>
          </cell>
          <cell r="C9232" t="str">
            <v xml:space="preserve">L     </v>
          </cell>
          <cell r="D9232" t="str">
            <v>CR</v>
          </cell>
          <cell r="E9232" t="str">
            <v>26,22</v>
          </cell>
        </row>
        <row r="9233">
          <cell r="A9233">
            <v>2692</v>
          </cell>
          <cell r="B9233" t="str">
            <v xml:space="preserve">DESMOLDANTE PROTETOR PARA FORMAS DE MADEIRA, DE BASE OLEOSA EMULSIONADA EM AGUA                                                                                                                                                                                                                                                                                                                                                                                                                           </v>
          </cell>
          <cell r="C9233" t="str">
            <v xml:space="preserve">L     </v>
          </cell>
          <cell r="D9233" t="str">
            <v>CR</v>
          </cell>
          <cell r="E9233" t="str">
            <v>10,58</v>
          </cell>
        </row>
        <row r="9234">
          <cell r="A9234">
            <v>44329</v>
          </cell>
          <cell r="B9234" t="str">
            <v xml:space="preserve">DETERGENTE NEUTRO USO GERAL, CONCENTRADO                                                                                                                                                                                                                                                                                                                                                                                                                                                                  </v>
          </cell>
          <cell r="C9234" t="str">
            <v xml:space="preserve">L     </v>
          </cell>
          <cell r="D9234" t="str">
            <v>CR</v>
          </cell>
          <cell r="E9234" t="str">
            <v>15,68</v>
          </cell>
        </row>
        <row r="9235">
          <cell r="A9235">
            <v>5318</v>
          </cell>
          <cell r="B9235" t="str">
            <v xml:space="preserve">DILUENTE AGUARRAS                                                                                                                                                                                                                                                                                                                                                                                                                                                                                         </v>
          </cell>
          <cell r="C9235" t="str">
            <v xml:space="preserve">L     </v>
          </cell>
          <cell r="D9235" t="str">
            <v xml:space="preserve">C </v>
          </cell>
          <cell r="E9235" t="str">
            <v>25,36</v>
          </cell>
        </row>
        <row r="9236">
          <cell r="A9236">
            <v>5330</v>
          </cell>
          <cell r="B9236" t="str">
            <v xml:space="preserve">DILUENTE EPOXI                                                                                                                                                                                                                                                                                                                                                                                                                                                                                            </v>
          </cell>
          <cell r="C9236" t="str">
            <v xml:space="preserve">L     </v>
          </cell>
          <cell r="D9236" t="str">
            <v>CR</v>
          </cell>
          <cell r="E9236" t="str">
            <v>57,80</v>
          </cell>
        </row>
        <row r="9237">
          <cell r="A9237">
            <v>44532</v>
          </cell>
          <cell r="B9237" t="str">
            <v xml:space="preserve">DISCO DE BORRACHA PARA LIXADEIRA RIGIDO 7 " COM ARRUELA  CENTRAL                                                                                                                                                                                                                                                                                                                                                                                                                                          </v>
          </cell>
          <cell r="C9237" t="str">
            <v xml:space="preserve">UN    </v>
          </cell>
          <cell r="D9237" t="str">
            <v>CR</v>
          </cell>
          <cell r="E9237" t="str">
            <v>37,36</v>
          </cell>
        </row>
        <row r="9238">
          <cell r="A9238">
            <v>44531</v>
          </cell>
          <cell r="B9238" t="str">
            <v xml:space="preserve">DISCO DE CORTE DIAMANTADO SEGMENTADO DIAMETRO DE 180 MM PARA ESMERILHADEIRA  7 "                                                                                                                                                                                                                                                                                                                                                                                                                          </v>
          </cell>
          <cell r="C9238" t="str">
            <v xml:space="preserve">UN    </v>
          </cell>
          <cell r="D9238" t="str">
            <v>CR</v>
          </cell>
          <cell r="E9238" t="str">
            <v>118,76</v>
          </cell>
        </row>
        <row r="9239">
          <cell r="A9239">
            <v>38140</v>
          </cell>
          <cell r="B9239" t="str">
            <v xml:space="preserve">DISCO DE CORTE DIAMANTADO SEGMENTADO PARA CONCRETO, DIAMETRO DE 110 MM, FURO DE 20 MM                                                                                                                                                                                                                                                                                                                                                                                                                     </v>
          </cell>
          <cell r="C9239" t="str">
            <v xml:space="preserve">UN    </v>
          </cell>
          <cell r="D9239" t="str">
            <v xml:space="preserve">C </v>
          </cell>
          <cell r="E9239" t="str">
            <v>28,80</v>
          </cell>
        </row>
        <row r="9240">
          <cell r="A9240">
            <v>13887</v>
          </cell>
          <cell r="B9240" t="str">
            <v xml:space="preserve">DISCO DE CORTE DIAMANTADO SEGMENTADO PARA CONCRETO, DIAMETRO DE 350 MM, FURO DE 1 " (14 X 1 ")                                                                                                                                                                                                                                                                                                                                                                                                            </v>
          </cell>
          <cell r="C9240" t="str">
            <v xml:space="preserve">UN    </v>
          </cell>
          <cell r="D9240" t="str">
            <v>CR</v>
          </cell>
          <cell r="E9240" t="str">
            <v>681,86</v>
          </cell>
        </row>
        <row r="9241">
          <cell r="A9241">
            <v>44495</v>
          </cell>
          <cell r="B9241" t="str">
            <v xml:space="preserve">DISCO DE CORTE PARA METAL COM DUAS TELAS 12 X 1/8 X 3/4 "  (300 X 3,2 X 19,05 MM)                                                                                                                                                                                                                                                                                                                                                                                                                         </v>
          </cell>
          <cell r="C9241" t="str">
            <v xml:space="preserve">UN    </v>
          </cell>
          <cell r="D9241" t="str">
            <v>CR</v>
          </cell>
          <cell r="E9241" t="str">
            <v>30,35</v>
          </cell>
        </row>
        <row r="9242">
          <cell r="A9242">
            <v>44533</v>
          </cell>
          <cell r="B9242" t="str">
            <v xml:space="preserve">DISCO DE DESBASTE PARA METAL FERROSO EM GERAL, COM TRES TELAS,  9 X 1/4 X 7/8 " ( 228,6 X 6,4 X 22,2 MM)                                                                                                                                                                                                                                                                                                                                                                                                  </v>
          </cell>
          <cell r="C9242" t="str">
            <v xml:space="preserve">UN    </v>
          </cell>
          <cell r="D9242" t="str">
            <v>CR</v>
          </cell>
          <cell r="E9242" t="str">
            <v>28,66</v>
          </cell>
        </row>
        <row r="9243">
          <cell r="A9243">
            <v>44534</v>
          </cell>
          <cell r="B9243" t="str">
            <v xml:space="preserve">DISCO DE LIXA PARA METAL, DIAMETRO = 180 MM, GRAO  120                                                                                                                                                                                                                                                                                                                                                                                                                                                    </v>
          </cell>
          <cell r="C9243" t="str">
            <v xml:space="preserve">UN    </v>
          </cell>
          <cell r="D9243" t="str">
            <v>CR</v>
          </cell>
          <cell r="E9243" t="str">
            <v>7,47</v>
          </cell>
        </row>
        <row r="9244">
          <cell r="A9244">
            <v>34544</v>
          </cell>
          <cell r="B9244" t="str">
            <v xml:space="preserve">DISJUNTOR  TERMOMAGNETICO TRIPOLAR 3 X 400 A / ICC - 25 KA                                                                                                                                                                                                                                                                                                                                                                                                                                                </v>
          </cell>
          <cell r="C9244" t="str">
            <v xml:space="preserve">UN    </v>
          </cell>
          <cell r="D9244" t="str">
            <v>CR</v>
          </cell>
          <cell r="E9244" t="str">
            <v>1.629,41</v>
          </cell>
        </row>
        <row r="9245">
          <cell r="A9245">
            <v>34729</v>
          </cell>
          <cell r="B9245" t="str">
            <v xml:space="preserve">DISJUNTOR TERMICO E MAGNETICO AJUSTAVEIS, TRIPOLAR DE 100 ATE 250A, CAPACIDADE DE INTERRUPCAO DE 35KA                                                                                                                                                                                                                                                                                                                                                                                                     </v>
          </cell>
          <cell r="C9245" t="str">
            <v xml:space="preserve">UN    </v>
          </cell>
          <cell r="D9245" t="str">
            <v>CR</v>
          </cell>
          <cell r="E9245" t="str">
            <v>1.281,79</v>
          </cell>
        </row>
        <row r="9246">
          <cell r="A9246">
            <v>34734</v>
          </cell>
          <cell r="B9246" t="str">
            <v xml:space="preserve">DISJUNTOR TERMICO E MAGNETICO AJUSTAVEIS, TRIPOLAR DE 300 ATE 400A, CAPACIDADE DE INTERRUPCAO DE 35KA                                                                                                                                                                                                                                                                                                                                                                                                     </v>
          </cell>
          <cell r="C9246" t="str">
            <v xml:space="preserve">UN    </v>
          </cell>
          <cell r="D9246" t="str">
            <v>CR</v>
          </cell>
          <cell r="E9246" t="str">
            <v>1.984,61</v>
          </cell>
        </row>
        <row r="9247">
          <cell r="A9247">
            <v>34738</v>
          </cell>
          <cell r="B9247" t="str">
            <v xml:space="preserve">DISJUNTOR TERMICO E MAGNETICO AJUSTAVEIS, TRIPOLAR DE 450 ATE 600A, CAPACIDADE DE INTERRUPCAO DE 35KA                                                                                                                                                                                                                                                                                                                                                                                                     </v>
          </cell>
          <cell r="C9247" t="str">
            <v xml:space="preserve">UN    </v>
          </cell>
          <cell r="D9247" t="str">
            <v>CR</v>
          </cell>
          <cell r="E9247" t="str">
            <v>4.636,68</v>
          </cell>
        </row>
        <row r="9248">
          <cell r="A9248">
            <v>2391</v>
          </cell>
          <cell r="B9248" t="str">
            <v xml:space="preserve">DISJUNTOR TERMOMAGNETICO TRIPOLAR 125A                                                                                                                                                                                                                                                                                                                                                                                                                                                                    </v>
          </cell>
          <cell r="C9248" t="str">
            <v xml:space="preserve">UN    </v>
          </cell>
          <cell r="D9248" t="str">
            <v>CR</v>
          </cell>
          <cell r="E9248" t="str">
            <v>377,11</v>
          </cell>
        </row>
        <row r="9249">
          <cell r="A9249">
            <v>2374</v>
          </cell>
          <cell r="B9249" t="str">
            <v xml:space="preserve">DISJUNTOR TERMOMAGNETICO TRIPOLAR 150 A / 600 V, TIPO FXD / ICC - 35 KA                                                                                                                                                                                                                                                                                                                                                                                                                                   </v>
          </cell>
          <cell r="C9249" t="str">
            <v xml:space="preserve">UN    </v>
          </cell>
          <cell r="D9249" t="str">
            <v>CR</v>
          </cell>
          <cell r="E9249" t="str">
            <v>427,82</v>
          </cell>
        </row>
        <row r="9250">
          <cell r="A9250">
            <v>2377</v>
          </cell>
          <cell r="B9250" t="str">
            <v xml:space="preserve">DISJUNTOR TERMOMAGNETICO TRIPOLAR 200 A / 600 V, TIPO FXD / ICC - 35 KA                                                                                                                                                                                                                                                                                                                                                                                                                                   </v>
          </cell>
          <cell r="C9250" t="str">
            <v xml:space="preserve">UN    </v>
          </cell>
          <cell r="D9250" t="str">
            <v>CR</v>
          </cell>
          <cell r="E9250" t="str">
            <v>600,41</v>
          </cell>
        </row>
        <row r="9251">
          <cell r="A9251">
            <v>2393</v>
          </cell>
          <cell r="B9251" t="str">
            <v xml:space="preserve">DISJUNTOR TERMOMAGNETICO TRIPOLAR 250 A / 600 V, TIPO FXD                                                                                                                                                                                                                                                                                                                                                                                                                                                 </v>
          </cell>
          <cell r="C9251" t="str">
            <v xml:space="preserve">UN    </v>
          </cell>
          <cell r="D9251" t="str">
            <v>CR</v>
          </cell>
          <cell r="E9251" t="str">
            <v>1.005,46</v>
          </cell>
        </row>
        <row r="9252">
          <cell r="A9252">
            <v>34705</v>
          </cell>
          <cell r="B9252" t="str">
            <v xml:space="preserve">DISJUNTOR TERMOMAGNETICO TRIPOLAR 3  X 250 A/ICC - 25 KA                                                                                                                                                                                                                                                                                                                                                                                                                                                  </v>
          </cell>
          <cell r="C9252" t="str">
            <v xml:space="preserve">UN    </v>
          </cell>
          <cell r="D9252" t="str">
            <v>CR</v>
          </cell>
          <cell r="E9252" t="str">
            <v>879,42</v>
          </cell>
        </row>
        <row r="9253">
          <cell r="A9253">
            <v>34707</v>
          </cell>
          <cell r="B9253" t="str">
            <v xml:space="preserve">DISJUNTOR TERMOMAGNETICO TRIPOLAR 3 X 350 A/ICC - 25 KA                                                                                                                                                                                                                                                                                                                                                                                                                                                   </v>
          </cell>
          <cell r="C9253" t="str">
            <v xml:space="preserve">UN    </v>
          </cell>
          <cell r="D9253" t="str">
            <v>CR</v>
          </cell>
          <cell r="E9253" t="str">
            <v>1.629,58</v>
          </cell>
        </row>
        <row r="9254">
          <cell r="A9254">
            <v>2378</v>
          </cell>
          <cell r="B9254" t="str">
            <v xml:space="preserve">DISJUNTOR TERMOMAGNETICO TRIPOLAR 300 A / 600 V, TIPO JXD / ICC - 40 KA                                                                                                                                                                                                                                                                                                                                                                                                                                   </v>
          </cell>
          <cell r="C9254" t="str">
            <v xml:space="preserve">UN    </v>
          </cell>
          <cell r="D9254" t="str">
            <v>CR</v>
          </cell>
          <cell r="E9254" t="str">
            <v>1.381,14</v>
          </cell>
        </row>
        <row r="9255">
          <cell r="A9255">
            <v>2379</v>
          </cell>
          <cell r="B9255" t="str">
            <v xml:space="preserve">DISJUNTOR TERMOMAGNETICO TRIPOLAR 400 A / 600 V, TIPO JXD / ICC - 40 KA                                                                                                                                                                                                                                                                                                                                                                                                                                   </v>
          </cell>
          <cell r="C9255" t="str">
            <v xml:space="preserve">UN    </v>
          </cell>
          <cell r="D9255" t="str">
            <v>CR</v>
          </cell>
          <cell r="E9255" t="str">
            <v>1.381,14</v>
          </cell>
        </row>
        <row r="9256">
          <cell r="A9256">
            <v>2376</v>
          </cell>
          <cell r="B9256" t="str">
            <v xml:space="preserve">DISJUNTOR TERMOMAGNETICO TRIPOLAR 600 A / 600 V, TIPO LXD / ICC - 40 KA                                                                                                                                                                                                                                                                                                                                                                                                                                   </v>
          </cell>
          <cell r="C9256" t="str">
            <v xml:space="preserve">UN    </v>
          </cell>
          <cell r="D9256" t="str">
            <v>CR</v>
          </cell>
          <cell r="E9256" t="str">
            <v>2.274,72</v>
          </cell>
        </row>
        <row r="9257">
          <cell r="A9257">
            <v>2394</v>
          </cell>
          <cell r="B9257" t="str">
            <v xml:space="preserve">DISJUNTOR TERMOMAGNETICO TRIPOLAR 800 A / 600 V, TIPO LMXD                                                                                                                                                                                                                                                                                                                                                                                                                                                </v>
          </cell>
          <cell r="C9257" t="str">
            <v xml:space="preserve">UN    </v>
          </cell>
          <cell r="D9257" t="str">
            <v>CR</v>
          </cell>
          <cell r="E9257" t="str">
            <v>4.862,95</v>
          </cell>
        </row>
        <row r="9258">
          <cell r="A9258">
            <v>34686</v>
          </cell>
          <cell r="B9258" t="str">
            <v xml:space="preserve">DISJUNTOR TIPO DIN / IEC, MONOPOLAR DE 40  ATE 50A                                                                                                                                                                                                                                                                                                                                                                                                                                                        </v>
          </cell>
          <cell r="C9258" t="str">
            <v xml:space="preserve">UN    </v>
          </cell>
          <cell r="D9258" t="str">
            <v>CR</v>
          </cell>
          <cell r="E9258" t="str">
            <v>14,60</v>
          </cell>
        </row>
        <row r="9259">
          <cell r="A9259">
            <v>34616</v>
          </cell>
          <cell r="B9259" t="str">
            <v xml:space="preserve">DISJUNTOR TIPO DIN/IEC, BIPOLAR DE 6 ATE 32A                                                                                                                                                                                                                                                                                                                                                                                                                                                              </v>
          </cell>
          <cell r="C9259" t="str">
            <v xml:space="preserve">UN    </v>
          </cell>
          <cell r="D9259" t="str">
            <v>CR</v>
          </cell>
          <cell r="E9259" t="str">
            <v>56,43</v>
          </cell>
        </row>
        <row r="9260">
          <cell r="A9260">
            <v>34623</v>
          </cell>
          <cell r="B9260" t="str">
            <v xml:space="preserve">DISJUNTOR TIPO DIN/IEC, BIPOLAR 40 ATE 50A                                                                                                                                                                                                                                                                                                                                                                                                                                                                </v>
          </cell>
          <cell r="C9260" t="str">
            <v xml:space="preserve">UN    </v>
          </cell>
          <cell r="D9260" t="str">
            <v>CR</v>
          </cell>
          <cell r="E9260" t="str">
            <v>55,56</v>
          </cell>
        </row>
        <row r="9261">
          <cell r="A9261">
            <v>34628</v>
          </cell>
          <cell r="B9261" t="str">
            <v xml:space="preserve">DISJUNTOR TIPO DIN/IEC, BIPOLAR 63 A                                                                                                                                                                                                                                                                                                                                                                                                                                                                      </v>
          </cell>
          <cell r="C9261" t="str">
            <v xml:space="preserve">UN    </v>
          </cell>
          <cell r="D9261" t="str">
            <v>CR</v>
          </cell>
          <cell r="E9261" t="str">
            <v>79,58</v>
          </cell>
        </row>
        <row r="9262">
          <cell r="A9262">
            <v>34653</v>
          </cell>
          <cell r="B9262" t="str">
            <v xml:space="preserve">DISJUNTOR TIPO DIN/IEC, MONOPOLAR DE 6  ATE  32A                                                                                                                                                                                                                                                                                                                                                                                                                                                          </v>
          </cell>
          <cell r="C9262" t="str">
            <v xml:space="preserve">UN    </v>
          </cell>
          <cell r="D9262" t="str">
            <v>CR</v>
          </cell>
          <cell r="E9262" t="str">
            <v>9,84</v>
          </cell>
        </row>
        <row r="9263">
          <cell r="A9263">
            <v>34688</v>
          </cell>
          <cell r="B9263" t="str">
            <v xml:space="preserve">DISJUNTOR TIPO DIN/IEC, MONOPOLAR DE 63 A                                                                                                                                                                                                                                                                                                                                                                                                                                                                 </v>
          </cell>
          <cell r="C9263" t="str">
            <v xml:space="preserve">UN    </v>
          </cell>
          <cell r="D9263" t="str">
            <v>CR</v>
          </cell>
          <cell r="E9263" t="str">
            <v>17,84</v>
          </cell>
        </row>
        <row r="9264">
          <cell r="A9264">
            <v>34709</v>
          </cell>
          <cell r="B9264" t="str">
            <v xml:space="preserve">DISJUNTOR TIPO DIN/IEC, TRIPOLAR DE 10 ATE 50A                                                                                                                                                                                                                                                                                                                                                                                                                                                            </v>
          </cell>
          <cell r="C9264" t="str">
            <v xml:space="preserve">UN    </v>
          </cell>
          <cell r="D9264" t="str">
            <v>CR</v>
          </cell>
          <cell r="E9264" t="str">
            <v>69,14</v>
          </cell>
        </row>
        <row r="9265">
          <cell r="A9265">
            <v>34714</v>
          </cell>
          <cell r="B9265" t="str">
            <v xml:space="preserve">DISJUNTOR TIPO DIN/IEC, TRIPOLAR 63 A                                                                                                                                                                                                                                                                                                                                                                                                                                                                     </v>
          </cell>
          <cell r="C9265" t="str">
            <v xml:space="preserve">UN    </v>
          </cell>
          <cell r="D9265" t="str">
            <v>CR</v>
          </cell>
          <cell r="E9265" t="str">
            <v>82,57</v>
          </cell>
        </row>
        <row r="9266">
          <cell r="A9266">
            <v>2388</v>
          </cell>
          <cell r="B9266" t="str">
            <v xml:space="preserve">DISJUNTOR TIPO NEMA, BIPOLAR 10  ATE  50 A, TENSAO MAXIMA 415 V                                                                                                                                                                                                                                                                                                                                                                                                                                           </v>
          </cell>
          <cell r="C9266" t="str">
            <v xml:space="preserve">UN    </v>
          </cell>
          <cell r="D9266" t="str">
            <v>CR</v>
          </cell>
          <cell r="E9266" t="str">
            <v>68,62</v>
          </cell>
        </row>
        <row r="9267">
          <cell r="A9267">
            <v>34606</v>
          </cell>
          <cell r="B9267" t="str">
            <v xml:space="preserve">DISJUNTOR TIPO NEMA, BIPOLAR 60 ATE 100A, TENSAO MAXIMA 415 V                                                                                                                                                                                                                                                                                                                                                                                                                                             </v>
          </cell>
          <cell r="C9267" t="str">
            <v xml:space="preserve">UN    </v>
          </cell>
          <cell r="D9267" t="str">
            <v>CR</v>
          </cell>
          <cell r="E9267" t="str">
            <v>105,25</v>
          </cell>
        </row>
        <row r="9268">
          <cell r="A9268">
            <v>34689</v>
          </cell>
          <cell r="B9268" t="str">
            <v xml:space="preserve">DISJUNTOR TIPO NEMA, MONOPOLAR DE 60 ATE 70A, TENSAO MAXIMA DE 240 V                                                                                                                                                                                                                                                                                                                                                                                                                                      </v>
          </cell>
          <cell r="C9268" t="str">
            <v xml:space="preserve">UN    </v>
          </cell>
          <cell r="D9268" t="str">
            <v>CR</v>
          </cell>
          <cell r="E9268" t="str">
            <v>33,51</v>
          </cell>
        </row>
        <row r="9269">
          <cell r="A9269">
            <v>2370</v>
          </cell>
          <cell r="B9269" t="str">
            <v xml:space="preserve">DISJUNTOR TIPO NEMA, MONOPOLAR 10 ATE 30A, TENSAO MAXIMA DE 240 V                                                                                                                                                                                                                                                                                                                                                                                                                                         </v>
          </cell>
          <cell r="C9269" t="str">
            <v xml:space="preserve">UN    </v>
          </cell>
          <cell r="D9269" t="str">
            <v xml:space="preserve">C </v>
          </cell>
          <cell r="E9269" t="str">
            <v>12,75</v>
          </cell>
        </row>
        <row r="9270">
          <cell r="A9270">
            <v>2386</v>
          </cell>
          <cell r="B9270" t="str">
            <v xml:space="preserve">DISJUNTOR TIPO NEMA, MONOPOLAR 35  ATE  50 A, TENSAO MAXIMA DE 240 V                                                                                                                                                                                                                                                                                                                                                                                                                                      </v>
          </cell>
          <cell r="C9270" t="str">
            <v xml:space="preserve">UN    </v>
          </cell>
          <cell r="D9270" t="str">
            <v>CR</v>
          </cell>
          <cell r="E9270" t="str">
            <v>21,39</v>
          </cell>
        </row>
        <row r="9271">
          <cell r="A9271">
            <v>2392</v>
          </cell>
          <cell r="B9271" t="str">
            <v xml:space="preserve">DISJUNTOR TIPO NEMA, TRIPOLAR 10  ATE  50A, TENSAO MAXIMA DE 415 V                                                                                                                                                                                                                                                                                                                                                                                                                                        </v>
          </cell>
          <cell r="C9271" t="str">
            <v xml:space="preserve">UN    </v>
          </cell>
          <cell r="D9271" t="str">
            <v>CR</v>
          </cell>
          <cell r="E9271" t="str">
            <v>85,59</v>
          </cell>
        </row>
        <row r="9272">
          <cell r="A9272">
            <v>2373</v>
          </cell>
          <cell r="B9272" t="str">
            <v xml:space="preserve">DISJUNTOR TIPO NEMA, TRIPOLAR 60 ATE 100 A, TENSAO MAXIMA DE 415 V                                                                                                                                                                                                                                                                                                                                                                                                                                        </v>
          </cell>
          <cell r="C9272" t="str">
            <v xml:space="preserve">UN    </v>
          </cell>
          <cell r="D9272" t="str">
            <v>CR</v>
          </cell>
          <cell r="E9272" t="str">
            <v>120,59</v>
          </cell>
        </row>
        <row r="9273">
          <cell r="A9273">
            <v>39465</v>
          </cell>
          <cell r="B9273" t="str">
            <v xml:space="preserve">DISPOSITIVO DPS CLASSE II, 1 POLO, TENSAO MAXIMA DE 175 V, CORRENTE MAXIMA DE *20* KA (TIPO AC)                                                                                                                                                                                                                                                                                                                                                                                                           </v>
          </cell>
          <cell r="C9273" t="str">
            <v xml:space="preserve">UN    </v>
          </cell>
          <cell r="D9273" t="str">
            <v>CR</v>
          </cell>
          <cell r="E9273" t="str">
            <v>73,66</v>
          </cell>
        </row>
        <row r="9274">
          <cell r="A9274">
            <v>39466</v>
          </cell>
          <cell r="B9274" t="str">
            <v xml:space="preserve">DISPOSITIVO DPS CLASSE II, 1 POLO, TENSAO MAXIMA DE 175 V, CORRENTE MAXIMA DE *30* KA (TIPO AC)                                                                                                                                                                                                                                                                                                                                                                                                           </v>
          </cell>
          <cell r="C9274" t="str">
            <v xml:space="preserve">UN    </v>
          </cell>
          <cell r="D9274" t="str">
            <v>CR</v>
          </cell>
          <cell r="E9274" t="str">
            <v>82,87</v>
          </cell>
        </row>
        <row r="9275">
          <cell r="A9275">
            <v>39467</v>
          </cell>
          <cell r="B9275" t="str">
            <v xml:space="preserve">DISPOSITIVO DPS CLASSE II, 1 POLO, TENSAO MAXIMA DE 175 V, CORRENTE MAXIMA DE *45* KA (TIPO AC)                                                                                                                                                                                                                                                                                                                                                                                                           </v>
          </cell>
          <cell r="C9275" t="str">
            <v xml:space="preserve">UN    </v>
          </cell>
          <cell r="D9275" t="str">
            <v>CR</v>
          </cell>
          <cell r="E9275" t="str">
            <v>106,00</v>
          </cell>
        </row>
        <row r="9276">
          <cell r="A9276">
            <v>39468</v>
          </cell>
          <cell r="B9276" t="str">
            <v xml:space="preserve">DISPOSITIVO DPS CLASSE II, 1 POLO, TENSAO MAXIMA DE 175 V, CORRENTE MAXIMA DE *90* KA (TIPO AC)                                                                                                                                                                                                                                                                                                                                                                                                           </v>
          </cell>
          <cell r="C9276" t="str">
            <v xml:space="preserve">UN    </v>
          </cell>
          <cell r="D9276" t="str">
            <v>CR</v>
          </cell>
          <cell r="E9276" t="str">
            <v>188,42</v>
          </cell>
        </row>
        <row r="9277">
          <cell r="A9277">
            <v>39469</v>
          </cell>
          <cell r="B9277" t="str">
            <v xml:space="preserve">DISPOSITIVO DPS CLASSE II, 1 POLO, TENSAO MAXIMA DE 275 V, CORRENTE MAXIMA DE *20* KA (TIPO AC)                                                                                                                                                                                                                                                                                                                                                                                                           </v>
          </cell>
          <cell r="C9277" t="str">
            <v xml:space="preserve">UN    </v>
          </cell>
          <cell r="D9277" t="str">
            <v>CR</v>
          </cell>
          <cell r="E9277" t="str">
            <v>76,75</v>
          </cell>
        </row>
        <row r="9278">
          <cell r="A9278">
            <v>39470</v>
          </cell>
          <cell r="B9278" t="str">
            <v xml:space="preserve">DISPOSITIVO DPS CLASSE II, 1 POLO, TENSAO MAXIMA DE 275 V, CORRENTE MAXIMA DE *30* KA (TIPO AC)                                                                                                                                                                                                                                                                                                                                                                                                           </v>
          </cell>
          <cell r="C9278" t="str">
            <v xml:space="preserve">UN    </v>
          </cell>
          <cell r="D9278" t="str">
            <v>CR</v>
          </cell>
          <cell r="E9278" t="str">
            <v>94,30</v>
          </cell>
        </row>
        <row r="9279">
          <cell r="A9279">
            <v>39471</v>
          </cell>
          <cell r="B9279" t="str">
            <v xml:space="preserve">DISPOSITIVO DPS CLASSE II, 1 POLO, TENSAO MAXIMA DE 275 V, CORRENTE MAXIMA DE *45* KA (TIPO AC)                                                                                                                                                                                                                                                                                                                                                                                                           </v>
          </cell>
          <cell r="C9279" t="str">
            <v xml:space="preserve">UN    </v>
          </cell>
          <cell r="D9279" t="str">
            <v>CR</v>
          </cell>
          <cell r="E9279" t="str">
            <v>113,33</v>
          </cell>
        </row>
        <row r="9280">
          <cell r="A9280">
            <v>39472</v>
          </cell>
          <cell r="B9280" t="str">
            <v xml:space="preserve">DISPOSITIVO DPS CLASSE II, 1 POLO, TENSAO MAXIMA DE 275 V, CORRENTE MAXIMA DE *90* KA (TIPO AC)                                                                                                                                                                                                                                                                                                                                                                                                           </v>
          </cell>
          <cell r="C9280" t="str">
            <v xml:space="preserve">UN    </v>
          </cell>
          <cell r="D9280" t="str">
            <v>CR</v>
          </cell>
          <cell r="E9280" t="str">
            <v>196,91</v>
          </cell>
        </row>
        <row r="9281">
          <cell r="A9281">
            <v>39473</v>
          </cell>
          <cell r="B9281" t="str">
            <v xml:space="preserve">DISPOSITIVO DPS CLASSE II, 1 POLO, TENSAO MAXIMA DE 385 V, CORRENTE MAXIMA DE *20* KA (TIPO AC)                                                                                                                                                                                                                                                                                                                                                                                                           </v>
          </cell>
          <cell r="C9281" t="str">
            <v xml:space="preserve">UN    </v>
          </cell>
          <cell r="D9281" t="str">
            <v>CR</v>
          </cell>
          <cell r="E9281" t="str">
            <v>127,20</v>
          </cell>
        </row>
        <row r="9282">
          <cell r="A9282">
            <v>39474</v>
          </cell>
          <cell r="B9282" t="str">
            <v xml:space="preserve">DISPOSITIVO DPS CLASSE II, 1 POLO, TENSAO MAXIMA DE 385 V, CORRENTE MAXIMA DE *30* KA (TIPO AC)                                                                                                                                                                                                                                                                                                                                                                                                           </v>
          </cell>
          <cell r="C9282" t="str">
            <v xml:space="preserve">UN    </v>
          </cell>
          <cell r="D9282" t="str">
            <v>CR</v>
          </cell>
          <cell r="E9282" t="str">
            <v>135,61</v>
          </cell>
        </row>
        <row r="9283">
          <cell r="A9283">
            <v>39475</v>
          </cell>
          <cell r="B9283" t="str">
            <v xml:space="preserve">DISPOSITIVO DPS CLASSE II, 1 POLO, TENSAO MAXIMA DE 385 V, CORRENTE MAXIMA DE *45* KA (TIPO AC)                                                                                                                                                                                                                                                                                                                                                                                                           </v>
          </cell>
          <cell r="C9283" t="str">
            <v xml:space="preserve">UN    </v>
          </cell>
          <cell r="D9283" t="str">
            <v>CR</v>
          </cell>
          <cell r="E9283" t="str">
            <v>153,86</v>
          </cell>
        </row>
        <row r="9284">
          <cell r="A9284">
            <v>39476</v>
          </cell>
          <cell r="B9284" t="str">
            <v xml:space="preserve">DISPOSITIVO DPS CLASSE II, 1 POLO, TENSAO MAXIMA DE 385 V, CORRENTE MAXIMA DE *90* KA (TIPO AC)                                                                                                                                                                                                                                                                                                                                                                                                           </v>
          </cell>
          <cell r="C9284" t="str">
            <v xml:space="preserve">UN    </v>
          </cell>
          <cell r="D9284" t="str">
            <v>CR</v>
          </cell>
          <cell r="E9284" t="str">
            <v>289,63</v>
          </cell>
        </row>
        <row r="9285">
          <cell r="A9285">
            <v>39477</v>
          </cell>
          <cell r="B9285" t="str">
            <v xml:space="preserve">DISPOSITIVO DPS CLASSE II, 1 POLO, TENSAO MAXIMA DE 460 V, CORRENTE MAXIMA DE *20* KA (TIPO AC)                                                                                                                                                                                                                                                                                                                                                                                                           </v>
          </cell>
          <cell r="C9285" t="str">
            <v xml:space="preserve">UN    </v>
          </cell>
          <cell r="D9285" t="str">
            <v>CR</v>
          </cell>
          <cell r="E9285" t="str">
            <v>141,91</v>
          </cell>
        </row>
        <row r="9286">
          <cell r="A9286">
            <v>39478</v>
          </cell>
          <cell r="B9286" t="str">
            <v xml:space="preserve">DISPOSITIVO DPS CLASSE II, 1 POLO, TENSAO MAXIMA DE 460 V, CORRENTE MAXIMA DE *30* KA (TIPO AC)                                                                                                                                                                                                                                                                                                                                                                                                           </v>
          </cell>
          <cell r="C9286" t="str">
            <v xml:space="preserve">UN    </v>
          </cell>
          <cell r="D9286" t="str">
            <v>CR</v>
          </cell>
          <cell r="E9286" t="str">
            <v>146,30</v>
          </cell>
        </row>
        <row r="9287">
          <cell r="A9287">
            <v>39479</v>
          </cell>
          <cell r="B9287" t="str">
            <v xml:space="preserve">DISPOSITIVO DPS CLASSE II, 1 POLO, TENSAO MAXIMA DE 460 V, CORRENTE MAXIMA DE *45* KA (TIPO AC)                                                                                                                                                                                                                                                                                                                                                                                                           </v>
          </cell>
          <cell r="C9287" t="str">
            <v xml:space="preserve">UN    </v>
          </cell>
          <cell r="D9287" t="str">
            <v>CR</v>
          </cell>
          <cell r="E9287" t="str">
            <v>172,38</v>
          </cell>
        </row>
        <row r="9288">
          <cell r="A9288">
            <v>39480</v>
          </cell>
          <cell r="B9288" t="str">
            <v xml:space="preserve">DISPOSITIVO DPS CLASSE II, 1 POLO, TENSAO MAXIMA DE 460 V, CORRENTE MAXIMA DE *90* KA (TIPO AC)                                                                                                                                                                                                                                                                                                                                                                                                           </v>
          </cell>
          <cell r="C9288" t="str">
            <v xml:space="preserve">UN    </v>
          </cell>
          <cell r="D9288" t="str">
            <v>CR</v>
          </cell>
          <cell r="E9288" t="str">
            <v>355,69</v>
          </cell>
        </row>
        <row r="9289">
          <cell r="A9289">
            <v>39459</v>
          </cell>
          <cell r="B9289" t="str">
            <v xml:space="preserve">DISPOSITIVO DR, 2 POLOS, SENSIBILIDADE DE 30 MA, CORRENTE DE 100 A, TIPO AC                                                                                                                                                                                                                                                                                                                                                                                                                               </v>
          </cell>
          <cell r="C9289" t="str">
            <v xml:space="preserve">UN    </v>
          </cell>
          <cell r="D9289" t="str">
            <v>CR</v>
          </cell>
          <cell r="E9289" t="str">
            <v>301,89</v>
          </cell>
        </row>
        <row r="9290">
          <cell r="A9290">
            <v>39445</v>
          </cell>
          <cell r="B9290" t="str">
            <v xml:space="preserve">DISPOSITIVO DR, 2 POLOS, SENSIBILIDADE DE 30 MA, CORRENTE DE 25 A, TIPO AC                                                                                                                                                                                                                                                                                                                                                                                                                                </v>
          </cell>
          <cell r="C9290" t="str">
            <v xml:space="preserve">UN    </v>
          </cell>
          <cell r="D9290" t="str">
            <v>CR</v>
          </cell>
          <cell r="E9290" t="str">
            <v>151,58</v>
          </cell>
        </row>
        <row r="9291">
          <cell r="A9291">
            <v>39446</v>
          </cell>
          <cell r="B9291" t="str">
            <v xml:space="preserve">DISPOSITIVO DR, 2 POLOS, SENSIBILIDADE DE 30 MA, CORRENTE DE 40 A, TIPO AC                                                                                                                                                                                                                                                                                                                                                                                                                                </v>
          </cell>
          <cell r="C9291" t="str">
            <v xml:space="preserve">UN    </v>
          </cell>
          <cell r="D9291" t="str">
            <v>CR</v>
          </cell>
          <cell r="E9291" t="str">
            <v>154,28</v>
          </cell>
        </row>
        <row r="9292">
          <cell r="A9292">
            <v>39447</v>
          </cell>
          <cell r="B9292" t="str">
            <v xml:space="preserve">DISPOSITIVO DR, 2 POLOS, SENSIBILIDADE DE 30 MA, CORRENTE DE 63 A, TIPO AC                                                                                                                                                                                                                                                                                                                                                                                                                                </v>
          </cell>
          <cell r="C9292" t="str">
            <v xml:space="preserve">UN    </v>
          </cell>
          <cell r="D9292" t="str">
            <v>CR</v>
          </cell>
          <cell r="E9292" t="str">
            <v>164,98</v>
          </cell>
        </row>
        <row r="9293">
          <cell r="A9293">
            <v>39448</v>
          </cell>
          <cell r="B9293" t="str">
            <v xml:space="preserve">DISPOSITIVO DR, 2 POLOS, SENSIBILIDADE DE 30 MA, CORRENTE DE 80 A, TIPO AC                                                                                                                                                                                                                                                                                                                                                                                                                                </v>
          </cell>
          <cell r="C9293" t="str">
            <v xml:space="preserve">UN    </v>
          </cell>
          <cell r="D9293" t="str">
            <v>CR</v>
          </cell>
          <cell r="E9293" t="str">
            <v>281,32</v>
          </cell>
        </row>
        <row r="9294">
          <cell r="A9294">
            <v>39450</v>
          </cell>
          <cell r="B9294" t="str">
            <v xml:space="preserve">DISPOSITIVO DR, 2 POLOS, SENSIBILIDADE DE 300 MA, CORRENTE DE 25 A, TIPO AC                                                                                                                                                                                                                                                                                                                                                                                                                               </v>
          </cell>
          <cell r="C9294" t="str">
            <v xml:space="preserve">UN    </v>
          </cell>
          <cell r="D9294" t="str">
            <v>CR</v>
          </cell>
          <cell r="E9294" t="str">
            <v>171,64</v>
          </cell>
        </row>
        <row r="9295">
          <cell r="A9295">
            <v>39451</v>
          </cell>
          <cell r="B9295" t="str">
            <v xml:space="preserve">DISPOSITIVO DR, 2 POLOS, SENSIBILIDADE DE 300 MA, CORRENTE DE 40 A, TIPO AC                                                                                                                                                                                                                                                                                                                                                                                                                               </v>
          </cell>
          <cell r="C9295" t="str">
            <v xml:space="preserve">UN    </v>
          </cell>
          <cell r="D9295" t="str">
            <v>CR</v>
          </cell>
          <cell r="E9295" t="str">
            <v>187,21</v>
          </cell>
        </row>
        <row r="9296">
          <cell r="A9296">
            <v>39452</v>
          </cell>
          <cell r="B9296" t="str">
            <v xml:space="preserve">DISPOSITIVO DR, 2 POLOS, SENSIBILIDADE DE 300 MA, CORRENTE DE 63 A, TIPO AC                                                                                                                                                                                                                                                                                                                                                                                                                               </v>
          </cell>
          <cell r="C9296" t="str">
            <v xml:space="preserve">UN    </v>
          </cell>
          <cell r="D9296" t="str">
            <v>CR</v>
          </cell>
          <cell r="E9296" t="str">
            <v>188,33</v>
          </cell>
        </row>
        <row r="9297">
          <cell r="A9297">
            <v>39523</v>
          </cell>
          <cell r="B9297" t="str">
            <v xml:space="preserve">DISPOSITIVO DR, 2 POLOS, SENSIBILIDADE DE 300 MA, CORRENTE DE 80 A, TIPO  AC                                                                                                                                                                                                                                                                                                                                                                                                                              </v>
          </cell>
          <cell r="C9297" t="str">
            <v xml:space="preserve">UN    </v>
          </cell>
          <cell r="D9297" t="str">
            <v>CR</v>
          </cell>
          <cell r="E9297" t="str">
            <v>315,16</v>
          </cell>
        </row>
        <row r="9298">
          <cell r="A9298">
            <v>39449</v>
          </cell>
          <cell r="B9298" t="str">
            <v xml:space="preserve">DISPOSITIVO DR, 4 POLOS, SENSIBILIDADE DE 30 MA, CORRENTE DE 100 A, TIPO AC                                                                                                                                                                                                                                                                                                                                                                                                                               </v>
          </cell>
          <cell r="C9298" t="str">
            <v xml:space="preserve">UN    </v>
          </cell>
          <cell r="D9298" t="str">
            <v>CR</v>
          </cell>
          <cell r="E9298" t="str">
            <v>349,02</v>
          </cell>
        </row>
        <row r="9299">
          <cell r="A9299">
            <v>39455</v>
          </cell>
          <cell r="B9299" t="str">
            <v xml:space="preserve">DISPOSITIVO DR, 4 POLOS, SENSIBILIDADE DE 30 MA, CORRENTE DE 25 A, TIPO AC                                                                                                                                                                                                                                                                                                                                                                                                                                </v>
          </cell>
          <cell r="C9299" t="str">
            <v xml:space="preserve">UN    </v>
          </cell>
          <cell r="D9299" t="str">
            <v>CR</v>
          </cell>
          <cell r="E9299" t="str">
            <v>172,70</v>
          </cell>
        </row>
        <row r="9300">
          <cell r="A9300">
            <v>39456</v>
          </cell>
          <cell r="B9300" t="str">
            <v xml:space="preserve">DISPOSITIVO DR, 4 POLOS, SENSIBILIDADE DE 30 MA, CORRENTE DE 40 A, TIPO AC                                                                                                                                                                                                                                                                                                                                                                                                                                </v>
          </cell>
          <cell r="C9300" t="str">
            <v xml:space="preserve">UN    </v>
          </cell>
          <cell r="D9300" t="str">
            <v>CR</v>
          </cell>
          <cell r="E9300" t="str">
            <v>172,83</v>
          </cell>
        </row>
        <row r="9301">
          <cell r="A9301">
            <v>39457</v>
          </cell>
          <cell r="B9301" t="str">
            <v xml:space="preserve">DISPOSITIVO DR, 4 POLOS, SENSIBILIDADE DE 30 MA, CORRENTE DE 63 A, TIPO AC                                                                                                                                                                                                                                                                                                                                                                                                                                </v>
          </cell>
          <cell r="C9301" t="str">
            <v xml:space="preserve">UN    </v>
          </cell>
          <cell r="D9301" t="str">
            <v>CR</v>
          </cell>
          <cell r="E9301" t="str">
            <v>188,41</v>
          </cell>
        </row>
        <row r="9302">
          <cell r="A9302">
            <v>39458</v>
          </cell>
          <cell r="B9302" t="str">
            <v xml:space="preserve">DISPOSITIVO DR, 4 POLOS, SENSIBILIDADE DE 30 MA, CORRENTE DE 80 A, TIPO AC                                                                                                                                                                                                                                                                                                                                                                                                                                </v>
          </cell>
          <cell r="C9302" t="str">
            <v xml:space="preserve">UN    </v>
          </cell>
          <cell r="D9302" t="str">
            <v>CR</v>
          </cell>
          <cell r="E9302" t="str">
            <v>351,59</v>
          </cell>
        </row>
        <row r="9303">
          <cell r="A9303">
            <v>39464</v>
          </cell>
          <cell r="B9303" t="str">
            <v xml:space="preserve">DISPOSITIVO DR, 4 POLOS, SENSIBILIDADE DE 300 MA, CORRENTE DE 100 A, TIPO AC                                                                                                                                                                                                                                                                                                                                                                                                                              </v>
          </cell>
          <cell r="C9303" t="str">
            <v xml:space="preserve">UN    </v>
          </cell>
          <cell r="D9303" t="str">
            <v>CR</v>
          </cell>
          <cell r="E9303" t="str">
            <v>565,39</v>
          </cell>
        </row>
        <row r="9304">
          <cell r="A9304">
            <v>39460</v>
          </cell>
          <cell r="B9304" t="str">
            <v xml:space="preserve">DISPOSITIVO DR, 4 POLOS, SENSIBILIDADE DE 300 MA, CORRENTE DE 25 A, TIPO AC                                                                                                                                                                                                                                                                                                                                                                                                                               </v>
          </cell>
          <cell r="C9304" t="str">
            <v xml:space="preserve">UN    </v>
          </cell>
          <cell r="D9304" t="str">
            <v>CR</v>
          </cell>
          <cell r="E9304" t="str">
            <v>214,44</v>
          </cell>
        </row>
        <row r="9305">
          <cell r="A9305">
            <v>39461</v>
          </cell>
          <cell r="B9305" t="str">
            <v xml:space="preserve">DISPOSITIVO DR, 4 POLOS, SENSIBILIDADE DE 300 MA, CORRENTE DE 40 A, TIPO AC                                                                                                                                                                                                                                                                                                                                                                                                                               </v>
          </cell>
          <cell r="C9305" t="str">
            <v xml:space="preserve">UN    </v>
          </cell>
          <cell r="D9305" t="str">
            <v>CR</v>
          </cell>
          <cell r="E9305" t="str">
            <v>251,27</v>
          </cell>
        </row>
        <row r="9306">
          <cell r="A9306">
            <v>39462</v>
          </cell>
          <cell r="B9306" t="str">
            <v xml:space="preserve">DISPOSITIVO DR, 4 POLOS, SENSIBILIDADE DE 300 MA, CORRENTE DE 63 A, TIPO AC                                                                                                                                                                                                                                                                                                                                                                                                                               </v>
          </cell>
          <cell r="C9306" t="str">
            <v xml:space="preserve">UN    </v>
          </cell>
          <cell r="D9306" t="str">
            <v>CR</v>
          </cell>
          <cell r="E9306" t="str">
            <v>242,16</v>
          </cell>
        </row>
        <row r="9307">
          <cell r="A9307">
            <v>39463</v>
          </cell>
          <cell r="B9307" t="str">
            <v xml:space="preserve">DISPOSITIVO DR, 4 POLOS, SENSIBILIDADE DE 300 MA, CORRENTE DE 80 A, TIPO AC                                                                                                                                                                                                                                                                                                                                                                                                                               </v>
          </cell>
          <cell r="C9307" t="str">
            <v xml:space="preserve">UN    </v>
          </cell>
          <cell r="D9307" t="str">
            <v>CR</v>
          </cell>
          <cell r="E9307" t="str">
            <v>561,00</v>
          </cell>
        </row>
        <row r="9308">
          <cell r="A9308">
            <v>26039</v>
          </cell>
          <cell r="B9308" t="str">
            <v xml:space="preserve">DISTRIBUIDOR DE AGREGADOS AUTOPROPELIDO, CAP 3 M3, A DIESEL, 6 CC, 176 CV                                                                                                                                                                                                                                                                                                                                                                                                                                 </v>
          </cell>
          <cell r="C9308" t="str">
            <v xml:space="preserve">UN    </v>
          </cell>
          <cell r="D9308" t="str">
            <v>AS</v>
          </cell>
          <cell r="E9308" t="str">
            <v>391.246,87</v>
          </cell>
        </row>
        <row r="9309">
          <cell r="A9309">
            <v>2401</v>
          </cell>
          <cell r="B9309" t="str">
            <v xml:space="preserve">DISTRIBUIDOR DE AGREGADOS REBOCAVEL, CAPACIDADE 1,9 M3, LARGURA DE TRABALHO 3,66 M                                                                                                                                                                                                                                                                                                                                                                                                                        </v>
          </cell>
          <cell r="C9309" t="str">
            <v xml:space="preserve">UN    </v>
          </cell>
          <cell r="D9309" t="str">
            <v>AS</v>
          </cell>
          <cell r="E9309" t="str">
            <v>89.991,11</v>
          </cell>
        </row>
        <row r="9310">
          <cell r="A9310">
            <v>38870</v>
          </cell>
          <cell r="B9310" t="str">
            <v xml:space="preserve">DISTRIBUIDOR METALICO, COM ROSCA, 2 SAIDAS, DN 1" X 1/2", PARA CONEXAO COM ANEL DESLIZANTE EM TUBO PEX PARA INST. AGUA QUENTE/FRIA                                                                                                                                                                                                                                                                                                                                                                        </v>
          </cell>
          <cell r="C9310" t="str">
            <v xml:space="preserve">UN    </v>
          </cell>
          <cell r="D9310" t="str">
            <v>AS</v>
          </cell>
          <cell r="E9310" t="str">
            <v>29,51</v>
          </cell>
        </row>
        <row r="9311">
          <cell r="A9311">
            <v>38869</v>
          </cell>
          <cell r="B9311" t="str">
            <v xml:space="preserve">DISTRIBUIDOR METALICO, COM ROSCA, 2 SAIDAS, DN 3/4" X 1/2", PARA CONEXAO COM ANEL DESLIZANTE EM TUBO PEX PARA INST. AGUA QUENTE/FRIA                                                                                                                                                                                                                                                                                                                                                                      </v>
          </cell>
          <cell r="C9311" t="str">
            <v xml:space="preserve">UN    </v>
          </cell>
          <cell r="D9311" t="str">
            <v>AS</v>
          </cell>
          <cell r="E9311" t="str">
            <v>19,91</v>
          </cell>
        </row>
        <row r="9312">
          <cell r="A9312">
            <v>38872</v>
          </cell>
          <cell r="B9312" t="str">
            <v xml:space="preserve">DISTRIBUIDOR METALICO, COM ROSCA, 3 SAIDAS, DN 1" X 1/2", PARA CONEXAO COM ANEL DESLIZANTE EM TUBO PEX PARA INST. AGUA QUENTE/FRIA                                                                                                                                                                                                                                                                                                                                                                        </v>
          </cell>
          <cell r="C9312" t="str">
            <v xml:space="preserve">UN    </v>
          </cell>
          <cell r="D9312" t="str">
            <v>AS</v>
          </cell>
          <cell r="E9312" t="str">
            <v>37,59</v>
          </cell>
        </row>
        <row r="9313">
          <cell r="A9313">
            <v>38871</v>
          </cell>
          <cell r="B9313" t="str">
            <v xml:space="preserve">DISTRIBUIDOR METALICO, COM ROSCA, 3 SAIDAS, DN 3/4" X 1/2", PARA CONEXAO COM ANEL DESLIZANTE EM TUBO PEX PARA INST. AGUA QUENTE/FRIA                                                                                                                                                                                                                                                                                                                                                                      </v>
          </cell>
          <cell r="C9313" t="str">
            <v xml:space="preserve">UN    </v>
          </cell>
          <cell r="D9313" t="str">
            <v>AS</v>
          </cell>
          <cell r="E9313" t="str">
            <v>25,99</v>
          </cell>
        </row>
        <row r="9314">
          <cell r="A9314">
            <v>39283</v>
          </cell>
          <cell r="B9314" t="str">
            <v xml:space="preserve">DISTRIBUIDOR, PLASTICO, 2 SAIDAS, DN 32 X 16 MM, PARA CONEXAO COM CRIMPAGEM, EM TUBO PEX PARA INST. AGUA QUENTE/FRIA                                                                                                                                                                                                                                                                                                                                                                                      </v>
          </cell>
          <cell r="C9314" t="str">
            <v xml:space="preserve">UN    </v>
          </cell>
          <cell r="D9314" t="str">
            <v>AS</v>
          </cell>
          <cell r="E9314" t="str">
            <v>121,76</v>
          </cell>
        </row>
        <row r="9315">
          <cell r="A9315">
            <v>39285</v>
          </cell>
          <cell r="B9315" t="str">
            <v xml:space="preserve">DISTRIBUIDOR, PLASTICO, 2 SAIDAS, DN 32 X 25 MM, PARA CONEXAO COM CRIMPAGEM, EM TUBO PEX PARA INST. AGUA QUENTE/FRIA                                                                                                                                                                                                                                                                                                                                                                                      </v>
          </cell>
          <cell r="C9315" t="str">
            <v xml:space="preserve">UN    </v>
          </cell>
          <cell r="D9315" t="str">
            <v>AS</v>
          </cell>
          <cell r="E9315" t="str">
            <v>139,16</v>
          </cell>
        </row>
        <row r="9316">
          <cell r="A9316">
            <v>39286</v>
          </cell>
          <cell r="B9316" t="str">
            <v xml:space="preserve">DISTRIBUIDOR, PLASTICO, 3 SAIDAS, DN 32 X 16 MM, PARA CONEXAO COM CRIMPAGEM, EM TUBO PEX PARA INST. AGUA QUENTE/FRIA                                                                                                                                                                                                                                                                                                                                                                                      </v>
          </cell>
          <cell r="C9316" t="str">
            <v xml:space="preserve">UN    </v>
          </cell>
          <cell r="D9316" t="str">
            <v>AS</v>
          </cell>
          <cell r="E9316" t="str">
            <v>133,37</v>
          </cell>
        </row>
        <row r="9317">
          <cell r="A9317">
            <v>39288</v>
          </cell>
          <cell r="B9317" t="str">
            <v xml:space="preserve">DISTRIBUIDOR, PLASTICO, 3 SAIDAS, DN 32 X 25 MM, PARA CONEXAO COM CRIMPAGEM, EM TUBO PEX PARA INST. AGUA QUENTE/FRIA                                                                                                                                                                                                                                                                                                                                                                                      </v>
          </cell>
          <cell r="C9317" t="str">
            <v xml:space="preserve">UN    </v>
          </cell>
          <cell r="D9317" t="str">
            <v>AS</v>
          </cell>
          <cell r="E9317" t="str">
            <v>162,34</v>
          </cell>
        </row>
        <row r="9318">
          <cell r="A9318">
            <v>44476</v>
          </cell>
          <cell r="B9318" t="str">
            <v xml:space="preserve">DIVISORIA EM GRANITO, COM DUAS FACES POLIDAS, TIPO ANDORINHA/ QUARTZ/ CASTELO/ CORUMBA OU OUTROS EQUIVALENTES DA REGIAO, E=  *3,0*  CM                                                                                                                                                                                                                                                                                                                                                                    </v>
          </cell>
          <cell r="C9318" t="str">
            <v xml:space="preserve">M2    </v>
          </cell>
          <cell r="D9318" t="str">
            <v>AS</v>
          </cell>
          <cell r="E9318" t="str">
            <v>752,83</v>
          </cell>
        </row>
        <row r="9319">
          <cell r="A9319">
            <v>10629</v>
          </cell>
          <cell r="B9319" t="str">
            <v xml:space="preserve">DIVISORIA EM MARMORE, COM DUAS FACES POLIDAS, BRANCO COMUM, E=  *3,0* CM                                                                                                                                                                                                                                                                                                                                                                                                                                  </v>
          </cell>
          <cell r="C9319" t="str">
            <v xml:space="preserve">M2    </v>
          </cell>
          <cell r="D9319" t="str">
            <v>CR</v>
          </cell>
          <cell r="E9319" t="str">
            <v>655,67</v>
          </cell>
        </row>
        <row r="9320">
          <cell r="A9320">
            <v>10698</v>
          </cell>
          <cell r="B9320" t="str">
            <v xml:space="preserve">DIVISORIA, PLACA  PRE-MOLDADA EM GRANILITE, MARMORITE OU GRANITINA,  E = *3 CM                                                                                                                                                                                                                                                                                                                                                                                                                            </v>
          </cell>
          <cell r="C9320" t="str">
            <v xml:space="preserve">M2    </v>
          </cell>
          <cell r="D9320" t="str">
            <v>AS</v>
          </cell>
          <cell r="E9320" t="str">
            <v>207,56</v>
          </cell>
        </row>
        <row r="9321">
          <cell r="A9321">
            <v>40521</v>
          </cell>
          <cell r="B9321" t="str">
            <v xml:space="preserve">DOBRADEIRA ELETROMECANICA DE VERGALHAO, PARA ACO DE DIAMETRO ATE 1 1/2", MOTOR ELETRICO TRIFASICO, POTENCIA DE 3 HP ATE 5 HP                                                                                                                                                                                                                                                                                                                                                                              </v>
          </cell>
          <cell r="C9321" t="str">
            <v xml:space="preserve">UN    </v>
          </cell>
          <cell r="D9321" t="str">
            <v>CR</v>
          </cell>
          <cell r="E9321" t="str">
            <v>120.826,58</v>
          </cell>
        </row>
        <row r="9322">
          <cell r="A9322">
            <v>2432</v>
          </cell>
          <cell r="B9322" t="str">
            <v xml:space="preserve">DOBRADICA EM ACO/FERRO, 3 1/2" X  3", E= 1,9  A 2 MM, COM ANEL,  CROMADO OU ZINCADO, TAMPA BOLA, COM PARAFUSOS                                                                                                                                                                                                                                                                                                                                                                                            </v>
          </cell>
          <cell r="C9322" t="str">
            <v xml:space="preserve">UN    </v>
          </cell>
          <cell r="D9322" t="str">
            <v>CR</v>
          </cell>
          <cell r="E9322" t="str">
            <v>25,16</v>
          </cell>
        </row>
        <row r="9323">
          <cell r="A9323">
            <v>2433</v>
          </cell>
          <cell r="B9323" t="str">
            <v xml:space="preserve">DOBRADICA EM ACO/FERRO, 3" X 2 1/2", E= 1,2 A 1,8 MM, SEM ANEL,  CROMADO OU ZINCADO, TAMPA CHATA, COM PARAFUSOS                                                                                                                                                                                                                                                                                                                                                                                           </v>
          </cell>
          <cell r="C9323" t="str">
            <v xml:space="preserve">UN    </v>
          </cell>
          <cell r="D9323" t="str">
            <v>CR</v>
          </cell>
          <cell r="E9323" t="str">
            <v>8,52</v>
          </cell>
        </row>
        <row r="9324">
          <cell r="A9324">
            <v>2418</v>
          </cell>
          <cell r="B9324" t="str">
            <v xml:space="preserve">DOBRADICA EM ACO/FERRO, 3" X 2 1/2", E= 1,2 A 1,8 MM, SEM ANEL, CROMADO OU ZINCADO, TAMPA BOLA, COM PARAFUSOS                                                                                                                                                                                                                                                                                                                                                                                             </v>
          </cell>
          <cell r="C9324" t="str">
            <v xml:space="preserve">UN    </v>
          </cell>
          <cell r="D9324" t="str">
            <v xml:space="preserve">C </v>
          </cell>
          <cell r="E9324" t="str">
            <v>11,67</v>
          </cell>
        </row>
        <row r="9325">
          <cell r="A9325">
            <v>2420</v>
          </cell>
          <cell r="B9325" t="str">
            <v xml:space="preserve">DOBRADICA EM ACO/FERRO, 3" X 2 1/2", E= 1,9 A 2 MM, SEM ANEL,  CROMADO OU ZINCADO, TAMPA BOLA, COM PARAFUSOS                                                                                                                                                                                                                                                                                                                                                                                              </v>
          </cell>
          <cell r="C9325" t="str">
            <v xml:space="preserve">UN    </v>
          </cell>
          <cell r="D9325" t="str">
            <v>CR</v>
          </cell>
          <cell r="E9325" t="str">
            <v>14,63</v>
          </cell>
        </row>
        <row r="9326">
          <cell r="A9326">
            <v>11447</v>
          </cell>
          <cell r="B9326" t="str">
            <v xml:space="preserve">DOBRADICA EM LATAO, 3 " X 2 1/2 ", E= 1,9 A 2 MM, COM ANEL, CROMADO, TAMPA BOLA, COM PARAFUSOS                                                                                                                                                                                                                                                                                                                                                                                                            </v>
          </cell>
          <cell r="C9326" t="str">
            <v xml:space="preserve">UN    </v>
          </cell>
          <cell r="D9326" t="str">
            <v>CR</v>
          </cell>
          <cell r="E9326" t="str">
            <v>28,92</v>
          </cell>
        </row>
        <row r="9327">
          <cell r="A9327">
            <v>11451</v>
          </cell>
          <cell r="B9327" t="str">
            <v xml:space="preserve">DOBRADICA TIPO VAI-E-VEM EM ACO/FERRO, TAMANHO 3'', GALVANIZADO, COM PARAFUSOS                                                                                                                                                                                                                                                                                                                                                                                                                            </v>
          </cell>
          <cell r="C9327" t="str">
            <v xml:space="preserve">UN    </v>
          </cell>
          <cell r="D9327" t="str">
            <v>CR</v>
          </cell>
          <cell r="E9327" t="str">
            <v>77,54</v>
          </cell>
        </row>
        <row r="9328">
          <cell r="A9328">
            <v>11116</v>
          </cell>
          <cell r="B9328" t="str">
            <v xml:space="preserve">DOMOS INDIVIDUAL EM ACRILICO BRANCO *95 X 95* CM, SEM INSTALACAO                                                                                                                                                                                                                                                                                                                                                                                                                                          </v>
          </cell>
          <cell r="C9328" t="str">
            <v xml:space="preserve">UN    </v>
          </cell>
          <cell r="D9328" t="str">
            <v>AS</v>
          </cell>
          <cell r="E9328" t="str">
            <v>840,53</v>
          </cell>
        </row>
        <row r="9329">
          <cell r="A9329">
            <v>38411</v>
          </cell>
          <cell r="B9329" t="str">
            <v xml:space="preserve">DOSADOR DE AREIA, CAPACIDADE DE *26* LITROS                                                                                                                                                                                                                                                                                                                                                                                                                                                               </v>
          </cell>
          <cell r="C9329" t="str">
            <v xml:space="preserve">UN    </v>
          </cell>
          <cell r="D9329" t="str">
            <v>CR</v>
          </cell>
          <cell r="E9329" t="str">
            <v>2.002,43</v>
          </cell>
        </row>
        <row r="9330">
          <cell r="A9330">
            <v>38189</v>
          </cell>
          <cell r="B9330" t="str">
            <v xml:space="preserve">DUCHA / CHUVEIRO METALICO, DE PAREDE, ARTICULAVEL, COM BRACO/CANO, SEM DESVIADOR                                                                                                                                                                                                                                                                                                                                                                                                                          </v>
          </cell>
          <cell r="C9330" t="str">
            <v xml:space="preserve">UN    </v>
          </cell>
          <cell r="D9330" t="str">
            <v>CR</v>
          </cell>
          <cell r="E9330" t="str">
            <v>168,79</v>
          </cell>
        </row>
        <row r="9331">
          <cell r="A9331">
            <v>38190</v>
          </cell>
          <cell r="B9331" t="str">
            <v xml:space="preserve">DUCHA / CHUVEIRO METALICO, DE PAREDE, ARTICULAVEL, COM DESVIADOR E DUCHA MANUAL                                                                                                                                                                                                                                                                                                                                                                                                                           </v>
          </cell>
          <cell r="C9331" t="str">
            <v xml:space="preserve">UN    </v>
          </cell>
          <cell r="D9331" t="str">
            <v>CR</v>
          </cell>
          <cell r="E9331" t="str">
            <v>355,60</v>
          </cell>
        </row>
        <row r="9332">
          <cell r="A9332">
            <v>7608</v>
          </cell>
          <cell r="B9332" t="str">
            <v xml:space="preserve">DUCHA / CHUVEIRO PLASTICO SIMPLES, 5 '', BRANCO, PARA ACOPLAR EM HASTE 1/2 ", AGUA FRIA                                                                                                                                                                                                                                                                                                                                                                                                                   </v>
          </cell>
          <cell r="C9332" t="str">
            <v xml:space="preserve">UN    </v>
          </cell>
          <cell r="D9332" t="str">
            <v>CR</v>
          </cell>
          <cell r="E9332" t="str">
            <v>7,45</v>
          </cell>
        </row>
        <row r="9333">
          <cell r="A9333">
            <v>1370</v>
          </cell>
          <cell r="B9333" t="str">
            <v xml:space="preserve">DUCHA HIGIENICA PLASTICA COM REGISTRO METALICO 1/2 "                                                                                                                                                                                                                                                                                                                                                                                                                                                      </v>
          </cell>
          <cell r="C9333" t="str">
            <v xml:space="preserve">UN    </v>
          </cell>
          <cell r="D9333" t="str">
            <v>CR</v>
          </cell>
          <cell r="E9333" t="str">
            <v>111,35</v>
          </cell>
        </row>
        <row r="9334">
          <cell r="A9334">
            <v>36516</v>
          </cell>
          <cell r="B9334" t="str">
            <v xml:space="preserve">DUMPER COM CAPACIDADE DE CARGA DE 1700 KG, PARTIDA ELETRICA, MOTOR DIESEL COM POTENCIA DE 16 CV                                                                                                                                                                                                                                                                                                                                                                                                           </v>
          </cell>
          <cell r="C9334" t="str">
            <v xml:space="preserve">UN    </v>
          </cell>
          <cell r="D9334" t="str">
            <v>AS</v>
          </cell>
          <cell r="E9334" t="str">
            <v>137.999,90</v>
          </cell>
        </row>
        <row r="9335">
          <cell r="A9335">
            <v>34777</v>
          </cell>
          <cell r="B9335" t="str">
            <v xml:space="preserve">ELEMENTO VAZADO CERAMICO DIAGONAL (TIPO FLOR/QUADRADO/XIS) 25 X 18 X 7 CM                                                                                                                                                                                                                                                                                                                                                                                                                                 </v>
          </cell>
          <cell r="C9335" t="str">
            <v xml:space="preserve">UN    </v>
          </cell>
          <cell r="D9335" t="str">
            <v>CR</v>
          </cell>
          <cell r="E9335" t="str">
            <v>2,79</v>
          </cell>
        </row>
        <row r="9336">
          <cell r="A9336">
            <v>7272</v>
          </cell>
          <cell r="B9336" t="str">
            <v xml:space="preserve">ELEMENTO VAZADO CERAMICO QUADRADO (TIPO RETO OU REDONDO), *7 A 9 X 20 X 20* CM (L X A X C)                                                                                                                                                                                                                                                                                                                                                                                                                </v>
          </cell>
          <cell r="C9336" t="str">
            <v xml:space="preserve">UN    </v>
          </cell>
          <cell r="D9336" t="str">
            <v>CR</v>
          </cell>
          <cell r="E9336" t="str">
            <v>2,36</v>
          </cell>
        </row>
        <row r="9337">
          <cell r="A9337">
            <v>10605</v>
          </cell>
          <cell r="B9337" t="str">
            <v xml:space="preserve">ELEMENTO VAZADO DE CONCRETO, QUADRICULADO, 1 FURO *10 X 10 X 10* CM                                                                                                                                                                                                                                                                                                                                                                                                                                       </v>
          </cell>
          <cell r="C9337" t="str">
            <v xml:space="preserve">UN    </v>
          </cell>
          <cell r="D9337" t="str">
            <v>CR</v>
          </cell>
          <cell r="E9337" t="str">
            <v>3,83</v>
          </cell>
        </row>
        <row r="9338">
          <cell r="A9338">
            <v>10604</v>
          </cell>
          <cell r="B9338" t="str">
            <v xml:space="preserve">ELEMENTO VAZADO DE CONCRETO, QUADRICULADO, 1 FURO *20 X 10 X 7* CM                                                                                                                                                                                                                                                                                                                                                                                                                                        </v>
          </cell>
          <cell r="C9338" t="str">
            <v xml:space="preserve">UN    </v>
          </cell>
          <cell r="D9338" t="str">
            <v>CR</v>
          </cell>
          <cell r="E9338" t="str">
            <v>8,93</v>
          </cell>
        </row>
        <row r="9339">
          <cell r="A9339">
            <v>672</v>
          </cell>
          <cell r="B9339" t="str">
            <v xml:space="preserve">ELEMENTO VAZADO DE CONCRETO, QUADRICULADO, 1 FURO *20 X 20 X 6,5* CM                                                                                                                                                                                                                                                                                                                                                                                                                                      </v>
          </cell>
          <cell r="C9339" t="str">
            <v xml:space="preserve">UN    </v>
          </cell>
          <cell r="D9339" t="str">
            <v>CR</v>
          </cell>
          <cell r="E9339" t="str">
            <v>12,29</v>
          </cell>
        </row>
        <row r="9340">
          <cell r="A9340">
            <v>668</v>
          </cell>
          <cell r="B9340" t="str">
            <v xml:space="preserve">ELEMENTO VAZADO DE CONCRETO, QUADRICULADO, 16 FUROS *29 X 29 X 6* CM                                                                                                                                                                                                                                                                                                                                                                                                                                      </v>
          </cell>
          <cell r="C9340" t="str">
            <v xml:space="preserve">UN    </v>
          </cell>
          <cell r="D9340" t="str">
            <v>CR</v>
          </cell>
          <cell r="E9340" t="str">
            <v>14,83</v>
          </cell>
        </row>
        <row r="9341">
          <cell r="A9341">
            <v>10578</v>
          </cell>
          <cell r="B9341" t="str">
            <v xml:space="preserve">ELEMENTO VAZADO DE CONCRETO, QUADRICULADO, 16 FUROS *33 X 33 X 10* CM                                                                                                                                                                                                                                                                                                                                                                                                                                     </v>
          </cell>
          <cell r="C9341" t="str">
            <v xml:space="preserve">UN    </v>
          </cell>
          <cell r="D9341" t="str">
            <v>CR</v>
          </cell>
          <cell r="E9341" t="str">
            <v>17,28</v>
          </cell>
        </row>
        <row r="9342">
          <cell r="A9342">
            <v>666</v>
          </cell>
          <cell r="B9342" t="str">
            <v xml:space="preserve">ELEMENTO VAZADO DE CONCRETO, QUADRICULADO, 16 FUROS *40 X 40 X 7* CM                                                                                                                                                                                                                                                                                                                                                                                                                                      </v>
          </cell>
          <cell r="C9342" t="str">
            <v xml:space="preserve">UN    </v>
          </cell>
          <cell r="D9342" t="str">
            <v>CR</v>
          </cell>
          <cell r="E9342" t="str">
            <v>19,21</v>
          </cell>
        </row>
        <row r="9343">
          <cell r="A9343">
            <v>665</v>
          </cell>
          <cell r="B9343" t="str">
            <v xml:space="preserve">ELEMENTO VAZADO DE CONCRETO, QUADRICULADO, 16 FUROS *50 X 50 X 7* CM                                                                                                                                                                                                                                                                                                                                                                                                                                      </v>
          </cell>
          <cell r="C9343" t="str">
            <v xml:space="preserve">UN    </v>
          </cell>
          <cell r="D9343" t="str">
            <v>CR</v>
          </cell>
          <cell r="E9343" t="str">
            <v>25,69</v>
          </cell>
        </row>
        <row r="9344">
          <cell r="A9344">
            <v>10577</v>
          </cell>
          <cell r="B9344" t="str">
            <v xml:space="preserve">ELEMENTO VAZADO DE CONCRETO, QUADRICULADO, 25 FUROS *50 X 50 X 5* CM                                                                                                                                                                                                                                                                                                                                                                                                                                      </v>
          </cell>
          <cell r="C9344" t="str">
            <v xml:space="preserve">UN    </v>
          </cell>
          <cell r="D9344" t="str">
            <v>CR</v>
          </cell>
          <cell r="E9344" t="str">
            <v>22,79</v>
          </cell>
        </row>
        <row r="9345">
          <cell r="A9345">
            <v>10583</v>
          </cell>
          <cell r="B9345" t="str">
            <v xml:space="preserve">ELEMENTO VAZADO DE CONCRETO, VENEZIANA *39 X 22 X 15* CM                                                                                                                                                                                                                                                                                                                                                                                                                                                  </v>
          </cell>
          <cell r="C9345" t="str">
            <v xml:space="preserve">UN    </v>
          </cell>
          <cell r="D9345" t="str">
            <v>CR</v>
          </cell>
          <cell r="E9345" t="str">
            <v>11,84</v>
          </cell>
        </row>
        <row r="9346">
          <cell r="A9346">
            <v>10579</v>
          </cell>
          <cell r="B9346" t="str">
            <v xml:space="preserve">ELEMENTO VAZADO DE CONCRETO, VENEZIANA *39 X 29 X 10* CM                                                                                                                                                                                                                                                                                                                                                                                                                                                  </v>
          </cell>
          <cell r="C9346" t="str">
            <v xml:space="preserve">UN    </v>
          </cell>
          <cell r="D9346" t="str">
            <v>CR</v>
          </cell>
          <cell r="E9346" t="str">
            <v>20,64</v>
          </cell>
        </row>
        <row r="9347">
          <cell r="A9347">
            <v>10582</v>
          </cell>
          <cell r="B9347" t="str">
            <v xml:space="preserve">ELEMENTO VAZADO DE CONCRETO, VENEZIANA *40 X 10 X 10* CM                                                                                                                                                                                                                                                                                                                                                                                                                                                  </v>
          </cell>
          <cell r="C9347" t="str">
            <v xml:space="preserve">UN    </v>
          </cell>
          <cell r="D9347" t="str">
            <v>CR</v>
          </cell>
          <cell r="E9347" t="str">
            <v>10,42</v>
          </cell>
        </row>
        <row r="9348">
          <cell r="A9348">
            <v>2436</v>
          </cell>
          <cell r="B9348" t="str">
            <v xml:space="preserve">ELETRICISTA (HORISTA)                                                                                                                                                                                                                                                                                                                                                                                                                                                                                     </v>
          </cell>
          <cell r="C9348" t="str">
            <v xml:space="preserve">H     </v>
          </cell>
          <cell r="D9348" t="str">
            <v xml:space="preserve">C </v>
          </cell>
          <cell r="E9348" t="str">
            <v>15,27</v>
          </cell>
        </row>
        <row r="9349">
          <cell r="A9349">
            <v>40918</v>
          </cell>
          <cell r="B9349" t="str">
            <v xml:space="preserve">ELETRICISTA (MENSALISTA)                                                                                                                                                                                                                                                                                                                                                                                                                                                                                  </v>
          </cell>
          <cell r="C9349" t="str">
            <v xml:space="preserve">MES   </v>
          </cell>
          <cell r="D9349" t="str">
            <v>CR</v>
          </cell>
          <cell r="E9349" t="str">
            <v>2.694,34</v>
          </cell>
        </row>
        <row r="9350">
          <cell r="A9350">
            <v>2439</v>
          </cell>
          <cell r="B9350" t="str">
            <v xml:space="preserve">ELETRICISTA DE MANUTENCAO INDUSTRIAL (HORISTA)                                                                                                                                                                                                                                                                                                                                                                                                                                                            </v>
          </cell>
          <cell r="C9350" t="str">
            <v xml:space="preserve">H     </v>
          </cell>
          <cell r="D9350" t="str">
            <v>CR</v>
          </cell>
          <cell r="E9350" t="str">
            <v>15,27</v>
          </cell>
        </row>
        <row r="9351">
          <cell r="A9351">
            <v>40923</v>
          </cell>
          <cell r="B9351" t="str">
            <v xml:space="preserve">ELETRICISTA DE MANUTENCAO INDUSTRIAL (MENSALISTA)                                                                                                                                                                                                                                                                                                                                                                                                                                                         </v>
          </cell>
          <cell r="C9351" t="str">
            <v xml:space="preserve">MES   </v>
          </cell>
          <cell r="D9351" t="str">
            <v>CR</v>
          </cell>
          <cell r="E9351" t="str">
            <v>2.694,34</v>
          </cell>
        </row>
        <row r="9352">
          <cell r="A9352">
            <v>10998</v>
          </cell>
          <cell r="B9352" t="str">
            <v xml:space="preserve">ELETRODO REVESTIDO AWS - E-6010, DIAMETRO IGUAL A 4,00 MM                                                                                                                                                                                                                                                                                                                                                                                                                                                 </v>
          </cell>
          <cell r="C9352" t="str">
            <v xml:space="preserve">KG    </v>
          </cell>
          <cell r="D9352" t="str">
            <v>CR</v>
          </cell>
          <cell r="E9352" t="str">
            <v>33,54</v>
          </cell>
        </row>
        <row r="9353">
          <cell r="A9353">
            <v>11002</v>
          </cell>
          <cell r="B9353" t="str">
            <v xml:space="preserve">ELETRODO REVESTIDO AWS - E6013, DIAMETRO IGUAL A 2,50 MM                                                                                                                                                                                                                                                                                                                                                                                                                                                  </v>
          </cell>
          <cell r="C9353" t="str">
            <v xml:space="preserve">KG    </v>
          </cell>
          <cell r="D9353" t="str">
            <v>CR</v>
          </cell>
          <cell r="E9353" t="str">
            <v>30,73</v>
          </cell>
        </row>
        <row r="9354">
          <cell r="A9354">
            <v>10999</v>
          </cell>
          <cell r="B9354" t="str">
            <v xml:space="preserve">ELETRODO REVESTIDO AWS - E6013, DIAMETRO IGUAL A 4,00 MM                                                                                                                                                                                                                                                                                                                                                                                                                                                  </v>
          </cell>
          <cell r="C9354" t="str">
            <v xml:space="preserve">KG    </v>
          </cell>
          <cell r="D9354" t="str">
            <v>CR</v>
          </cell>
          <cell r="E9354" t="str">
            <v>29,52</v>
          </cell>
        </row>
        <row r="9355">
          <cell r="A9355">
            <v>10997</v>
          </cell>
          <cell r="B9355" t="str">
            <v xml:space="preserve">ELETRODO REVESTIDO AWS - E7018, DIAMETRO IGUAL A 4,00 MM                                                                                                                                                                                                                                                                                                                                                                                                                                                  </v>
          </cell>
          <cell r="C9355" t="str">
            <v xml:space="preserve">KG    </v>
          </cell>
          <cell r="D9355" t="str">
            <v xml:space="preserve">C </v>
          </cell>
          <cell r="E9355" t="str">
            <v>32,00</v>
          </cell>
        </row>
        <row r="9356">
          <cell r="A9356">
            <v>2685</v>
          </cell>
          <cell r="B9356" t="str">
            <v xml:space="preserve">ELETRODUTO DE PVC RIGIDO ROSCAVEL DE 1 ", SEM LUVA                                                                                                                                                                                                                                                                                                                                                                                                                                                        </v>
          </cell>
          <cell r="C9356" t="str">
            <v xml:space="preserve">M     </v>
          </cell>
          <cell r="D9356" t="str">
            <v>CR</v>
          </cell>
          <cell r="E9356" t="str">
            <v>7,96</v>
          </cell>
        </row>
        <row r="9357">
          <cell r="A9357">
            <v>2680</v>
          </cell>
          <cell r="B9357" t="str">
            <v xml:space="preserve">ELETRODUTO DE PVC RIGIDO ROSCAVEL DE 1 1/2 ", SEM LUVA                                                                                                                                                                                                                                                                                                                                                                                                                                                    </v>
          </cell>
          <cell r="C9357" t="str">
            <v xml:space="preserve">M     </v>
          </cell>
          <cell r="D9357" t="str">
            <v>CR</v>
          </cell>
          <cell r="E9357" t="str">
            <v>11,64</v>
          </cell>
        </row>
        <row r="9358">
          <cell r="A9358">
            <v>2684</v>
          </cell>
          <cell r="B9358" t="str">
            <v xml:space="preserve">ELETRODUTO DE PVC RIGIDO ROSCAVEL DE 1 1/4 ", SEM LUVA                                                                                                                                                                                                                                                                                                                                                                                                                                                    </v>
          </cell>
          <cell r="C9358" t="str">
            <v xml:space="preserve">M     </v>
          </cell>
          <cell r="D9358" t="str">
            <v>CR</v>
          </cell>
          <cell r="E9358" t="str">
            <v>10,59</v>
          </cell>
        </row>
        <row r="9359">
          <cell r="A9359">
            <v>2673</v>
          </cell>
          <cell r="B9359" t="str">
            <v xml:space="preserve">ELETRODUTO DE PVC RIGIDO ROSCAVEL DE 1/2 ", SEM LUVA                                                                                                                                                                                                                                                                                                                                                                                                                                                      </v>
          </cell>
          <cell r="C9359" t="str">
            <v xml:space="preserve">M     </v>
          </cell>
          <cell r="D9359" t="str">
            <v xml:space="preserve">C </v>
          </cell>
          <cell r="E9359" t="str">
            <v>4,09</v>
          </cell>
        </row>
        <row r="9360">
          <cell r="A9360">
            <v>2681</v>
          </cell>
          <cell r="B9360" t="str">
            <v xml:space="preserve">ELETRODUTO DE PVC RIGIDO ROSCAVEL DE 2 ", SEM LUVA                                                                                                                                                                                                                                                                                                                                                                                                                                                        </v>
          </cell>
          <cell r="C9360" t="str">
            <v xml:space="preserve">M     </v>
          </cell>
          <cell r="D9360" t="str">
            <v>CR</v>
          </cell>
          <cell r="E9360" t="str">
            <v>19,03</v>
          </cell>
        </row>
        <row r="9361">
          <cell r="A9361">
            <v>2682</v>
          </cell>
          <cell r="B9361" t="str">
            <v xml:space="preserve">ELETRODUTO DE PVC RIGIDO ROSCAVEL DE 2 1/2 ", SEM LUVA                                                                                                                                                                                                                                                                                                                                                                                                                                                    </v>
          </cell>
          <cell r="C9361" t="str">
            <v xml:space="preserve">M     </v>
          </cell>
          <cell r="D9361" t="str">
            <v>CR</v>
          </cell>
          <cell r="E9361" t="str">
            <v>27,77</v>
          </cell>
        </row>
        <row r="9362">
          <cell r="A9362">
            <v>2686</v>
          </cell>
          <cell r="B9362" t="str">
            <v xml:space="preserve">ELETRODUTO DE PVC RIGIDO ROSCAVEL DE 3 ", SEM LUVA                                                                                                                                                                                                                                                                                                                                                                                                                                                        </v>
          </cell>
          <cell r="C9362" t="str">
            <v xml:space="preserve">M     </v>
          </cell>
          <cell r="D9362" t="str">
            <v>CR</v>
          </cell>
          <cell r="E9362" t="str">
            <v>34,82</v>
          </cell>
        </row>
        <row r="9363">
          <cell r="A9363">
            <v>2674</v>
          </cell>
          <cell r="B9363" t="str">
            <v xml:space="preserve">ELETRODUTO DE PVC RIGIDO ROSCAVEL DE 3/4 ", SEM LUVA                                                                                                                                                                                                                                                                                                                                                                                                                                                      </v>
          </cell>
          <cell r="C9363" t="str">
            <v xml:space="preserve">M     </v>
          </cell>
          <cell r="D9363" t="str">
            <v>CR</v>
          </cell>
          <cell r="E9363" t="str">
            <v>5,09</v>
          </cell>
        </row>
        <row r="9364">
          <cell r="A9364">
            <v>2683</v>
          </cell>
          <cell r="B9364" t="str">
            <v xml:space="preserve">ELETRODUTO DE PVC RIGIDO ROSCAVEL DE 4 ", SEM LUVA                                                                                                                                                                                                                                                                                                                                                                                                                                                        </v>
          </cell>
          <cell r="C9364" t="str">
            <v xml:space="preserve">M     </v>
          </cell>
          <cell r="D9364" t="str">
            <v>CR</v>
          </cell>
          <cell r="E9364" t="str">
            <v>54,87</v>
          </cell>
        </row>
        <row r="9365">
          <cell r="A9365">
            <v>2676</v>
          </cell>
          <cell r="B9365" t="str">
            <v xml:space="preserve">ELETRODUTO DE PVC RIGIDO SOLDAVEL, CLASSE B, DE 20 MM                                                                                                                                                                                                                                                                                                                                                                                                                                                     </v>
          </cell>
          <cell r="C9365" t="str">
            <v xml:space="preserve">M     </v>
          </cell>
          <cell r="D9365" t="str">
            <v>CR</v>
          </cell>
          <cell r="E9365" t="str">
            <v>2,38</v>
          </cell>
        </row>
        <row r="9366">
          <cell r="A9366">
            <v>2678</v>
          </cell>
          <cell r="B9366" t="str">
            <v xml:space="preserve">ELETRODUTO DE PVC RIGIDO SOLDAVEL, CLASSE B, DE 25 MM                                                                                                                                                                                                                                                                                                                                                                                                                                                     </v>
          </cell>
          <cell r="C9366" t="str">
            <v xml:space="preserve">M     </v>
          </cell>
          <cell r="D9366" t="str">
            <v>CR</v>
          </cell>
          <cell r="E9366" t="str">
            <v>2,98</v>
          </cell>
        </row>
        <row r="9367">
          <cell r="A9367">
            <v>2679</v>
          </cell>
          <cell r="B9367" t="str">
            <v xml:space="preserve">ELETRODUTO DE PVC RIGIDO SOLDAVEL, CLASSE B, DE 32 MM                                                                                                                                                                                                                                                                                                                                                                                                                                                     </v>
          </cell>
          <cell r="C9367" t="str">
            <v xml:space="preserve">M     </v>
          </cell>
          <cell r="D9367" t="str">
            <v>CR</v>
          </cell>
          <cell r="E9367" t="str">
            <v>4,59</v>
          </cell>
        </row>
        <row r="9368">
          <cell r="A9368">
            <v>12070</v>
          </cell>
          <cell r="B9368" t="str">
            <v xml:space="preserve">ELETRODUTO DE PVC RIGIDO SOLDAVEL, CLASSE B, DE 40 MM                                                                                                                                                                                                                                                                                                                                                                                                                                                     </v>
          </cell>
          <cell r="C9368" t="str">
            <v xml:space="preserve">M     </v>
          </cell>
          <cell r="D9368" t="str">
            <v>CR</v>
          </cell>
          <cell r="E9368" t="str">
            <v>6,39</v>
          </cell>
        </row>
        <row r="9369">
          <cell r="A9369">
            <v>2675</v>
          </cell>
          <cell r="B9369" t="str">
            <v xml:space="preserve">ELETRODUTO DE PVC RIGIDO SOLDAVEL, CLASSE B, DE 50 MM                                                                                                                                                                                                                                                                                                                                                                                                                                                     </v>
          </cell>
          <cell r="C9369" t="str">
            <v xml:space="preserve">M     </v>
          </cell>
          <cell r="D9369" t="str">
            <v>CR</v>
          </cell>
          <cell r="E9369" t="str">
            <v>8,31</v>
          </cell>
        </row>
        <row r="9370">
          <cell r="A9370">
            <v>12067</v>
          </cell>
          <cell r="B9370" t="str">
            <v xml:space="preserve">ELETRODUTO DE PVC RIGIDO SOLDAVEL, CLASSE B, DE 60 MM                                                                                                                                                                                                                                                                                                                                                                                                                                                     </v>
          </cell>
          <cell r="C9370" t="str">
            <v xml:space="preserve">M     </v>
          </cell>
          <cell r="D9370" t="str">
            <v>CR</v>
          </cell>
          <cell r="E9370" t="str">
            <v>11,27</v>
          </cell>
        </row>
        <row r="9371">
          <cell r="A9371">
            <v>21136</v>
          </cell>
          <cell r="B9371" t="str">
            <v xml:space="preserve">ELETRODUTO EM ACO GALVANIZADO ELETROLITICO, LEVE, DIAMETRO 1", PAREDE DE 0,90 MM                                                                                                                                                                                                                                                                                                                                                                                                                          </v>
          </cell>
          <cell r="C9371" t="str">
            <v xml:space="preserve">M     </v>
          </cell>
          <cell r="D9371" t="str">
            <v>CR</v>
          </cell>
          <cell r="E9371" t="str">
            <v>12,33</v>
          </cell>
        </row>
        <row r="9372">
          <cell r="A9372">
            <v>21128</v>
          </cell>
          <cell r="B9372" t="str">
            <v xml:space="preserve">ELETRODUTO EM ACO GALVANIZADO ELETROLITICO, LEVE, DIAMETRO 3/4", PAREDE DE 0,90 MM                                                                                                                                                                                                                                                                                                                                                                                                                        </v>
          </cell>
          <cell r="C9372" t="str">
            <v xml:space="preserve">M     </v>
          </cell>
          <cell r="D9372" t="str">
            <v xml:space="preserve">C </v>
          </cell>
          <cell r="E9372" t="str">
            <v>9,54</v>
          </cell>
        </row>
        <row r="9373">
          <cell r="A9373">
            <v>21130</v>
          </cell>
          <cell r="B9373" t="str">
            <v xml:space="preserve">ELETRODUTO EM ACO GALVANIZADO ELETROLITICO, SEMI-PESADO, DIAMETRO 1 1/2", PAREDE DE 1,20 MM                                                                                                                                                                                                                                                                                                                                                                                                               </v>
          </cell>
          <cell r="C9373" t="str">
            <v xml:space="preserve">M     </v>
          </cell>
          <cell r="D9373" t="str">
            <v>CR</v>
          </cell>
          <cell r="E9373" t="str">
            <v>24,09</v>
          </cell>
        </row>
        <row r="9374">
          <cell r="A9374">
            <v>21135</v>
          </cell>
          <cell r="B9374" t="str">
            <v xml:space="preserve">ELETRODUTO EM ACO GALVANIZADO ELETROLITICO, SEMI-PESADO, DIAMETRO 1 1/4", PAREDE DE 1,20 MM                                                                                                                                                                                                                                                                                                                                                                                                               </v>
          </cell>
          <cell r="C9374" t="str">
            <v xml:space="preserve">M     </v>
          </cell>
          <cell r="D9374" t="str">
            <v>CR</v>
          </cell>
          <cell r="E9374" t="str">
            <v>23,72</v>
          </cell>
        </row>
        <row r="9375">
          <cell r="A9375">
            <v>40401</v>
          </cell>
          <cell r="B9375" t="str">
            <v xml:space="preserve">ELETRODUTO FLEXIVEL PLANO EM PEAD, COR PRETA E LARANJA,  DIAMETRO 32 MM                                                                                                                                                                                                                                                                                                                                                                                                                                   </v>
          </cell>
          <cell r="C9375" t="str">
            <v xml:space="preserve">M     </v>
          </cell>
          <cell r="D9375" t="str">
            <v>CR</v>
          </cell>
          <cell r="E9375" t="str">
            <v>4,74</v>
          </cell>
        </row>
        <row r="9376">
          <cell r="A9376">
            <v>40402</v>
          </cell>
          <cell r="B9376" t="str">
            <v xml:space="preserve">ELETRODUTO FLEXIVEL PLANO EM PEAD, COR PRETA E LARANJA,  DIAMETRO 40 MM                                                                                                                                                                                                                                                                                                                                                                                                                                   </v>
          </cell>
          <cell r="C9376" t="str">
            <v xml:space="preserve">M     </v>
          </cell>
          <cell r="D9376" t="str">
            <v>CR</v>
          </cell>
          <cell r="E9376" t="str">
            <v>6,08</v>
          </cell>
        </row>
        <row r="9377">
          <cell r="A9377">
            <v>40400</v>
          </cell>
          <cell r="B9377" t="str">
            <v xml:space="preserve">ELETRODUTO FLEXIVEL PLANO EM PEAD, COR PRETA E LARANJA, DIAMETRO 25 MM                                                                                                                                                                                                                                                                                                                                                                                                                                    </v>
          </cell>
          <cell r="C9377" t="str">
            <v xml:space="preserve">M     </v>
          </cell>
          <cell r="D9377" t="str">
            <v>CR</v>
          </cell>
          <cell r="E9377" t="str">
            <v>3,22</v>
          </cell>
        </row>
        <row r="9378">
          <cell r="A9378">
            <v>2504</v>
          </cell>
          <cell r="B9378" t="str">
            <v xml:space="preserve">ELETRODUTO FLEXIVEL, EM ACO GALVANIZADO, REVESTIDO EXTERNAMENTE COM PVC PRETO, DIAMETRO EXTERNO DE 25 MM (3/4"), TIPO SEALTUBO                                                                                                                                                                                                                                                                                                                                                                            </v>
          </cell>
          <cell r="C9378" t="str">
            <v xml:space="preserve">M     </v>
          </cell>
          <cell r="D9378" t="str">
            <v>CR</v>
          </cell>
          <cell r="E9378" t="str">
            <v>10,58</v>
          </cell>
        </row>
        <row r="9379">
          <cell r="A9379">
            <v>2501</v>
          </cell>
          <cell r="B9379" t="str">
            <v xml:space="preserve">ELETRODUTO FLEXIVEL, EM ACO GALVANIZADO, REVESTIDO EXTERNAMENTE COM PVC PRETO, DIAMETRO EXTERNO DE 32 MM (1"), TIPO SEALTUBO                                                                                                                                                                                                                                                                                                                                                                              </v>
          </cell>
          <cell r="C9379" t="str">
            <v xml:space="preserve">M     </v>
          </cell>
          <cell r="D9379" t="str">
            <v>CR</v>
          </cell>
          <cell r="E9379" t="str">
            <v>13,88</v>
          </cell>
        </row>
        <row r="9380">
          <cell r="A9380">
            <v>2502</v>
          </cell>
          <cell r="B9380" t="str">
            <v xml:space="preserve">ELETRODUTO FLEXIVEL, EM ACO GALVANIZADO, REVESTIDO EXTERNAMENTE COM PVC PRETO, DIAMETRO EXTERNO DE 40 MM (1 1/4"), TIPO SEALTUBO                                                                                                                                                                                                                                                                                                                                                                          </v>
          </cell>
          <cell r="C9380" t="str">
            <v xml:space="preserve">M     </v>
          </cell>
          <cell r="D9380" t="str">
            <v>CR</v>
          </cell>
          <cell r="E9380" t="str">
            <v>20,94</v>
          </cell>
        </row>
        <row r="9381">
          <cell r="A9381">
            <v>2503</v>
          </cell>
          <cell r="B9381" t="str">
            <v xml:space="preserve">ELETRODUTO FLEXIVEL, EM ACO GALVANIZADO, REVESTIDO EXTERNAMENTE COM PVC PRETO, DIAMETRO EXTERNO DE 50 MM( 1 1/2"), TIPO SEALTUBO                                                                                                                                                                                                                                                                                                                                                                          </v>
          </cell>
          <cell r="C9381" t="str">
            <v xml:space="preserve">M     </v>
          </cell>
          <cell r="D9381" t="str">
            <v>CR</v>
          </cell>
          <cell r="E9381" t="str">
            <v>26,96</v>
          </cell>
        </row>
        <row r="9382">
          <cell r="A9382">
            <v>2500</v>
          </cell>
          <cell r="B9382" t="str">
            <v xml:space="preserve">ELETRODUTO FLEXIVEL, EM ACO GALVANIZADO, REVESTIDO EXTERNAMENTE COM PVC PRETO, DIAMETRO EXTERNO DE 60 MM (2"), TIPO SEALTUBO                                                                                                                                                                                                                                                                                                                                                                              </v>
          </cell>
          <cell r="C9382" t="str">
            <v xml:space="preserve">M     </v>
          </cell>
          <cell r="D9382" t="str">
            <v>CR</v>
          </cell>
          <cell r="E9382" t="str">
            <v>35,91</v>
          </cell>
        </row>
        <row r="9383">
          <cell r="A9383">
            <v>2505</v>
          </cell>
          <cell r="B9383" t="str">
            <v xml:space="preserve">ELETRODUTO FLEXIVEL, EM ACO GALVANIZADO, REVESTIDO EXTERNAMENTE COM PVC PRETO, DIAMETRO EXTERNO DE 75 MM (2 1/2"), TIPO SEALTUBO                                                                                                                                                                                                                                                                                                                                                                          </v>
          </cell>
          <cell r="C9383" t="str">
            <v xml:space="preserve">M     </v>
          </cell>
          <cell r="D9383" t="str">
            <v>CR</v>
          </cell>
          <cell r="E9383" t="str">
            <v>55,96</v>
          </cell>
        </row>
        <row r="9384">
          <cell r="A9384">
            <v>12056</v>
          </cell>
          <cell r="B9384" t="str">
            <v xml:space="preserve">ELETRODUTO FLEXIVEL, EM ACO, TIPO CONDUITE, DIAMETRO DE 1 1/2"                                                                                                                                                                                                                                                                                                                                                                                                                                            </v>
          </cell>
          <cell r="C9384" t="str">
            <v xml:space="preserve">M     </v>
          </cell>
          <cell r="D9384" t="str">
            <v>CR</v>
          </cell>
          <cell r="E9384" t="str">
            <v>22,61</v>
          </cell>
        </row>
        <row r="9385">
          <cell r="A9385">
            <v>12057</v>
          </cell>
          <cell r="B9385" t="str">
            <v xml:space="preserve">ELETRODUTO FLEXIVEL, EM ACO, TIPO CONDUITE, DIAMETRO DE 1 1/4"                                                                                                                                                                                                                                                                                                                                                                                                                                            </v>
          </cell>
          <cell r="C9385" t="str">
            <v xml:space="preserve">M     </v>
          </cell>
          <cell r="D9385" t="str">
            <v>CR</v>
          </cell>
          <cell r="E9385" t="str">
            <v>19,20</v>
          </cell>
        </row>
        <row r="9386">
          <cell r="A9386">
            <v>12059</v>
          </cell>
          <cell r="B9386" t="str">
            <v xml:space="preserve">ELETRODUTO FLEXIVEL, EM ACO, TIPO CONDUITE, DIAMETRO DE 1/2"                                                                                                                                                                                                                                                                                                                                                                                                                                              </v>
          </cell>
          <cell r="C9386" t="str">
            <v xml:space="preserve">M     </v>
          </cell>
          <cell r="D9386" t="str">
            <v>CR</v>
          </cell>
          <cell r="E9386" t="str">
            <v>6,74</v>
          </cell>
        </row>
        <row r="9387">
          <cell r="A9387">
            <v>12058</v>
          </cell>
          <cell r="B9387" t="str">
            <v xml:space="preserve">ELETRODUTO FLEXIVEL, EM ACO, TIPO CONDUITE, DIAMETRO DE 1"                                                                                                                                                                                                                                                                                                                                                                                                                                                </v>
          </cell>
          <cell r="C9387" t="str">
            <v xml:space="preserve">M     </v>
          </cell>
          <cell r="D9387" t="str">
            <v>CR</v>
          </cell>
          <cell r="E9387" t="str">
            <v>11,97</v>
          </cell>
        </row>
        <row r="9388">
          <cell r="A9388">
            <v>12060</v>
          </cell>
          <cell r="B9388" t="str">
            <v xml:space="preserve">ELETRODUTO FLEXIVEL, EM ACO, TIPO CONDUITE, DIAMETRO DE 2 1/2"                                                                                                                                                                                                                                                                                                                                                                                                                                            </v>
          </cell>
          <cell r="C9388" t="str">
            <v xml:space="preserve">M     </v>
          </cell>
          <cell r="D9388" t="str">
            <v>CR</v>
          </cell>
          <cell r="E9388" t="str">
            <v>49,90</v>
          </cell>
        </row>
        <row r="9389">
          <cell r="A9389">
            <v>12061</v>
          </cell>
          <cell r="B9389" t="str">
            <v xml:space="preserve">ELETRODUTO FLEXIVEL, EM ACO, TIPO CONDUITE, DIAMETRO DE 2"                                                                                                                                                                                                                                                                                                                                                                                                                                                </v>
          </cell>
          <cell r="C9389" t="str">
            <v xml:space="preserve">M     </v>
          </cell>
          <cell r="D9389" t="str">
            <v>CR</v>
          </cell>
          <cell r="E9389" t="str">
            <v>30,47</v>
          </cell>
        </row>
        <row r="9390">
          <cell r="A9390">
            <v>12062</v>
          </cell>
          <cell r="B9390" t="str">
            <v xml:space="preserve">ELETRODUTO FLEXIVEL, EM ACO, TIPO CONDUITE, DIAMETRO DE 3"                                                                                                                                                                                                                                                                                                                                                                                                                                                </v>
          </cell>
          <cell r="C9390" t="str">
            <v xml:space="preserve">M     </v>
          </cell>
          <cell r="D9390" t="str">
            <v>CR</v>
          </cell>
          <cell r="E9390" t="str">
            <v>56,19</v>
          </cell>
        </row>
        <row r="9391">
          <cell r="A9391">
            <v>21137</v>
          </cell>
          <cell r="B9391" t="str">
            <v xml:space="preserve">ELETRODUTO METALICO FLEXIVEL REVESTIDO COM PVC PRETO, DIAMETRO EXTERNO DE 15 MM (3/8"), TIPO COPEX                                                                                                                                                                                                                                                                                                                                                                                                        </v>
          </cell>
          <cell r="C9391" t="str">
            <v xml:space="preserve">M     </v>
          </cell>
          <cell r="D9391" t="str">
            <v>CR</v>
          </cell>
          <cell r="E9391" t="str">
            <v>9,76</v>
          </cell>
        </row>
        <row r="9392">
          <cell r="A9392">
            <v>2687</v>
          </cell>
          <cell r="B9392" t="str">
            <v xml:space="preserve">ELETRODUTO PVC FLEXIVEL CORRUGADO, COR AMARELA, DE 16 MM                                                                                                                                                                                                                                                                                                                                                                                                                                                  </v>
          </cell>
          <cell r="C9392" t="str">
            <v xml:space="preserve">M     </v>
          </cell>
          <cell r="D9392" t="str">
            <v>CR</v>
          </cell>
          <cell r="E9392" t="str">
            <v>2,07</v>
          </cell>
        </row>
        <row r="9393">
          <cell r="A9393">
            <v>2689</v>
          </cell>
          <cell r="B9393" t="str">
            <v xml:space="preserve">ELETRODUTO PVC FLEXIVEL CORRUGADO, COR AMARELA, DE 20 MM                                                                                                                                                                                                                                                                                                                                                                                                                                                  </v>
          </cell>
          <cell r="C9393" t="str">
            <v xml:space="preserve">M     </v>
          </cell>
          <cell r="D9393" t="str">
            <v>CR</v>
          </cell>
          <cell r="E9393" t="str">
            <v>2,47</v>
          </cell>
        </row>
        <row r="9394">
          <cell r="A9394">
            <v>2688</v>
          </cell>
          <cell r="B9394" t="str">
            <v xml:space="preserve">ELETRODUTO PVC FLEXIVEL CORRUGADO, COR AMARELA, DE 25 MM                                                                                                                                                                                                                                                                                                                                                                                                                                                  </v>
          </cell>
          <cell r="C9394" t="str">
            <v xml:space="preserve">M     </v>
          </cell>
          <cell r="D9394" t="str">
            <v>CR</v>
          </cell>
          <cell r="E9394" t="str">
            <v>2,68</v>
          </cell>
        </row>
        <row r="9395">
          <cell r="A9395">
            <v>2690</v>
          </cell>
          <cell r="B9395" t="str">
            <v xml:space="preserve">ELETRODUTO PVC FLEXIVEL CORRUGADO, COR AMARELA, DE 32 MM                                                                                                                                                                                                                                                                                                                                                                                                                                                  </v>
          </cell>
          <cell r="C9395" t="str">
            <v xml:space="preserve">M     </v>
          </cell>
          <cell r="D9395" t="str">
            <v>CR</v>
          </cell>
          <cell r="E9395" t="str">
            <v>4,58</v>
          </cell>
        </row>
        <row r="9396">
          <cell r="A9396">
            <v>39243</v>
          </cell>
          <cell r="B9396" t="str">
            <v xml:space="preserve">ELETRODUTO PVC FLEXIVEL CORRUGADO, REFORCADO, COR LARANJA, DE 20 MM, PARA LAJES E PISOS                                                                                                                                                                                                                                                                                                                                                                                                                   </v>
          </cell>
          <cell r="C9396" t="str">
            <v xml:space="preserve">M     </v>
          </cell>
          <cell r="D9396" t="str">
            <v>CR</v>
          </cell>
          <cell r="E9396" t="str">
            <v>3,02</v>
          </cell>
        </row>
        <row r="9397">
          <cell r="A9397">
            <v>39244</v>
          </cell>
          <cell r="B9397" t="str">
            <v xml:space="preserve">ELETRODUTO PVC FLEXIVEL CORRUGADO, REFORCADO, COR LARANJA, DE 25 MM, PARA LAJES E PISOS                                                                                                                                                                                                                                                                                                                                                                                                                   </v>
          </cell>
          <cell r="C9397" t="str">
            <v xml:space="preserve">M     </v>
          </cell>
          <cell r="D9397" t="str">
            <v>CR</v>
          </cell>
          <cell r="E9397" t="str">
            <v>4,08</v>
          </cell>
        </row>
        <row r="9398">
          <cell r="A9398">
            <v>39245</v>
          </cell>
          <cell r="B9398" t="str">
            <v xml:space="preserve">ELETRODUTO PVC FLEXIVEL CORRUGADO, REFORCADO, COR LARANJA, DE 32 MM, PARA LAJES E PISOS                                                                                                                                                                                                                                                                                                                                                                                                                   </v>
          </cell>
          <cell r="C9398" t="str">
            <v xml:space="preserve">M     </v>
          </cell>
          <cell r="D9398" t="str">
            <v>CR</v>
          </cell>
          <cell r="E9398" t="str">
            <v>7,85</v>
          </cell>
        </row>
        <row r="9399">
          <cell r="A9399">
            <v>39254</v>
          </cell>
          <cell r="B9399" t="str">
            <v xml:space="preserve">ELETRODUTO/CONDULETE DE PVC RIGIDO, LISO, COR CINZA, DE 1/2", PARA INSTALACOES APARENTES (NBR 5410)                                                                                                                                                                                                                                                                                                                                                                                                       </v>
          </cell>
          <cell r="C9399" t="str">
            <v xml:space="preserve">M     </v>
          </cell>
          <cell r="D9399" t="str">
            <v>CR</v>
          </cell>
          <cell r="E9399" t="str">
            <v>11,75</v>
          </cell>
        </row>
        <row r="9400">
          <cell r="A9400">
            <v>39255</v>
          </cell>
          <cell r="B9400" t="str">
            <v xml:space="preserve">ELETRODUTO/CONDULETE DE PVC RIGIDO, LISO, COR CINZA, DE 1", PARA INSTALACOES APARENTES (NBR 5410)                                                                                                                                                                                                                                                                                                                                                                                                         </v>
          </cell>
          <cell r="C9400" t="str">
            <v xml:space="preserve">M     </v>
          </cell>
          <cell r="D9400" t="str">
            <v>CR</v>
          </cell>
          <cell r="E9400" t="str">
            <v>21,73</v>
          </cell>
        </row>
        <row r="9401">
          <cell r="A9401">
            <v>39253</v>
          </cell>
          <cell r="B9401" t="str">
            <v xml:space="preserve">ELETRODUTO/CONDULETE DE PVC RIGIDO, LISO, COR CINZA, DE 3/4", PARA INSTALACOES APARENTES (NBR 5410)                                                                                                                                                                                                                                                                                                                                                                                                       </v>
          </cell>
          <cell r="C9401" t="str">
            <v xml:space="preserve">M     </v>
          </cell>
          <cell r="D9401" t="str">
            <v>CR</v>
          </cell>
          <cell r="E9401" t="str">
            <v>14,97</v>
          </cell>
        </row>
        <row r="9402">
          <cell r="A9402">
            <v>39246</v>
          </cell>
          <cell r="B9402" t="str">
            <v xml:space="preserve">ELETRODUTO/DUTO PEAD FLEXIVEL PAREDE SIMPLES, CORRUGACAO HELICOIDAL, COR PRETA, SEM ROSCA, DE 1 1/2", PARA CABEAMENTO SUBTERRANEO (NBR 15715)                                                                                                                                                                                                                                                                                                                                                             </v>
          </cell>
          <cell r="C9402" t="str">
            <v xml:space="preserve">M     </v>
          </cell>
          <cell r="D9402" t="str">
            <v>CR</v>
          </cell>
          <cell r="E9402" t="str">
            <v>8,23</v>
          </cell>
        </row>
        <row r="9403">
          <cell r="A9403">
            <v>39247</v>
          </cell>
          <cell r="B9403" t="str">
            <v xml:space="preserve">ELETRODUTO/DUTO PEAD FLEXIVEL PAREDE SIMPLES, CORRUGACAO HELICOIDAL, COR PRETA, SEM ROSCA, DE 1 1/4", PARA CABEAMENTO SUBTERRANEO (NBR 15715)                                                                                                                                                                                                                                                                                                                                                             </v>
          </cell>
          <cell r="C9403" t="str">
            <v xml:space="preserve">M     </v>
          </cell>
          <cell r="D9403" t="str">
            <v>CR</v>
          </cell>
          <cell r="E9403" t="str">
            <v>7,18</v>
          </cell>
        </row>
        <row r="9404">
          <cell r="A9404">
            <v>2446</v>
          </cell>
          <cell r="B9404" t="str">
            <v xml:space="preserve">ELETRODUTO/DUTO PEAD FLEXIVEL PAREDE SIMPLES, CORRUGACAO HELICOIDAL, COR PRETA, SEM ROSCA, DE 2",  PARA CABEAMENTO SUBTERRANEO (NBR 15715)                                                                                                                                                                                                                                                                                                                                                                </v>
          </cell>
          <cell r="C9404" t="str">
            <v xml:space="preserve">M     </v>
          </cell>
          <cell r="D9404" t="str">
            <v xml:space="preserve">C </v>
          </cell>
          <cell r="E9404" t="str">
            <v>11,82</v>
          </cell>
        </row>
        <row r="9405">
          <cell r="A9405">
            <v>2442</v>
          </cell>
          <cell r="B9405" t="str">
            <v xml:space="preserve">ELETRODUTO/DUTO PEAD FLEXIVEL PAREDE SIMPLES, CORRUGACAO HELICOIDAL, COR PRETA, SEM ROSCA, DE 3",  PARA CABEAMENTO SUBTERRANEO (NBR 15715)                                                                                                                                                                                                                                                                                                                                                                </v>
          </cell>
          <cell r="C9405" t="str">
            <v xml:space="preserve">M     </v>
          </cell>
          <cell r="D9405" t="str">
            <v>CR</v>
          </cell>
          <cell r="E9405" t="str">
            <v>16,56</v>
          </cell>
        </row>
        <row r="9406">
          <cell r="A9406">
            <v>39248</v>
          </cell>
          <cell r="B9406" t="str">
            <v xml:space="preserve">ELETRODUTO/DUTO PEAD FLEXIVEL PAREDE SIMPLES, CORRUGACAO HELICOIDAL, COR PRETA, SEM ROSCA, DE 4", PARA CABEAMENTO SUBTERRANEO (NBR 15715)                                                                                                                                                                                                                                                                                                                                                                 </v>
          </cell>
          <cell r="C9406" t="str">
            <v xml:space="preserve">M     </v>
          </cell>
          <cell r="D9406" t="str">
            <v>CR</v>
          </cell>
          <cell r="E9406" t="str">
            <v>23,08</v>
          </cell>
        </row>
        <row r="9407">
          <cell r="A9407">
            <v>2438</v>
          </cell>
          <cell r="B9407" t="str">
            <v xml:space="preserve">ELETROTECNICO (HORISTA)                                                                                                                                                                                                                                                                                                                                                                                                                                                                                   </v>
          </cell>
          <cell r="C9407" t="str">
            <v xml:space="preserve">H     </v>
          </cell>
          <cell r="D9407" t="str">
            <v>CR</v>
          </cell>
          <cell r="E9407" t="str">
            <v>21,25</v>
          </cell>
        </row>
        <row r="9408">
          <cell r="A9408">
            <v>40922</v>
          </cell>
          <cell r="B9408" t="str">
            <v xml:space="preserve">ELETROTECNICO (MENSALISTA)                                                                                                                                                                                                                                                                                                                                                                                                                                                                                </v>
          </cell>
          <cell r="C9408" t="str">
            <v xml:space="preserve">MES   </v>
          </cell>
          <cell r="D9408" t="str">
            <v>CR</v>
          </cell>
          <cell r="E9408" t="str">
            <v>3.751,33</v>
          </cell>
        </row>
        <row r="9409">
          <cell r="A9409">
            <v>36486</v>
          </cell>
          <cell r="B9409" t="str">
            <v xml:space="preserve">ELEVADOR DE CARGA A CABO, CABINE SEMI FECHADA 2,0 X 1,5 X 2,0 M, CAPACIDADE DE CARGA 1000 KG, TORRE  2,38 X 2,21 X 15 M, GUINCHO DE EMBREAGEM, FREIO DE SEGURANCA, LIMITADOR DE VELOCIDADE E CANCELA                                                                                                                                                                                                                                                                                                      </v>
          </cell>
          <cell r="C9409" t="str">
            <v xml:space="preserve">UN    </v>
          </cell>
          <cell r="D9409" t="str">
            <v>AS</v>
          </cell>
          <cell r="E9409" t="str">
            <v>68.306,53</v>
          </cell>
        </row>
        <row r="9410">
          <cell r="A9410">
            <v>37777</v>
          </cell>
          <cell r="B9410" t="str">
            <v xml:space="preserve">ELEVADOR DE CREMALHEIRA CABINE FECHADA 1,5 X 2,5 X 2,35 M (UMA POR TORRE), CAPACIDADE DE CARGA 1200 KG (15 PESSOAS), TORRE  24 M (16 MODULOS), FREIO DE SEGURANCA, LIMITADOR DE CARGA                                                                                                                                                                                                                                                                                                                     </v>
          </cell>
          <cell r="C9410" t="str">
            <v xml:space="preserve">UN    </v>
          </cell>
          <cell r="D9410" t="str">
            <v>AS</v>
          </cell>
          <cell r="E9410" t="str">
            <v>321.585,81</v>
          </cell>
        </row>
        <row r="9411">
          <cell r="A9411">
            <v>12624</v>
          </cell>
          <cell r="B9411" t="str">
            <v xml:space="preserve">EMENDA PARA CALHA PLUVIAL, PVC, DIAMETRO ENTRE 119 E 170 MM, PARA DRENAGEM PLUVIAL PREDIAL                                                                                                                                                                                                                                                                                                                                                                                                                </v>
          </cell>
          <cell r="C9411" t="str">
            <v xml:space="preserve">UN    </v>
          </cell>
          <cell r="D9411" t="str">
            <v>CR</v>
          </cell>
          <cell r="E9411" t="str">
            <v>29,02</v>
          </cell>
        </row>
        <row r="9412">
          <cell r="A9412">
            <v>517</v>
          </cell>
          <cell r="B9412" t="str">
            <v xml:space="preserve">EMULSAO ASFALTICA ANIONICA                                                                                                                                                                                                                                                                                                                                                                                                                                                                                </v>
          </cell>
          <cell r="C9412" t="str">
            <v xml:space="preserve">L     </v>
          </cell>
          <cell r="D9412" t="str">
            <v>AS</v>
          </cell>
          <cell r="E9412" t="str">
            <v>8,73</v>
          </cell>
        </row>
        <row r="9413">
          <cell r="A9413">
            <v>37534</v>
          </cell>
          <cell r="B9413" t="str">
            <v xml:space="preserve">EMULSAO EXPLOSIVA EM CARTUCHOS DE 1" X 12", DENSIDADE 1.15 G/CM3, INICIACAO ESPOLETA N. 8 / CORDEL                                                                                                                                                                                                                                                                                                                                                                                                        </v>
          </cell>
          <cell r="C9413" t="str">
            <v xml:space="preserve">KG    </v>
          </cell>
          <cell r="D9413" t="str">
            <v>AS</v>
          </cell>
          <cell r="E9413" t="str">
            <v>19,66</v>
          </cell>
        </row>
        <row r="9414">
          <cell r="A9414">
            <v>37535</v>
          </cell>
          <cell r="B9414" t="str">
            <v xml:space="preserve">EMULSAO EXPLOSIVA EM CARTUCHOS DE 1" X 24", DENSIDADE 1.15 G/CM3, INICIACAO ESPOLETA N. 8 / CORDEL                                                                                                                                                                                                                                                                                                                                                                                                        </v>
          </cell>
          <cell r="C9414" t="str">
            <v xml:space="preserve">KG    </v>
          </cell>
          <cell r="D9414" t="str">
            <v>AS</v>
          </cell>
          <cell r="E9414" t="str">
            <v>19,66</v>
          </cell>
        </row>
        <row r="9415">
          <cell r="A9415">
            <v>37533</v>
          </cell>
          <cell r="B9415" t="str">
            <v xml:space="preserve">EMULSAO EXPLOSIVA EM CARTUCHOS DE 1" X 8", DENSIDADE 1.15 G/CM3, INICIACAO ESPOLETA N. 8 / CORDEL                                                                                                                                                                                                                                                                                                                                                                                                         </v>
          </cell>
          <cell r="C9415" t="str">
            <v xml:space="preserve">KG    </v>
          </cell>
          <cell r="D9415" t="str">
            <v>AS</v>
          </cell>
          <cell r="E9415" t="str">
            <v>19,66</v>
          </cell>
        </row>
        <row r="9416">
          <cell r="A9416">
            <v>37537</v>
          </cell>
          <cell r="B9416" t="str">
            <v xml:space="preserve">EMULSAO EXPLOSIVA EM CARTUCHOS DE 2 1/2" X 24", DENSIDADE 1.15 G/CM3, INICIACAO ESPOLETA N. 8 / CORDEL                                                                                                                                                                                                                                                                                                                                                                                                    </v>
          </cell>
          <cell r="C9416" t="str">
            <v xml:space="preserve">KG    </v>
          </cell>
          <cell r="D9416" t="str">
            <v>AS</v>
          </cell>
          <cell r="E9416" t="str">
            <v>14,88</v>
          </cell>
        </row>
        <row r="9417">
          <cell r="A9417">
            <v>37536</v>
          </cell>
          <cell r="B9417" t="str">
            <v xml:space="preserve">EMULSAO EXPLOSIVA EM CARTUCHOS DE 2 1/4" X 24", DENSIDADE 1.15 G/CM3, INICIACAO ESPOLETA N. 8 / CORDEL                                                                                                                                                                                                                                                                                                                                                                                                    </v>
          </cell>
          <cell r="C9417" t="str">
            <v xml:space="preserve">KG    </v>
          </cell>
          <cell r="D9417" t="str">
            <v>AS</v>
          </cell>
          <cell r="E9417" t="str">
            <v>14,88</v>
          </cell>
        </row>
        <row r="9418">
          <cell r="A9418">
            <v>37532</v>
          </cell>
          <cell r="B9418" t="str">
            <v xml:space="preserve">EMULSAO EXPLOSIVA EM CARTUCHOS DE 2" X 24", DENSIDADE 1.15 G/CM3, INICIACAO ESPOLETA N. 8 / CORDEL                                                                                                                                                                                                                                                                                                                                                                                                        </v>
          </cell>
          <cell r="C9418" t="str">
            <v xml:space="preserve">KG    </v>
          </cell>
          <cell r="D9418" t="str">
            <v>AS</v>
          </cell>
          <cell r="E9418" t="str">
            <v>14,88</v>
          </cell>
        </row>
        <row r="9419">
          <cell r="A9419">
            <v>2696</v>
          </cell>
          <cell r="B9419" t="str">
            <v xml:space="preserve">ENCANADOR OU BOMBEIRO HIDRAULICO (HORISTA)                                                                                                                                                                                                                                                                                                                                                                                                                                                                </v>
          </cell>
          <cell r="C9419" t="str">
            <v xml:space="preserve">H     </v>
          </cell>
          <cell r="D9419" t="str">
            <v xml:space="preserve">C </v>
          </cell>
          <cell r="E9419" t="str">
            <v>15,27</v>
          </cell>
        </row>
        <row r="9420">
          <cell r="A9420">
            <v>40928</v>
          </cell>
          <cell r="B9420" t="str">
            <v xml:space="preserve">ENCANADOR OU BOMBEIRO HIDRAULICO (MENSALISTA)                                                                                                                                                                                                                                                                                                                                                                                                                                                             </v>
          </cell>
          <cell r="C9420" t="str">
            <v xml:space="preserve">MES   </v>
          </cell>
          <cell r="D9420" t="str">
            <v>CR</v>
          </cell>
          <cell r="E9420" t="str">
            <v>2.694,34</v>
          </cell>
        </row>
        <row r="9421">
          <cell r="A9421">
            <v>4083</v>
          </cell>
          <cell r="B9421" t="str">
            <v xml:space="preserve">ENCARREGADO GERAL DE OBRAS (HORISTA)                                                                                                                                                                                                                                                                                                                                                                                                                                                                      </v>
          </cell>
          <cell r="C9421" t="str">
            <v xml:space="preserve">H     </v>
          </cell>
          <cell r="D9421" t="str">
            <v xml:space="preserve">C </v>
          </cell>
          <cell r="E9421" t="str">
            <v>23,93</v>
          </cell>
        </row>
        <row r="9422">
          <cell r="A9422">
            <v>40818</v>
          </cell>
          <cell r="B9422" t="str">
            <v xml:space="preserve">ENCARREGADO GERAL DE OBRAS (MENSALISTA)                                                                                                                                                                                                                                                                                                                                                                                                                                                                   </v>
          </cell>
          <cell r="C9422" t="str">
            <v xml:space="preserve">MES   </v>
          </cell>
          <cell r="D9422" t="str">
            <v>CR</v>
          </cell>
          <cell r="E9422" t="str">
            <v>4.222,87</v>
          </cell>
        </row>
        <row r="9423">
          <cell r="A9423">
            <v>43146</v>
          </cell>
          <cell r="B9423" t="str">
            <v xml:space="preserve">ENDURECEDOR MINERAL DE BASE CIMENTICIA PARA PISO DE CONCRETO                                                                                                                                                                                                                                                                                                                                                                                                                                              </v>
          </cell>
          <cell r="C9423" t="str">
            <v xml:space="preserve">KG    </v>
          </cell>
          <cell r="D9423" t="str">
            <v>CR</v>
          </cell>
          <cell r="E9423" t="str">
            <v>13,55</v>
          </cell>
        </row>
        <row r="9424">
          <cell r="A9424">
            <v>2705</v>
          </cell>
          <cell r="B9424" t="str">
            <v xml:space="preserve">ENERGIA ELETRICA ATE 2000 KWH INDUSTRIAL, SEM DEMANDA                                                                                                                                                                                                                                                                                                                                                                                                                                                     </v>
          </cell>
          <cell r="C9424" t="str">
            <v xml:space="preserve">KWH   </v>
          </cell>
          <cell r="D9424" t="str">
            <v>CR</v>
          </cell>
          <cell r="E9424" t="str">
            <v>1,05</v>
          </cell>
        </row>
        <row r="9425">
          <cell r="A9425">
            <v>14250</v>
          </cell>
          <cell r="B9425" t="str">
            <v xml:space="preserve">ENERGIA ELETRICA COMERCIAL, BAIXA TENSAO, RELATIVA AO CONSUMO DE ATE 100 KWH, INCLUINDO ICMS, PIS/PASEP E COFINS                                                                                                                                                                                                                                                                                                                                                                                          </v>
          </cell>
          <cell r="C9425" t="str">
            <v xml:space="preserve">KWH   </v>
          </cell>
          <cell r="D9425" t="str">
            <v xml:space="preserve">C </v>
          </cell>
          <cell r="E9425" t="str">
            <v>1,07</v>
          </cell>
        </row>
        <row r="9426">
          <cell r="A9426">
            <v>11683</v>
          </cell>
          <cell r="B9426" t="str">
            <v xml:space="preserve">ENGATE / RABICHO FLEXIVEL INOX 1/2 " X 30 CM                                                                                                                                                                                                                                                                                                                                                                                                                                                              </v>
          </cell>
          <cell r="C9426" t="str">
            <v xml:space="preserve">UN    </v>
          </cell>
          <cell r="D9426" t="str">
            <v>CR</v>
          </cell>
          <cell r="E9426" t="str">
            <v>38,94</v>
          </cell>
        </row>
        <row r="9427">
          <cell r="A9427">
            <v>11684</v>
          </cell>
          <cell r="B9427" t="str">
            <v xml:space="preserve">ENGATE / RABICHO FLEXIVEL INOX 1/2 " X 40 CM                                                                                                                                                                                                                                                                                                                                                                                                                                                              </v>
          </cell>
          <cell r="C9427" t="str">
            <v xml:space="preserve">UN    </v>
          </cell>
          <cell r="D9427" t="str">
            <v>CR</v>
          </cell>
          <cell r="E9427" t="str">
            <v>42,62</v>
          </cell>
        </row>
        <row r="9428">
          <cell r="A9428">
            <v>6141</v>
          </cell>
          <cell r="B9428" t="str">
            <v xml:space="preserve">ENGATE/RABICHO FLEXIVEL PLASTICO (PVC OU ABS) BRANCO 1/2 " X 30 CM                                                                                                                                                                                                                                                                                                                                                                                                                                        </v>
          </cell>
          <cell r="C9428" t="str">
            <v xml:space="preserve">UN    </v>
          </cell>
          <cell r="D9428" t="str">
            <v>CR</v>
          </cell>
          <cell r="E9428" t="str">
            <v>5,81</v>
          </cell>
        </row>
        <row r="9429">
          <cell r="A9429">
            <v>11681</v>
          </cell>
          <cell r="B9429" t="str">
            <v xml:space="preserve">ENGATE/RABICHO FLEXIVEL PLASTICO (PVC OU ABS) BRANCO 1/2 " X 40 CM                                                                                                                                                                                                                                                                                                                                                                                                                                        </v>
          </cell>
          <cell r="C9429" t="str">
            <v xml:space="preserve">UN    </v>
          </cell>
          <cell r="D9429" t="str">
            <v>CR</v>
          </cell>
          <cell r="E9429" t="str">
            <v>7,32</v>
          </cell>
        </row>
        <row r="9430">
          <cell r="A9430">
            <v>2706</v>
          </cell>
          <cell r="B9430" t="str">
            <v xml:space="preserve">ENGENHEIRO CIVIL DE OBRA JUNIOR (HORISTA)                                                                                                                                                                                                                                                                                                                                                                                                                                                                 </v>
          </cell>
          <cell r="C9430" t="str">
            <v xml:space="preserve">H     </v>
          </cell>
          <cell r="D9430" t="str">
            <v xml:space="preserve">C </v>
          </cell>
          <cell r="E9430" t="str">
            <v>93,62</v>
          </cell>
        </row>
        <row r="9431">
          <cell r="A9431">
            <v>40811</v>
          </cell>
          <cell r="B9431" t="str">
            <v xml:space="preserve">ENGENHEIRO CIVIL DE OBRA JUNIOR (MENSALISTA)                                                                                                                                                                                                                                                                                                                                                                                                                                                              </v>
          </cell>
          <cell r="C9431" t="str">
            <v xml:space="preserve">MES   </v>
          </cell>
          <cell r="D9431" t="str">
            <v>CR</v>
          </cell>
          <cell r="E9431" t="str">
            <v>16.515,84</v>
          </cell>
        </row>
        <row r="9432">
          <cell r="A9432">
            <v>2707</v>
          </cell>
          <cell r="B9432" t="str">
            <v xml:space="preserve">ENGENHEIRO CIVIL DE OBRA PLENO (HORISTA)                                                                                                                                                                                                                                                                                                                                                                                                                                                                  </v>
          </cell>
          <cell r="C9432" t="str">
            <v xml:space="preserve">H     </v>
          </cell>
          <cell r="D9432" t="str">
            <v>CR</v>
          </cell>
          <cell r="E9432" t="str">
            <v>93,80</v>
          </cell>
        </row>
        <row r="9433">
          <cell r="A9433">
            <v>40813</v>
          </cell>
          <cell r="B9433" t="str">
            <v xml:space="preserve">ENGENHEIRO CIVIL DE OBRA PLENO (MENSALISTA)                                                                                                                                                                                                                                                                                                                                                                                                                                                               </v>
          </cell>
          <cell r="C9433" t="str">
            <v xml:space="preserve">MES   </v>
          </cell>
          <cell r="D9433" t="str">
            <v>CR</v>
          </cell>
          <cell r="E9433" t="str">
            <v>16.548,87</v>
          </cell>
        </row>
        <row r="9434">
          <cell r="A9434">
            <v>2708</v>
          </cell>
          <cell r="B9434" t="str">
            <v xml:space="preserve">ENGENHEIRO CIVIL DE OBRA SENIOR (HORISTA)                                                                                                                                                                                                                                                                                                                                                                                                                                                                 </v>
          </cell>
          <cell r="C9434" t="str">
            <v xml:space="preserve">H     </v>
          </cell>
          <cell r="D9434" t="str">
            <v>CR</v>
          </cell>
          <cell r="E9434" t="str">
            <v>110,44</v>
          </cell>
        </row>
        <row r="9435">
          <cell r="A9435">
            <v>40814</v>
          </cell>
          <cell r="B9435" t="str">
            <v xml:space="preserve">ENGENHEIRO CIVIL DE OBRA SENIOR (MENSALISTA)                                                                                                                                                                                                                                                                                                                                                                                                                                                              </v>
          </cell>
          <cell r="C9435" t="str">
            <v xml:space="preserve">MES   </v>
          </cell>
          <cell r="D9435" t="str">
            <v>CR</v>
          </cell>
          <cell r="E9435" t="str">
            <v>19.485,01</v>
          </cell>
        </row>
        <row r="9436">
          <cell r="A9436">
            <v>34779</v>
          </cell>
          <cell r="B9436" t="str">
            <v xml:space="preserve">ENGENHEIRO CIVIL JUNIOR                                                                                                                                                                                                                                                                                                                                                                                                                                                                                   </v>
          </cell>
          <cell r="C9436" t="str">
            <v xml:space="preserve">H     </v>
          </cell>
          <cell r="D9436" t="str">
            <v>CR</v>
          </cell>
          <cell r="E9436" t="str">
            <v>94,98</v>
          </cell>
        </row>
        <row r="9437">
          <cell r="A9437">
            <v>40936</v>
          </cell>
          <cell r="B9437" t="str">
            <v xml:space="preserve">ENGENHEIRO CIVIL JUNIOR (MENSALISTA)                                                                                                                                                                                                                                                                                                                                                                                                                                                                      </v>
          </cell>
          <cell r="C9437" t="str">
            <v xml:space="preserve">MES   </v>
          </cell>
          <cell r="D9437" t="str">
            <v>CR</v>
          </cell>
          <cell r="E9437" t="str">
            <v>16.756,77</v>
          </cell>
        </row>
        <row r="9438">
          <cell r="A9438">
            <v>34780</v>
          </cell>
          <cell r="B9438" t="str">
            <v xml:space="preserve">ENGENHEIRO CIVIL PLENO                                                                                                                                                                                                                                                                                                                                                                                                                                                                                    </v>
          </cell>
          <cell r="C9438" t="str">
            <v xml:space="preserve">H     </v>
          </cell>
          <cell r="D9438" t="str">
            <v>CR</v>
          </cell>
          <cell r="E9438" t="str">
            <v>107,15</v>
          </cell>
        </row>
        <row r="9439">
          <cell r="A9439">
            <v>40937</v>
          </cell>
          <cell r="B9439" t="str">
            <v xml:space="preserve">ENGENHEIRO CIVIL PLENO (MENSALISTA)                                                                                                                                                                                                                                                                                                                                                                                                                                                                       </v>
          </cell>
          <cell r="C9439" t="str">
            <v xml:space="preserve">MES   </v>
          </cell>
          <cell r="D9439" t="str">
            <v>CR</v>
          </cell>
          <cell r="E9439" t="str">
            <v>18.904,95</v>
          </cell>
        </row>
        <row r="9440">
          <cell r="A9440">
            <v>34782</v>
          </cell>
          <cell r="B9440" t="str">
            <v xml:space="preserve">ENGENHEIRO CIVIL SENIOR                                                                                                                                                                                                                                                                                                                                                                                                                                                                                   </v>
          </cell>
          <cell r="C9440" t="str">
            <v xml:space="preserve">H     </v>
          </cell>
          <cell r="D9440" t="str">
            <v>CR</v>
          </cell>
          <cell r="E9440" t="str">
            <v>146,86</v>
          </cell>
        </row>
        <row r="9441">
          <cell r="A9441">
            <v>40938</v>
          </cell>
          <cell r="B9441" t="str">
            <v xml:space="preserve">ENGENHEIRO CIVIL SENIOR (MENSALISTA)                                                                                                                                                                                                                                                                                                                                                                                                                                                                      </v>
          </cell>
          <cell r="C9441" t="str">
            <v xml:space="preserve">MES   </v>
          </cell>
          <cell r="D9441" t="str">
            <v>CR</v>
          </cell>
          <cell r="E9441" t="str">
            <v>25.907,43</v>
          </cell>
        </row>
        <row r="9442">
          <cell r="A9442">
            <v>34783</v>
          </cell>
          <cell r="B9442" t="str">
            <v xml:space="preserve">ENGENHEIRO ELETRICISTA                                                                                                                                                                                                                                                                                                                                                                                                                                                                                    </v>
          </cell>
          <cell r="C9442" t="str">
            <v xml:space="preserve">H     </v>
          </cell>
          <cell r="D9442" t="str">
            <v>CR</v>
          </cell>
          <cell r="E9442" t="str">
            <v>90,52</v>
          </cell>
        </row>
        <row r="9443">
          <cell r="A9443">
            <v>40939</v>
          </cell>
          <cell r="B9443" t="str">
            <v xml:space="preserve">ENGENHEIRO ELETRICISTA (MENSALISTA)                                                                                                                                                                                                                                                                                                                                                                                                                                                                       </v>
          </cell>
          <cell r="C9443" t="str">
            <v xml:space="preserve">MES   </v>
          </cell>
          <cell r="D9443" t="str">
            <v>CR</v>
          </cell>
          <cell r="E9443" t="str">
            <v>15.969,47</v>
          </cell>
        </row>
        <row r="9444">
          <cell r="A9444">
            <v>34785</v>
          </cell>
          <cell r="B9444" t="str">
            <v xml:space="preserve">ENGENHEIRO SANITARISTA                                                                                                                                                                                                                                                                                                                                                                                                                                                                                    </v>
          </cell>
          <cell r="C9444" t="str">
            <v xml:space="preserve">H     </v>
          </cell>
          <cell r="D9444" t="str">
            <v>CR</v>
          </cell>
          <cell r="E9444" t="str">
            <v>88,41</v>
          </cell>
        </row>
        <row r="9445">
          <cell r="A9445">
            <v>40940</v>
          </cell>
          <cell r="B9445" t="str">
            <v xml:space="preserve">ENGENHEIRO SANITARISTA (MENSALISTA)                                                                                                                                                                                                                                                                                                                                                                                                                                                                       </v>
          </cell>
          <cell r="C9445" t="str">
            <v xml:space="preserve">MES   </v>
          </cell>
          <cell r="D9445" t="str">
            <v>CR</v>
          </cell>
          <cell r="E9445" t="str">
            <v>15.598,28</v>
          </cell>
        </row>
        <row r="9446">
          <cell r="A9446">
            <v>38403</v>
          </cell>
          <cell r="B9446" t="str">
            <v xml:space="preserve">ENXADA ESTREITA *25 X 23* CM COM CABO                                                                                                                                                                                                                                                                                                                                                                                                                                                                     </v>
          </cell>
          <cell r="C9446" t="str">
            <v xml:space="preserve">UN    </v>
          </cell>
          <cell r="D9446" t="str">
            <v>CR</v>
          </cell>
          <cell r="E9446" t="str">
            <v>76,20</v>
          </cell>
        </row>
        <row r="9447">
          <cell r="A9447">
            <v>43482</v>
          </cell>
          <cell r="B9447" t="str">
            <v xml:space="preserve">EPI - FAMILIA ALMOXARIFE - HORISTA (ENCARGOS COMPLEMENTARES - COLETADO CAIXA)                                                                                                                                                                                                                                                                                                                                                                                                                             </v>
          </cell>
          <cell r="C9447" t="str">
            <v xml:space="preserve">H     </v>
          </cell>
          <cell r="D9447" t="str">
            <v xml:space="preserve">C </v>
          </cell>
          <cell r="E9447" t="str">
            <v>0,75</v>
          </cell>
        </row>
        <row r="9448">
          <cell r="A9448">
            <v>43494</v>
          </cell>
          <cell r="B9448" t="str">
            <v xml:space="preserve">EPI - FAMILIA ALMOXARIFE - MENSALISTA (ENCARGOS COMPLEMENTARES - COLETADO CAIXA)                                                                                                                                                                                                                                                                                                                                                                                                                          </v>
          </cell>
          <cell r="C9448" t="str">
            <v xml:space="preserve">MES   </v>
          </cell>
          <cell r="D9448" t="str">
            <v xml:space="preserve">C </v>
          </cell>
          <cell r="E9448" t="str">
            <v>140,69</v>
          </cell>
        </row>
        <row r="9449">
          <cell r="A9449">
            <v>43483</v>
          </cell>
          <cell r="B9449" t="str">
            <v xml:space="preserve">EPI - FAMILIA CARPINTEIRO DE FORMAS - HORISTA (ENCARGOS COMPLEMENTARES - COLETADO CAIXA)                                                                                                                                                                                                                                                                                                                                                                                                                  </v>
          </cell>
          <cell r="C9449" t="str">
            <v xml:space="preserve">H     </v>
          </cell>
          <cell r="D9449" t="str">
            <v xml:space="preserve">C </v>
          </cell>
          <cell r="E9449" t="str">
            <v>1,34</v>
          </cell>
        </row>
        <row r="9450">
          <cell r="A9450">
            <v>43495</v>
          </cell>
          <cell r="B9450" t="str">
            <v xml:space="preserve">EPI - FAMILIA CARPINTEIRO DE FORMAS - MENSALISTA (ENCARGOS COMPLEMENTARES - COLETADO CAIXA)                                                                                                                                                                                                                                                                                                                                                                                                               </v>
          </cell>
          <cell r="C9450" t="str">
            <v xml:space="preserve">MES   </v>
          </cell>
          <cell r="D9450" t="str">
            <v xml:space="preserve">C </v>
          </cell>
          <cell r="E9450" t="str">
            <v>253,46</v>
          </cell>
        </row>
        <row r="9451">
          <cell r="A9451">
            <v>43484</v>
          </cell>
          <cell r="B9451" t="str">
            <v xml:space="preserve">EPI - FAMILIA ELETRICISTA - HORISTA (ENCARGOS COMPLEMENTARES - COLETADO CAIXA)                                                                                                                                                                                                                                                                                                                                                                                                                            </v>
          </cell>
          <cell r="C9451" t="str">
            <v xml:space="preserve">H     </v>
          </cell>
          <cell r="D9451" t="str">
            <v xml:space="preserve">C </v>
          </cell>
          <cell r="E9451" t="str">
            <v>1,14</v>
          </cell>
        </row>
        <row r="9452">
          <cell r="A9452">
            <v>43496</v>
          </cell>
          <cell r="B9452" t="str">
            <v xml:space="preserve">EPI - FAMILIA ELETRICISTA - MENSALISTA (ENCARGOS COMPLEMENTARES - COLETADO CAIXA)                                                                                                                                                                                                                                                                                                                                                                                                                         </v>
          </cell>
          <cell r="C9452" t="str">
            <v xml:space="preserve">MES   </v>
          </cell>
          <cell r="D9452" t="str">
            <v xml:space="preserve">C </v>
          </cell>
          <cell r="E9452" t="str">
            <v>214,40</v>
          </cell>
        </row>
        <row r="9453">
          <cell r="A9453">
            <v>43485</v>
          </cell>
          <cell r="B9453" t="str">
            <v xml:space="preserve">EPI - FAMILIA ENCANADOR - HORISTA (ENCARGOS COMPLEMENTARES - COLETADO CAIXA)                                                                                                                                                                                                                                                                                                                                                                                                                              </v>
          </cell>
          <cell r="C9453" t="str">
            <v xml:space="preserve">H     </v>
          </cell>
          <cell r="D9453" t="str">
            <v xml:space="preserve">C </v>
          </cell>
          <cell r="E9453" t="str">
            <v>1,01</v>
          </cell>
        </row>
        <row r="9454">
          <cell r="A9454">
            <v>43497</v>
          </cell>
          <cell r="B9454" t="str">
            <v xml:space="preserve">EPI - FAMILIA ENCANADOR - MENSALISTA (ENCARGOS COMPLEMENTARES - COLETADO CAIXA)                                                                                                                                                                                                                                                                                                                                                                                                                           </v>
          </cell>
          <cell r="C9454" t="str">
            <v xml:space="preserve">MES   </v>
          </cell>
          <cell r="D9454" t="str">
            <v xml:space="preserve">C </v>
          </cell>
          <cell r="E9454" t="str">
            <v>189,52</v>
          </cell>
        </row>
        <row r="9455">
          <cell r="A9455">
            <v>43487</v>
          </cell>
          <cell r="B9455" t="str">
            <v xml:space="preserve">EPI - FAMILIA ENCARREGADO GERAL - HORISTA (ENCARGOS COMPLEMENTARES - COLETADO CAIXA)                                                                                                                                                                                                                                                                                                                                                                                                                      </v>
          </cell>
          <cell r="C9455" t="str">
            <v xml:space="preserve">H     </v>
          </cell>
          <cell r="D9455" t="str">
            <v xml:space="preserve">C </v>
          </cell>
          <cell r="E9455" t="str">
            <v>1,17</v>
          </cell>
        </row>
        <row r="9456">
          <cell r="A9456">
            <v>43499</v>
          </cell>
          <cell r="B9456" t="str">
            <v xml:space="preserve">EPI - FAMILIA ENCARREGADO GERAL - MENSALISTA (ENCARGOS COMPLEMENTARES - COLETADO CAIXA)                                                                                                                                                                                                                                                                                                                                                                                                                   </v>
          </cell>
          <cell r="C9456" t="str">
            <v xml:space="preserve">MES   </v>
          </cell>
          <cell r="D9456" t="str">
            <v xml:space="preserve">C </v>
          </cell>
          <cell r="E9456" t="str">
            <v>221,51</v>
          </cell>
        </row>
        <row r="9457">
          <cell r="A9457">
            <v>43486</v>
          </cell>
          <cell r="B9457" t="str">
            <v xml:space="preserve">EPI - FAMILIA ENGENHEIRO CIVIL - HORISTA (ENCARGOS COMPLEMENTARES - COLETADO CAIXA)                                                                                                                                                                                                                                                                                                                                                                                                                       </v>
          </cell>
          <cell r="C9457" t="str">
            <v xml:space="preserve">H     </v>
          </cell>
          <cell r="D9457" t="str">
            <v xml:space="preserve">C </v>
          </cell>
          <cell r="E9457" t="str">
            <v>0,71</v>
          </cell>
        </row>
        <row r="9458">
          <cell r="A9458">
            <v>43498</v>
          </cell>
          <cell r="B9458" t="str">
            <v xml:space="preserve">EPI - FAMILIA ENGENHEIRO CIVIL - MENSALISTA (ENCARGOS COMPLEMENTARES - COLETADO CAIXA)                                                                                                                                                                                                                                                                                                                                                                                                                    </v>
          </cell>
          <cell r="C9458" t="str">
            <v xml:space="preserve">MES   </v>
          </cell>
          <cell r="D9458" t="str">
            <v xml:space="preserve">C </v>
          </cell>
          <cell r="E9458" t="str">
            <v>133,45</v>
          </cell>
        </row>
        <row r="9459">
          <cell r="A9459">
            <v>43488</v>
          </cell>
          <cell r="B9459" t="str">
            <v xml:space="preserve">EPI - FAMILIA OPERADOR ESCAVADEIRA - HORISTA (ENCARGOS COMPLEMENTARES - COLETADO CAIXA)                                                                                                                                                                                                                                                                                                                                                                                                                   </v>
          </cell>
          <cell r="C9459" t="str">
            <v xml:space="preserve">H     </v>
          </cell>
          <cell r="D9459" t="str">
            <v xml:space="preserve">C </v>
          </cell>
          <cell r="E9459" t="str">
            <v>0,82</v>
          </cell>
        </row>
        <row r="9460">
          <cell r="A9460">
            <v>43500</v>
          </cell>
          <cell r="B9460" t="str">
            <v xml:space="preserve">EPI - FAMILIA OPERADOR ESCAVADEIRA - MENSALISTA (ENCARGOS COMPLEMENTARES - COLETADO CAIXA)                                                                                                                                                                                                                                                                                                                                                                                                                </v>
          </cell>
          <cell r="C9460" t="str">
            <v xml:space="preserve">MES   </v>
          </cell>
          <cell r="D9460" t="str">
            <v xml:space="preserve">C </v>
          </cell>
          <cell r="E9460" t="str">
            <v>154,53</v>
          </cell>
        </row>
        <row r="9461">
          <cell r="A9461">
            <v>43489</v>
          </cell>
          <cell r="B9461" t="str">
            <v xml:space="preserve">EPI - FAMILIA PEDREIRO - HORISTA (ENCARGOS COMPLEMENTARES - COLETADO CAIXA)                                                                                                                                                                                                                                                                                                                                                                                                                               </v>
          </cell>
          <cell r="C9461" t="str">
            <v xml:space="preserve">H     </v>
          </cell>
          <cell r="D9461" t="str">
            <v xml:space="preserve">C </v>
          </cell>
          <cell r="E9461" t="str">
            <v>1,17</v>
          </cell>
        </row>
        <row r="9462">
          <cell r="A9462">
            <v>43501</v>
          </cell>
          <cell r="B9462" t="str">
            <v xml:space="preserve">EPI - FAMILIA PEDREIRO - MENSALISTA (ENCARGOS COMPLEMENTARES - COLETADO CAIXA)                                                                                                                                                                                                                                                                                                                                                                                                                            </v>
          </cell>
          <cell r="C9462" t="str">
            <v xml:space="preserve">MES   </v>
          </cell>
          <cell r="D9462" t="str">
            <v xml:space="preserve">C </v>
          </cell>
          <cell r="E9462" t="str">
            <v>220,75</v>
          </cell>
        </row>
        <row r="9463">
          <cell r="A9463">
            <v>43490</v>
          </cell>
          <cell r="B9463" t="str">
            <v xml:space="preserve">EPI - FAMILIA PINTOR - HORISTA (ENCARGOS COMPLEMENTARES - COLETADO CAIXA)                                                                                                                                                                                                                                                                                                                                                                                                                                 </v>
          </cell>
          <cell r="C9463" t="str">
            <v xml:space="preserve">H     </v>
          </cell>
          <cell r="D9463" t="str">
            <v xml:space="preserve">C </v>
          </cell>
          <cell r="E9463" t="str">
            <v>1,68</v>
          </cell>
        </row>
        <row r="9464">
          <cell r="A9464">
            <v>43502</v>
          </cell>
          <cell r="B9464" t="str">
            <v xml:space="preserve">EPI - FAMILIA PINTOR - MENSALISTA (ENCARGOS COMPLEMENTARES - COLETADO CAIXA)                                                                                                                                                                                                                                                                                                                                                                                                                              </v>
          </cell>
          <cell r="C9464" t="str">
            <v xml:space="preserve">MES   </v>
          </cell>
          <cell r="D9464" t="str">
            <v xml:space="preserve">C </v>
          </cell>
          <cell r="E9464" t="str">
            <v>316,25</v>
          </cell>
        </row>
        <row r="9465">
          <cell r="A9465">
            <v>43491</v>
          </cell>
          <cell r="B9465" t="str">
            <v xml:space="preserve">EPI - FAMILIA SERVENTE - HORISTA (ENCARGOS COMPLEMENTARES - COLETADO CAIXA)                                                                                                                                                                                                                                                                                                                                                                                                                               </v>
          </cell>
          <cell r="C9465" t="str">
            <v xml:space="preserve">H     </v>
          </cell>
          <cell r="D9465" t="str">
            <v xml:space="preserve">C </v>
          </cell>
          <cell r="E9465" t="str">
            <v>1,25</v>
          </cell>
        </row>
        <row r="9466">
          <cell r="A9466">
            <v>43503</v>
          </cell>
          <cell r="B9466" t="str">
            <v xml:space="preserve">EPI - FAMILIA SERVENTE - MENSALISTA (ENCARGOS COMPLEMENTARES - COLETADO CAIXA)                                                                                                                                                                                                                                                                                                                                                                                                                            </v>
          </cell>
          <cell r="C9466" t="str">
            <v xml:space="preserve">MES   </v>
          </cell>
          <cell r="D9466" t="str">
            <v xml:space="preserve">C </v>
          </cell>
          <cell r="E9466" t="str">
            <v>235,50</v>
          </cell>
        </row>
        <row r="9467">
          <cell r="A9467">
            <v>43492</v>
          </cell>
          <cell r="B9467" t="str">
            <v xml:space="preserve">EPI - FAMILIA SOLDADOR - HORISTA (ENCARGOS COMPLEMENTARES - COLETADO CAIXA)                                                                                                                                                                                                                                                                                                                                                                                                                               </v>
          </cell>
          <cell r="C9467" t="str">
            <v xml:space="preserve">H     </v>
          </cell>
          <cell r="D9467" t="str">
            <v xml:space="preserve">C </v>
          </cell>
          <cell r="E9467" t="str">
            <v>1,68</v>
          </cell>
        </row>
        <row r="9468">
          <cell r="A9468">
            <v>43504</v>
          </cell>
          <cell r="B9468" t="str">
            <v xml:space="preserve">EPI - FAMILIA SOLDADOR - MENSALISTA (ENCARGOS COMPLEMENTARES - COLETADO CAIXA)                                                                                                                                                                                                                                                                                                                                                                                                                            </v>
          </cell>
          <cell r="C9468" t="str">
            <v xml:space="preserve">MES   </v>
          </cell>
          <cell r="D9468" t="str">
            <v xml:space="preserve">C </v>
          </cell>
          <cell r="E9468" t="str">
            <v>317,67</v>
          </cell>
        </row>
        <row r="9469">
          <cell r="A9469">
            <v>43493</v>
          </cell>
          <cell r="B9469" t="str">
            <v xml:space="preserve">EPI - FAMILIA TOPOGRAFO - HORISTA (ENCARGOS COMPLEMENTARES - COLETADO CAIXA)                                                                                                                                                                                                                                                                                                                                                                                                                              </v>
          </cell>
          <cell r="C9469" t="str">
            <v xml:space="preserve">H     </v>
          </cell>
          <cell r="D9469" t="str">
            <v xml:space="preserve">C </v>
          </cell>
          <cell r="E9469" t="str">
            <v>0,67</v>
          </cell>
        </row>
        <row r="9470">
          <cell r="A9470">
            <v>43505</v>
          </cell>
          <cell r="B9470" t="str">
            <v xml:space="preserve">EPI - FAMILIA TOPOGRAFO - MENSALISTA (ENCARGOS COMPLEMENTARES - COLETADO CAIXA)                                                                                                                                                                                                                                                                                                                                                                                                                           </v>
          </cell>
          <cell r="C9470" t="str">
            <v xml:space="preserve">MES   </v>
          </cell>
          <cell r="D9470" t="str">
            <v xml:space="preserve">C </v>
          </cell>
          <cell r="E9470" t="str">
            <v>126,70</v>
          </cell>
        </row>
        <row r="9471">
          <cell r="A9471">
            <v>37774</v>
          </cell>
          <cell r="B9471" t="str">
            <v xml:space="preserve">EQUIPAMENTO DE LIMPEZA COMBINADO (VACUO/ALTA PRESSAO) 95% VACUO, TANQUE 7000 L, BOMBA 140 KGF/CM2 66 L/MIN COM MOTOR INDEPENDENTE A DIESEL DE 60 CV (INCLUI MONTAGEM, NAO INCLUI CAMINHAO)                                                                                                                                                                                                                                                                                                                </v>
          </cell>
          <cell r="C9471" t="str">
            <v xml:space="preserve">UN    </v>
          </cell>
          <cell r="D9471" t="str">
            <v>AS</v>
          </cell>
          <cell r="E9471" t="str">
            <v>450.184,09</v>
          </cell>
        </row>
        <row r="9472">
          <cell r="A9472">
            <v>38629</v>
          </cell>
          <cell r="B9472" t="str">
            <v xml:space="preserve">EQUIPAMENTO P/ DEMARCACAO DE FAIXAS DE TRAFEGO A QUENTE, A SER MONTADO SOBRE CAMINHAO DE PBT MIN. DE 17 T, DIST. MIN. ENTRE EIXOS 5,2 M, CAPACIDADE PARA 1.000 KG DE MATERIAL TERMOPLASTICO (INCLUI MONTAGEM, NAO INCLUI CAMINHAO, NEM COMPRESSOR DE AR)                                                                                                                                                                                                                                                  </v>
          </cell>
          <cell r="C9472" t="str">
            <v xml:space="preserve">UN    </v>
          </cell>
          <cell r="D9472" t="str">
            <v>AS</v>
          </cell>
          <cell r="E9472" t="str">
            <v>2.602.792,96</v>
          </cell>
        </row>
        <row r="9473">
          <cell r="A9473">
            <v>38630</v>
          </cell>
          <cell r="B9473" t="str">
            <v xml:space="preserve">EQUIPAMENTO PARA DEMARCACAO DE FAIXAS DE TRAFEGO A FRIO, A SER MONTADO SOBRE CAMINHAO DE PBT MINIMO DE 9 T E DISTANCIA MINIMA ENTRE EIXOS DE 4,3 M, CAPACIDADE PARA 800 L DE TINTA (INCLUI MONTAGEM, NAO INCLUI CAMINHAO)                                                                                                                                                                                                                                                                                 </v>
          </cell>
          <cell r="C9473" t="str">
            <v xml:space="preserve">UN    </v>
          </cell>
          <cell r="D9473" t="str">
            <v>AS</v>
          </cell>
          <cell r="E9473" t="str">
            <v>1.748.542,96</v>
          </cell>
        </row>
        <row r="9474">
          <cell r="A9474">
            <v>38476</v>
          </cell>
          <cell r="B9474" t="str">
            <v xml:space="preserve">ESCADA DUPLA DE ABRIR EM ALUMINIO, MODELO PINTOR, 8 DEGRAUS                                                                                                                                                                                                                                                                                                                                                                                                                                               </v>
          </cell>
          <cell r="C9474" t="str">
            <v xml:space="preserve">UN    </v>
          </cell>
          <cell r="D9474" t="str">
            <v>CR</v>
          </cell>
          <cell r="E9474" t="str">
            <v>572,70</v>
          </cell>
        </row>
        <row r="9475">
          <cell r="A9475">
            <v>38477</v>
          </cell>
          <cell r="B9475" t="str">
            <v xml:space="preserve">ESCADA EXTENSIVEL EM ALUMINIO COM 6,00 M ESTENDIDA                                                                                                                                                                                                                                                                                                                                                                                                                                                        </v>
          </cell>
          <cell r="C9475" t="str">
            <v xml:space="preserve">UN    </v>
          </cell>
          <cell r="D9475" t="str">
            <v>CR</v>
          </cell>
          <cell r="E9475" t="str">
            <v>1.621,90</v>
          </cell>
        </row>
        <row r="9476">
          <cell r="A9476">
            <v>40635</v>
          </cell>
          <cell r="B9476" t="str">
            <v xml:space="preserve">ESCAVADEIRA HIDRAULICA SOBRE ESTEIRA, COM GARRA GIRATORIA DE MANDIBULAS, PESO OPERACIONAL ENTRE 22,00 E 25,50 TON, POTENCIA LIQUIDA ENTRE 150 E 160 HP                                                                                                                                                                                                                                                                                                                                                    </v>
          </cell>
          <cell r="C9476" t="str">
            <v xml:space="preserve">UN    </v>
          </cell>
          <cell r="D9476" t="str">
            <v>AS</v>
          </cell>
          <cell r="E9476" t="str">
            <v>960.573,90</v>
          </cell>
        </row>
        <row r="9477">
          <cell r="A9477">
            <v>36483</v>
          </cell>
          <cell r="B9477" t="str">
            <v xml:space="preserve">ESCAVADEIRA HIDRAULICA SOBRE ESTEIRAS CACAMBA 0,40 A 1,20 M3, PESO OPERACIONAL 21,19 T, POTENCIA LIQUIDA 173 HP                                                                                                                                                                                                                                                                                                                                                                                           </v>
          </cell>
          <cell r="C9477" t="str">
            <v xml:space="preserve">UN    </v>
          </cell>
          <cell r="D9477" t="str">
            <v>AS</v>
          </cell>
          <cell r="E9477" t="str">
            <v>870.433,83</v>
          </cell>
        </row>
        <row r="9478">
          <cell r="A9478">
            <v>14525</v>
          </cell>
          <cell r="B9478" t="str">
            <v xml:space="preserve">ESCAVADEIRA HIDRAULICA SOBRE ESTEIRAS COM CACAMBA DE 1,20 M3, PESO OPERACIONAL 21 T, POTENCIA BRUTA 155 HP                                                                                                                                                                                                                                                                                                                                                                                                </v>
          </cell>
          <cell r="C9478" t="str">
            <v xml:space="preserve">UN    </v>
          </cell>
          <cell r="D9478" t="str">
            <v>AS</v>
          </cell>
          <cell r="E9478" t="str">
            <v>911.395,42</v>
          </cell>
        </row>
        <row r="9479">
          <cell r="A9479">
            <v>36482</v>
          </cell>
          <cell r="B9479" t="str">
            <v xml:space="preserve">ESCAVADEIRA HIDRAULICA SOBRE ESTEIRAS, CACAMBA  0,80 M3, PESO OPERACIONAL 17,8 T, POTENCIA LIQUIDA 110 HP                                                                                                                                                                                                                                                                                                                                                                                                 </v>
          </cell>
          <cell r="C9479" t="str">
            <v xml:space="preserve">UN    </v>
          </cell>
          <cell r="D9479" t="str">
            <v>AS</v>
          </cell>
          <cell r="E9479" t="str">
            <v>781.648,51</v>
          </cell>
        </row>
        <row r="9480">
          <cell r="A9480">
            <v>36408</v>
          </cell>
          <cell r="B9480" t="str">
            <v xml:space="preserve">ESCAVADEIRA HIDRAULICA SOBRE ESTEIRAS, CACAMBA 0,4 A 1,70 M3, PESO OPERACIONAL 23,2 T, POTENCIA BRUTA 183 HP                                                                                                                                                                                                                                                                                                                                                                                              </v>
          </cell>
          <cell r="C9480" t="str">
            <v xml:space="preserve">UN    </v>
          </cell>
          <cell r="D9480" t="str">
            <v>AS</v>
          </cell>
          <cell r="E9480" t="str">
            <v>933.924,29</v>
          </cell>
        </row>
        <row r="9481">
          <cell r="A9481">
            <v>2723</v>
          </cell>
          <cell r="B9481" t="str">
            <v xml:space="preserve">ESCAVADEIRA HIDRAULICA SOBRE ESTEIRAS, CACAMBA 0,62M3, PESO OPERACIONAL 12,61T, POTENCIA LIQUIDA 95HP                                                                                                                                                                                                                                                                                                                                                                                                     </v>
          </cell>
          <cell r="C9481" t="str">
            <v xml:space="preserve">UN    </v>
          </cell>
          <cell r="D9481" t="str">
            <v>AS</v>
          </cell>
          <cell r="E9481" t="str">
            <v>716.827,86</v>
          </cell>
        </row>
        <row r="9482">
          <cell r="A9482">
            <v>36481</v>
          </cell>
          <cell r="B9482" t="str">
            <v xml:space="preserve">ESCAVADEIRA HIDRAULICA SOBRE ESTEIRAS, CACAMBA 0,80 A 1,30 M3, PESO OPERACIONAL 22,18 T, POTENCIA LIQUIDA 170 HP                                                                                                                                                                                                                                                                                                                                                                                          </v>
          </cell>
          <cell r="C9482" t="str">
            <v xml:space="preserve">UN    </v>
          </cell>
          <cell r="D9482" t="str">
            <v>AS</v>
          </cell>
          <cell r="E9482" t="str">
            <v>855.073,23</v>
          </cell>
        </row>
        <row r="9483">
          <cell r="A9483">
            <v>10685</v>
          </cell>
          <cell r="B9483" t="str">
            <v xml:space="preserve">ESCAVADEIRA HIDRAULICA SOBRE ESTEIRAS, CACAMBA 0,80M3, PESO OPERACIONAL 17T, POTENCIA BRUTA 111HP                                                                                                                                                                                                                                                                                                                                                                                                         </v>
          </cell>
          <cell r="C9483" t="str">
            <v xml:space="preserve">UN    </v>
          </cell>
          <cell r="D9483" t="str">
            <v>AS</v>
          </cell>
          <cell r="E9483" t="str">
            <v>819.231,84</v>
          </cell>
        </row>
        <row r="9484">
          <cell r="A9484">
            <v>40636</v>
          </cell>
          <cell r="B9484" t="str">
            <v xml:space="preserve">ESCAVADEIRA HIDRAULICA SOBRE ESTEIRAS, CAPACIDADE DA CACAMBA ENTRE 1,20 E 1,50 M3, PESO OPERACIONAL ENTRE 20,00 E 22,00 TON, POTENCIA LIQUIDA ENTRE 150 E 155 HP, EQUIPADA COM CLAMSHELL                                                                                                                                                                                                                                                                                                                  </v>
          </cell>
          <cell r="C9484" t="str">
            <v xml:space="preserve">UN    </v>
          </cell>
          <cell r="D9484" t="str">
            <v>AS</v>
          </cell>
          <cell r="E9484" t="str">
            <v>924.732,51</v>
          </cell>
        </row>
        <row r="9485">
          <cell r="A9485">
            <v>4111</v>
          </cell>
          <cell r="B9485" t="str">
            <v xml:space="preserve">ESCORA PRE-MOLDADA EM CONCRETO, *10 X 10* CM, H = 2,30M                                                                                                                                                                                                                                                                                                                                                                                                                                                   </v>
          </cell>
          <cell r="C9485" t="str">
            <v xml:space="preserve">UN    </v>
          </cell>
          <cell r="D9485" t="str">
            <v>CR</v>
          </cell>
          <cell r="E9485" t="str">
            <v>39,59</v>
          </cell>
        </row>
        <row r="9486">
          <cell r="A9486">
            <v>44538</v>
          </cell>
          <cell r="B9486" t="str">
            <v xml:space="preserve">ESCOVA CIRCULAR EM ACO LATONADO, 6 X 1 " (DIAMETRO X ESPESSURA), FURO DE 1 1/4 ", FIO ONDULADO *0,30*  MM                                                                                                                                                                                                                                                                                                                                                                                                 </v>
          </cell>
          <cell r="C9486" t="str">
            <v xml:space="preserve">UN    </v>
          </cell>
          <cell r="D9486" t="str">
            <v>CR</v>
          </cell>
          <cell r="E9486" t="str">
            <v>69,00</v>
          </cell>
        </row>
        <row r="9487">
          <cell r="A9487">
            <v>12</v>
          </cell>
          <cell r="B9487" t="str">
            <v xml:space="preserve">ESCOVA DE ACO, COM CABO, *4  X 15* FILEIRAS DE CERDAS                                                                                                                                                                                                                                                                                                                                                                                                                                                     </v>
          </cell>
          <cell r="C9487" t="str">
            <v xml:space="preserve">UN    </v>
          </cell>
          <cell r="D9487" t="str">
            <v xml:space="preserve">C </v>
          </cell>
          <cell r="E9487" t="str">
            <v>11,90</v>
          </cell>
        </row>
        <row r="9488">
          <cell r="A9488">
            <v>37554</v>
          </cell>
          <cell r="B9488" t="str">
            <v xml:space="preserve">ESGUICHO JATO REGULAVEL, TIPO ELKHART, ENGATE RAPIDO 1 1/2", PARA COMBATE A INCENDIO                                                                                                                                                                                                                                                                                                                                                                                                                      </v>
          </cell>
          <cell r="C9488" t="str">
            <v xml:space="preserve">UN    </v>
          </cell>
          <cell r="D9488" t="str">
            <v>CR</v>
          </cell>
          <cell r="E9488" t="str">
            <v>215,49</v>
          </cell>
        </row>
        <row r="9489">
          <cell r="A9489">
            <v>37555</v>
          </cell>
          <cell r="B9489" t="str">
            <v xml:space="preserve">ESGUICHO JATO REGULAVEL, TIPO ELKHART, ENGATE RAPIDO 2 1/2", PARA COMBATE A INCENDIO                                                                                                                                                                                                                                                                                                                                                                                                                      </v>
          </cell>
          <cell r="C9489" t="str">
            <v xml:space="preserve">UN    </v>
          </cell>
          <cell r="D9489" t="str">
            <v>CR</v>
          </cell>
          <cell r="E9489" t="str">
            <v>262,14</v>
          </cell>
        </row>
        <row r="9490">
          <cell r="A9490">
            <v>10902</v>
          </cell>
          <cell r="B9490" t="str">
            <v xml:space="preserve">ESGUICHO TIPO JATO SOLIDO, EM LATAO, ENGATE RAPIDO 1 1/2" X 13 MM, PARA MANGUEIRA EM INSTALACAO PREDIAL COMBATE A INCENDIO                                                                                                                                                                                                                                                                                                                                                                                </v>
          </cell>
          <cell r="C9490" t="str">
            <v xml:space="preserve">UN    </v>
          </cell>
          <cell r="D9490" t="str">
            <v>CR</v>
          </cell>
          <cell r="E9490" t="str">
            <v>65,78</v>
          </cell>
        </row>
        <row r="9491">
          <cell r="A9491">
            <v>20965</v>
          </cell>
          <cell r="B9491" t="str">
            <v xml:space="preserve">ESGUICHO TIPO JATO SOLIDO, EM LATAO, ENGATE RAPIDO 1 1/2" X 16 MM, PARA MANGUEIRA EM INSTALACAO PREDIAL COMBATE A INCENDIO                                                                                                                                                                                                                                                                                                                                                                                </v>
          </cell>
          <cell r="C9491" t="str">
            <v xml:space="preserve">UN    </v>
          </cell>
          <cell r="D9491" t="str">
            <v>CR</v>
          </cell>
          <cell r="E9491" t="str">
            <v>66,39</v>
          </cell>
        </row>
        <row r="9492">
          <cell r="A9492">
            <v>20966</v>
          </cell>
          <cell r="B9492" t="str">
            <v xml:space="preserve">ESGUICHO TIPO JATO SOLIDO, EM LATAO, ENGATE RAPIDO 1 1/2" X 19 MM, PARA MANGUEIRA EM INSTALACAO PREDIAL COMBATE A INCENDIO                                                                                                                                                                                                                                                                                                                                                                                </v>
          </cell>
          <cell r="C9492" t="str">
            <v xml:space="preserve">UN    </v>
          </cell>
          <cell r="D9492" t="str">
            <v>CR</v>
          </cell>
          <cell r="E9492" t="str">
            <v>71,48</v>
          </cell>
        </row>
        <row r="9493">
          <cell r="A9493">
            <v>10903</v>
          </cell>
          <cell r="B9493" t="str">
            <v xml:space="preserve">ESGUICHO TIPO JATO SOLIDO, EM LATAO, ENGATE RAPIDO 2 1/2" X 13 MM, PARA MANGUEIRA EM INSTALACAO PREDIAL COMBATE A INCENDIO                                                                                                                                                                                                                                                                                                                                                                                </v>
          </cell>
          <cell r="C9493" t="str">
            <v xml:space="preserve">UN    </v>
          </cell>
          <cell r="D9493" t="str">
            <v>CR</v>
          </cell>
          <cell r="E9493" t="str">
            <v>108,35</v>
          </cell>
        </row>
        <row r="9494">
          <cell r="A9494">
            <v>20967</v>
          </cell>
          <cell r="B9494" t="str">
            <v xml:space="preserve">ESGUICHO TIPO JATO SOLIDO, EM LATAO, ENGATE RAPIDO 2 1/2" X 16 MM, PARA MANGUEIRA EM INSTALACAO PREDIAL COMBATE A INCENDIO                                                                                                                                                                                                                                                                                                                                                                                </v>
          </cell>
          <cell r="C9494" t="str">
            <v xml:space="preserve">UN    </v>
          </cell>
          <cell r="D9494" t="str">
            <v>CR</v>
          </cell>
          <cell r="E9494" t="str">
            <v>108,35</v>
          </cell>
        </row>
        <row r="9495">
          <cell r="A9495">
            <v>20968</v>
          </cell>
          <cell r="B9495" t="str">
            <v xml:space="preserve">ESGUICHO TIPO JATO SOLIDO, EM LATAO, ENGATE RAPIDO 2 1/2" X 19 MM, PARA MANGUEIRA EM INSTALACAO PREDIAL COMBATE A INCENDIO                                                                                                                                                                                                                                                                                                                                                                                </v>
          </cell>
          <cell r="C9495" t="str">
            <v xml:space="preserve">UN    </v>
          </cell>
          <cell r="D9495" t="str">
            <v>CR</v>
          </cell>
          <cell r="E9495" t="str">
            <v>118,83</v>
          </cell>
        </row>
        <row r="9496">
          <cell r="A9496">
            <v>11359</v>
          </cell>
          <cell r="B9496" t="str">
            <v xml:space="preserve">ESMERILHADEIRA ANGULAR ELETRICA, DIAMETRO DO DISCO 7 '' (180 MM), ROTACAO 8500 RPM, POTENCIA 2400 W                                                                                                                                                                                                                                                                                                                                                                                                       </v>
          </cell>
          <cell r="C9496" t="str">
            <v xml:space="preserve">UN    </v>
          </cell>
          <cell r="D9496" t="str">
            <v xml:space="preserve">C </v>
          </cell>
          <cell r="E9496" t="str">
            <v>1.001,00</v>
          </cell>
        </row>
        <row r="9497">
          <cell r="A9497">
            <v>39017</v>
          </cell>
          <cell r="B9497" t="str">
            <v xml:space="preserve">ESPACADOR / DISTANCIADOR CIRCULAR COM ENTRADA LATERAL, EM PLASTICO, PARA VERGALHAO *4,2 A 12,5* MM, COBRIMENTO 20 MM                                                                                                                                                                                                                                                                                                                                                                                      </v>
          </cell>
          <cell r="C9497" t="str">
            <v xml:space="preserve">UN    </v>
          </cell>
          <cell r="D9497" t="str">
            <v>AS</v>
          </cell>
          <cell r="E9497" t="str">
            <v>0,22</v>
          </cell>
        </row>
        <row r="9498">
          <cell r="A9498">
            <v>39315</v>
          </cell>
          <cell r="B9498" t="str">
            <v xml:space="preserve">ESPACADOR / DISTANCIADOR TIPO GARRA DUPLA, EM PLASTICO, COBRIMENTO *20* MM, PARA FERRAGENS DE LAJES E FUNDO DE VIGAS                                                                                                                                                                                                                                                                                                                                                                                      </v>
          </cell>
          <cell r="C9498" t="str">
            <v xml:space="preserve">UN    </v>
          </cell>
          <cell r="D9498" t="str">
            <v>AS</v>
          </cell>
          <cell r="E9498" t="str">
            <v>0,35</v>
          </cell>
        </row>
        <row r="9499">
          <cell r="A9499">
            <v>39016</v>
          </cell>
          <cell r="B9499" t="str">
            <v xml:space="preserve">ESPACADOR / DISTANCIADOR TIPO PINO EM PLASTICO, PARA VERGALHAO ATE 10 MM, PARA APOIO DE ARMADURA                                                                                                                                                                                                                                                                                                                                                                                                          </v>
          </cell>
          <cell r="C9499" t="str">
            <v xml:space="preserve">UN    </v>
          </cell>
          <cell r="D9499" t="str">
            <v>AS</v>
          </cell>
          <cell r="E9499" t="str">
            <v>0,36</v>
          </cell>
        </row>
        <row r="9500">
          <cell r="A9500">
            <v>39481</v>
          </cell>
          <cell r="B9500" t="str">
            <v xml:space="preserve">ESPACADOR OU DISTANCIADOR, EM PLASTICO, TIPO APOIO DE CORDOALHA (CARANGUEJO), PARA ARMADURA NEGATIVA E PROTENSAO, COBRIMENTO 50 MM                                                                                                                                                                                                                                                                                                                                                                        </v>
          </cell>
          <cell r="C9500" t="str">
            <v xml:space="preserve">UN    </v>
          </cell>
          <cell r="D9500" t="str">
            <v>AS</v>
          </cell>
          <cell r="E9500" t="str">
            <v>1,74</v>
          </cell>
        </row>
        <row r="9501">
          <cell r="A9501">
            <v>39013</v>
          </cell>
          <cell r="B9501" t="str">
            <v xml:space="preserve">ESPACADOR/SEPARADOR /CENTRALIZADOR DE BARRA DE ACO, PLASTICO, (CHUMBADOR TIPO CARAMBOLA - CB), DIAMETRO INTERNO ATE 20 MM                                                                                                                                                                                                                                                                                                                                                                                 </v>
          </cell>
          <cell r="C9501" t="str">
            <v xml:space="preserve">UN    </v>
          </cell>
          <cell r="D9501" t="str">
            <v>AS</v>
          </cell>
          <cell r="E9501" t="str">
            <v>1,48</v>
          </cell>
        </row>
        <row r="9502">
          <cell r="A9502">
            <v>44919</v>
          </cell>
          <cell r="B9502" t="str">
            <v xml:space="preserve">ESPACADOR/SEPARADOR /CENTRALIZADOR DE BARRA DE ACO, PLASTICO, (CHUMBADOR TIPO CARAMBOLA - CB), DIAMETRO INTERNO ENTRE 25 A 32 MM                                                                                                                                                                                                                                                                                                                                                                          </v>
          </cell>
          <cell r="C9502" t="str">
            <v xml:space="preserve">UN    </v>
          </cell>
          <cell r="D9502" t="str">
            <v>AS</v>
          </cell>
          <cell r="E9502" t="str">
            <v>2,77</v>
          </cell>
        </row>
        <row r="9503">
          <cell r="A9503">
            <v>40433</v>
          </cell>
          <cell r="B9503" t="str">
            <v xml:space="preserve">ESPACADOR/SEPARADOR DE CORDOALHA TIPO DISCO 12 FUROS DE 14 MM, PARA TIRANTES                                                                                                                                                                                                                                                                                                                                                                                                                              </v>
          </cell>
          <cell r="C9503" t="str">
            <v xml:space="preserve">UN    </v>
          </cell>
          <cell r="D9503" t="str">
            <v>AS</v>
          </cell>
          <cell r="E9503" t="str">
            <v>1,53</v>
          </cell>
        </row>
        <row r="9504">
          <cell r="A9504">
            <v>20219</v>
          </cell>
          <cell r="B9504" t="str">
            <v xml:space="preserve">ESPARGIDOR DE ASFALTO PRESSURIZADO, REBOCAVEL, TANQUE DE 2500 L, PNEUMATICO,  COM MOTOR A GASOLINA 3,4HP                                                                                                                                                                                                                                                                                                                                                                                                  </v>
          </cell>
          <cell r="C9504" t="str">
            <v xml:space="preserve">UN    </v>
          </cell>
          <cell r="D9504" t="str">
            <v>AS</v>
          </cell>
          <cell r="E9504" t="str">
            <v>116.000,00</v>
          </cell>
        </row>
        <row r="9505">
          <cell r="A9505">
            <v>36484</v>
          </cell>
          <cell r="B9505" t="str">
            <v xml:space="preserve">ESPARGIDOR DE ASFALTO PRESSURIZADO, TANQUE 6 M3 COM ISOLACAO TERMICA, AQUECIDO COM 2 MACARICOS, COM BARRA ESPARGIDORA 3,60 M, A SER MONTADO SOBRE CAMINHAO                                                                                                                                                                                                                                                                                                                                                </v>
          </cell>
          <cell r="C9505" t="str">
            <v xml:space="preserve">UN    </v>
          </cell>
          <cell r="D9505" t="str">
            <v>AS</v>
          </cell>
          <cell r="E9505" t="str">
            <v>246.246,87</v>
          </cell>
        </row>
        <row r="9506">
          <cell r="A9506">
            <v>38367</v>
          </cell>
          <cell r="B9506" t="str">
            <v xml:space="preserve">ESPATULA DE ACO INOX COM CABO DE MADEIRA, LARGURA 8 CM                                                                                                                                                                                                                                                                                                                                                                                                                                                    </v>
          </cell>
          <cell r="C9506" t="str">
            <v xml:space="preserve">UN    </v>
          </cell>
          <cell r="D9506" t="str">
            <v>CR</v>
          </cell>
          <cell r="E9506" t="str">
            <v>30,77</v>
          </cell>
        </row>
        <row r="9507">
          <cell r="A9507">
            <v>38368</v>
          </cell>
          <cell r="B9507" t="str">
            <v xml:space="preserve">ESPATULA DE PLASTICO LISA, LARGURA 10 CM                                                                                                                                                                                                                                                                                                                                                                                                                                                                  </v>
          </cell>
          <cell r="C9507" t="str">
            <v xml:space="preserve">UN    </v>
          </cell>
          <cell r="D9507" t="str">
            <v>CR</v>
          </cell>
          <cell r="E9507" t="str">
            <v>8,77</v>
          </cell>
        </row>
        <row r="9508">
          <cell r="A9508">
            <v>38091</v>
          </cell>
          <cell r="B9508" t="str">
            <v xml:space="preserve">ESPELHO / PLACA CEGA 4" X 2", PARA INSTALACAO DE TOMADAS E INTERRUPTORES                                                                                                                                                                                                                                                                                                                                                                                                                                  </v>
          </cell>
          <cell r="C9508" t="str">
            <v xml:space="preserve">UN    </v>
          </cell>
          <cell r="D9508" t="str">
            <v>CR</v>
          </cell>
          <cell r="E9508" t="str">
            <v>2,85</v>
          </cell>
        </row>
        <row r="9509">
          <cell r="A9509">
            <v>38095</v>
          </cell>
          <cell r="B9509" t="str">
            <v xml:space="preserve">ESPELHO / PLACA CEGA 4" X 4", PARA INSTALACAO DE TOMADAS E INTERRUPTORES                                                                                                                                                                                                                                                                                                                                                                                                                                  </v>
          </cell>
          <cell r="C9509" t="str">
            <v xml:space="preserve">UN    </v>
          </cell>
          <cell r="D9509" t="str">
            <v>CR</v>
          </cell>
          <cell r="E9509" t="str">
            <v>6,03</v>
          </cell>
        </row>
        <row r="9510">
          <cell r="A9510">
            <v>38092</v>
          </cell>
          <cell r="B9510" t="str">
            <v xml:space="preserve">ESPELHO / PLACA DE 1 POSTO 4" X 2", PARA INSTALACAO DE TOMADAS E INTERRUPTORES                                                                                                                                                                                                                                                                                                                                                                                                                            </v>
          </cell>
          <cell r="C9510" t="str">
            <v xml:space="preserve">UN    </v>
          </cell>
          <cell r="D9510" t="str">
            <v>CR</v>
          </cell>
          <cell r="E9510" t="str">
            <v>2,70</v>
          </cell>
        </row>
        <row r="9511">
          <cell r="A9511">
            <v>38093</v>
          </cell>
          <cell r="B9511" t="str">
            <v xml:space="preserve">ESPELHO / PLACA DE 2 POSTOS 4" X 2", PARA INSTALACAO DE TOMADAS E INTERRUPTORES                                                                                                                                                                                                                                                                                                                                                                                                                           </v>
          </cell>
          <cell r="C9511" t="str">
            <v xml:space="preserve">UN    </v>
          </cell>
          <cell r="D9511" t="str">
            <v>CR</v>
          </cell>
          <cell r="E9511" t="str">
            <v>2,79</v>
          </cell>
        </row>
        <row r="9512">
          <cell r="A9512">
            <v>38096</v>
          </cell>
          <cell r="B9512" t="str">
            <v xml:space="preserve">ESPELHO / PLACA DE 2 POSTOS 4" X 4", PARA INSTALACAO DE TOMADAS E INTERRUPTORES                                                                                                                                                                                                                                                                                                                                                                                                                           </v>
          </cell>
          <cell r="C9512" t="str">
            <v xml:space="preserve">UN    </v>
          </cell>
          <cell r="D9512" t="str">
            <v>CR</v>
          </cell>
          <cell r="E9512" t="str">
            <v>6,49</v>
          </cell>
        </row>
        <row r="9513">
          <cell r="A9513">
            <v>38094</v>
          </cell>
          <cell r="B9513" t="str">
            <v xml:space="preserve">ESPELHO / PLACA DE 3 POSTOS 4" X 2", PARA INSTALACAO DE TOMADAS E INTERRUPTORES                                                                                                                                                                                                                                                                                                                                                                                                                           </v>
          </cell>
          <cell r="C9513" t="str">
            <v xml:space="preserve">UN    </v>
          </cell>
          <cell r="D9513" t="str">
            <v>CR</v>
          </cell>
          <cell r="E9513" t="str">
            <v>3,42</v>
          </cell>
        </row>
        <row r="9514">
          <cell r="A9514">
            <v>38097</v>
          </cell>
          <cell r="B9514" t="str">
            <v xml:space="preserve">ESPELHO / PLACA DE 4 POSTOS 4" X 4", PARA INSTALACAO DE TOMADAS E INTERRUPTORES                                                                                                                                                                                                                                                                                                                                                                                                                           </v>
          </cell>
          <cell r="C9514" t="str">
            <v xml:space="preserve">UN    </v>
          </cell>
          <cell r="D9514" t="str">
            <v>CR</v>
          </cell>
          <cell r="E9514" t="str">
            <v>6,96</v>
          </cell>
        </row>
        <row r="9515">
          <cell r="A9515">
            <v>38098</v>
          </cell>
          <cell r="B9515" t="str">
            <v xml:space="preserve">ESPELHO / PLACA DE 6 POSTOS 4" X 4", PARA INSTALACAO DE TOMADAS E INTERRUPTORES                                                                                                                                                                                                                                                                                                                                                                                                                           </v>
          </cell>
          <cell r="C9515" t="str">
            <v xml:space="preserve">UN    </v>
          </cell>
          <cell r="D9515" t="str">
            <v>CR</v>
          </cell>
          <cell r="E9515" t="str">
            <v>6,96</v>
          </cell>
        </row>
        <row r="9516">
          <cell r="A9516">
            <v>11186</v>
          </cell>
          <cell r="B9516" t="str">
            <v xml:space="preserve">ESPELHO CRISTAL E = 4 MM                                                                                                                                                                                                                                                                                                                                                                                                                                                                                  </v>
          </cell>
          <cell r="C9516" t="str">
            <v xml:space="preserve">M2    </v>
          </cell>
          <cell r="D9516" t="str">
            <v>AS</v>
          </cell>
          <cell r="E9516" t="str">
            <v>458,66</v>
          </cell>
        </row>
        <row r="9517">
          <cell r="A9517">
            <v>11558</v>
          </cell>
          <cell r="B9517" t="str">
            <v xml:space="preserve">ESPELHO, RETO OU CURVO, EM LATAO CROMADO, ESPESSURA ATE 6 MM, LARGURA *40*MM, ALTURA *180*MM - PARA FECHADURA DE EMBUTIR                                                                                                                                                                                                                                                                                                                                                                                  </v>
          </cell>
          <cell r="C9517" t="str">
            <v xml:space="preserve">PAR   </v>
          </cell>
          <cell r="D9517" t="str">
            <v>CR</v>
          </cell>
          <cell r="E9517" t="str">
            <v>14,51</v>
          </cell>
        </row>
        <row r="9518">
          <cell r="A9518">
            <v>11557</v>
          </cell>
          <cell r="B9518" t="str">
            <v xml:space="preserve">ESPELHO, RETO OU CURVO, EM LATAO CROMADO, ESPESSURA MINIMA 6 MM, LARGURA *43*MM, ALTURA *230*MM - PARA FECHADURA DE EMBUTIR                                                                                                                                                                                                                                                                                                                                                                               </v>
          </cell>
          <cell r="C9518" t="str">
            <v xml:space="preserve">PAR   </v>
          </cell>
          <cell r="D9518" t="str">
            <v>CR</v>
          </cell>
          <cell r="E9518" t="str">
            <v>36,75</v>
          </cell>
        </row>
        <row r="9519">
          <cell r="A9519">
            <v>2759</v>
          </cell>
          <cell r="B9519" t="str">
            <v xml:space="preserve">ESPOLETA SIMPLES N 8.                                                                                                                                                                                                                                                                                                                                                                                                                                                                                     </v>
          </cell>
          <cell r="C9519" t="str">
            <v xml:space="preserve">UN    </v>
          </cell>
          <cell r="D9519" t="str">
            <v>AS</v>
          </cell>
          <cell r="E9519" t="str">
            <v>9,68</v>
          </cell>
        </row>
        <row r="9520">
          <cell r="A9520">
            <v>38124</v>
          </cell>
          <cell r="B9520" t="str">
            <v xml:space="preserve">ESPUMA EXPANSIVA DE POLIURETANO, APLICACAO MANUAL - 500 ML                                                                                                                                                                                                                                                                                                                                                                                                                                                </v>
          </cell>
          <cell r="C9520" t="str">
            <v xml:space="preserve">UN    </v>
          </cell>
          <cell r="D9520" t="str">
            <v xml:space="preserve">C </v>
          </cell>
          <cell r="E9520" t="str">
            <v>40,00</v>
          </cell>
        </row>
        <row r="9521">
          <cell r="A9521">
            <v>38380</v>
          </cell>
          <cell r="B9521" t="str">
            <v xml:space="preserve">ESQUADRO DE ACO 12 " (300 MM), CABO DE ALUMINIO                                                                                                                                                                                                                                                                                                                                                                                                                                                           </v>
          </cell>
          <cell r="C9521" t="str">
            <v xml:space="preserve">UN    </v>
          </cell>
          <cell r="D9521" t="str">
            <v>CR</v>
          </cell>
          <cell r="E9521" t="str">
            <v>48,89</v>
          </cell>
        </row>
        <row r="9522">
          <cell r="A9522">
            <v>42429</v>
          </cell>
          <cell r="B9522" t="str">
            <v xml:space="preserve">ESQUI TRIPLO, EM TUBO DE ACO CARBONO, PINTURA NO PROCESSO ELETROSTATICO - EQUIPAMENTO DE GINASTICA PARA ACADEMIA AO AR LIVRE / ACADEMIA DA TERCEIRA IDADE - ATI                                                                                                                                                                                                                                                                                                                                           </v>
          </cell>
          <cell r="C9522" t="str">
            <v xml:space="preserve">UN    </v>
          </cell>
          <cell r="D9522" t="str">
            <v>AS</v>
          </cell>
          <cell r="E9522" t="str">
            <v>6.025,10</v>
          </cell>
        </row>
        <row r="9523">
          <cell r="A9523">
            <v>39616</v>
          </cell>
          <cell r="B9523" t="str">
            <v xml:space="preserve">ESTABILIZADOR BIVOLT AUTOMATICO, 1000 VA                                                                                                                                                                                                                                                                                                                                                                                                                                                                  </v>
          </cell>
          <cell r="C9523" t="str">
            <v xml:space="preserve">UN    </v>
          </cell>
          <cell r="D9523" t="str">
            <v xml:space="preserve">C </v>
          </cell>
          <cell r="E9523" t="str">
            <v>519,00</v>
          </cell>
        </row>
        <row r="9524">
          <cell r="A9524">
            <v>39618</v>
          </cell>
          <cell r="B9524" t="str">
            <v xml:space="preserve">ESTABILIZADOR BIVOLT AUTOMATICO, 1500 VA                                                                                                                                                                                                                                                                                                                                                                                                                                                                  </v>
          </cell>
          <cell r="C9524" t="str">
            <v xml:space="preserve">UN    </v>
          </cell>
          <cell r="D9524" t="str">
            <v>CR</v>
          </cell>
          <cell r="E9524" t="str">
            <v>941,38</v>
          </cell>
        </row>
        <row r="9525">
          <cell r="A9525">
            <v>39619</v>
          </cell>
          <cell r="B9525" t="str">
            <v xml:space="preserve">ESTABILIZADOR BIVOLT AUTOMATICO, 2000 VA                                                                                                                                                                                                                                                                                                                                                                                                                                                                  </v>
          </cell>
          <cell r="C9525" t="str">
            <v xml:space="preserve">UN    </v>
          </cell>
          <cell r="D9525" t="str">
            <v>CR</v>
          </cell>
          <cell r="E9525" t="str">
            <v>1.289,31</v>
          </cell>
        </row>
        <row r="9526">
          <cell r="A9526">
            <v>39613</v>
          </cell>
          <cell r="B9526" t="str">
            <v xml:space="preserve">ESTABILIZADOR BIVOLT AUTOMATICO, 300 VA                                                                                                                                                                                                                                                                                                                                                                                                                                                                   </v>
          </cell>
          <cell r="C9526" t="str">
            <v xml:space="preserve">UN    </v>
          </cell>
          <cell r="D9526" t="str">
            <v>CR</v>
          </cell>
          <cell r="E9526" t="str">
            <v>206,16</v>
          </cell>
        </row>
        <row r="9527">
          <cell r="A9527">
            <v>39614</v>
          </cell>
          <cell r="B9527" t="str">
            <v xml:space="preserve">ESTABILIZADOR BIVOLT AUTOMATICO, 500 VA                                                                                                                                                                                                                                                                                                                                                                                                                                                                   </v>
          </cell>
          <cell r="C9527" t="str">
            <v xml:space="preserve">UN    </v>
          </cell>
          <cell r="D9527" t="str">
            <v>CR</v>
          </cell>
          <cell r="E9527" t="str">
            <v>300,77</v>
          </cell>
        </row>
        <row r="9528">
          <cell r="A9528">
            <v>38538</v>
          </cell>
          <cell r="B9528" t="str">
            <v xml:space="preserve">ESTACA PRE-MOLDADA MACICA DE CONCRETO VIBRADO ARMADO, PARA CARGA DE 25 T, SECAO QUADRADA DE *16 X 16*, COM ANEL METALICO INCORPORADO A PECA (SOMENTE FORNECIMENTO)                                                                                                                                                                                                                                                                                                                                        </v>
          </cell>
          <cell r="C9528" t="str">
            <v xml:space="preserve">M     </v>
          </cell>
          <cell r="D9528" t="str">
            <v>AS</v>
          </cell>
          <cell r="E9528" t="str">
            <v>81,80</v>
          </cell>
        </row>
        <row r="9529">
          <cell r="A9529">
            <v>38539</v>
          </cell>
          <cell r="B9529" t="str">
            <v xml:space="preserve">ESTACA PRE-MOLDADA MACICA DE CONCRETO VIBRADO ARMADO, PARA CARGA DE 50 T, SECAO QUADRADA, COM ANEL METALICO INCORPORADO A PECA (SOMENTE FORNECIMENTO)                                                                                                                                                                                                                                                                                                                                                     </v>
          </cell>
          <cell r="C9529" t="str">
            <v xml:space="preserve">M     </v>
          </cell>
          <cell r="D9529" t="str">
            <v>AS</v>
          </cell>
          <cell r="E9529" t="str">
            <v>111,23</v>
          </cell>
        </row>
        <row r="9530">
          <cell r="A9530">
            <v>38540</v>
          </cell>
          <cell r="B9530" t="str">
            <v xml:space="preserve">ESTACA PRE-MOLDADA VAZADA DE CONCRETO CENTRIFUGADO, PARA CARGA DE 100 T, SECAO CIRCULAR, COM ANEL METALICO INCORPORADO A PECA (SOMENTE FORNECIMENTO)                                                                                                                                                                                                                                                                                                                                                      </v>
          </cell>
          <cell r="C9530" t="str">
            <v xml:space="preserve">M     </v>
          </cell>
          <cell r="D9530" t="str">
            <v>AS</v>
          </cell>
          <cell r="E9530" t="str">
            <v>285,07</v>
          </cell>
        </row>
        <row r="9531">
          <cell r="A9531">
            <v>38384</v>
          </cell>
          <cell r="B9531" t="str">
            <v xml:space="preserve">ESTILETE DE METAL, LAMINA 18 MM                                                                                                                                                                                                                                                                                                                                                                                                                                                                           </v>
          </cell>
          <cell r="C9531" t="str">
            <v xml:space="preserve">UN    </v>
          </cell>
          <cell r="D9531" t="str">
            <v>CR</v>
          </cell>
          <cell r="E9531" t="str">
            <v>22,74</v>
          </cell>
        </row>
        <row r="9532">
          <cell r="A9532">
            <v>13</v>
          </cell>
          <cell r="B9532" t="str">
            <v xml:space="preserve">ESTOPA                                                                                                                                                                                                                                                                                                                                                                                                                                                                                                    </v>
          </cell>
          <cell r="C9532" t="str">
            <v xml:space="preserve">KG    </v>
          </cell>
          <cell r="D9532" t="str">
            <v>CR</v>
          </cell>
          <cell r="E9532" t="str">
            <v>18,32</v>
          </cell>
        </row>
        <row r="9533">
          <cell r="A9533">
            <v>2762</v>
          </cell>
          <cell r="B9533" t="str">
            <v xml:space="preserve">ESTOPIM SIMPLES                                                                                                                                                                                                                                                                                                                                                                                                                                                                                           </v>
          </cell>
          <cell r="C9533" t="str">
            <v xml:space="preserve">M     </v>
          </cell>
          <cell r="D9533" t="str">
            <v>AS</v>
          </cell>
          <cell r="E9533" t="str">
            <v>12,10</v>
          </cell>
        </row>
        <row r="9534">
          <cell r="A9534">
            <v>21142</v>
          </cell>
          <cell r="B9534" t="str">
            <v xml:space="preserve">ESTRIBO COM PARAFUSO EM CHAPA DE FERRO FUNDIDO DE 2" X 3/16" X 35 CM, SECAO "U", PARA MADEIRAMENTO DE TELHADO                                                                                                                                                                                                                                                                                                                                                                                             </v>
          </cell>
          <cell r="C9534" t="str">
            <v xml:space="preserve">UN    </v>
          </cell>
          <cell r="D9534" t="str">
            <v>CR</v>
          </cell>
          <cell r="E9534" t="str">
            <v>45,72</v>
          </cell>
        </row>
        <row r="9535">
          <cell r="A9535">
            <v>4223</v>
          </cell>
          <cell r="B9535" t="str">
            <v xml:space="preserve">ETANOL                                                                                                                                                                                                                                                                                                                                                                                                                                                                                                    </v>
          </cell>
          <cell r="C9535" t="str">
            <v xml:space="preserve">L     </v>
          </cell>
          <cell r="D9535" t="str">
            <v xml:space="preserve">C </v>
          </cell>
          <cell r="E9535" t="str">
            <v>4,26</v>
          </cell>
        </row>
        <row r="9536">
          <cell r="A9536">
            <v>37372</v>
          </cell>
          <cell r="B9536" t="str">
            <v xml:space="preserve">EXAMES - HORISTA (COLETADO CAIXA - ENCARGOS COMPLEMENTARES)                                                                                                                                                                                                                                                                                                                                                                                                                                               </v>
          </cell>
          <cell r="C9536" t="str">
            <v xml:space="preserve">H     </v>
          </cell>
          <cell r="D9536" t="str">
            <v xml:space="preserve">C </v>
          </cell>
          <cell r="E9536" t="str">
            <v>1,14</v>
          </cell>
        </row>
        <row r="9537">
          <cell r="A9537">
            <v>40863</v>
          </cell>
          <cell r="B9537" t="str">
            <v xml:space="preserve">EXAMES - MENSALISTA (COLETADO CAIXA - ENCARGOS COMPLEMENTARES)                                                                                                                                                                                                                                                                                                                                                                                                                                            </v>
          </cell>
          <cell r="C9537" t="str">
            <v xml:space="preserve">MES   </v>
          </cell>
          <cell r="D9537" t="str">
            <v xml:space="preserve">C </v>
          </cell>
          <cell r="E9537" t="str">
            <v>215,56</v>
          </cell>
        </row>
        <row r="9538">
          <cell r="A9538">
            <v>38475</v>
          </cell>
          <cell r="B9538" t="str">
            <v xml:space="preserve">EXTENSAO DE SOLDA 201 ACETILENO, E = *1,5 A 2,5* MM                                                                                                                                                                                                                                                                                                                                                                                                                                                       </v>
          </cell>
          <cell r="C9538" t="str">
            <v xml:space="preserve">UN    </v>
          </cell>
          <cell r="D9538" t="str">
            <v>CR</v>
          </cell>
          <cell r="E9538" t="str">
            <v>29,85</v>
          </cell>
        </row>
        <row r="9539">
          <cell r="A9539">
            <v>38474</v>
          </cell>
          <cell r="B9539" t="str">
            <v xml:space="preserve">EXTENSAO DE SOLDA 201 GLP, E = *2,5 A 4,0* MM                                                                                                                                                                                                                                                                                                                                                                                                                                                             </v>
          </cell>
          <cell r="C9539" t="str">
            <v xml:space="preserve">UN    </v>
          </cell>
          <cell r="D9539" t="str">
            <v>CR</v>
          </cell>
          <cell r="E9539" t="str">
            <v>36,91</v>
          </cell>
        </row>
        <row r="9540">
          <cell r="A9540">
            <v>10886</v>
          </cell>
          <cell r="B9540" t="str">
            <v xml:space="preserve">EXTINTOR DE INCENDIO PORTATIL COM CARGA DE AGUA PRESSURIZADA DE 10 L, CLASSE A                                                                                                                                                                                                                                                                                                                                                                                                                            </v>
          </cell>
          <cell r="C9540" t="str">
            <v xml:space="preserve">UN    </v>
          </cell>
          <cell r="D9540" t="str">
            <v>CR</v>
          </cell>
          <cell r="E9540" t="str">
            <v>218,75</v>
          </cell>
        </row>
        <row r="9541">
          <cell r="A9541">
            <v>10888</v>
          </cell>
          <cell r="B9541" t="str">
            <v xml:space="preserve">EXTINTOR DE INCENDIO PORTATIL COM CARGA DE GAS CARBONICO CO2 DE 4 KG, CLASSE BC                                                                                                                                                                                                                                                                                                                                                                                                                           </v>
          </cell>
          <cell r="C9541" t="str">
            <v xml:space="preserve">UN    </v>
          </cell>
          <cell r="D9541" t="str">
            <v>CR</v>
          </cell>
          <cell r="E9541" t="str">
            <v>692,30</v>
          </cell>
        </row>
        <row r="9542">
          <cell r="A9542">
            <v>10889</v>
          </cell>
          <cell r="B9542" t="str">
            <v xml:space="preserve">EXTINTOR DE INCENDIO PORTATIL COM CARGA DE GAS CARBONICO CO2 DE 6 KG, CLASSE BC                                                                                                                                                                                                                                                                                                                                                                                                                           </v>
          </cell>
          <cell r="C9542" t="str">
            <v xml:space="preserve">UN    </v>
          </cell>
          <cell r="D9542" t="str">
            <v>CR</v>
          </cell>
          <cell r="E9542" t="str">
            <v>750,00</v>
          </cell>
        </row>
        <row r="9543">
          <cell r="A9543">
            <v>10890</v>
          </cell>
          <cell r="B9543" t="str">
            <v xml:space="preserve">EXTINTOR DE INCENDIO PORTATIL COM CARGA DE PO QUIMICO SECO (PQS) DE 12 KG, CLASSE BC                                                                                                                                                                                                                                                                                                                                                                                                                      </v>
          </cell>
          <cell r="C9543" t="str">
            <v xml:space="preserve">UN    </v>
          </cell>
          <cell r="D9543" t="str">
            <v>CR</v>
          </cell>
          <cell r="E9543" t="str">
            <v>346,15</v>
          </cell>
        </row>
        <row r="9544">
          <cell r="A9544">
            <v>10891</v>
          </cell>
          <cell r="B9544" t="str">
            <v xml:space="preserve">EXTINTOR DE INCENDIO PORTATIL COM CARGA DE PO QUIMICO SECO (PQS) DE 4 KG, CLASSE BC                                                                                                                                                                                                                                                                                                                                                                                                                       </v>
          </cell>
          <cell r="C9544" t="str">
            <v xml:space="preserve">UN    </v>
          </cell>
          <cell r="D9544" t="str">
            <v>CR</v>
          </cell>
          <cell r="E9544" t="str">
            <v>211,53</v>
          </cell>
        </row>
        <row r="9545">
          <cell r="A9545">
            <v>10892</v>
          </cell>
          <cell r="B9545" t="str">
            <v xml:space="preserve">EXTINTOR DE INCENDIO PORTATIL COM CARGA DE PO QUIMICO SECO (PQS) DE 6 KG, CLASSE BC                                                                                                                                                                                                                                                                                                                                                                                                                       </v>
          </cell>
          <cell r="C9545" t="str">
            <v xml:space="preserve">UN    </v>
          </cell>
          <cell r="D9545" t="str">
            <v xml:space="preserve">C </v>
          </cell>
          <cell r="E9545" t="str">
            <v>250,00</v>
          </cell>
        </row>
        <row r="9546">
          <cell r="A9546">
            <v>20977</v>
          </cell>
          <cell r="B9546" t="str">
            <v xml:space="preserve">EXTINTOR DE INCENDIO PORTATIL COM CARGA DE PO QUIMICO SECO (PQS) DE 8 KG, CLASSE BC                                                                                                                                                                                                                                                                                                                                                                                                                       </v>
          </cell>
          <cell r="C9546" t="str">
            <v xml:space="preserve">UN    </v>
          </cell>
          <cell r="D9546" t="str">
            <v>CR</v>
          </cell>
          <cell r="E9546" t="str">
            <v>298,07</v>
          </cell>
        </row>
        <row r="9547">
          <cell r="A9547">
            <v>3073</v>
          </cell>
          <cell r="B9547" t="str">
            <v xml:space="preserve">EXTREMIDADE PVC PBA, BF, JE, DN 100/ DE 110 MM (NBR 10351)                                                                                                                                                                                                                                                                                                                                                                                                                                                </v>
          </cell>
          <cell r="C9547" t="str">
            <v xml:space="preserve">UN    </v>
          </cell>
          <cell r="D9547" t="str">
            <v>AS</v>
          </cell>
          <cell r="E9547" t="str">
            <v>163,63</v>
          </cell>
        </row>
        <row r="9548">
          <cell r="A9548">
            <v>3074</v>
          </cell>
          <cell r="B9548" t="str">
            <v xml:space="preserve">EXTREMIDADE PVC PBA, BF, JE, DN 75/ DE 85 MM (NBR 10351)                                                                                                                                                                                                                                                                                                                                                                                                                                                  </v>
          </cell>
          <cell r="C9548" t="str">
            <v xml:space="preserve">UN    </v>
          </cell>
          <cell r="D9548" t="str">
            <v>AS</v>
          </cell>
          <cell r="E9548" t="str">
            <v>103,30</v>
          </cell>
        </row>
        <row r="9549">
          <cell r="A9549">
            <v>3076</v>
          </cell>
          <cell r="B9549" t="str">
            <v xml:space="preserve">EXTREMIDADE PVC PBA, PF, JE, DN 100 / DE 110 MM (NBR 10351)                                                                                                                                                                                                                                                                                                                                                                                                                                               </v>
          </cell>
          <cell r="C9549" t="str">
            <v xml:space="preserve">UN    </v>
          </cell>
          <cell r="D9549" t="str">
            <v>AS</v>
          </cell>
          <cell r="E9549" t="str">
            <v>134,52</v>
          </cell>
        </row>
        <row r="9550">
          <cell r="A9550">
            <v>3075</v>
          </cell>
          <cell r="B9550" t="str">
            <v xml:space="preserve">EXTREMIDADE PVC PBA, PF, JE, DN 75 / DE 85 MM (NBR 10351)                                                                                                                                                                                                                                                                                                                                                                                                                                                 </v>
          </cell>
          <cell r="C9550" t="str">
            <v xml:space="preserve">UN    </v>
          </cell>
          <cell r="D9550" t="str">
            <v>AS</v>
          </cell>
          <cell r="E9550" t="str">
            <v>85,01</v>
          </cell>
        </row>
        <row r="9551">
          <cell r="A9551">
            <v>10781</v>
          </cell>
          <cell r="B9551" t="str">
            <v xml:space="preserve">EXTREMIDADE/TUBETE PARA HIDROMETRO PVC, COM ROSCA, CURTA, COM BUCHA LATAO, 3/4"                                                                                                                                                                                                                                                                                                                                                                                                                           </v>
          </cell>
          <cell r="C9551" t="str">
            <v xml:space="preserve">UN    </v>
          </cell>
          <cell r="D9551" t="str">
            <v>AS</v>
          </cell>
          <cell r="E9551" t="str">
            <v>11,53</v>
          </cell>
        </row>
        <row r="9552">
          <cell r="A9552">
            <v>43612</v>
          </cell>
          <cell r="B9552" t="str">
            <v xml:space="preserve">FECHADRUA BICO DE PAPAGAIO PARA PORTA DE CORRER EXTERNA, EM ACO INOX COM ACABAMENTO CROMADO, MAQUINA COM 45 MM, INCLUINDO CHAVE TIPO CILINDRO                                                                                                                                                                                                                                                                                                                                                             </v>
          </cell>
          <cell r="C9552" t="str">
            <v xml:space="preserve">CJ    </v>
          </cell>
          <cell r="D9552" t="str">
            <v>CR</v>
          </cell>
          <cell r="E9552" t="str">
            <v>101,90</v>
          </cell>
        </row>
        <row r="9553">
          <cell r="A9553">
            <v>43613</v>
          </cell>
          <cell r="B9553" t="str">
            <v xml:space="preserve">FECHADRUA BICO DE PAPAGAIO PARA PORTA DE CORRER INTERNA, EM ACO INOX COM ACABAMENTO CROMADO, MAQUINA COM 45 MM, INCLUINDO CHAVE TIPO BIPARTIDA                                                                                                                                                                                                                                                                                                                                                            </v>
          </cell>
          <cell r="C9553" t="str">
            <v xml:space="preserve">CJ    </v>
          </cell>
          <cell r="D9553" t="str">
            <v>CR</v>
          </cell>
          <cell r="E9553" t="str">
            <v>84,36</v>
          </cell>
        </row>
        <row r="9554">
          <cell r="A9554">
            <v>11480</v>
          </cell>
          <cell r="B9554" t="str">
            <v xml:space="preserve">FECHADURA AUXILIAR DE SEGURANCA PARA PORTA EXTERNA, EM ACO INOX, BROCA DE 45 A 55 MM, LINGUETA COM 3 AVANCOS, INCLUINDO 2 CHAVES TIPO CILINDRO                                                                                                                                                                                                                                                                                                                                                            </v>
          </cell>
          <cell r="C9554" t="str">
            <v xml:space="preserve">CJ    </v>
          </cell>
          <cell r="D9554" t="str">
            <v>CR</v>
          </cell>
          <cell r="E9554" t="str">
            <v>129,47</v>
          </cell>
        </row>
        <row r="9555">
          <cell r="A9555">
            <v>11469</v>
          </cell>
          <cell r="B9555" t="str">
            <v xml:space="preserve">FECHADURA DE EMBUTIR PARA GAVETA E MOVEIS DE MADEIRA, EM ACO INOX COM ACABAMENTO CROMADO, COM ABAS LATERAIS, CILINDRO COM 22 MM DE DIAMETRO, INCLUINDO CHAVE COM PERFIL METALICO E CAPA ESCAMOTEAVEL                                                                                                                                                                                                                                                                                                      </v>
          </cell>
          <cell r="C9555" t="str">
            <v xml:space="preserve">UN    </v>
          </cell>
          <cell r="D9555" t="str">
            <v>CR</v>
          </cell>
          <cell r="E9555" t="str">
            <v>13,82</v>
          </cell>
        </row>
        <row r="9556">
          <cell r="A9556">
            <v>11468</v>
          </cell>
          <cell r="B9556" t="str">
            <v xml:space="preserve">FECHADURA DE SOBREPOR PARA GAVETAS E ARMARIOS, EM ACO INOX COM ACABAMENTO CROMADO, COM CILINDRO DE APROX 20 MM                                                                                                                                                                                                                                                                                                                                                                                            </v>
          </cell>
          <cell r="C9556" t="str">
            <v xml:space="preserve">UN    </v>
          </cell>
          <cell r="D9556" t="str">
            <v>CR</v>
          </cell>
          <cell r="E9556" t="str">
            <v>13,83</v>
          </cell>
        </row>
        <row r="9557">
          <cell r="A9557">
            <v>11484</v>
          </cell>
          <cell r="B9557" t="str">
            <v xml:space="preserve">FECHADURA DE SOBREPOR PARA PORTAO, EM ACO INOX COM ACABAMENTO CROMADO, CAIXA DE 100 MM, INCLUINDO CHAVE TIPO CILINDRO                                                                                                                                                                                                                                                                                                                                                                                     </v>
          </cell>
          <cell r="C9557" t="str">
            <v xml:space="preserve">UN    </v>
          </cell>
          <cell r="D9557" t="str">
            <v>CR</v>
          </cell>
          <cell r="E9557" t="str">
            <v>60,74</v>
          </cell>
        </row>
        <row r="9558">
          <cell r="A9558">
            <v>38155</v>
          </cell>
          <cell r="B9558" t="str">
            <v xml:space="preserve">FECHADURA DE SOBREPOR PARA PORTAO, EM ACO INOX COM ACABAMENTO CROMADO, CAIXA DE 100 MM, INCLUINDO CHAVE TIPO TETRA                                                                                                                                                                                                                                                                                                                                                                                        </v>
          </cell>
          <cell r="C9558" t="str">
            <v xml:space="preserve">UN    </v>
          </cell>
          <cell r="D9558" t="str">
            <v>CR</v>
          </cell>
          <cell r="E9558" t="str">
            <v>94,30</v>
          </cell>
        </row>
        <row r="9559">
          <cell r="A9559">
            <v>11467</v>
          </cell>
          <cell r="B9559" t="str">
            <v xml:space="preserve">FECHADURA DE SOBREPOR TIPO CAIXAO, EM FERRO COM ACABAMENTO RESINADO, SEM MACANETA, SEM CILINDRO, INCLUINDO CHAVE TIPO SIMPLES                                                                                                                                                                                                                                                                                                                                                                             </v>
          </cell>
          <cell r="C9559" t="str">
            <v xml:space="preserve">UN    </v>
          </cell>
          <cell r="D9559" t="str">
            <v>CR</v>
          </cell>
          <cell r="E9559" t="str">
            <v>21,55</v>
          </cell>
        </row>
        <row r="9560">
          <cell r="A9560">
            <v>38153</v>
          </cell>
          <cell r="B9560" t="str">
            <v xml:space="preserve">FECHADURA ESPELHO PARA PORTA DE BANHEIRO, EM ACO INOX (MAQUINA, TESTA E CONTRA-TESTA) E EM ZAMAC (MACANETA, LINGUETA E TRINCOS) COM ACABAMENTO CROMADO, MAQUINA DE 40 MM, INCLUINDO CHAVE TIPO TRANQUETA                                                                                                                                                                                                                                                                                                  </v>
          </cell>
          <cell r="C9560" t="str">
            <v xml:space="preserve">CJ    </v>
          </cell>
          <cell r="D9560" t="str">
            <v>CR</v>
          </cell>
          <cell r="E9560" t="str">
            <v>55,04</v>
          </cell>
        </row>
        <row r="9561">
          <cell r="A9561">
            <v>43607</v>
          </cell>
          <cell r="B9561" t="str">
            <v xml:space="preserve">FECHADURA ESPELHO PARA PORTA DE BANHEIRO, EM ACO INOX (MAQUINA, TESTA E CONTRA-TESTA) E EM ZAMAC (MACANETA, LINGUETA E TRINCOS) COM ACABAMENTO CROMADO, MAQUINA DE 55 MM, INCLUINDO CHAVE TIPO TRANQUETA  (CONJUNTO DE FECHADURAS)                                                                                                                                                                                                                                                                        </v>
          </cell>
          <cell r="C9561" t="str">
            <v xml:space="preserve">CJ    </v>
          </cell>
          <cell r="D9561" t="str">
            <v>CR</v>
          </cell>
          <cell r="E9561" t="str">
            <v>104,11</v>
          </cell>
        </row>
        <row r="9562">
          <cell r="A9562">
            <v>3080</v>
          </cell>
          <cell r="B9562" t="str">
            <v xml:space="preserve">FECHADURA ESPELHO PARA PORTA EXTERNA, EM ACO INOX (MAQUINA, TESTA E CONTRA-TESTA) E EM ZAMAC (MACANETA, LINGUETA E TRINCOS) COM ACABAMENTO CROMADO, MAQUINA DE 40 MM, INCLUINDO CHAVE TIPO CILINDRO                                                                                                                                                                                                                                                                                                       </v>
          </cell>
          <cell r="C9562" t="str">
            <v xml:space="preserve">CJ    </v>
          </cell>
          <cell r="D9562" t="str">
            <v xml:space="preserve">C </v>
          </cell>
          <cell r="E9562" t="str">
            <v>70,00</v>
          </cell>
        </row>
        <row r="9563">
          <cell r="A9563">
            <v>3081</v>
          </cell>
          <cell r="B9563" t="str">
            <v xml:space="preserve">FECHADURA ESPELHO PARA PORTA EXTERNA, EM ACO INOX (MAQUINA, TESTA E CONTRA-TESTA) E EM ZAMAC (MACANETA, LINGUETA E TRINCOS) COM ACABAMENTO CROMADO, MAQUINA DE 55 MM, INCLUINDO CHAVE TIPO CILINDRO                                                                                                                                                                                                                                                                                                       </v>
          </cell>
          <cell r="C9563" t="str">
            <v xml:space="preserve">CJ    </v>
          </cell>
          <cell r="D9563" t="str">
            <v>CR</v>
          </cell>
          <cell r="E9563" t="str">
            <v>138,49</v>
          </cell>
        </row>
        <row r="9564">
          <cell r="A9564">
            <v>3090</v>
          </cell>
          <cell r="B9564" t="str">
            <v xml:space="preserve">FECHADURA ESPELHO PARA PORTA INTERNA, EM ACO INOX (MAQUINA, TESTA E CONTRA-TESTA) E EM ZAMAC (MACANETA, LINGUETA E TRINCOS) COM ACABAMENTO CROMADO, MAQUINA DE 40 MM, INCLUINDO CHAVE TIPO INTERNA                                                                                                                                                                                                                                                                                                        </v>
          </cell>
          <cell r="C9564" t="str">
            <v xml:space="preserve">CJ    </v>
          </cell>
          <cell r="D9564" t="str">
            <v>CR</v>
          </cell>
          <cell r="E9564" t="str">
            <v>62,48</v>
          </cell>
        </row>
        <row r="9565">
          <cell r="A9565">
            <v>43611</v>
          </cell>
          <cell r="B9565" t="str">
            <v xml:space="preserve">FECHADURA ESPELHO PARA PORTA INTERNA, EM ACO INOX (MAQUINA, TESTA E CONTRA-TESTA) E EM ZAMAC (MACANETA, LINGUETA E TRINCOS) COM ACABAMENTO CROMADO, MAQUINA DE 55 MM, INCLUINDO CHAVE TIPO INTERNA                                                                                                                                                                                                                                                                                                        </v>
          </cell>
          <cell r="C9565" t="str">
            <v xml:space="preserve">CJ    </v>
          </cell>
          <cell r="D9565" t="str">
            <v>CR</v>
          </cell>
          <cell r="E9565" t="str">
            <v>103,68</v>
          </cell>
        </row>
        <row r="9566">
          <cell r="A9566">
            <v>3103</v>
          </cell>
          <cell r="B9566" t="str">
            <v xml:space="preserve">FECHADURA PARA PORTA PIVOTANTE DE VIDRO TEMPERADO, EM ACO INOX COM ACABAMENTO CROMADO, RECORTE PADRAO SANTA MARINA, COM CILINDRO EM LATAO, INCLUINDO CHAVE TIPO CILINDRO                                                                                                                                                                                                                                                                                                                                  </v>
          </cell>
          <cell r="C9566" t="str">
            <v xml:space="preserve">UN    </v>
          </cell>
          <cell r="D9566" t="str">
            <v>CR</v>
          </cell>
          <cell r="E9566" t="str">
            <v>51,80</v>
          </cell>
        </row>
        <row r="9567">
          <cell r="A9567">
            <v>3097</v>
          </cell>
          <cell r="B9567" t="str">
            <v xml:space="preserve">FECHADURA ROSETA REDONDA PARA PORTA DE BANHEIRO, EM ACO INOX (MAQUINA, TESTA E CONTRA-TESTA) E EM ZAMAC (MACANETA, LINGUETA E TRINCOS) COM ACABAMENTO CROMADO, MAQUINA DE 40 MM, INCLUINDO CHAVE TIPO TRANQUETA                                                                                                                                                                                                                                                                                           </v>
          </cell>
          <cell r="C9567" t="str">
            <v xml:space="preserve">CJ    </v>
          </cell>
          <cell r="D9567" t="str">
            <v>CR</v>
          </cell>
          <cell r="E9567" t="str">
            <v>78,37</v>
          </cell>
        </row>
        <row r="9568">
          <cell r="A9568">
            <v>3099</v>
          </cell>
          <cell r="B9568" t="str">
            <v xml:space="preserve">FECHADURA ROSETA REDONDA PARA PORTA DE BANHEIRO, EM ACO INOX (MAQUINA, TESTA E CONTRA-TESTA) E EM ZAMAC (MACANETA, LINGUETA E TRINCOS) COM ACABAMENTO CROMADO, MAQUINA DE 55 MM, INCLUINDO CHAVE TIPO TRANQUETA                                                                                                                                                                                                                                                                                           </v>
          </cell>
          <cell r="C9568" t="str">
            <v xml:space="preserve">CJ    </v>
          </cell>
          <cell r="D9568" t="str">
            <v>CR</v>
          </cell>
          <cell r="E9568" t="str">
            <v>125,49</v>
          </cell>
        </row>
        <row r="9569">
          <cell r="A9569">
            <v>38151</v>
          </cell>
          <cell r="B9569" t="str">
            <v xml:space="preserve">FECHADURA ROSETA REDONDA PARA PORTA EXTERNA, EM ACO INOX (MAQUINA, TESTA E CONTRA-TESTA) E EM ZAMAC (MACANETA, LINGUETA E TRINCOS) COM ACABAMENTO CROMADO, MAQUINA DE 40 MM, INCLUINDO CHAVE TIPO CILINDRO                                                                                                                                                                                                                                                                                                </v>
          </cell>
          <cell r="C9569" t="str">
            <v xml:space="preserve">CJ    </v>
          </cell>
          <cell r="D9569" t="str">
            <v>CR</v>
          </cell>
          <cell r="E9569" t="str">
            <v>90,98</v>
          </cell>
        </row>
        <row r="9570">
          <cell r="A9570">
            <v>38152</v>
          </cell>
          <cell r="B9570" t="str">
            <v xml:space="preserve">FECHADURA ROSETA REDONDA PARA PORTA EXTERNA, EM ACO INOX (MAQUINA, TESTA E CONTRA-TESTA) E EM ZAMAC (MACANETA, LINGUETA E TRINCOS) COM ACABAMENTO CROMADO, MAQUINA DE 55 MM, INCLUINDO CHAVE TIPO CILINDRO                                                                                                                                                                                                                                                                                                </v>
          </cell>
          <cell r="C9570" t="str">
            <v xml:space="preserve">CJ    </v>
          </cell>
          <cell r="D9570" t="str">
            <v>CR</v>
          </cell>
          <cell r="E9570" t="str">
            <v>146,76</v>
          </cell>
        </row>
        <row r="9571">
          <cell r="A9571">
            <v>43610</v>
          </cell>
          <cell r="B9571" t="str">
            <v xml:space="preserve">FECHADURA ROSETA REDONDA PARA PORTA INTERNA, EM ACO INOX (MAQUINA, TESTA E CONTRA-TESTA) E EM ZAMAC (MACANETA, LINGUETA E TRINCOS) COM ACABAMENTO CROMADO, MAQUINA DE 40 MM, INCLUINDO CHAVE TIPO INTERNA (CONJUNTO DE FECHADURAS)                                                                                                                                                                                                                                                                        </v>
          </cell>
          <cell r="C9571" t="str">
            <v xml:space="preserve">CJ    </v>
          </cell>
          <cell r="D9571" t="str">
            <v>CR</v>
          </cell>
          <cell r="E9571" t="str">
            <v>77,76</v>
          </cell>
        </row>
        <row r="9572">
          <cell r="A9572">
            <v>3093</v>
          </cell>
          <cell r="B9572" t="str">
            <v xml:space="preserve">FECHADURA ROSETA REDONDA PARA PORTA INTERNA, EM ACO INOX (MAQUINA, TESTA E CONTRA-TESTA) E EM ZAMAC (MACANETA, LINGUETA E TRINCOS) COM ACABAMENTO CROMADO, MAQUINA DE 55 MM, INCLUINDO CHAVE TIPO INTERNA                                                                                                                                                                                                                                                                                                 </v>
          </cell>
          <cell r="C9572" t="str">
            <v xml:space="preserve">CJ    </v>
          </cell>
          <cell r="D9572" t="str">
            <v>CR</v>
          </cell>
          <cell r="E9572" t="str">
            <v>125,49</v>
          </cell>
        </row>
        <row r="9573">
          <cell r="A9573">
            <v>38165</v>
          </cell>
          <cell r="B9573" t="str">
            <v xml:space="preserve">FECHO / FECHADURA COM PUXADOR CONCHA, COM TRANCA TIPO TRAVA, PARA JANELA / PORTA DE CORRER (INCLUI TESTA, FECHADURA, PUXADOR) - COMPLETA                                                                                                                                                                                                                                                                                                                                                                  </v>
          </cell>
          <cell r="C9573" t="str">
            <v xml:space="preserve">CJ    </v>
          </cell>
          <cell r="D9573" t="str">
            <v>CR</v>
          </cell>
          <cell r="E9573" t="str">
            <v>69,83</v>
          </cell>
        </row>
        <row r="9574">
          <cell r="A9574">
            <v>38177</v>
          </cell>
          <cell r="B9574" t="str">
            <v xml:space="preserve">FECHO / TRINCO TIPO AVIAO, EM ZAMAC CROMADO, *60* MM, PARA JANELAS - INCLUI PARAFUSOS                                                                                                                                                                                                                                                                                                                                                                                                                     </v>
          </cell>
          <cell r="C9574" t="str">
            <v xml:space="preserve">UN    </v>
          </cell>
          <cell r="D9574" t="str">
            <v>CR</v>
          </cell>
          <cell r="E9574" t="str">
            <v>20,75</v>
          </cell>
        </row>
        <row r="9575">
          <cell r="A9575">
            <v>11458</v>
          </cell>
          <cell r="B9575" t="str">
            <v xml:space="preserve">FECHO DE SEGURANCA, TIPO BATOM, EM LATAO / ZAMAC, CROMADO, PARA PORTAS E JANELAS - INCLUI PARAFUSOS                                                                                                                                                                                                                                                                                                                                                                                                       </v>
          </cell>
          <cell r="C9575" t="str">
            <v xml:space="preserve">UN    </v>
          </cell>
          <cell r="D9575" t="str">
            <v>CR</v>
          </cell>
          <cell r="E9575" t="str">
            <v>24,77</v>
          </cell>
        </row>
        <row r="9576">
          <cell r="A9576">
            <v>3108</v>
          </cell>
          <cell r="B9576" t="str">
            <v xml:space="preserve">FECHO QUEBRA UNHA, EM LATAO COM ACABAMENTO CROMADO, DE EMBUTIR, COM COMANDO ALAVANCA, ALTURA DE DE 22 CM, LARGURA MINIMA DE 1,90 CM E ESPESSURA MINIMA DE 1,90 MM, PARA PORTAS E JANELAS (INCLUI PARAFUSOS)                                                                                                                                                                                                                                                                                               </v>
          </cell>
          <cell r="C9576" t="str">
            <v xml:space="preserve">UN    </v>
          </cell>
          <cell r="D9576" t="str">
            <v>CR</v>
          </cell>
          <cell r="E9576" t="str">
            <v>105,31</v>
          </cell>
        </row>
        <row r="9577">
          <cell r="A9577">
            <v>3105</v>
          </cell>
          <cell r="B9577" t="str">
            <v xml:space="preserve">FECHO QUEBRA UNHA, EM LATAO COM ACABAMENTO CROMADO, DE EMBUTIR, COM COMANDO ALAVANCA, ALTURA DE DE 40 CM, LARGURA MINIMA DE 1,90 CM E ESPESSURA MINIMA DE 1,90 MM, PARA PORTAS E JANELAS (INCLUI PARAFUSOS)                                                                                                                                                                                                                                                                                               </v>
          </cell>
          <cell r="C9577" t="str">
            <v xml:space="preserve">UN    </v>
          </cell>
          <cell r="D9577" t="str">
            <v>CR</v>
          </cell>
          <cell r="E9577" t="str">
            <v>137,74</v>
          </cell>
        </row>
        <row r="9578">
          <cell r="A9578">
            <v>38178</v>
          </cell>
          <cell r="B9578" t="str">
            <v xml:space="preserve">FECHO QUEBRA UNHA, EM LATAO COM ACABAMENTO CROMADO, DE EMBUTIR, COM COMANDO DESLIZANTE, ALTURA DE 12 CM, LARGURA MINIMA DE 1,90 CM E ESPESSURA MINIMA DE 1,90 MM                                                                                                                                                                                                                                                                                                                                          </v>
          </cell>
          <cell r="C9578" t="str">
            <v xml:space="preserve">UN    </v>
          </cell>
          <cell r="D9578" t="str">
            <v>CR</v>
          </cell>
          <cell r="E9578" t="str">
            <v>22,83</v>
          </cell>
        </row>
        <row r="9579">
          <cell r="A9579">
            <v>43575</v>
          </cell>
          <cell r="B9579" t="str">
            <v xml:space="preserve">FECHO QUEBRA UNHA, EM LATAO COM ACABAMENTO CROMADO, DE EMBUTIR, COM COMANDO DESLIZANTE, ALTURA DE 22 CM, LARGURA MINIMA DE 1,90 CM E ESPESSURA MINIMA DE 1,90 MM                                                                                                                                                                                                                                                                                                                                          </v>
          </cell>
          <cell r="C9579" t="str">
            <v xml:space="preserve">UN    </v>
          </cell>
          <cell r="D9579" t="str">
            <v>CR</v>
          </cell>
          <cell r="E9579" t="str">
            <v>49,47</v>
          </cell>
        </row>
        <row r="9580">
          <cell r="A9580">
            <v>43577</v>
          </cell>
          <cell r="B9580" t="str">
            <v xml:space="preserve">FECHO QUEBRA UNHA, EM LATAO COM ACABAMENTO CROMADO, DE EMBUTIR, COM COMANDO DESLIZANTE, ALTURA DE 40 CM, LARGURA MINIMA DE 1,90 CM E ESPESSURA MINIMA DE 1,90 MM                                                                                                                                                                                                                                                                                                                                          </v>
          </cell>
          <cell r="C9580" t="str">
            <v xml:space="preserve">UN    </v>
          </cell>
          <cell r="D9580" t="str">
            <v>CR</v>
          </cell>
          <cell r="E9580" t="str">
            <v>86,00</v>
          </cell>
        </row>
        <row r="9581">
          <cell r="A9581">
            <v>43458</v>
          </cell>
          <cell r="B9581" t="str">
            <v xml:space="preserve">FERRAMENTAS - FAMILIA ALMOXARIFE - HORISTA (ENCARGOS COMPLEMENTARES - COLETADO CAIXA)                                                                                                                                                                                                                                                                                                                                                                                                                     </v>
          </cell>
          <cell r="C9581" t="str">
            <v xml:space="preserve">H     </v>
          </cell>
          <cell r="D9581" t="str">
            <v xml:space="preserve">C </v>
          </cell>
          <cell r="E9581" t="str">
            <v>0,06</v>
          </cell>
        </row>
        <row r="9582">
          <cell r="A9582">
            <v>43470</v>
          </cell>
          <cell r="B9582" t="str">
            <v xml:space="preserve">FERRAMENTAS - FAMILIA ALMOXARIFE - MENSALISTA (ENCARGOS COMPLEMENTARES - COLETADO CAIXA)                                                                                                                                                                                                                                                                                                                                                                                                                  </v>
          </cell>
          <cell r="C9582" t="str">
            <v xml:space="preserve">MES   </v>
          </cell>
          <cell r="D9582" t="str">
            <v xml:space="preserve">C </v>
          </cell>
          <cell r="E9582" t="str">
            <v>10,60</v>
          </cell>
        </row>
        <row r="9583">
          <cell r="A9583">
            <v>43459</v>
          </cell>
          <cell r="B9583" t="str">
            <v xml:space="preserve">FERRAMENTAS - FAMILIA CARPINTEIRO DE FORMAS - HORISTA (ENCARGOS COMPLEMENTARES - COLETADO CAIXA)                                                                                                                                                                                                                                                                                                                                                                                                          </v>
          </cell>
          <cell r="C9583" t="str">
            <v xml:space="preserve">H     </v>
          </cell>
          <cell r="D9583" t="str">
            <v xml:space="preserve">C </v>
          </cell>
          <cell r="E9583" t="str">
            <v>0,49</v>
          </cell>
        </row>
        <row r="9584">
          <cell r="A9584">
            <v>43471</v>
          </cell>
          <cell r="B9584" t="str">
            <v xml:space="preserve">FERRAMENTAS - FAMILIA CARPINTEIRO DE FORMAS - MENSALISTA (ENCARGOS COMPLEMENTARES - COLETADO CAIXA)                                                                                                                                                                                                                                                                                                                                                                                                       </v>
          </cell>
          <cell r="C9584" t="str">
            <v xml:space="preserve">MES   </v>
          </cell>
          <cell r="D9584" t="str">
            <v xml:space="preserve">C </v>
          </cell>
          <cell r="E9584" t="str">
            <v>92,90</v>
          </cell>
        </row>
        <row r="9585">
          <cell r="A9585">
            <v>43460</v>
          </cell>
          <cell r="B9585" t="str">
            <v xml:space="preserve">FERRAMENTAS - FAMILIA ELETRICISTA - HORISTA (ENCARGOS COMPLEMENTARES - COLETADO CAIXA)                                                                                                                                                                                                                                                                                                                                                                                                                    </v>
          </cell>
          <cell r="C9585" t="str">
            <v xml:space="preserve">H     </v>
          </cell>
          <cell r="D9585" t="str">
            <v xml:space="preserve">C </v>
          </cell>
          <cell r="E9585" t="str">
            <v>0,86</v>
          </cell>
        </row>
        <row r="9586">
          <cell r="A9586">
            <v>43472</v>
          </cell>
          <cell r="B9586" t="str">
            <v xml:space="preserve">FERRAMENTAS - FAMILIA ELETRICISTA - MENSALISTA (ENCARGOS COMPLEMENTARES - COLETADO CAIXA)                                                                                                                                                                                                                                                                                                                                                                                                                 </v>
          </cell>
          <cell r="C9586" t="str">
            <v xml:space="preserve">MES   </v>
          </cell>
          <cell r="D9586" t="str">
            <v xml:space="preserve">C </v>
          </cell>
          <cell r="E9586" t="str">
            <v>161,79</v>
          </cell>
        </row>
        <row r="9587">
          <cell r="A9587">
            <v>43461</v>
          </cell>
          <cell r="B9587" t="str">
            <v xml:space="preserve">FERRAMENTAS - FAMILIA ENCANADOR - HORISTA (ENCARGOS COMPLEMENTARES - COLETADO CAIXA)                                                                                                                                                                                                                                                                                                                                                                                                                      </v>
          </cell>
          <cell r="C9587" t="str">
            <v xml:space="preserve">H     </v>
          </cell>
          <cell r="D9587" t="str">
            <v xml:space="preserve">C </v>
          </cell>
          <cell r="E9587" t="str">
            <v>0,32</v>
          </cell>
        </row>
        <row r="9588">
          <cell r="A9588">
            <v>43473</v>
          </cell>
          <cell r="B9588" t="str">
            <v xml:space="preserve">FERRAMENTAS - FAMILIA ENCANADOR - MENSALISTA (ENCARGOS COMPLEMENTARES - COLETADO CAIXA)                                                                                                                                                                                                                                                                                                                                                                                                                   </v>
          </cell>
          <cell r="C9588" t="str">
            <v xml:space="preserve">MES   </v>
          </cell>
          <cell r="D9588" t="str">
            <v xml:space="preserve">C </v>
          </cell>
          <cell r="E9588" t="str">
            <v>60,76</v>
          </cell>
        </row>
        <row r="9589">
          <cell r="A9589">
            <v>43463</v>
          </cell>
          <cell r="B9589" t="str">
            <v xml:space="preserve">FERRAMENTAS - FAMILIA ENCARREGADO GERAL - HORISTA (ENCARGOS COMPLEMENTARES - COLETADO CAIXA)                                                                                                                                                                                                                                                                                                                                                                                                              </v>
          </cell>
          <cell r="C9589" t="str">
            <v xml:space="preserve">H     </v>
          </cell>
          <cell r="D9589" t="str">
            <v xml:space="preserve">C </v>
          </cell>
          <cell r="E9589" t="str">
            <v>0,11</v>
          </cell>
        </row>
        <row r="9590">
          <cell r="A9590">
            <v>43475</v>
          </cell>
          <cell r="B9590" t="str">
            <v xml:space="preserve">FERRAMENTAS - FAMILIA ENCARREGADO GERAL - MENSALISTA (ENCARGOS COMPLEMENTARES - COLETADO CAIXA)                                                                                                                                                                                                                                                                                                                                                                                                           </v>
          </cell>
          <cell r="C9590" t="str">
            <v xml:space="preserve">MES   </v>
          </cell>
          <cell r="D9590" t="str">
            <v xml:space="preserve">C </v>
          </cell>
          <cell r="E9590" t="str">
            <v>21,49</v>
          </cell>
        </row>
        <row r="9591">
          <cell r="A9591">
            <v>43462</v>
          </cell>
          <cell r="B9591" t="str">
            <v xml:space="preserve">FERRAMENTAS - FAMILIA ENGENHEIRO CIVIL - HORISTA (ENCARGOS COMPLEMENTARES - COLETADO CAIXA)                                                                                                                                                                                                                                                                                                                                                                                                               </v>
          </cell>
          <cell r="C9591" t="str">
            <v xml:space="preserve">H     </v>
          </cell>
          <cell r="D9591" t="str">
            <v xml:space="preserve">C </v>
          </cell>
          <cell r="E9591" t="str">
            <v>0,01</v>
          </cell>
        </row>
        <row r="9592">
          <cell r="A9592">
            <v>43474</v>
          </cell>
          <cell r="B9592" t="str">
            <v xml:space="preserve">FERRAMENTAS - FAMILIA ENGENHEIRO CIVIL - MENSALISTA (ENCARGOS COMPLEMENTARES - COLETADO CAIXA)                                                                                                                                                                                                                                                                                                                                                                                                            </v>
          </cell>
          <cell r="C9592" t="str">
            <v xml:space="preserve">MES   </v>
          </cell>
          <cell r="D9592" t="str">
            <v xml:space="preserve">C </v>
          </cell>
          <cell r="E9592" t="str">
            <v>2,54</v>
          </cell>
        </row>
        <row r="9593">
          <cell r="A9593">
            <v>43464</v>
          </cell>
          <cell r="B9593" t="str">
            <v xml:space="preserve">FERRAMENTAS - FAMILIA OPERADOR ESCAVADEIRA - HORISTA (ENCARGOS COMPLEMENTARES - COLETADO CAIXA)                                                                                                                                                                                                                                                                                                                                                                                                           </v>
          </cell>
          <cell r="C9593" t="str">
            <v xml:space="preserve">H     </v>
          </cell>
          <cell r="D9593" t="str">
            <v xml:space="preserve">C </v>
          </cell>
          <cell r="E9593" t="str">
            <v>0,01</v>
          </cell>
        </row>
        <row r="9594">
          <cell r="A9594">
            <v>43476</v>
          </cell>
          <cell r="B9594" t="str">
            <v xml:space="preserve">FERRAMENTAS - FAMILIA OPERADOR ESCAVADEIRA - MENSALISTA (ENCARGOS COMPLEMENTARES - COLETADO CAIXA)                                                                                                                                                                                                                                                                                                                                                                                                        </v>
          </cell>
          <cell r="C9594" t="str">
            <v xml:space="preserve">MES   </v>
          </cell>
          <cell r="D9594" t="str">
            <v xml:space="preserve">C </v>
          </cell>
          <cell r="E9594" t="str">
            <v>0,01</v>
          </cell>
        </row>
        <row r="9595">
          <cell r="A9595">
            <v>43465</v>
          </cell>
          <cell r="B9595" t="str">
            <v xml:space="preserve">FERRAMENTAS - FAMILIA PEDREIRO - HORISTA (ENCARGOS COMPLEMENTARES - COLETADO CAIXA)                                                                                                                                                                                                                                                                                                                                                                                                                       </v>
          </cell>
          <cell r="C9595" t="str">
            <v xml:space="preserve">H     </v>
          </cell>
          <cell r="D9595" t="str">
            <v xml:space="preserve">C </v>
          </cell>
          <cell r="E9595" t="str">
            <v>0,84</v>
          </cell>
        </row>
        <row r="9596">
          <cell r="A9596">
            <v>43477</v>
          </cell>
          <cell r="B9596" t="str">
            <v xml:space="preserve">FERRAMENTAS - FAMILIA PEDREIRO - MENSALISTA (ENCARGOS COMPLEMENTARES - COLETADO CAIXA)                                                                                                                                                                                                                                                                                                                                                                                                                    </v>
          </cell>
          <cell r="C9596" t="str">
            <v xml:space="preserve">MES   </v>
          </cell>
          <cell r="D9596" t="str">
            <v xml:space="preserve">C </v>
          </cell>
          <cell r="E9596" t="str">
            <v>158,88</v>
          </cell>
        </row>
        <row r="9597">
          <cell r="A9597">
            <v>43466</v>
          </cell>
          <cell r="B9597" t="str">
            <v xml:space="preserve">FERRAMENTAS - FAMILIA PINTOR - HORISTA (ENCARGOS COMPLEMENTARES - COLETADO CAIXA)                                                                                                                                                                                                                                                                                                                                                                                                                         </v>
          </cell>
          <cell r="C9597" t="str">
            <v xml:space="preserve">H     </v>
          </cell>
          <cell r="D9597" t="str">
            <v xml:space="preserve">C </v>
          </cell>
          <cell r="E9597" t="str">
            <v>1,68</v>
          </cell>
        </row>
        <row r="9598">
          <cell r="A9598">
            <v>43478</v>
          </cell>
          <cell r="B9598" t="str">
            <v xml:space="preserve">FERRAMENTAS - FAMILIA PINTOR - MENSALISTA (ENCARGOS COMPLEMENTARES - COLETADO CAIXA)                                                                                                                                                                                                                                                                                                                                                                                                                      </v>
          </cell>
          <cell r="C9598" t="str">
            <v xml:space="preserve">MES   </v>
          </cell>
          <cell r="D9598" t="str">
            <v xml:space="preserve">C </v>
          </cell>
          <cell r="E9598" t="str">
            <v>315,88</v>
          </cell>
        </row>
        <row r="9599">
          <cell r="A9599">
            <v>43467</v>
          </cell>
          <cell r="B9599" t="str">
            <v xml:space="preserve">FERRAMENTAS - FAMILIA SERVENTE - HORISTA (ENCARGOS COMPLEMENTARES - COLETADO CAIXA)                                                                                                                                                                                                                                                                                                                                                                                                                       </v>
          </cell>
          <cell r="C9599" t="str">
            <v xml:space="preserve">H     </v>
          </cell>
          <cell r="D9599" t="str">
            <v xml:space="preserve">C </v>
          </cell>
          <cell r="E9599" t="str">
            <v>0,59</v>
          </cell>
        </row>
        <row r="9600">
          <cell r="A9600">
            <v>43479</v>
          </cell>
          <cell r="B9600" t="str">
            <v xml:space="preserve">FERRAMENTAS - FAMILIA SERVENTE - MENSALISTA (ENCARGOS COMPLEMENTARES - COLETADO CAIXA)                                                                                                                                                                                                                                                                                                                                                                                                                    </v>
          </cell>
          <cell r="C9600" t="str">
            <v xml:space="preserve">MES   </v>
          </cell>
          <cell r="D9600" t="str">
            <v xml:space="preserve">C </v>
          </cell>
          <cell r="E9600" t="str">
            <v>110,64</v>
          </cell>
        </row>
        <row r="9601">
          <cell r="A9601">
            <v>43468</v>
          </cell>
          <cell r="B9601" t="str">
            <v xml:space="preserve">FERRAMENTAS - FAMILIA SOLDADOR - HORISTA (ENCARGOS COMPLEMENTARES - COLETADO CAIXA)                                                                                                                                                                                                                                                                                                                                                                                                                       </v>
          </cell>
          <cell r="C9601" t="str">
            <v xml:space="preserve">H     </v>
          </cell>
          <cell r="D9601" t="str">
            <v xml:space="preserve">C </v>
          </cell>
          <cell r="E9601" t="str">
            <v>1,17</v>
          </cell>
        </row>
        <row r="9602">
          <cell r="A9602">
            <v>43480</v>
          </cell>
          <cell r="B9602" t="str">
            <v xml:space="preserve">FERRAMENTAS - FAMILIA SOLDADOR - MENSALISTA (ENCARGOS COMPLEMENTARES - COLETADO CAIXA)                                                                                                                                                                                                                                                                                                                                                                                                                    </v>
          </cell>
          <cell r="C9602" t="str">
            <v xml:space="preserve">MES   </v>
          </cell>
          <cell r="D9602" t="str">
            <v xml:space="preserve">C </v>
          </cell>
          <cell r="E9602" t="str">
            <v>220,75</v>
          </cell>
        </row>
        <row r="9603">
          <cell r="A9603">
            <v>43469</v>
          </cell>
          <cell r="B9603" t="str">
            <v xml:space="preserve">FERRAMENTAS - FAMILIA TOPOGRAFO - HORISTA (ENCARGOS COMPLEMENTARES - COLETADO CAIXA)                                                                                                                                                                                                                                                                                                                                                                                                                      </v>
          </cell>
          <cell r="C9603" t="str">
            <v xml:space="preserve">H     </v>
          </cell>
          <cell r="D9603" t="str">
            <v xml:space="preserve">C </v>
          </cell>
          <cell r="E9603" t="str">
            <v>0,08</v>
          </cell>
        </row>
        <row r="9604">
          <cell r="A9604">
            <v>43481</v>
          </cell>
          <cell r="B9604" t="str">
            <v xml:space="preserve">FERRAMENTAS - FAMILIA TOPOGRAFO - MENSALISTA (ENCARGOS COMPLEMENTARES - COLETADO CAIXA)                                                                                                                                                                                                                                                                                                                                                                                                                   </v>
          </cell>
          <cell r="C9604" t="str">
            <v xml:space="preserve">MES   </v>
          </cell>
          <cell r="D9604" t="str">
            <v xml:space="preserve">C </v>
          </cell>
          <cell r="E9604" t="str">
            <v>15,18</v>
          </cell>
        </row>
        <row r="9605">
          <cell r="A9605">
            <v>3119</v>
          </cell>
          <cell r="B9605" t="str">
            <v xml:space="preserve">FERROLHO COM FECHO / TRINCO REDONDO, EM ACO GALVANIZADO / ZINCADO, DE SOBREPOR, COM COMPRIMENTO DE 2" E ESPESSURA MINIMA DA CHAPA DE 0,90 MM, PARA PORTAS E JANELAS                                                                                                                                                                                                                                                                                                                                       </v>
          </cell>
          <cell r="C9605" t="str">
            <v xml:space="preserve">UN    </v>
          </cell>
          <cell r="D9605" t="str">
            <v>CR</v>
          </cell>
          <cell r="E9605" t="str">
            <v>2,68</v>
          </cell>
        </row>
        <row r="9606">
          <cell r="A9606">
            <v>3122</v>
          </cell>
          <cell r="B9606" t="str">
            <v xml:space="preserve">FERROLHO COM FECHO / TRINCO REDONDO, EM ACO GALVANIZADO / ZINCADO, DE SOBREPOR, COM COMPRIMENTO DE 3" A 4" E ESPESSURA MINIMA DA CHAPA DE 0,90 MM                                                                                                                                                                                                                                                                                                                                                         </v>
          </cell>
          <cell r="C9606" t="str">
            <v xml:space="preserve">UN    </v>
          </cell>
          <cell r="D9606" t="str">
            <v>CR</v>
          </cell>
          <cell r="E9606" t="str">
            <v>5,46</v>
          </cell>
        </row>
        <row r="9607">
          <cell r="A9607">
            <v>3121</v>
          </cell>
          <cell r="B9607" t="str">
            <v xml:space="preserve">FERROLHO COM FECHO / TRINCO REDONDO, EM ACO GALVANIZADO / ZINCADO, DE SOBREPOR, COM COMPRIMENTO DE 5" E ESPESSURA MINIMA DA CHAPA DE 0,90 MM                                                                                                                                                                                                                                                                                                                                                              </v>
          </cell>
          <cell r="C9607" t="str">
            <v xml:space="preserve">UN    </v>
          </cell>
          <cell r="D9607" t="str">
            <v>CR</v>
          </cell>
          <cell r="E9607" t="str">
            <v>6,18</v>
          </cell>
        </row>
        <row r="9608">
          <cell r="A9608">
            <v>3120</v>
          </cell>
          <cell r="B9608" t="str">
            <v xml:space="preserve">FERROLHO COM FECHO / TRINCO REDONDO, EM ACO GALVANIZADO / ZINCADO, DE SOBREPOR, COM COMPRIMENTO DE 6" E ESPESSURA MINIMA DA CHAPA DE 1,50 MM                                                                                                                                                                                                                                                                                                                                                              </v>
          </cell>
          <cell r="C9608" t="str">
            <v xml:space="preserve">UN    </v>
          </cell>
          <cell r="D9608" t="str">
            <v>CR</v>
          </cell>
          <cell r="E9608" t="str">
            <v>11,72</v>
          </cell>
        </row>
        <row r="9609">
          <cell r="A9609">
            <v>11455</v>
          </cell>
          <cell r="B9609" t="str">
            <v xml:space="preserve">FERROLHO COM FECHO / TRINCO REDONDO, EM ACO GALVANIZADO / ZINCADO, DE SOBREPOR, COM COMPRIMENTO DE 8" E ESPESSURA MINIMA DA CHAPA DE 1,50 MM                                                                                                                                                                                                                                                                                                                                                              </v>
          </cell>
          <cell r="C9609" t="str">
            <v xml:space="preserve">UN    </v>
          </cell>
          <cell r="D9609" t="str">
            <v>CR</v>
          </cell>
          <cell r="E9609" t="str">
            <v>16,96</v>
          </cell>
        </row>
        <row r="9610">
          <cell r="A9610">
            <v>11456</v>
          </cell>
          <cell r="B9610" t="str">
            <v xml:space="preserve">FERROLHO COM FECHO /TRINCO REDONDO, EM ACO GALVANIZADO / ZINCADO, DE SOBREPOR, COM COMPRIMENTO DE 10" A 12" E ESPESSURA MINIMA DA CHAPA DE 1,50 MM                                                                                                                                                                                                                                                                                                                                                        </v>
          </cell>
          <cell r="C9610" t="str">
            <v xml:space="preserve">UN    </v>
          </cell>
          <cell r="D9610" t="str">
            <v>CR</v>
          </cell>
          <cell r="E9610" t="str">
            <v>20,27</v>
          </cell>
        </row>
        <row r="9611">
          <cell r="A9611">
            <v>3107</v>
          </cell>
          <cell r="B9611" t="str">
            <v xml:space="preserve">FERROLHO COM FECHO CHATO E PORTA CADEADO , EM ACO GALVANIZADO / ZINCADO, DE SOBREPOR, COM COMPRIMENTO DE 3" A 4", CHAPA COM ESPESSURA MINIMA DE 0,90 MM E LARGURA MINIMA DE 3,20 CM (FECHO SIMPLES / LEVE) (INCLUI PARAFUSOS)                                                                                                                                                                                                                                                                             </v>
          </cell>
          <cell r="C9611" t="str">
            <v xml:space="preserve">UN    </v>
          </cell>
          <cell r="D9611" t="str">
            <v>CR</v>
          </cell>
          <cell r="E9611" t="str">
            <v>8,55</v>
          </cell>
        </row>
        <row r="9612">
          <cell r="A9612">
            <v>43583</v>
          </cell>
          <cell r="B9612" t="str">
            <v xml:space="preserve">FERROLHO COM FECHO CHATO E PORTA CADEADO , EM ACO GALVANIZADO / ZINCADO, DE SOBREPOR, COM COMPRIMENTO DE 3" A 4", CHAPA COM ESPESSURA MINIMA DE 1,70 MM E LARGURA MINIMA DE 5,00 CM (FECHO REFORCADO)                                                                                                                                                                                                                                                                                                     </v>
          </cell>
          <cell r="C9612" t="str">
            <v xml:space="preserve">UN    </v>
          </cell>
          <cell r="D9612" t="str">
            <v>CR</v>
          </cell>
          <cell r="E9612" t="str">
            <v>9,64</v>
          </cell>
        </row>
        <row r="9613">
          <cell r="A9613">
            <v>43586</v>
          </cell>
          <cell r="B9613" t="str">
            <v xml:space="preserve">FERROLHO COM FECHO CHATO E PORTA CADEADO , EM ACO GALVANIZADO / ZINCADO, DE SOBREPOR, COM COMPRIMENTO DE 5", CHAPA COM ESPESSURA MINIMA DE 0,90 MM E LARGURA MINIMA DE 3,20 CM (FECHO SIMPLES)                                                                                                                                                                                                                                                                                                            </v>
          </cell>
          <cell r="C9613" t="str">
            <v xml:space="preserve">UN    </v>
          </cell>
          <cell r="D9613" t="str">
            <v>CR</v>
          </cell>
          <cell r="E9613" t="str">
            <v>9,88</v>
          </cell>
        </row>
        <row r="9614">
          <cell r="A9614">
            <v>11461</v>
          </cell>
          <cell r="B9614" t="str">
            <v xml:space="preserve">FERROLHO COM FECHO CHATO E PORTA CADEADO , EM ACO GALVANIZADO / ZINCADO, DE SOBREPOR, COM COMPRIMENTO DE 5", CHAPA COM ESPESSURA MINIMA DE 1,70 MM E LARGURA MINIMA DE 5,00 CM (FECHO REFORCADO)                                                                                                                                                                                                                                                                                                          </v>
          </cell>
          <cell r="C9614" t="str">
            <v xml:space="preserve">UN    </v>
          </cell>
          <cell r="D9614" t="str">
            <v>CR</v>
          </cell>
          <cell r="E9614" t="str">
            <v>10,77</v>
          </cell>
        </row>
        <row r="9615">
          <cell r="A9615">
            <v>43587</v>
          </cell>
          <cell r="B9615" t="str">
            <v xml:space="preserve">FERROLHO COM FECHO CHATO E PORTA CADEADO , EM ACO GALVANIZADO / ZINCADO, DE SOBREPOR, COM COMPRIMENTO DE 6", CHAPA COM ESPESSURA MINIMA DE 0,90 MM E LARGURA MINIMA DE 3,80 CM (FECHO SIMPLES)                                                                                                                                                                                                                                                                                                            </v>
          </cell>
          <cell r="C9615" t="str">
            <v xml:space="preserve">UN    </v>
          </cell>
          <cell r="D9615" t="str">
            <v>CR</v>
          </cell>
          <cell r="E9615" t="str">
            <v>12,43</v>
          </cell>
        </row>
        <row r="9616">
          <cell r="A9616">
            <v>3106</v>
          </cell>
          <cell r="B9616" t="str">
            <v xml:space="preserve">FERROLHO COM FECHO CHATO E PORTA CADEADO , EM ACO GALVANIZADO / ZINCADO, DE SOBREPOR, COM COMPRIMENTO DE 6", CHAPA COM ESPESSURA MINIMA DE 1,70 MM E LARGURA /MINIMA DE 5,00 CM (FECHO REFORCADO) (INCLUI PARAFUSOS)                                                                                                                                                                                                                                                                                      </v>
          </cell>
          <cell r="C9616" t="str">
            <v xml:space="preserve">UN    </v>
          </cell>
          <cell r="D9616" t="str">
            <v>CR</v>
          </cell>
          <cell r="E9616" t="str">
            <v>15,77</v>
          </cell>
        </row>
        <row r="9617">
          <cell r="A9617">
            <v>44539</v>
          </cell>
          <cell r="B9617" t="str">
            <v xml:space="preserve">FERTILIZANTE NPK -  10:10:10                                                                                                                                                                                                                                                                                                                                                                                                                                                                              </v>
          </cell>
          <cell r="C9617" t="str">
            <v xml:space="preserve">KG    </v>
          </cell>
          <cell r="D9617" t="str">
            <v>AS</v>
          </cell>
          <cell r="E9617" t="str">
            <v>2,68</v>
          </cell>
        </row>
        <row r="9618">
          <cell r="A9618">
            <v>3123</v>
          </cell>
          <cell r="B9618" t="str">
            <v xml:space="preserve">FERTILIZANTE NPK - 4: 14: 8                                                                                                                                                                                                                                                                                                                                                                                                                                                                               </v>
          </cell>
          <cell r="C9618" t="str">
            <v xml:space="preserve">KG    </v>
          </cell>
          <cell r="D9618" t="str">
            <v>AS</v>
          </cell>
          <cell r="E9618" t="str">
            <v>2,50</v>
          </cell>
        </row>
        <row r="9619">
          <cell r="A9619">
            <v>38125</v>
          </cell>
          <cell r="B9619" t="str">
            <v xml:space="preserve">FERTILIZANTE ORGANICO COMPOSTO, CLASSE A                                                                                                                                                                                                                                                                                                                                                                                                                                                                  </v>
          </cell>
          <cell r="C9619" t="str">
            <v xml:space="preserve">KG    </v>
          </cell>
          <cell r="D9619" t="str">
            <v>CR</v>
          </cell>
          <cell r="E9619" t="str">
            <v>1,47</v>
          </cell>
        </row>
        <row r="9620">
          <cell r="A9620">
            <v>39014</v>
          </cell>
          <cell r="B9620" t="str">
            <v xml:space="preserve">FIBRA DE ACO PARA REFORCO DO CONCRETO, SOLTA, TIPO A-I, FATOR DE FORMA *50* L / D, COMPRIMENTO DE *30* MM E RESISTENCIA A TRACAO DO ACO MAIOR 1000 MPA                                                                                                                                                                                                                                                                                                                                                    </v>
          </cell>
          <cell r="C9620" t="str">
            <v xml:space="preserve">KG    </v>
          </cell>
          <cell r="D9620" t="str">
            <v>AS</v>
          </cell>
          <cell r="E9620" t="str">
            <v>10,41</v>
          </cell>
        </row>
        <row r="9621">
          <cell r="A9621">
            <v>39365</v>
          </cell>
          <cell r="B9621" t="str">
            <v xml:space="preserve">FILTRO ANAEROBIO, EM POLIETILENO DE ALTA DENSIDADE (PEAD), CAPACIDADE *1100* LITROS (NBR 13969)                                                                                                                                                                                                                                                                                                                                                                                                           </v>
          </cell>
          <cell r="C9621" t="str">
            <v xml:space="preserve">UN    </v>
          </cell>
          <cell r="D9621" t="str">
            <v>CR</v>
          </cell>
          <cell r="E9621" t="str">
            <v>2.237,18</v>
          </cell>
        </row>
        <row r="9622">
          <cell r="A9622">
            <v>39366</v>
          </cell>
          <cell r="B9622" t="str">
            <v xml:space="preserve">FILTRO ANAEROBIO, EM POLIETILENO DE ALTA DENSIDADE (PEAD), CAPACIDADE *2800* LITROS (NBR 13969)                                                                                                                                                                                                                                                                                                                                                                                                           </v>
          </cell>
          <cell r="C9622" t="str">
            <v xml:space="preserve">UN    </v>
          </cell>
          <cell r="D9622" t="str">
            <v>CR</v>
          </cell>
          <cell r="E9622" t="str">
            <v>3.394,17</v>
          </cell>
        </row>
        <row r="9623">
          <cell r="A9623">
            <v>39367</v>
          </cell>
          <cell r="B9623" t="str">
            <v xml:space="preserve">FILTRO ANAEROBIO, EM POLIETILENO DE ALTA DENSIDADE (PEAD), CAPACIDADE *5000* LITROS (NBR 13969)                                                                                                                                                                                                                                                                                                                                                                                                           </v>
          </cell>
          <cell r="C9623" t="str">
            <v xml:space="preserve">UN    </v>
          </cell>
          <cell r="D9623" t="str">
            <v>CR</v>
          </cell>
          <cell r="E9623" t="str">
            <v>5.815,68</v>
          </cell>
        </row>
        <row r="9624">
          <cell r="A9624">
            <v>37394</v>
          </cell>
          <cell r="B9624" t="str">
            <v xml:space="preserve">FINCAPINO CURTO CALIBRE 22, CARGA MEDIA POTENCIA 5 (PARA FERRAMENTA DE ACAO DIRETA) COR VERMELHA                                                                                                                                                                                                                                                                                                                                                                                                          </v>
          </cell>
          <cell r="C9624" t="str">
            <v xml:space="preserve">CENTO </v>
          </cell>
          <cell r="D9624" t="str">
            <v>AS</v>
          </cell>
          <cell r="E9624" t="str">
            <v>40,79</v>
          </cell>
        </row>
        <row r="9625">
          <cell r="A9625">
            <v>14146</v>
          </cell>
          <cell r="B9625" t="str">
            <v xml:space="preserve">FINCAPINO LONGO CALIBRE 22, CARGA FORTE POTENCIA 7 (PARA FERRAMENTA DE ACAO DIRETA), COR AMARELA                                                                                                                                                                                                                                                                                                                                                                                                          </v>
          </cell>
          <cell r="C9625" t="str">
            <v xml:space="preserve">CENTO </v>
          </cell>
          <cell r="D9625" t="str">
            <v>AS</v>
          </cell>
          <cell r="E9625" t="str">
            <v>65,60</v>
          </cell>
        </row>
        <row r="9626">
          <cell r="A9626">
            <v>938</v>
          </cell>
          <cell r="B9626" t="str">
            <v xml:space="preserve">FIO DE COBRE, SOLIDO, CLASSE 1, ISOLACAO EM PVC/A, ANTICHAMA BWF-B, 450/750V, SECAO NOMINAL 1,5 MM2                                                                                                                                                                                                                                                                                                                                                                                                       </v>
          </cell>
          <cell r="C9626" t="str">
            <v xml:space="preserve">M     </v>
          </cell>
          <cell r="D9626" t="str">
            <v>CR</v>
          </cell>
          <cell r="E9626" t="str">
            <v>1,48</v>
          </cell>
        </row>
        <row r="9627">
          <cell r="A9627">
            <v>937</v>
          </cell>
          <cell r="B9627" t="str">
            <v xml:space="preserve">FIO DE COBRE, SOLIDO, CLASSE 1, ISOLACAO EM PVC/A, ANTICHAMA BWF-B, 450/750V, SECAO NOMINAL 10 MM2                                                                                                                                                                                                                                                                                                                                                                                                        </v>
          </cell>
          <cell r="C9627" t="str">
            <v xml:space="preserve">M     </v>
          </cell>
          <cell r="D9627" t="str">
            <v>CR</v>
          </cell>
          <cell r="E9627" t="str">
            <v>8,61</v>
          </cell>
        </row>
        <row r="9628">
          <cell r="A9628">
            <v>939</v>
          </cell>
          <cell r="B9628" t="str">
            <v xml:space="preserve">FIO DE COBRE, SOLIDO, CLASSE 1, ISOLACAO EM PVC/A, ANTICHAMA BWF-B, 450/750V, SECAO NOMINAL 2,5 MM2                                                                                                                                                                                                                                                                                                                                                                                                       </v>
          </cell>
          <cell r="C9628" t="str">
            <v xml:space="preserve">M     </v>
          </cell>
          <cell r="D9628" t="str">
            <v>CR</v>
          </cell>
          <cell r="E9628" t="str">
            <v>2,39</v>
          </cell>
        </row>
        <row r="9629">
          <cell r="A9629">
            <v>944</v>
          </cell>
          <cell r="B9629" t="str">
            <v xml:space="preserve">FIO DE COBRE, SOLIDO, CLASSE 1, ISOLACAO EM PVC/A, ANTICHAMA BWF-B, 450/750V, SECAO NOMINAL 4 MM2                                                                                                                                                                                                                                                                                                                                                                                                         </v>
          </cell>
          <cell r="C9629" t="str">
            <v xml:space="preserve">M     </v>
          </cell>
          <cell r="D9629" t="str">
            <v>CR</v>
          </cell>
          <cell r="E9629" t="str">
            <v>3,78</v>
          </cell>
        </row>
        <row r="9630">
          <cell r="A9630">
            <v>940</v>
          </cell>
          <cell r="B9630" t="str">
            <v xml:space="preserve">FIO DE COBRE, SOLIDO, CLASSE 1, ISOLACAO EM PVC/A, ANTICHAMA BWF-B, 450/750V, SECAO NOMINAL 6 MM2                                                                                                                                                                                                                                                                                                                                                                                                         </v>
          </cell>
          <cell r="C9630" t="str">
            <v xml:space="preserve">M     </v>
          </cell>
          <cell r="D9630" t="str">
            <v>CR</v>
          </cell>
          <cell r="E9630" t="str">
            <v>5,45</v>
          </cell>
        </row>
        <row r="9631">
          <cell r="A9631">
            <v>44397</v>
          </cell>
          <cell r="B9631" t="str">
            <v xml:space="preserve">FITA / CINTA AUTOADESIVA ELASTOMERICA PARA VEDACAO, L= 50 MM, E = 3 MM                                                                                                                                                                                                                                                                                                                                                                                                                                    </v>
          </cell>
          <cell r="C9631" t="str">
            <v xml:space="preserve">M     </v>
          </cell>
          <cell r="D9631" t="str">
            <v>CR</v>
          </cell>
          <cell r="E9631" t="str">
            <v>3,06</v>
          </cell>
        </row>
        <row r="9632">
          <cell r="A9632">
            <v>406</v>
          </cell>
          <cell r="B9632" t="str">
            <v xml:space="preserve">FITA ACO INOX PARA CINTAR POSTE, L = 19 MM, E = 0,5 MM (ROLO DE 30M)                                                                                                                                                                                                                                                                                                                                                                                                                                      </v>
          </cell>
          <cell r="C9632" t="str">
            <v xml:space="preserve">UN    </v>
          </cell>
          <cell r="D9632" t="str">
            <v>CR</v>
          </cell>
          <cell r="E9632" t="str">
            <v>78,95</v>
          </cell>
        </row>
        <row r="9633">
          <cell r="A9633">
            <v>42529</v>
          </cell>
          <cell r="B9633" t="str">
            <v xml:space="preserve">FITA ADESIVA ALUMINIZADA, PARA INSTALACAO DE MANTAS DE SUBCOBERTURA,  L = *5* CM                                                                                                                                                                                                                                                                                                                                                                                                                          </v>
          </cell>
          <cell r="C9633" t="str">
            <v xml:space="preserve">M     </v>
          </cell>
          <cell r="D9633" t="str">
            <v>CR</v>
          </cell>
          <cell r="E9633" t="str">
            <v>1,77</v>
          </cell>
        </row>
        <row r="9634">
          <cell r="A9634">
            <v>39634</v>
          </cell>
          <cell r="B9634" t="str">
            <v xml:space="preserve">FITA ADESIVA ANTICORROSIVA DE PVC FLEXIVEL, COR PRETA, PARA PROTECAO TUBULACAO, 50 MM X 30 M (L X C), E= *0,25* MM                                                                                                                                                                                                                                                                                                                                                                                        </v>
          </cell>
          <cell r="C9634" t="str">
            <v xml:space="preserve">M     </v>
          </cell>
          <cell r="D9634" t="str">
            <v>CR</v>
          </cell>
          <cell r="E9634" t="str">
            <v>8,14</v>
          </cell>
        </row>
        <row r="9635">
          <cell r="A9635">
            <v>39701</v>
          </cell>
          <cell r="B9635" t="str">
            <v xml:space="preserve">FITA ADESIVA ASFALTICA ALUMINIZADA MULTIUSO, L = 10 CM, ROLO DE 10 M                                                                                                                                                                                                                                                                                                                                                                                                                                      </v>
          </cell>
          <cell r="C9635" t="str">
            <v xml:space="preserve">UN    </v>
          </cell>
          <cell r="D9635" t="str">
            <v>CR</v>
          </cell>
          <cell r="E9635" t="str">
            <v>149,04</v>
          </cell>
        </row>
        <row r="9636">
          <cell r="A9636">
            <v>12815</v>
          </cell>
          <cell r="B9636" t="str">
            <v xml:space="preserve">FITA CREPE ROLO DE 25 MM X 50 M                                                                                                                                                                                                                                                                                                                                                                                                                                                                           </v>
          </cell>
          <cell r="C9636" t="str">
            <v xml:space="preserve">UN    </v>
          </cell>
          <cell r="D9636" t="str">
            <v>CR</v>
          </cell>
          <cell r="E9636" t="str">
            <v>10,01</v>
          </cell>
        </row>
        <row r="9637">
          <cell r="A9637">
            <v>39431</v>
          </cell>
          <cell r="B9637" t="str">
            <v xml:space="preserve">FITA DE PAPEL MICROPERFURADO, 50 X 150 MM, PARA TRATAMENTO DE JUNTAS DE CHAPA DE GESSO PARA DRYWALL                                                                                                                                                                                                                                                                                                                                                                                                       </v>
          </cell>
          <cell r="C9637" t="str">
            <v xml:space="preserve">M     </v>
          </cell>
          <cell r="D9637" t="str">
            <v>CR</v>
          </cell>
          <cell r="E9637" t="str">
            <v>0,35</v>
          </cell>
        </row>
        <row r="9638">
          <cell r="A9638">
            <v>39432</v>
          </cell>
          <cell r="B9638" t="str">
            <v xml:space="preserve">FITA DE PAPEL REFORCADA COM LAMINA DE METAL PARA REFORCO DE CANTOS DE CHAPA DE GESSO PARA DRYWALL                                                                                                                                                                                                                                                                                                                                                                                                         </v>
          </cell>
          <cell r="C9638" t="str">
            <v xml:space="preserve">M     </v>
          </cell>
          <cell r="D9638" t="str">
            <v>CR</v>
          </cell>
          <cell r="E9638" t="str">
            <v>3,10</v>
          </cell>
        </row>
        <row r="9639">
          <cell r="A9639">
            <v>20111</v>
          </cell>
          <cell r="B9639" t="str">
            <v xml:space="preserve">FITA ISOLANTE ADESIVA ANTICHAMA, USO ATE 750 V, EM ROLO DE 19 MM X 20 M                                                                                                                                                                                                                                                                                                                                                                                                                                   </v>
          </cell>
          <cell r="C9639" t="str">
            <v xml:space="preserve">UN    </v>
          </cell>
          <cell r="D9639" t="str">
            <v xml:space="preserve">C </v>
          </cell>
          <cell r="E9639" t="str">
            <v>11,70</v>
          </cell>
        </row>
        <row r="9640">
          <cell r="A9640">
            <v>21127</v>
          </cell>
          <cell r="B9640" t="str">
            <v xml:space="preserve">FITA ISOLANTE ADESIVA ANTICHAMA, USO ATE 750 V, EM ROLO DE 19 MM X 5 M                                                                                                                                                                                                                                                                                                                                                                                                                                    </v>
          </cell>
          <cell r="C9640" t="str">
            <v xml:space="preserve">UN    </v>
          </cell>
          <cell r="D9640" t="str">
            <v>CR</v>
          </cell>
          <cell r="E9640" t="str">
            <v>4,42</v>
          </cell>
        </row>
        <row r="9641">
          <cell r="A9641">
            <v>404</v>
          </cell>
          <cell r="B9641" t="str">
            <v xml:space="preserve">FITA ISOLANTE DE BORRACHA AUTOFUSAO, USO ATE 69 KV (ALTA TENSAO)                                                                                                                                                                                                                                                                                                                                                                                                                                          </v>
          </cell>
          <cell r="C9641" t="str">
            <v xml:space="preserve">M     </v>
          </cell>
          <cell r="D9641" t="str">
            <v>CR</v>
          </cell>
          <cell r="E9641" t="str">
            <v>1,59</v>
          </cell>
        </row>
        <row r="9642">
          <cell r="A9642">
            <v>14151</v>
          </cell>
          <cell r="B9642" t="str">
            <v xml:space="preserve">FITA METALICA GRAVADA, L = 17 MM, ROLO DE 25 M, CARGA RECOMENDADA = *120* KGF                                                                                                                                                                                                                                                                                                                                                                                                                             </v>
          </cell>
          <cell r="C9642" t="str">
            <v xml:space="preserve">UN    </v>
          </cell>
          <cell r="D9642" t="str">
            <v>AS</v>
          </cell>
          <cell r="E9642" t="str">
            <v>47,15</v>
          </cell>
        </row>
        <row r="9643">
          <cell r="A9643">
            <v>14153</v>
          </cell>
          <cell r="B9643" t="str">
            <v xml:space="preserve">FITA METALICA PERFURADA, L = *18* MM, ROLO DE 30 M, CARGA RECOMENDADA = *30* KGF                                                                                                                                                                                                                                                                                                                                                                                                                          </v>
          </cell>
          <cell r="C9643" t="str">
            <v xml:space="preserve">UN    </v>
          </cell>
          <cell r="D9643" t="str">
            <v>AS</v>
          </cell>
          <cell r="E9643" t="str">
            <v>53,30</v>
          </cell>
        </row>
        <row r="9644">
          <cell r="A9644">
            <v>14152</v>
          </cell>
          <cell r="B9644" t="str">
            <v xml:space="preserve">FITA METALICA PERFURADA, L = 17 MM, ROLO DE 30 M, CARGA RECOMENDADA = *19* KGF                                                                                                                                                                                                                                                                                                                                                                                                                            </v>
          </cell>
          <cell r="C9644" t="str">
            <v xml:space="preserve">UN    </v>
          </cell>
          <cell r="D9644" t="str">
            <v>AS</v>
          </cell>
          <cell r="E9644" t="str">
            <v>40,91</v>
          </cell>
        </row>
        <row r="9645">
          <cell r="A9645">
            <v>14154</v>
          </cell>
          <cell r="B9645" t="str">
            <v xml:space="preserve">FITA METALICA PERFURADA, L = 25 MM, ROLO DE 30 M, CARGA RECOMENDADA = *222,5* KGF                                                                                                                                                                                                                                                                                                                                                                                                                         </v>
          </cell>
          <cell r="C9645" t="str">
            <v xml:space="preserve">UN    </v>
          </cell>
          <cell r="D9645" t="str">
            <v>AS</v>
          </cell>
          <cell r="E9645" t="str">
            <v>143,21</v>
          </cell>
        </row>
        <row r="9646">
          <cell r="A9646">
            <v>3146</v>
          </cell>
          <cell r="B9646" t="str">
            <v xml:space="preserve">FITA VEDA ROSCA EM ROLOS DE 18 MM X 10 M (L X C)                                                                                                                                                                                                                                                                                                                                                                                                                                                          </v>
          </cell>
          <cell r="C9646" t="str">
            <v xml:space="preserve">UN    </v>
          </cell>
          <cell r="D9646" t="str">
            <v xml:space="preserve">C </v>
          </cell>
          <cell r="E9646" t="str">
            <v>4,18</v>
          </cell>
        </row>
        <row r="9647">
          <cell r="A9647">
            <v>3143</v>
          </cell>
          <cell r="B9647" t="str">
            <v xml:space="preserve">FITA VEDA ROSCA EM ROLOS DE 18 MM X 25 M (L X C)                                                                                                                                                                                                                                                                                                                                                                                                                                                          </v>
          </cell>
          <cell r="C9647" t="str">
            <v xml:space="preserve">UN    </v>
          </cell>
          <cell r="D9647" t="str">
            <v>CR</v>
          </cell>
          <cell r="E9647" t="str">
            <v>9,51</v>
          </cell>
        </row>
        <row r="9648">
          <cell r="A9648">
            <v>3148</v>
          </cell>
          <cell r="B9648" t="str">
            <v xml:space="preserve">FITA VEDA ROSCA EM ROLOS DE 18 MM X 50 M (L X C)                                                                                                                                                                                                                                                                                                                                                                                                                                                          </v>
          </cell>
          <cell r="C9648" t="str">
            <v xml:space="preserve">UN    </v>
          </cell>
          <cell r="D9648" t="str">
            <v>CR</v>
          </cell>
          <cell r="E9648" t="str">
            <v>15,41</v>
          </cell>
        </row>
        <row r="9649">
          <cell r="A9649">
            <v>4310</v>
          </cell>
          <cell r="B9649" t="str">
            <v xml:space="preserve">FIXADOR DE ABA AUTOTRAVANTE PARA TELHA DE FIBROCIMENTO, TIPO CANALETE 90 OU KALHETAO                                                                                                                                                                                                                                                                                                                                                                                                                      </v>
          </cell>
          <cell r="C9649" t="str">
            <v xml:space="preserve">UN    </v>
          </cell>
          <cell r="D9649" t="str">
            <v>CR</v>
          </cell>
          <cell r="E9649" t="str">
            <v>4,37</v>
          </cell>
        </row>
        <row r="9650">
          <cell r="A9650">
            <v>4311</v>
          </cell>
          <cell r="B9650" t="str">
            <v xml:space="preserve">FIXADOR DE ABA SIMPLES PARA TELHA DE FIBROCIMENTO, TIPO CANALETA 49 OU KALHETA                                                                                                                                                                                                                                                                                                                                                                                                                            </v>
          </cell>
          <cell r="C9650" t="str">
            <v xml:space="preserve">UN    </v>
          </cell>
          <cell r="D9650" t="str">
            <v>CR</v>
          </cell>
          <cell r="E9650" t="str">
            <v>3,07</v>
          </cell>
        </row>
        <row r="9651">
          <cell r="A9651">
            <v>4312</v>
          </cell>
          <cell r="B9651" t="str">
            <v xml:space="preserve">FIXADOR DE ABA SIMPLES PARA TELHA DE FIBROCIMENTO, TIPO CANALETA 90 OU KALHETAO                                                                                                                                                                                                                                                                                                                                                                                                                           </v>
          </cell>
          <cell r="C9651" t="str">
            <v xml:space="preserve">UN    </v>
          </cell>
          <cell r="D9651" t="str">
            <v>CR</v>
          </cell>
          <cell r="E9651" t="str">
            <v>4,31</v>
          </cell>
        </row>
        <row r="9652">
          <cell r="A9652">
            <v>13261</v>
          </cell>
          <cell r="B9652" t="str">
            <v xml:space="preserve">FLANELA *30 X 40* CM                                                                                                                                                                                                                                                                                                                                                                                                                                                                                      </v>
          </cell>
          <cell r="C9652" t="str">
            <v xml:space="preserve">UN    </v>
          </cell>
          <cell r="D9652" t="str">
            <v>CR</v>
          </cell>
          <cell r="E9652" t="str">
            <v>2,82</v>
          </cell>
        </row>
        <row r="9653">
          <cell r="A9653">
            <v>3272</v>
          </cell>
          <cell r="B9653" t="str">
            <v xml:space="preserve">FLANGE SEXTAVADO DE FERRO GALVANIZADO, COM ROSCA BSP, DE 1 1/2"                                                                                                                                                                                                                                                                                                                                                                                                                                           </v>
          </cell>
          <cell r="C9653" t="str">
            <v xml:space="preserve">UN    </v>
          </cell>
          <cell r="D9653" t="str">
            <v>CR</v>
          </cell>
          <cell r="E9653" t="str">
            <v>37,62</v>
          </cell>
        </row>
        <row r="9654">
          <cell r="A9654">
            <v>3265</v>
          </cell>
          <cell r="B9654" t="str">
            <v xml:space="preserve">FLANGE SEXTAVADO DE FERRO GALVANIZADO, COM ROSCA BSP, DE 1 1/4"                                                                                                                                                                                                                                                                                                                                                                                                                                           </v>
          </cell>
          <cell r="C9654" t="str">
            <v xml:space="preserve">UN    </v>
          </cell>
          <cell r="D9654" t="str">
            <v>CR</v>
          </cell>
          <cell r="E9654" t="str">
            <v>29,89</v>
          </cell>
        </row>
        <row r="9655">
          <cell r="A9655">
            <v>3262</v>
          </cell>
          <cell r="B9655" t="str">
            <v xml:space="preserve">FLANGE SEXTAVADO DE FERRO GALVANIZADO, COM ROSCA BSP, DE 1/2"                                                                                                                                                                                                                                                                                                                                                                                                                                             </v>
          </cell>
          <cell r="C9655" t="str">
            <v xml:space="preserve">UN    </v>
          </cell>
          <cell r="D9655" t="str">
            <v>CR</v>
          </cell>
          <cell r="E9655" t="str">
            <v>13,08</v>
          </cell>
        </row>
        <row r="9656">
          <cell r="A9656">
            <v>3264</v>
          </cell>
          <cell r="B9656" t="str">
            <v xml:space="preserve">FLANGE SEXTAVADO DE FERRO GALVANIZADO, COM ROSCA BSP, DE 1"                                                                                                                                                                                                                                                                                                                                                                                                                                               </v>
          </cell>
          <cell r="C9656" t="str">
            <v xml:space="preserve">UN    </v>
          </cell>
          <cell r="D9656" t="str">
            <v>CR</v>
          </cell>
          <cell r="E9656" t="str">
            <v>21,49</v>
          </cell>
        </row>
        <row r="9657">
          <cell r="A9657">
            <v>3267</v>
          </cell>
          <cell r="B9657" t="str">
            <v xml:space="preserve">FLANGE SEXTAVADO DE FERRO GALVANIZADO, COM ROSCA BSP, DE 2 1/2"                                                                                                                                                                                                                                                                                                                                                                                                                                           </v>
          </cell>
          <cell r="C9657" t="str">
            <v xml:space="preserve">UN    </v>
          </cell>
          <cell r="D9657" t="str">
            <v>CR</v>
          </cell>
          <cell r="E9657" t="str">
            <v>70,20</v>
          </cell>
        </row>
        <row r="9658">
          <cell r="A9658">
            <v>3266</v>
          </cell>
          <cell r="B9658" t="str">
            <v xml:space="preserve">FLANGE SEXTAVADO DE FERRO GALVANIZADO, COM ROSCA BSP, DE 2"                                                                                                                                                                                                                                                                                                                                                                                                                                               </v>
          </cell>
          <cell r="C9658" t="str">
            <v xml:space="preserve">UN    </v>
          </cell>
          <cell r="D9658" t="str">
            <v>CR</v>
          </cell>
          <cell r="E9658" t="str">
            <v>44,66</v>
          </cell>
        </row>
        <row r="9659">
          <cell r="A9659">
            <v>3263</v>
          </cell>
          <cell r="B9659" t="str">
            <v xml:space="preserve">FLANGE SEXTAVADO DE FERRO GALVANIZADO, COM ROSCA BSP, DE 3/4"                                                                                                                                                                                                                                                                                                                                                                                                                                             </v>
          </cell>
          <cell r="C9659" t="str">
            <v xml:space="preserve">UN    </v>
          </cell>
          <cell r="D9659" t="str">
            <v>CR</v>
          </cell>
          <cell r="E9659" t="str">
            <v>17,87</v>
          </cell>
        </row>
        <row r="9660">
          <cell r="A9660">
            <v>3268</v>
          </cell>
          <cell r="B9660" t="str">
            <v xml:space="preserve">FLANGE SEXTAVADO DE FERRO GALVANIZADO, COM ROSCA BSP, DE 3"                                                                                                                                                                                                                                                                                                                                                                                                                                               </v>
          </cell>
          <cell r="C9660" t="str">
            <v xml:space="preserve">UN    </v>
          </cell>
          <cell r="D9660" t="str">
            <v>CR</v>
          </cell>
          <cell r="E9660" t="str">
            <v>94,91</v>
          </cell>
        </row>
        <row r="9661">
          <cell r="A9661">
            <v>3271</v>
          </cell>
          <cell r="B9661" t="str">
            <v xml:space="preserve">FLANGE SEXTAVADO DE FERRO GALVANIZADO, COM ROSCA BSP, DE 4"                                                                                                                                                                                                                                                                                                                                                                                                                                               </v>
          </cell>
          <cell r="C9661" t="str">
            <v xml:space="preserve">UN    </v>
          </cell>
          <cell r="D9661" t="str">
            <v>CR</v>
          </cell>
          <cell r="E9661" t="str">
            <v>140,32</v>
          </cell>
        </row>
        <row r="9662">
          <cell r="A9662">
            <v>3270</v>
          </cell>
          <cell r="B9662" t="str">
            <v xml:space="preserve">FLANGE SEXTAVADO DE FERRO GALVANIZADO, COM ROSCA BSP, DE 6"                                                                                                                                                                                                                                                                                                                                                                                                                                               </v>
          </cell>
          <cell r="C9662" t="str">
            <v xml:space="preserve">UN    </v>
          </cell>
          <cell r="D9662" t="str">
            <v>CR</v>
          </cell>
          <cell r="E9662" t="str">
            <v>235,75</v>
          </cell>
        </row>
        <row r="9663">
          <cell r="A9663">
            <v>3275</v>
          </cell>
          <cell r="B9663" t="str">
            <v xml:space="preserve">FORRO COMPOSTO POR PAINEIS DE LA DE VIDRO, REVESTIDOS EM PVC MICROPERFURADO, DE *1250 X 625* MM, ESPESSURA 15 MM (COM COLOCACAO)                                                                                                                                                                                                                                                                                                                                                                          </v>
          </cell>
          <cell r="C9663" t="str">
            <v xml:space="preserve">M2    </v>
          </cell>
          <cell r="D9663" t="str">
            <v>CR</v>
          </cell>
          <cell r="E9663" t="str">
            <v>131,93</v>
          </cell>
        </row>
        <row r="9664">
          <cell r="A9664">
            <v>39512</v>
          </cell>
          <cell r="B9664" t="str">
            <v xml:space="preserve">FORRO DE FIBRA MINERAL EM PLACAS DE 1250 X 625 MM, E = 15 MM, BORDA RETA, COM PINTURA ANTIMOFO, APOIADO EM PERFIL DE ACO GALVANIZADO COM 24 MM DE BASE - INSTALADO                                                                                                                                                                                                                                                                                                                                        </v>
          </cell>
          <cell r="C9664" t="str">
            <v xml:space="preserve">M2    </v>
          </cell>
          <cell r="D9664" t="str">
            <v>AS</v>
          </cell>
          <cell r="E9664" t="str">
            <v>110,92</v>
          </cell>
        </row>
        <row r="9665">
          <cell r="A9665">
            <v>39511</v>
          </cell>
          <cell r="B9665" t="str">
            <v xml:space="preserve">FORRO DE FIBRA MINERAL EM PLACAS DE 625 X 625 MM, E = 15 MM, BORDA RETA, COM PINTURA ANTIMOFO, APOIADO EM PERFIL DE ACO GALVANIZADO COM 24 MM DE BASE - INSTALADO                                                                                                                                                                                                                                                                                                                                         </v>
          </cell>
          <cell r="C9665" t="str">
            <v xml:space="preserve">M2    </v>
          </cell>
          <cell r="D9665" t="str">
            <v>AS</v>
          </cell>
          <cell r="E9665" t="str">
            <v>120,98</v>
          </cell>
        </row>
        <row r="9666">
          <cell r="A9666">
            <v>39513</v>
          </cell>
          <cell r="B9666" t="str">
            <v xml:space="preserve">FORRO DE FIBRA MINERAL EM PLACAS DE 625 X 625 MM, E = 15/16 MM, BORDA REBAIXADA, COM PINTURA ANTIMOFO, APOIADO EM PERFIL DE ACO GALVANIZADO COM 24 MM DE BASE - INSTALADO                                                                                                                                                                                                                                                                                                                                 </v>
          </cell>
          <cell r="C9666" t="str">
            <v xml:space="preserve">M2    </v>
          </cell>
          <cell r="D9666" t="str">
            <v>AS</v>
          </cell>
          <cell r="E9666" t="str">
            <v>129,76</v>
          </cell>
        </row>
        <row r="9667">
          <cell r="A9667">
            <v>3286</v>
          </cell>
          <cell r="B9667" t="str">
            <v xml:space="preserve">FORRO DE MADEIRA CEDRINHO OU EQUIVALENTE DA REGIAO, ENCAIXE MACHO/FEMEA COM FRISO, *10 X 1* CM (SEM COLOCACAO)                                                                                                                                                                                                                                                                                                                                                                                            </v>
          </cell>
          <cell r="C9667" t="str">
            <v xml:space="preserve">M2    </v>
          </cell>
          <cell r="D9667" t="str">
            <v>AS</v>
          </cell>
          <cell r="E9667" t="str">
            <v>86,02</v>
          </cell>
        </row>
        <row r="9668">
          <cell r="A9668">
            <v>3287</v>
          </cell>
          <cell r="B9668" t="str">
            <v xml:space="preserve">FORRO DE MADEIRA CUMARU/IPE CHAMPANHE OU EQUIVALENTE DA REGIAO, ENCAIXE MACHO/FEMEA COM FRISO, *10 X 1* CM (SEM COLOCACAO)                                                                                                                                                                                                                                                                                                                                                                                </v>
          </cell>
          <cell r="C9668" t="str">
            <v xml:space="preserve">M2    </v>
          </cell>
          <cell r="D9668" t="str">
            <v>AS</v>
          </cell>
          <cell r="E9668" t="str">
            <v>130,00</v>
          </cell>
        </row>
        <row r="9669">
          <cell r="A9669">
            <v>3283</v>
          </cell>
          <cell r="B9669" t="str">
            <v xml:space="preserve">FORRO DE MADEIRA PINUS OU EQUIVALENTE DA REGIAO, ENCAIXE MACHO/FEMEA COM FRISO, *10 X 1* CM (SEM COLOCACAO)                                                                                                                                                                                                                                                                                                                                                                                               </v>
          </cell>
          <cell r="C9669" t="str">
            <v xml:space="preserve">M2    </v>
          </cell>
          <cell r="D9669" t="str">
            <v>AS</v>
          </cell>
          <cell r="E9669" t="str">
            <v>27,30</v>
          </cell>
        </row>
        <row r="9670">
          <cell r="A9670">
            <v>11587</v>
          </cell>
          <cell r="B9670" t="str">
            <v xml:space="preserve">FORRO DE PVC LISO, BRANCO, REGUA DE 10 CM, ESPESSURA DE 8 MM A 10 MM (COM COLOCACAO / SEM ESTRUTURA METALICA)                                                                                                                                                                                                                                                                                                                                                                                             </v>
          </cell>
          <cell r="C9670" t="str">
            <v xml:space="preserve">M2    </v>
          </cell>
          <cell r="D9670" t="str">
            <v>CR</v>
          </cell>
          <cell r="E9670" t="str">
            <v>90,47</v>
          </cell>
        </row>
        <row r="9671">
          <cell r="A9671">
            <v>36225</v>
          </cell>
          <cell r="B9671" t="str">
            <v xml:space="preserve">FORRO DE PVC LISO, BRANCO, REGUA DE 20 CM, ESPESSURA DE 8 MM A 10 MM, COMPRIMENTO 6 M (SEM COLOCACAO)                                                                                                                                                                                                                                                                                                                                                                                                     </v>
          </cell>
          <cell r="C9671" t="str">
            <v xml:space="preserve">M2    </v>
          </cell>
          <cell r="D9671" t="str">
            <v>CR</v>
          </cell>
          <cell r="E9671" t="str">
            <v>36,75</v>
          </cell>
        </row>
        <row r="9672">
          <cell r="A9672">
            <v>36230</v>
          </cell>
          <cell r="B9672" t="str">
            <v xml:space="preserve">FORRO DE PVC, FRISADO, BRANCO, REGUA DE 10 CM, ESPESSURA DE 8 MM A 10 MM E COMPRIMENTO 6 M (SEM COLOCACAO)                                                                                                                                                                                                                                                                                                                                                                                                </v>
          </cell>
          <cell r="C9672" t="str">
            <v xml:space="preserve">M2    </v>
          </cell>
          <cell r="D9672" t="str">
            <v xml:space="preserve">C </v>
          </cell>
          <cell r="E9672" t="str">
            <v>27,00</v>
          </cell>
        </row>
        <row r="9673">
          <cell r="A9673">
            <v>36238</v>
          </cell>
          <cell r="B9673" t="str">
            <v xml:space="preserve">FORRO DE PVC, FRISADO, BRANCO, REGUA DE 20 CM, ESPESSURA DE 8 MM A 10 MM E COMPRIMENTO 6 M (SEM COLOCACAO)                                                                                                                                                                                                                                                                                                                                                                                                </v>
          </cell>
          <cell r="C9673" t="str">
            <v xml:space="preserve">M2    </v>
          </cell>
          <cell r="D9673" t="str">
            <v>CR</v>
          </cell>
          <cell r="E9673" t="str">
            <v>26,38</v>
          </cell>
        </row>
        <row r="9674">
          <cell r="A9674">
            <v>39363</v>
          </cell>
          <cell r="B9674" t="str">
            <v xml:space="preserve">FOSSA SEPTICA, SEM FILTRO, EM POLIETILENO DE ALTA DENSIDADE (PEAD), PARA 15 A 30 CONTRIBUINTES, CILINDRICA, COM TAMPA, CAPACIDADE APROXIMADA DE *5500* LITROS (NBR 7229)                                                                                                                                                                                                                                                                                                                                  </v>
          </cell>
          <cell r="C9674" t="str">
            <v xml:space="preserve">UN    </v>
          </cell>
          <cell r="D9674" t="str">
            <v>CR</v>
          </cell>
          <cell r="E9674" t="str">
            <v>6.594,44</v>
          </cell>
        </row>
        <row r="9675">
          <cell r="A9675">
            <v>39361</v>
          </cell>
          <cell r="B9675" t="str">
            <v xml:space="preserve">FOSSA SEPTICA, SEM FILTRO, EM POLIETILENO DE ALTA DENSIDADE (PEAD), PARA 4 A 7 CONTRIBUINTES, CILINDRICA, COM TAMPA, CAPACIDADE APROXIMADA DE *1100* LITROS (NBR 7229)                                                                                                                                                                                                                                                                                                                                    </v>
          </cell>
          <cell r="C9675" t="str">
            <v xml:space="preserve">UN    </v>
          </cell>
          <cell r="D9675" t="str">
            <v>CR</v>
          </cell>
          <cell r="E9675" t="str">
            <v>2.014,65</v>
          </cell>
        </row>
        <row r="9676">
          <cell r="A9676">
            <v>39362</v>
          </cell>
          <cell r="B9676" t="str">
            <v xml:space="preserve">FOSSA SEPTICA, SEM FILTRO, EM POLIETILENO DE ALTA DENSIDADE (PEAD), PARA 8 A 14 CONTRIBUINTES, CILINDRICA, COM TAMPA, CAPACIDADE APROXIMADA DE *3000* LITROS (NBR 7229)                                                                                                                                                                                                                                                                                                                                   </v>
          </cell>
          <cell r="C9676" t="str">
            <v xml:space="preserve">UN    </v>
          </cell>
          <cell r="D9676" t="str">
            <v>CR</v>
          </cell>
          <cell r="E9676" t="str">
            <v>3.558,98</v>
          </cell>
        </row>
        <row r="9677">
          <cell r="A9677">
            <v>39364</v>
          </cell>
          <cell r="B9677" t="str">
            <v xml:space="preserve">FOSSA SEPTICA,SEM FILTRO, EM POLIETILENO DE ALTA DENSIDADE (PEAD), PARA 40 A 52 CONTRIBUINTES, CILINDRICA, COM TAMPA, CAPACIDADE APROXIMADA DE *10000* LITROS (NBR 7229)                                                                                                                                                                                                                                                                                                                                  </v>
          </cell>
          <cell r="C9677" t="str">
            <v xml:space="preserve">UN    </v>
          </cell>
          <cell r="D9677" t="str">
            <v>CR</v>
          </cell>
          <cell r="E9677" t="str">
            <v>13.909,43</v>
          </cell>
        </row>
        <row r="9678">
          <cell r="A9678">
            <v>14576</v>
          </cell>
          <cell r="B9678" t="str">
            <v xml:space="preserve">FRESADORA DE ASFALTO A FRIO SOBRE ESTEIRAS, LARG. FRESAGEM 2,00 M, POT. 410 KW/550 HP                                                                                                                                                                                                                                                                                                                                                                                                                     </v>
          </cell>
          <cell r="C9678" t="str">
            <v xml:space="preserve">UN    </v>
          </cell>
          <cell r="D9678" t="str">
            <v>AS</v>
          </cell>
          <cell r="E9678" t="str">
            <v>6.540.097,51</v>
          </cell>
        </row>
        <row r="9679">
          <cell r="A9679">
            <v>13877</v>
          </cell>
          <cell r="B9679" t="str">
            <v xml:space="preserve">FRESADORA DE ASFALTO A FRIO SOBRE RODAS, LARG. FRESAGEM 1,00 M, POT. 155 KW/208 HP                                                                                                                                                                                                                                                                                                                                                                                                                        </v>
          </cell>
          <cell r="C9679" t="str">
            <v xml:space="preserve">UN    </v>
          </cell>
          <cell r="D9679" t="str">
            <v>AS</v>
          </cell>
          <cell r="E9679" t="str">
            <v>2.799.718,20</v>
          </cell>
        </row>
        <row r="9680">
          <cell r="A9680">
            <v>7307</v>
          </cell>
          <cell r="B9680" t="str">
            <v xml:space="preserve">FUNDO ANTICORROSIVO PARA METAIS FERROSOS (ZARCAO)                                                                                                                                                                                                                                                                                                                                                                                                                                                         </v>
          </cell>
          <cell r="C9680" t="str">
            <v xml:space="preserve">L     </v>
          </cell>
          <cell r="D9680" t="str">
            <v>CR</v>
          </cell>
          <cell r="E9680" t="str">
            <v>38,16</v>
          </cell>
        </row>
        <row r="9681">
          <cell r="A9681">
            <v>38122</v>
          </cell>
          <cell r="B9681" t="str">
            <v xml:space="preserve">FUNDO PREPARADOR ACRILICO BASE AGUA                                                                                                                                                                                                                                                                                                                                                                                                                                                                       </v>
          </cell>
          <cell r="C9681" t="str">
            <v xml:space="preserve">L     </v>
          </cell>
          <cell r="D9681" t="str">
            <v>CR</v>
          </cell>
          <cell r="E9681" t="str">
            <v>16,02</v>
          </cell>
        </row>
        <row r="9682">
          <cell r="A9682">
            <v>43653</v>
          </cell>
          <cell r="B9682" t="str">
            <v xml:space="preserve">FUNDO SINTETICO NIVELADOR BRANCO FOSCO PARA MADEIRA                                                                                                                                                                                                                                                                                                                                                                                                                                                       </v>
          </cell>
          <cell r="C9682" t="str">
            <v xml:space="preserve">L     </v>
          </cell>
          <cell r="D9682" t="str">
            <v>CR</v>
          </cell>
          <cell r="E9682" t="str">
            <v>38,17</v>
          </cell>
        </row>
        <row r="9683">
          <cell r="A9683">
            <v>38633</v>
          </cell>
          <cell r="B9683" t="str">
            <v xml:space="preserve">FURO PARA TORNEIRA OU OUTROS ACESSORIOS  EM BANCADA DE MARMORE/ GRANITO OU OUTRO TIPO DE PEDRA NATURAL                                                                                                                                                                                                                                                                                                                                                                                                    </v>
          </cell>
          <cell r="C9683" t="str">
            <v xml:space="preserve">UN    </v>
          </cell>
          <cell r="D9683" t="str">
            <v>CR</v>
          </cell>
          <cell r="E9683" t="str">
            <v>22,93</v>
          </cell>
        </row>
        <row r="9684">
          <cell r="A9684">
            <v>12344</v>
          </cell>
          <cell r="B9684" t="str">
            <v xml:space="preserve">FUSIVEL DIAZED 20 A TAMANHO DII, CAPACIDADE DE INTERRUPCAO DE 50 KA EM VCA E 8 KA EM VCC, TENSAO NOMIMNAL DE 500 V                                                                                                                                                                                                                                                                                                                                                                                        </v>
          </cell>
          <cell r="C9684" t="str">
            <v xml:space="preserve">UN    </v>
          </cell>
          <cell r="D9684" t="str">
            <v>CR</v>
          </cell>
          <cell r="E9684" t="str">
            <v>8,12</v>
          </cell>
        </row>
        <row r="9685">
          <cell r="A9685">
            <v>12343</v>
          </cell>
          <cell r="B9685" t="str">
            <v xml:space="preserve">FUSIVEL DIAZED 35 A TAMANHO DIII, CAPACIDADE DE INTERRUPCAO DE 50 KA EM VCA E 8 KA EM VCC, TENSAO NOMIMNAL DE 500 V                                                                                                                                                                                                                                                                                                                                                                                       </v>
          </cell>
          <cell r="C9685" t="str">
            <v xml:space="preserve">UN    </v>
          </cell>
          <cell r="D9685" t="str">
            <v>CR</v>
          </cell>
          <cell r="E9685" t="str">
            <v>12,59</v>
          </cell>
        </row>
        <row r="9686">
          <cell r="A9686">
            <v>3295</v>
          </cell>
          <cell r="B9686" t="str">
            <v xml:space="preserve">FUSIVEL NH *36* A 80 AMPERES, TAMANHO 00, CAPACIDADE DE INTERRUPCAO DE 120 KA, TENSAO NOMIMNAL DE 500 V                                                                                                                                                                                                                                                                                                                                                                                                   </v>
          </cell>
          <cell r="C9686" t="str">
            <v xml:space="preserve">UN    </v>
          </cell>
          <cell r="D9686" t="str">
            <v>CR</v>
          </cell>
          <cell r="E9686" t="str">
            <v>43,99</v>
          </cell>
        </row>
        <row r="9687">
          <cell r="A9687">
            <v>3302</v>
          </cell>
          <cell r="B9687" t="str">
            <v xml:space="preserve">FUSIVEL NH 100 A TAMANHO 00, CAPACIDADE DE INTERRUPCAO DE 120 KA, TENSAO NOMIMNAL DE 500 V                                                                                                                                                                                                                                                                                                                                                                                                                </v>
          </cell>
          <cell r="C9687" t="str">
            <v xml:space="preserve">UN    </v>
          </cell>
          <cell r="D9687" t="str">
            <v>CR</v>
          </cell>
          <cell r="E9687" t="str">
            <v>45,99</v>
          </cell>
        </row>
        <row r="9688">
          <cell r="A9688">
            <v>3297</v>
          </cell>
          <cell r="B9688" t="str">
            <v xml:space="preserve">FUSIVEL NH 125 A TAMANHO 00, CAPACIDADE DE INTERRUPCAO DE 120 KA, TENSAO NOMIMNAL DE 500 V                                                                                                                                                                                                                                                                                                                                                                                                                </v>
          </cell>
          <cell r="C9688" t="str">
            <v xml:space="preserve">UN    </v>
          </cell>
          <cell r="D9688" t="str">
            <v>CR</v>
          </cell>
          <cell r="E9688" t="str">
            <v>49,09</v>
          </cell>
        </row>
        <row r="9689">
          <cell r="A9689">
            <v>3294</v>
          </cell>
          <cell r="B9689" t="str">
            <v xml:space="preserve">FUSIVEL NH 160 A TAMANHO 00, CAPACIDADE DE INTERRUPCAO DE 120 KA, TENSAO NOMIMNAL DE 500 V                                                                                                                                                                                                                                                                                                                                                                                                                </v>
          </cell>
          <cell r="C9689" t="str">
            <v xml:space="preserve">UN    </v>
          </cell>
          <cell r="D9689" t="str">
            <v>CR</v>
          </cell>
          <cell r="E9689" t="str">
            <v>49,84</v>
          </cell>
        </row>
        <row r="9690">
          <cell r="A9690">
            <v>3292</v>
          </cell>
          <cell r="B9690" t="str">
            <v xml:space="preserve">FUSIVEL NH 20 A TAMANHO 000, CAPACIDADE DE INTERRUPCAO DE 120 KA, TENSAO NOMIMNAL DE 500 V                                                                                                                                                                                                                                                                                                                                                                                                                </v>
          </cell>
          <cell r="C9690" t="str">
            <v xml:space="preserve">UN    </v>
          </cell>
          <cell r="D9690" t="str">
            <v xml:space="preserve">C </v>
          </cell>
          <cell r="E9690" t="str">
            <v>46,82</v>
          </cell>
        </row>
        <row r="9691">
          <cell r="A9691">
            <v>3298</v>
          </cell>
          <cell r="B9691" t="str">
            <v xml:space="preserve">FUSIVEL NH 200 A 250 AMPERES, TAMANHO 1, CAPACIDADE DE INTERRUPCAO DE 120 KA, TENSAO NOMIMNAL DE 500 V                                                                                                                                                                                                                                                                                                                                                                                                    </v>
          </cell>
          <cell r="C9691" t="str">
            <v xml:space="preserve">UN    </v>
          </cell>
          <cell r="D9691" t="str">
            <v>CR</v>
          </cell>
          <cell r="E9691" t="str">
            <v>109,73</v>
          </cell>
        </row>
        <row r="9692">
          <cell r="A9692">
            <v>11596</v>
          </cell>
          <cell r="B9692" t="str">
            <v xml:space="preserve">GABIAO  TIPO CAIXA, MALHA HEXAGONAL 8 X 10 CM (ZN/AL), FIO 2,7 MM, DIMENSOES 2,0 X 1,0 X 0,5 M (C X L X A)                                                                                                                                                                                                                                                                                                                                                                                                </v>
          </cell>
          <cell r="C9692" t="str">
            <v xml:space="preserve">UN    </v>
          </cell>
          <cell r="D9692" t="str">
            <v>CR</v>
          </cell>
          <cell r="E9692" t="str">
            <v>470,88</v>
          </cell>
        </row>
        <row r="9693">
          <cell r="A9693">
            <v>34802</v>
          </cell>
          <cell r="B9693" t="str">
            <v xml:space="preserve">GABIAO MANTA (COLCHAO) MALHA HEXAGONAL 6 X 8 CM (ZN/AL REVESTIDO COM POLIMERO), DIMENSOES 4,0 X 2,0 X 0,17 M (C X L X A) FIO 2 MM                                                                                                                                                                                                                                                                                                                                                                         </v>
          </cell>
          <cell r="C9693" t="str">
            <v xml:space="preserve">UN    </v>
          </cell>
          <cell r="D9693" t="str">
            <v>CR</v>
          </cell>
          <cell r="E9693" t="str">
            <v>1.293,19</v>
          </cell>
        </row>
        <row r="9694">
          <cell r="A9694">
            <v>11588</v>
          </cell>
          <cell r="B9694" t="str">
            <v xml:space="preserve">GABIAO MANTA (COLCHAO) MALHA HEXAGONAL 6 X 8 CM (ZN/AL REVESTIDO COM POLIMERO), FIO 2 MM, DIMENSOES 4,0 X 2,0 X 0,23 M (C X L X A)                                                                                                                                                                                                                                                                                                                                                                        </v>
          </cell>
          <cell r="C9694" t="str">
            <v xml:space="preserve">UN    </v>
          </cell>
          <cell r="D9694" t="str">
            <v>CR</v>
          </cell>
          <cell r="E9694" t="str">
            <v>1.395,14</v>
          </cell>
        </row>
        <row r="9695">
          <cell r="A9695">
            <v>34383</v>
          </cell>
          <cell r="B9695" t="str">
            <v xml:space="preserve">GABIAO MANTA (COLCHAO) MALHA HEXAGONAL 6 X 8 CM (ZN/AL REVESTIDO COM POLIMERO), FIO 2 MM, DIMENSOES 4,0 X 2,0 X 0,3 M (C X L X A)                                                                                                                                                                                                                                                                                                                                                                         </v>
          </cell>
          <cell r="C9695" t="str">
            <v xml:space="preserve">UN    </v>
          </cell>
          <cell r="D9695" t="str">
            <v>CR</v>
          </cell>
          <cell r="E9695" t="str">
            <v>1.534,76</v>
          </cell>
        </row>
        <row r="9696">
          <cell r="A9696">
            <v>40451</v>
          </cell>
          <cell r="B9696" t="str">
            <v xml:space="preserve">GABIAO MANTA (COLCHAO) MALHA HEXAGONAL 6 X 8 CM (ZN/AL REVESTIDO COM POLIMERO), FIO 2,0 MM, DIMENSOES 5,0 X 2,0 X 0,17 M (C X L X A)                                                                                                                                                                                                                                                                                                                                                                      </v>
          </cell>
          <cell r="C9696" t="str">
            <v xml:space="preserve">M2    </v>
          </cell>
          <cell r="D9696" t="str">
            <v>CR</v>
          </cell>
          <cell r="E9696" t="str">
            <v>124,06</v>
          </cell>
        </row>
        <row r="9697">
          <cell r="A9697">
            <v>40453</v>
          </cell>
          <cell r="B9697" t="str">
            <v xml:space="preserve">GABIAO MANTA (COLCHAO) MALHA HEXAGONAL 6 X 8 CM (ZN/AL REVESTIDO COM POLIMERO), FIO 2,0 MM, DIMENSOES 5,0 X 2,0 X 0,23 M (C X L X A)                                                                                                                                                                                                                                                                                                                                                                      </v>
          </cell>
          <cell r="C9697" t="str">
            <v xml:space="preserve">M2    </v>
          </cell>
          <cell r="D9697" t="str">
            <v>CR</v>
          </cell>
          <cell r="E9697" t="str">
            <v>134,23</v>
          </cell>
        </row>
        <row r="9698">
          <cell r="A9698">
            <v>40452</v>
          </cell>
          <cell r="B9698" t="str">
            <v xml:space="preserve">GABIAO MANTA (COLCHAO) MALHA HEXAGONAL 6 X 8 CM (ZN/AL REVESTIDO COM POLIMERO), FIO 2,0 MM, DIMENSOES 5,0 X 2,0 X 0,30 M (C X L X A)                                                                                                                                                                                                                                                                                                                                                                      </v>
          </cell>
          <cell r="C9698" t="str">
            <v xml:space="preserve">M2    </v>
          </cell>
          <cell r="D9698" t="str">
            <v>CR</v>
          </cell>
          <cell r="E9698" t="str">
            <v>147,23</v>
          </cell>
        </row>
        <row r="9699">
          <cell r="A9699">
            <v>11594</v>
          </cell>
          <cell r="B9699" t="str">
            <v xml:space="preserve">GABIAO SACO MALHA HEXAGONAL 8 X 10 CM (ZN/AL REVESTIDO COM POLIMERO),  FIO 2,4 MM, DIMENSOES 3,0 X 0,65 M                                                                                                                                                                                                                                                                                                                                                                                                 </v>
          </cell>
          <cell r="C9699" t="str">
            <v xml:space="preserve">UN    </v>
          </cell>
          <cell r="D9699" t="str">
            <v>CR</v>
          </cell>
          <cell r="E9699" t="str">
            <v>444,67</v>
          </cell>
        </row>
        <row r="9700">
          <cell r="A9700">
            <v>3311</v>
          </cell>
          <cell r="B9700" t="str">
            <v xml:space="preserve">GABIAO SACO MALHA HEXAGONAL 8 X 10 CM (ZN/AL REVESTIDO COM POLIMERO), FIO 2,4 MM, H = 0,65 M                                                                                                                                                                                                                                                                                                                                                                                                              </v>
          </cell>
          <cell r="C9700" t="str">
            <v xml:space="preserve">M3    </v>
          </cell>
          <cell r="D9700" t="str">
            <v>CR</v>
          </cell>
          <cell r="E9700" t="str">
            <v>444,67</v>
          </cell>
        </row>
        <row r="9701">
          <cell r="A9701">
            <v>11599</v>
          </cell>
          <cell r="B9701" t="str">
            <v xml:space="preserve">GABIAO SACO MALHA HEXAGONAL 8 X 10 CM (ZN/AL), FIO 2,7 MM, DIMENSOES 4,0 X 0,65 M                                                                                                                                                                                                                                                                                                                                                                                                                         </v>
          </cell>
          <cell r="C9701" t="str">
            <v xml:space="preserve">UN    </v>
          </cell>
          <cell r="D9701" t="str">
            <v>CR</v>
          </cell>
          <cell r="E9701" t="str">
            <v>591,36</v>
          </cell>
        </row>
        <row r="9702">
          <cell r="A9702">
            <v>11593</v>
          </cell>
          <cell r="B9702" t="str">
            <v xml:space="preserve">GABIAO TIPO CAIXA MALHA HEXAGONAL 8 X 10 CM (ZN/AL REVESTIDO COM POLIMERO),  FIO 2,4 MM, DIMENSOES 2,0 X 1,0 X 1,0 M (C X L X A)                                                                                                                                                                                                                                                                                                                                                                          </v>
          </cell>
          <cell r="C9702" t="str">
            <v xml:space="preserve">UN    </v>
          </cell>
          <cell r="D9702" t="str">
            <v>CR</v>
          </cell>
          <cell r="E9702" t="str">
            <v>829,05</v>
          </cell>
        </row>
        <row r="9703">
          <cell r="A9703">
            <v>3314</v>
          </cell>
          <cell r="B9703" t="str">
            <v xml:space="preserve">GABIAO TIPO CAIXA MALHA HEXAGONAL 8 X 10 CM (ZN/AL REVESTIDO COM POLIMERO),  FIO 2,4 MM, H = 0,50 M                                                                                                                                                                                                                                                                                                                                                                                                       </v>
          </cell>
          <cell r="C9703" t="str">
            <v xml:space="preserve">M3    </v>
          </cell>
          <cell r="D9703" t="str">
            <v>CR</v>
          </cell>
          <cell r="E9703" t="str">
            <v>592,94</v>
          </cell>
        </row>
        <row r="9704">
          <cell r="A9704">
            <v>11597</v>
          </cell>
          <cell r="B9704" t="str">
            <v xml:space="preserve">GABIAO TIPO CAIXA MALHA HEXAGONAL 8 X 10 CM (ZN/AL), FIO 2,7 MM, DIMENSOES 2,0 X 1,0 X 1,0 M (C X L X A)                                                                                                                                                                                                                                                                                                                                                                                                  </v>
          </cell>
          <cell r="C9704" t="str">
            <v xml:space="preserve">UN    </v>
          </cell>
          <cell r="D9704" t="str">
            <v>CR</v>
          </cell>
          <cell r="E9704" t="str">
            <v>689,52</v>
          </cell>
        </row>
        <row r="9705">
          <cell r="A9705">
            <v>3309</v>
          </cell>
          <cell r="B9705" t="str">
            <v xml:space="preserve">GABIAO TIPO CAIXA MALHA HEXAGONAL 8 X 10 CM (ZN/AL), FIO 2,7 MM, H = 0,50 M                                                                                                                                                                                                                                                                                                                                                                                                                               </v>
          </cell>
          <cell r="C9705" t="str">
            <v xml:space="preserve">M3    </v>
          </cell>
          <cell r="D9705" t="str">
            <v>CR</v>
          </cell>
          <cell r="E9705" t="str">
            <v>470,88</v>
          </cell>
        </row>
        <row r="9706">
          <cell r="A9706">
            <v>34612</v>
          </cell>
          <cell r="B9706" t="str">
            <v xml:space="preserve">GABIAO TIPO CAIXA PARA SOLO REFORCADO, MALHA HEXAGONAL DE DUPLA TORCAO 8 X 10 CM (ZN/AL REVESTIDO COM POLIMERO), FIO 2,7 MM, DIMENSOES 2,0 X 1,0 X 0,5 M, COM CAUDA DE 3,0 M                                                                                                                                                                                                                                                                                                                              </v>
          </cell>
          <cell r="C9706" t="str">
            <v xml:space="preserve">UN    </v>
          </cell>
          <cell r="D9706" t="str">
            <v>CR</v>
          </cell>
          <cell r="E9706" t="str">
            <v>852,81</v>
          </cell>
        </row>
        <row r="9707">
          <cell r="A9707">
            <v>34635</v>
          </cell>
          <cell r="B9707" t="str">
            <v xml:space="preserve">GABIAO TIPO CAIXA PARA SOLO REFORCADO, MALHA HEXAGONAL DE DUPLA TORCAO 8 X 10 CM (ZN/AL REVESTIDO COM POLIMERO), FIO 2,7 MM, DIMENSOES 2,0 X 1,0 X 1,0 M, COM CAUDA DE 3,0 M                                                                                                                                                                                                                                                                                                                              </v>
          </cell>
          <cell r="C9707" t="str">
            <v xml:space="preserve">UN    </v>
          </cell>
          <cell r="D9707" t="str">
            <v>CR</v>
          </cell>
          <cell r="E9707" t="str">
            <v>1.096,68</v>
          </cell>
        </row>
        <row r="9708">
          <cell r="A9708">
            <v>34633</v>
          </cell>
          <cell r="B9708" t="str">
            <v xml:space="preserve">GABIAO TIPO CAIXA PARA SOLO REFORCADO, MALHA HEXAGONAL DE DUPLA TORCAO 8 X 10 CM (ZN/AL REVESTIDO COM POLIMERO), FIO 2,7 MM, DIMENSOES 2,0 X 1,0 X 1,0 M, COM CAUDA DE 4,0 M                                                                                                                                                                                                                                                                                                                              </v>
          </cell>
          <cell r="C9708" t="str">
            <v xml:space="preserve">UN    </v>
          </cell>
          <cell r="D9708" t="str">
            <v>CR</v>
          </cell>
          <cell r="E9708" t="str">
            <v>1.208,83</v>
          </cell>
        </row>
        <row r="9709">
          <cell r="A9709">
            <v>40440</v>
          </cell>
          <cell r="B9709" t="str">
            <v xml:space="preserve">GABIAO TIPO CAIXA PARA SOLO REFORCADO, MALHA HEXAGONAL 8 X 10 CM (ZN/AL REVESTIDO COM POLIMERO), FIO 2,7 MM, DIMENSOES 2,0 X 1,0 X 0,5 M, COM CAUDA DE 4,0 M                                                                                                                                                                                                                                                                                                                                              </v>
          </cell>
          <cell r="C9709" t="str">
            <v xml:space="preserve">M3    </v>
          </cell>
          <cell r="D9709" t="str">
            <v>CR</v>
          </cell>
          <cell r="E9709" t="str">
            <v>617,61</v>
          </cell>
        </row>
        <row r="9710">
          <cell r="A9710">
            <v>40441</v>
          </cell>
          <cell r="B9710" t="str">
            <v xml:space="preserve">GABIAO TIPO CAIXA PARA SOLO REFORCADO, MALHA HEXAGONAL 8 X 10 CM (ZN/AL REVESTIDO COM POLIMERO), FIO 2,7 MM, DIMENSOES 2,0 X 1,0 X 1,0 M, COM CAUDA DE 4,0 M                                                                                                                                                                                                                                                                                                                                              </v>
          </cell>
          <cell r="C9710" t="str">
            <v xml:space="preserve">M3    </v>
          </cell>
          <cell r="D9710" t="str">
            <v>CR</v>
          </cell>
          <cell r="E9710" t="str">
            <v>394,31</v>
          </cell>
        </row>
        <row r="9711">
          <cell r="A9711">
            <v>40449</v>
          </cell>
          <cell r="B9711" t="str">
            <v xml:space="preserve">GABIAO TIPO CAIXA TRAPEZOIDAL, MALHA HEXAGONAL 10 X 12 CM (ZN/AL REVESTIDO COM POLIMERO) FIO 2,7 MM, FACE COM 65 GRAUS, COM GEOSSINTETICO, DIMENSOES 2,0 X 1,5 X 1,0 M (C X L X A)                                                                                                                                                                                                                                                                                                                        </v>
          </cell>
          <cell r="C9711" t="str">
            <v xml:space="preserve">M3    </v>
          </cell>
          <cell r="D9711" t="str">
            <v>CR</v>
          </cell>
          <cell r="E9711" t="str">
            <v>331,48</v>
          </cell>
        </row>
        <row r="9712">
          <cell r="A9712">
            <v>34800</v>
          </cell>
          <cell r="B9712" t="str">
            <v xml:space="preserve">GABIAO TIPO CAIXA, MALHA HEXAGONAL 8 X 10 CM (ZN/AL REVESTIDO COM POLIMERO), FIO DE 2,4 MM, DIMENSOES 2,0 x 1,0 x 1,0 M (C X L X A)                                                                                                                                                                                                                                                                                                                                                                       </v>
          </cell>
          <cell r="C9712" t="str">
            <v xml:space="preserve">M3    </v>
          </cell>
          <cell r="D9712" t="str">
            <v>CR</v>
          </cell>
          <cell r="E9712" t="str">
            <v>414,52</v>
          </cell>
        </row>
        <row r="9713">
          <cell r="A9713">
            <v>11592</v>
          </cell>
          <cell r="B9713" t="str">
            <v xml:space="preserve">GABIAO TIPO CAIXA, MALHA HEXAGONAL 8 X 10 CM (ZN/AL REVESTIDO COM POLIMERO), FIO 2,4 MM, DIMENSOES 2,0 X 1,0 X 0,5 M (C X L X A)                                                                                                                                                                                                                                                                                                                                                                          </v>
          </cell>
          <cell r="C9713" t="str">
            <v xml:space="preserve">UN    </v>
          </cell>
          <cell r="D9713" t="str">
            <v>CR</v>
          </cell>
          <cell r="E9713" t="str">
            <v>592,94</v>
          </cell>
        </row>
        <row r="9714">
          <cell r="A9714">
            <v>40438</v>
          </cell>
          <cell r="B9714" t="str">
            <v xml:space="preserve">GABIAO TIPO CAIXA, MALHA HEXAGONAL 8 X 10 CM (ZN/AL), FIO DE 2,7 MM, DIMENSOES 2,0 X 1,0 X 1,0 M (C X L X A)                                                                                                                                                                                                                                                                                                                                                                                              </v>
          </cell>
          <cell r="C9714" t="str">
            <v xml:space="preserve">M3    </v>
          </cell>
          <cell r="D9714" t="str">
            <v>CR</v>
          </cell>
          <cell r="E9714" t="str">
            <v>276,16</v>
          </cell>
        </row>
        <row r="9715">
          <cell r="A9715">
            <v>40436</v>
          </cell>
          <cell r="B9715" t="str">
            <v xml:space="preserve">GABIAO TIPO CAIXA, MALHA HEXAGONAL 8 X 10 CM (ZN/AL), FIO DE 2,7 MM, DIMENSOES 5,0 X 1,0 X 1,0 M (C X L X A)                                                                                                                                                                                                                                                                                                                                                                                              </v>
          </cell>
          <cell r="C9715" t="str">
            <v xml:space="preserve">M3    </v>
          </cell>
          <cell r="D9715" t="str">
            <v>CR</v>
          </cell>
          <cell r="E9715" t="str">
            <v>344,35</v>
          </cell>
        </row>
        <row r="9716">
          <cell r="A9716">
            <v>4315</v>
          </cell>
          <cell r="B9716" t="str">
            <v xml:space="preserve">GANCHO CHATO EM FERRO GALVANIZADO,  L = 110 MM, RECOBRIMENTO = 100MM, SECAO 1/8 X 1/2" (3 MM X 12 MM), PARA FIXAR TELHA DE FIBROCIMENTO ONDULADA                                                                                                                                                                                                                                                                                                                                                          </v>
          </cell>
          <cell r="C9716" t="str">
            <v xml:space="preserve">UN    </v>
          </cell>
          <cell r="D9716" t="str">
            <v>CR</v>
          </cell>
          <cell r="E9716" t="str">
            <v>3,17</v>
          </cell>
        </row>
        <row r="9717">
          <cell r="A9717">
            <v>402</v>
          </cell>
          <cell r="B9717" t="str">
            <v xml:space="preserve">GANCHO OLHAL EM ACO GALVANIZADO, ESPESSURA 16MM, ABERTURA 21MM                                                                                                                                                                                                                                                                                                                                                                                                                                            </v>
          </cell>
          <cell r="C9717" t="str">
            <v xml:space="preserve">UN    </v>
          </cell>
          <cell r="D9717" t="str">
            <v>CR</v>
          </cell>
          <cell r="E9717" t="str">
            <v>16,78</v>
          </cell>
        </row>
        <row r="9718">
          <cell r="A9718">
            <v>4226</v>
          </cell>
          <cell r="B9718" t="str">
            <v xml:space="preserve">GAS DE COZINHA - GLP                                                                                                                                                                                                                                                                                                                                                                                                                                                                                      </v>
          </cell>
          <cell r="C9718" t="str">
            <v xml:space="preserve">KG    </v>
          </cell>
          <cell r="D9718" t="str">
            <v xml:space="preserve">C </v>
          </cell>
          <cell r="E9718" t="str">
            <v>7,63</v>
          </cell>
        </row>
        <row r="9719">
          <cell r="A9719">
            <v>4222</v>
          </cell>
          <cell r="B9719" t="str">
            <v xml:space="preserve">GASOLINA COMUM                                                                                                                                                                                                                                                                                                                                                                                                                                                                                            </v>
          </cell>
          <cell r="C9719" t="str">
            <v xml:space="preserve">L     </v>
          </cell>
          <cell r="D9719" t="str">
            <v xml:space="preserve">C </v>
          </cell>
          <cell r="E9719" t="str">
            <v>5,71</v>
          </cell>
        </row>
        <row r="9720">
          <cell r="A9720">
            <v>34804</v>
          </cell>
          <cell r="B9720" t="str">
            <v xml:space="preserve">GEOGRELHA TECIDA COM FILAMENTOS DE POLIESTER + PVC, RESISTENCIA LONGITUDINAL: 90 KN/M, RESISTENCIA TRANSVERSAL: 30 KN/M, ALONGAMENTO = 12 POR CENTO                                                                                                                                                                                                                                                                                                                                                       </v>
          </cell>
          <cell r="C9720" t="str">
            <v xml:space="preserve">M2    </v>
          </cell>
          <cell r="D9720" t="str">
            <v>CR</v>
          </cell>
          <cell r="E9720" t="str">
            <v>50,05</v>
          </cell>
        </row>
        <row r="9721">
          <cell r="A9721">
            <v>4013</v>
          </cell>
          <cell r="B9721" t="str">
            <v xml:space="preserve">GEOTEXTIL NAO TECIDO AGULHADO DE FILAMENTOS CONTINUOS 100% POLIESTER, RESITENCIA A TRACAO = 09 KN/M                                                                                                                                                                                                                                                                                                                                                                                                       </v>
          </cell>
          <cell r="C9721" t="str">
            <v xml:space="preserve">M2    </v>
          </cell>
          <cell r="D9721" t="str">
            <v>CR</v>
          </cell>
          <cell r="E9721" t="str">
            <v>10,51</v>
          </cell>
        </row>
        <row r="9722">
          <cell r="A9722">
            <v>4011</v>
          </cell>
          <cell r="B9722" t="str">
            <v xml:space="preserve">GEOTEXTIL NAO TECIDO AGULHADO DE FILAMENTOS CONTINUOS 100% POLIESTER, RESITENCIA A TRACAO = 10 KN/M                                                                                                                                                                                                                                                                                                                                                                                                       </v>
          </cell>
          <cell r="C9722" t="str">
            <v xml:space="preserve">M2    </v>
          </cell>
          <cell r="D9722" t="str">
            <v>CR</v>
          </cell>
          <cell r="E9722" t="str">
            <v>11,74</v>
          </cell>
        </row>
        <row r="9723">
          <cell r="A9723">
            <v>4021</v>
          </cell>
          <cell r="B9723" t="str">
            <v xml:space="preserve">GEOTEXTIL NAO TECIDO AGULHADO DE FILAMENTOS CONTINUOS 100% POLIESTER, RESITENCIA A TRACAO = 14 KN/M                                                                                                                                                                                                                                                                                                                                                                                                       </v>
          </cell>
          <cell r="C9723" t="str">
            <v xml:space="preserve">M2    </v>
          </cell>
          <cell r="D9723" t="str">
            <v>CR</v>
          </cell>
          <cell r="E9723" t="str">
            <v>14,64</v>
          </cell>
        </row>
        <row r="9724">
          <cell r="A9724">
            <v>4019</v>
          </cell>
          <cell r="B9724" t="str">
            <v xml:space="preserve">GEOTEXTIL NAO TECIDO AGULHADO DE FILAMENTOS CONTINUOS 100% POLIESTER, RESITENCIA A TRACAO = 16 KN/M                                                                                                                                                                                                                                                                                                                                                                                                       </v>
          </cell>
          <cell r="C9724" t="str">
            <v xml:space="preserve">M2    </v>
          </cell>
          <cell r="D9724" t="str">
            <v>CR</v>
          </cell>
          <cell r="E9724" t="str">
            <v>17,58</v>
          </cell>
        </row>
        <row r="9725">
          <cell r="A9725">
            <v>4012</v>
          </cell>
          <cell r="B9725" t="str">
            <v xml:space="preserve">GEOTEXTIL NAO TECIDO AGULHADO DE FILAMENTOS CONTINUOS 100% POLIESTER, RESITENCIA A TRACAO = 21 KN/M                                                                                                                                                                                                                                                                                                                                                                                                       </v>
          </cell>
          <cell r="C9725" t="str">
            <v xml:space="preserve">M2    </v>
          </cell>
          <cell r="D9725" t="str">
            <v>CR</v>
          </cell>
          <cell r="E9725" t="str">
            <v>23,55</v>
          </cell>
        </row>
        <row r="9726">
          <cell r="A9726">
            <v>4020</v>
          </cell>
          <cell r="B9726" t="str">
            <v xml:space="preserve">GEOTEXTIL NAO TECIDO AGULHADO DE FILAMENTOS CONTINUOS 100% POLIESTER, RESITENCIA A TRACAO = 26 KN/M                                                                                                                                                                                                                                                                                                                                                                                                       </v>
          </cell>
          <cell r="C9726" t="str">
            <v xml:space="preserve">M2    </v>
          </cell>
          <cell r="D9726" t="str">
            <v>CR</v>
          </cell>
          <cell r="E9726" t="str">
            <v>29,50</v>
          </cell>
        </row>
        <row r="9727">
          <cell r="A9727">
            <v>4018</v>
          </cell>
          <cell r="B9727" t="str">
            <v xml:space="preserve">GEOTEXTIL NAO TECIDO AGULHADO DE FILAMENTOS CONTINUOS 100% POLIESTER, RESITENCIA A TRACAO = 31 KN/M                                                                                                                                                                                                                                                                                                                                                                                                       </v>
          </cell>
          <cell r="C9727" t="str">
            <v xml:space="preserve">M2    </v>
          </cell>
          <cell r="D9727" t="str">
            <v>CR</v>
          </cell>
          <cell r="E9727" t="str">
            <v>35,33</v>
          </cell>
        </row>
        <row r="9728">
          <cell r="A9728">
            <v>36498</v>
          </cell>
          <cell r="B9728" t="str">
            <v xml:space="preserve">GERADOR PORTATIL MONOFASICO, POTENCIA 5500 VA, MOTOR A GASOLINA, POTENCIA DO MOTOR 13 CV                                                                                                                                                                                                                                                                                                                                                                                                                  </v>
          </cell>
          <cell r="C9728" t="str">
            <v xml:space="preserve">UN    </v>
          </cell>
          <cell r="D9728" t="str">
            <v>AS</v>
          </cell>
          <cell r="E9728" t="str">
            <v>7.093,57</v>
          </cell>
        </row>
        <row r="9729">
          <cell r="A9729">
            <v>12872</v>
          </cell>
          <cell r="B9729" t="str">
            <v xml:space="preserve">GESSEIRO (HORISTA)                                                                                                                                                                                                                                                                                                                                                                                                                                                                                        </v>
          </cell>
          <cell r="C9729" t="str">
            <v xml:space="preserve">H     </v>
          </cell>
          <cell r="D9729" t="str">
            <v>CR</v>
          </cell>
          <cell r="E9729" t="str">
            <v>14,74</v>
          </cell>
        </row>
        <row r="9730">
          <cell r="A9730">
            <v>41075</v>
          </cell>
          <cell r="B9730" t="str">
            <v xml:space="preserve">GESSEIRO (MENSALISTA)                                                                                                                                                                                                                                                                                                                                                                                                                                                                                     </v>
          </cell>
          <cell r="C9730" t="str">
            <v xml:space="preserve">MES   </v>
          </cell>
          <cell r="D9730" t="str">
            <v>CR</v>
          </cell>
          <cell r="E9730" t="str">
            <v>2.603,23</v>
          </cell>
        </row>
        <row r="9731">
          <cell r="A9731">
            <v>44324</v>
          </cell>
          <cell r="B9731" t="str">
            <v xml:space="preserve">GESSO COLA, EM PO, PARA FIXACAO DE MOLDURAS, SANCAS E BLOCOS DE GESSO                                                                                                                                                                                                                                                                                                                                                                                                                                     </v>
          </cell>
          <cell r="C9731" t="str">
            <v xml:space="preserve">KG    </v>
          </cell>
          <cell r="D9731" t="str">
            <v>CR</v>
          </cell>
          <cell r="E9731" t="str">
            <v>3,07</v>
          </cell>
        </row>
        <row r="9732">
          <cell r="A9732">
            <v>3315</v>
          </cell>
          <cell r="B9732" t="str">
            <v xml:space="preserve">GESSO EM PO PARA REVESTIMENTOS/MOLDURAS/SANCAS E USO GERAL                                                                                                                                                                                                                                                                                                                                                                                                                                                </v>
          </cell>
          <cell r="C9732" t="str">
            <v xml:space="preserve">KG    </v>
          </cell>
          <cell r="D9732" t="str">
            <v>CR</v>
          </cell>
          <cell r="E9732" t="str">
            <v>0,89</v>
          </cell>
        </row>
        <row r="9733">
          <cell r="A9733">
            <v>36870</v>
          </cell>
          <cell r="B9733" t="str">
            <v xml:space="preserve">GESSO PROJETADO                                                                                                                                                                                                                                                                                                                                                                                                                                                                                           </v>
          </cell>
          <cell r="C9733" t="str">
            <v xml:space="preserve">KG    </v>
          </cell>
          <cell r="D9733" t="str">
            <v>CR</v>
          </cell>
          <cell r="E9733" t="str">
            <v>0,69</v>
          </cell>
        </row>
        <row r="9734">
          <cell r="A9734">
            <v>5092</v>
          </cell>
          <cell r="B9734" t="str">
            <v xml:space="preserve">GONZO DE EMBUTIR, EM LATAO / ZAMAC, *20 X 48* MM, PARA JANELA BASCULANTE / PIVOTANTE, JOGO COM 4 PECAS (PAR)  - INCLUI PARAFUSOS                                                                                                                                                                                                                                                                                                                                                                          </v>
          </cell>
          <cell r="C9734" t="str">
            <v xml:space="preserve">PAR   </v>
          </cell>
          <cell r="D9734" t="str">
            <v>CR</v>
          </cell>
          <cell r="E9734" t="str">
            <v>17,77</v>
          </cell>
        </row>
        <row r="9735">
          <cell r="A9735">
            <v>11462</v>
          </cell>
          <cell r="B9735" t="str">
            <v xml:space="preserve">GONZO DE SOBREPOR, EM LATAO / ZAMAC, PARA JANELA PIVOTANTE - INCLUI PARAFUSOS                                                                                                                                                                                                                                                                                                                                                                                                                             </v>
          </cell>
          <cell r="C9735" t="str">
            <v xml:space="preserve">PAR   </v>
          </cell>
          <cell r="D9735" t="str">
            <v>CR</v>
          </cell>
          <cell r="E9735" t="str">
            <v>18,17</v>
          </cell>
        </row>
        <row r="9736">
          <cell r="A9736">
            <v>36529</v>
          </cell>
          <cell r="B9736" t="str">
            <v xml:space="preserve">GRADE DE DISCOS COM CONTROLE REMOTO, REBOCAVEL, COM 24 DISCOS 24" X 6 MM, COM PNEUS PARA TRANSPORTE                                                                                                                                                                                                                                                                                                                                                                                                       </v>
          </cell>
          <cell r="C9736" t="str">
            <v xml:space="preserve">UN    </v>
          </cell>
          <cell r="D9736" t="str">
            <v>AS</v>
          </cell>
          <cell r="E9736" t="str">
            <v>69.132,65</v>
          </cell>
        </row>
        <row r="9737">
          <cell r="A9737">
            <v>3318</v>
          </cell>
          <cell r="B9737" t="str">
            <v xml:space="preserve">GRADE DE DISCOS MECANICA 20X24" COM 20 DISCOS 24" X 6MM  COM PNEUS PARA TRANSPORTE                                                                                                                                                                                                                                                                                                                                                                                                                        </v>
          </cell>
          <cell r="C9737" t="str">
            <v xml:space="preserve">UN    </v>
          </cell>
          <cell r="D9737" t="str">
            <v>AS</v>
          </cell>
          <cell r="E9737" t="str">
            <v>54.200,00</v>
          </cell>
        </row>
        <row r="9738">
          <cell r="A9738">
            <v>3324</v>
          </cell>
          <cell r="B9738" t="str">
            <v xml:space="preserve">GRAMA BATATAIS EM PLACAS, SEM PLANTIO                                                                                                                                                                                                                                                                                                                                                                                                                                                                     </v>
          </cell>
          <cell r="C9738" t="str">
            <v xml:space="preserve">M2    </v>
          </cell>
          <cell r="D9738" t="str">
            <v>CR</v>
          </cell>
          <cell r="E9738" t="str">
            <v>12,14</v>
          </cell>
        </row>
        <row r="9739">
          <cell r="A9739">
            <v>3322</v>
          </cell>
          <cell r="B9739" t="str">
            <v xml:space="preserve">GRAMA ESMERALDA OU SAO CARLOS OU CURITIBANA, EM PLACAS, SEM PLANTIO                                                                                                                                                                                                                                                                                                                                                                                                                                       </v>
          </cell>
          <cell r="C9739" t="str">
            <v xml:space="preserve">M2    </v>
          </cell>
          <cell r="D9739" t="str">
            <v xml:space="preserve">C </v>
          </cell>
          <cell r="E9739" t="str">
            <v>17,00</v>
          </cell>
        </row>
        <row r="9740">
          <cell r="A9740">
            <v>5076</v>
          </cell>
          <cell r="B9740" t="str">
            <v xml:space="preserve">GRAMPO DE ACO POLIDO 1 " X 9                                                                                                                                                                                                                                                                                                                                                                                                                                                                              </v>
          </cell>
          <cell r="C9740" t="str">
            <v xml:space="preserve">KG    </v>
          </cell>
          <cell r="D9740" t="str">
            <v>CR</v>
          </cell>
          <cell r="E9740" t="str">
            <v>20,55</v>
          </cell>
        </row>
        <row r="9741">
          <cell r="A9741">
            <v>5077</v>
          </cell>
          <cell r="B9741" t="str">
            <v xml:space="preserve">GRAMPO DE ACO POLIDO 7/8 " X 9                                                                                                                                                                                                                                                                                                                                                                                                                                                                            </v>
          </cell>
          <cell r="C9741" t="str">
            <v xml:space="preserve">KG    </v>
          </cell>
          <cell r="D9741" t="str">
            <v>CR</v>
          </cell>
          <cell r="E9741" t="str">
            <v>22,71</v>
          </cell>
        </row>
        <row r="9742">
          <cell r="A9742">
            <v>11837</v>
          </cell>
          <cell r="B9742" t="str">
            <v xml:space="preserve">GRAMPO LINHA VIVA DE LATAO ESTANHADO, DIAMETRO DO CONDUTOR PRINCIPAL DE 10 A 120 MM2, DIAMETRO DA DERIVACAO DE 10 A 70 MM2                                                                                                                                                                                                                                                                                                                                                                                </v>
          </cell>
          <cell r="C9742" t="str">
            <v xml:space="preserve">UN    </v>
          </cell>
          <cell r="D9742" t="str">
            <v>CR</v>
          </cell>
          <cell r="E9742" t="str">
            <v>73,61</v>
          </cell>
        </row>
        <row r="9743">
          <cell r="A9743">
            <v>38055</v>
          </cell>
          <cell r="B9743" t="str">
            <v xml:space="preserve">GRAMPO METALICO TIPO OLHAL PARA HASTE DE ATERRAMENTO DE 1/2'', CONDUTOR DE *10* A 50 MM2                                                                                                                                                                                                                                                                                                                                                                                                                  </v>
          </cell>
          <cell r="C9743" t="str">
            <v xml:space="preserve">UN    </v>
          </cell>
          <cell r="D9743" t="str">
            <v>CR</v>
          </cell>
          <cell r="E9743" t="str">
            <v>6,68</v>
          </cell>
        </row>
        <row r="9744">
          <cell r="A9744">
            <v>415</v>
          </cell>
          <cell r="B9744" t="str">
            <v xml:space="preserve">GRAMPO METALICO TIPO OLHAL PARA HASTE DE ATERRAMENTO DE 1'', CONDUTOR DE *10* A 50 MM2                                                                                                                                                                                                                                                                                                                                                                                                                    </v>
          </cell>
          <cell r="C9744" t="str">
            <v xml:space="preserve">UN    </v>
          </cell>
          <cell r="D9744" t="str">
            <v>CR</v>
          </cell>
          <cell r="E9744" t="str">
            <v>30,18</v>
          </cell>
        </row>
        <row r="9745">
          <cell r="A9745">
            <v>416</v>
          </cell>
          <cell r="B9745" t="str">
            <v xml:space="preserve">GRAMPO METALICO TIPO OLHAL PARA HASTE DE ATERRAMENTO DE 3/4'', CONDUTOR DE *10* A 50 MM2                                                                                                                                                                                                                                                                                                                                                                                                                  </v>
          </cell>
          <cell r="C9745" t="str">
            <v xml:space="preserve">UN    </v>
          </cell>
          <cell r="D9745" t="str">
            <v>CR</v>
          </cell>
          <cell r="E9745" t="str">
            <v>11,05</v>
          </cell>
        </row>
        <row r="9746">
          <cell r="A9746">
            <v>425</v>
          </cell>
          <cell r="B9746" t="str">
            <v xml:space="preserve">GRAMPO METALICO TIPO OLHAL PARA HASTE DE ATERRAMENTO DE 5/8'', CONDUTOR DE *10* A 50 MM2                                                                                                                                                                                                                                                                                                                                                                                                                  </v>
          </cell>
          <cell r="C9746" t="str">
            <v xml:space="preserve">UN    </v>
          </cell>
          <cell r="D9746" t="str">
            <v>CR</v>
          </cell>
          <cell r="E9746" t="str">
            <v>6,85</v>
          </cell>
        </row>
        <row r="9747">
          <cell r="A9747">
            <v>426</v>
          </cell>
          <cell r="B9747" t="str">
            <v xml:space="preserve">GRAMPO METALICO TIPO U PARA HASTE DE ATERRAMENTO DE ATE 3/4'', CONDUTOR DE 10 A 25 MM2                                                                                                                                                                                                                                                                                                                                                                                                                    </v>
          </cell>
          <cell r="C9747" t="str">
            <v xml:space="preserve">UN    </v>
          </cell>
          <cell r="D9747" t="str">
            <v>CR</v>
          </cell>
          <cell r="E9747" t="str">
            <v>37,72</v>
          </cell>
        </row>
        <row r="9748">
          <cell r="A9748">
            <v>38056</v>
          </cell>
          <cell r="B9748" t="str">
            <v xml:space="preserve">GRAMPO METALICO TIPO U PARA HASTE DE ATERRAMENTO DE ATE 5/8'', CONDUTOR DE 10 A 25 MM2                                                                                                                                                                                                                                                                                                                                                                                                                    </v>
          </cell>
          <cell r="C9748" t="str">
            <v xml:space="preserve">UN    </v>
          </cell>
          <cell r="D9748" t="str">
            <v>CR</v>
          </cell>
          <cell r="E9748" t="str">
            <v>36,84</v>
          </cell>
        </row>
        <row r="9749">
          <cell r="A9749">
            <v>1564</v>
          </cell>
          <cell r="B9749" t="str">
            <v xml:space="preserve">GRAMPO PARALELO METALICO PARA CABO DE 6 A 50 MM2, COM 2 PARAFUSOS                                                                                                                                                                                                                                                                                                                                                                                                                                         </v>
          </cell>
          <cell r="C9749" t="str">
            <v xml:space="preserve">UN    </v>
          </cell>
          <cell r="D9749" t="str">
            <v>CR</v>
          </cell>
          <cell r="E9749" t="str">
            <v>14,06</v>
          </cell>
        </row>
        <row r="9750">
          <cell r="A9750">
            <v>11032</v>
          </cell>
          <cell r="B9750" t="str">
            <v xml:space="preserve">GRAMPO U DE 5/8 " N8 EM FERRO GALVANIZADO                                                                                                                                                                                                                                                                                                                                                                                                                                                                 </v>
          </cell>
          <cell r="C9750" t="str">
            <v xml:space="preserve">UN    </v>
          </cell>
          <cell r="D9750" t="str">
            <v>CR</v>
          </cell>
          <cell r="E9750" t="str">
            <v>17,86</v>
          </cell>
        </row>
        <row r="9751">
          <cell r="A9751">
            <v>36786</v>
          </cell>
          <cell r="B9751" t="str">
            <v xml:space="preserve">GRANALHA DE ACO, ANGULAR (GRIT), PARA JATEAMENTO, PENEIRA 0,117 A 1,00 MM, (SAE G-40 A G-80)                                                                                                                                                                                                                                                                                                                                                                                                              </v>
          </cell>
          <cell r="C9751" t="str">
            <v>SC25KG</v>
          </cell>
          <cell r="D9751" t="str">
            <v>AS</v>
          </cell>
          <cell r="E9751" t="str">
            <v>158,34</v>
          </cell>
        </row>
        <row r="9752">
          <cell r="A9752">
            <v>36785</v>
          </cell>
          <cell r="B9752" t="str">
            <v xml:space="preserve">GRANALHA DE ACO, ANGULAR (GRIT), PARA JATEAMENTO, PENEIRA 1,41 A 1,19 MM (SAE G16)                                                                                                                                                                                                                                                                                                                                                                                                                        </v>
          </cell>
          <cell r="C9752" t="str">
            <v>SC25KG</v>
          </cell>
          <cell r="D9752" t="str">
            <v>AS</v>
          </cell>
          <cell r="E9752" t="str">
            <v>137,59</v>
          </cell>
        </row>
        <row r="9753">
          <cell r="A9753">
            <v>36782</v>
          </cell>
          <cell r="B9753" t="str">
            <v xml:space="preserve">GRANALHA DE ACO, ESFERICA (SHOT), PARA JATEAMENTO, PENEIRA 0,40 A 1,00 MM (SAE S-170 A S-280)                                                                                                                                                                                                                                                                                                                                                                                                             </v>
          </cell>
          <cell r="C9753" t="str">
            <v>SC25KG</v>
          </cell>
          <cell r="D9753" t="str">
            <v>AS</v>
          </cell>
          <cell r="E9753" t="str">
            <v>164,24</v>
          </cell>
        </row>
        <row r="9754">
          <cell r="A9754">
            <v>44481</v>
          </cell>
          <cell r="B9754" t="str">
            <v xml:space="preserve">GRANALHA DE ACO, ESFERICA (SHOT), PARA JATEAMENTO, PENEIRA 1,19 A 1,00 MM  (SAE S390)                                                                                                                                                                                                                                                                                                                                                                                                                     </v>
          </cell>
          <cell r="C9754" t="str">
            <v>SC25KG</v>
          </cell>
          <cell r="D9754" t="str">
            <v>AS</v>
          </cell>
          <cell r="E9754" t="str">
            <v>185,00</v>
          </cell>
        </row>
        <row r="9755">
          <cell r="A9755">
            <v>4824</v>
          </cell>
          <cell r="B9755" t="str">
            <v xml:space="preserve">GRANILHA/ GRANA/ PEDRISCO OU AGREGADO EM MARMORE/ GRANITO/ QUARTZO E CALCARIO, PRETO, CINZA, PALHA OU BRANCO                                                                                                                                                                                                                                                                                                                                                                                              </v>
          </cell>
          <cell r="C9755" t="str">
            <v xml:space="preserve">KG    </v>
          </cell>
          <cell r="D9755" t="str">
            <v>CR</v>
          </cell>
          <cell r="E9755" t="str">
            <v>0,61</v>
          </cell>
        </row>
        <row r="9756">
          <cell r="A9756">
            <v>11795</v>
          </cell>
          <cell r="B9756" t="str">
            <v xml:space="preserve">GRANITO PARA BANCADA, POLIDO, TIPO ANDORINHA/ QUARTZ/ CASTELO/ CORUMBA OU OUTROS EQUIVALENTES DA REGIAO, E=  *2,5* CM                                                                                                                                                                                                                                                                                                                                                                                     </v>
          </cell>
          <cell r="C9756" t="str">
            <v xml:space="preserve">M2    </v>
          </cell>
          <cell r="D9756" t="str">
            <v>AS</v>
          </cell>
          <cell r="E9756" t="str">
            <v>679,24</v>
          </cell>
        </row>
        <row r="9757">
          <cell r="A9757">
            <v>134</v>
          </cell>
          <cell r="B9757" t="str">
            <v xml:space="preserve">GRAUTE CIMENTICIO PARA USO GERAL                                                                                                                                                                                                                                                                                                                                                                                                                                                                          </v>
          </cell>
          <cell r="C9757" t="str">
            <v xml:space="preserve">KG    </v>
          </cell>
          <cell r="D9757" t="str">
            <v>CR</v>
          </cell>
          <cell r="E9757" t="str">
            <v>2,59</v>
          </cell>
        </row>
        <row r="9758">
          <cell r="A9758">
            <v>4229</v>
          </cell>
          <cell r="B9758" t="str">
            <v xml:space="preserve">GRAXA LUBRIFICANTE A BASE DE LITIO, DE MULTIPLAS APLICACOES E CONTENDO ADITIVOS DE EXTREMA PRESSAO (GRAU DE VISCOSIDADE NLGI 2)                                                                                                                                                                                                                                                                                                                                                                           </v>
          </cell>
          <cell r="C9758" t="str">
            <v xml:space="preserve">KG    </v>
          </cell>
          <cell r="D9758" t="str">
            <v>CR</v>
          </cell>
          <cell r="E9758" t="str">
            <v>45,28</v>
          </cell>
        </row>
        <row r="9759">
          <cell r="A9759">
            <v>11731</v>
          </cell>
          <cell r="B9759" t="str">
            <v xml:space="preserve">GRELHA FIXA, EM PVC BRANCA, QUADRADA, 150 X 150 MM, PARA RALOS E CAIXAS                                                                                                                                                                                                                                                                                                                                                                                                                                   </v>
          </cell>
          <cell r="C9759" t="str">
            <v xml:space="preserve">UN    </v>
          </cell>
          <cell r="D9759" t="str">
            <v>CR</v>
          </cell>
          <cell r="E9759" t="str">
            <v>6,22</v>
          </cell>
        </row>
        <row r="9760">
          <cell r="A9760">
            <v>11732</v>
          </cell>
          <cell r="B9760" t="str">
            <v xml:space="preserve">GRELHA FIXA, PVC CROMADA, REDONDA, 150 MM, PARA RALOS E CAIXAS                                                                                                                                                                                                                                                                                                                                                                                                                                            </v>
          </cell>
          <cell r="C9760" t="str">
            <v xml:space="preserve">UN    </v>
          </cell>
          <cell r="D9760" t="str">
            <v>CR</v>
          </cell>
          <cell r="E9760" t="str">
            <v>16,30</v>
          </cell>
        </row>
        <row r="9761">
          <cell r="A9761">
            <v>11244</v>
          </cell>
          <cell r="B9761" t="str">
            <v xml:space="preserve">GRELHA FOFO ARTICULADA, CARGA MAXIMA 1,5 T, *300 X 1000* MM, E= *15* MM                                                                                                                                                                                                                                                                                                                                                                                                                                   </v>
          </cell>
          <cell r="C9761" t="str">
            <v xml:space="preserve">UN    </v>
          </cell>
          <cell r="D9761" t="str">
            <v>AS</v>
          </cell>
          <cell r="E9761" t="str">
            <v>285,00</v>
          </cell>
        </row>
        <row r="9762">
          <cell r="A9762">
            <v>11245</v>
          </cell>
          <cell r="B9762" t="str">
            <v xml:space="preserve">GRELHA FOFO SIMPLES COM REQUADRO, CARGA MAXIMA  12,5 T, *300 X 1000* MM, E= *15* MM, AREA ESTACIONAMENTO CARRO PASSEIO                                                                                                                                                                                                                                                                                                                                                                                    </v>
          </cell>
          <cell r="C9762" t="str">
            <v xml:space="preserve">UN    </v>
          </cell>
          <cell r="D9762" t="str">
            <v>AS</v>
          </cell>
          <cell r="E9762" t="str">
            <v>394,19</v>
          </cell>
        </row>
        <row r="9763">
          <cell r="A9763">
            <v>11235</v>
          </cell>
          <cell r="B9763" t="str">
            <v xml:space="preserve">GRELHA FOFO SIMPLES COM REQUADRO, CARGA MAXIMA 1,5 T, 150 X 1000 MM, E= *15* MM                                                                                                                                                                                                                                                                                                                                                                                                                           </v>
          </cell>
          <cell r="C9763" t="str">
            <v xml:space="preserve">UN    </v>
          </cell>
          <cell r="D9763" t="str">
            <v>AS</v>
          </cell>
          <cell r="E9763" t="str">
            <v>217,48</v>
          </cell>
        </row>
        <row r="9764">
          <cell r="A9764">
            <v>11236</v>
          </cell>
          <cell r="B9764" t="str">
            <v xml:space="preserve">GRELHA FOFO SIMPLES COM REQUADRO, CARGA MAXIMA 1,5 T, 200 X 1000 MM, E= *15* MM                                                                                                                                                                                                                                                                                                                                                                                                                           </v>
          </cell>
          <cell r="C9764" t="str">
            <v xml:space="preserve">UN    </v>
          </cell>
          <cell r="D9764" t="str">
            <v>AS</v>
          </cell>
          <cell r="E9764" t="str">
            <v>276,39</v>
          </cell>
        </row>
        <row r="9765">
          <cell r="A9765">
            <v>36494</v>
          </cell>
          <cell r="B9765" t="str">
            <v xml:space="preserve">GRUA ASCENCIONAL, LANCA DE 30 M, CAPACIDADE DE 1,0 T A 30 M, ALTURA ATE 39 M                                                                                                                                                                                                                                                                                                                                                                                                                              </v>
          </cell>
          <cell r="C9765" t="str">
            <v xml:space="preserve">UN    </v>
          </cell>
          <cell r="D9765" t="str">
            <v>AS</v>
          </cell>
          <cell r="E9765" t="str">
            <v>700.825,00</v>
          </cell>
        </row>
        <row r="9766">
          <cell r="A9766">
            <v>36493</v>
          </cell>
          <cell r="B9766" t="str">
            <v xml:space="preserve">GRUA ASCENCIONAL, LANCA DE 42 M, CAPACIDADE DE 1,5 T A 30 M, ALTURA ATE 39 M                                                                                                                                                                                                                                                                                                                                                                                                                              </v>
          </cell>
          <cell r="C9766" t="str">
            <v xml:space="preserve">UN    </v>
          </cell>
          <cell r="D9766" t="str">
            <v>AS</v>
          </cell>
          <cell r="E9766" t="str">
            <v>794.006,25</v>
          </cell>
        </row>
        <row r="9767">
          <cell r="A9767">
            <v>36492</v>
          </cell>
          <cell r="B9767" t="str">
            <v xml:space="preserve">GRUA ASCENCIONAL, LANCA DE 50 M, CAPACIDADE DE 2,33 T A 30 M, ALTURA ATE 48 M                                                                                                                                                                                                                                                                                                                                                                                                                             </v>
          </cell>
          <cell r="C9767" t="str">
            <v xml:space="preserve">UN    </v>
          </cell>
          <cell r="D9767" t="str">
            <v>AS</v>
          </cell>
          <cell r="E9767" t="str">
            <v>1.474.962,50</v>
          </cell>
        </row>
        <row r="9768">
          <cell r="A9768">
            <v>36499</v>
          </cell>
          <cell r="B9768" t="str">
            <v xml:space="preserve">GRUPO GERADOR A GASOLINA, POTENCIA NOMINAL 2,2 KW, TENSAO DE SAIDA 110/220 V, MOTOR POTENCIA 6,5 HP                                                                                                                                                                                                                                                                                                                                                                                                       </v>
          </cell>
          <cell r="C9768" t="str">
            <v xml:space="preserve">UN    </v>
          </cell>
          <cell r="D9768" t="str">
            <v>AS</v>
          </cell>
          <cell r="E9768" t="str">
            <v>3.830,52</v>
          </cell>
        </row>
        <row r="9769">
          <cell r="A9769">
            <v>13533</v>
          </cell>
          <cell r="B9769" t="str">
            <v xml:space="preserve">GRUPO GERADOR DE SOLDA ELETRICA, COM MAQUINA DE SOLDA, ATE 400 AMPERES E GERADOR A DIESEL 30 CV, MOTOR 4 CILINDROS, TANQUE COMBUST., CARENAGEM DE PROTECAO SOBRE RODAS                                                                                                                                                                                                                                                                                                                                    </v>
          </cell>
          <cell r="C9769" t="str">
            <v xml:space="preserve">UN    </v>
          </cell>
          <cell r="D9769" t="str">
            <v>AS</v>
          </cell>
          <cell r="E9769" t="str">
            <v>175.593,06</v>
          </cell>
        </row>
        <row r="9770">
          <cell r="A9770">
            <v>13333</v>
          </cell>
          <cell r="B9770" t="str">
            <v xml:space="preserve">GRUPO GERADOR DE SOLDA ELETRICA, COM MAQUINA DE SOLDA, ATE 400 AMPERES E GERADOR A DIESEL 60 CV, MOTOR 4 CILINDROS, TANQUE COMBUST., CARENAGEM DE PROTECAO SOBRE RODAS                                                                                                                                                                                                                                                                                                                                    </v>
          </cell>
          <cell r="C9770" t="str">
            <v xml:space="preserve">UN    </v>
          </cell>
          <cell r="D9770" t="str">
            <v>AS</v>
          </cell>
          <cell r="E9770" t="str">
            <v>196.437,23</v>
          </cell>
        </row>
        <row r="9771">
          <cell r="A9771">
            <v>39585</v>
          </cell>
          <cell r="B9771" t="str">
            <v xml:space="preserve">GRUPO GERADOR DIESEL, COM CARENAGEM, POTENCIA STANDART ENTRE 100 E 110 KVA, VELOCIDADE DE 1800 RPM, FREQUENCIA DE 60 HZ                                                                                                                                                                                                                                                                                                                                                                                   </v>
          </cell>
          <cell r="C9771" t="str">
            <v xml:space="preserve">UN    </v>
          </cell>
          <cell r="D9771" t="str">
            <v>AS</v>
          </cell>
          <cell r="E9771" t="str">
            <v>126.839,51</v>
          </cell>
        </row>
        <row r="9772">
          <cell r="A9772">
            <v>39586</v>
          </cell>
          <cell r="B9772" t="str">
            <v xml:space="preserve">GRUPO GERADOR DIESEL, COM CARENAGEM, POTENCIA STANDART ENTRE 140 E 150 KVA, VELOCIDADE DE 1800 RPM, FREQUENCIA DE 60 HZ                                                                                                                                                                                                                                                                                                                                                                                   </v>
          </cell>
          <cell r="C9772" t="str">
            <v xml:space="preserve">UN    </v>
          </cell>
          <cell r="D9772" t="str">
            <v>AS</v>
          </cell>
          <cell r="E9772" t="str">
            <v>148.774,16</v>
          </cell>
        </row>
        <row r="9773">
          <cell r="A9773">
            <v>39587</v>
          </cell>
          <cell r="B9773" t="str">
            <v xml:space="preserve">GRUPO GERADOR DIESEL, COM CARENAGEM, POTENCIA STANDART ENTRE 210 E 220 KVA, VELOCIDADE DE 1800 RPM, FREQUENCIA DE 60 HZ                                                                                                                                                                                                                                                                                                                                                                                   </v>
          </cell>
          <cell r="C9773" t="str">
            <v xml:space="preserve">UN    </v>
          </cell>
          <cell r="D9773" t="str">
            <v>AS</v>
          </cell>
          <cell r="E9773" t="str">
            <v>181.199,30</v>
          </cell>
        </row>
        <row r="9774">
          <cell r="A9774">
            <v>39588</v>
          </cell>
          <cell r="B9774" t="str">
            <v xml:space="preserve">GRUPO GERADOR DIESEL, COM CARENAGEM, POTENCIA STANDART ENTRE 250 E 260 KVA, VELOCIDADE DE 1800 RPM, FREQUENCIA DE 60 HZ                                                                                                                                                                                                                                                                                                                                                                                   </v>
          </cell>
          <cell r="C9774" t="str">
            <v xml:space="preserve">UN    </v>
          </cell>
          <cell r="D9774" t="str">
            <v>AS</v>
          </cell>
          <cell r="E9774" t="str">
            <v>209.809,71</v>
          </cell>
        </row>
        <row r="9775">
          <cell r="A9775">
            <v>39584</v>
          </cell>
          <cell r="B9775" t="str">
            <v xml:space="preserve">GRUPO GERADOR DIESEL, COM CARENAGEM, POTENCIA STANDART ENTRE 50 E 55 KVA, VELOCIDADE DE 1800 RPM, FREQUENCIA DE 60 HZ                                                                                                                                                                                                                                                                                                                                                                                     </v>
          </cell>
          <cell r="C9775" t="str">
            <v xml:space="preserve">UN    </v>
          </cell>
          <cell r="D9775" t="str">
            <v>AS</v>
          </cell>
          <cell r="E9775" t="str">
            <v>112.953,92</v>
          </cell>
        </row>
        <row r="9776">
          <cell r="A9776">
            <v>39590</v>
          </cell>
          <cell r="B9776" t="str">
            <v xml:space="preserve">GRUPO GERADOR DIESEL, SEM CARENAGEM, POTENCIA STANDART ENTRE 100 E 110 KVA, VELOCIDADE DE 1800 RPM, FREQUENCIA DE 60 HZ                                                                                                                                                                                                                                                                                                                                                                                   </v>
          </cell>
          <cell r="C9776" t="str">
            <v xml:space="preserve">UN    </v>
          </cell>
          <cell r="D9776" t="str">
            <v>AS</v>
          </cell>
          <cell r="E9776" t="str">
            <v>110.245,47</v>
          </cell>
        </row>
        <row r="9777">
          <cell r="A9777">
            <v>39592</v>
          </cell>
          <cell r="B9777" t="str">
            <v xml:space="preserve">GRUPO GERADOR DIESEL, SEM CARENAGEM, POTENCIA STANDART ENTRE 210 E 220 KVA, VELOCIDADE DE 1800 RPM, FREQUENCIA DE 60 HZ                                                                                                                                                                                                                                                                                                                                                                                   </v>
          </cell>
          <cell r="C9777" t="str">
            <v xml:space="preserve">UN    </v>
          </cell>
          <cell r="D9777" t="str">
            <v>AS</v>
          </cell>
          <cell r="E9777" t="str">
            <v>158.425,40</v>
          </cell>
        </row>
        <row r="9778">
          <cell r="A9778">
            <v>39593</v>
          </cell>
          <cell r="B9778" t="str">
            <v xml:space="preserve">GRUPO GERADOR DIESEL, SEM CARENAGEM, POTENCIA STANDART ENTRE 250 E 260 KVA, VELOCIDADE DE 1800 RPM, FREQUENCIA DE 60 HZ                                                                                                                                                                                                                                                                                                                                                                                   </v>
          </cell>
          <cell r="C9778" t="str">
            <v xml:space="preserve">UN    </v>
          </cell>
          <cell r="D9778" t="str">
            <v>AS</v>
          </cell>
          <cell r="E9778" t="str">
            <v>181.199,30</v>
          </cell>
        </row>
        <row r="9779">
          <cell r="A9779">
            <v>14254</v>
          </cell>
          <cell r="B9779" t="str">
            <v xml:space="preserve">GRUPO GERADOR DIESEL, SEM CARENAGEM, POTENCIA STANDART ENTRE 80 E 90 KVA, VELOCIDADE DE 1800 RPM, FREQUENCIA DE 60 HZ                                                                                                                                                                                                                                                                                                                                                                                     </v>
          </cell>
          <cell r="C9779" t="str">
            <v xml:space="preserve">UN    </v>
          </cell>
          <cell r="D9779" t="str">
            <v>AS</v>
          </cell>
          <cell r="E9779" t="str">
            <v>102.997,50</v>
          </cell>
        </row>
        <row r="9780">
          <cell r="A9780">
            <v>44494</v>
          </cell>
          <cell r="B9780" t="str">
            <v xml:space="preserve">GRUPO GERADOR ESTACIONARIO SILENCIADO, POTENCIA 50 KVA, MOTOR  DIESEL                                                                                                                                                                                                                                                                                                                                                                                                                                     </v>
          </cell>
          <cell r="C9780" t="str">
            <v xml:space="preserve">UN    </v>
          </cell>
          <cell r="D9780" t="str">
            <v>AS</v>
          </cell>
          <cell r="E9780" t="str">
            <v>86.011,13</v>
          </cell>
        </row>
        <row r="9781">
          <cell r="A9781">
            <v>25019</v>
          </cell>
          <cell r="B9781" t="str">
            <v xml:space="preserve">GRUPO GERADOR ESTACIONARIO, MOTOR DIESEL POTENCIA 170 KVA                                                                                                                                                                                                                                                                                                                                                                                                                                                 </v>
          </cell>
          <cell r="C9781" t="str">
            <v xml:space="preserve">UN    </v>
          </cell>
          <cell r="D9781" t="str">
            <v>AS</v>
          </cell>
          <cell r="E9781" t="str">
            <v>147.432,69</v>
          </cell>
        </row>
        <row r="9782">
          <cell r="A9782">
            <v>36501</v>
          </cell>
          <cell r="B9782" t="str">
            <v xml:space="preserve">GRUPO GERADOR ESTACIONARIO, POTENCIA 150 KVA, MOTOR DIESEL                                                                                                                                                                                                                                                                                                                                                                                                                                                </v>
          </cell>
          <cell r="C9782" t="str">
            <v xml:space="preserve">UN    </v>
          </cell>
          <cell r="D9782" t="str">
            <v>AS</v>
          </cell>
          <cell r="E9782" t="str">
            <v>131.265,90</v>
          </cell>
        </row>
        <row r="9783">
          <cell r="A9783">
            <v>44493</v>
          </cell>
          <cell r="B9783" t="str">
            <v xml:space="preserve">GRUPO GERADOR ESTACIONARIO, SILENCIADO, POTENCIA 180 KVA, MOTOR  DIESEL                                                                                                                                                                                                                                                                                                                                                                                                                                   </v>
          </cell>
          <cell r="C9783" t="str">
            <v xml:space="preserve">UN    </v>
          </cell>
          <cell r="D9783" t="str">
            <v>AS</v>
          </cell>
          <cell r="E9783" t="str">
            <v>157.806,76</v>
          </cell>
        </row>
        <row r="9784">
          <cell r="A9784">
            <v>36500</v>
          </cell>
          <cell r="B9784" t="str">
            <v xml:space="preserve">GRUPO GERADOR REBOCAVEL, POTENCIA *66* KVA, MOTOR A DIESEL                                                                                                                                                                                                                                                                                                                                                                                                                                                </v>
          </cell>
          <cell r="C9784" t="str">
            <v xml:space="preserve">UN    </v>
          </cell>
          <cell r="D9784" t="str">
            <v>AS</v>
          </cell>
          <cell r="E9784" t="str">
            <v>92.762,03</v>
          </cell>
        </row>
        <row r="9785">
          <cell r="A9785">
            <v>20017</v>
          </cell>
          <cell r="B9785" t="str">
            <v xml:space="preserve">GUARNICAO / ALIZAR / VISTA LISA EM MADEIRA MACICA, PARA PORTA  , E = *1* CM, L = *5* CM, CEDRINHO / ANGELIM COMERCIAL / TAURI/ CURUPIXA / PEROBA / CUMARU OU EQUIVALENTE DA REGIAO                                                                                                                                                                                                                                                                                                                        </v>
          </cell>
          <cell r="C9785" t="str">
            <v xml:space="preserve">M     </v>
          </cell>
          <cell r="D9785" t="str">
            <v>CR</v>
          </cell>
          <cell r="E9785" t="str">
            <v>6,18</v>
          </cell>
        </row>
        <row r="9786">
          <cell r="A9786">
            <v>20007</v>
          </cell>
          <cell r="B9786" t="str">
            <v xml:space="preserve">GUARNICAO / ALIZAR / VISTA LISA EM MADEIRA MACICA, PARA PORTA , E = *1* CM, L = *5* CM,  PINUS /EUCALIPTO / VIROLA OU EQUIVALENTE DA REGIAO                                                                                                                                                                                                                                                                                                                                                               </v>
          </cell>
          <cell r="C9786" t="str">
            <v xml:space="preserve">M     </v>
          </cell>
          <cell r="D9786" t="str">
            <v>CR</v>
          </cell>
          <cell r="E9786" t="str">
            <v>3,69</v>
          </cell>
        </row>
        <row r="9787">
          <cell r="A9787">
            <v>39831</v>
          </cell>
          <cell r="B9787" t="str">
            <v xml:space="preserve">GUARNICAO / ALIZAR / VISTA, E = *1,5* CM, L = *5,0* CM, EM POLIESTIRENO, BRANCO (JOGO PARA 1 FACE)                                                                                                                                                                                                                                                                                                                                                                                                        </v>
          </cell>
          <cell r="C9787" t="str">
            <v xml:space="preserve">JG    </v>
          </cell>
          <cell r="D9787" t="str">
            <v>CR</v>
          </cell>
          <cell r="E9787" t="str">
            <v>456,74</v>
          </cell>
        </row>
        <row r="9788">
          <cell r="A9788">
            <v>36888</v>
          </cell>
          <cell r="B9788" t="str">
            <v xml:space="preserve">GUARNICAO / MOLDURA / ARREMATE DE ACABAMENTO PARA ESQUADRIA, EM ALUMINIO PERFIL 25, ACABAMENTO ANODIZADO BRANCO OU BRILHANTE, PARA 1 FACE                                                                                                                                                                                                                                                                                                                                                                 </v>
          </cell>
          <cell r="C9788" t="str">
            <v xml:space="preserve">M     </v>
          </cell>
          <cell r="D9788" t="str">
            <v>CR</v>
          </cell>
          <cell r="E9788" t="str">
            <v>27,39</v>
          </cell>
        </row>
        <row r="9789">
          <cell r="A9789">
            <v>39836</v>
          </cell>
          <cell r="B9789" t="str">
            <v xml:space="preserve">GUARNICAO/ALIZAR/VISTA, E = *1,3* CM, L = *5,0* CM HASTE REGULAVEL = *35* MM, EM MDF/PVC WOOD/ POLIESTIRENO OU MADEIRA LAMINADA, PRIMER BRANCO (JOGO PARA 1 FACE)                                                                                                                                                                                                                                                                                                                                         </v>
          </cell>
          <cell r="C9789" t="str">
            <v xml:space="preserve">JG    </v>
          </cell>
          <cell r="D9789" t="str">
            <v>CR</v>
          </cell>
          <cell r="E9789" t="str">
            <v>401,33</v>
          </cell>
        </row>
        <row r="9790">
          <cell r="A9790">
            <v>39830</v>
          </cell>
          <cell r="B9790" t="str">
            <v xml:space="preserve">GUARNICAO/ALIZAR/VISTA, E = *1,3* CM, L = *7,0* CM, EM POLIESTIRENO, BRANCO (JOGO PARA 1 FACE)                                                                                                                                                                                                                                                                                                                                                                                                            </v>
          </cell>
          <cell r="C9790" t="str">
            <v xml:space="preserve">JG    </v>
          </cell>
          <cell r="D9790" t="str">
            <v>CR</v>
          </cell>
          <cell r="E9790" t="str">
            <v>457,71</v>
          </cell>
        </row>
        <row r="9791">
          <cell r="A9791">
            <v>40527</v>
          </cell>
          <cell r="B9791" t="str">
            <v xml:space="preserve">GUINCHO DE ALAVANCA MANUAL, CAPACIDADE DE 1,6 T, COM 20 M DE CABO DE ACO (AQUISICAO)                                                                                                                                                                                                                                                                                                                                                                                                                      </v>
          </cell>
          <cell r="C9791" t="str">
            <v xml:space="preserve">UN    </v>
          </cell>
          <cell r="D9791" t="str">
            <v>CR</v>
          </cell>
          <cell r="E9791" t="str">
            <v>2.418,89</v>
          </cell>
        </row>
        <row r="9792">
          <cell r="A9792">
            <v>36497</v>
          </cell>
          <cell r="B9792" t="str">
            <v xml:space="preserve">GUINCHO DE ALAVANCA MANUAL, CAPACIDADE 3,2 T COM 20 M DE CABO DE ACO DIAMETRO 16,3 MM                                                                                                                                                                                                                                                                                                                                                                                                                     </v>
          </cell>
          <cell r="C9792" t="str">
            <v xml:space="preserve">UN    </v>
          </cell>
          <cell r="D9792" t="str">
            <v>CR</v>
          </cell>
          <cell r="E9792" t="str">
            <v>2.761,43</v>
          </cell>
        </row>
        <row r="9793">
          <cell r="A9793">
            <v>36487</v>
          </cell>
          <cell r="B9793" t="str">
            <v xml:space="preserve">GUINCHO ELETRICO DE COLUNA, CAPACIDADE 400 KG, COM MOTO FREIO, MOTOR TRIFASICO DE 1,25 CV                                                                                                                                                                                                                                                                                                                                                                                                                 </v>
          </cell>
          <cell r="C9793" t="str">
            <v xml:space="preserve">UN    </v>
          </cell>
          <cell r="D9793" t="str">
            <v>CR</v>
          </cell>
          <cell r="E9793" t="str">
            <v>4.808,07</v>
          </cell>
        </row>
        <row r="9794">
          <cell r="A9794">
            <v>44475</v>
          </cell>
          <cell r="B9794" t="str">
            <v xml:space="preserve">GUINDASTE HIDRAULICO AUTOPROPELIDO, COM LANCA TELESCOPICA 28,80 M, CAPACIDADE MAXIMA 30 T, POTENCIA 97 KW, TRACAO  4 X 4                                                                                                                                                                                                                                                                                                                                                                                  </v>
          </cell>
          <cell r="C9794" t="str">
            <v xml:space="preserve">UN    </v>
          </cell>
          <cell r="D9794" t="str">
            <v>AS</v>
          </cell>
          <cell r="E9794" t="str">
            <v>1.225.500,25</v>
          </cell>
        </row>
        <row r="9795">
          <cell r="A9795">
            <v>44474</v>
          </cell>
          <cell r="B9795" t="str">
            <v xml:space="preserve">GUINDASTE HIDRAULICO AUTOPROPELIDO, COM LANCA TELESCOPICA 40 M, CAPACIDADE MAXIMA 60 T, POTENCIA 260 KW, TRACAO  6 X 6                                                                                                                                                                                                                                                                                                                                                                                    </v>
          </cell>
          <cell r="C9795" t="str">
            <v xml:space="preserve">UN    </v>
          </cell>
          <cell r="D9795" t="str">
            <v>AS</v>
          </cell>
          <cell r="E9795" t="str">
            <v>2.356.731,25</v>
          </cell>
        </row>
        <row r="9796">
          <cell r="A9796">
            <v>44490</v>
          </cell>
          <cell r="B9796" t="str">
            <v xml:space="preserve">GUINDASTE HIDRAULICO AUTOPROPELIDO, COM LANCA TELESCOPICA 50 M, CAPACIDADE MAXIMA 100 T, POTENCIA 350 KW,  TRACAO 10 X 6                                                                                                                                                                                                                                                                                                                                                                                  </v>
          </cell>
          <cell r="C9796" t="str">
            <v xml:space="preserve">UN    </v>
          </cell>
          <cell r="D9796" t="str">
            <v>AS</v>
          </cell>
          <cell r="E9796" t="str">
            <v>4.006.443,12</v>
          </cell>
        </row>
        <row r="9797">
          <cell r="A9797">
            <v>37776</v>
          </cell>
          <cell r="B9797" t="str">
            <v xml:space="preserve">GUINDAUTO HIDRAULICO, CAPACIDADE MAXIMA DE CARGA 10000 KG, MOMENTO MAXIMO DE CARGA 23 TM , ALCANCE MAXIMO HORIZONTAL 11,80 M, PARA MONTAGEM SOBRE CHASSI DE CAMINHAO PBT MINIMO 15000 KG (INCLUI MONTAGEM, NAO INCLUI CAMINHAO)                                                                                                                                                                                                                                                                           </v>
          </cell>
          <cell r="C9797" t="str">
            <v xml:space="preserve">UN    </v>
          </cell>
          <cell r="D9797" t="str">
            <v>AS</v>
          </cell>
          <cell r="E9797" t="str">
            <v>245.543,75</v>
          </cell>
        </row>
        <row r="9798">
          <cell r="A9798">
            <v>37775</v>
          </cell>
          <cell r="B9798" t="str">
            <v xml:space="preserve">GUINDAUTO HIDRAULICO, CAPACIDADE MAXIMA DE CARGA 14340 KG, MOMENTO MAXIMO DE CARGA 42,3 TM, ALCANCE MAXIMO HORIZONTAL 16,80 M, PARA MONTAGEM SOBRE CHASSI DE CAMINHAO PBT MINIMO 23000 KG (INCLUI MONTAGEM, NAO INCLUI CAMINHAO)                                                                                                                                                                                                                                                                          </v>
          </cell>
          <cell r="C9798" t="str">
            <v xml:space="preserve">UN    </v>
          </cell>
          <cell r="D9798" t="str">
            <v>AS</v>
          </cell>
          <cell r="E9798" t="str">
            <v>386.750,00</v>
          </cell>
        </row>
        <row r="9799">
          <cell r="A9799">
            <v>36491</v>
          </cell>
          <cell r="B9799" t="str">
            <v xml:space="preserve">GUINDAUTO HIDRAULICO, CAPACIDADE MAXIMA DE CARGA 30000 KG, MOMENTO MAXIMO DE CARGA 92,2 TM , ALCANCE MAXIMO HORIZONTAL  22,00 M, PARA MONTAGEM SOBRE CHASSI DE CAMINHAO PBT MINIMO 30000 KG (INCLUI MONTAGEM, NAO INCLUI CAMINHAO)                                                                                                                                                                                                                                                                        </v>
          </cell>
          <cell r="C9799" t="str">
            <v xml:space="preserve">UN    </v>
          </cell>
          <cell r="D9799" t="str">
            <v>AS</v>
          </cell>
          <cell r="E9799" t="str">
            <v>1.432.250,00</v>
          </cell>
        </row>
        <row r="9800">
          <cell r="A9800">
            <v>10712</v>
          </cell>
          <cell r="B9800" t="str">
            <v xml:space="preserve">GUINDAUTO HIDRAULICO, CAPACIDADE MAXIMA DE CARGA 3300 KG, MOMENTO MAXIMO DE CARGA 5,8 TM , ALCANCE MAXIMO HORIZONTAL  7,60 M, PARA MONTAGEM SOBRE CHASSI DE CAMINHAO PBT MINIMO 8000 KG (INCLUI MONTAGEM, NAO INCLUI CAMINHAO)                                                                                                                                                                                                                                                                            </v>
          </cell>
          <cell r="C9800" t="str">
            <v xml:space="preserve">UN    </v>
          </cell>
          <cell r="D9800" t="str">
            <v>AS</v>
          </cell>
          <cell r="E9800" t="str">
            <v>96.687,50</v>
          </cell>
        </row>
        <row r="9801">
          <cell r="A9801">
            <v>3363</v>
          </cell>
          <cell r="B9801" t="str">
            <v xml:space="preserve">GUINDAUTO HIDRAULICO, CAPACIDADE MAXIMA DE CARGA 6200 KG, MOMENTO MAXIMO DE CARGA 11,7 TM , ALCANCE MAXIMO HORIZONTAL  9,70 M, PARA MONTAGEM SOBRE CHASSI DE CAMINHAO PBT MINIMO 13000 KG (INCLUI MONTAGEM, NAO INCLUI CAMINHAO)                                                                                                                                                                                                                                                                          </v>
          </cell>
          <cell r="C9801" t="str">
            <v xml:space="preserve">UN    </v>
          </cell>
          <cell r="D9801" t="str">
            <v>AS</v>
          </cell>
          <cell r="E9801" t="str">
            <v>136.000,00</v>
          </cell>
        </row>
        <row r="9802">
          <cell r="A9802">
            <v>3365</v>
          </cell>
          <cell r="B9802" t="str">
            <v xml:space="preserve">GUINDAUTO HIDRAULICO, CAPACIDADE MAXIMA DE CARGA 8500 KG, MOMENTO MAXIMO DE CARGA 30,4 TM , ALCANCE MAXIMO HORIZONTAL  14,30 M, PARA MONTAGEM SOBRE CHASSI DE CAMINHAO PBT MINIMO 23000 KG (INCLUI MONTAGEM, NAO INCLUI CAMINHAO)                                                                                                                                                                                                                                                                         </v>
          </cell>
          <cell r="C9802" t="str">
            <v xml:space="preserve">UN    </v>
          </cell>
          <cell r="D9802" t="str">
            <v>AS</v>
          </cell>
          <cell r="E9802" t="str">
            <v>317.900,00</v>
          </cell>
        </row>
        <row r="9803">
          <cell r="A9803">
            <v>7569</v>
          </cell>
          <cell r="B9803" t="str">
            <v xml:space="preserve">HASTE ANCORA EM ACO GALVANIZADO, DIMENSOES 16 MM X 2000 MM                                                                                                                                                                                                                                                                                                                                                                                                                                                </v>
          </cell>
          <cell r="C9803" t="str">
            <v xml:space="preserve">UN    </v>
          </cell>
          <cell r="D9803" t="str">
            <v>CR</v>
          </cell>
          <cell r="E9803" t="str">
            <v>78,37</v>
          </cell>
        </row>
        <row r="9804">
          <cell r="A9804">
            <v>34349</v>
          </cell>
          <cell r="B9804" t="str">
            <v xml:space="preserve">HASTE DE ACO GALVANIZADO PARA FIXACAO DE CONCERTINA 2 "/3 M                                                                                                                                                                                                                                                                                                                                                                                                                                               </v>
          </cell>
          <cell r="C9804" t="str">
            <v xml:space="preserve">UN    </v>
          </cell>
          <cell r="D9804" t="str">
            <v>CR</v>
          </cell>
          <cell r="E9804" t="str">
            <v>28,44</v>
          </cell>
        </row>
        <row r="9805">
          <cell r="A9805">
            <v>3378</v>
          </cell>
          <cell r="B9805" t="str">
            <v xml:space="preserve">HASTE DE ATERRAMENTO EM ACO COM 3,00 M DE COMPRIMENTO E DN = 3/4", REVESTIDA COM BAIXA CAMADA DE COBRE, SEM CONECTOR                                                                                                                                                                                                                                                                                                                                                                                      </v>
          </cell>
          <cell r="C9805" t="str">
            <v xml:space="preserve">UN    </v>
          </cell>
          <cell r="D9805" t="str">
            <v>CR</v>
          </cell>
          <cell r="E9805" t="str">
            <v>106,84</v>
          </cell>
        </row>
        <row r="9806">
          <cell r="A9806">
            <v>3380</v>
          </cell>
          <cell r="B9806" t="str">
            <v xml:space="preserve">HASTE DE ATERRAMENTO EM ACO COM 3,00 M DE COMPRIMENTO E DN = 5/8", REVESTIDA COM BAIXA CAMADA DE COBRE, COM CONECTOR TIPO GRAMPO                                                                                                                                                                                                                                                                                                                                                                          </v>
          </cell>
          <cell r="C9806" t="str">
            <v xml:space="preserve">UN    </v>
          </cell>
          <cell r="D9806" t="str">
            <v xml:space="preserve">C </v>
          </cell>
          <cell r="E9806" t="str">
            <v>74,79</v>
          </cell>
        </row>
        <row r="9807">
          <cell r="A9807">
            <v>3379</v>
          </cell>
          <cell r="B9807" t="str">
            <v xml:space="preserve">HASTE DE ATERRAMENTO EM ACO COM 3,00 M DE COMPRIMENTO E DN = 5/8", REVESTIDA COM BAIXA CAMADA DE COBRE, SEM CONECTOR                                                                                                                                                                                                                                                                                                                                                                                      </v>
          </cell>
          <cell r="C9807" t="str">
            <v xml:space="preserve">UN    </v>
          </cell>
          <cell r="D9807" t="str">
            <v>CR</v>
          </cell>
          <cell r="E9807" t="str">
            <v>72,21</v>
          </cell>
        </row>
        <row r="9808">
          <cell r="A9808">
            <v>11991</v>
          </cell>
          <cell r="B9808" t="str">
            <v xml:space="preserve">HASTE DE ATERRAMENTO EM ACO GALVANIZADO TIPO CANTONEIRA COM 2,00 M DE COMPRIMENTO, 25 X 25 MM E CHAPA DE 3/16"                                                                                                                                                                                                                                                                                                                                                                                            </v>
          </cell>
          <cell r="C9808" t="str">
            <v xml:space="preserve">UN    </v>
          </cell>
          <cell r="D9808" t="str">
            <v>CR</v>
          </cell>
          <cell r="E9808" t="str">
            <v>83,84</v>
          </cell>
        </row>
        <row r="9809">
          <cell r="A9809">
            <v>11029</v>
          </cell>
          <cell r="B9809" t="str">
            <v xml:space="preserve">HASTE RETA PARA GANCHO DE FERRO GALVANIZADO, COM ROSCA 1/4 " X 30 CM PARA FIXACAO DE TELHA METALICA, INCLUI PORCA E ARRUELAS DE VEDACAO                                                                                                                                                                                                                                                                                                                                                                   </v>
          </cell>
          <cell r="C9809" t="str">
            <v xml:space="preserve">CJ    </v>
          </cell>
          <cell r="D9809" t="str">
            <v>CR</v>
          </cell>
          <cell r="E9809" t="str">
            <v>2,74</v>
          </cell>
        </row>
        <row r="9810">
          <cell r="A9810">
            <v>4316</v>
          </cell>
          <cell r="B9810" t="str">
            <v xml:space="preserve">HASTE RETA PARA GANCHO DE FERRO GALVANIZADO, COM ROSCA 1/4 " X 40 CM PARA FIXACAO DE TELHA DE FIBROCIMENTO, INCLUI PORCA SEXTAVADA DE  ZINCO                                                                                                                                                                                                                                                                                                                                                              </v>
          </cell>
          <cell r="C9810" t="str">
            <v xml:space="preserve">UN    </v>
          </cell>
          <cell r="D9810" t="str">
            <v>CR</v>
          </cell>
          <cell r="E9810" t="str">
            <v>2,77</v>
          </cell>
        </row>
        <row r="9811">
          <cell r="A9811">
            <v>4313</v>
          </cell>
          <cell r="B9811" t="str">
            <v xml:space="preserve">HASTE RETA PARA GANCHO DE FERRO GALVANIZADO, COM ROSCA 5/16" X 35 CM PARA FIXACAO DE TELHA DE FIBROCIMENTO, INCLUI PORCA E ARRUELAS DE VEDACAO                                                                                                                                                                                                                                                                                                                                                            </v>
          </cell>
          <cell r="C9811" t="str">
            <v xml:space="preserve">CJ    </v>
          </cell>
          <cell r="D9811" t="str">
            <v>CR</v>
          </cell>
          <cell r="E9811" t="str">
            <v>3,97</v>
          </cell>
        </row>
        <row r="9812">
          <cell r="A9812">
            <v>4317</v>
          </cell>
          <cell r="B9812" t="str">
            <v xml:space="preserve">HASTE RETA PARA GANCHO DE FERRO GALVANIZADO, COM ROSCA 5/16" X 40 CM PARA FIXACAO DE TELHA DE FIBROCIMENTO, INCLUI PORCA SEXTAVADA DE  ZINCO                                                                                                                                                                                                                                                                                                                                                              </v>
          </cell>
          <cell r="C9812" t="str">
            <v xml:space="preserve">UN    </v>
          </cell>
          <cell r="D9812" t="str">
            <v>CR</v>
          </cell>
          <cell r="E9812" t="str">
            <v>4,52</v>
          </cell>
        </row>
        <row r="9813">
          <cell r="A9813">
            <v>4314</v>
          </cell>
          <cell r="B9813" t="str">
            <v xml:space="preserve">HASTE RETA PARA GANCHO DE FERRO GALVANIZADO, COM ROSCA 5/16" X 45 CM PARA FIXACAO DE TELHA DE FIBROCIMENTO, INCLUI PORCA E ARRUELAS DE VEDACAO                                                                                                                                                                                                                                                                                                                                                            </v>
          </cell>
          <cell r="C9813" t="str">
            <v xml:space="preserve">CJ    </v>
          </cell>
          <cell r="D9813" t="str">
            <v>CR</v>
          </cell>
          <cell r="E9813" t="str">
            <v>5,29</v>
          </cell>
        </row>
        <row r="9814">
          <cell r="A9814">
            <v>10921</v>
          </cell>
          <cell r="B9814" t="str">
            <v xml:space="preserve">HIDRANTE DE COLUNA COMPLETO, EM FERRO FUNDIDO, DN = 100 MM, COM REGISTRO, CUNHA DE BORRACHA, CURVA DESSIMETRICA, EXTREMIDADE E TAMPAS (INCLUI KIT FIXACAO)                                                                                                                                                                                                                                                                                                                                                </v>
          </cell>
          <cell r="C9814" t="str">
            <v xml:space="preserve">UN    </v>
          </cell>
          <cell r="D9814" t="str">
            <v>AS</v>
          </cell>
          <cell r="E9814" t="str">
            <v>5.920,00</v>
          </cell>
        </row>
        <row r="9815">
          <cell r="A9815">
            <v>10922</v>
          </cell>
          <cell r="B9815" t="str">
            <v xml:space="preserve">HIDRANTE DE COLUNA COMPLETO, EM FERRO FUNDIDO, DN = 75 MM, COM REGISTRO, CUNHA DE BORRACHA, CURVA DESSIMETRICA, EXTREMIDADE E TAMPAS (INCLUI KIT FIXACAO)                                                                                                                                                                                                                                                                                                                                                 </v>
          </cell>
          <cell r="C9815" t="str">
            <v xml:space="preserve">UN    </v>
          </cell>
          <cell r="D9815" t="str">
            <v>AS</v>
          </cell>
          <cell r="E9815" t="str">
            <v>5.362,18</v>
          </cell>
        </row>
        <row r="9816">
          <cell r="A9816">
            <v>10923</v>
          </cell>
          <cell r="B9816" t="str">
            <v xml:space="preserve">HIDRANTE SUBTERRANEO, EM FERRO FUNDIDO, COM CURVA CURTA E CAIXA, DN 75 MM                                                                                                                                                                                                                                                                                                                                                                                                                                 </v>
          </cell>
          <cell r="C9816" t="str">
            <v xml:space="preserve">UN    </v>
          </cell>
          <cell r="D9816" t="str">
            <v>AS</v>
          </cell>
          <cell r="E9816" t="str">
            <v>3.169,28</v>
          </cell>
        </row>
        <row r="9817">
          <cell r="A9817">
            <v>10924</v>
          </cell>
          <cell r="B9817" t="str">
            <v xml:space="preserve">HIDRANTE SUBTERRANEO, EM FERRO FUNDIDO, COM CURVA LONGA E CAIXA, DN 75 MM                                                                                                                                                                                                                                                                                                                                                                                                                                 </v>
          </cell>
          <cell r="C9817" t="str">
            <v xml:space="preserve">UN    </v>
          </cell>
          <cell r="D9817" t="str">
            <v>AS</v>
          </cell>
          <cell r="E9817" t="str">
            <v>3.337,87</v>
          </cell>
        </row>
        <row r="9818">
          <cell r="A9818">
            <v>37772</v>
          </cell>
          <cell r="B9818" t="str">
            <v xml:space="preserve">HIDROJATEADORA PARA DESOBSTRUCAO DE REDES E GALERIAS, TANQUE 7000 L, BOMBA TRIPLEX 120 KGF/CM2 128 L/MIN (INCLUI MONTAGEM, NAO INCLUI CAMINHAO)                                                                                                                                                                                                                                                                                                                                                           </v>
          </cell>
          <cell r="C9818" t="str">
            <v xml:space="preserve">UN    </v>
          </cell>
          <cell r="D9818" t="str">
            <v>AS</v>
          </cell>
          <cell r="E9818" t="str">
            <v>273.236,33</v>
          </cell>
        </row>
        <row r="9819">
          <cell r="A9819">
            <v>37771</v>
          </cell>
          <cell r="B9819" t="str">
            <v xml:space="preserve">HIDROJATEADORA PARA DESOBSTRUCAO DE REDES E GALERIAS, TANQUE 7000 L, BOMBA TRIPLEX 140 KGF/CM2 260 L/MIN ALIMENTADA POR MOTOR INDEPENDENTE A DIESEL POTENCIA 125 CV (INCLUI MONTAGEM, NAO INCLUI CAMINHAO)                                                                                                                                                                                                                                                                                                </v>
          </cell>
          <cell r="C9819" t="str">
            <v xml:space="preserve">UN    </v>
          </cell>
          <cell r="D9819" t="str">
            <v>AS</v>
          </cell>
          <cell r="E9819" t="str">
            <v>290.679,93</v>
          </cell>
        </row>
        <row r="9820">
          <cell r="A9820">
            <v>12772</v>
          </cell>
          <cell r="B9820" t="str">
            <v xml:space="preserve">HIDROMETRO MULTIJATO / MEDIDOR DE AGUA, DN 1 1/2", VAZAO MAXIMA DE 20 M3/H, PARA AGUA POTAVEL FRIA, RELOJOARIA PLANA, CLASSE B, HORIZONTAL (SEM CONEXOES)                                                                                                                                                                                                                                                                                                                                                 </v>
          </cell>
          <cell r="C9820" t="str">
            <v xml:space="preserve">UN    </v>
          </cell>
          <cell r="D9820" t="str">
            <v>AS</v>
          </cell>
          <cell r="E9820" t="str">
            <v>802,57</v>
          </cell>
        </row>
        <row r="9821">
          <cell r="A9821">
            <v>12770</v>
          </cell>
          <cell r="B9821" t="str">
            <v xml:space="preserve">HIDROMETRO MULTIJATO / MEDIDOR DE AGUA, DN 1", VAZAO MAXIMA DE 10 M3/H, PARA AGUA POTAVEL FRIA, RELOJOARIA PLANA, CLASSE B, HORIZONTAL (SEM CONEXOES)                                                                                                                                                                                                                                                                                                                                                     </v>
          </cell>
          <cell r="C9821" t="str">
            <v xml:space="preserve">UN    </v>
          </cell>
          <cell r="D9821" t="str">
            <v>AS</v>
          </cell>
          <cell r="E9821" t="str">
            <v>482,90</v>
          </cell>
        </row>
        <row r="9822">
          <cell r="A9822">
            <v>12775</v>
          </cell>
          <cell r="B9822" t="str">
            <v xml:space="preserve">HIDROMETRO MULTIJATO / MEDIDOR DE AGUA, DN 1", VAZAO MAXIMA DE 7 M3/H, PARA AGUA POTAVEL FRIA, RELOJOARIA PLANA, CLASSE B, HORIZONTAL (SEM CONEXOES)                                                                                                                                                                                                                                                                                                                                                      </v>
          </cell>
          <cell r="C9822" t="str">
            <v xml:space="preserve">UN    </v>
          </cell>
          <cell r="D9822" t="str">
            <v>AS</v>
          </cell>
          <cell r="E9822" t="str">
            <v>353,67</v>
          </cell>
        </row>
        <row r="9823">
          <cell r="A9823">
            <v>12768</v>
          </cell>
          <cell r="B9823" t="str">
            <v xml:space="preserve">HIDROMETRO MULTIJATO / MEDIDOR DE AGUA, DN 2", VAZAO MAXIMA DE 30 M3/H, PARA AGUA POTAVEL FRIA, RELOJOARIA PLANA, CLASSE B, HORIZONTAL (SEM CONEXOES)                                                                                                                                                                                                                                                                                                                                                     </v>
          </cell>
          <cell r="C9823" t="str">
            <v xml:space="preserve">UN    </v>
          </cell>
          <cell r="D9823" t="str">
            <v>AS</v>
          </cell>
          <cell r="E9823" t="str">
            <v>1.129,04</v>
          </cell>
        </row>
        <row r="9824">
          <cell r="A9824">
            <v>12769</v>
          </cell>
          <cell r="B9824" t="str">
            <v xml:space="preserve">HIDROMETRO UNIJATO / MEDIDOR DE AGUA, DN 1/2", VAZAO MAXIMA DE 1,5 M3/H, PARA AGUA POTAVEL FRIA, RELOJOARIA PLANA, CLASSE B, HORIZONTAL (SEM CONEXOES)                                                                                                                                                                                                                                                                                                                                                    </v>
          </cell>
          <cell r="C9824" t="str">
            <v xml:space="preserve">UN    </v>
          </cell>
          <cell r="D9824" t="str">
            <v>AS</v>
          </cell>
          <cell r="E9824" t="str">
            <v>92,50</v>
          </cell>
        </row>
        <row r="9825">
          <cell r="A9825">
            <v>12773</v>
          </cell>
          <cell r="B9825" t="str">
            <v xml:space="preserve">HIDROMETRO UNIJATO / MEDIDOR DE AGUA, DN 1/2", VAZAO MAXIMA DE 3 M3/H, PARA AGUA POTAVEL FRIA, RELOJOARIA PLANA, CLASSE B, HORIZONTAL (SEM CONEXOES)                                                                                                                                                                                                                                                                                                                                                      </v>
          </cell>
          <cell r="C9825" t="str">
            <v xml:space="preserve">UN    </v>
          </cell>
          <cell r="D9825" t="str">
            <v>AS</v>
          </cell>
          <cell r="E9825" t="str">
            <v>99,30</v>
          </cell>
        </row>
        <row r="9826">
          <cell r="A9826">
            <v>12774</v>
          </cell>
          <cell r="B9826" t="str">
            <v xml:space="preserve">HIDROMETRO UNIJATO / MEDIDOR DE AGUA, DN 3/4", VAZAO MAXIMA DE 5 M3/H, PARA AGUA POTAVEL FRIA, RELOJOARIA PLANA, CLASSE B, HORIZONTAL (SEM CONEXOES)0,                                                                                                                                                                                                                                                                                                                                                    </v>
          </cell>
          <cell r="C9826" t="str">
            <v xml:space="preserve">UN    </v>
          </cell>
          <cell r="D9826" t="str">
            <v>AS</v>
          </cell>
          <cell r="E9826" t="str">
            <v>122,42</v>
          </cell>
        </row>
        <row r="9827">
          <cell r="A9827">
            <v>12776</v>
          </cell>
          <cell r="B9827" t="str">
            <v xml:space="preserve">HIDROMETRO WOLTMANN, DN 2", VAZAO MAXIMA DE 50 M3/H, PARA AGUA POTAVEL FRIA, RELOJOARIA PLANA, TURBINA HORIZONTAL, EQUIPADO COM TELIMETRIA (SEM CONEXOES)                                                                                                                                                                                                                                                                                                                                                 </v>
          </cell>
          <cell r="C9827" t="str">
            <v xml:space="preserve">UN    </v>
          </cell>
          <cell r="D9827" t="str">
            <v>AS</v>
          </cell>
          <cell r="E9827" t="str">
            <v>1.822,79</v>
          </cell>
        </row>
        <row r="9828">
          <cell r="A9828">
            <v>12777</v>
          </cell>
          <cell r="B9828" t="str">
            <v xml:space="preserve">HIDROMETRO WOLTMANN, DN 3", VAZAO MAXIMA DE 80 M3/H, PARA AGUA POTAVEL FRIA, RELOJOARIA PLANA, TURBINA HORIZONTAL, EQUIPADO COM TELIMETRIA (SEM CONEXOES)                                                                                                                                                                                                                                                                                                                                                 </v>
          </cell>
          <cell r="C9828" t="str">
            <v xml:space="preserve">UN    </v>
          </cell>
          <cell r="D9828" t="str">
            <v>AS</v>
          </cell>
          <cell r="E9828" t="str">
            <v>2.380,51</v>
          </cell>
        </row>
        <row r="9829">
          <cell r="A9829">
            <v>3391</v>
          </cell>
          <cell r="B9829" t="str">
            <v xml:space="preserve">IGNITOR PARA LAMPADA DE VAPOR DE SODIO / VAPOR METALICO ATE 2000 W, TENSAO DE PULSO ENTRE 600 A 750 V                                                                                                                                                                                                                                                                                                                                                                                                     </v>
          </cell>
          <cell r="C9829" t="str">
            <v xml:space="preserve">UN    </v>
          </cell>
          <cell r="D9829" t="str">
            <v>AS</v>
          </cell>
          <cell r="E9829" t="str">
            <v>53,01</v>
          </cell>
        </row>
        <row r="9830">
          <cell r="A9830">
            <v>3389</v>
          </cell>
          <cell r="B9830" t="str">
            <v xml:space="preserve">IGNITOR PARA LAMPADA DE VAPOR DE SODIO / VAPOR METALICO ATE 400 W, TENSAO DE PULSO ENTRE 3000 A 4500 V                                                                                                                                                                                                                                                                                                                                                                                                    </v>
          </cell>
          <cell r="C9830" t="str">
            <v xml:space="preserve">UN    </v>
          </cell>
          <cell r="D9830" t="str">
            <v>AS</v>
          </cell>
          <cell r="E9830" t="str">
            <v>27,50</v>
          </cell>
        </row>
        <row r="9831">
          <cell r="A9831">
            <v>3390</v>
          </cell>
          <cell r="B9831" t="str">
            <v xml:space="preserve">IGNITOR PARA LAMPADA DE VAPOR DE SODIO / VAPOR METALICO ATE 400 W, TENSAO DE PULSO ENTRE 580 A 750 V                                                                                                                                                                                                                                                                                                                                                                                                      </v>
          </cell>
          <cell r="C9831" t="str">
            <v xml:space="preserve">UN    </v>
          </cell>
          <cell r="D9831" t="str">
            <v>AS</v>
          </cell>
          <cell r="E9831" t="str">
            <v>30,95</v>
          </cell>
        </row>
        <row r="9832">
          <cell r="A9832">
            <v>12873</v>
          </cell>
          <cell r="B9832" t="str">
            <v xml:space="preserve">IMPERMEABILIZADOR (HORISTA)                                                                                                                                                                                                                                                                                                                                                                                                                                                                               </v>
          </cell>
          <cell r="C9832" t="str">
            <v xml:space="preserve">H     </v>
          </cell>
          <cell r="D9832" t="str">
            <v>CR</v>
          </cell>
          <cell r="E9832" t="str">
            <v>15,27</v>
          </cell>
        </row>
        <row r="9833">
          <cell r="A9833">
            <v>41076</v>
          </cell>
          <cell r="B9833" t="str">
            <v xml:space="preserve">IMPERMEABILIZADOR (MENSALISTA)                                                                                                                                                                                                                                                                                                                                                                                                                                                                            </v>
          </cell>
          <cell r="C9833" t="str">
            <v xml:space="preserve">MES   </v>
          </cell>
          <cell r="D9833" t="str">
            <v>CR</v>
          </cell>
          <cell r="E9833" t="str">
            <v>2.694,34</v>
          </cell>
        </row>
        <row r="9834">
          <cell r="A9834">
            <v>140</v>
          </cell>
          <cell r="B9834" t="str">
            <v xml:space="preserve">IMPERMEABILIZANTE FLEXIVEL BRANCO DE BASE ACRILICA PARA COBERTURAS                                                                                                                                                                                                                                                                                                                                                                                                                                        </v>
          </cell>
          <cell r="C9834" t="str">
            <v xml:space="preserve">KG    </v>
          </cell>
          <cell r="D9834" t="str">
            <v>CR</v>
          </cell>
          <cell r="E9834" t="str">
            <v>28,95</v>
          </cell>
        </row>
        <row r="9835">
          <cell r="A9835">
            <v>151</v>
          </cell>
          <cell r="B9835" t="str">
            <v xml:space="preserve">IMPERMEABILIZANTE INCOLOR,  BASE SILICONE, PARA TRATAMENTO DE FACHADAS, TELHAS, PEDRAS E OUTRAS SUPERFICIES                                                                                                                                                                                                                                                                                                                                                                                               </v>
          </cell>
          <cell r="C9835" t="str">
            <v xml:space="preserve">L     </v>
          </cell>
          <cell r="D9835" t="str">
            <v>CR</v>
          </cell>
          <cell r="E9835" t="str">
            <v>42,72</v>
          </cell>
        </row>
        <row r="9836">
          <cell r="A9836">
            <v>7340</v>
          </cell>
          <cell r="B9836" t="str">
            <v xml:space="preserve">IMUNIZANTE PARA MADEIRA, INCOLOR                                                                                                                                                                                                                                                                                                                                                                                                                                                                          </v>
          </cell>
          <cell r="C9836" t="str">
            <v xml:space="preserve">L     </v>
          </cell>
          <cell r="D9836" t="str">
            <v>CR</v>
          </cell>
          <cell r="E9836" t="str">
            <v>45,34</v>
          </cell>
        </row>
        <row r="9837">
          <cell r="A9837">
            <v>2701</v>
          </cell>
          <cell r="B9837" t="str">
            <v xml:space="preserve">INSTALADOR DE TUBULACOES (TUBOS/EQUIPAMENTOS)                                                                                                                                                                                                                                                                                                                                                                                                                                                             </v>
          </cell>
          <cell r="C9837" t="str">
            <v xml:space="preserve">H     </v>
          </cell>
          <cell r="D9837" t="str">
            <v>CR</v>
          </cell>
          <cell r="E9837" t="str">
            <v>18,37</v>
          </cell>
        </row>
        <row r="9838">
          <cell r="A9838">
            <v>40929</v>
          </cell>
          <cell r="B9838" t="str">
            <v xml:space="preserve">INSTALADOR DE TUBULACOES (TUBOS/EQUIPAMENTOS) (MENSALISTA)                                                                                                                                                                                                                                                                                                                                                                                                                                                </v>
          </cell>
          <cell r="C9838" t="str">
            <v xml:space="preserve">MES   </v>
          </cell>
          <cell r="D9838" t="str">
            <v>CR</v>
          </cell>
          <cell r="E9838" t="str">
            <v>3.243,19</v>
          </cell>
        </row>
        <row r="9839">
          <cell r="A9839">
            <v>38114</v>
          </cell>
          <cell r="B9839" t="str">
            <v xml:space="preserve">INTERRUPTOR BIPOLAR SIMPLES 10 A, 250 V (APENAS MODULO)                                                                                                                                                                                                                                                                                                                                                                                                                                                   </v>
          </cell>
          <cell r="C9839" t="str">
            <v xml:space="preserve">UN    </v>
          </cell>
          <cell r="D9839" t="str">
            <v>CR</v>
          </cell>
          <cell r="E9839" t="str">
            <v>20,94</v>
          </cell>
        </row>
        <row r="9840">
          <cell r="A9840">
            <v>38064</v>
          </cell>
          <cell r="B9840" t="str">
            <v xml:space="preserve">INTERRUPTOR BIPOLAR 10A, 250V, CONJUNTO MONTADO PARA EMBUTIR 4" X 2" (PLACA + SUPORTE + MODULO)                                                                                                                                                                                                                                                                                                                                                                                                           </v>
          </cell>
          <cell r="C9840" t="str">
            <v xml:space="preserve">UN    </v>
          </cell>
          <cell r="D9840" t="str">
            <v>CR</v>
          </cell>
          <cell r="E9840" t="str">
            <v>23,42</v>
          </cell>
        </row>
        <row r="9841">
          <cell r="A9841">
            <v>38115</v>
          </cell>
          <cell r="B9841" t="str">
            <v xml:space="preserve">INTERRUPTOR INTERMEDIARIO 10 A, 250 V (APENAS MODULO)                                                                                                                                                                                                                                                                                                                                                                                                                                                     </v>
          </cell>
          <cell r="C9841" t="str">
            <v xml:space="preserve">UN    </v>
          </cell>
          <cell r="D9841" t="str">
            <v>CR</v>
          </cell>
          <cell r="E9841" t="str">
            <v>22,36</v>
          </cell>
        </row>
        <row r="9842">
          <cell r="A9842">
            <v>38065</v>
          </cell>
          <cell r="B9842" t="str">
            <v xml:space="preserve">INTERRUPTOR INTERMEDIARIO 10A, 250V, CONJUNTO MONTADO PARA EMBUTIR 4" X 2" (PLACA + SUPORTE + MODULO)                                                                                                                                                                                                                                                                                                                                                                                                     </v>
          </cell>
          <cell r="C9842" t="str">
            <v xml:space="preserve">UN    </v>
          </cell>
          <cell r="D9842" t="str">
            <v>CR</v>
          </cell>
          <cell r="E9842" t="str">
            <v>33,22</v>
          </cell>
        </row>
        <row r="9843">
          <cell r="A9843">
            <v>38078</v>
          </cell>
          <cell r="B9843" t="str">
            <v xml:space="preserve">INTERRUPTOR PARALELO + TOMADA 2P+T 10A, 250V, CONJUNTO MONTADO PARA EMBUTIR 4" X 2" (PLACA + SUPORTE + MODULOS)                                                                                                                                                                                                                                                                                                                                                                                           </v>
          </cell>
          <cell r="C9843" t="str">
            <v xml:space="preserve">UN    </v>
          </cell>
          <cell r="D9843" t="str">
            <v>CR</v>
          </cell>
          <cell r="E9843" t="str">
            <v>19,38</v>
          </cell>
        </row>
        <row r="9844">
          <cell r="A9844">
            <v>38113</v>
          </cell>
          <cell r="B9844" t="str">
            <v xml:space="preserve">INTERRUPTOR PARALELO 10A, 250V (APENAS MODULO)                                                                                                                                                                                                                                                                                                                                                                                                                                                            </v>
          </cell>
          <cell r="C9844" t="str">
            <v xml:space="preserve">UN    </v>
          </cell>
          <cell r="D9844" t="str">
            <v>CR</v>
          </cell>
          <cell r="E9844" t="str">
            <v>10,53</v>
          </cell>
        </row>
        <row r="9845">
          <cell r="A9845">
            <v>38063</v>
          </cell>
          <cell r="B9845" t="str">
            <v xml:space="preserve">INTERRUPTOR PARALELO 10A, 250V, CONJUNTO MONTADO PARA EMBUTIR 4" X 2" (PLACA + SUPORTE + MODULO)                                                                                                                                                                                                                                                                                                                                                                                                          </v>
          </cell>
          <cell r="C9845" t="str">
            <v xml:space="preserve">UN    </v>
          </cell>
          <cell r="D9845" t="str">
            <v>CR</v>
          </cell>
          <cell r="E9845" t="str">
            <v>11,30</v>
          </cell>
        </row>
        <row r="9846">
          <cell r="A9846">
            <v>38080</v>
          </cell>
          <cell r="B9846" t="str">
            <v xml:space="preserve">INTERRUPTOR SIMPLES + INTERRUPTOR PARALELO + TOMADA 2P+T 10A, 250V, CONJUNTO MONTADO PARA EMBUTIR 4" X 2" (PLACA + SUPORTE + MODULOS)                                                                                                                                                                                                                                                                                                                                                                     </v>
          </cell>
          <cell r="C9846" t="str">
            <v xml:space="preserve">UN    </v>
          </cell>
          <cell r="D9846" t="str">
            <v>CR</v>
          </cell>
          <cell r="E9846" t="str">
            <v>33,66</v>
          </cell>
        </row>
        <row r="9847">
          <cell r="A9847">
            <v>38069</v>
          </cell>
          <cell r="B9847" t="str">
            <v xml:space="preserve">INTERRUPTOR SIMPLES + INTERRUPTOR PARALELO 10A, 250V, CONJUNTO MONTADO PARA EMBUTIR 4" X 2" (PLACA + SUPORTE + MODULOS)                                                                                                                                                                                                                                                                                                                                                                                   </v>
          </cell>
          <cell r="C9847" t="str">
            <v xml:space="preserve">UN    </v>
          </cell>
          <cell r="D9847" t="str">
            <v>CR</v>
          </cell>
          <cell r="E9847" t="str">
            <v>18,41</v>
          </cell>
        </row>
        <row r="9848">
          <cell r="A9848">
            <v>38077</v>
          </cell>
          <cell r="B9848" t="str">
            <v xml:space="preserve">INTERRUPTOR SIMPLES + TOMADA 2P+T 10A, 250V, CONJUNTO MONTADO PARA EMBUTIR 4" X 2" (PLACA + SUPORTE + MODULOS)                                                                                                                                                                                                                                                                                                                                                                                            </v>
          </cell>
          <cell r="C9848" t="str">
            <v xml:space="preserve">UN    </v>
          </cell>
          <cell r="D9848" t="str">
            <v>CR</v>
          </cell>
          <cell r="E9848" t="str">
            <v>17,99</v>
          </cell>
        </row>
        <row r="9849">
          <cell r="A9849">
            <v>38073</v>
          </cell>
          <cell r="B9849" t="str">
            <v xml:space="preserve">INTERRUPTOR SIMPLES + 2 INTERRUPTORES PARALELOS 10A, 250V, CONJUNTO MONTADO PARA EMBUTIR 4" X 2" (PLACA + SUPORTE + MODULOS)                                                                                                                                                                                                                                                                                                                                                                              </v>
          </cell>
          <cell r="C9849" t="str">
            <v xml:space="preserve">UN    </v>
          </cell>
          <cell r="D9849" t="str">
            <v>CR</v>
          </cell>
          <cell r="E9849" t="str">
            <v>27,41</v>
          </cell>
        </row>
        <row r="9850">
          <cell r="A9850">
            <v>38112</v>
          </cell>
          <cell r="B9850" t="str">
            <v xml:space="preserve">INTERRUPTOR SIMPLES 10A, 250V (APENAS MODULO)                                                                                                                                                                                                                                                                                                                                                                                                                                                             </v>
          </cell>
          <cell r="C9850" t="str">
            <v xml:space="preserve">UN    </v>
          </cell>
          <cell r="D9850" t="str">
            <v>CR</v>
          </cell>
          <cell r="E9850" t="str">
            <v>8,08</v>
          </cell>
        </row>
        <row r="9851">
          <cell r="A9851">
            <v>38062</v>
          </cell>
          <cell r="B9851" t="str">
            <v xml:space="preserve">INTERRUPTOR SIMPLES 10A, 250V, CONJUNTO MONTADO PARA EMBUTIR 4" X 2" (PLACA + SUPORTE + MODULO)                                                                                                                                                                                                                                                                                                                                                                                                           </v>
          </cell>
          <cell r="C9851" t="str">
            <v xml:space="preserve">UN    </v>
          </cell>
          <cell r="D9851" t="str">
            <v>CR</v>
          </cell>
          <cell r="E9851" t="str">
            <v>8,30</v>
          </cell>
        </row>
        <row r="9852">
          <cell r="A9852">
            <v>12128</v>
          </cell>
          <cell r="B9852" t="str">
            <v xml:space="preserve">INTERRUPTOR SIMPLES 10A, 250V, CONJUNTO MONTADO PARA SOBREPOR 4" X 2" (CAIXA + MODULO)                                                                                                                                                                                                                                                                                                                                                                                                                    </v>
          </cell>
          <cell r="C9852" t="str">
            <v xml:space="preserve">UN    </v>
          </cell>
          <cell r="D9852" t="str">
            <v>CR</v>
          </cell>
          <cell r="E9852" t="str">
            <v>11,09</v>
          </cell>
        </row>
        <row r="9853">
          <cell r="A9853">
            <v>12129</v>
          </cell>
          <cell r="B9853" t="str">
            <v xml:space="preserve">INTERRUPTOR SIMPLES 10A, 250V, CONJUNTO MONTADO PARA SOBREPOR 4" X 2" (CAIXA + 2 MODULOS)                                                                                                                                                                                                                                                                                                                                                                                                                 </v>
          </cell>
          <cell r="C9853" t="str">
            <v xml:space="preserve">UN    </v>
          </cell>
          <cell r="D9853" t="str">
            <v>CR</v>
          </cell>
          <cell r="E9853" t="str">
            <v>14,66</v>
          </cell>
        </row>
        <row r="9854">
          <cell r="A9854">
            <v>38081</v>
          </cell>
          <cell r="B9854" t="str">
            <v xml:space="preserve">INTERRUPTORES PARALELOS (2 MODULOS) + TOMADA 2P+T 10A, 250V, CONJUNTO MONTADO PARA EMBUTIR 4" X 2" (PLACA + SUPORTE + MODULOS)                                                                                                                                                                                                                                                                                                                                                                            </v>
          </cell>
          <cell r="C9854" t="str">
            <v xml:space="preserve">UN    </v>
          </cell>
          <cell r="D9854" t="str">
            <v>CR</v>
          </cell>
          <cell r="E9854" t="str">
            <v>28,56</v>
          </cell>
        </row>
        <row r="9855">
          <cell r="A9855">
            <v>38070</v>
          </cell>
          <cell r="B9855" t="str">
            <v xml:space="preserve">INTERRUPTORES PARALELOS (2 MODULOS) 10A, 250V, CONJUNTO MONTADO PARA EMBUTIR 4" X 2" (PLACA + SUPORTE + MODULOS)                                                                                                                                                                                                                                                                                                                                                                                          </v>
          </cell>
          <cell r="C9855" t="str">
            <v xml:space="preserve">UN    </v>
          </cell>
          <cell r="D9855" t="str">
            <v>CR</v>
          </cell>
          <cell r="E9855" t="str">
            <v>19,68</v>
          </cell>
        </row>
        <row r="9856">
          <cell r="A9856">
            <v>38074</v>
          </cell>
          <cell r="B9856" t="str">
            <v xml:space="preserve">INTERRUPTORES PARALELOS (3 MODULOS) 10A, 250V, CONJUNTO MONTADO PARA EMBUTIR 4" X 2" (PLACA + SUPORTE + MODULO)                                                                                                                                                                                                                                                                                                                                                                                           </v>
          </cell>
          <cell r="C9856" t="str">
            <v xml:space="preserve">UN    </v>
          </cell>
          <cell r="D9856" t="str">
            <v>CR</v>
          </cell>
          <cell r="E9856" t="str">
            <v>29,92</v>
          </cell>
        </row>
        <row r="9857">
          <cell r="A9857">
            <v>38079</v>
          </cell>
          <cell r="B9857" t="str">
            <v xml:space="preserve">INTERRUPTORES SIMPLES (2 MODULOS) + TOMADA 2P+T 10A, 250V, CONJUNTO MONTADO PARA EMBUTIR 4" X 2" (PLACA + SUPORTE + MODULOS)                                                                                                                                                                                                                                                                                                                                                                              </v>
          </cell>
          <cell r="C9857" t="str">
            <v xml:space="preserve">UN    </v>
          </cell>
          <cell r="D9857" t="str">
            <v>CR</v>
          </cell>
          <cell r="E9857" t="str">
            <v>25,68</v>
          </cell>
        </row>
        <row r="9858">
          <cell r="A9858">
            <v>38072</v>
          </cell>
          <cell r="B9858" t="str">
            <v xml:space="preserve">INTERRUPTORES SIMPLES (2 MODULOS) + 1 INTERRUPTOR PARALELO 10A, 250V, CONJUNTO MONTADO PARA EMBUTIR 4" X 2" (PLACA + SUPORTE + MODULOS)                                                                                                                                                                                                                                                                                                                                                                   </v>
          </cell>
          <cell r="C9858" t="str">
            <v xml:space="preserve">UN    </v>
          </cell>
          <cell r="D9858" t="str">
            <v>CR</v>
          </cell>
          <cell r="E9858" t="str">
            <v>24,68</v>
          </cell>
        </row>
        <row r="9859">
          <cell r="A9859">
            <v>38068</v>
          </cell>
          <cell r="B9859" t="str">
            <v xml:space="preserve">INTERRUPTORES SIMPLES (2 MODULOS) 10A, 250V, CONJUNTO MONTADO PARA EMBUTIR 4" X 2" (PLACA + SUPORTE + MODULOS)                                                                                                                                                                                                                                                                                                                                                                                            </v>
          </cell>
          <cell r="C9859" t="str">
            <v xml:space="preserve">UN    </v>
          </cell>
          <cell r="D9859" t="str">
            <v>CR</v>
          </cell>
          <cell r="E9859" t="str">
            <v>17,03</v>
          </cell>
        </row>
        <row r="9860">
          <cell r="A9860">
            <v>38071</v>
          </cell>
          <cell r="B9860" t="str">
            <v xml:space="preserve">INTERRUPTORES SIMPLES (3 MODULOS) 10A, 250V, CONJUNTO MONTADO PARA EMBUTIR 4" X 2" (PLACA + SUPORTE + MODULOS)                                                                                                                                                                                                                                                                                                                                                                                            </v>
          </cell>
          <cell r="C9860" t="str">
            <v xml:space="preserve">UN    </v>
          </cell>
          <cell r="D9860" t="str">
            <v>CR</v>
          </cell>
          <cell r="E9860" t="str">
            <v>20,37</v>
          </cell>
        </row>
        <row r="9861">
          <cell r="A9861">
            <v>38412</v>
          </cell>
          <cell r="B9861" t="str">
            <v xml:space="preserve">INVERSOR DE SOLDA MONOFASICO DE 160 A, POTENCIA DE 5400 W, TENSAO DE 220 V, TURBO VENTILADO, PROTECAO POR FUSIVEL TERMICO, PARA ELETRODOS DE 2,0 A 4,0 MM                                                                                                                                                                                                                                                                                                                                                 </v>
          </cell>
          <cell r="C9861" t="str">
            <v xml:space="preserve">UN    </v>
          </cell>
          <cell r="D9861" t="str">
            <v xml:space="preserve">C </v>
          </cell>
          <cell r="E9861" t="str">
            <v>959,84</v>
          </cell>
        </row>
        <row r="9862">
          <cell r="A9862">
            <v>3405</v>
          </cell>
          <cell r="B9862" t="str">
            <v xml:space="preserve">ISOLADOR DE PORCELANA SUSPENSO, DISCO TIPO GARFO OLHAL, DIAMETRO DE 152 MM, PARA TENSAO DE *15* KV                                                                                                                                                                                                                                                                                                                                                                                                        </v>
          </cell>
          <cell r="C9862" t="str">
            <v xml:space="preserve">UN    </v>
          </cell>
          <cell r="D9862" t="str">
            <v>CR</v>
          </cell>
          <cell r="E9862" t="str">
            <v>39,20</v>
          </cell>
        </row>
        <row r="9863">
          <cell r="A9863">
            <v>3394</v>
          </cell>
          <cell r="B9863" t="str">
            <v xml:space="preserve">ISOLADOR DE PORCELANA, TIPO BUCHA, PARA TENSAO DE *15* KV                                                                                                                                                                                                                                                                                                                                                                                                                                                 </v>
          </cell>
          <cell r="C9863" t="str">
            <v xml:space="preserve">UN    </v>
          </cell>
          <cell r="D9863" t="str">
            <v>CR</v>
          </cell>
          <cell r="E9863" t="str">
            <v>206,94</v>
          </cell>
        </row>
        <row r="9864">
          <cell r="A9864">
            <v>3393</v>
          </cell>
          <cell r="B9864" t="str">
            <v xml:space="preserve">ISOLADOR DE PORCELANA, TIPO BUCHA, PARA TENSAO DE *35* KV                                                                                                                                                                                                                                                                                                                                                                                                                                                 </v>
          </cell>
          <cell r="C9864" t="str">
            <v xml:space="preserve">UN    </v>
          </cell>
          <cell r="D9864" t="str">
            <v>CR</v>
          </cell>
          <cell r="E9864" t="str">
            <v>352,34</v>
          </cell>
        </row>
        <row r="9865">
          <cell r="A9865">
            <v>3406</v>
          </cell>
          <cell r="B9865" t="str">
            <v xml:space="preserve">ISOLADOR DE PORCELANA, TIPO PINO MONOCORPO, PARA TENSAO DE *15* KV                                                                                                                                                                                                                                                                                                                                                                                                                                        </v>
          </cell>
          <cell r="C9865" t="str">
            <v xml:space="preserve">UN    </v>
          </cell>
          <cell r="D9865" t="str">
            <v xml:space="preserve">C </v>
          </cell>
          <cell r="E9865" t="str">
            <v>12,00</v>
          </cell>
        </row>
        <row r="9866">
          <cell r="A9866">
            <v>3395</v>
          </cell>
          <cell r="B9866" t="str">
            <v xml:space="preserve">ISOLADOR DE PORCELANA, TIPO PINO MONOCORPO, PARA TENSAO DE *35* KV                                                                                                                                                                                                                                                                                                                                                                                                                                        </v>
          </cell>
          <cell r="C9866" t="str">
            <v xml:space="preserve">UN    </v>
          </cell>
          <cell r="D9866" t="str">
            <v>CR</v>
          </cell>
          <cell r="E9866" t="str">
            <v>50,62</v>
          </cell>
        </row>
        <row r="9867">
          <cell r="A9867">
            <v>3398</v>
          </cell>
          <cell r="B9867" t="str">
            <v xml:space="preserve">ISOLADOR DE PORCELANA, TIPO ROLDANA, DIMENSOES DE *72* X *72* MM, PARA USO EM BAIXA TENSAO                                                                                                                                                                                                                                                                                                                                                                                                                </v>
          </cell>
          <cell r="C9867" t="str">
            <v xml:space="preserve">UN    </v>
          </cell>
          <cell r="D9867" t="str">
            <v>CR</v>
          </cell>
          <cell r="E9867" t="str">
            <v>2,40</v>
          </cell>
        </row>
        <row r="9868">
          <cell r="A9868">
            <v>40662</v>
          </cell>
          <cell r="B9868" t="str">
            <v xml:space="preserve">JANELA BASCULANTE EM MADEIRA PINUS/ EUCALIPTO/ TAUARI/ VIROLA OU EQUIVALENTE DA REGIAO, *60 X 60*, CAIXA DO BATENTE/ MARCO E = *10* CM, 2 BASCULAS PARA VIDRO, COM FERRAGENS (SEM VIDRO, SEM GUARNICAO/ALIZAR E SEM ACABAMENTO)                                                                                                                                                                                                                                                                           </v>
          </cell>
          <cell r="C9868" t="str">
            <v xml:space="preserve">UN    </v>
          </cell>
          <cell r="D9868" t="str">
            <v>AS</v>
          </cell>
          <cell r="E9868" t="str">
            <v>348,79</v>
          </cell>
        </row>
        <row r="9869">
          <cell r="A9869">
            <v>3437</v>
          </cell>
          <cell r="B9869" t="str">
            <v xml:space="preserve">JANELA BASCULANTE EM MADEIRA PINUS/ EUCALIPTO/ TAUARI/ VIROLA OU EQUIVALENTE DA REGIAO, CAIXA DO BATENTE/ MARCO *10* CM, *2* FOLHAS BASCULANTES PARA VIDRO, COM FERRAGENS (SEM VIDRO, SEM GUARNICAO/ALIZAR E SEM ACABAMENTO)                                                                                                                                                                                                                                                                              </v>
          </cell>
          <cell r="C9869" t="str">
            <v xml:space="preserve">M2    </v>
          </cell>
          <cell r="D9869" t="str">
            <v>AS</v>
          </cell>
          <cell r="E9869" t="str">
            <v>968,87</v>
          </cell>
        </row>
        <row r="9870">
          <cell r="A9870">
            <v>11190</v>
          </cell>
          <cell r="B9870" t="str">
            <v xml:space="preserve">JANELA BASCULANTE, ACO, COM BATENTE/REQUADRO, 60 X 60 CM (SEM VIDROS)                                                                                                                                                                                                                                                                                                                                                                                                                                     </v>
          </cell>
          <cell r="C9870" t="str">
            <v xml:space="preserve">UN    </v>
          </cell>
          <cell r="D9870" t="str">
            <v>AS</v>
          </cell>
          <cell r="E9870" t="str">
            <v>171,25</v>
          </cell>
        </row>
        <row r="9871">
          <cell r="A9871">
            <v>34377</v>
          </cell>
          <cell r="B9871" t="str">
            <v xml:space="preserve">JANELA BASCULANTE, EM ALUMINIO PERFIL 20, 80 X 60 CM (A X L), 4 FLS (1 FIXA E 3 MOVEIS), ACABAMENTO BRANCO OU BRILHANTE, BATENTE DE 3 A 4 CM, COM VIDRO 4 MM, SEM GUARNICAO                                                                                                                                                                                                                                                                                                                               </v>
          </cell>
          <cell r="C9871" t="str">
            <v xml:space="preserve">UN    </v>
          </cell>
          <cell r="D9871" t="str">
            <v>CR</v>
          </cell>
          <cell r="E9871" t="str">
            <v>192,90</v>
          </cell>
        </row>
        <row r="9872">
          <cell r="A9872">
            <v>3428</v>
          </cell>
          <cell r="B9872" t="str">
            <v xml:space="preserve">JANELA DE ABRIR EM MADEIRA IMBUIA/CEDRO ARANA/CEDRO ROSA OU EQUIVALENTE DA REGIAO, CAIXA DO BATENTE/MARCO *10* CM, 2 FOLHAS DE ABRIR TIPO VENEZIANA E 2 FOLHAS DE ABRIR PARA VIDRO, COM GUARNICAO/ALIZAR, COM FERRAGENS, (SEM VIDRO E SEM ACABAMENTO)                                                                                                                                                                                                                                                     </v>
          </cell>
          <cell r="C9872" t="str">
            <v xml:space="preserve">M2    </v>
          </cell>
          <cell r="D9872" t="str">
            <v>AS</v>
          </cell>
          <cell r="E9872" t="str">
            <v>1.437,16</v>
          </cell>
        </row>
        <row r="9873">
          <cell r="A9873">
            <v>3429</v>
          </cell>
          <cell r="B9873" t="str">
            <v xml:space="preserve">JANELA DE ABRIR EM MADEIRA PINUS/EUCALIPTO/ TAUARI/ VIROLA OU EQUIVALENTE DA REGIAO, CAIXA DO BATENTE/MARCO *10* CM, 2 FOLHAS DE ABRIR TIPO VENEZIANA E 2 FOLHAS GUILHOTINA PARA VIDRO, COM FERRAGENS (SEM VIDRO,SEM GUARNICAO/ALIZAR E SEM ACABAMENTO)                                                                                                                                                                                                                                                   </v>
          </cell>
          <cell r="C9873" t="str">
            <v xml:space="preserve">M2    </v>
          </cell>
          <cell r="D9873" t="str">
            <v>AS</v>
          </cell>
          <cell r="E9873" t="str">
            <v>821,11</v>
          </cell>
        </row>
        <row r="9874">
          <cell r="A9874">
            <v>11199</v>
          </cell>
          <cell r="B9874" t="str">
            <v xml:space="preserve">JANELA DE CORRER, ACO, BATENTE/REQUADRO DE 6 A 14 CM, COM DIVISAO HORIZ , PINT ANTICORROSIVA, SEM VIDRO, BANDEIRA COM BASCULA, 4 FLS, 120 X 150 CM (A X L)                                                                                                                                                                                                                                                                                                                                                </v>
          </cell>
          <cell r="C9874" t="str">
            <v xml:space="preserve">UN    </v>
          </cell>
          <cell r="D9874" t="str">
            <v>AS</v>
          </cell>
          <cell r="E9874" t="str">
            <v>945,78</v>
          </cell>
        </row>
        <row r="9875">
          <cell r="A9875">
            <v>34369</v>
          </cell>
          <cell r="B9875" t="str">
            <v xml:space="preserve">JANELA DE CORRER, EM ALUMINIO PEFIL 25, 100 X 200 CM (A X L), 4 FLS, SEM BANDEIRA, ACABAMENTO BRANCO OU BRILHANTE, BATENTE DE 6 A 7 CM, COM VIDRO 4 MM, SEM GUARNICAO/ALIZAR                                                                                                                                                                                                                                                                                                                              </v>
          </cell>
          <cell r="C9875" t="str">
            <v xml:space="preserve">UN    </v>
          </cell>
          <cell r="D9875" t="str">
            <v>CR</v>
          </cell>
          <cell r="E9875" t="str">
            <v>670,95</v>
          </cell>
        </row>
        <row r="9876">
          <cell r="A9876">
            <v>36896</v>
          </cell>
          <cell r="B9876" t="str">
            <v xml:space="preserve">JANELA DE CORRER, EM ALUMINIO PERFIL 25, 100 X 120 CM (A X L), 2 FLS MOVEIS, SEM BANDEIRA, ACABAMENTO BRANCO OU BRILHANTE, BATENTE DE 6 A 7 CM, COM VIDRO 4 MM, SEM GUARNICAO                                                                                                                                                                                                                                                                                                                             </v>
          </cell>
          <cell r="C9876" t="str">
            <v xml:space="preserve">UN    </v>
          </cell>
          <cell r="D9876" t="str">
            <v xml:space="preserve">C </v>
          </cell>
          <cell r="E9876" t="str">
            <v>373,62</v>
          </cell>
        </row>
        <row r="9877">
          <cell r="A9877">
            <v>34367</v>
          </cell>
          <cell r="B9877" t="str">
            <v xml:space="preserve">JANELA DE CORRER, EM ALUMINIO PERFIL 25, 100 X 150 CM (A X L), 2 FLS MOVEIS, SEM BANDEIRA, ACABAMENTO BRANCO OU BRILHANTE, BATENTE DE 6 A 7 CM, COM VIDRO 4 MM, SEM GUARNICAO                                                                                                                                                                                                                                                                                                                             </v>
          </cell>
          <cell r="C9877" t="str">
            <v xml:space="preserve">UN    </v>
          </cell>
          <cell r="D9877" t="str">
            <v>CR</v>
          </cell>
          <cell r="E9877" t="str">
            <v>481,54</v>
          </cell>
        </row>
        <row r="9878">
          <cell r="A9878">
            <v>36897</v>
          </cell>
          <cell r="B9878" t="str">
            <v xml:space="preserve">JANELA DE CORRER, EM ALUMINIO PERFIL 25, 100 X 150 CM (A X L), 4 FLS MOVEIS, SEM BANDEIRA, ACABAMENTO BRANCO OU BRILHANTE, BATENTE DE 6 A 7 CM, COM VIDRO 4 MM, SEM GUARNICAO/ALIZAR                                                                                                                                                                                                                                                                                                                      </v>
          </cell>
          <cell r="C9878" t="str">
            <v xml:space="preserve">UN    </v>
          </cell>
          <cell r="D9878" t="str">
            <v>CR</v>
          </cell>
          <cell r="E9878" t="str">
            <v>583,02</v>
          </cell>
        </row>
        <row r="9879">
          <cell r="A9879">
            <v>34364</v>
          </cell>
          <cell r="B9879" t="str">
            <v xml:space="preserve">JANELA DE CORRER, EM ALUMINIO PERFIL 25, 120 X 150 CM (A X L), 4 FLS, BANDEIRA COM BASCULA, ACABAMENTO BRANCO OU BRILHANTE, BATENTE/REQUADRO DE 6 A 14 CM, COM VIDRO 4 MM, SEM GUARNICAO/ALIZAR                                                                                                                                                                                                                                                                                                           </v>
          </cell>
          <cell r="C9879" t="str">
            <v xml:space="preserve">UN    </v>
          </cell>
          <cell r="D9879" t="str">
            <v>CR</v>
          </cell>
          <cell r="E9879" t="str">
            <v>632,97</v>
          </cell>
        </row>
        <row r="9880">
          <cell r="A9880">
            <v>40659</v>
          </cell>
          <cell r="B9880"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9880" t="str">
            <v xml:space="preserve">M2    </v>
          </cell>
          <cell r="D9880" t="str">
            <v>AS</v>
          </cell>
          <cell r="E9880" t="str">
            <v>1.370,82</v>
          </cell>
        </row>
        <row r="9881">
          <cell r="A9881">
            <v>40660</v>
          </cell>
          <cell r="B9881"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9881" t="str">
            <v xml:space="preserve">M2    </v>
          </cell>
          <cell r="D9881" t="str">
            <v>AS</v>
          </cell>
          <cell r="E9881" t="str">
            <v>1.737,35</v>
          </cell>
        </row>
        <row r="9882">
          <cell r="A9882">
            <v>40661</v>
          </cell>
          <cell r="B9882"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9882" t="str">
            <v xml:space="preserve">M2    </v>
          </cell>
          <cell r="D9882" t="str">
            <v>AS</v>
          </cell>
          <cell r="E9882" t="str">
            <v>1.068,17</v>
          </cell>
        </row>
        <row r="9883">
          <cell r="A9883">
            <v>3421</v>
          </cell>
          <cell r="B9883" t="str">
            <v xml:space="preserve">JANELA EM MADEIRA CEDRINHO/ ANGELIM COMERCIAL/ CURUPIXA/ CUMARU OU EQUIVALENTE DA REGIAO, CAIXA DO BATENTE/MARCO *10* CM, 2 FOLHAS DE ABRIR TIPO VENEZIANA E 2 FOLHAS GUILHOTINA PARA VIDRO, COM GUARNICAO/ALIZAR, COM FERRAGENS (SEM VIDRO E SEM ACABAMENTO)                                                                                                                                                                                                                                             </v>
          </cell>
          <cell r="C9883" t="str">
            <v xml:space="preserve">M2    </v>
          </cell>
          <cell r="D9883" t="str">
            <v>AS</v>
          </cell>
          <cell r="E9883" t="str">
            <v>1.076,34</v>
          </cell>
        </row>
        <row r="9884">
          <cell r="A9884">
            <v>599</v>
          </cell>
          <cell r="B9884" t="str">
            <v xml:space="preserve">JANELA FIXA, EM ALUMINIO PERFIL 20, 60  X 80 CM (A X L), BATENTE/REQUADRO DE 3 A 14 CM, COM VIDRO 4 MM, SEM GUARNICAO/ALIZAR, ACABAMENTO ALUM BRANCO OU BRILHANTE                                                                                                                                                                                                                                                                                                                                         </v>
          </cell>
          <cell r="C9884" t="str">
            <v xml:space="preserve">M2    </v>
          </cell>
          <cell r="D9884" t="str">
            <v>CR</v>
          </cell>
          <cell r="E9884" t="str">
            <v>681,40</v>
          </cell>
        </row>
        <row r="9885">
          <cell r="A9885">
            <v>44053</v>
          </cell>
          <cell r="B9885" t="str">
            <v xml:space="preserve">JANELA INTEGRADA VENEZIANA EM ALUMINIO PERFIL 25, 120 X 120 CM (A X L), 2 FLS ( 2 VIDROS) E VENEZIANA COM ACIONAMENTO MANUAL, SEM BANDEIRA, ACABAMENTO BRILHANTE, BATENTE DE 11,50 A 12,50 CM, COM VIDRO 4 MM, INCLUSO GUARNICAO                                                                                                                                                                                                                                                                          </v>
          </cell>
          <cell r="C9885" t="str">
            <v xml:space="preserve">UN    </v>
          </cell>
          <cell r="D9885" t="str">
            <v>CR</v>
          </cell>
          <cell r="E9885" t="str">
            <v>1.512,39</v>
          </cell>
        </row>
        <row r="9886">
          <cell r="A9886">
            <v>3423</v>
          </cell>
          <cell r="B9886" t="str">
            <v xml:space="preserve">JANELA MAXIM AR EM MADEIRA CEDRINHO/ ANGELIM COMERCIAL/ CURUPIXA/ CUMARU OU EQUIVALENTE DA REGIAO, CAIXA DO BATENTE/MARCO *10* CM, 1 FOLHA  PARA VIDRO, COM GUARNICAO/ALIZAR, COM FERRAGENS, (SEM VIDRO E SEM ACABAMENTO)                                                                                                                                                                                                                                                                                 </v>
          </cell>
          <cell r="C9886" t="str">
            <v xml:space="preserve">M2    </v>
          </cell>
          <cell r="D9886" t="str">
            <v>AS</v>
          </cell>
          <cell r="E9886" t="str">
            <v>1.517,90</v>
          </cell>
        </row>
        <row r="9887">
          <cell r="A9887">
            <v>34381</v>
          </cell>
          <cell r="B9887" t="str">
            <v xml:space="preserve">JANELA MAXIM AR, EM ALUMINIO PERFIL 25, 60 X 80 CM (A X L), ACABAMENTO BRANCO OU BRILHANTE, BATENTE DE 4 A 5 CM, COM VIDRO 4 MM, SEM GUARNICAO/ALIZAR                                                                                                                                                                                                                                                                                                                                                     </v>
          </cell>
          <cell r="C9887" t="str">
            <v xml:space="preserve">UN    </v>
          </cell>
          <cell r="D9887" t="str">
            <v>CR</v>
          </cell>
          <cell r="E9887" t="str">
            <v>275,13</v>
          </cell>
        </row>
        <row r="9888">
          <cell r="A9888">
            <v>34797</v>
          </cell>
          <cell r="B9888" t="str">
            <v xml:space="preserve">JANELA MAXIMO AR, ACO, BATENTE / REQUADRO DE 6 A 14 CM, PINT ANTICORROSIVA, SEM VIDRO, COM GRADE, 1 FL, 60  X 80 CM (A X L)                                                                                                                                                                                                                                                                                                                                                                               </v>
          </cell>
          <cell r="C9888" t="str">
            <v xml:space="preserve">UN    </v>
          </cell>
          <cell r="D9888" t="str">
            <v>AS</v>
          </cell>
          <cell r="E9888" t="str">
            <v>373,01</v>
          </cell>
        </row>
        <row r="9889">
          <cell r="A9889">
            <v>44054</v>
          </cell>
          <cell r="B9889" t="str">
            <v xml:space="preserve">JANELA VENEZIANA DE CORRER, EM ALUMINIO PERFIL 25, 100 X 120 CM (A X L), 3 FLS (2 VENEZIANAS E 1 VIDRO), SEM BANDEIRA, ACABAMENTO BRANCO OU BRILHANTE, BATENTE DE 8 A 9 CM, COM VIDRO 4 MM, SEM GUARNICAO/ALIZAR                                                                                                                                                                                                                                                                                          </v>
          </cell>
          <cell r="C9889" t="str">
            <v xml:space="preserve">UN    </v>
          </cell>
          <cell r="D9889" t="str">
            <v>CR</v>
          </cell>
          <cell r="E9889" t="str">
            <v>542,55</v>
          </cell>
        </row>
        <row r="9890">
          <cell r="A9890">
            <v>44399</v>
          </cell>
          <cell r="B9890" t="str">
            <v xml:space="preserve">JANELA VENEZIANA DE CORRER, EM ALUMINIO PERFIL 25, 100 X 150 CM (A X L), 6 FLS (4 VENEZIANAS E 2 VIDROS), SEM BANDEIRA, ACABAMENTO BRANCO OU BRILHANTE, BATENTE DE 8 A 9 CM, COM VIDRO 4 MM, SEM GUARNICAO / ALIZAR                                                                                                                                                                                                                                                                                       </v>
          </cell>
          <cell r="C9890" t="str">
            <v xml:space="preserve">UN    </v>
          </cell>
          <cell r="D9890" t="str">
            <v>CR</v>
          </cell>
          <cell r="E9890" t="str">
            <v>741,30</v>
          </cell>
        </row>
        <row r="9891">
          <cell r="A9891">
            <v>44503</v>
          </cell>
          <cell r="B9891" t="str">
            <v xml:space="preserve">JARDINEIRO (HORISTA)                                                                                                                                                                                                                                                                                                                                                                                                                                                                                      </v>
          </cell>
          <cell r="C9891" t="str">
            <v xml:space="preserve">H     </v>
          </cell>
          <cell r="D9891" t="str">
            <v>CR</v>
          </cell>
          <cell r="E9891" t="str">
            <v>11,56</v>
          </cell>
        </row>
        <row r="9892">
          <cell r="A9892">
            <v>41077</v>
          </cell>
          <cell r="B9892" t="str">
            <v xml:space="preserve">JARDINEIRO (MENSALISTA)                                                                                                                                                                                                                                                                                                                                                                                                                                                                                   </v>
          </cell>
          <cell r="C9892" t="str">
            <v xml:space="preserve">MES   </v>
          </cell>
          <cell r="D9892" t="str">
            <v>CR</v>
          </cell>
          <cell r="E9892" t="str">
            <v>2.042,42</v>
          </cell>
        </row>
        <row r="9893">
          <cell r="A9893">
            <v>37963</v>
          </cell>
          <cell r="B9893" t="str">
            <v xml:space="preserve">JOELHO CPVC, SOLDAVEL, 45 GRAUS, 15 MM, PARA AGUA QUENTE                                                                                                                                                                                                                                                                                                                                                                                                                                                  </v>
          </cell>
          <cell r="C9893" t="str">
            <v xml:space="preserve">UN    </v>
          </cell>
          <cell r="D9893" t="str">
            <v>AS</v>
          </cell>
          <cell r="E9893" t="str">
            <v>3,61</v>
          </cell>
        </row>
        <row r="9894">
          <cell r="A9894">
            <v>37964</v>
          </cell>
          <cell r="B9894" t="str">
            <v xml:space="preserve">JOELHO CPVC, SOLDAVEL, 45 GRAUS, 22 MM, PARA AGUA QUENTE                                                                                                                                                                                                                                                                                                                                                                                                                                                  </v>
          </cell>
          <cell r="C9894" t="str">
            <v xml:space="preserve">UN    </v>
          </cell>
          <cell r="D9894" t="str">
            <v>AS</v>
          </cell>
          <cell r="E9894" t="str">
            <v>4,82</v>
          </cell>
        </row>
        <row r="9895">
          <cell r="A9895">
            <v>37965</v>
          </cell>
          <cell r="B9895" t="str">
            <v xml:space="preserve">JOELHO CPVC, SOLDAVEL, 45 GRAUS, 28 MM, PARA AGUA QUENTE                                                                                                                                                                                                                                                                                                                                                                                                                                                  </v>
          </cell>
          <cell r="C9895" t="str">
            <v xml:space="preserve">UN    </v>
          </cell>
          <cell r="D9895" t="str">
            <v>AS</v>
          </cell>
          <cell r="E9895" t="str">
            <v>6,95</v>
          </cell>
        </row>
        <row r="9896">
          <cell r="A9896">
            <v>37966</v>
          </cell>
          <cell r="B9896" t="str">
            <v xml:space="preserve">JOELHO CPVC, SOLDAVEL, 45 GRAUS, 35 MM, PARA AGUA QUENTE                                                                                                                                                                                                                                                                                                                                                                                                                                                  </v>
          </cell>
          <cell r="C9896" t="str">
            <v xml:space="preserve">UN    </v>
          </cell>
          <cell r="D9896" t="str">
            <v>AS</v>
          </cell>
          <cell r="E9896" t="str">
            <v>12,21</v>
          </cell>
        </row>
        <row r="9897">
          <cell r="A9897">
            <v>37967</v>
          </cell>
          <cell r="B9897" t="str">
            <v xml:space="preserve">JOELHO CPVC, SOLDAVEL, 45 GRAUS, 42 MM, PARA AGUA QUENTE                                                                                                                                                                                                                                                                                                                                                                                                                                                  </v>
          </cell>
          <cell r="C9897" t="str">
            <v xml:space="preserve">UN    </v>
          </cell>
          <cell r="D9897" t="str">
            <v>AS</v>
          </cell>
          <cell r="E9897" t="str">
            <v>20,52</v>
          </cell>
        </row>
        <row r="9898">
          <cell r="A9898">
            <v>37968</v>
          </cell>
          <cell r="B9898" t="str">
            <v xml:space="preserve">JOELHO CPVC, SOLDAVEL, 45 GRAUS, 54 MM, PARA AGUA QUENTE                                                                                                                                                                                                                                                                                                                                                                                                                                                  </v>
          </cell>
          <cell r="C9898" t="str">
            <v xml:space="preserve">UN    </v>
          </cell>
          <cell r="D9898" t="str">
            <v>AS</v>
          </cell>
          <cell r="E9898" t="str">
            <v>43,57</v>
          </cell>
        </row>
        <row r="9899">
          <cell r="A9899">
            <v>37969</v>
          </cell>
          <cell r="B9899" t="str">
            <v xml:space="preserve">JOELHO CPVC, SOLDAVEL, 45 GRAUS, 73 MM, PARA AGUA QUENTE                                                                                                                                                                                                                                                                                                                                                                                                                                                  </v>
          </cell>
          <cell r="C9899" t="str">
            <v xml:space="preserve">UN    </v>
          </cell>
          <cell r="D9899" t="str">
            <v>AS</v>
          </cell>
          <cell r="E9899" t="str">
            <v>110,10</v>
          </cell>
        </row>
        <row r="9900">
          <cell r="A9900">
            <v>37970</v>
          </cell>
          <cell r="B9900" t="str">
            <v xml:space="preserve">JOELHO CPVC, SOLDAVEL, 45 GRAUS, 89 MM, PARA AGUA QUENTE                                                                                                                                                                                                                                                                                                                                                                                                                                                  </v>
          </cell>
          <cell r="C9900" t="str">
            <v xml:space="preserve">UN    </v>
          </cell>
          <cell r="D9900" t="str">
            <v>AS</v>
          </cell>
          <cell r="E9900" t="str">
            <v>159,30</v>
          </cell>
        </row>
        <row r="9901">
          <cell r="A9901">
            <v>44251</v>
          </cell>
          <cell r="B9901" t="str">
            <v xml:space="preserve">JOELHO CPVC, SOLDAVEL, 90 GRAUS, 114 MM, PARA AGUA QUENTE                                                                                                                                                                                                                                                                                                                                                                                                                                                 </v>
          </cell>
          <cell r="C9901" t="str">
            <v xml:space="preserve">UN    </v>
          </cell>
          <cell r="D9901" t="str">
            <v>AS</v>
          </cell>
          <cell r="E9901" t="str">
            <v>184,00</v>
          </cell>
        </row>
        <row r="9902">
          <cell r="A9902">
            <v>21118</v>
          </cell>
          <cell r="B9902" t="str">
            <v xml:space="preserve">JOELHO CPVC, SOLDAVEL, 90 GRAUS, 15 MM, PARA AGUA QUENTE                                                                                                                                                                                                                                                                                                                                                                                                                                                  </v>
          </cell>
          <cell r="C9902" t="str">
            <v xml:space="preserve">UN    </v>
          </cell>
          <cell r="D9902" t="str">
            <v>AS</v>
          </cell>
          <cell r="E9902" t="str">
            <v>2,86</v>
          </cell>
        </row>
        <row r="9903">
          <cell r="A9903">
            <v>37956</v>
          </cell>
          <cell r="B9903" t="str">
            <v xml:space="preserve">JOELHO CPVC, SOLDAVEL, 90 GRAUS, 22 MM, PARA AGUA QUENTE                                                                                                                                                                                                                                                                                                                                                                                                                                                  </v>
          </cell>
          <cell r="C9903" t="str">
            <v xml:space="preserve">UN    </v>
          </cell>
          <cell r="D9903" t="str">
            <v>AS</v>
          </cell>
          <cell r="E9903" t="str">
            <v>3,52</v>
          </cell>
        </row>
        <row r="9904">
          <cell r="A9904">
            <v>37957</v>
          </cell>
          <cell r="B9904" t="str">
            <v xml:space="preserve">JOELHO CPVC, SOLDAVEL, 90 GRAUS, 28 MM, PARA AGUA QUENTE                                                                                                                                                                                                                                                                                                                                                                                                                                                  </v>
          </cell>
          <cell r="C9904" t="str">
            <v xml:space="preserve">UN    </v>
          </cell>
          <cell r="D9904" t="str">
            <v>AS</v>
          </cell>
          <cell r="E9904" t="str">
            <v>7,49</v>
          </cell>
        </row>
        <row r="9905">
          <cell r="A9905">
            <v>37958</v>
          </cell>
          <cell r="B9905" t="str">
            <v xml:space="preserve">JOELHO CPVC, SOLDAVEL, 90 GRAUS, 35 MM, PARA AGUA QUENTE                                                                                                                                                                                                                                                                                                                                                                                                                                                  </v>
          </cell>
          <cell r="C9905" t="str">
            <v xml:space="preserve">UN    </v>
          </cell>
          <cell r="D9905" t="str">
            <v>AS</v>
          </cell>
          <cell r="E9905" t="str">
            <v>13,54</v>
          </cell>
        </row>
        <row r="9906">
          <cell r="A9906">
            <v>37959</v>
          </cell>
          <cell r="B9906" t="str">
            <v xml:space="preserve">JOELHO CPVC, SOLDAVEL, 90 GRAUS, 42 MM, PARA AGUA QUENTE                                                                                                                                                                                                                                                                                                                                                                                                                                                  </v>
          </cell>
          <cell r="C9906" t="str">
            <v xml:space="preserve">UN    </v>
          </cell>
          <cell r="D9906" t="str">
            <v>AS</v>
          </cell>
          <cell r="E9906" t="str">
            <v>20,85</v>
          </cell>
        </row>
        <row r="9907">
          <cell r="A9907">
            <v>37960</v>
          </cell>
          <cell r="B9907" t="str">
            <v xml:space="preserve">JOELHO CPVC, SOLDAVEL, 90 GRAUS, 54 MM, PARA AGUA QUENTE                                                                                                                                                                                                                                                                                                                                                                                                                                                  </v>
          </cell>
          <cell r="C9907" t="str">
            <v xml:space="preserve">UN    </v>
          </cell>
          <cell r="D9907" t="str">
            <v>AS</v>
          </cell>
          <cell r="E9907" t="str">
            <v>53,27</v>
          </cell>
        </row>
        <row r="9908">
          <cell r="A9908">
            <v>37961</v>
          </cell>
          <cell r="B9908" t="str">
            <v xml:space="preserve">JOELHO CPVC, SOLDAVEL, 90 GRAUS, 73 MM, PARA AGUA QUENTE                                                                                                                                                                                                                                                                                                                                                                                                                                                  </v>
          </cell>
          <cell r="C9908" t="str">
            <v xml:space="preserve">UN    </v>
          </cell>
          <cell r="D9908" t="str">
            <v>AS</v>
          </cell>
          <cell r="E9908" t="str">
            <v>114,49</v>
          </cell>
        </row>
        <row r="9909">
          <cell r="A9909">
            <v>37962</v>
          </cell>
          <cell r="B9909" t="str">
            <v xml:space="preserve">JOELHO CPVC, SOLDAVEL, 90 GRAUS, 89 MM, PARA AGUA QUENTE                                                                                                                                                                                                                                                                                                                                                                                                                                                  </v>
          </cell>
          <cell r="C9909" t="str">
            <v xml:space="preserve">UN    </v>
          </cell>
          <cell r="D9909" t="str">
            <v>AS</v>
          </cell>
          <cell r="E9909" t="str">
            <v>131,99</v>
          </cell>
        </row>
        <row r="9910">
          <cell r="A9910">
            <v>3533</v>
          </cell>
          <cell r="B9910" t="str">
            <v xml:space="preserve">JOELHO DE REDUCAO, PVC SOLDAVEL, 90 GRAUS, 25 MM X 20 MM, COR MARROM, PARA AGUA FRIA PREDIAL                                                                                                                                                                                                                                                                                                                                                                                                              </v>
          </cell>
          <cell r="C9910" t="str">
            <v xml:space="preserve">UN    </v>
          </cell>
          <cell r="D9910" t="str">
            <v>CR</v>
          </cell>
          <cell r="E9910" t="str">
            <v>2,62</v>
          </cell>
        </row>
        <row r="9911">
          <cell r="A9911">
            <v>3538</v>
          </cell>
          <cell r="B9911" t="str">
            <v xml:space="preserve">JOELHO DE REDUCAO, PVC SOLDAVEL, 90 GRAUS, 32 MM X 25 MM, COR MARROM, PARA AGUA FRIA PREDIAL                                                                                                                                                                                                                                                                                                                                                                                                              </v>
          </cell>
          <cell r="C9911" t="str">
            <v xml:space="preserve">UN    </v>
          </cell>
          <cell r="D9911" t="str">
            <v>CR</v>
          </cell>
          <cell r="E9911" t="str">
            <v>4,96</v>
          </cell>
        </row>
        <row r="9912">
          <cell r="A9912">
            <v>3498</v>
          </cell>
          <cell r="B9912" t="str">
            <v xml:space="preserve">JOELHO DE REDUCAO, PVC, ROSCAVEL, 90 GRAUS, 1" X 3/4", COR BRANCA, PARA AGUA FRIA PREDIAL                                                                                                                                                                                                                                                                                                                                                                                                                 </v>
          </cell>
          <cell r="C9912" t="str">
            <v xml:space="preserve">UN    </v>
          </cell>
          <cell r="D9912" t="str">
            <v>CR</v>
          </cell>
          <cell r="E9912" t="str">
            <v>4,81</v>
          </cell>
        </row>
        <row r="9913">
          <cell r="A9913">
            <v>3496</v>
          </cell>
          <cell r="B9913" t="str">
            <v xml:space="preserve">JOELHO DE REDUCAO, PVC, ROSCAVEL, 90 GRAUS, 3/4" X 1/2", COR BRANCA, PARA AGUA FRIA PREDIAL                                                                                                                                                                                                                                                                                                                                                                                                               </v>
          </cell>
          <cell r="C9913" t="str">
            <v xml:space="preserve">UN    </v>
          </cell>
          <cell r="D9913" t="str">
            <v>CR</v>
          </cell>
          <cell r="E9913" t="str">
            <v>3,22</v>
          </cell>
        </row>
        <row r="9914">
          <cell r="A9914">
            <v>38429</v>
          </cell>
          <cell r="B9914" t="str">
            <v xml:space="preserve">JOELHO DE TRANSICAO, CPVC, SOLDAVEL, 90 GRAUS, 15 MM X 1/2", PARA AGUA QUENTE                                                                                                                                                                                                                                                                                                                                                                                                                             </v>
          </cell>
          <cell r="C9914" t="str">
            <v xml:space="preserve">UN    </v>
          </cell>
          <cell r="D9914" t="str">
            <v>AS</v>
          </cell>
          <cell r="E9914" t="str">
            <v>9,75</v>
          </cell>
        </row>
        <row r="9915">
          <cell r="A9915">
            <v>38431</v>
          </cell>
          <cell r="B9915" t="str">
            <v xml:space="preserve">JOELHO DE TRANSICAO, CPVC, SOLDAVEL, 90 GRAUS, 22 MM X 1/2", PARA AGUA QUENTE                                                                                                                                                                                                                                                                                                                                                                                                                             </v>
          </cell>
          <cell r="C9915" t="str">
            <v xml:space="preserve">UN    </v>
          </cell>
          <cell r="D9915" t="str">
            <v>AS</v>
          </cell>
          <cell r="E9915" t="str">
            <v>12,23</v>
          </cell>
        </row>
        <row r="9916">
          <cell r="A9916">
            <v>38430</v>
          </cell>
          <cell r="B9916" t="str">
            <v xml:space="preserve">JOELHO DE TRANSICAO, CPVC, SOLDAVEL, 90 GRAUS, 22 MM X 3/4", PARA AGUA QUENTE                                                                                                                                                                                                                                                                                                                                                                                                                             </v>
          </cell>
          <cell r="C9916" t="str">
            <v xml:space="preserve">UN    </v>
          </cell>
          <cell r="D9916" t="str">
            <v>AS</v>
          </cell>
          <cell r="E9916" t="str">
            <v>18,96</v>
          </cell>
        </row>
        <row r="9917">
          <cell r="A9917">
            <v>36348</v>
          </cell>
          <cell r="B9917" t="str">
            <v xml:space="preserve">JOELHO PPR 45 GRAUS, SOLDAVEL, F/F, DN 20 MM, PARA AGUA QUENTE PREDIAL                                                                                                                                                                                                                                                                                                                                                                                                                                    </v>
          </cell>
          <cell r="C9917" t="str">
            <v xml:space="preserve">UN    </v>
          </cell>
          <cell r="D9917" t="str">
            <v>AS</v>
          </cell>
          <cell r="E9917" t="str">
            <v>1,96</v>
          </cell>
        </row>
        <row r="9918">
          <cell r="A9918">
            <v>36349</v>
          </cell>
          <cell r="B9918" t="str">
            <v xml:space="preserve">JOELHO PPR 45 GRAUS, SOLDAVEL, F/F, DN 25 MM, PARA AGUA QUENTE PREDIAL                                                                                                                                                                                                                                                                                                                                                                                                                                    </v>
          </cell>
          <cell r="C9918" t="str">
            <v xml:space="preserve">UN    </v>
          </cell>
          <cell r="D9918" t="str">
            <v>AS</v>
          </cell>
          <cell r="E9918" t="str">
            <v>2,70</v>
          </cell>
        </row>
        <row r="9919">
          <cell r="A9919">
            <v>38987</v>
          </cell>
          <cell r="B9919" t="str">
            <v xml:space="preserve">JOELHO PPR 45 GRAUS, SOLDAVEL, F/F, DN 40 MM, PARA AQUA QUENTE E FRIA PREDIAL                                                                                                                                                                                                                                                                                                                                                                                                                             </v>
          </cell>
          <cell r="C9919" t="str">
            <v xml:space="preserve">UN    </v>
          </cell>
          <cell r="D9919" t="str">
            <v>AS</v>
          </cell>
          <cell r="E9919" t="str">
            <v>12,98</v>
          </cell>
        </row>
        <row r="9920">
          <cell r="A9920">
            <v>38988</v>
          </cell>
          <cell r="B9920" t="str">
            <v xml:space="preserve">JOELHO PPR 45 GRAUS, SOLDAVEL, F/F, DN 50 MM, PARA AQUA QUENTE E FRIA PREDIAL                                                                                                                                                                                                                                                                                                                                                                                                                             </v>
          </cell>
          <cell r="C9920" t="str">
            <v xml:space="preserve">UN    </v>
          </cell>
          <cell r="D9920" t="str">
            <v>AS</v>
          </cell>
          <cell r="E9920" t="str">
            <v>21,15</v>
          </cell>
        </row>
        <row r="9921">
          <cell r="A9921">
            <v>38989</v>
          </cell>
          <cell r="B9921" t="str">
            <v xml:space="preserve">JOELHO PPR 45 GRAUS, SOLDAVEL, F/F, DN 63 MM, PARA AQUA QUENTE E FRIA PREDIAL                                                                                                                                                                                                                                                                                                                                                                                                                             </v>
          </cell>
          <cell r="C9921" t="str">
            <v xml:space="preserve">UN    </v>
          </cell>
          <cell r="D9921" t="str">
            <v>AS</v>
          </cell>
          <cell r="E9921" t="str">
            <v>35,59</v>
          </cell>
        </row>
        <row r="9922">
          <cell r="A9922">
            <v>38990</v>
          </cell>
          <cell r="B9922" t="str">
            <v xml:space="preserve">JOELHO PPR 45 GRAUS, SOLDAVEL, F/F, DN 75 MM, PARA AQUA QUENTE E FRIA PREDIAL                                                                                                                                                                                                                                                                                                                                                                                                                             </v>
          </cell>
          <cell r="C9922" t="str">
            <v xml:space="preserve">UN    </v>
          </cell>
          <cell r="D9922" t="str">
            <v>AS</v>
          </cell>
          <cell r="E9922" t="str">
            <v>71,12</v>
          </cell>
        </row>
        <row r="9923">
          <cell r="A9923">
            <v>38991</v>
          </cell>
          <cell r="B9923" t="str">
            <v xml:space="preserve">JOELHO PPR 45 GRAUS, SOLDAVEL, F/F, DN 90 MM, PARA AQUA QUENTE E FRIA PREDIAL                                                                                                                                                                                                                                                                                                                                                                                                                             </v>
          </cell>
          <cell r="C9923" t="str">
            <v xml:space="preserve">UN    </v>
          </cell>
          <cell r="D9923" t="str">
            <v>AS</v>
          </cell>
          <cell r="E9923" t="str">
            <v>127,97</v>
          </cell>
        </row>
        <row r="9924">
          <cell r="A9924">
            <v>38433</v>
          </cell>
          <cell r="B9924" t="str">
            <v xml:space="preserve">JOELHO PPR, 45 GRAUS, SOLDAVEL, F/F, DN 32 MM, PARA AGUA QUENTE PREDIAL                                                                                                                                                                                                                                                                                                                                                                                                                                   </v>
          </cell>
          <cell r="C9924" t="str">
            <v xml:space="preserve">UN    </v>
          </cell>
          <cell r="D9924" t="str">
            <v>AS</v>
          </cell>
          <cell r="E9924" t="str">
            <v>6,61</v>
          </cell>
        </row>
        <row r="9925">
          <cell r="A9925">
            <v>38440</v>
          </cell>
          <cell r="B9925" t="str">
            <v xml:space="preserve">JOELHO PPR, 90 GRAUS, SOLDAVEL, F/F, DN 110 MM, PARA AGUA QUENTE PREDIAL                                                                                                                                                                                                                                                                                                                                                                                                                                  </v>
          </cell>
          <cell r="C9925" t="str">
            <v xml:space="preserve">UN    </v>
          </cell>
          <cell r="D9925" t="str">
            <v>AS</v>
          </cell>
          <cell r="E9925" t="str">
            <v>278,90</v>
          </cell>
        </row>
        <row r="9926">
          <cell r="A9926">
            <v>36359</v>
          </cell>
          <cell r="B9926" t="str">
            <v xml:space="preserve">JOELHO PPR, 90 GRAUS, SOLDAVEL, F/F, DN 20 MM, PARA AGUA QUENTE PREDIAL                                                                                                                                                                                                                                                                                                                                                                                                                                   </v>
          </cell>
          <cell r="C9926" t="str">
            <v xml:space="preserve">UN    </v>
          </cell>
          <cell r="D9926" t="str">
            <v>AS</v>
          </cell>
          <cell r="E9926" t="str">
            <v>1,74</v>
          </cell>
        </row>
        <row r="9927">
          <cell r="A9927">
            <v>36360</v>
          </cell>
          <cell r="B9927" t="str">
            <v xml:space="preserve">JOELHO PPR, 90 GRAUS, SOLDAVEL, F/F, DN 25 MM, PARA AGUA QUENTE PREDIAL                                                                                                                                                                                                                                                                                                                                                                                                                                   </v>
          </cell>
          <cell r="C9927" t="str">
            <v xml:space="preserve">UN    </v>
          </cell>
          <cell r="D9927" t="str">
            <v>AS</v>
          </cell>
          <cell r="E9927" t="str">
            <v>2,34</v>
          </cell>
        </row>
        <row r="9928">
          <cell r="A9928">
            <v>38434</v>
          </cell>
          <cell r="B9928" t="str">
            <v xml:space="preserve">JOELHO PPR, 90 GRAUS, SOLDAVEL, F/F, DN 32 MM, PARA AGUA QUENTE PREDIAL                                                                                                                                                                                                                                                                                                                                                                                                                                   </v>
          </cell>
          <cell r="C9928" t="str">
            <v xml:space="preserve">UN    </v>
          </cell>
          <cell r="D9928" t="str">
            <v>AS</v>
          </cell>
          <cell r="E9928" t="str">
            <v>3,56</v>
          </cell>
        </row>
        <row r="9929">
          <cell r="A9929">
            <v>38435</v>
          </cell>
          <cell r="B9929" t="str">
            <v xml:space="preserve">JOELHO PPR, 90 GRAUS, SOLDAVEL, F/F, DN 40 MM, PARA AGUA QUENTE PREDIAL                                                                                                                                                                                                                                                                                                                                                                                                                                   </v>
          </cell>
          <cell r="C9929" t="str">
            <v xml:space="preserve">UN    </v>
          </cell>
          <cell r="D9929" t="str">
            <v>AS</v>
          </cell>
          <cell r="E9929" t="str">
            <v>8,02</v>
          </cell>
        </row>
        <row r="9930">
          <cell r="A9930">
            <v>38436</v>
          </cell>
          <cell r="B9930" t="str">
            <v xml:space="preserve">JOELHO PPR, 90 GRAUS, SOLDAVEL, F/F, DN 50 MM, PARA AGUA QUENTE PREDIAL                                                                                                                                                                                                                                                                                                                                                                                                                                   </v>
          </cell>
          <cell r="C9930" t="str">
            <v xml:space="preserve">UN    </v>
          </cell>
          <cell r="D9930" t="str">
            <v>AS</v>
          </cell>
          <cell r="E9930" t="str">
            <v>13,30</v>
          </cell>
        </row>
        <row r="9931">
          <cell r="A9931">
            <v>38437</v>
          </cell>
          <cell r="B9931" t="str">
            <v xml:space="preserve">JOELHO PPR, 90 GRAUS, SOLDAVEL, F/F, DN 63 MM, PARA AGUA QUENTE PREDIAL                                                                                                                                                                                                                                                                                                                                                                                                                                   </v>
          </cell>
          <cell r="C9931" t="str">
            <v xml:space="preserve">UN    </v>
          </cell>
          <cell r="D9931" t="str">
            <v>AS</v>
          </cell>
          <cell r="E9931" t="str">
            <v>21,57</v>
          </cell>
        </row>
        <row r="9932">
          <cell r="A9932">
            <v>38438</v>
          </cell>
          <cell r="B9932" t="str">
            <v xml:space="preserve">JOELHO PPR, 90 GRAUS, SOLDAVEL, F/F, DN 75 MM, PARA AGUA QUENTE PREDIAL                                                                                                                                                                                                                                                                                                                                                                                                                                   </v>
          </cell>
          <cell r="C9932" t="str">
            <v xml:space="preserve">UN    </v>
          </cell>
          <cell r="D9932" t="str">
            <v>AS</v>
          </cell>
          <cell r="E9932" t="str">
            <v>62,57</v>
          </cell>
        </row>
        <row r="9933">
          <cell r="A9933">
            <v>38439</v>
          </cell>
          <cell r="B9933" t="str">
            <v xml:space="preserve">JOELHO PPR, 90 GRAUS, SOLDAVEL, F/F, DN 90 MM, PARA AGUA QUENTE PREDIAL                                                                                                                                                                                                                                                                                                                                                                                                                                   </v>
          </cell>
          <cell r="C9933" t="str">
            <v xml:space="preserve">UN    </v>
          </cell>
          <cell r="D9933" t="str">
            <v>AS</v>
          </cell>
          <cell r="E9933" t="str">
            <v>79,50</v>
          </cell>
        </row>
        <row r="9934">
          <cell r="A9934">
            <v>10836</v>
          </cell>
          <cell r="B9934" t="str">
            <v xml:space="preserve">JOELHO PVC COM VISITA, 90 GRAUS, DN 100 X 50 MM, SERIE NORMAL, PARA ESGOTO PREDIAL                                                                                                                                                                                                                                                                                                                                                                                                                        </v>
          </cell>
          <cell r="C9934" t="str">
            <v xml:space="preserve">UN    </v>
          </cell>
          <cell r="D9934" t="str">
            <v>CR</v>
          </cell>
          <cell r="E9934" t="str">
            <v>18,38</v>
          </cell>
        </row>
        <row r="9935">
          <cell r="A9935">
            <v>10835</v>
          </cell>
          <cell r="B9935" t="str">
            <v xml:space="preserve">JOELHO PVC, COM BOLSA E ANEL, 90 GRAUS, DN 40 X *38* MM, SERIE NORMAL, PARA ESGOTO PREDIAL                                                                                                                                                                                                                                                                                                                                                                                                                </v>
          </cell>
          <cell r="C9935" t="str">
            <v xml:space="preserve">UN    </v>
          </cell>
          <cell r="D9935" t="str">
            <v>CR</v>
          </cell>
          <cell r="E9935" t="str">
            <v>5,13</v>
          </cell>
        </row>
        <row r="9936">
          <cell r="A9936">
            <v>3475</v>
          </cell>
          <cell r="B9936" t="str">
            <v xml:space="preserve">JOELHO PVC, ROSCAVEL, 45 GRAUS, 1/2", COR BRANCA, PARA AGUA FRIA PREDIAL                                                                                                                                                                                                                                                                                                                                                                                                                                  </v>
          </cell>
          <cell r="C9936" t="str">
            <v xml:space="preserve">UN    </v>
          </cell>
          <cell r="D9936" t="str">
            <v>CR</v>
          </cell>
          <cell r="E9936" t="str">
            <v>4,59</v>
          </cell>
        </row>
        <row r="9937">
          <cell r="A9937">
            <v>3485</v>
          </cell>
          <cell r="B9937" t="str">
            <v xml:space="preserve">JOELHO PVC, ROSCAVEL, 45 GRAUS, 1", COR BRANCA, PARA AGUA FRIA PREDIAL                                                                                                                                                                                                                                                                                                                                                                                                                                    </v>
          </cell>
          <cell r="C9937" t="str">
            <v xml:space="preserve">UN    </v>
          </cell>
          <cell r="D9937" t="str">
            <v>CR</v>
          </cell>
          <cell r="E9937" t="str">
            <v>12,70</v>
          </cell>
        </row>
        <row r="9938">
          <cell r="A9938">
            <v>3534</v>
          </cell>
          <cell r="B9938" t="str">
            <v xml:space="preserve">JOELHO PVC, ROSCAVEL, 45 GRAUS, 3/4", COR BRANCA, PARA AGUA FRIA PREDIAL                                                                                                                                                                                                                                                                                                                                                                                                                                  </v>
          </cell>
          <cell r="C9938" t="str">
            <v xml:space="preserve">UN    </v>
          </cell>
          <cell r="D9938" t="str">
            <v>CR</v>
          </cell>
          <cell r="E9938" t="str">
            <v>7,28</v>
          </cell>
        </row>
        <row r="9939">
          <cell r="A9939">
            <v>3543</v>
          </cell>
          <cell r="B9939" t="str">
            <v xml:space="preserve">JOELHO PVC, ROSCAVEL, 90 GRAUS, 1/2", COR BRANCA, PARA AGUA FRIA PREDIAL                                                                                                                                                                                                                                                                                                                                                                                                                                  </v>
          </cell>
          <cell r="C9939" t="str">
            <v xml:space="preserve">UN    </v>
          </cell>
          <cell r="D9939" t="str">
            <v>CR</v>
          </cell>
          <cell r="E9939" t="str">
            <v>1,69</v>
          </cell>
        </row>
        <row r="9940">
          <cell r="A9940">
            <v>3482</v>
          </cell>
          <cell r="B9940" t="str">
            <v xml:space="preserve">JOELHO PVC, ROSCAVEL, 90 GRAUS, 1", COR BRANCA, PARA AGUA FRIA PREDIAL                                                                                                                                                                                                                                                                                                                                                                                                                                    </v>
          </cell>
          <cell r="C9940" t="str">
            <v xml:space="preserve">UN    </v>
          </cell>
          <cell r="D9940" t="str">
            <v>CR</v>
          </cell>
          <cell r="E9940" t="str">
            <v>5,21</v>
          </cell>
        </row>
        <row r="9941">
          <cell r="A9941">
            <v>3505</v>
          </cell>
          <cell r="B9941" t="str">
            <v xml:space="preserve">JOELHO PVC, ROSCAVEL, 90 GRAUS, 3/4", COR BRANCA, PARA AGUA FRIA PREDIAL                                                                                                                                                                                                                                                                                                                                                                                                                                  </v>
          </cell>
          <cell r="C9941" t="str">
            <v xml:space="preserve">UN    </v>
          </cell>
          <cell r="D9941" t="str">
            <v>CR</v>
          </cell>
          <cell r="E9941" t="str">
            <v>2,51</v>
          </cell>
        </row>
        <row r="9942">
          <cell r="A9942">
            <v>3521</v>
          </cell>
          <cell r="B9942" t="str">
            <v xml:space="preserve">JOELHO PVC, SOLDAVEL COM ROSCA, 90 GRAUS, 20 MM X 1/2", COR MARROM, PARA AGUA FRIA PREDIAL                                                                                                                                                                                                                                                                                                                                                                                                                </v>
          </cell>
          <cell r="C9942" t="str">
            <v xml:space="preserve">UN    </v>
          </cell>
          <cell r="D9942" t="str">
            <v>CR</v>
          </cell>
          <cell r="E9942" t="str">
            <v>1,89</v>
          </cell>
        </row>
        <row r="9943">
          <cell r="A9943">
            <v>3531</v>
          </cell>
          <cell r="B9943" t="str">
            <v xml:space="preserve">JOELHO PVC, SOLDAVEL COM ROSCA, 90 GRAUS, 25 MM X 1/2", COR MARROM, PARA AGUA FRIA PREDIAL                                                                                                                                                                                                                                                                                                                                                                                                                </v>
          </cell>
          <cell r="C9943" t="str">
            <v xml:space="preserve">UN    </v>
          </cell>
          <cell r="D9943" t="str">
            <v>CR</v>
          </cell>
          <cell r="E9943" t="str">
            <v>3,61</v>
          </cell>
        </row>
        <row r="9944">
          <cell r="A9944">
            <v>3522</v>
          </cell>
          <cell r="B9944" t="str">
            <v xml:space="preserve">JOELHO PVC, SOLDAVEL COM ROSCA, 90 GRAUS, 25 MM X 3/4", COR MARROM, PARA AGUA FRIA PREDIAL                                                                                                                                                                                                                                                                                                                                                                                                                </v>
          </cell>
          <cell r="C9944" t="str">
            <v xml:space="preserve">UN    </v>
          </cell>
          <cell r="D9944" t="str">
            <v>CR</v>
          </cell>
          <cell r="E9944" t="str">
            <v>2,33</v>
          </cell>
        </row>
        <row r="9945">
          <cell r="A9945">
            <v>3527</v>
          </cell>
          <cell r="B9945" t="str">
            <v xml:space="preserve">JOELHO PVC, SOLDAVEL COM ROSCA, 90 GRAUS, 32 MM X 3/4", COR MARROM, PARA AGUA FRIA PREDIAL                                                                                                                                                                                                                                                                                                                                                                                                                </v>
          </cell>
          <cell r="C9945" t="str">
            <v xml:space="preserve">UN    </v>
          </cell>
          <cell r="D9945" t="str">
            <v>CR</v>
          </cell>
          <cell r="E9945" t="str">
            <v>12,24</v>
          </cell>
        </row>
        <row r="9946">
          <cell r="A9946">
            <v>3516</v>
          </cell>
          <cell r="B9946" t="str">
            <v xml:space="preserve">JOELHO PVC, SOLDAVEL, BB, 45 GRAUS, DN 40 MM, PARA ESGOTO PREDIAL                                                                                                                                                                                                                                                                                                                                                                                                                                         </v>
          </cell>
          <cell r="C9946" t="str">
            <v xml:space="preserve">UN    </v>
          </cell>
          <cell r="D9946" t="str">
            <v>CR</v>
          </cell>
          <cell r="E9946" t="str">
            <v>2,12</v>
          </cell>
        </row>
        <row r="9947">
          <cell r="A9947">
            <v>3517</v>
          </cell>
          <cell r="B9947" t="str">
            <v xml:space="preserve">JOELHO PVC, SOLDAVEL, BB, 90 GRAUS, SEM ANEL, DN 40 MM, PARA ESGOTO PREDIAL SECUNDARIO                                                                                                                                                                                                                                                                                                                                                                                                                    </v>
          </cell>
          <cell r="C9947" t="str">
            <v xml:space="preserve">UN    </v>
          </cell>
          <cell r="D9947" t="str">
            <v>CR</v>
          </cell>
          <cell r="E9947" t="str">
            <v>1,91</v>
          </cell>
        </row>
        <row r="9948">
          <cell r="A9948">
            <v>3515</v>
          </cell>
          <cell r="B9948" t="str">
            <v xml:space="preserve">JOELHO PVC, SOLDAVEL, COM BUCHA DE LATAO, 90 GRAUS, 20 MM X 1/2", PARA AGUA FRIA PREDIAL                                                                                                                                                                                                                                                                                                                                                                                                                  </v>
          </cell>
          <cell r="C9948" t="str">
            <v xml:space="preserve">UN    </v>
          </cell>
          <cell r="D9948" t="str">
            <v>CR</v>
          </cell>
          <cell r="E9948" t="str">
            <v>6,24</v>
          </cell>
        </row>
        <row r="9949">
          <cell r="A9949">
            <v>20147</v>
          </cell>
          <cell r="B9949" t="str">
            <v xml:space="preserve">JOELHO PVC, SOLDAVEL, COM BUCHA DE LATAO, 90 GRAUS, 25 MM X 1/2", PARA AGUA FRIA PREDIAL                                                                                                                                                                                                                                                                                                                                                                                                                  </v>
          </cell>
          <cell r="C9949" t="str">
            <v xml:space="preserve">UN    </v>
          </cell>
          <cell r="D9949" t="str">
            <v>CR</v>
          </cell>
          <cell r="E9949" t="str">
            <v>5,13</v>
          </cell>
        </row>
        <row r="9950">
          <cell r="A9950">
            <v>3524</v>
          </cell>
          <cell r="B9950" t="str">
            <v xml:space="preserve">JOELHO PVC, SOLDAVEL, COM BUCHA DE LATAO, 90 GRAUS, 25 MM X 3/4", PARA AGUA FRIA PREDIAL                                                                                                                                                                                                                                                                                                                                                                                                                  </v>
          </cell>
          <cell r="C9950" t="str">
            <v xml:space="preserve">UN    </v>
          </cell>
          <cell r="D9950" t="str">
            <v>CR</v>
          </cell>
          <cell r="E9950" t="str">
            <v>7,72</v>
          </cell>
        </row>
        <row r="9951">
          <cell r="A9951">
            <v>3532</v>
          </cell>
          <cell r="B9951" t="str">
            <v xml:space="preserve">JOELHO PVC, SOLDAVEL, COM BUCHA DE LATAO, 90 GRAUS, 32 MM X 3/4", PARA AGUA FRIA PREDIAL                                                                                                                                                                                                                                                                                                                                                                                                                  </v>
          </cell>
          <cell r="C9951" t="str">
            <v xml:space="preserve">UN    </v>
          </cell>
          <cell r="D9951" t="str">
            <v>CR</v>
          </cell>
          <cell r="E9951" t="str">
            <v>17,85</v>
          </cell>
        </row>
        <row r="9952">
          <cell r="A9952">
            <v>3528</v>
          </cell>
          <cell r="B9952" t="str">
            <v xml:space="preserve">JOELHO PVC, SOLDAVEL, PB, 45 GRAUS, DN 100 MM, PARA ESGOTO PREDIAL                                                                                                                                                                                                                                                                                                                                                                                                                                        </v>
          </cell>
          <cell r="C9952" t="str">
            <v xml:space="preserve">UN    </v>
          </cell>
          <cell r="D9952" t="str">
            <v>CR</v>
          </cell>
          <cell r="E9952" t="str">
            <v>8,27</v>
          </cell>
        </row>
        <row r="9953">
          <cell r="A9953">
            <v>37952</v>
          </cell>
          <cell r="B9953" t="str">
            <v xml:space="preserve">JOELHO PVC, SOLDAVEL, PB, 45 GRAUS, DN 150 MM, PARA ESGOTO PREDIAL                                                                                                                                                                                                                                                                                                                                                                                                                                        </v>
          </cell>
          <cell r="C9953" t="str">
            <v xml:space="preserve">UN    </v>
          </cell>
          <cell r="D9953" t="str">
            <v>CR</v>
          </cell>
          <cell r="E9953" t="str">
            <v>59,30</v>
          </cell>
        </row>
        <row r="9954">
          <cell r="A9954">
            <v>37951</v>
          </cell>
          <cell r="B9954" t="str">
            <v xml:space="preserve">JOELHO PVC, SOLDAVEL, PB, 45 GRAUS, DN 40 MM, PARA ESGOTO PREDIAL                                                                                                                                                                                                                                                                                                                                                                                                                                         </v>
          </cell>
          <cell r="C9954" t="str">
            <v xml:space="preserve">UN    </v>
          </cell>
          <cell r="D9954" t="str">
            <v>CR</v>
          </cell>
          <cell r="E9954" t="str">
            <v>2,23</v>
          </cell>
        </row>
        <row r="9955">
          <cell r="A9955">
            <v>3518</v>
          </cell>
          <cell r="B9955" t="str">
            <v xml:space="preserve">JOELHO PVC, SOLDAVEL, PB, 45 GRAUS, DN 50 MM, PARA ESGOTO PREDIAL                                                                                                                                                                                                                                                                                                                                                                                                                                         </v>
          </cell>
          <cell r="C9955" t="str">
            <v xml:space="preserve">UN    </v>
          </cell>
          <cell r="D9955" t="str">
            <v>CR</v>
          </cell>
          <cell r="E9955" t="str">
            <v>3,43</v>
          </cell>
        </row>
        <row r="9956">
          <cell r="A9956">
            <v>3519</v>
          </cell>
          <cell r="B9956" t="str">
            <v xml:space="preserve">JOELHO PVC, SOLDAVEL, PB, 45 GRAUS, DN 75 MM, PARA ESGOTO PREDIAL                                                                                                                                                                                                                                                                                                                                                                                                                                         </v>
          </cell>
          <cell r="C9956" t="str">
            <v xml:space="preserve">UN    </v>
          </cell>
          <cell r="D9956" t="str">
            <v>CR</v>
          </cell>
          <cell r="E9956" t="str">
            <v>7,17</v>
          </cell>
        </row>
        <row r="9957">
          <cell r="A9957">
            <v>3520</v>
          </cell>
          <cell r="B9957" t="str">
            <v xml:space="preserve">JOELHO PVC, SOLDAVEL, PB, 90 GRAUS, DN 100 MM, PARA ESGOTO PREDIAL                                                                                                                                                                                                                                                                                                                                                                                                                                        </v>
          </cell>
          <cell r="C9957" t="str">
            <v xml:space="preserve">UN    </v>
          </cell>
          <cell r="D9957" t="str">
            <v>CR</v>
          </cell>
          <cell r="E9957" t="str">
            <v>7,52</v>
          </cell>
        </row>
        <row r="9958">
          <cell r="A9958">
            <v>37950</v>
          </cell>
          <cell r="B9958" t="str">
            <v xml:space="preserve">JOELHO PVC, SOLDAVEL, PB, 90 GRAUS, DN 150 MM, PARA ESGOTO PREDIAL                                                                                                                                                                                                                                                                                                                                                                                                                                        </v>
          </cell>
          <cell r="C9958" t="str">
            <v xml:space="preserve">UN    </v>
          </cell>
          <cell r="D9958" t="str">
            <v>CR</v>
          </cell>
          <cell r="E9958" t="str">
            <v>54,59</v>
          </cell>
        </row>
        <row r="9959">
          <cell r="A9959">
            <v>37949</v>
          </cell>
          <cell r="B9959" t="str">
            <v xml:space="preserve">JOELHO PVC, SOLDAVEL, PB, 90 GRAUS, DN 40 MM, PARA ESGOTO PREDIAL                                                                                                                                                                                                                                                                                                                                                                                                                                         </v>
          </cell>
          <cell r="C9959" t="str">
            <v xml:space="preserve">UN    </v>
          </cell>
          <cell r="D9959" t="str">
            <v>CR</v>
          </cell>
          <cell r="E9959" t="str">
            <v>2,01</v>
          </cell>
        </row>
        <row r="9960">
          <cell r="A9960">
            <v>3526</v>
          </cell>
          <cell r="B9960" t="str">
            <v xml:space="preserve">JOELHO PVC, SOLDAVEL, PB, 90 GRAUS, DN 50 MM, PARA ESGOTO PREDIAL                                                                                                                                                                                                                                                                                                                                                                                                                                         </v>
          </cell>
          <cell r="C9960" t="str">
            <v xml:space="preserve">UN    </v>
          </cell>
          <cell r="D9960" t="str">
            <v>CR</v>
          </cell>
          <cell r="E9960" t="str">
            <v>2,77</v>
          </cell>
        </row>
        <row r="9961">
          <cell r="A9961">
            <v>3509</v>
          </cell>
          <cell r="B9961" t="str">
            <v xml:space="preserve">JOELHO PVC, SOLDAVEL, PB, 90 GRAUS, DN 75 MM, PARA ESGOTO PREDIAL                                                                                                                                                                                                                                                                                                                                                                                                                                         </v>
          </cell>
          <cell r="C9961" t="str">
            <v xml:space="preserve">UN    </v>
          </cell>
          <cell r="D9961" t="str">
            <v>CR</v>
          </cell>
          <cell r="E9961" t="str">
            <v>6,29</v>
          </cell>
        </row>
        <row r="9962">
          <cell r="A9962">
            <v>3530</v>
          </cell>
          <cell r="B9962" t="str">
            <v xml:space="preserve">JOELHO PVC, SOLDAVEL, 90 GRAUS, 110 MM, COR MARROM, PARA AGUA FRIA PREDIAL                                                                                                                                                                                                                                                                                                                                                                                                                                </v>
          </cell>
          <cell r="C9962" t="str">
            <v xml:space="preserve">UN    </v>
          </cell>
          <cell r="D9962" t="str">
            <v>CR</v>
          </cell>
          <cell r="E9962" t="str">
            <v>198,20</v>
          </cell>
        </row>
        <row r="9963">
          <cell r="A9963">
            <v>3542</v>
          </cell>
          <cell r="B9963" t="str">
            <v xml:space="preserve">JOELHO PVC, SOLDAVEL, 90 GRAUS, 20 MM, COR MARROM, PARA AGUA FRIA PREDIAL                                                                                                                                                                                                                                                                                                                                                                                                                                 </v>
          </cell>
          <cell r="C9963" t="str">
            <v xml:space="preserve">UN    </v>
          </cell>
          <cell r="D9963" t="str">
            <v>CR</v>
          </cell>
          <cell r="E9963" t="str">
            <v>0,57</v>
          </cell>
        </row>
        <row r="9964">
          <cell r="A9964">
            <v>3529</v>
          </cell>
          <cell r="B9964" t="str">
            <v xml:space="preserve">JOELHO PVC, SOLDAVEL, 90 GRAUS, 25 MM, COR MARROM, PARA AGUA FRIA PREDIAL                                                                                                                                                                                                                                                                                                                                                                                                                                 </v>
          </cell>
          <cell r="C9964" t="str">
            <v xml:space="preserve">UN    </v>
          </cell>
          <cell r="D9964" t="str">
            <v>CR</v>
          </cell>
          <cell r="E9964" t="str">
            <v>0,70</v>
          </cell>
        </row>
        <row r="9965">
          <cell r="A9965">
            <v>3536</v>
          </cell>
          <cell r="B9965" t="str">
            <v xml:space="preserve">JOELHO PVC, SOLDAVEL, 90 GRAUS, 32 MM, COR MARROM, PARA AGUA FRIA PREDIAL                                                                                                                                                                                                                                                                                                                                                                                                                                 </v>
          </cell>
          <cell r="C9965" t="str">
            <v xml:space="preserve">UN    </v>
          </cell>
          <cell r="D9965" t="str">
            <v>CR</v>
          </cell>
          <cell r="E9965" t="str">
            <v>2,32</v>
          </cell>
        </row>
        <row r="9966">
          <cell r="A9966">
            <v>3535</v>
          </cell>
          <cell r="B9966" t="str">
            <v xml:space="preserve">JOELHO PVC, SOLDAVEL, 90 GRAUS, 40 MM, COR MARROM, PARA AGUA FRIA PREDIAL                                                                                                                                                                                                                                                                                                                                                                                                                                 </v>
          </cell>
          <cell r="C9966" t="str">
            <v xml:space="preserve">UN    </v>
          </cell>
          <cell r="D9966" t="str">
            <v>CR</v>
          </cell>
          <cell r="E9966" t="str">
            <v>5,66</v>
          </cell>
        </row>
        <row r="9967">
          <cell r="A9967">
            <v>3540</v>
          </cell>
          <cell r="B9967" t="str">
            <v xml:space="preserve">JOELHO PVC, SOLDAVEL, 90 GRAUS, 50 MM, COR MARROM, PARA AGUA FRIA PREDIAL                                                                                                                                                                                                                                                                                                                                                                                                                                 </v>
          </cell>
          <cell r="C9967" t="str">
            <v xml:space="preserve">UN    </v>
          </cell>
          <cell r="D9967" t="str">
            <v>CR</v>
          </cell>
          <cell r="E9967" t="str">
            <v>4,78</v>
          </cell>
        </row>
        <row r="9968">
          <cell r="A9968">
            <v>3539</v>
          </cell>
          <cell r="B9968" t="str">
            <v xml:space="preserve">JOELHO PVC, SOLDAVEL, 90 GRAUS, 60 MM, COR MARROM, PARA AGUA FRIA PREDIAL                                                                                                                                                                                                                                                                                                                                                                                                                                 </v>
          </cell>
          <cell r="C9968" t="str">
            <v xml:space="preserve">UN    </v>
          </cell>
          <cell r="D9968" t="str">
            <v>CR</v>
          </cell>
          <cell r="E9968" t="str">
            <v>27,74</v>
          </cell>
        </row>
        <row r="9969">
          <cell r="A9969">
            <v>3513</v>
          </cell>
          <cell r="B9969" t="str">
            <v xml:space="preserve">JOELHO PVC, SOLDAVEL, 90 GRAUS, 85 MM, COR MARROM, PARA AGUA FRIA PREDIAL                                                                                                                                                                                                                                                                                                                                                                                                                                 </v>
          </cell>
          <cell r="C9969" t="str">
            <v xml:space="preserve">UN    </v>
          </cell>
          <cell r="D9969" t="str">
            <v>CR</v>
          </cell>
          <cell r="E9969" t="str">
            <v>97,81</v>
          </cell>
        </row>
        <row r="9970">
          <cell r="A9970">
            <v>3510</v>
          </cell>
          <cell r="B9970" t="str">
            <v xml:space="preserve">JOELHO PVC, 90 GRAUS, ROSCAVEL, 1 1/4", COR BRANCA, AGUA FRIA PREDIAL                                                                                                                                                                                                                                                                                                                                                                                                                                     </v>
          </cell>
          <cell r="C9970" t="str">
            <v xml:space="preserve">UN    </v>
          </cell>
          <cell r="D9970" t="str">
            <v>CR</v>
          </cell>
          <cell r="E9970" t="str">
            <v>12,08</v>
          </cell>
        </row>
        <row r="9971">
          <cell r="A9971">
            <v>38913</v>
          </cell>
          <cell r="B9971" t="str">
            <v xml:space="preserve">JOELHO/COTOVELO 90 GRAUS, METALICO, PARA CONEXAO COM ANEL DESLIZANTE, DN 16 MM, EM TUBO PEX PARA INST. AGUA QUENTE/FRIA                                                                                                                                                                                                                                                                                                                                                                                   </v>
          </cell>
          <cell r="C9971" t="str">
            <v xml:space="preserve">UN    </v>
          </cell>
          <cell r="D9971" t="str">
            <v>AS</v>
          </cell>
          <cell r="E9971" t="str">
            <v>9,42</v>
          </cell>
        </row>
        <row r="9972">
          <cell r="A9972">
            <v>38914</v>
          </cell>
          <cell r="B9972" t="str">
            <v xml:space="preserve">JOELHO/COTOVELO 90 GRAUS, METALICO, PARA CONEXAO COM ANEL DESLIZANTE, DN 20 MM, EM TUBO PEX PARA INST. AGUA QUENTE/FRIA                                                                                                                                                                                                                                                                                                                                                                                   </v>
          </cell>
          <cell r="C9972" t="str">
            <v xml:space="preserve">UN    </v>
          </cell>
          <cell r="D9972" t="str">
            <v>AS</v>
          </cell>
          <cell r="E9972" t="str">
            <v>11,57</v>
          </cell>
        </row>
        <row r="9973">
          <cell r="A9973">
            <v>38915</v>
          </cell>
          <cell r="B9973" t="str">
            <v xml:space="preserve">JOELHO/COTOVELO 90 GRAUS, METALICO, PARA CONEXAO COM ANEL DESLIZANTE, DN 25 MM, EM TUBO PEX PARA INST. AGUA QUENTE/FRIA                                                                                                                                                                                                                                                                                                                                                                                   </v>
          </cell>
          <cell r="C9973" t="str">
            <v xml:space="preserve">UN    </v>
          </cell>
          <cell r="D9973" t="str">
            <v>AS</v>
          </cell>
          <cell r="E9973" t="str">
            <v>22,29</v>
          </cell>
        </row>
        <row r="9974">
          <cell r="A9974">
            <v>38916</v>
          </cell>
          <cell r="B9974" t="str">
            <v xml:space="preserve">JOELHO/COTOVELO 90 GRAUS, METALICO, PARA CONEXAO COM ANEL DESLIZANTE, DN 32 MM, EM TUBO PEX PARA INST. AGUA QUENTE/FRIA                                                                                                                                                                                                                                                                                                                                                                                   </v>
          </cell>
          <cell r="C9974" t="str">
            <v xml:space="preserve">UN    </v>
          </cell>
          <cell r="D9974" t="str">
            <v>AS</v>
          </cell>
          <cell r="E9974" t="str">
            <v>30,85</v>
          </cell>
        </row>
        <row r="9975">
          <cell r="A9975">
            <v>39300</v>
          </cell>
          <cell r="B9975" t="str">
            <v xml:space="preserve">JOELHO/COTOVELO 90 GRAUS, PLASTICO, PARA CONEXAO COM CRIMPAGEM, DN 16 MM, EM TUBO PEX PARA INST. AGUA QUENTE/FRIA                                                                                                                                                                                                                                                                                                                                                                                         </v>
          </cell>
          <cell r="C9975" t="str">
            <v xml:space="preserve">UN    </v>
          </cell>
          <cell r="D9975" t="str">
            <v>AS</v>
          </cell>
          <cell r="E9975" t="str">
            <v>8,41</v>
          </cell>
        </row>
        <row r="9976">
          <cell r="A9976">
            <v>39301</v>
          </cell>
          <cell r="B9976" t="str">
            <v xml:space="preserve">JOELHO/COTOVELO 90 GRAUS, PLASTICO, PARA CONEXAO COM CRIMPAGEM, DN 20 MM, EM TUBO PEX PARA INST. AGUA QUENTE/FRIA                                                                                                                                                                                                                                                                                                                                                                                         </v>
          </cell>
          <cell r="C9976" t="str">
            <v xml:space="preserve">UN    </v>
          </cell>
          <cell r="D9976" t="str">
            <v>AS</v>
          </cell>
          <cell r="E9976" t="str">
            <v>11,26</v>
          </cell>
        </row>
        <row r="9977">
          <cell r="A9977">
            <v>39302</v>
          </cell>
          <cell r="B9977" t="str">
            <v xml:space="preserve">JOELHO/COTOVELO 90 GRAUS, PLASTICO, PARA CONEXAO COM CRIMPAGEM, DN 25 MM, EM TUBO PEX PARA INST. AGUA QUENTE/FRIA                                                                                                                                                                                                                                                                                                                                                                                         </v>
          </cell>
          <cell r="C9977" t="str">
            <v xml:space="preserve">UN    </v>
          </cell>
          <cell r="D9977" t="str">
            <v>AS</v>
          </cell>
          <cell r="E9977" t="str">
            <v>20,47</v>
          </cell>
        </row>
        <row r="9978">
          <cell r="A9978">
            <v>38923</v>
          </cell>
          <cell r="B9978" t="str">
            <v xml:space="preserve">JOELHO/COTOVELO 90 GRAUS, ROSCA FEMEA TERMINAL, METALICO, PARA CONEXAO COM ANEL DESLIZANTE, DN 16 MM X 1/2", EM TUBO PEX PARA INST. AGUA QUENTE/FRIA                                                                                                                                                                                                                                                                                                                                                      </v>
          </cell>
          <cell r="C9978" t="str">
            <v xml:space="preserve">UN    </v>
          </cell>
          <cell r="D9978" t="str">
            <v>AS</v>
          </cell>
          <cell r="E9978" t="str">
            <v>10,08</v>
          </cell>
        </row>
        <row r="9979">
          <cell r="A9979">
            <v>38925</v>
          </cell>
          <cell r="B9979" t="str">
            <v xml:space="preserve">JOELHO/COTOVELO 90 GRAUS, ROSCA FEMEA TERMINAL, METALICO, PARA CONEXAO COM ANEL DESLIZANTE, DN 20 MM X 1/2", EM TUBO PEX PARA INST. AGUA QUENTE/FRIA                                                                                                                                                                                                                                                                                                                                                      </v>
          </cell>
          <cell r="C9979" t="str">
            <v xml:space="preserve">UN    </v>
          </cell>
          <cell r="D9979" t="str">
            <v>AS</v>
          </cell>
          <cell r="E9979" t="str">
            <v>11,70</v>
          </cell>
        </row>
        <row r="9980">
          <cell r="A9980">
            <v>38926</v>
          </cell>
          <cell r="B9980" t="str">
            <v xml:space="preserve">JOELHO/COTOVELO 90 GRAUS, ROSCA FEMEA TERMINAL, METALICO, PARA CONEXAO COM ANEL DESLIZANTE, DN 20 MM X 3/4", EM TUBO PEX PARA INST. AGUA QUENTE/FRIA                                                                                                                                                                                                                                                                                                                                                      </v>
          </cell>
          <cell r="C9980" t="str">
            <v xml:space="preserve">UN    </v>
          </cell>
          <cell r="D9980" t="str">
            <v>AS</v>
          </cell>
          <cell r="E9980" t="str">
            <v>13,87</v>
          </cell>
        </row>
        <row r="9981">
          <cell r="A9981">
            <v>38927</v>
          </cell>
          <cell r="B9981" t="str">
            <v xml:space="preserve">JOELHO/COTOVELO 90 GRAUS, ROSCA FEMEA TERMINAL, METALICO, PARA CONEXAO COM ANEL DESLIZANTE, DN 25 MM X 3/4", EM TUBO PEX PARA INST. AGUA QUENTE/FRIA                                                                                                                                                                                                                                                                                                                                                      </v>
          </cell>
          <cell r="C9981" t="str">
            <v xml:space="preserve">UN    </v>
          </cell>
          <cell r="D9981" t="str">
            <v>AS</v>
          </cell>
          <cell r="E9981" t="str">
            <v>17,52</v>
          </cell>
        </row>
        <row r="9982">
          <cell r="A9982">
            <v>39304</v>
          </cell>
          <cell r="B9982" t="str">
            <v xml:space="preserve">JOELHO/COTOVELO 90 GRAUS, ROSCA FEMEA TERMINAL, PLASTICO, PARA CONEXAO COM CRIMPAGEM, DN 16 MM X 1/2", EM TUBO PEX PARA INST. AGUA QUENTE/FRIA                                                                                                                                                                                                                                                                                                                                                            </v>
          </cell>
          <cell r="C9982" t="str">
            <v xml:space="preserve">UN    </v>
          </cell>
          <cell r="D9982" t="str">
            <v>AS</v>
          </cell>
          <cell r="E9982" t="str">
            <v>9,95</v>
          </cell>
        </row>
        <row r="9983">
          <cell r="A9983">
            <v>39305</v>
          </cell>
          <cell r="B9983" t="str">
            <v xml:space="preserve">JOELHO/COTOVELO 90 GRAUS, ROSCA FEMEA TERMINAL, PLASTICO, PARA CONEXAO COM CRIMPAGEM, DN 20 MM X 1/2", EM TUBO PEX PARA INST. AGUA QUENTE/FRIA                                                                                                                                                                                                                                                                                                                                                            </v>
          </cell>
          <cell r="C9983" t="str">
            <v xml:space="preserve">UN    </v>
          </cell>
          <cell r="D9983" t="str">
            <v>AS</v>
          </cell>
          <cell r="E9983" t="str">
            <v>10,91</v>
          </cell>
        </row>
        <row r="9984">
          <cell r="A9984">
            <v>39306</v>
          </cell>
          <cell r="B9984" t="str">
            <v xml:space="preserve">JOELHO/COTOVELO 90 GRAUS, ROSCA FEMEA TERMINAL, PLASTICO, PARA CONEXAO COM CRIMPAGEM, DN 20 MM X 3/4", EM TUBO PEX PARA INST. AGUA QUENTE/FRIA                                                                                                                                                                                                                                                                                                                                                            </v>
          </cell>
          <cell r="C9984" t="str">
            <v xml:space="preserve">UN    </v>
          </cell>
          <cell r="D9984" t="str">
            <v>AS</v>
          </cell>
          <cell r="E9984" t="str">
            <v>14,67</v>
          </cell>
        </row>
        <row r="9985">
          <cell r="A9985">
            <v>38928</v>
          </cell>
          <cell r="B9985" t="str">
            <v xml:space="preserve">JOELHO/COTOVELO 90 GRAUS, ROSCA FEMEA TERMINAL, PLASTICO, PARA CONEXAO COM CRIMPAGEM, DN 25 MM X 1/2", EM TUBO PEX PARA INST. AGUA QUENTE/FRIA                                                                                                                                                                                                                                                                                                                                                            </v>
          </cell>
          <cell r="C9985" t="str">
            <v xml:space="preserve">UN    </v>
          </cell>
          <cell r="D9985" t="str">
            <v>AS</v>
          </cell>
          <cell r="E9985" t="str">
            <v>19,39</v>
          </cell>
        </row>
        <row r="9986">
          <cell r="A9986">
            <v>38941</v>
          </cell>
          <cell r="B9986" t="str">
            <v xml:space="preserve">JOELHO/COTOVELO, ROSCA FEMEA MOVEL, METALICO, PARA CONEXAO COM ANEL DESLIZANTE, DN 20 MM X 3/4", EM TUBO PEX PARA INST. AGUA QUENTE/FRIA                                                                                                                                                                                                                                                                                                                                                                  </v>
          </cell>
          <cell r="C9986" t="str">
            <v xml:space="preserve">UN    </v>
          </cell>
          <cell r="D9986" t="str">
            <v>AS</v>
          </cell>
          <cell r="E9986" t="str">
            <v>15,20</v>
          </cell>
        </row>
        <row r="9987">
          <cell r="A9987">
            <v>38917</v>
          </cell>
          <cell r="B9987" t="str">
            <v xml:space="preserve">JOELHO/COTOVELO, ROSCA FEMEA, COM BASE FIXA, METALICO, PARA CONEXAO COM ANEL DESLIZANTE, DN 16 MM X 1/2", EM TUBO PEX PARA INST. AGUA QUENTE/FRIA                                                                                                                                                                                                                                                                                                                                                         </v>
          </cell>
          <cell r="C9987" t="str">
            <v xml:space="preserve">UN    </v>
          </cell>
          <cell r="D9987" t="str">
            <v>AS</v>
          </cell>
          <cell r="E9987" t="str">
            <v>10,84</v>
          </cell>
        </row>
        <row r="9988">
          <cell r="A9988">
            <v>38919</v>
          </cell>
          <cell r="B9988" t="str">
            <v xml:space="preserve">JOELHO/COTOVELO, ROSCA FEMEA, COM BASE FIXA, METALICO, PARA CONEXAO COM ANEL DESLIZANTE, DN 20 MM X 1/2", EM TUBO PEX PARA INST. AGUA QUENTE/FRIA                                                                                                                                                                                                                                                                                                                                                         </v>
          </cell>
          <cell r="C9988" t="str">
            <v xml:space="preserve">UN    </v>
          </cell>
          <cell r="D9988" t="str">
            <v>AS</v>
          </cell>
          <cell r="E9988" t="str">
            <v>12,72</v>
          </cell>
        </row>
        <row r="9989">
          <cell r="A9989">
            <v>38922</v>
          </cell>
          <cell r="B9989" t="str">
            <v xml:space="preserve">JOELHO/COTOVELO, ROSCA FEMEA, COM BASE FIXA, METALICO, PARA CONEXAO COM ANEL DESLIZANTE, DN 25 MM X 3/4", EM TUBO PEX PARA INST. AGUA QUENTE/FRIA                                                                                                                                                                                                                                                                                                                                                         </v>
          </cell>
          <cell r="C9989" t="str">
            <v xml:space="preserve">UN    </v>
          </cell>
          <cell r="D9989" t="str">
            <v>AS</v>
          </cell>
          <cell r="E9989" t="str">
            <v>17,07</v>
          </cell>
        </row>
        <row r="9990">
          <cell r="A9990">
            <v>20151</v>
          </cell>
          <cell r="B9990" t="str">
            <v xml:space="preserve">JOELHO, PVC SERIE R, 45 GRAUS, DN 100 MM, PARA ESGOTO PREDIAL                                                                                                                                                                                                                                                                                                                                                                                                                                             </v>
          </cell>
          <cell r="C9990" t="str">
            <v xml:space="preserve">UN    </v>
          </cell>
          <cell r="D9990" t="str">
            <v>CR</v>
          </cell>
          <cell r="E9990" t="str">
            <v>18,49</v>
          </cell>
        </row>
        <row r="9991">
          <cell r="A9991">
            <v>20152</v>
          </cell>
          <cell r="B9991" t="str">
            <v xml:space="preserve">JOELHO, PVC SERIE R, 45 GRAUS, DN 150 MM, PARA ESGOTO PREDIAL                                                                                                                                                                                                                                                                                                                                                                                                                                             </v>
          </cell>
          <cell r="C9991" t="str">
            <v xml:space="preserve">UN    </v>
          </cell>
          <cell r="D9991" t="str">
            <v>CR</v>
          </cell>
          <cell r="E9991" t="str">
            <v>66,92</v>
          </cell>
        </row>
        <row r="9992">
          <cell r="A9992">
            <v>20148</v>
          </cell>
          <cell r="B9992" t="str">
            <v xml:space="preserve">JOELHO, PVC SERIE R, 45 GRAUS, DN 40 MM, PARA ESGOTO PREDIAL                                                                                                                                                                                                                                                                                                                                                                                                                                              </v>
          </cell>
          <cell r="C9992" t="str">
            <v xml:space="preserve">UN    </v>
          </cell>
          <cell r="D9992" t="str">
            <v>CR</v>
          </cell>
          <cell r="E9992" t="str">
            <v>3,63</v>
          </cell>
        </row>
        <row r="9993">
          <cell r="A9993">
            <v>20149</v>
          </cell>
          <cell r="B9993" t="str">
            <v xml:space="preserve">JOELHO, PVC SERIE R, 45 GRAUS, DN 50 MM, PARA ESGOTO PREDIAL                                                                                                                                                                                                                                                                                                                                                                                                                                              </v>
          </cell>
          <cell r="C9993" t="str">
            <v xml:space="preserve">UN    </v>
          </cell>
          <cell r="D9993" t="str">
            <v>CR</v>
          </cell>
          <cell r="E9993" t="str">
            <v>6,07</v>
          </cell>
        </row>
        <row r="9994">
          <cell r="A9994">
            <v>20150</v>
          </cell>
          <cell r="B9994" t="str">
            <v xml:space="preserve">JOELHO, PVC SERIE R, 45 GRAUS, DN 75 MM, PARA ESGOTO PREDIAL                                                                                                                                                                                                                                                                                                                                                                                                                                              </v>
          </cell>
          <cell r="C9994" t="str">
            <v xml:space="preserve">UN    </v>
          </cell>
          <cell r="D9994" t="str">
            <v>CR</v>
          </cell>
          <cell r="E9994" t="str">
            <v>15,65</v>
          </cell>
        </row>
        <row r="9995">
          <cell r="A9995">
            <v>20157</v>
          </cell>
          <cell r="B9995" t="str">
            <v xml:space="preserve">JOELHO, PVC SERIE R, 90 GRAUS, DN 100 MM, PARA ESGOTO PREDIAL                                                                                                                                                                                                                                                                                                                                                                                                                                             </v>
          </cell>
          <cell r="C9995" t="str">
            <v xml:space="preserve">UN    </v>
          </cell>
          <cell r="D9995" t="str">
            <v>CR</v>
          </cell>
          <cell r="E9995" t="str">
            <v>17,57</v>
          </cell>
        </row>
        <row r="9996">
          <cell r="A9996">
            <v>20158</v>
          </cell>
          <cell r="B9996" t="str">
            <v xml:space="preserve">JOELHO, PVC SERIE R, 90 GRAUS, DN 150 MM, PARA ESGOTO PREDIAL                                                                                                                                                                                                                                                                                                                                                                                                                                             </v>
          </cell>
          <cell r="C9996" t="str">
            <v xml:space="preserve">UN    </v>
          </cell>
          <cell r="D9996" t="str">
            <v>CR</v>
          </cell>
          <cell r="E9996" t="str">
            <v>69,76</v>
          </cell>
        </row>
        <row r="9997">
          <cell r="A9997">
            <v>20154</v>
          </cell>
          <cell r="B9997" t="str">
            <v xml:space="preserve">JOELHO, PVC SERIE R, 90 GRAUS, DN 40 MM, PARA ESGOTO PREDIAL                                                                                                                                                                                                                                                                                                                                                                                                                                              </v>
          </cell>
          <cell r="C9997" t="str">
            <v xml:space="preserve">UN    </v>
          </cell>
          <cell r="D9997" t="str">
            <v>CR</v>
          </cell>
          <cell r="E9997" t="str">
            <v>3,56</v>
          </cell>
        </row>
        <row r="9998">
          <cell r="A9998">
            <v>20155</v>
          </cell>
          <cell r="B9998" t="str">
            <v xml:space="preserve">JOELHO, PVC SERIE R, 90 GRAUS, DN 50 MM, PARA ESGOTO PREDIAL                                                                                                                                                                                                                                                                                                                                                                                                                                              </v>
          </cell>
          <cell r="C9998" t="str">
            <v xml:space="preserve">UN    </v>
          </cell>
          <cell r="D9998" t="str">
            <v>CR</v>
          </cell>
          <cell r="E9998" t="str">
            <v>5,42</v>
          </cell>
        </row>
        <row r="9999">
          <cell r="A9999">
            <v>20156</v>
          </cell>
          <cell r="B9999" t="str">
            <v xml:space="preserve">JOELHO, PVC SERIE R, 90 GRAUS, DN 75 MM, PARA ESGOTO PREDIAL                                                                                                                                                                                                                                                                                                                                                                                                                                              </v>
          </cell>
          <cell r="C9999" t="str">
            <v xml:space="preserve">UN    </v>
          </cell>
          <cell r="D9999" t="str">
            <v>CR</v>
          </cell>
          <cell r="E9999" t="str">
            <v>15,24</v>
          </cell>
        </row>
        <row r="10000">
          <cell r="A10000">
            <v>3499</v>
          </cell>
          <cell r="B10000" t="str">
            <v xml:space="preserve">JOELHO, PVC SOLDAVEL, 45 GRAUS, 20 MM, COR MARROM, PARA AGUA FRIA PREDIAL                                                                                                                                                                                                                                                                                                                                                                                                                                 </v>
          </cell>
          <cell r="C10000" t="str">
            <v xml:space="preserve">UN    </v>
          </cell>
          <cell r="D10000" t="str">
            <v>CR</v>
          </cell>
          <cell r="E10000" t="str">
            <v>1,08</v>
          </cell>
        </row>
        <row r="10001">
          <cell r="A10001">
            <v>3500</v>
          </cell>
          <cell r="B10001" t="str">
            <v xml:space="preserve">JOELHO, PVC SOLDAVEL, 45 GRAUS, 25 MM, COR MARROM, PARA AGUA FRIA PREDIAL                                                                                                                                                                                                                                                                                                                                                                                                                                 </v>
          </cell>
          <cell r="C10001" t="str">
            <v xml:space="preserve">UN    </v>
          </cell>
          <cell r="D10001" t="str">
            <v>CR</v>
          </cell>
          <cell r="E10001" t="str">
            <v>1,44</v>
          </cell>
        </row>
        <row r="10002">
          <cell r="A10002">
            <v>3501</v>
          </cell>
          <cell r="B10002" t="str">
            <v xml:space="preserve">JOELHO, PVC SOLDAVEL, 45 GRAUS, 32 MM, COR MARROM, PARA AGUA FRIA PREDIAL                                                                                                                                                                                                                                                                                                                                                                                                                                 </v>
          </cell>
          <cell r="C10002" t="str">
            <v xml:space="preserve">UN    </v>
          </cell>
          <cell r="D10002" t="str">
            <v>CR</v>
          </cell>
          <cell r="E10002" t="str">
            <v>3,97</v>
          </cell>
        </row>
        <row r="10003">
          <cell r="A10003">
            <v>3502</v>
          </cell>
          <cell r="B10003" t="str">
            <v xml:space="preserve">JOELHO, PVC SOLDAVEL, 45 GRAUS, 40 MM, COR MARROM, PARA AGUA FRIA PREDIAL                                                                                                                                                                                                                                                                                                                                                                                                                                 </v>
          </cell>
          <cell r="C10003" t="str">
            <v xml:space="preserve">UN    </v>
          </cell>
          <cell r="D10003" t="str">
            <v>CR</v>
          </cell>
          <cell r="E10003" t="str">
            <v>5,71</v>
          </cell>
        </row>
        <row r="10004">
          <cell r="A10004">
            <v>3503</v>
          </cell>
          <cell r="B10004" t="str">
            <v xml:space="preserve">JOELHO, PVC SOLDAVEL, 45 GRAUS, 50 MM, COR MARROM, PARA AGUA FRIA PREDIAL                                                                                                                                                                                                                                                                                                                                                                                                                                 </v>
          </cell>
          <cell r="C10004" t="str">
            <v xml:space="preserve">UN    </v>
          </cell>
          <cell r="D10004" t="str">
            <v>CR</v>
          </cell>
          <cell r="E10004" t="str">
            <v>7,17</v>
          </cell>
        </row>
        <row r="10005">
          <cell r="A10005">
            <v>3477</v>
          </cell>
          <cell r="B10005" t="str">
            <v xml:space="preserve">JOELHO, PVC SOLDAVEL, 45 GRAUS, 60 MM, COR MARROM, PARA AGUA FRIA PREDIAL                                                                                                                                                                                                                                                                                                                                                                                                                                 </v>
          </cell>
          <cell r="C10005" t="str">
            <v xml:space="preserve">UN    </v>
          </cell>
          <cell r="D10005" t="str">
            <v>CR</v>
          </cell>
          <cell r="E10005" t="str">
            <v>26,07</v>
          </cell>
        </row>
        <row r="10006">
          <cell r="A10006">
            <v>3478</v>
          </cell>
          <cell r="B10006" t="str">
            <v xml:space="preserve">JOELHO, PVC SOLDAVEL, 45 GRAUS, 75 MM, COR MARROM, PARA AGUA FRIA PREDIAL                                                                                                                                                                                                                                                                                                                                                                                                                                 </v>
          </cell>
          <cell r="C10006" t="str">
            <v xml:space="preserve">UN    </v>
          </cell>
          <cell r="D10006" t="str">
            <v>CR</v>
          </cell>
          <cell r="E10006" t="str">
            <v>62,50</v>
          </cell>
        </row>
        <row r="10007">
          <cell r="A10007">
            <v>3525</v>
          </cell>
          <cell r="B10007" t="str">
            <v xml:space="preserve">JOELHO, PVC SOLDAVEL, 45 GRAUS, 85 MM, COR MARROM, PARA AGUA FRIA PREDIAL                                                                                                                                                                                                                                                                                                                                                                                                                                 </v>
          </cell>
          <cell r="C10007" t="str">
            <v xml:space="preserve">UN    </v>
          </cell>
          <cell r="D10007" t="str">
            <v>CR</v>
          </cell>
          <cell r="E10007" t="str">
            <v>77,13</v>
          </cell>
        </row>
        <row r="10008">
          <cell r="A10008">
            <v>3511</v>
          </cell>
          <cell r="B10008" t="str">
            <v xml:space="preserve">JOELHO, PVC SOLDAVEL, 90 GRAUS, 75 MM, COR MARROM, PARA AGUA FRIA PREDIAL                                                                                                                                                                                                                                                                                                                                                                                                                                 </v>
          </cell>
          <cell r="C10008" t="str">
            <v xml:space="preserve">UN    </v>
          </cell>
          <cell r="D10008" t="str">
            <v>CR</v>
          </cell>
          <cell r="E10008" t="str">
            <v>81,81</v>
          </cell>
        </row>
        <row r="10009">
          <cell r="A10009">
            <v>12032</v>
          </cell>
          <cell r="B10009" t="str">
            <v xml:space="preserve">JOGO DE TRANQUETA E ROSETA QUADRADA DE SOBREPOR SEM FUROS, EM LATAO CROMADO, *50 X 50* MM, PARA FECHADURA DE PORTA DE BANHEIRO                                                                                                                                                                                                                                                                                                                                                                            </v>
          </cell>
          <cell r="C10009" t="str">
            <v xml:space="preserve">JG    </v>
          </cell>
          <cell r="D10009" t="str">
            <v>CR</v>
          </cell>
          <cell r="E10009" t="str">
            <v>55,30</v>
          </cell>
        </row>
        <row r="10010">
          <cell r="A10010">
            <v>12030</v>
          </cell>
          <cell r="B10010" t="str">
            <v xml:space="preserve">JOGO DE TRANQUETA E ROSETA REDONDA DE SOBREPOR SEM FUROS, EM LATAO CROMADO, DIAMETRO *50* MM, PARA FECHADURA DE PORTA DE BANHEIRO                                                                                                                                                                                                                                                                                                                                                                         </v>
          </cell>
          <cell r="C10010" t="str">
            <v xml:space="preserve">JG    </v>
          </cell>
          <cell r="D10010" t="str">
            <v>CR</v>
          </cell>
          <cell r="E10010" t="str">
            <v>51,96</v>
          </cell>
        </row>
        <row r="10011">
          <cell r="A10011">
            <v>10908</v>
          </cell>
          <cell r="B10011" t="str">
            <v xml:space="preserve">JUNCAO DE REDUCAO INVERTIDA, PVC SOLDAVEL, 100 X 50 MM, SERIE NORMAL PARA ESGOTO PREDIAL                                                                                                                                                                                                                                                                                                                                                                                                                  </v>
          </cell>
          <cell r="C10011" t="str">
            <v xml:space="preserve">UN    </v>
          </cell>
          <cell r="D10011" t="str">
            <v>CR</v>
          </cell>
          <cell r="E10011" t="str">
            <v>17,27</v>
          </cell>
        </row>
        <row r="10012">
          <cell r="A10012">
            <v>10909</v>
          </cell>
          <cell r="B10012" t="str">
            <v xml:space="preserve">JUNCAO DE REDUCAO INVERTIDA, PVC SOLDAVEL, 100 X 75 MM, SERIE NORMAL PARA ESGOTO PREDIAL                                                                                                                                                                                                                                                                                                                                                                                                                  </v>
          </cell>
          <cell r="C10012" t="str">
            <v xml:space="preserve">UN    </v>
          </cell>
          <cell r="D10012" t="str">
            <v>CR</v>
          </cell>
          <cell r="E10012" t="str">
            <v>20,09</v>
          </cell>
        </row>
        <row r="10013">
          <cell r="A10013">
            <v>3669</v>
          </cell>
          <cell r="B10013" t="str">
            <v xml:space="preserve">JUNCAO DE REDUCAO INVERTIDA, PVC SOLDAVEL, 75 X 50 MM, SERIE NORMAL PARA ESGOTO PREDIAL                                                                                                                                                                                                                                                                                                                                                                                                                   </v>
          </cell>
          <cell r="C10013" t="str">
            <v xml:space="preserve">UN    </v>
          </cell>
          <cell r="D10013" t="str">
            <v>CR</v>
          </cell>
          <cell r="E10013" t="str">
            <v>12,34</v>
          </cell>
        </row>
        <row r="10014">
          <cell r="A10014">
            <v>20139</v>
          </cell>
          <cell r="B10014" t="str">
            <v xml:space="preserve">JUNCAO DUPLA, PVC SERIE R, DN 100 X 100 X 100 MM, PARA ESGOTO PREDIAL                                                                                                                                                                                                                                                                                                                                                                                                                                     </v>
          </cell>
          <cell r="C10014" t="str">
            <v xml:space="preserve">UN    </v>
          </cell>
          <cell r="D10014" t="str">
            <v>CR</v>
          </cell>
          <cell r="E10014" t="str">
            <v>106,13</v>
          </cell>
        </row>
        <row r="10015">
          <cell r="A10015">
            <v>3668</v>
          </cell>
          <cell r="B10015" t="str">
            <v xml:space="preserve">JUNCAO DUPLA, PVC SOLDAVEL, DN 100 X 100 X 100 MM , SERIE NORMAL PARA ESGOTO PREDIAL                                                                                                                                                                                                                                                                                                                                                                                                                      </v>
          </cell>
          <cell r="C10015" t="str">
            <v xml:space="preserve">UN    </v>
          </cell>
          <cell r="D10015" t="str">
            <v>CR</v>
          </cell>
          <cell r="E10015" t="str">
            <v>37,91</v>
          </cell>
        </row>
        <row r="10016">
          <cell r="A10016">
            <v>10911</v>
          </cell>
          <cell r="B10016" t="str">
            <v xml:space="preserve">JUNCAO INVERTIDA, PVC SOLDAVEL, 75 X 75 MM, SERIE NORMAL PARA ESGOTO PREDIAL                                                                                                                                                                                                                                                                                                                                                                                                                              </v>
          </cell>
          <cell r="C10016" t="str">
            <v xml:space="preserve">UN    </v>
          </cell>
          <cell r="D10016" t="str">
            <v>CR</v>
          </cell>
          <cell r="E10016" t="str">
            <v>16,62</v>
          </cell>
        </row>
        <row r="10017">
          <cell r="A10017">
            <v>3659</v>
          </cell>
          <cell r="B10017" t="str">
            <v xml:space="preserve">JUNCAO SIMPLES DE REDUCAO, PVC, DN 100 X 50 MM, SERIE NORMAL PARA ESGOTO PREDIAL                                                                                                                                                                                                                                                                                                                                                                                                                          </v>
          </cell>
          <cell r="C10017" t="str">
            <v xml:space="preserve">UN    </v>
          </cell>
          <cell r="D10017" t="str">
            <v>CR</v>
          </cell>
          <cell r="E10017" t="str">
            <v>16,93</v>
          </cell>
        </row>
        <row r="10018">
          <cell r="A10018">
            <v>3660</v>
          </cell>
          <cell r="B10018" t="str">
            <v xml:space="preserve">JUNCAO SIMPLES DE REDUCAO, PVC, DN 100 X 75 MM, SERIE NORMAL PARA ESGOTO PREDIAL                                                                                                                                                                                                                                                                                                                                                                                                                          </v>
          </cell>
          <cell r="C10018" t="str">
            <v xml:space="preserve">UN    </v>
          </cell>
          <cell r="D10018" t="str">
            <v>CR</v>
          </cell>
          <cell r="E10018" t="str">
            <v>21,89</v>
          </cell>
        </row>
        <row r="10019">
          <cell r="A10019">
            <v>20144</v>
          </cell>
          <cell r="B10019" t="str">
            <v xml:space="preserve">JUNCAO SIMPLES, PVC SERIE R, DN 100 X 100 MM, PARA ESGOTO PREDIAL                                                                                                                                                                                                                                                                                                                                                                                                                                         </v>
          </cell>
          <cell r="C10019" t="str">
            <v xml:space="preserve">UN    </v>
          </cell>
          <cell r="D10019" t="str">
            <v>CR</v>
          </cell>
          <cell r="E10019" t="str">
            <v>49,04</v>
          </cell>
        </row>
        <row r="10020">
          <cell r="A10020">
            <v>20143</v>
          </cell>
          <cell r="B10020" t="str">
            <v xml:space="preserve">JUNCAO SIMPLES, PVC SERIE R, DN 100 X 75 MM, PARA ESGOTO PREDIAL                                                                                                                                                                                                                                                                                                                                                                                                                                          </v>
          </cell>
          <cell r="C10020" t="str">
            <v xml:space="preserve">UN    </v>
          </cell>
          <cell r="D10020" t="str">
            <v>CR</v>
          </cell>
          <cell r="E10020" t="str">
            <v>62,74</v>
          </cell>
        </row>
        <row r="10021">
          <cell r="A10021">
            <v>20145</v>
          </cell>
          <cell r="B10021" t="str">
            <v xml:space="preserve">JUNCAO SIMPLES, PVC SERIE R, DN 150 X 100 MM, PARA ESGOTO PREDIAL                                                                                                                                                                                                                                                                                                                                                                                                                                         </v>
          </cell>
          <cell r="C10021" t="str">
            <v xml:space="preserve">UN    </v>
          </cell>
          <cell r="D10021" t="str">
            <v>CR</v>
          </cell>
          <cell r="E10021" t="str">
            <v>121,02</v>
          </cell>
        </row>
        <row r="10022">
          <cell r="A10022">
            <v>20146</v>
          </cell>
          <cell r="B10022" t="str">
            <v xml:space="preserve">JUNCAO SIMPLES, PVC SERIE R, DN 150 X 150 MM, PARA ESGOTO PREDIAL                                                                                                                                                                                                                                                                                                                                                                                                                                         </v>
          </cell>
          <cell r="C10022" t="str">
            <v xml:space="preserve">UN    </v>
          </cell>
          <cell r="D10022" t="str">
            <v>CR</v>
          </cell>
          <cell r="E10022" t="str">
            <v>165,43</v>
          </cell>
        </row>
        <row r="10023">
          <cell r="A10023">
            <v>20140</v>
          </cell>
          <cell r="B10023" t="str">
            <v xml:space="preserve">JUNCAO SIMPLES, PVC SERIE R, DN 40 X 40 MM, PARA ESGOTO PREDIAL                                                                                                                                                                                                                                                                                                                                                                                                                                           </v>
          </cell>
          <cell r="C10023" t="str">
            <v xml:space="preserve">UN    </v>
          </cell>
          <cell r="D10023" t="str">
            <v>CR</v>
          </cell>
          <cell r="E10023" t="str">
            <v>7,76</v>
          </cell>
        </row>
        <row r="10024">
          <cell r="A10024">
            <v>20141</v>
          </cell>
          <cell r="B10024" t="str">
            <v xml:space="preserve">JUNCAO SIMPLES, PVC SERIE R, DN 50 X 50 MM, PARA ESGOTO PREDIAL                                                                                                                                                                                                                                                                                                                                                                                                                                           </v>
          </cell>
          <cell r="C10024" t="str">
            <v xml:space="preserve">UN    </v>
          </cell>
          <cell r="D10024" t="str">
            <v>CR</v>
          </cell>
          <cell r="E10024" t="str">
            <v>19,01</v>
          </cell>
        </row>
        <row r="10025">
          <cell r="A10025">
            <v>20142</v>
          </cell>
          <cell r="B10025" t="str">
            <v xml:space="preserve">JUNCAO SIMPLES, PVC SERIE R, DN 75 X 75 MM, PARA ESGOTO PREDIAL                                                                                                                                                                                                                                                                                                                                                                                                                                           </v>
          </cell>
          <cell r="C10025" t="str">
            <v xml:space="preserve">UN    </v>
          </cell>
          <cell r="D10025" t="str">
            <v>CR</v>
          </cell>
          <cell r="E10025" t="str">
            <v>33,43</v>
          </cell>
        </row>
        <row r="10026">
          <cell r="A10026">
            <v>3670</v>
          </cell>
          <cell r="B10026" t="str">
            <v xml:space="preserve">JUNCAO SIMPLES, PVC, 45 GRAUS, DN 100 X 100 MM, SERIE NORMAL PARA ESGOTO PREDIAL                                                                                                                                                                                                                                                                                                                                                                                                                          </v>
          </cell>
          <cell r="C10026" t="str">
            <v xml:space="preserve">UN    </v>
          </cell>
          <cell r="D10026" t="str">
            <v>CR</v>
          </cell>
          <cell r="E10026" t="str">
            <v>21,74</v>
          </cell>
        </row>
        <row r="10027">
          <cell r="A10027">
            <v>3666</v>
          </cell>
          <cell r="B10027" t="str">
            <v xml:space="preserve">JUNCAO SIMPLES, PVC, 45 GRAUS, DN 40 X 40 MM, SERIE NORMAL PARA ESGOTO PREDIAL                                                                                                                                                                                                                                                                                                                                                                                                                            </v>
          </cell>
          <cell r="C10027" t="str">
            <v xml:space="preserve">UN    </v>
          </cell>
          <cell r="D10027" t="str">
            <v>CR</v>
          </cell>
          <cell r="E10027" t="str">
            <v>3,42</v>
          </cell>
        </row>
        <row r="10028">
          <cell r="A10028">
            <v>3662</v>
          </cell>
          <cell r="B10028" t="str">
            <v xml:space="preserve">JUNCAO SIMPLES, PVC, 45 GRAUS, DN 50 X 50 MM, SERIE NORMAL PARA ESGOTO PREDIAL                                                                                                                                                                                                                                                                                                                                                                                                                            </v>
          </cell>
          <cell r="C10028" t="str">
            <v xml:space="preserve">UN    </v>
          </cell>
          <cell r="D10028" t="str">
            <v>CR</v>
          </cell>
          <cell r="E10028" t="str">
            <v>8,92</v>
          </cell>
        </row>
        <row r="10029">
          <cell r="A10029">
            <v>3658</v>
          </cell>
          <cell r="B10029" t="str">
            <v xml:space="preserve">JUNCAO SIMPLES, PVC, 45 GRAUS, DN 75 X 75 MM, SERIE NORMAL PARA ESGOTO PREDIAL                                                                                                                                                                                                                                                                                                                                                                                                                            </v>
          </cell>
          <cell r="C10029" t="str">
            <v xml:space="preserve">UN    </v>
          </cell>
          <cell r="D10029" t="str">
            <v>CR</v>
          </cell>
          <cell r="E10029" t="str">
            <v>16,90</v>
          </cell>
        </row>
        <row r="10030">
          <cell r="A10030">
            <v>14157</v>
          </cell>
          <cell r="B10030" t="str">
            <v xml:space="preserve">JUNCAO 2 GARRAS PARA FITA PERFURADA                                                                                                                                                                                                                                                                                                                                                                                                                                                                       </v>
          </cell>
          <cell r="C10030" t="str">
            <v xml:space="preserve">UN    </v>
          </cell>
          <cell r="D10030" t="str">
            <v>AS</v>
          </cell>
          <cell r="E10030" t="str">
            <v>1,22</v>
          </cell>
        </row>
        <row r="10031">
          <cell r="A10031">
            <v>42696</v>
          </cell>
          <cell r="B10031" t="str">
            <v xml:space="preserve">JUNCAO, PVC, 45 GRAUS, JE, BBB, DN 150 MM, PARA TUBO CORRUGADO E/OU LISO, REDE COLETORA DE ESGOTO                                                                                                                                                                                                                                                                                                                                                                                                         </v>
          </cell>
          <cell r="C10031" t="str">
            <v xml:space="preserve">UN    </v>
          </cell>
          <cell r="D10031" t="str">
            <v>CR</v>
          </cell>
          <cell r="E10031" t="str">
            <v>134,05</v>
          </cell>
        </row>
        <row r="10032">
          <cell r="A10032">
            <v>39875</v>
          </cell>
          <cell r="B10032" t="str">
            <v xml:space="preserve">JUNTA DE EXPANSAO BRONZE/LATAO (REF 900), PONTA X PONTA, 35 MM                                                                                                                                                                                                                                                                                                                                                                                                                                            </v>
          </cell>
          <cell r="C10032" t="str">
            <v xml:space="preserve">UN    </v>
          </cell>
          <cell r="D10032" t="str">
            <v>AS</v>
          </cell>
          <cell r="E10032" t="str">
            <v>597,88</v>
          </cell>
        </row>
        <row r="10033">
          <cell r="A10033">
            <v>39876</v>
          </cell>
          <cell r="B10033" t="str">
            <v xml:space="preserve">JUNTA DE EXPANSAO BRONZE/LATAO (REF 900), PONTA X PONTA, 42 MM                                                                                                                                                                                                                                                                                                                                                                                                                                            </v>
          </cell>
          <cell r="C10033" t="str">
            <v xml:space="preserve">UN    </v>
          </cell>
          <cell r="D10033" t="str">
            <v>AS</v>
          </cell>
          <cell r="E10033" t="str">
            <v>748,55</v>
          </cell>
        </row>
        <row r="10034">
          <cell r="A10034">
            <v>39877</v>
          </cell>
          <cell r="B10034" t="str">
            <v xml:space="preserve">JUNTA DE EXPANSAO BRONZE/LATAO (REF 900), PONTA X PONTA, 54 MM                                                                                                                                                                                                                                                                                                                                                                                                                                            </v>
          </cell>
          <cell r="C10034" t="str">
            <v xml:space="preserve">UN    </v>
          </cell>
          <cell r="D10034" t="str">
            <v>AS</v>
          </cell>
          <cell r="E10034" t="str">
            <v>1.038,21</v>
          </cell>
        </row>
        <row r="10035">
          <cell r="A10035">
            <v>39878</v>
          </cell>
          <cell r="B10035" t="str">
            <v xml:space="preserve">JUNTA DE EXPANSAO BRONZE/LATAO (REF 900), PONTA X PONTA, 66 MM                                                                                                                                                                                                                                                                                                                                                                                                                                            </v>
          </cell>
          <cell r="C10035" t="str">
            <v xml:space="preserve">UN    </v>
          </cell>
          <cell r="D10035" t="str">
            <v>AS</v>
          </cell>
          <cell r="E10035" t="str">
            <v>1.371,30</v>
          </cell>
        </row>
        <row r="10036">
          <cell r="A10036">
            <v>39872</v>
          </cell>
          <cell r="B10036" t="str">
            <v xml:space="preserve">JUNTA DE EXPANSAO DE COBRE (REF 900), PONTA X PONTA, 15 MM                                                                                                                                                                                                                                                                                                                                                                                                                                                </v>
          </cell>
          <cell r="C10036" t="str">
            <v xml:space="preserve">UN    </v>
          </cell>
          <cell r="D10036" t="str">
            <v>AS</v>
          </cell>
          <cell r="E10036" t="str">
            <v>410,01</v>
          </cell>
        </row>
        <row r="10037">
          <cell r="A10037">
            <v>39873</v>
          </cell>
          <cell r="B10037" t="str">
            <v xml:space="preserve">JUNTA DE EXPANSAO DE COBRE (REF 900), PONTA X PONTA, 22 MM                                                                                                                                                                                                                                                                                                                                                                                                                                                </v>
          </cell>
          <cell r="C10037" t="str">
            <v xml:space="preserve">UN    </v>
          </cell>
          <cell r="D10037" t="str">
            <v>AS</v>
          </cell>
          <cell r="E10037" t="str">
            <v>475,59</v>
          </cell>
        </row>
        <row r="10038">
          <cell r="A10038">
            <v>39874</v>
          </cell>
          <cell r="B10038" t="str">
            <v xml:space="preserve">JUNTA DE EXPANSAO DE COBRE (REF 900), PONTA X PONTA, 28 MM                                                                                                                                                                                                                                                                                                                                                                                                                                                </v>
          </cell>
          <cell r="C10038" t="str">
            <v xml:space="preserve">UN    </v>
          </cell>
          <cell r="D10038" t="str">
            <v>AS</v>
          </cell>
          <cell r="E10038" t="str">
            <v>522,37</v>
          </cell>
        </row>
        <row r="10039">
          <cell r="A10039">
            <v>3674</v>
          </cell>
          <cell r="B10039" t="str">
            <v xml:space="preserve">JUNTA DILATACAO ELASTICA PARA CONCRETO (FUGENBAND) O-12, ATE 5 MCA                                                                                                                                                                                                                                                                                                                                                                                                                                        </v>
          </cell>
          <cell r="C10039" t="str">
            <v xml:space="preserve">M     </v>
          </cell>
          <cell r="D10039" t="str">
            <v>AS</v>
          </cell>
          <cell r="E10039" t="str">
            <v>86,56</v>
          </cell>
        </row>
        <row r="10040">
          <cell r="A10040">
            <v>3681</v>
          </cell>
          <cell r="B10040" t="str">
            <v xml:space="preserve">JUNTA DILATACAO ELASTICA PARA CONCRETO (FUGENBAND) O-22, ATE 30 MCA                                                                                                                                                                                                                                                                                                                                                                                                                                       </v>
          </cell>
          <cell r="C10040" t="str">
            <v xml:space="preserve">M     </v>
          </cell>
          <cell r="D10040" t="str">
            <v>AS</v>
          </cell>
          <cell r="E10040" t="str">
            <v>128,78</v>
          </cell>
        </row>
        <row r="10041">
          <cell r="A10041">
            <v>3676</v>
          </cell>
          <cell r="B10041" t="str">
            <v xml:space="preserve">JUNTA DILATACAO ELASTICA PARA CONCRETO (FUGENBAND) O-35/10, ATE 100 MCA                                                                                                                                                                                                                                                                                                                                                                                                                                   </v>
          </cell>
          <cell r="C10041" t="str">
            <v xml:space="preserve">M     </v>
          </cell>
          <cell r="D10041" t="str">
            <v>AS</v>
          </cell>
          <cell r="E10041" t="str">
            <v>484,67</v>
          </cell>
        </row>
        <row r="10042">
          <cell r="A10042">
            <v>3679</v>
          </cell>
          <cell r="B10042" t="str">
            <v xml:space="preserve">JUNTA DILATACAO ELASTICA PARA CONCRETO (FUGENBAND) O-35/6, ATE 100 MCA                                                                                                                                                                                                                                                                                                                                                                                                                                    </v>
          </cell>
          <cell r="C10042" t="str">
            <v xml:space="preserve">M     </v>
          </cell>
          <cell r="D10042" t="str">
            <v>AS</v>
          </cell>
          <cell r="E10042" t="str">
            <v>400,97</v>
          </cell>
        </row>
        <row r="10043">
          <cell r="A10043">
            <v>3672</v>
          </cell>
          <cell r="B10043" t="str">
            <v xml:space="preserve">JUNTA PLASTICA DE DILATACAO PARA PISOS, COR CINZA, 10 X 4,5 MM (ALTURA X ESPESSURA)                                                                                                                                                                                                                                                                                                                                                                                                                       </v>
          </cell>
          <cell r="C10043" t="str">
            <v xml:space="preserve">M     </v>
          </cell>
          <cell r="D10043" t="str">
            <v>AS</v>
          </cell>
          <cell r="E10043" t="str">
            <v>1,36</v>
          </cell>
        </row>
        <row r="10044">
          <cell r="A10044">
            <v>3671</v>
          </cell>
          <cell r="B10044" t="str">
            <v xml:space="preserve">JUNTA PLASTICA DE DILATACAO PARA PISOS, COR CINZA, 17 X 3 MM (ALTURA X ESPESSURA)                                                                                                                                                                                                                                                                                                                                                                                                                         </v>
          </cell>
          <cell r="C10044" t="str">
            <v xml:space="preserve">M     </v>
          </cell>
          <cell r="D10044" t="str">
            <v>AS</v>
          </cell>
          <cell r="E10044" t="str">
            <v>1,29</v>
          </cell>
        </row>
        <row r="10045">
          <cell r="A10045">
            <v>3673</v>
          </cell>
          <cell r="B10045" t="str">
            <v xml:space="preserve">JUNTA PLASTICA DE DILATACAO PARA PISOS, COR CINZA, 27 X 3 MM (ALTURA X ESPESSURA)                                                                                                                                                                                                                                                                                                                                                                                                                         </v>
          </cell>
          <cell r="C10045" t="str">
            <v xml:space="preserve">M     </v>
          </cell>
          <cell r="D10045" t="str">
            <v>AS</v>
          </cell>
          <cell r="E10045" t="str">
            <v>2,02</v>
          </cell>
        </row>
        <row r="10046">
          <cell r="A10046">
            <v>38394</v>
          </cell>
          <cell r="B10046" t="str">
            <v xml:space="preserve">KIT ACESSORIOS PARA COMPRESSOR DE AR, 5 PECAS (PISTOLAS PINTURA, LIMPEZA E PULVERIZACAO, CALIBRADOR E MANGUEIRA)                                                                                                                                                                                                                                                                                                                                                                                          </v>
          </cell>
          <cell r="C10046" t="str">
            <v xml:space="preserve">UN    </v>
          </cell>
          <cell r="D10046" t="str">
            <v>CR</v>
          </cell>
          <cell r="E10046" t="str">
            <v>358,78</v>
          </cell>
        </row>
        <row r="10047">
          <cell r="A10047">
            <v>3729</v>
          </cell>
          <cell r="B10047" t="str">
            <v xml:space="preserve">KIT CAVALETE, PVC, COM REGISTRO, PARA HIDROMETRO, BITOLAS 1/2" OU 3/4" - COMPLETO                                                                                                                                                                                                                                                                                                                                                                                                                         </v>
          </cell>
          <cell r="C10047" t="str">
            <v xml:space="preserve">UN    </v>
          </cell>
          <cell r="D10047" t="str">
            <v>CR</v>
          </cell>
          <cell r="E10047" t="str">
            <v>132,90</v>
          </cell>
        </row>
        <row r="10048">
          <cell r="A10048">
            <v>39357</v>
          </cell>
          <cell r="B10048" t="str">
            <v xml:space="preserve">KIT CHASSI COZINHA, CUBA SIMPLES SEM MAQUINA LAVAR LOUCA, INSTAL. PEX, QUADRO METALICO C/ TRAVESSA C/ FURO P/ESGOTO DN 50 MM E FUROS SUPERIORES P/AGUA, *340* X *650* MM (L X H), P/ CONEXAO COM ANEL DESLIZANTE (CONJUNTO COMPLETO)                                                                                                                                                                                                                                                                      </v>
          </cell>
          <cell r="C10048" t="str">
            <v xml:space="preserve">UN    </v>
          </cell>
          <cell r="D10048" t="str">
            <v>AS</v>
          </cell>
          <cell r="E10048" t="str">
            <v>52,21</v>
          </cell>
        </row>
        <row r="10049">
          <cell r="A10049">
            <v>39358</v>
          </cell>
          <cell r="B10049" t="str">
            <v xml:space="preserve">KIT CHASSI COZINHA, CUBA SIMPLES SEM MAQUINA LAVAR LOUCA, INSTAL. PEX, QUADRO METALICO C/ TRAVESSA COM FURO P/ESGOTO DN 50 MM E FUROS SUPERIORES P/AGUA, *340* X *650* MM (L X H), P/ CONEXAO COM CRIMPAGEM (CONJUNTO COMPLETO)                                                                                                                                                                                                                                                                           </v>
          </cell>
          <cell r="C10049" t="str">
            <v xml:space="preserve">UN    </v>
          </cell>
          <cell r="D10049" t="str">
            <v>AS</v>
          </cell>
          <cell r="E10049" t="str">
            <v>52,21</v>
          </cell>
        </row>
        <row r="10050">
          <cell r="A10050">
            <v>39355</v>
          </cell>
          <cell r="B10050" t="str">
            <v xml:space="preserve">KIT CHASSI TANQUE E MAQUINA LAVAR ROUPA, INSTAL. PEX, QUADRO METALICO C/ TRAVESSA C/ FURO P/ ESGOTO DN 50 MM, FURO LATERAL P/ MAQUINA E FUROS SUPERIORES P/ AGUA, *344* X *442* MM (L X H), P/ CONEXAO COM ANEL DESLIZANTE (CONJUNTO COMPLETO)                                                                                                                                                                                                                                                            </v>
          </cell>
          <cell r="C10050" t="str">
            <v xml:space="preserve">UN    </v>
          </cell>
          <cell r="D10050" t="str">
            <v>AS</v>
          </cell>
          <cell r="E10050" t="str">
            <v>76,07</v>
          </cell>
        </row>
        <row r="10051">
          <cell r="A10051">
            <v>39356</v>
          </cell>
          <cell r="B10051" t="str">
            <v xml:space="preserve">KIT CHASSI TANQUE E MAQUINA LAVAR ROUPA, INSTAL. PEX, QUADRO METALICO C/ TRAVESSA C/ FURO P/ ESGOTO DN 50 MM, FURO LATERAL P/MAQUINA E FUROS SUPERIORES P/AGUA, *344* X *442* MM (L X H), P/ CONEXAO COM CRIMPAGEM (CONJUNTO COMPLETO)                                                                                                                                                                                                                                                                    </v>
          </cell>
          <cell r="C10051" t="str">
            <v xml:space="preserve">UN    </v>
          </cell>
          <cell r="D10051" t="str">
            <v>AS</v>
          </cell>
          <cell r="E10051" t="str">
            <v>72,60</v>
          </cell>
        </row>
        <row r="10052">
          <cell r="A10052">
            <v>39353</v>
          </cell>
          <cell r="B10052" t="str">
            <v xml:space="preserve">KIT CHUVEIRO, INSTAL. PEX, QUADRO METALICO C/ 2 TRAVESSAS, SUPERIOR C/ ESPERA P/ CHUVEIRO, INFERIOR C/ 2 REGISTROS DE PRESSAO 1/2 ", *390* X *900* MM (L X H), CONEXAO COM ANEL DESLIZANTE (CONJUNTO COMPLETO)                                                                                                                                                                                                                                                                                            </v>
          </cell>
          <cell r="C10052" t="str">
            <v xml:space="preserve">UN    </v>
          </cell>
          <cell r="D10052" t="str">
            <v>AS</v>
          </cell>
          <cell r="E10052" t="str">
            <v>166,66</v>
          </cell>
        </row>
        <row r="10053">
          <cell r="A10053">
            <v>39354</v>
          </cell>
          <cell r="B10053" t="str">
            <v xml:space="preserve">KIT CHUVEIRO, INSTAL. PEX, QUADRO METALICO C/2 TRAVESSAS, SUPERIOR C/ ESPERA P/ CHUVEIRO E INFERIOR C/2 REGISTROS DE PRESSAO 1/2 ", *390* X *900* MM (L X H), CONEXAO COM CRIMPAGEM (CONJUNTO COMPLETO)                                                                                                                                                                                                                                                                                                   </v>
          </cell>
          <cell r="C10053" t="str">
            <v xml:space="preserve">UN    </v>
          </cell>
          <cell r="D10053" t="str">
            <v>AS</v>
          </cell>
          <cell r="E10053" t="str">
            <v>351,63</v>
          </cell>
        </row>
        <row r="10054">
          <cell r="A10054">
            <v>39398</v>
          </cell>
          <cell r="B10054" t="str">
            <v xml:space="preserve">KIT DE ACESSORIOS PARA BANHEIRO EM METAL CROMADO, 5 PECAS                                                                                                                                                                                                                                                                                                                                                                                                                                                 </v>
          </cell>
          <cell r="C10054" t="str">
            <v xml:space="preserve">UN    </v>
          </cell>
          <cell r="D10054" t="str">
            <v>CR</v>
          </cell>
          <cell r="E10054" t="str">
            <v>175,18</v>
          </cell>
        </row>
        <row r="10055">
          <cell r="A10055">
            <v>13343</v>
          </cell>
          <cell r="B10055" t="str">
            <v xml:space="preserve">KIT DE MATERIAIS PARA BRACADEIRA PARA FIXACAO EM POSTE CIRCULAR, CONTEM TRES FIXADORES E UM ROLO DE FITA DE 3 M EM ACO CARBONO                                                                                                                                                                                                                                                                                                                                                                            </v>
          </cell>
          <cell r="C10055" t="str">
            <v xml:space="preserve">UN    </v>
          </cell>
          <cell r="D10055" t="str">
            <v>AS</v>
          </cell>
          <cell r="E10055" t="str">
            <v>50,07</v>
          </cell>
        </row>
        <row r="10056">
          <cell r="A10056">
            <v>12118</v>
          </cell>
          <cell r="B10056" t="str">
            <v xml:space="preserve">KIT DE PROTECAO ARSTOP PARA AR CONDICIONADO, TOMADA PADRAO 2P+T 20 A, COM DISJUNTOR UNIPOLAR DIN 20A                                                                                                                                                                                                                                                                                                                                                                                                      </v>
          </cell>
          <cell r="C10056" t="str">
            <v xml:space="preserve">UN    </v>
          </cell>
          <cell r="D10056" t="str">
            <v>CR</v>
          </cell>
          <cell r="E10056" t="str">
            <v>26,61</v>
          </cell>
        </row>
        <row r="10057">
          <cell r="A10057">
            <v>39482</v>
          </cell>
          <cell r="B10057" t="str">
            <v xml:space="preserve">KIT PORTA PRONTA DE MADEIRA, FOLHA LEVE (NBR 15930) DE 600 X 2100 MM OU 700 X 2100 MM, DE 35 MM A 40 MM DE ESPESSURA, COM MARCO EM ACO, NUCLEO COLMEIA, CAPA LISA EM HDF, ACABAMENTO MELAMINICO BRANCO (INCLUI MARCO, ALIZARES, DOBRADICAS E FECHADURA)                                                                                                                                                                                                                                                   </v>
          </cell>
          <cell r="C10057" t="str">
            <v xml:space="preserve">UN    </v>
          </cell>
          <cell r="D10057" t="str">
            <v>CR</v>
          </cell>
          <cell r="E10057" t="str">
            <v>631,27</v>
          </cell>
        </row>
        <row r="10058">
          <cell r="A10058">
            <v>39486</v>
          </cell>
          <cell r="B10058" t="str">
            <v xml:space="preserve">KIT PORTA PRONTA DE MADEIRA, FOLHA LEVE (NBR 15930) DE 600 X 2100 MM OU 700 X 2100 MM, DE 35 MM A 40 MM DE ESPESSURA, NUCLEO COLMEIA, ESTRUTURA USINADA PARA FECHADURA, CAPA LISA EM HDF, ACABAMENTO EM PRIMER PARA PINTURA (INCLUI MARCO, ALIZARES E DOBRADICAS)                                                                                                                                                                                                                                         </v>
          </cell>
          <cell r="C10058" t="str">
            <v xml:space="preserve">UN    </v>
          </cell>
          <cell r="D10058" t="str">
            <v>CR</v>
          </cell>
          <cell r="E10058" t="str">
            <v>515,20</v>
          </cell>
        </row>
        <row r="10059">
          <cell r="A10059">
            <v>39484</v>
          </cell>
          <cell r="B10059" t="str">
            <v xml:space="preserve">KIT PORTA PRONTA DE MADEIRA, FOLHA LEVE (NBR 15930) DE 800 X 2100 MM, DE 35 MM A 40 MM DE ESPESSURA, COM MARCO EM ACO, NUCLEO COLMEIA, CAPA LISA EM HDF, ACABAMENTO MELAMINICO BRANCO (INCLUI MARCO, ALIZARES, DOBRADICAS E FECHADURA)                                                                                                                                                                                                                                                                    </v>
          </cell>
          <cell r="C10059" t="str">
            <v xml:space="preserve">UN    </v>
          </cell>
          <cell r="D10059" t="str">
            <v>CR</v>
          </cell>
          <cell r="E10059" t="str">
            <v>631,27</v>
          </cell>
        </row>
        <row r="10060">
          <cell r="A10060">
            <v>39488</v>
          </cell>
          <cell r="B10060" t="str">
            <v xml:space="preserve">KIT PORTA PRONTA DE MADEIRA, FOLHA LEVE (NBR 15930) DE 800 X 2100 MM, DE 35 MM A 40 MM DE ESPESSURA, NUCLEO COLMEIA, ESTRUTURA USINADA PARA FECHADURA, CAPA LISA EM HDF, ACABAMENTO EM PRIMER PARA PINTURA (INCLUI MARCO, ALIZARES E DOBRADICAS)                                                                                                                                                                                                                                                          </v>
          </cell>
          <cell r="C10060" t="str">
            <v xml:space="preserve">UN    </v>
          </cell>
          <cell r="D10060" t="str">
            <v>CR</v>
          </cell>
          <cell r="E10060" t="str">
            <v>523,64</v>
          </cell>
        </row>
        <row r="10061">
          <cell r="A10061">
            <v>39485</v>
          </cell>
          <cell r="B10061" t="str">
            <v xml:space="preserve">KIT PORTA PRONTA DE MADEIRA, FOLHA LEVE (NBR 15930) DE 900 X 2100 MM, DE 35 MM A 40 MM DE ESPESSURA, COM MARCO EM ACO, NUCLEO COLMEIA, CAPA LISA EM HDF, ACABAMENTO MELAMINICO BRANCO (INCLUI MARCO, ALIZARES, DOBRADICAS E FECHADURA)                                                                                                                                                                                                                                                                    </v>
          </cell>
          <cell r="C10061" t="str">
            <v xml:space="preserve">UN    </v>
          </cell>
          <cell r="D10061" t="str">
            <v>CR</v>
          </cell>
          <cell r="E10061" t="str">
            <v>631,27</v>
          </cell>
        </row>
        <row r="10062">
          <cell r="A10062">
            <v>39489</v>
          </cell>
          <cell r="B10062" t="str">
            <v xml:space="preserve">KIT PORTA PRONTA DE MADEIRA, FOLHA LEVE (NBR 15930) DE 900 X 2100 MM, DE 35 MM A 40 MM DE ESPESSURA, NUCLEO COLMEIA, ESTRUTURA USINADA PARA FECHADURA, CAPA LISA EM HDF, ACABAMENTO EM PRIMER PARA PINTURA (INCLUI MARCO, ALIZARES E DOBRADICAS)                                                                                                                                                                                                                                                          </v>
          </cell>
          <cell r="C10062" t="str">
            <v xml:space="preserve">UN    </v>
          </cell>
          <cell r="D10062" t="str">
            <v>CR</v>
          </cell>
          <cell r="E10062" t="str">
            <v>532,52</v>
          </cell>
        </row>
        <row r="10063">
          <cell r="A10063">
            <v>39490</v>
          </cell>
          <cell r="B10063" t="str">
            <v xml:space="preserve">KIT PORTA PRONTA DE MADEIRA, FOLHA MEDIA (NBR 15930) DE 600 X 2100 MM OU 700 X 2100 MM, DE 35 MM A 40 MM DE ESPESSURA, NUCLEO SEMI-SOLIDO (SARRAFEADO), ESTRUTURA USINADA PARA FECHADURA, CAPA LISA EM HDF, ACABAMENTO MELAMINICO BRANCO (INCLUI MARCO, ALIZARES E DOBRADICAS)                                                                                                                                                                                                                            </v>
          </cell>
          <cell r="C10063" t="str">
            <v xml:space="preserve">UN    </v>
          </cell>
          <cell r="D10063" t="str">
            <v>CR</v>
          </cell>
          <cell r="E10063" t="str">
            <v>793,52</v>
          </cell>
        </row>
        <row r="10064">
          <cell r="A10064">
            <v>39494</v>
          </cell>
          <cell r="B10064" t="str">
            <v xml:space="preserve">KIT PORTA PRONTA DE MADEIRA, FOLHA MEDIA (NBR 15930) DE 600 X 2100 MM, DE 35 MM A 40 MM DE ESPESSURA, NUCLEO SEMI-SOLIDO (SARRAFEADO), ESTRUTURA USINADA PARA FECHADURA, CAPA LISA EM HDF, ACABAMENTO EM PRIMER PARA PINTURA (INCLUI MARCO, ALIZARES E DOBRADICAS)                                                                                                                                                                                                                                        </v>
          </cell>
          <cell r="C10064" t="str">
            <v xml:space="preserve">UN    </v>
          </cell>
          <cell r="D10064" t="str">
            <v>CR</v>
          </cell>
          <cell r="E10064" t="str">
            <v>569,81</v>
          </cell>
        </row>
        <row r="10065">
          <cell r="A10065">
            <v>39495</v>
          </cell>
          <cell r="B10065" t="str">
            <v xml:space="preserve">KIT PORTA PRONTA DE MADEIRA, FOLHA MEDIA (NBR 15930) DE 700 X 2100 MM, DE 35 MM A 40 MM DE ESPESSURA, NUCLEO SEMI-SOLIDO (SARRAFEADO), ESTRUTURA USINADA PARA FECHADURA, CAPA LISA EM HDF, ACABAMENTO EM PRIMER PARA PINTURA (INCLUI MARCO, ALIZARES E DOBRADICAS)                                                                                                                                                                                                                                        </v>
          </cell>
          <cell r="C10065" t="str">
            <v xml:space="preserve">UN    </v>
          </cell>
          <cell r="D10065" t="str">
            <v>CR</v>
          </cell>
          <cell r="E10065" t="str">
            <v>642,10</v>
          </cell>
        </row>
        <row r="10066">
          <cell r="A10066">
            <v>39496</v>
          </cell>
          <cell r="B10066" t="str">
            <v xml:space="preserve">KIT PORTA PRONTA DE MADEIRA, FOLHA MEDIA (NBR 15930) DE 800 X 2100 MM, DE 35 MM A 40 MM DE ESPESSURA,  NUCLEO SEMI-SOLIDO (SARRAFEADO), ESTRUTURA USINADA PARA FECHADURA, CAPA LISA EM HDF, ACABAMENTO EM PRIMER PARA PINTURA (INCLUI MARCO, ALIZARES E DOBRADICAS)                                                                                                                                                                                                                                       </v>
          </cell>
          <cell r="C10066" t="str">
            <v xml:space="preserve">UN    </v>
          </cell>
          <cell r="D10066" t="str">
            <v>CR</v>
          </cell>
          <cell r="E10066" t="str">
            <v>706,31</v>
          </cell>
        </row>
        <row r="10067">
          <cell r="A10067">
            <v>39492</v>
          </cell>
          <cell r="B10067" t="str">
            <v xml:space="preserve">KIT PORTA PRONTA DE MADEIRA, FOLHA MEDIA (NBR 15930) DE 800 X 2100 MM, DE 35 MM A 40 MM DE ESPESSURA, NUCLEO SEMI-SOLIDO (SARRAFEADO), ESTRUTURA USINADA PARA FECHADURA, CAPA LISA EM HDF, ACABAMENTO MELAMINICO BRANCO (INCLUI MARCO, ALIZARES E DOBRADICAS)                                                                                                                                                                                                                                             </v>
          </cell>
          <cell r="C10067" t="str">
            <v xml:space="preserve">UN    </v>
          </cell>
          <cell r="D10067" t="str">
            <v>CR</v>
          </cell>
          <cell r="E10067" t="str">
            <v>817,72</v>
          </cell>
        </row>
        <row r="10068">
          <cell r="A10068">
            <v>39497</v>
          </cell>
          <cell r="B10068" t="str">
            <v xml:space="preserve">KIT PORTA PRONTA DE MADEIRA, FOLHA MEDIA (NBR 15930) DE 900 X 2100 MM, DE 35 MM A 40 MM DE ESPESSURA, NUCLEO SEMI-SOLIDO (SARRAFEADO), ESTRUTURA USINADA PARA FECHADURA, CAPA LISA EM HDF, ACABAMENTO EM PRIMER PARA PINTURA (INCLUI MARCO, ALIZARES E DOBRADICAS)                                                                                                                                                                                                                                        </v>
          </cell>
          <cell r="C10068" t="str">
            <v xml:space="preserve">UN    </v>
          </cell>
          <cell r="D10068" t="str">
            <v>CR</v>
          </cell>
          <cell r="E10068" t="str">
            <v>738,61</v>
          </cell>
        </row>
        <row r="10069">
          <cell r="A10069">
            <v>39493</v>
          </cell>
          <cell r="B10069" t="str">
            <v xml:space="preserve">KIT PORTA PRONTA DE MADEIRA, FOLHA MEDIA (NBR 15930) DE 900 X 2100 MM, DE 35 MM A 40 MM DE ESPESSURA, NUCLEO SEMI-SOLIDO (SARRAFEADO), ESTRUTURA USINADA PARA FECHADURA, CAPA LISA EM HDF, ACABAMENTO MELAMINICO BRANCO (INCLUI MARCO, ALIZARES E DOBRADICAS)                                                                                                                                                                                                                                             </v>
          </cell>
          <cell r="C10069" t="str">
            <v xml:space="preserve">UN    </v>
          </cell>
          <cell r="D10069" t="str">
            <v>CR</v>
          </cell>
          <cell r="E10069" t="str">
            <v>877,08</v>
          </cell>
        </row>
        <row r="10070">
          <cell r="A10070">
            <v>39500</v>
          </cell>
          <cell r="B10070" t="str">
            <v xml:space="preserve">KIT PORTA PRONTA DE MADEIRA, FOLHA PESADA (NBR 15930) DE 800 X 2100 MM, DE 40 MM  A 45 MM DE ESPESSURA, NUCLEO SOLIDO, CAPA LISA EM HDF, ACABAMENTO MELAMINICO BRANCO (INCLUI MARCO, ALIZARES, DOBRADICAS E FECHADURA EXTERNA)                                                                                                                                                                                                                                                                            </v>
          </cell>
          <cell r="C10070" t="str">
            <v xml:space="preserve">UN    </v>
          </cell>
          <cell r="D10070" t="str">
            <v>CR</v>
          </cell>
          <cell r="E10070" t="str">
            <v>956,97</v>
          </cell>
        </row>
        <row r="10071">
          <cell r="A10071">
            <v>39498</v>
          </cell>
          <cell r="B10071" t="str">
            <v xml:space="preserve">KIT PORTA PRONTA DE MADEIRA, FOLHA PESADA (NBR 15930) DE 800 X 2100 MM, DE 40 MM A 45 MM DE ESPESSURA , NUCLEO SOLIDO, ESTRUTURA USINADA PARA FECHADURA, CAPA LISA EM HDF, ACABAMENTO EM LAMINADO NATURAL COM VERNIZ (INCLUI MARCO, ALIZARES E DOBRADICAS)                                                                                                                                                                                                                                                </v>
          </cell>
          <cell r="C10071" t="str">
            <v xml:space="preserve">UN    </v>
          </cell>
          <cell r="D10071" t="str">
            <v>CR</v>
          </cell>
          <cell r="E10071" t="str">
            <v>1.180,26</v>
          </cell>
        </row>
        <row r="10072">
          <cell r="A10072">
            <v>43628</v>
          </cell>
          <cell r="B10072" t="str">
            <v xml:space="preserve">KIT PORTA PRONTA DE MADEIRA, FOLHA PESADA (NBR 15930) DE 800 X 2100 MM, DE 40 MM A 45 MM DE ESPESSURA, COM MARCO EM ACO, NUCLEO SOLIDO, CAPA LISA EM HDF, ACABAMENTO MELAMINICO BRANCO (INCLUI MARCO, ALIZARES, DOBRADICAS E FECHADURA)                                                                                                                                                                                                                                                                   </v>
          </cell>
          <cell r="C10072" t="str">
            <v xml:space="preserve">UN    </v>
          </cell>
          <cell r="D10072" t="str">
            <v>CR</v>
          </cell>
          <cell r="E10072" t="str">
            <v>930,29</v>
          </cell>
        </row>
        <row r="10073">
          <cell r="A10073">
            <v>39501</v>
          </cell>
          <cell r="B10073" t="str">
            <v xml:space="preserve">KIT PORTA PRONTA DE MADEIRA, FOLHA PESADA (NBR 15930) DE 900 X 2100 MM, DE 40 MM  A 45 MM DE ESPESSURA, NUCLEO SOLIDO, CAPA LISA EM HDF, ACABAMENTO MELAMINICO BRANCO (INCLUI MARCO, ALIZARES, DOBRADICAS E FECHADURA EXTERNA)                                                                                                                                                                                                                                                                            </v>
          </cell>
          <cell r="C10073" t="str">
            <v xml:space="preserve">UN    </v>
          </cell>
          <cell r="D10073" t="str">
            <v>CR</v>
          </cell>
          <cell r="E10073" t="str">
            <v>982,88</v>
          </cell>
        </row>
        <row r="10074">
          <cell r="A10074">
            <v>39499</v>
          </cell>
          <cell r="B10074" t="str">
            <v xml:space="preserve">KIT PORTA PRONTA DE MADEIRA, FOLHA PESADA (NBR 15930) DE 900 X 2100 MM, DE 40 MM A 45 MM DE ESPESSURA , NUCLEO SOLIDO, ESTRUTURA USINADA PARA FECHADURA, CAPA LISA EM HDF, ACABAMENTO EM LAMINADO NATURAL COM VERNIZ (INCLUI MARCO, ALIZARES E DOBRADICAS)                                                                                                                                                                                                                                                </v>
          </cell>
          <cell r="C10074" t="str">
            <v xml:space="preserve">UN    </v>
          </cell>
          <cell r="D10074" t="str">
            <v>CR</v>
          </cell>
          <cell r="E10074" t="str">
            <v>1.197,02</v>
          </cell>
        </row>
        <row r="10075">
          <cell r="A10075">
            <v>43621</v>
          </cell>
          <cell r="B10075" t="str">
            <v xml:space="preserve">KIT PORTA PRONTA DE MADEIRA, FOLHA PESADA (NBR 15930) DE 900 X 2100 MM, DE 40 MM A 45 MM DE ESPESSURA, COM MARCO EM ACO, NUCLEO SOLIDO, CAPA LISA EM HDF, ACABAMENTO MELAMINICO BRANCO (INCLUI MARCO, ALIZARES, DOBRADICAS E FECHADURA)                                                                                                                                                                                                                                                                   </v>
          </cell>
          <cell r="C10075" t="str">
            <v xml:space="preserve">UN    </v>
          </cell>
          <cell r="D10075" t="str">
            <v>CR</v>
          </cell>
          <cell r="E10075" t="str">
            <v>988,44</v>
          </cell>
        </row>
        <row r="10076">
          <cell r="A10076">
            <v>3733</v>
          </cell>
          <cell r="B10076" t="str">
            <v xml:space="preserve">LADRILHO HIDRAULICO, *20 x 20* CM, E= 2 CM, PADRAO COPACABANA, 2 CORES (PRETO E BRANCO)                                                                                                                                                                                                                                                                                                                                                                                                                   </v>
          </cell>
          <cell r="C10076" t="str">
            <v xml:space="preserve">M2    </v>
          </cell>
          <cell r="D10076" t="str">
            <v>AS</v>
          </cell>
          <cell r="E10076" t="str">
            <v>78,53</v>
          </cell>
        </row>
        <row r="10077">
          <cell r="A10077">
            <v>3731</v>
          </cell>
          <cell r="B10077" t="str">
            <v xml:space="preserve">LADRILHO HIDRAULICO, *20 X 20* CM, E= 2 CM, DADOS, COR NATURAL                                                                                                                                                                                                                                                                                                                                                                                                                                            </v>
          </cell>
          <cell r="C10077" t="str">
            <v xml:space="preserve">M2    </v>
          </cell>
          <cell r="D10077" t="str">
            <v>AS</v>
          </cell>
          <cell r="E10077" t="str">
            <v>72,90</v>
          </cell>
        </row>
        <row r="10078">
          <cell r="A10078">
            <v>38137</v>
          </cell>
          <cell r="B10078" t="str">
            <v xml:space="preserve">LADRILHO HIDRAULICO, *20 X 20* CM, E= 2 CM, RAMPA, NATURAL                                                                                                                                                                                                                                                                                                                                                                                                                                                </v>
          </cell>
          <cell r="C10078" t="str">
            <v xml:space="preserve">M2    </v>
          </cell>
          <cell r="D10078" t="str">
            <v>AS</v>
          </cell>
          <cell r="E10078" t="str">
            <v>73,33</v>
          </cell>
        </row>
        <row r="10079">
          <cell r="A10079">
            <v>38135</v>
          </cell>
          <cell r="B10079" t="str">
            <v xml:space="preserve">LADRILHO HIDRAULICO, *20 X 20* CM, E= 2 CM, TATIL ALERTA OU DIRECIONAL, AMARELO                                                                                                                                                                                                                                                                                                                                                                                                                           </v>
          </cell>
          <cell r="C10079" t="str">
            <v xml:space="preserve">M2    </v>
          </cell>
          <cell r="D10079" t="str">
            <v>AS</v>
          </cell>
          <cell r="E10079" t="str">
            <v>92,95</v>
          </cell>
        </row>
        <row r="10080">
          <cell r="A10080">
            <v>38138</v>
          </cell>
          <cell r="B10080" t="str">
            <v xml:space="preserve">LADRILHO HIDRAULICO, *30 X 30* CM, E= 2 CM, MILANO, NATURAL                                                                                                                                                                                                                                                                                                                                                                                                                                               </v>
          </cell>
          <cell r="C10080" t="str">
            <v xml:space="preserve">M2    </v>
          </cell>
          <cell r="D10080" t="str">
            <v>AS</v>
          </cell>
          <cell r="E10080" t="str">
            <v>72,01</v>
          </cell>
        </row>
        <row r="10081">
          <cell r="A10081">
            <v>3736</v>
          </cell>
          <cell r="B10081" t="str">
            <v xml:space="preserve">LAJE PRE-MOLDADA CONVENCIONAL (LAJOTAS + VIGOTAS) PARA FORRO, UNIDIRECIONAL, SOBRECARGA DE 100 KG/M2, VAO ATE 4,00 M (SEM COLOCACAO)                                                                                                                                                                                                                                                                                                                                                                      </v>
          </cell>
          <cell r="C10081" t="str">
            <v xml:space="preserve">M2    </v>
          </cell>
          <cell r="D10081" t="str">
            <v xml:space="preserve">C </v>
          </cell>
          <cell r="E10081" t="str">
            <v>70,98</v>
          </cell>
        </row>
        <row r="10082">
          <cell r="A10082">
            <v>3741</v>
          </cell>
          <cell r="B10082" t="str">
            <v xml:space="preserve">LAJE PRE-MOLDADA CONVENCIONAL (LAJOTAS + VIGOTAS) PARA FORRO, UNIDIRECIONAL, SOBRECARGA DE 100 KG/M2, VAO ATE 4,50 M (SEM COLOCACAO)                                                                                                                                                                                                                                                                                                                                                                      </v>
          </cell>
          <cell r="C10082" t="str">
            <v xml:space="preserve">M2    </v>
          </cell>
          <cell r="D10082" t="str">
            <v>CR</v>
          </cell>
          <cell r="E10082" t="str">
            <v>73,99</v>
          </cell>
        </row>
        <row r="10083">
          <cell r="A10083">
            <v>3745</v>
          </cell>
          <cell r="B10083" t="str">
            <v xml:space="preserve">LAJE PRE-MOLDADA CONVENCIONAL (LAJOTAS + VIGOTAS) PARA FORRO, UNIDIRECIONAL, SOBRECARGA 100 KG/M2, VAO ATE 5,00 M (SEM COLOCACAO)                                                                                                                                                                                                                                                                                                                                                                         </v>
          </cell>
          <cell r="C10083" t="str">
            <v xml:space="preserve">M2    </v>
          </cell>
          <cell r="D10083" t="str">
            <v>CR</v>
          </cell>
          <cell r="E10083" t="str">
            <v>79,78</v>
          </cell>
        </row>
        <row r="10084">
          <cell r="A10084">
            <v>3743</v>
          </cell>
          <cell r="B10084" t="str">
            <v xml:space="preserve">LAJE PRE-MOLDADA CONVENCIONAL (LAJOTAS + VIGOTAS) PARA PISO, UNIDIRECIONAL, SOBRECARGA DE 200 KG/M2, VAO ATE 3,50 M (SEM COLOCACAO)                                                                                                                                                                                                                                                                                                                                                                       </v>
          </cell>
          <cell r="C10084" t="str">
            <v xml:space="preserve">M2    </v>
          </cell>
          <cell r="D10084" t="str">
            <v>CR</v>
          </cell>
          <cell r="E10084" t="str">
            <v>73,73</v>
          </cell>
        </row>
        <row r="10085">
          <cell r="A10085">
            <v>3744</v>
          </cell>
          <cell r="B10085" t="str">
            <v xml:space="preserve">LAJE PRE-MOLDADA CONVENCIONAL (LAJOTAS + VIGOTAS) PARA PISO, UNIDIRECIONAL, SOBRECARGA DE 200 KG/M2, VAO ATE 4,50 M (SEM COLOCACAO)                                                                                                                                                                                                                                                                                                                                                                       </v>
          </cell>
          <cell r="C10085" t="str">
            <v xml:space="preserve">M2    </v>
          </cell>
          <cell r="D10085" t="str">
            <v>CR</v>
          </cell>
          <cell r="E10085" t="str">
            <v>81,15</v>
          </cell>
        </row>
        <row r="10086">
          <cell r="A10086">
            <v>3739</v>
          </cell>
          <cell r="B10086" t="str">
            <v xml:space="preserve">LAJE PRE-MOLDADA CONVENCIONAL (LAJOTAS + VIGOTAS) PARA PISO, UNIDIRECIONAL, SOBRECARGA DE 200 KG/M2, VAO ATE 5,00 M (SEM COLOCACAO)                                                                                                                                                                                                                                                                                                                                                                       </v>
          </cell>
          <cell r="C10086" t="str">
            <v xml:space="preserve">M2    </v>
          </cell>
          <cell r="D10086" t="str">
            <v>CR</v>
          </cell>
          <cell r="E10086" t="str">
            <v>85,28</v>
          </cell>
        </row>
        <row r="10087">
          <cell r="A10087">
            <v>3737</v>
          </cell>
          <cell r="B10087" t="str">
            <v xml:space="preserve">LAJE PRE-MOLDADA CONVENCIONAL (LAJOTAS + VIGOTAS) PARA PISO, UNIDIRECIONAL, SOBRECARGA DE 350 KG/M2, VAO ATE 4,50 M (SEM COLOCACAO)                                                                                                                                                                                                                                                                                                                                                                       </v>
          </cell>
          <cell r="C10087" t="str">
            <v xml:space="preserve">M2    </v>
          </cell>
          <cell r="D10087" t="str">
            <v>CR</v>
          </cell>
          <cell r="E10087" t="str">
            <v>89,41</v>
          </cell>
        </row>
        <row r="10088">
          <cell r="A10088">
            <v>3738</v>
          </cell>
          <cell r="B10088" t="str">
            <v xml:space="preserve">LAJE PRE-MOLDADA CONVENCIONAL (LAJOTAS + VIGOTAS) PARA PISO, UNIDIRECIONAL, SOBRECARGA DE 350 KG/M2, VAO ATE 5,00 M (SEM COLOCACAO)                                                                                                                                                                                                                                                                                                                                                                       </v>
          </cell>
          <cell r="C10088" t="str">
            <v xml:space="preserve">M2    </v>
          </cell>
          <cell r="D10088" t="str">
            <v>CR</v>
          </cell>
          <cell r="E10088" t="str">
            <v>103,16</v>
          </cell>
        </row>
        <row r="10089">
          <cell r="A10089">
            <v>3747</v>
          </cell>
          <cell r="B10089" t="str">
            <v xml:space="preserve">LAJE PRE-MOLDADA CONVENCIONAL (LAJOTAS + VIGOTAS) PARA PISO, UNIDIRECIONAL, SOBRECARGA 350 KG/M2 VAO ATE 3,50 M (SEM COLOCACAO)                                                                                                                                                                                                                                                                                                                                                                           </v>
          </cell>
          <cell r="C10089" t="str">
            <v xml:space="preserve">M2    </v>
          </cell>
          <cell r="D10089" t="str">
            <v>CR</v>
          </cell>
          <cell r="E10089" t="str">
            <v>81,15</v>
          </cell>
        </row>
        <row r="10090">
          <cell r="A10090">
            <v>11649</v>
          </cell>
          <cell r="B10090" t="str">
            <v xml:space="preserve">LAJE PRE-MOLDADA DE TRANSICAO EXCENTRICA EM CONCRETO ARMADO, DN 1200 MM, FURO CIRCULAR DN 600 MM, ESPESSURA 12 CM                                                                                                                                                                                                                                                                                                                                                                                         </v>
          </cell>
          <cell r="C10090" t="str">
            <v xml:space="preserve">UN    </v>
          </cell>
          <cell r="D10090" t="str">
            <v>CR</v>
          </cell>
          <cell r="E10090" t="str">
            <v>588,74</v>
          </cell>
        </row>
        <row r="10091">
          <cell r="A10091">
            <v>11650</v>
          </cell>
          <cell r="B10091" t="str">
            <v xml:space="preserve">LAJE PRE-MOLDADA DE TRANSICAO EXCENTRICA EM CONCRETO ARMADO, DN 1500 MM, FURO CIRCULAR DN 530 MM, ESPESSURA 15 CM                                                                                                                                                                                                                                                                                                                                                                                         </v>
          </cell>
          <cell r="C10091" t="str">
            <v xml:space="preserve">UN    </v>
          </cell>
          <cell r="D10091" t="str">
            <v>CR</v>
          </cell>
          <cell r="E10091" t="str">
            <v>1.003,48</v>
          </cell>
        </row>
        <row r="10092">
          <cell r="A10092">
            <v>3742</v>
          </cell>
          <cell r="B10092" t="str">
            <v xml:space="preserve">LAJE PRE-MOLDADA TRELICADA (LAJOTAS + VIGOTAS) PARA FORRO, UNIDIRECIONAL, SOBRECARGA DE 100 KG/M2, VAO ATE 6,00 M (SEM COLOCACAO)                                                                                                                                                                                                                                                                                                                                                                         </v>
          </cell>
          <cell r="C10092" t="str">
            <v xml:space="preserve">M2    </v>
          </cell>
          <cell r="D10092" t="str">
            <v>CR</v>
          </cell>
          <cell r="E10092" t="str">
            <v>107,02</v>
          </cell>
        </row>
        <row r="10093">
          <cell r="A10093">
            <v>3746</v>
          </cell>
          <cell r="B10093" t="str">
            <v xml:space="preserve">LAJE PRE-MOLDADA TRELICADA (LAJOTAS + VIGOTAS) PARA PISO, UNIDIRECIONAL, SOBRECARGA DE 200 KG/M2, VAO ATE 6,00 M (SEM COLOCACAO)                                                                                                                                                                                                                                                                                                                                                                          </v>
          </cell>
          <cell r="C10093" t="str">
            <v xml:space="preserve">M2    </v>
          </cell>
          <cell r="D10093" t="str">
            <v>CR</v>
          </cell>
          <cell r="E10093" t="str">
            <v>124,95</v>
          </cell>
        </row>
        <row r="10094">
          <cell r="A10094">
            <v>21106</v>
          </cell>
          <cell r="B10094" t="str">
            <v xml:space="preserve">LAMBRI EM ALUMINIO, DE APROXIMADAMENTE 0,6 KG/M, COM APROXIMADAMENTE 168,0 MM DE LARGURA, 6,0 MM DE ALTURA E 6,0 M DE EXTENSAO                                                                                                                                                                                                                                                                                                                                                                            </v>
          </cell>
          <cell r="C10094" t="str">
            <v xml:space="preserve">KG    </v>
          </cell>
          <cell r="D10094" t="str">
            <v>AS</v>
          </cell>
          <cell r="E10094" t="str">
            <v>34,59</v>
          </cell>
        </row>
        <row r="10095">
          <cell r="A10095">
            <v>39377</v>
          </cell>
          <cell r="B10095" t="str">
            <v xml:space="preserve">LAMPADA FLUORESCENTE COMPACTA BRANCA 135 W, BASE E40 (127/220 V)                                                                                                                                                                                                                                                                                                                                                                                                                                          </v>
          </cell>
          <cell r="C10095" t="str">
            <v xml:space="preserve">UN    </v>
          </cell>
          <cell r="D10095" t="str">
            <v>CR</v>
          </cell>
          <cell r="E10095" t="str">
            <v>128,53</v>
          </cell>
        </row>
        <row r="10096">
          <cell r="A10096">
            <v>38191</v>
          </cell>
          <cell r="B10096" t="str">
            <v xml:space="preserve">LAMPADA FLUORESCENTE COMPACTA 2U BRANCA 15 W, BASE E27 (127/220 V)                                                                                                                                                                                                                                                                                                                                                                                                                                        </v>
          </cell>
          <cell r="C10096" t="str">
            <v xml:space="preserve">UN    </v>
          </cell>
          <cell r="D10096" t="str">
            <v>CR</v>
          </cell>
          <cell r="E10096" t="str">
            <v>9,57</v>
          </cell>
        </row>
        <row r="10097">
          <cell r="A10097">
            <v>39381</v>
          </cell>
          <cell r="B10097" t="str">
            <v xml:space="preserve">LAMPADA FLUORESCENTE COMPACTA 2U/3U BRANCA 9/10 W, BASE E27 (127/220 V)                                                                                                                                                                                                                                                                                                                                                                                                                                   </v>
          </cell>
          <cell r="C10097" t="str">
            <v xml:space="preserve">UN    </v>
          </cell>
          <cell r="D10097" t="str">
            <v>CR</v>
          </cell>
          <cell r="E10097" t="str">
            <v>8,92</v>
          </cell>
        </row>
        <row r="10098">
          <cell r="A10098">
            <v>38780</v>
          </cell>
          <cell r="B10098" t="str">
            <v xml:space="preserve">LAMPADA FLUORESCENTE COMPACTA 3U BRANCA 20 W, BASE E27 (127/220 V)                                                                                                                                                                                                                                                                                                                                                                                                                                        </v>
          </cell>
          <cell r="C10098" t="str">
            <v xml:space="preserve">UN    </v>
          </cell>
          <cell r="D10098" t="str">
            <v>CR</v>
          </cell>
          <cell r="E10098" t="str">
            <v>10,92</v>
          </cell>
        </row>
        <row r="10099">
          <cell r="A10099">
            <v>38781</v>
          </cell>
          <cell r="B10099" t="str">
            <v xml:space="preserve">LAMPADA FLUORESCENTE ESPIRAL BRANCA 45 W, BASE E27 (127/220 V)                                                                                                                                                                                                                                                                                                                                                                                                                                            </v>
          </cell>
          <cell r="C10099" t="str">
            <v xml:space="preserve">UN    </v>
          </cell>
          <cell r="D10099" t="str">
            <v>CR</v>
          </cell>
          <cell r="E10099" t="str">
            <v>36,86</v>
          </cell>
        </row>
        <row r="10100">
          <cell r="A10100">
            <v>38192</v>
          </cell>
          <cell r="B10100" t="str">
            <v xml:space="preserve">LAMPADA FLUORESCENTE ESPIRAL BRANCA 65 W, BASE E27 (127/220 V)                                                                                                                                                                                                                                                                                                                                                                                                                                            </v>
          </cell>
          <cell r="C10100" t="str">
            <v xml:space="preserve">UN    </v>
          </cell>
          <cell r="D10100" t="str">
            <v>CR</v>
          </cell>
          <cell r="E10100" t="str">
            <v>66,70</v>
          </cell>
        </row>
        <row r="10101">
          <cell r="A10101">
            <v>3753</v>
          </cell>
          <cell r="B10101" t="str">
            <v xml:space="preserve">LAMPADA FLUORESCENTE TUBULAR T10, DE 20 OU 40 W, BIVOLT                                                                                                                                                                                                                                                                                                                                                                                                                                                   </v>
          </cell>
          <cell r="C10101" t="str">
            <v xml:space="preserve">UN    </v>
          </cell>
          <cell r="D10101" t="str">
            <v>CR</v>
          </cell>
          <cell r="E10101" t="str">
            <v>5,84</v>
          </cell>
        </row>
        <row r="10102">
          <cell r="A10102">
            <v>38782</v>
          </cell>
          <cell r="B10102" t="str">
            <v xml:space="preserve">LAMPADA FLUORESCENTE TUBULAR T5 DE 14 W, BIVOLT                                                                                                                                                                                                                                                                                                                                                                                                                                                           </v>
          </cell>
          <cell r="C10102" t="str">
            <v xml:space="preserve">UN    </v>
          </cell>
          <cell r="D10102" t="str">
            <v>CR</v>
          </cell>
          <cell r="E10102" t="str">
            <v>7,60</v>
          </cell>
        </row>
        <row r="10103">
          <cell r="A10103">
            <v>38778</v>
          </cell>
          <cell r="B10103" t="str">
            <v xml:space="preserve">LAMPADA FLUORESCENTE TUBULAR T8 DE 16/18 W, BIVOLT                                                                                                                                                                                                                                                                                                                                                                                                                                                        </v>
          </cell>
          <cell r="C10103" t="str">
            <v xml:space="preserve">UN    </v>
          </cell>
          <cell r="D10103" t="str">
            <v>CR</v>
          </cell>
          <cell r="E10103" t="str">
            <v>5,70</v>
          </cell>
        </row>
        <row r="10104">
          <cell r="A10104">
            <v>38779</v>
          </cell>
          <cell r="B10104" t="str">
            <v xml:space="preserve">LAMPADA FLUORESCENTE TUBULAR T8 DE 32/36 W, BIVOLT                                                                                                                                                                                                                                                                                                                                                                                                                                                        </v>
          </cell>
          <cell r="C10104" t="str">
            <v xml:space="preserve">UN    </v>
          </cell>
          <cell r="D10104" t="str">
            <v>CR</v>
          </cell>
          <cell r="E10104" t="str">
            <v>6,05</v>
          </cell>
        </row>
        <row r="10105">
          <cell r="A10105">
            <v>39388</v>
          </cell>
          <cell r="B10105" t="str">
            <v xml:space="preserve">LAMPADA LED TIPO DICROICA BIVOLT, LUZ BRANCA, 5 W (BASE GU10)                                                                                                                                                                                                                                                                                                                                                                                                                                             </v>
          </cell>
          <cell r="C10105" t="str">
            <v xml:space="preserve">UN    </v>
          </cell>
          <cell r="D10105" t="str">
            <v>CR</v>
          </cell>
          <cell r="E10105" t="str">
            <v>9,84</v>
          </cell>
        </row>
        <row r="10106">
          <cell r="A10106">
            <v>39387</v>
          </cell>
          <cell r="B10106" t="str">
            <v xml:space="preserve">LAMPADA LED TUBULAR BIVOLT 18/20 W, BASE G13                                                                                                                                                                                                                                                                                                                                                                                                                                                              </v>
          </cell>
          <cell r="C10106" t="str">
            <v xml:space="preserve">UN    </v>
          </cell>
          <cell r="D10106" t="str">
            <v>CR</v>
          </cell>
          <cell r="E10106" t="str">
            <v>15,34</v>
          </cell>
        </row>
        <row r="10107">
          <cell r="A10107">
            <v>39386</v>
          </cell>
          <cell r="B10107" t="str">
            <v xml:space="preserve">LAMPADA LED TUBULAR BIVOLT 9/10 W, BASE G13                                                                                                                                                                                                                                                                                                                                                                                                                                                               </v>
          </cell>
          <cell r="C10107" t="str">
            <v xml:space="preserve">UN    </v>
          </cell>
          <cell r="D10107" t="str">
            <v>CR</v>
          </cell>
          <cell r="E10107" t="str">
            <v>10,69</v>
          </cell>
        </row>
        <row r="10108">
          <cell r="A10108">
            <v>38194</v>
          </cell>
          <cell r="B10108" t="str">
            <v xml:space="preserve">LAMPADA LED 10 W BIVOLT BRANCA, FORMATO TRADICIONAL (BASE E27)                                                                                                                                                                                                                                                                                                                                                                                                                                            </v>
          </cell>
          <cell r="C10108" t="str">
            <v xml:space="preserve">UN    </v>
          </cell>
          <cell r="D10108" t="str">
            <v xml:space="preserve">C </v>
          </cell>
          <cell r="E10108" t="str">
            <v>8,00</v>
          </cell>
        </row>
        <row r="10109">
          <cell r="A10109">
            <v>38193</v>
          </cell>
          <cell r="B10109" t="str">
            <v xml:space="preserve">LAMPADA LED 6 W BIVOLT BRANCA, FORMATO TRADICIONAL (BASE E27)                                                                                                                                                                                                                                                                                                                                                                                                                                             </v>
          </cell>
          <cell r="C10109" t="str">
            <v xml:space="preserve">UN    </v>
          </cell>
          <cell r="D10109" t="str">
            <v>CR</v>
          </cell>
          <cell r="E10109" t="str">
            <v>6,95</v>
          </cell>
        </row>
        <row r="10110">
          <cell r="A10110">
            <v>12216</v>
          </cell>
          <cell r="B10110" t="str">
            <v xml:space="preserve">LAMPADA VAPOR DE SODIO OVOIDE 150 W (BASE E40)                                                                                                                                                                                                                                                                                                                                                                                                                                                            </v>
          </cell>
          <cell r="C10110" t="str">
            <v xml:space="preserve">UN    </v>
          </cell>
          <cell r="D10110" t="str">
            <v>CR</v>
          </cell>
          <cell r="E10110" t="str">
            <v>33,36</v>
          </cell>
        </row>
        <row r="10111">
          <cell r="A10111">
            <v>3757</v>
          </cell>
          <cell r="B10111" t="str">
            <v xml:space="preserve">LAMPADA VAPOR DE SODIO OVOIDE 250 W (BASE E40)                                                                                                                                                                                                                                                                                                                                                                                                                                                            </v>
          </cell>
          <cell r="C10111" t="str">
            <v xml:space="preserve">UN    </v>
          </cell>
          <cell r="D10111" t="str">
            <v>CR</v>
          </cell>
          <cell r="E10111" t="str">
            <v>38,57</v>
          </cell>
        </row>
        <row r="10112">
          <cell r="A10112">
            <v>3758</v>
          </cell>
          <cell r="B10112" t="str">
            <v xml:space="preserve">LAMPADA VAPOR DE SODIO OVOIDE 400 W (BASE E40)                                                                                                                                                                                                                                                                                                                                                                                                                                                            </v>
          </cell>
          <cell r="C10112" t="str">
            <v xml:space="preserve">UN    </v>
          </cell>
          <cell r="D10112" t="str">
            <v>CR</v>
          </cell>
          <cell r="E10112" t="str">
            <v>44,98</v>
          </cell>
        </row>
        <row r="10113">
          <cell r="A10113">
            <v>12214</v>
          </cell>
          <cell r="B10113" t="str">
            <v xml:space="preserve">LAMPADA VAPOR MERCURIO 125 W (BASE E27)                                                                                                                                                                                                                                                                                                                                                                                                                                                                   </v>
          </cell>
          <cell r="C10113" t="str">
            <v xml:space="preserve">UN    </v>
          </cell>
          <cell r="D10113" t="str">
            <v>CR</v>
          </cell>
          <cell r="E10113" t="str">
            <v>15,40</v>
          </cell>
        </row>
        <row r="10114">
          <cell r="A10114">
            <v>3749</v>
          </cell>
          <cell r="B10114" t="str">
            <v xml:space="preserve">LAMPADA VAPOR MERCURIO 250 W (BASE E40)                                                                                                                                                                                                                                                                                                                                                                                                                                                                   </v>
          </cell>
          <cell r="C10114" t="str">
            <v xml:space="preserve">UN    </v>
          </cell>
          <cell r="D10114" t="str">
            <v xml:space="preserve">C </v>
          </cell>
          <cell r="E10114" t="str">
            <v>27,45</v>
          </cell>
        </row>
        <row r="10115">
          <cell r="A10115">
            <v>3751</v>
          </cell>
          <cell r="B10115" t="str">
            <v xml:space="preserve">LAMPADA VAPOR MERCURIO 400 W (BASE E40)                                                                                                                                                                                                                                                                                                                                                                                                                                                                   </v>
          </cell>
          <cell r="C10115" t="str">
            <v xml:space="preserve">UN    </v>
          </cell>
          <cell r="D10115" t="str">
            <v>CR</v>
          </cell>
          <cell r="E10115" t="str">
            <v>37,46</v>
          </cell>
        </row>
        <row r="10116">
          <cell r="A10116">
            <v>39376</v>
          </cell>
          <cell r="B10116" t="str">
            <v xml:space="preserve">LAMPADA VAPOR METALICO OVOIDE 150 W, BASE E27/E40                                                                                                                                                                                                                                                                                                                                                                                                                                                         </v>
          </cell>
          <cell r="C10116" t="str">
            <v xml:space="preserve">UN    </v>
          </cell>
          <cell r="D10116" t="str">
            <v>CR</v>
          </cell>
          <cell r="E10116" t="str">
            <v>31,58</v>
          </cell>
        </row>
        <row r="10117">
          <cell r="A10117">
            <v>3752</v>
          </cell>
          <cell r="B10117" t="str">
            <v xml:space="preserve">LAMPADA VAPOR METALICO TUBULAR 400 W (BASE E40)                                                                                                                                                                                                                                                                                                                                                                                                                                                           </v>
          </cell>
          <cell r="C10117" t="str">
            <v xml:space="preserve">UN    </v>
          </cell>
          <cell r="D10117" t="str">
            <v>CR</v>
          </cell>
          <cell r="E10117" t="str">
            <v>61,79</v>
          </cell>
        </row>
        <row r="10118">
          <cell r="A10118">
            <v>746</v>
          </cell>
          <cell r="B10118" t="str">
            <v xml:space="preserve">LAVADORA DE ALTA PRESSAO (LAVA - JATO) PARA AGUA FRIA, PRESSAO DE OPERACAO ENTRE 1400 E 1900 LIB/POL2, VAZAO MAXIMA ENTRE  400 E 700 L/H, POTENCIA DE OPERACAO ENTRE 2,50 E 3,00 CV                                                                                                                                                                                                                                                                                                                       </v>
          </cell>
          <cell r="C10118" t="str">
            <v xml:space="preserve">UN    </v>
          </cell>
          <cell r="D10118" t="str">
            <v xml:space="preserve">C </v>
          </cell>
          <cell r="E10118" t="str">
            <v>1.989,00</v>
          </cell>
        </row>
        <row r="10119">
          <cell r="A10119">
            <v>20269</v>
          </cell>
          <cell r="B10119" t="str">
            <v xml:space="preserve">LAVATORIO / CUBA DE EMBUTIR, OVAL, DE LOUCA BRANCA, SEM LADRAO, DIMENSOES *50 X 35* CM (L X C)                                                                                                                                                                                                                                                                                                                                                                                                            </v>
          </cell>
          <cell r="C10119" t="str">
            <v xml:space="preserve">UN    </v>
          </cell>
          <cell r="D10119" t="str">
            <v>CR</v>
          </cell>
          <cell r="E10119" t="str">
            <v>94,09</v>
          </cell>
        </row>
        <row r="10120">
          <cell r="A10120">
            <v>20270</v>
          </cell>
          <cell r="B10120" t="str">
            <v xml:space="preserve">LAVATORIO / CUBA DE EMBUTIR, OVAL, DE LOUCA COLORIDA, SEM LADRAO, DIMENSOES *50 X 35* CM (L X C)                                                                                                                                                                                                                                                                                                                                                                                                          </v>
          </cell>
          <cell r="C10120" t="str">
            <v xml:space="preserve">UN    </v>
          </cell>
          <cell r="D10120" t="str">
            <v>CR</v>
          </cell>
          <cell r="E10120" t="str">
            <v>103,97</v>
          </cell>
        </row>
        <row r="10121">
          <cell r="A10121">
            <v>11696</v>
          </cell>
          <cell r="B10121" t="str">
            <v xml:space="preserve">LAVATORIO / CUBA DE SOBREPOR, OVAL PEQUENA, DE LOUCA BRANCA, SEM LADRAO, DIMENSOES *44 X 31* CM (L X C)                                                                                                                                                                                                                                                                                                                                                                                                   </v>
          </cell>
          <cell r="C10121" t="str">
            <v xml:space="preserve">UN    </v>
          </cell>
          <cell r="D10121" t="str">
            <v>CR</v>
          </cell>
          <cell r="E10121" t="str">
            <v>166,43</v>
          </cell>
        </row>
        <row r="10122">
          <cell r="A10122">
            <v>10427</v>
          </cell>
          <cell r="B10122" t="str">
            <v xml:space="preserve">LAVATORIO / CUBA DE SOBREPOR, RETANGULAR, DE LOUCA BRANCA, COM LADRAO, DIMENSOES *52 X 45* CM (L X C)                                                                                                                                                                                                                                                                                                                                                                                                     </v>
          </cell>
          <cell r="C10122" t="str">
            <v xml:space="preserve">UN    </v>
          </cell>
          <cell r="D10122" t="str">
            <v>CR</v>
          </cell>
          <cell r="E10122" t="str">
            <v>465,73</v>
          </cell>
        </row>
        <row r="10123">
          <cell r="A10123">
            <v>10428</v>
          </cell>
          <cell r="B10123" t="str">
            <v xml:space="preserve">LAVATORIO / CUBA DE SOBREPOR, RETANGULAR, DE LOUCA COLORIDA, COM LADRAO, DIMENSOES *52 X 45* CM (L X C)                                                                                                                                                                                                                                                                                                                                                                                                   </v>
          </cell>
          <cell r="C10123" t="str">
            <v xml:space="preserve">UN    </v>
          </cell>
          <cell r="D10123" t="str">
            <v>CR</v>
          </cell>
          <cell r="E10123" t="str">
            <v>479,85</v>
          </cell>
        </row>
        <row r="10124">
          <cell r="A10124">
            <v>36521</v>
          </cell>
          <cell r="B10124" t="str">
            <v xml:space="preserve">LAVATORIO DE CANTO DE LOUCA BRANCA, SUSPENSO (SEM COLUNA), DIMENSOES *40 X 30* CM (L X C)                                                                                                                                                                                                                                                                                                                                                                                                                 </v>
          </cell>
          <cell r="C10124" t="str">
            <v xml:space="preserve">UN    </v>
          </cell>
          <cell r="D10124" t="str">
            <v>CR</v>
          </cell>
          <cell r="E10124" t="str">
            <v>149,72</v>
          </cell>
        </row>
        <row r="10125">
          <cell r="A10125">
            <v>36794</v>
          </cell>
          <cell r="B10125" t="str">
            <v xml:space="preserve">LAVATORIO DE LOUCA BRANCA, COM COLUNA, DIMENSOES *44 X 35* CM (L X C)                                                                                                                                                                                                                                                                                                                                                                                                                                     </v>
          </cell>
          <cell r="C10125" t="str">
            <v xml:space="preserve">UN    </v>
          </cell>
          <cell r="D10125" t="str">
            <v>CR</v>
          </cell>
          <cell r="E10125" t="str">
            <v>159,39</v>
          </cell>
        </row>
        <row r="10126">
          <cell r="A10126">
            <v>10426</v>
          </cell>
          <cell r="B10126" t="str">
            <v xml:space="preserve">LAVATORIO DE LOUCA BRANCA, COM COLUNA, DIMENSOES *54 X 44* CM (L X C)                                                                                                                                                                                                                                                                                                                                                                                                                                     </v>
          </cell>
          <cell r="C10126" t="str">
            <v xml:space="preserve">UN    </v>
          </cell>
          <cell r="D10126" t="str">
            <v>CR</v>
          </cell>
          <cell r="E10126" t="str">
            <v>178,48</v>
          </cell>
        </row>
        <row r="10127">
          <cell r="A10127">
            <v>10425</v>
          </cell>
          <cell r="B10127" t="str">
            <v xml:space="preserve">LAVATORIO DE LOUCA BRANCA, SUSPENSO (SEM COLUNA), DIMENSOES *40 X 30* CM                                                                                                                                                                                                                                                                                                                                                                                                                                  </v>
          </cell>
          <cell r="C10127" t="str">
            <v xml:space="preserve">UN    </v>
          </cell>
          <cell r="D10127" t="str">
            <v>CR</v>
          </cell>
          <cell r="E10127" t="str">
            <v>90,55</v>
          </cell>
        </row>
        <row r="10128">
          <cell r="A10128">
            <v>10431</v>
          </cell>
          <cell r="B10128" t="str">
            <v xml:space="preserve">LAVATORIO DE LOUCA COLORIDA, COM COLUNA, DIMENSOES *54 X 44* CM (L X C)                                                                                                                                                                                                                                                                                                                                                                                                                                   </v>
          </cell>
          <cell r="C10128" t="str">
            <v xml:space="preserve">UN    </v>
          </cell>
          <cell r="D10128" t="str">
            <v>CR</v>
          </cell>
          <cell r="E10128" t="str">
            <v>310,00</v>
          </cell>
        </row>
        <row r="10129">
          <cell r="A10129">
            <v>10429</v>
          </cell>
          <cell r="B10129" t="str">
            <v xml:space="preserve">LAVATORIO DE LOUCA COLORIDA, SUSPENSO (SEM COLUNA), DIMENSOES *40 X 30* CM (L X C)                                                                                                                                                                                                                                                                                                                                                                                                                        </v>
          </cell>
          <cell r="C10129" t="str">
            <v xml:space="preserve">UN    </v>
          </cell>
          <cell r="D10129" t="str">
            <v>CR</v>
          </cell>
          <cell r="E10129" t="str">
            <v>152,93</v>
          </cell>
        </row>
        <row r="10130">
          <cell r="A10130">
            <v>2354</v>
          </cell>
          <cell r="B10130" t="str">
            <v xml:space="preserve">LEITURISTA OU CADASTRISTA DE REDES DE AGUA E ESGOTO (HORISTA)                                                                                                                                                                                                                                                                                                                                                                                                                                             </v>
          </cell>
          <cell r="C10130" t="str">
            <v xml:space="preserve">H     </v>
          </cell>
          <cell r="D10130" t="str">
            <v>CR</v>
          </cell>
          <cell r="E10130" t="str">
            <v>10,79</v>
          </cell>
        </row>
        <row r="10131">
          <cell r="A10131">
            <v>40932</v>
          </cell>
          <cell r="B10131" t="str">
            <v xml:space="preserve">LEITURISTA OU CADASTRISTA DE REDES DE AGUA E ESGOTO (MENSALISTA)                                                                                                                                                                                                                                                                                                                                                                                                                                          </v>
          </cell>
          <cell r="C10131" t="str">
            <v xml:space="preserve">MES   </v>
          </cell>
          <cell r="D10131" t="str">
            <v>CR</v>
          </cell>
          <cell r="E10131" t="str">
            <v>1.905,66</v>
          </cell>
        </row>
        <row r="10132">
          <cell r="A10132">
            <v>10853</v>
          </cell>
          <cell r="B10132" t="str">
            <v xml:space="preserve">LETRA ACO INOX (AISI 304), CHAPA NUM. 22, RECORTADO, H= 20 CM (SEM RELEVO)                                                                                                                                                                                                                                                                                                                                                                                                                                </v>
          </cell>
          <cell r="C10132" t="str">
            <v xml:space="preserve">UN    </v>
          </cell>
          <cell r="D10132" t="str">
            <v>CR</v>
          </cell>
          <cell r="E10132" t="str">
            <v>93,29</v>
          </cell>
        </row>
        <row r="10133">
          <cell r="A10133">
            <v>5093</v>
          </cell>
          <cell r="B10133" t="str">
            <v xml:space="preserve">LEVANTADOR DE JANELA GUILHOTINA, EM LATAO CROMADO                                                                                                                                                                                                                                                                                                                                                                                                                                                         </v>
          </cell>
          <cell r="C10133" t="str">
            <v xml:space="preserve">PAR   </v>
          </cell>
          <cell r="D10133" t="str">
            <v>CR</v>
          </cell>
          <cell r="E10133" t="str">
            <v>17,57</v>
          </cell>
        </row>
        <row r="10134">
          <cell r="A10134">
            <v>44331</v>
          </cell>
          <cell r="B10134" t="str">
            <v xml:space="preserve">LIMPA VIDROS COM PULVERIZADOR                                                                                                                                                                                                                                                                                                                                                                                                                                                                             </v>
          </cell>
          <cell r="C10134" t="str">
            <v xml:space="preserve">L     </v>
          </cell>
          <cell r="D10134" t="str">
            <v>CR</v>
          </cell>
          <cell r="E10134" t="str">
            <v>62,47</v>
          </cell>
        </row>
        <row r="10135">
          <cell r="A10135">
            <v>37768</v>
          </cell>
          <cell r="B10135" t="str">
            <v xml:space="preserve">LIMPADORA A SUCCAO, TANQUE 12000 L, BASCULAMENTO HIDRAULICO, BOMBA 12 M3/MIN 95% VACUO (INCLUI MONTAGEM, NAO INCLUI CAMINHAO)                                                                                                                                                                                                                                                                                                                                                                             </v>
          </cell>
          <cell r="C10135" t="str">
            <v xml:space="preserve">UN    </v>
          </cell>
          <cell r="D10135" t="str">
            <v>AS</v>
          </cell>
          <cell r="E10135" t="str">
            <v>235.000,00</v>
          </cell>
        </row>
        <row r="10136">
          <cell r="A10136">
            <v>37773</v>
          </cell>
          <cell r="B10136" t="str">
            <v xml:space="preserve">LIMPADORA DE SUCCAO TANQUE 7000 L, BOMBA 12 M3/MIN 95% VACUO (INCLUI MONTAGEM, NAO INCLUI CAMINHAO)                                                                                                                                                                                                                                                                                                                                                                                                       </v>
          </cell>
          <cell r="C10136" t="str">
            <v xml:space="preserve">UN    </v>
          </cell>
          <cell r="D10136" t="str">
            <v>AS</v>
          </cell>
          <cell r="E10136" t="str">
            <v>199.554,62</v>
          </cell>
        </row>
        <row r="10137">
          <cell r="A10137">
            <v>37769</v>
          </cell>
          <cell r="B10137" t="str">
            <v xml:space="preserve">LIMPADORA DE SUCCAO, TANQUE 11000 L, BOMBA 340 M3/MIN (INCLUI MONTAGEM, NAO INCLUI CAMINHAO)                                                                                                                                                                                                                                                                                                                                                                                                              </v>
          </cell>
          <cell r="C10137" t="str">
            <v xml:space="preserve">UN    </v>
          </cell>
          <cell r="D10137" t="str">
            <v>AS</v>
          </cell>
          <cell r="E10137" t="str">
            <v>334.079,57</v>
          </cell>
        </row>
        <row r="10138">
          <cell r="A10138">
            <v>37770</v>
          </cell>
          <cell r="B10138" t="str">
            <v xml:space="preserve">LIMPADORA DE SUCCAO, TANQUE 5500 L, BOMBA 60M3/MIN, VACUO 500 MBAR (INCLUI MONTAGEM, NAO INCLUI CAMINHAO)                                                                                                                                                                                                                                                                                                                                                                                                 </v>
          </cell>
          <cell r="C10138" t="str">
            <v xml:space="preserve">UN    </v>
          </cell>
          <cell r="D10138" t="str">
            <v>AS</v>
          </cell>
          <cell r="E10138" t="str">
            <v>566.986,33</v>
          </cell>
        </row>
        <row r="10139">
          <cell r="A10139">
            <v>38382</v>
          </cell>
          <cell r="B10139" t="str">
            <v xml:space="preserve">LINHA DE PEDREIRO LISA 100 M                                                                                                                                                                                                                                                                                                                                                                                                                                                                              </v>
          </cell>
          <cell r="C10139" t="str">
            <v xml:space="preserve">UN    </v>
          </cell>
          <cell r="D10139" t="str">
            <v>CR</v>
          </cell>
          <cell r="E10139" t="str">
            <v>13,05</v>
          </cell>
        </row>
        <row r="10140">
          <cell r="A10140">
            <v>38383</v>
          </cell>
          <cell r="B10140" t="str">
            <v xml:space="preserve">LIXA D'AGUA EM FOLHA, GRAO 100                                                                                                                                                                                                                                                                                                                                                                                                                                                                            </v>
          </cell>
          <cell r="C10140" t="str">
            <v xml:space="preserve">UN    </v>
          </cell>
          <cell r="D10140" t="str">
            <v>CR</v>
          </cell>
          <cell r="E10140" t="str">
            <v>2,44</v>
          </cell>
        </row>
        <row r="10141">
          <cell r="A10141">
            <v>3768</v>
          </cell>
          <cell r="B10141" t="str">
            <v xml:space="preserve">LIXA EM FOLHA PARA FERRO, NUMERO 150                                                                                                                                                                                                                                                                                                                                                                                                                                                                      </v>
          </cell>
          <cell r="C10141" t="str">
            <v xml:space="preserve">UN    </v>
          </cell>
          <cell r="D10141" t="str">
            <v>CR</v>
          </cell>
          <cell r="E10141" t="str">
            <v>3,92</v>
          </cell>
        </row>
        <row r="10142">
          <cell r="A10142">
            <v>3767</v>
          </cell>
          <cell r="B10142" t="str">
            <v xml:space="preserve">LIXA EM FOLHA PARA PAREDE OU MADEIRA, NUMERO 120, COR VERMELHA                                                                                                                                                                                                                                                                                                                                                                                                                                            </v>
          </cell>
          <cell r="C10142" t="str">
            <v xml:space="preserve">UN    </v>
          </cell>
          <cell r="D10142" t="str">
            <v>CR</v>
          </cell>
          <cell r="E10142" t="str">
            <v>1,31</v>
          </cell>
        </row>
        <row r="10143">
          <cell r="A10143">
            <v>13192</v>
          </cell>
          <cell r="B10143" t="str">
            <v xml:space="preserve">LIXADEIRA ELETRICA ANGULAR PARA CONCRETO, POTENCIA 1.400 W, PRATO DIAMANTADO DE 5''                                                                                                                                                                                                                                                                                                                                                                                                                       </v>
          </cell>
          <cell r="C10143" t="str">
            <v xml:space="preserve">UN    </v>
          </cell>
          <cell r="D10143" t="str">
            <v>CR</v>
          </cell>
          <cell r="E10143" t="str">
            <v>6.240,11</v>
          </cell>
        </row>
        <row r="10144">
          <cell r="A10144">
            <v>38413</v>
          </cell>
          <cell r="B10144" t="str">
            <v xml:space="preserve">LIXADEIRA ELETRICA ANGULAR, PARA DISCO DE 7 " (180 MM), POTENCIA DE 2.200 W, *5.000* RPM, 220 V                                                                                                                                                                                                                                                                                                                                                                                                           </v>
          </cell>
          <cell r="C10144" t="str">
            <v xml:space="preserve">UN    </v>
          </cell>
          <cell r="D10144" t="str">
            <v>CR</v>
          </cell>
          <cell r="E10144" t="str">
            <v>1.032,02</v>
          </cell>
        </row>
        <row r="10145">
          <cell r="A10145">
            <v>42440</v>
          </cell>
          <cell r="B10145" t="str">
            <v xml:space="preserve">LIXEIRA DUPLA, COM CAPACIDADE VOLUMETRICA DE 60L*, FABRICADA EM TUBO DE ACO CARBONO, CESTOS EM CHAPA DE ACO E PINTURA NO PROCESSO ELETROSTATICO - PARA ACADEMIA AO AR LIVRE / ACADEMIA DA TERCEIRA IDADE - ATI                                                                                                                                                                                                                                                                                            </v>
          </cell>
          <cell r="C10145" t="str">
            <v xml:space="preserve">UN    </v>
          </cell>
          <cell r="D10145" t="str">
            <v>AS</v>
          </cell>
          <cell r="E10145" t="str">
            <v>1.235,91</v>
          </cell>
        </row>
        <row r="10146">
          <cell r="A10146">
            <v>20193</v>
          </cell>
          <cell r="B10146" t="str">
            <v xml:space="preserve">LOCACAO DE ANDAIME METALICO TIPO FACHADEIRO, PECAS COM APROXIMADAMENTE 1,20 M DE LARGURA E 2,0 M DE ALTURA, INCLUINDO DIAGONAIS EM X, BARRAS DE LIGACAO, SAPATAS E DEMAIS ITENS NECESSARIOS A MONTAGEM (NAO INCLUI INSTALACAO)                                                                                                                                                                                                                                                                            </v>
          </cell>
          <cell r="C10146" t="str">
            <v>M2XMES</v>
          </cell>
          <cell r="D10146" t="str">
            <v>CR</v>
          </cell>
          <cell r="E10146" t="str">
            <v>15,37</v>
          </cell>
        </row>
        <row r="10147">
          <cell r="A10147">
            <v>10527</v>
          </cell>
          <cell r="B10147" t="str">
            <v xml:space="preserve">LOCACAO DE ANDAIME METALICO TUBULAR DE ENCAIXE, TIPO DE TORRE, CADA PAINEL COM LARGURA DE 1 ATE 1,5 M E ALTURA DE *1,00* M, INCLUINDO DIAGONAL, BARRAS DE LIGACAO, SAPATAS OU RODIZIOS E DEMAIS ITENS NECESSARIOS A MONTAGEM (NAO INCLUI INSTALACAO)                                                                                                                                                                                                                                                      </v>
          </cell>
          <cell r="C10147" t="str">
            <v xml:space="preserve">MXMES </v>
          </cell>
          <cell r="D10147" t="str">
            <v xml:space="preserve">C </v>
          </cell>
          <cell r="E10147" t="str">
            <v>20,50</v>
          </cell>
        </row>
        <row r="10148">
          <cell r="A10148">
            <v>41805</v>
          </cell>
          <cell r="B10148" t="str">
            <v xml:space="preserve">LOCACAO DE ANDAIME SUSPENSO OU BALANCIM MANUAL, CAPACIDADE DE CARGA TOTAL DE APROXIMADAMENTE 250 KG/M2, PLATAFORMA DE 1,50 M X 0,80 M (C X L), CABO DE 45 M                                                                                                                                                                                                                                                                                                                                               </v>
          </cell>
          <cell r="C10148" t="str">
            <v xml:space="preserve">MES   </v>
          </cell>
          <cell r="D10148" t="str">
            <v>CR</v>
          </cell>
          <cell r="E10148" t="str">
            <v>589,37</v>
          </cell>
        </row>
        <row r="10149">
          <cell r="A10149">
            <v>40271</v>
          </cell>
          <cell r="B10149" t="str">
            <v xml:space="preserve">LOCACAO DE APRUMADOR METALICO DE PILAR, COM ALTURA E ANGULO REGULAVEIS, EXTENSAO DE *1,50* A *2,80* M                                                                                                                                                                                                                                                                                                                                                                                                     </v>
          </cell>
          <cell r="C10149" t="str">
            <v>UNXMES</v>
          </cell>
          <cell r="D10149" t="str">
            <v>CR</v>
          </cell>
          <cell r="E10149" t="str">
            <v>15,69</v>
          </cell>
        </row>
        <row r="10150">
          <cell r="A10150">
            <v>40287</v>
          </cell>
          <cell r="B10150" t="str">
            <v xml:space="preserve">LOCACAO DE BARRA DE ANCORAGEM DE 0,80 A 1,20 M DE EXTENSAO, COM ROSCA DE 5/8", INCLUINDO PORCA E FLANGE                                                                                                                                                                                                                                                                                                                                                                                                   </v>
          </cell>
          <cell r="C10150" t="str">
            <v xml:space="preserve">MES   </v>
          </cell>
          <cell r="D10150" t="str">
            <v>CR</v>
          </cell>
          <cell r="E10150" t="str">
            <v>6,04</v>
          </cell>
        </row>
        <row r="10151">
          <cell r="A10151">
            <v>4084</v>
          </cell>
          <cell r="B10151" t="str">
            <v xml:space="preserve">LOCACAO DE BOMBA SUBMERSIVEL PARA DRENAGEM E ESGOTAMENTO, MOTOR ELETRICO TRIFASICO, POTENCIA DE 1 CV, DIAMETRO DE RECALQUE DE 2". FAIXA DE OPERACAO Q=25 M3/H (+ OU - 1 M3/H) E AMT=2 M, Q=12 M3/H (+ OU - 2 M3/H) E AMT = 12 M (+ OU - 2 M)                                                                                                                                                                                                                                                              </v>
          </cell>
          <cell r="C10151" t="str">
            <v xml:space="preserve">H     </v>
          </cell>
          <cell r="D10151" t="str">
            <v>CR</v>
          </cell>
          <cell r="E10151" t="str">
            <v>2,30</v>
          </cell>
        </row>
        <row r="10152">
          <cell r="A10152">
            <v>743</v>
          </cell>
          <cell r="B10152" t="str">
            <v xml:space="preserve">LOCACAO DE BOMBA SUBMERSIVEL PARA DRENAGEM E ESGOTAMENTO, MOTOR ELETRICO TRIFASICO, POTENCIA DE 2 CV, DIAMETRO DE RECALQUE DE 2", FAIXA DE OPERACAO Q=35 M3/H (+ OU - 3 M3/H) E AMT=2 M, Q=13 M3/H (+ OU - 3 M3/H) E AMT = 17 M (+ OU - 3 M)                                                                                                                                                                                                                                                              </v>
          </cell>
          <cell r="C10152" t="str">
            <v xml:space="preserve">H     </v>
          </cell>
          <cell r="D10152" t="str">
            <v xml:space="preserve">C </v>
          </cell>
          <cell r="E10152" t="str">
            <v>2,30</v>
          </cell>
        </row>
        <row r="10153">
          <cell r="A10153">
            <v>40293</v>
          </cell>
          <cell r="B10153" t="str">
            <v xml:space="preserve">LOCACAO DE BOMBA SUBMERSIVEL PARA DRENAGEM E ESGOTAMENTO, MOTOR ELETRICO TRIFASICO, POTENCIA DE 2 CV, DIAMETRO DE RECALQUE DE 3". FAIXA DE OPERACAO Q=70 M3/H (+ OU - 2 M3/H) E AMT=2 M, Q=9,5 M3/H (+ OU - 3,5 M3/H) E AMT = 10 M (+ OU - 2 M)                                                                                                                                                                                                                                                           </v>
          </cell>
          <cell r="C10153" t="str">
            <v xml:space="preserve">H     </v>
          </cell>
          <cell r="D10153" t="str">
            <v>CR</v>
          </cell>
          <cell r="E10153" t="str">
            <v>2,76</v>
          </cell>
        </row>
        <row r="10154">
          <cell r="A10154">
            <v>40294</v>
          </cell>
          <cell r="B10154" t="str">
            <v xml:space="preserve">LOCACAO DE BOMBA SUBMERSIVEL PARA DRENAGEM E ESGOTAMENTO, MOTOR ELETRICO TRIFASICO, POTENCIA DE 3 CV, DIAMETRO DE RECALQUE DE 2", FAIXA DE OPERACAO Q=84 M3/H (+ OU - 2,5 M3/H) E AMT=2 M, Q=9,1 M3/H (+ OU - 2 M3/H) E AMT = 12 M (+ OU - 2 M)                                                                                                                                                                                                                                                           </v>
          </cell>
          <cell r="C10154" t="str">
            <v xml:space="preserve">H     </v>
          </cell>
          <cell r="D10154" t="str">
            <v>CR</v>
          </cell>
          <cell r="E10154" t="str">
            <v>2,30</v>
          </cell>
        </row>
        <row r="10155">
          <cell r="A10155">
            <v>4085</v>
          </cell>
          <cell r="B10155" t="str">
            <v xml:space="preserve">LOCACAO DE BOMBA SUBMERSIVEL PARA DRENAGEM E ESGOTAMENTO, MOTOR ELETRICO TRIFASICO, POTENCIA DE 4 CV, DIAMETRO DE RECALQUE DE 3". FAIXA DE OPERACAO Q=60 M3/H (+ OU - 1 M3/H) E AMT=2 M, Q=11 M3/H (+ OU - 1 M3/H) E AMT = 23 M (+ OU - 1 M)                                                                                                                                                                                                                                                              </v>
          </cell>
          <cell r="C10155" t="str">
            <v xml:space="preserve">H     </v>
          </cell>
          <cell r="D10155" t="str">
            <v>CR</v>
          </cell>
          <cell r="E10155" t="str">
            <v>3,22</v>
          </cell>
        </row>
        <row r="10156">
          <cell r="A10156">
            <v>10779</v>
          </cell>
          <cell r="B10156" t="str">
            <v xml:space="preserve">LOCACAO DE CONTAINER 2,30 X 4,30 M, ALT. 2,50 M, P/ SANITARIO, C/ 5 BACIAS, 1 LAVATORIO E 4 MICTORIOS (NAO INCLUI MOBILIZACAO/DESMOBILIZACAO)                                                                                                                                                                                                                                                                                                                                                             </v>
          </cell>
          <cell r="C10156" t="str">
            <v xml:space="preserve">MES   </v>
          </cell>
          <cell r="D10156" t="str">
            <v>CR</v>
          </cell>
          <cell r="E10156" t="str">
            <v>1.437,50</v>
          </cell>
        </row>
        <row r="10157">
          <cell r="A10157">
            <v>10777</v>
          </cell>
          <cell r="B10157" t="str">
            <v xml:space="preserve">LOCACAO DE CONTAINER 2,30 X 4,30 M, ALT. 2,50 M, PARA SANITARIO, COM 3 BACIAS, 4 CHUVEIROS, 1 LAVATORIO E 1 MICTORIO (NAO INCLUI MOBILIZACAO/DESMOBILIZACAO)                                                                                                                                                                                                                                                                                                                                              </v>
          </cell>
          <cell r="C10157" t="str">
            <v xml:space="preserve">MES   </v>
          </cell>
          <cell r="D10157" t="str">
            <v>CR</v>
          </cell>
          <cell r="E10157" t="str">
            <v>1.305,72</v>
          </cell>
        </row>
        <row r="10158">
          <cell r="A10158">
            <v>10775</v>
          </cell>
          <cell r="B10158" t="str">
            <v xml:space="preserve">LOCACAO DE CONTAINER 2,30 X 6,00 M, ALT. 2,50 M, COM 1 SANITARIO, PARA ESCRITORIO, COMPLETO, SEM DIVISORIAS INTERNAS (NAO INCLUI MOBILIZACAO/DESMOBILIZACAO)                                                                                                                                                                                                                                                                                                                                              </v>
          </cell>
          <cell r="C10158" t="str">
            <v xml:space="preserve">MES   </v>
          </cell>
          <cell r="D10158" t="str">
            <v xml:space="preserve">C </v>
          </cell>
          <cell r="E10158" t="str">
            <v>1.150,00</v>
          </cell>
        </row>
        <row r="10159">
          <cell r="A10159">
            <v>10776</v>
          </cell>
          <cell r="B10159" t="str">
            <v xml:space="preserve">LOCACAO DE CONTAINER 2,30 X 6,00 M, ALT. 2,50 M, PARA ESCRITORIO, SEM DIVISORIAS INTERNAS E SEM SANITARIO (NAO INCLUI MOBILIZACAO/DESMOBILIZACAO)                                                                                                                                                                                                                                                                                                                                                         </v>
          </cell>
          <cell r="C10159" t="str">
            <v xml:space="preserve">MES   </v>
          </cell>
          <cell r="D10159" t="str">
            <v>CR</v>
          </cell>
          <cell r="E10159" t="str">
            <v>898,43</v>
          </cell>
        </row>
        <row r="10160">
          <cell r="A10160">
            <v>10778</v>
          </cell>
          <cell r="B10160" t="str">
            <v xml:space="preserve">LOCACAO DE CONTAINER 2,30 X 6,00 M, ALT. 2,50 M, PARA SANITARIO, COM 4 BACIAS, 8 CHUVEIROS,1 LAVATORIO E 1 MICTORIO (NAO INCLUI MOBILIZACAO/DESMOBILIZACAO)                                                                                                                                                                                                                                                                                                                                               </v>
          </cell>
          <cell r="C10160" t="str">
            <v xml:space="preserve">MES   </v>
          </cell>
          <cell r="D10160" t="str">
            <v>CR</v>
          </cell>
          <cell r="E10160" t="str">
            <v>1.437,50</v>
          </cell>
        </row>
        <row r="10161">
          <cell r="A10161">
            <v>40339</v>
          </cell>
          <cell r="B10161" t="str">
            <v xml:space="preserve">LOCACAO DE CRUZETA, SIMPLES, PARA ESCORA METALICA, COMPRIMENTO ENTRE 50 A 60 CM, PARA ESCORA DE 1,80 A 3,20 METROS E TUBO EXTERNO ATE 48 MM DE DIAMETRO                                                                                                                                                                                                                                                                                                                                                   </v>
          </cell>
          <cell r="C10161" t="str">
            <v>UNXMES</v>
          </cell>
          <cell r="D10161" t="str">
            <v>CR</v>
          </cell>
          <cell r="E10161" t="str">
            <v>5,50</v>
          </cell>
        </row>
        <row r="10162">
          <cell r="A10162">
            <v>10749</v>
          </cell>
          <cell r="B10162" t="str">
            <v xml:space="preserve">LOCACAO DE ESCORA METALICA TELESCOPICA, COM ALTURA REGULAVEL DE *1,80* A *3,20* M, COM CAPACIDADE DE CARGA DE NO MINIMO 1000 KGF (10 KN), INCLUSO TRIPE E FORCADO                                                                                                                                                                                                                                                                                                                                         </v>
          </cell>
          <cell r="C10162" t="str">
            <v>UNXMES</v>
          </cell>
          <cell r="D10162" t="str">
            <v>CR</v>
          </cell>
          <cell r="E10162" t="str">
            <v>18,19</v>
          </cell>
        </row>
        <row r="10163">
          <cell r="A10163">
            <v>40290</v>
          </cell>
          <cell r="B10163" t="str">
            <v xml:space="preserve">LOCACAO DE FORMA PLASTICA PARA LAJE NERVURADA, DIMENSOES *60* X *60* X *16* CM                                                                                                                                                                                                                                                                                                                                                                                                                            </v>
          </cell>
          <cell r="C10163" t="str">
            <v>UNXMES</v>
          </cell>
          <cell r="D10163" t="str">
            <v>CR</v>
          </cell>
          <cell r="E10163" t="str">
            <v>9,84</v>
          </cell>
        </row>
        <row r="10164">
          <cell r="A10164">
            <v>3346</v>
          </cell>
          <cell r="B10164" t="str">
            <v xml:space="preserve">LOCACAO DE GRUPO GERADOR *80 A 125* KVA, MOTOR DIESEL, REBOCAVEL, ACIONAMENTO MANUAL                                                                                                                                                                                                                                                                                                                                                                                                                      </v>
          </cell>
          <cell r="C10164" t="str">
            <v xml:space="preserve">H     </v>
          </cell>
          <cell r="D10164" t="str">
            <v>AS</v>
          </cell>
          <cell r="E10164" t="str">
            <v>20,25</v>
          </cell>
        </row>
        <row r="10165">
          <cell r="A10165">
            <v>3348</v>
          </cell>
          <cell r="B10165" t="str">
            <v xml:space="preserve">LOCACAO DE GRUPO GERADOR ACIMA DE * 125 ATE 180* KVA, MOTOR DIESEL, REBOCAVEL, ACIONAMENTO MANUAL                                                                                                                                                                                                                                                                                                                                                                                                         </v>
          </cell>
          <cell r="C10165" t="str">
            <v xml:space="preserve">H     </v>
          </cell>
          <cell r="D10165" t="str">
            <v>AS</v>
          </cell>
          <cell r="E10165" t="str">
            <v>24,22</v>
          </cell>
        </row>
        <row r="10166">
          <cell r="A10166">
            <v>39833</v>
          </cell>
          <cell r="B10166" t="str">
            <v xml:space="preserve">LOCACAO DE GRUPO GERADOR DE *260* KVA, DIESEL REBOCAVEL, ACIONAMENTO MANUAL                                                                                                                                                                                                                                                                                                                                                                                                                               </v>
          </cell>
          <cell r="C10166" t="str">
            <v xml:space="preserve">H     </v>
          </cell>
          <cell r="D10166" t="str">
            <v>AS</v>
          </cell>
          <cell r="E10166" t="str">
            <v>33,18</v>
          </cell>
        </row>
        <row r="10167">
          <cell r="A10167">
            <v>7252</v>
          </cell>
          <cell r="B10167" t="str">
            <v xml:space="preserve">LOCACAO DE NIVEL OPTICO, COM PRECISAO DE 0,7 MM, AUMENTO DE 32X                                                                                                                                                                                                                                                                                                                                                                                                                                           </v>
          </cell>
          <cell r="C10167" t="str">
            <v xml:space="preserve">H     </v>
          </cell>
          <cell r="D10167" t="str">
            <v>AS</v>
          </cell>
          <cell r="E10167" t="str">
            <v>2,25</v>
          </cell>
        </row>
        <row r="10168">
          <cell r="A10168">
            <v>7247</v>
          </cell>
          <cell r="B10168" t="str">
            <v xml:space="preserve">LOCACAO DE TEODOLITO ELETRONICO, PRECISAO ANGULAR DE 5 A 7 SEGUNDOS, INCLUINDO TRIPE                                                                                                                                                                                                                                                                                                                                                                                                                      </v>
          </cell>
          <cell r="C10168" t="str">
            <v xml:space="preserve">H     </v>
          </cell>
          <cell r="D10168" t="str">
            <v>AS</v>
          </cell>
          <cell r="E10168" t="str">
            <v>2,25</v>
          </cell>
        </row>
        <row r="10169">
          <cell r="A10169">
            <v>40291</v>
          </cell>
          <cell r="B10169" t="str">
            <v xml:space="preserve">LOCACAO DE TORRE METALICA COMPLETA PARA UMA CARGA DE 8 TF (80 KN)  E PE DIREITO DE 6 M, INCLUINDO MODULOS , DIAGONAIS, SAPATAS E FORCADOS                                                                                                                                                                                                                                                                                                                                                                 </v>
          </cell>
          <cell r="C10169" t="str">
            <v>UNXMES</v>
          </cell>
          <cell r="D10169" t="str">
            <v>CR</v>
          </cell>
          <cell r="E10169" t="str">
            <v>512,50</v>
          </cell>
        </row>
        <row r="10170">
          <cell r="A10170">
            <v>40275</v>
          </cell>
          <cell r="B10170" t="str">
            <v xml:space="preserve">LOCACAO DE VIGA SANDUICHE METALICA VAZADA PARA TRAVAMENTO DE PILARES, ALTURA DE *8* CM, LARGURA DE *6* CM E EXTENSAO DE 2 M                                                                                                                                                                                                                                                                                                                                                                               </v>
          </cell>
          <cell r="C10170" t="str">
            <v>UNXMES</v>
          </cell>
          <cell r="D10170" t="str">
            <v>CR</v>
          </cell>
          <cell r="E10170" t="str">
            <v>16,40</v>
          </cell>
        </row>
        <row r="10171">
          <cell r="A10171">
            <v>42408</v>
          </cell>
          <cell r="B10171" t="str">
            <v xml:space="preserve">LONA PLASTICA EXTRA FORTE PRETA, E = 200 MICRA                                                                                                                                                                                                                                                                                                                                                                                                                                                            </v>
          </cell>
          <cell r="C10171" t="str">
            <v xml:space="preserve">M2    </v>
          </cell>
          <cell r="D10171" t="str">
            <v>CR</v>
          </cell>
          <cell r="E10171" t="str">
            <v>3,12</v>
          </cell>
        </row>
        <row r="10172">
          <cell r="A10172">
            <v>3777</v>
          </cell>
          <cell r="B10172" t="str">
            <v xml:space="preserve">LONA PLASTICA PESADA PRETA, E = 150 MICRA                                                                                                                                                                                                                                                                                                                                                                                                                                                                 </v>
          </cell>
          <cell r="C10172" t="str">
            <v xml:space="preserve">M2    </v>
          </cell>
          <cell r="D10172" t="str">
            <v xml:space="preserve">C </v>
          </cell>
          <cell r="E10172" t="str">
            <v>2,25</v>
          </cell>
        </row>
        <row r="10173">
          <cell r="A10173">
            <v>44699</v>
          </cell>
          <cell r="B10173" t="str">
            <v xml:space="preserve">LUBRIFICANTE REDUTOR DE TORQUE E ARRASTO DE ALTO DESEMPENHO, PARA PERFURACAO HORIZONTAL DIRECIONAL, HDD                                                                                                                                                                                                                                                                                                                                                                                                   </v>
          </cell>
          <cell r="C10173" t="str">
            <v xml:space="preserve">KG    </v>
          </cell>
          <cell r="D10173" t="str">
            <v>CR</v>
          </cell>
          <cell r="E10173" t="str">
            <v>48,54</v>
          </cell>
        </row>
        <row r="10174">
          <cell r="A10174">
            <v>3798</v>
          </cell>
          <cell r="B10174" t="str">
            <v xml:space="preserve">LUMINARIA ABERTA P/ ILUMINACAO PUBLICA, TIPO X-57 PETERCO OU EQUIV                                                                                                                                                                                                                                                                                                                                                                                                                                        </v>
          </cell>
          <cell r="C10174" t="str">
            <v xml:space="preserve">UN    </v>
          </cell>
          <cell r="D10174" t="str">
            <v>AS</v>
          </cell>
          <cell r="E10174" t="str">
            <v>87,98</v>
          </cell>
        </row>
        <row r="10175">
          <cell r="A10175">
            <v>38769</v>
          </cell>
          <cell r="B10175" t="str">
            <v xml:space="preserve">LUMINARIA ARANDELA TIPO MEIA-LUA COM VIDRO FOSCO *30 X 15* CM, PARA 1 LAMPADA, BASE E27, POTENCIA MAXIMA 40/60 W (NAO INCLUI LAMPADA)                                                                                                                                                                                                                                                                                                                                                                     </v>
          </cell>
          <cell r="C10175" t="str">
            <v xml:space="preserve">UN    </v>
          </cell>
          <cell r="D10175" t="str">
            <v>AS</v>
          </cell>
          <cell r="E10175" t="str">
            <v>68,71</v>
          </cell>
        </row>
        <row r="10176">
          <cell r="A10176">
            <v>39510</v>
          </cell>
          <cell r="B10176" t="str">
            <v xml:space="preserve">LUMINARIA DE EMBUTIR EM CHAPA DE ACO PARA 2 LAMPADAS FLUORESCENTES DE 14 W COM REFLETOR E ALETAS EM ALUMINIO, COMPLETA (INCLUI REATOR E LAMPADAS)                                                                                                                                                                                                                                                                                                                                                         </v>
          </cell>
          <cell r="C10176" t="str">
            <v xml:space="preserve">UN    </v>
          </cell>
          <cell r="D10176" t="str">
            <v>AS</v>
          </cell>
          <cell r="E10176" t="str">
            <v>278,08</v>
          </cell>
        </row>
        <row r="10177">
          <cell r="A10177">
            <v>38776</v>
          </cell>
          <cell r="B10177" t="str">
            <v xml:space="preserve">LUMINARIA DE EMBUTIR EM CHAPA DE ACO PARA 4 LAMPADAS FLUORESCENTES DE 14 W *60 X 60 CM* ALETADA (NAO INCLUI REATOR E LAMPADAS)                                                                                                                                                                                                                                                                                                                                                                            </v>
          </cell>
          <cell r="C10177" t="str">
            <v xml:space="preserve">UN    </v>
          </cell>
          <cell r="D10177" t="str">
            <v>AS</v>
          </cell>
          <cell r="E10177" t="str">
            <v>295,13</v>
          </cell>
        </row>
        <row r="10178">
          <cell r="A10178">
            <v>38774</v>
          </cell>
          <cell r="B10178" t="str">
            <v xml:space="preserve">LUMINARIA DE EMERGENCIA 30 LEDS, POTENCIA 2 W, BATERIA DE LITIO, AUTONOMIA DE 6 HORAS                                                                                                                                                                                                                                                                                                                                                                                                                     </v>
          </cell>
          <cell r="C10178" t="str">
            <v xml:space="preserve">UN    </v>
          </cell>
          <cell r="D10178" t="str">
            <v>CR</v>
          </cell>
          <cell r="E10178" t="str">
            <v>20,10</v>
          </cell>
        </row>
        <row r="10179">
          <cell r="A10179">
            <v>42247</v>
          </cell>
          <cell r="B10179" t="str">
            <v xml:space="preserve">LUMINARIA DE LED PARA ILUMINACAO PUBLICA, DE 138 W ATE 180 W, INVOLUCRO EM ALUMINIO OU ACO INOX                                                                                                                                                                                                                                                                                                                                                                                                           </v>
          </cell>
          <cell r="C10179" t="str">
            <v xml:space="preserve">UN    </v>
          </cell>
          <cell r="D10179" t="str">
            <v>CR</v>
          </cell>
          <cell r="E10179" t="str">
            <v>685,99</v>
          </cell>
        </row>
        <row r="10180">
          <cell r="A10180">
            <v>42248</v>
          </cell>
          <cell r="B10180" t="str">
            <v xml:space="preserve">LUMINARIA DE LED PARA ILUMINACAO PUBLICA, DE 181 W ATE 239 W, INVOLUCRO EM ALUMINIO OU ACO INOX                                                                                                                                                                                                                                                                                                                                                                                                           </v>
          </cell>
          <cell r="C10180" t="str">
            <v xml:space="preserve">UN    </v>
          </cell>
          <cell r="D10180" t="str">
            <v>CR</v>
          </cell>
          <cell r="E10180" t="str">
            <v>796,83</v>
          </cell>
        </row>
        <row r="10181">
          <cell r="A10181">
            <v>42249</v>
          </cell>
          <cell r="B10181" t="str">
            <v xml:space="preserve">LUMINARIA DE LED PARA ILUMINACAO PUBLICA, DE 240 W ATE 350 W, INVOLUCRO EM ALUMINIO OU ACO INOX                                                                                                                                                                                                                                                                                                                                                                                                           </v>
          </cell>
          <cell r="C10181" t="str">
            <v xml:space="preserve">UN    </v>
          </cell>
          <cell r="D10181" t="str">
            <v>CR</v>
          </cell>
          <cell r="E10181" t="str">
            <v>1.320,06</v>
          </cell>
        </row>
        <row r="10182">
          <cell r="A10182">
            <v>42244</v>
          </cell>
          <cell r="B10182" t="str">
            <v xml:space="preserve">LUMINARIA DE LED PARA ILUMINACAO PUBLICA, DE 33 W ATE 50 W, INVOLUCRO EM ALUMINIO OU ACO INOX                                                                                                                                                                                                                                                                                                                                                                                                             </v>
          </cell>
          <cell r="C10182" t="str">
            <v xml:space="preserve">UN    </v>
          </cell>
          <cell r="D10182" t="str">
            <v>CR</v>
          </cell>
          <cell r="E10182" t="str">
            <v>206,15</v>
          </cell>
        </row>
        <row r="10183">
          <cell r="A10183">
            <v>42245</v>
          </cell>
          <cell r="B10183" t="str">
            <v xml:space="preserve">LUMINARIA DE LED PARA ILUMINACAO PUBLICA, DE 51 W ATE 67 W, INVOLUCRO EM ALUMINIO OU ACO INOX                                                                                                                                                                                                                                                                                                                                                                                                             </v>
          </cell>
          <cell r="C10183" t="str">
            <v xml:space="preserve">UN    </v>
          </cell>
          <cell r="D10183" t="str">
            <v>CR</v>
          </cell>
          <cell r="E10183" t="str">
            <v>380,42</v>
          </cell>
        </row>
        <row r="10184">
          <cell r="A10184">
            <v>42246</v>
          </cell>
          <cell r="B10184" t="str">
            <v xml:space="preserve">LUMINARIA DE LED PARA ILUMINACAO PUBLICA, DE 68 W ATE 97 W, INVOLUCRO EM ALUMINIO OU ACO INOX                                                                                                                                                                                                                                                                                                                                                                                                             </v>
          </cell>
          <cell r="C10184" t="str">
            <v xml:space="preserve">UN    </v>
          </cell>
          <cell r="D10184" t="str">
            <v>CR</v>
          </cell>
          <cell r="E10184" t="str">
            <v>421,10</v>
          </cell>
        </row>
        <row r="10185">
          <cell r="A10185">
            <v>42243</v>
          </cell>
          <cell r="B10185" t="str">
            <v xml:space="preserve">LUMINARIA DE LED PARA ILUMINACAO PUBLICA, DE 98 W ATE 137 W, INVOLUCRO EM ALUMINIO OU ACO INOX                                                                                                                                                                                                                                                                                                                                                                                                            </v>
          </cell>
          <cell r="C10185" t="str">
            <v xml:space="preserve">UN    </v>
          </cell>
          <cell r="D10185" t="str">
            <v>CR</v>
          </cell>
          <cell r="E10185" t="str">
            <v>507,77</v>
          </cell>
        </row>
        <row r="10186">
          <cell r="A10186">
            <v>38889</v>
          </cell>
          <cell r="B10186" t="str">
            <v xml:space="preserve">LUMINARIA DE SOBREPOR EM CHAPA DE ACO COM ALETAS PLASTICAS, PARA 1 LAMPADA, BASE E27, POTENCIA MAXIMA 40/60 W (NAO INCLUI LAMPADA)                                                                                                                                                                                                                                                                                                                                                                        </v>
          </cell>
          <cell r="C10186" t="str">
            <v xml:space="preserve">UN    </v>
          </cell>
          <cell r="D10186" t="str">
            <v>AS</v>
          </cell>
          <cell r="E10186" t="str">
            <v>52,66</v>
          </cell>
        </row>
        <row r="10187">
          <cell r="A10187">
            <v>38784</v>
          </cell>
          <cell r="B10187" t="str">
            <v xml:space="preserve">LUMINARIA DE SOBREPOR EM CHAPA DE ACO COM ALETAS PLASTICAS, PARA 2 LAMPADAS, BASE E27, POTENCIA MAXIMA 40/60 W (NAO INCLUI LAMPADAS)                                                                                                                                                                                                                                                                                                                                                                      </v>
          </cell>
          <cell r="C10187" t="str">
            <v xml:space="preserve">UN    </v>
          </cell>
          <cell r="D10187" t="str">
            <v>AS</v>
          </cell>
          <cell r="E10187" t="str">
            <v>70,45</v>
          </cell>
        </row>
        <row r="10188">
          <cell r="A10188">
            <v>3788</v>
          </cell>
          <cell r="B10188" t="str">
            <v xml:space="preserve">LUMINARIA DE SOBREPOR EM CHAPA DE ACO PARA 1 LAMPADA FLUORESCENTE DE *18* W, ALETADA, COMPLETA (LAMPADA E REATOR INCLUSOS)                                                                                                                                                                                                                                                                                                                                                                                </v>
          </cell>
          <cell r="C10188" t="str">
            <v xml:space="preserve">UN    </v>
          </cell>
          <cell r="D10188" t="str">
            <v>AS</v>
          </cell>
          <cell r="E10188" t="str">
            <v>73,42</v>
          </cell>
        </row>
        <row r="10189">
          <cell r="A10189">
            <v>12230</v>
          </cell>
          <cell r="B10189" t="str">
            <v xml:space="preserve">LUMINARIA DE SOBREPOR EM CHAPA DE ACO PARA 1 LAMPADA FLUORESCENTE DE *18* W, PERFIL COMERCIAL (NAO INCLUI REATOR E LAMPADA)                                                                                                                                                                                                                                                                                                                                                                               </v>
          </cell>
          <cell r="C10189" t="str">
            <v xml:space="preserve">UN    </v>
          </cell>
          <cell r="D10189" t="str">
            <v>AS</v>
          </cell>
          <cell r="E10189" t="str">
            <v>18,88</v>
          </cell>
        </row>
        <row r="10190">
          <cell r="A10190">
            <v>3780</v>
          </cell>
          <cell r="B10190" t="str">
            <v xml:space="preserve">LUMINARIA DE SOBREPOR EM CHAPA DE ACO PARA 1 LAMPADA FLUORESCENTE DE *36* W, ALETADA, COMPLETA (LAMPADA E REATOR INCLUSOS)                                                                                                                                                                                                                                                                                                                                                                                </v>
          </cell>
          <cell r="C10190" t="str">
            <v xml:space="preserve">UN    </v>
          </cell>
          <cell r="D10190" t="str">
            <v>AS</v>
          </cell>
          <cell r="E10190" t="str">
            <v>108,33</v>
          </cell>
        </row>
        <row r="10191">
          <cell r="A10191">
            <v>12231</v>
          </cell>
          <cell r="B10191" t="str">
            <v xml:space="preserve">LUMINARIA DE SOBREPOR EM CHAPA DE ACO PARA 1 LAMPADA FLUORESCENTE DE *36* W, PERFIL COMERCIAL (NAO INCLUI REATOR E LAMPADA)                                                                                                                                                                                                                                                                                                                                                                               </v>
          </cell>
          <cell r="C10191" t="str">
            <v xml:space="preserve">UN    </v>
          </cell>
          <cell r="D10191" t="str">
            <v>AS</v>
          </cell>
          <cell r="E10191" t="str">
            <v>31,41</v>
          </cell>
        </row>
        <row r="10192">
          <cell r="A10192">
            <v>3811</v>
          </cell>
          <cell r="B10192" t="str">
            <v xml:space="preserve">LUMINARIA DE SOBREPOR EM CHAPA DE ACO PARA 2 LAMPADAS FLUORESCENTES DE *18* W, ALETADA, COMPLETA (LAMPADAS E REATOR INCLUSOS)                                                                                                                                                                                                                                                                                                                                                                             </v>
          </cell>
          <cell r="C10192" t="str">
            <v xml:space="preserve">UN    </v>
          </cell>
          <cell r="D10192" t="str">
            <v>AS</v>
          </cell>
          <cell r="E10192" t="str">
            <v>101,75</v>
          </cell>
        </row>
        <row r="10193">
          <cell r="A10193">
            <v>12232</v>
          </cell>
          <cell r="B10193" t="str">
            <v xml:space="preserve">LUMINARIA DE SOBREPOR EM CHAPA DE ACO PARA 2 LAMPADAS FLUORESCENTES DE *18* W, PERFIL COMERCIAL (NAO INCLUI REATOR E LAMPADAS)                                                                                                                                                                                                                                                                                                                                                                            </v>
          </cell>
          <cell r="C10193" t="str">
            <v xml:space="preserve">UN    </v>
          </cell>
          <cell r="D10193" t="str">
            <v>AS</v>
          </cell>
          <cell r="E10193" t="str">
            <v>32,90</v>
          </cell>
        </row>
        <row r="10194">
          <cell r="A10194">
            <v>3799</v>
          </cell>
          <cell r="B10194" t="str">
            <v xml:space="preserve">LUMINARIA DE SOBREPOR EM CHAPA DE ACO PARA 2 LAMPADAS FLUORESCENTES DE *36* W, ALETADA, COMPLETA (LAMPADAS E REATOR INCLUSOS)                                                                                                                                                                                                                                                                                                                                                                             </v>
          </cell>
          <cell r="C10194" t="str">
            <v xml:space="preserve">UN    </v>
          </cell>
          <cell r="D10194" t="str">
            <v>AS</v>
          </cell>
          <cell r="E10194" t="str">
            <v>143,91</v>
          </cell>
        </row>
        <row r="10195">
          <cell r="A10195">
            <v>12239</v>
          </cell>
          <cell r="B10195" t="str">
            <v xml:space="preserve">LUMINARIA DE SOBREPOR EM CHAPA DE ACO PARA 2 LAMPADAS FLUORESCENTES DE *36* W, PERFIL COMERCIAL (NAO INCLUI REATOR E LAMPADAS)                                                                                                                                                                                                                                                                                                                                                                            </v>
          </cell>
          <cell r="C10195" t="str">
            <v xml:space="preserve">UN    </v>
          </cell>
          <cell r="D10195" t="str">
            <v>AS</v>
          </cell>
          <cell r="E10195" t="str">
            <v>43,08</v>
          </cell>
        </row>
        <row r="10196">
          <cell r="A10196">
            <v>38773</v>
          </cell>
          <cell r="B10196" t="str">
            <v xml:space="preserve">LUMINARIA DE TETO PLAFON/PLAFONIER EM PLASTICO COM BASE E27, POTENCIA MAXIMA 60 W (NAO INCLUI LAMPADA)                                                                                                                                                                                                                                                                                                                                                                                                    </v>
          </cell>
          <cell r="C10196" t="str">
            <v xml:space="preserve">UN    </v>
          </cell>
          <cell r="D10196" t="str">
            <v>AS</v>
          </cell>
          <cell r="E10196" t="str">
            <v>6,91</v>
          </cell>
        </row>
        <row r="10197">
          <cell r="A10197">
            <v>12271</v>
          </cell>
          <cell r="B10197" t="str">
            <v xml:space="preserve">LUMINARIA DUPLA P/SINALIZACAO, TIPO WETZEL AS-2/110 OU EQUIV                                                                                                                                                                                                                                                                                                                                                                                                                                              </v>
          </cell>
          <cell r="C10197" t="str">
            <v xml:space="preserve">UN    </v>
          </cell>
          <cell r="D10197" t="str">
            <v>AS</v>
          </cell>
          <cell r="E10197" t="str">
            <v>385,31</v>
          </cell>
        </row>
        <row r="10198">
          <cell r="A10198">
            <v>13382</v>
          </cell>
          <cell r="B10198" t="str">
            <v xml:space="preserve">LUMINARIA FECHADA P/ ILUMINACAO PUBLICA, TIPO ABL 50/F OU EQUIV, P/ LAMPADA A VAPOR DE MERCURIO 400W                                                                                                                                                                                                                                                                                                                                                                                                      </v>
          </cell>
          <cell r="C10198" t="str">
            <v xml:space="preserve">UN    </v>
          </cell>
          <cell r="D10198" t="str">
            <v>AS</v>
          </cell>
          <cell r="E10198" t="str">
            <v>410,58</v>
          </cell>
        </row>
        <row r="10199">
          <cell r="A10199">
            <v>38785</v>
          </cell>
          <cell r="B10199" t="str">
            <v xml:space="preserve">LUMINARIA HERMETICA IP-65 PARA 2 DUAS LAMPADAS DE 14/16/18/20 W (NAO INCLUI REATOR E LAMPADAS)                                                                                                                                                                                                                                                                                                                                                                                                            </v>
          </cell>
          <cell r="C10199" t="str">
            <v xml:space="preserve">UN    </v>
          </cell>
          <cell r="D10199" t="str">
            <v>AS</v>
          </cell>
          <cell r="E10199" t="str">
            <v>182,42</v>
          </cell>
        </row>
        <row r="10200">
          <cell r="A10200">
            <v>38786</v>
          </cell>
          <cell r="B10200" t="str">
            <v xml:space="preserve">LUMINARIA HERMETICA IP-65 PARA 2 DUAS LAMPADAS DE 28/32/36/40 W (NAO INCLUI REATOR E LAMPADAS)                                                                                                                                                                                                                                                                                                                                                                                                            </v>
          </cell>
          <cell r="C10200" t="str">
            <v xml:space="preserve">UN    </v>
          </cell>
          <cell r="D10200" t="str">
            <v>AS</v>
          </cell>
          <cell r="E10200" t="str">
            <v>224,70</v>
          </cell>
        </row>
        <row r="10201">
          <cell r="A10201">
            <v>39385</v>
          </cell>
          <cell r="B10201" t="str">
            <v xml:space="preserve">LUMINARIA LED PLAFON REDONDO DE SOBREPOR BIVOLT 12/13 W,  D = *17* CM                                                                                                                                                                                                                                                                                                                                                                                                                                     </v>
          </cell>
          <cell r="C10201" t="str">
            <v xml:space="preserve">UN    </v>
          </cell>
          <cell r="D10201" t="str">
            <v>CR</v>
          </cell>
          <cell r="E10201" t="str">
            <v>18,38</v>
          </cell>
        </row>
        <row r="10202">
          <cell r="A10202">
            <v>39389</v>
          </cell>
          <cell r="B10202" t="str">
            <v xml:space="preserve">LUMINARIA LED REFLETOR RETANGULAR BIVOLT, LUZ BRANCA, 10 W                                                                                                                                                                                                                                                                                                                                                                                                                                                </v>
          </cell>
          <cell r="C10202" t="str">
            <v xml:space="preserve">UN    </v>
          </cell>
          <cell r="D10202" t="str">
            <v>CR</v>
          </cell>
          <cell r="E10202" t="str">
            <v>19,94</v>
          </cell>
        </row>
        <row r="10203">
          <cell r="A10203">
            <v>39390</v>
          </cell>
          <cell r="B10203" t="str">
            <v xml:space="preserve">LUMINARIA LED REFLETOR RETANGULAR BIVOLT, LUZ BRANCA, 30 W                                                                                                                                                                                                                                                                                                                                                                                                                                                </v>
          </cell>
          <cell r="C10203" t="str">
            <v xml:space="preserve">UN    </v>
          </cell>
          <cell r="D10203" t="str">
            <v>CR</v>
          </cell>
          <cell r="E10203" t="str">
            <v>41,80</v>
          </cell>
        </row>
        <row r="10204">
          <cell r="A10204">
            <v>39391</v>
          </cell>
          <cell r="B10204" t="str">
            <v xml:space="preserve">LUMINARIA LED REFLETOR RETANGULAR BIVOLT, LUZ BRANCA, 50 W                                                                                                                                                                                                                                                                                                                                                                                                                                                </v>
          </cell>
          <cell r="C10204" t="str">
            <v xml:space="preserve">UN    </v>
          </cell>
          <cell r="D10204" t="str">
            <v>CR</v>
          </cell>
          <cell r="E10204" t="str">
            <v>46,93</v>
          </cell>
        </row>
        <row r="10205">
          <cell r="A10205">
            <v>3803</v>
          </cell>
          <cell r="B10205" t="str">
            <v xml:space="preserve">LUMINARIA PLAFON REDONDO COM VIDRO FOSCO DIAMETRO *25* CM, PARA 1 LAMPADA, BASE E27, POTENCIA MAXIMA 40/60 W (NAO INCLUI LAMPADA)                                                                                                                                                                                                                                                                                                                                                                         </v>
          </cell>
          <cell r="C10205" t="str">
            <v xml:space="preserve">UN    </v>
          </cell>
          <cell r="D10205" t="str">
            <v>AS</v>
          </cell>
          <cell r="E10205" t="str">
            <v>65,15</v>
          </cell>
        </row>
        <row r="10206">
          <cell r="A10206">
            <v>38770</v>
          </cell>
          <cell r="B10206" t="str">
            <v xml:space="preserve">LUMINARIA PLAFON REDONDO COM VIDRO FOSCO DIAMETRO *30* CM, PARA 2 LAMPADAS, BASE E27, POTENCIA MAXIMA 40/60 W (NAO INCLUI LAMPADAS)                                                                                                                                                                                                                                                                                                                                                                       </v>
          </cell>
          <cell r="C10206" t="str">
            <v xml:space="preserve">UN    </v>
          </cell>
          <cell r="D10206" t="str">
            <v>AS</v>
          </cell>
          <cell r="E10206" t="str">
            <v>75,44</v>
          </cell>
        </row>
        <row r="10207">
          <cell r="A10207">
            <v>12267</v>
          </cell>
          <cell r="B10207" t="str">
            <v xml:space="preserve">LUMINARIA PROVA DE TEMPO PETERCO Y.31/1                                                                                                                                                                                                                                                                                                                                                                                                                                                                   </v>
          </cell>
          <cell r="C10207" t="str">
            <v xml:space="preserve">UN    </v>
          </cell>
          <cell r="D10207" t="str">
            <v>AS</v>
          </cell>
          <cell r="E10207" t="str">
            <v>221,08</v>
          </cell>
        </row>
        <row r="10208">
          <cell r="A10208">
            <v>43265</v>
          </cell>
          <cell r="B10208" t="str">
            <v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v>
          </cell>
          <cell r="C10208" t="str">
            <v xml:space="preserve">UN    </v>
          </cell>
          <cell r="D10208" t="str">
            <v>CR</v>
          </cell>
          <cell r="E10208" t="str">
            <v>57,48</v>
          </cell>
        </row>
        <row r="10209">
          <cell r="A10209">
            <v>12266</v>
          </cell>
          <cell r="B10209" t="str">
            <v xml:space="preserve">LUMINARIA SPOT DE SOBREPOR EM ALUMINIO COM ALETA PLASTICA PARA 1 LAMPADA, BASE E27, POTENCIA MAXIMA 40/60 W (NAO INCLUI LAMPADA)                                                                                                                                                                                                                                                                                                                                                                          </v>
          </cell>
          <cell r="C10209" t="str">
            <v xml:space="preserve">UN    </v>
          </cell>
          <cell r="D10209" t="str">
            <v>AS</v>
          </cell>
          <cell r="E10209" t="str">
            <v>113,15</v>
          </cell>
        </row>
        <row r="10210">
          <cell r="A10210">
            <v>39378</v>
          </cell>
          <cell r="B10210" t="str">
            <v xml:space="preserve">LUMINARIA SPOT DE SOBREPOR EM ALUMINIO COM ALETA PLASTICA PARA 2 LAMPADAS, BASE E27, POTENCIA MAXIMA 40/60 W (NAO INCLUI LAMPADA)                                                                                                                                                                                                                                                                                                                                                                         </v>
          </cell>
          <cell r="C10210" t="str">
            <v xml:space="preserve">UN    </v>
          </cell>
          <cell r="D10210" t="str">
            <v>AS</v>
          </cell>
          <cell r="E10210" t="str">
            <v>80,22</v>
          </cell>
        </row>
        <row r="10211">
          <cell r="A10211">
            <v>43543</v>
          </cell>
          <cell r="B10211" t="str">
            <v xml:space="preserve">LUMINARIA TIPO TARTARUGA A PROVA DE TEMPO, GASES, VAPOR E PO, EM ALUMINIO, COM GRADE, BASE E27, POTENCIA MAXIMA 100 W - REF Y 25/1 (NAO INCLUI LAMPADA)                                                                                                                                                                                                                                                                                                                                                   </v>
          </cell>
          <cell r="C10211" t="str">
            <v xml:space="preserve">UN    </v>
          </cell>
          <cell r="D10211" t="str">
            <v>AS</v>
          </cell>
          <cell r="E10211" t="str">
            <v>167,13</v>
          </cell>
        </row>
        <row r="10212">
          <cell r="A10212">
            <v>38775</v>
          </cell>
          <cell r="B10212" t="str">
            <v xml:space="preserve">LUMINARIA TIPO TARTARUGA PARA AREA EXTERNA EM ALUMINIO, COM GRADE, PARA 1 LAMPADA, BASE E27, POTENCIA MAXIMA 40/60 W (NAO INCLUI LAMPADA)                                                                                                                                                                                                                                                                                                                                                                 </v>
          </cell>
          <cell r="C10212" t="str">
            <v xml:space="preserve">UN    </v>
          </cell>
          <cell r="D10212" t="str">
            <v>AS</v>
          </cell>
          <cell r="E10212" t="str">
            <v>85,05</v>
          </cell>
        </row>
        <row r="10213">
          <cell r="A10213">
            <v>44252</v>
          </cell>
          <cell r="B10213" t="str">
            <v xml:space="preserve">LUVA CPVC, SOLDAVEL, 114 MM, PARA AGUA QUENTE PREDIAL                                                                                                                                                                                                                                                                                                                                                                                                                                                     </v>
          </cell>
          <cell r="C10213" t="str">
            <v xml:space="preserve">UN    </v>
          </cell>
          <cell r="D10213" t="str">
            <v>AS</v>
          </cell>
          <cell r="E10213" t="str">
            <v>150,58</v>
          </cell>
        </row>
        <row r="10214">
          <cell r="A10214">
            <v>21119</v>
          </cell>
          <cell r="B10214" t="str">
            <v xml:space="preserve">LUVA CPVC, SOLDAVEL, 15 MM, PARA AGUA QUENTE PREDIAL                                                                                                                                                                                                                                                                                                                                                                                                                                                      </v>
          </cell>
          <cell r="C10214" t="str">
            <v xml:space="preserve">UN    </v>
          </cell>
          <cell r="D10214" t="str">
            <v>AS</v>
          </cell>
          <cell r="E10214" t="str">
            <v>1,51</v>
          </cell>
        </row>
        <row r="10215">
          <cell r="A10215">
            <v>37974</v>
          </cell>
          <cell r="B10215" t="str">
            <v xml:space="preserve">LUVA CPVC, SOLDAVEL, 22 MM, PARA AGUA QUENTE PREDIAL                                                                                                                                                                                                                                                                                                                                                                                                                                                      </v>
          </cell>
          <cell r="C10215" t="str">
            <v xml:space="preserve">UN    </v>
          </cell>
          <cell r="D10215" t="str">
            <v>AS</v>
          </cell>
          <cell r="E10215" t="str">
            <v>1,95</v>
          </cell>
        </row>
        <row r="10216">
          <cell r="A10216">
            <v>37975</v>
          </cell>
          <cell r="B10216" t="str">
            <v xml:space="preserve">LUVA CPVC, SOLDAVEL, 28 MM, PARA AGUA QUENTE PREDIAL                                                                                                                                                                                                                                                                                                                                                                                                                                                      </v>
          </cell>
          <cell r="C10216" t="str">
            <v xml:space="preserve">UN    </v>
          </cell>
          <cell r="D10216" t="str">
            <v>AS</v>
          </cell>
          <cell r="E10216" t="str">
            <v>4,35</v>
          </cell>
        </row>
        <row r="10217">
          <cell r="A10217">
            <v>37976</v>
          </cell>
          <cell r="B10217" t="str">
            <v xml:space="preserve">LUVA CPVC, SOLDAVEL, 35 MM, PARA AGUA QUENTE PREDIAL                                                                                                                                                                                                                                                                                                                                                                                                                                                      </v>
          </cell>
          <cell r="C10217" t="str">
            <v xml:space="preserve">UN    </v>
          </cell>
          <cell r="D10217" t="str">
            <v>AS</v>
          </cell>
          <cell r="E10217" t="str">
            <v>9,68</v>
          </cell>
        </row>
        <row r="10218">
          <cell r="A10218">
            <v>37977</v>
          </cell>
          <cell r="B10218" t="str">
            <v xml:space="preserve">LUVA CPVC, SOLDAVEL, 42 MM, PARA AGUA QUENTE PREDIAL                                                                                                                                                                                                                                                                                                                                                                                                                                                      </v>
          </cell>
          <cell r="C10218" t="str">
            <v xml:space="preserve">UN    </v>
          </cell>
          <cell r="D10218" t="str">
            <v>AS</v>
          </cell>
          <cell r="E10218" t="str">
            <v>13,40</v>
          </cell>
        </row>
        <row r="10219">
          <cell r="A10219">
            <v>37978</v>
          </cell>
          <cell r="B10219" t="str">
            <v xml:space="preserve">LUVA CPVC, SOLDAVEL, 54 MM, PARA AGUA QUENTE PREDIAL                                                                                                                                                                                                                                                                                                                                                                                                                                                      </v>
          </cell>
          <cell r="C10219" t="str">
            <v xml:space="preserve">UN    </v>
          </cell>
          <cell r="D10219" t="str">
            <v>AS</v>
          </cell>
          <cell r="E10219" t="str">
            <v>26,56</v>
          </cell>
        </row>
        <row r="10220">
          <cell r="A10220">
            <v>37979</v>
          </cell>
          <cell r="B10220" t="str">
            <v xml:space="preserve">LUVA CPVC, SOLDAVEL, 73 MM, PARA AGUA QUENTE PREDIAL                                                                                                                                                                                                                                                                                                                                                                                                                                                      </v>
          </cell>
          <cell r="C10220" t="str">
            <v xml:space="preserve">UN    </v>
          </cell>
          <cell r="D10220" t="str">
            <v>AS</v>
          </cell>
          <cell r="E10220" t="str">
            <v>112,73</v>
          </cell>
        </row>
        <row r="10221">
          <cell r="A10221">
            <v>37980</v>
          </cell>
          <cell r="B10221" t="str">
            <v xml:space="preserve">LUVA CPVC, SOLDAVEL, 89 MM, PARA AGUA QUENTE PREDIAL                                                                                                                                                                                                                                                                                                                                                                                                                                                      </v>
          </cell>
          <cell r="C10221" t="str">
            <v xml:space="preserve">UN    </v>
          </cell>
          <cell r="D10221" t="str">
            <v>AS</v>
          </cell>
          <cell r="E10221" t="str">
            <v>129,50</v>
          </cell>
        </row>
        <row r="10222">
          <cell r="A10222">
            <v>36147</v>
          </cell>
          <cell r="B10222" t="str">
            <v xml:space="preserve">LUVA DE BORRACHA ISOLANTE PARA ALTA TENSAO, RESISTENTE A OZONIO, TENSAO DE ENSAIO 2,5 KV (PAR)                                                                                                                                                                                                                                                                                                                                                                                                            </v>
          </cell>
          <cell r="C10222" t="str">
            <v xml:space="preserve">PAR   </v>
          </cell>
          <cell r="D10222" t="str">
            <v>CR</v>
          </cell>
          <cell r="E10222" t="str">
            <v>400,30</v>
          </cell>
        </row>
        <row r="10223">
          <cell r="A10223">
            <v>12731</v>
          </cell>
          <cell r="B10223" t="str">
            <v xml:space="preserve">LUVA DE COBRE (REF 600) SEM ANEL DE SOLDA, BOLSA X BOLSA, 104 MM                                                                                                                                                                                                                                                                                                                                                                                                                                          </v>
          </cell>
          <cell r="C10223" t="str">
            <v xml:space="preserve">UN    </v>
          </cell>
          <cell r="D10223" t="str">
            <v>AS</v>
          </cell>
          <cell r="E10223" t="str">
            <v>341,21</v>
          </cell>
        </row>
        <row r="10224">
          <cell r="A10224">
            <v>12723</v>
          </cell>
          <cell r="B10224" t="str">
            <v xml:space="preserve">LUVA DE COBRE (REF 600) SEM ANEL DE SOLDA, BOLSA X BOLSA, 15 MM                                                                                                                                                                                                                                                                                                                                                                                                                                           </v>
          </cell>
          <cell r="C10224" t="str">
            <v xml:space="preserve">UN    </v>
          </cell>
          <cell r="D10224" t="str">
            <v>AS</v>
          </cell>
          <cell r="E10224" t="str">
            <v>2,64</v>
          </cell>
        </row>
        <row r="10225">
          <cell r="A10225">
            <v>12724</v>
          </cell>
          <cell r="B10225" t="str">
            <v xml:space="preserve">LUVA DE COBRE (REF 600) SEM ANEL DE SOLDA, BOLSA X BOLSA, 22 MM                                                                                                                                                                                                                                                                                                                                                                                                                                           </v>
          </cell>
          <cell r="C10225" t="str">
            <v xml:space="preserve">UN    </v>
          </cell>
          <cell r="D10225" t="str">
            <v>AS</v>
          </cell>
          <cell r="E10225" t="str">
            <v>5,08</v>
          </cell>
        </row>
        <row r="10226">
          <cell r="A10226">
            <v>12725</v>
          </cell>
          <cell r="B10226" t="str">
            <v xml:space="preserve">LUVA DE COBRE (REF 600) SEM ANEL DE SOLDA, BOLSA X BOLSA, 28 MM                                                                                                                                                                                                                                                                                                                                                                                                                                           </v>
          </cell>
          <cell r="C10226" t="str">
            <v xml:space="preserve">UN    </v>
          </cell>
          <cell r="D10226" t="str">
            <v>AS</v>
          </cell>
          <cell r="E10226" t="str">
            <v>10,20</v>
          </cell>
        </row>
        <row r="10227">
          <cell r="A10227">
            <v>12726</v>
          </cell>
          <cell r="B10227" t="str">
            <v xml:space="preserve">LUVA DE COBRE (REF 600) SEM ANEL DE SOLDA, BOLSA X BOLSA, 35 MM                                                                                                                                                                                                                                                                                                                                                                                                                                           </v>
          </cell>
          <cell r="C10227" t="str">
            <v xml:space="preserve">UN    </v>
          </cell>
          <cell r="D10227" t="str">
            <v>AS</v>
          </cell>
          <cell r="E10227" t="str">
            <v>22,51</v>
          </cell>
        </row>
        <row r="10228">
          <cell r="A10228">
            <v>12727</v>
          </cell>
          <cell r="B10228" t="str">
            <v xml:space="preserve">LUVA DE COBRE (REF 600) SEM ANEL DE SOLDA, BOLSA X BOLSA, 42 MM                                                                                                                                                                                                                                                                                                                                                                                                                                           </v>
          </cell>
          <cell r="C10228" t="str">
            <v xml:space="preserve">UN    </v>
          </cell>
          <cell r="D10228" t="str">
            <v>AS</v>
          </cell>
          <cell r="E10228" t="str">
            <v>28,55</v>
          </cell>
        </row>
        <row r="10229">
          <cell r="A10229">
            <v>12728</v>
          </cell>
          <cell r="B10229" t="str">
            <v xml:space="preserve">LUVA DE COBRE (REF 600) SEM ANEL DE SOLDA, BOLSA X BOLSA, 54 MM                                                                                                                                                                                                                                                                                                                                                                                                                                           </v>
          </cell>
          <cell r="C10229" t="str">
            <v xml:space="preserve">UN    </v>
          </cell>
          <cell r="D10229" t="str">
            <v>AS</v>
          </cell>
          <cell r="E10229" t="str">
            <v>46,63</v>
          </cell>
        </row>
        <row r="10230">
          <cell r="A10230">
            <v>12729</v>
          </cell>
          <cell r="B10230" t="str">
            <v xml:space="preserve">LUVA DE COBRE (REF 600) SEM ANEL DE SOLDA, BOLSA X BOLSA, 66 MM                                                                                                                                                                                                                                                                                                                                                                                                                                           </v>
          </cell>
          <cell r="C10230" t="str">
            <v xml:space="preserve">UN    </v>
          </cell>
          <cell r="D10230" t="str">
            <v>AS</v>
          </cell>
          <cell r="E10230" t="str">
            <v>152,83</v>
          </cell>
        </row>
        <row r="10231">
          <cell r="A10231">
            <v>12730</v>
          </cell>
          <cell r="B10231" t="str">
            <v xml:space="preserve">LUVA DE COBRE (REF 600) SEM ANEL DE SOLDA, BOLSA X BOLSA, 79 MM                                                                                                                                                                                                                                                                                                                                                                                                                                           </v>
          </cell>
          <cell r="C10231" t="str">
            <v xml:space="preserve">UN    </v>
          </cell>
          <cell r="D10231" t="str">
            <v>AS</v>
          </cell>
          <cell r="E10231" t="str">
            <v>233,99</v>
          </cell>
        </row>
        <row r="10232">
          <cell r="A10232">
            <v>3840</v>
          </cell>
          <cell r="B10232" t="str">
            <v xml:space="preserve">LUVA DE CORRER DEFOFO, PVC, JE, DN 100 MM                                                                                                                                                                                                                                                                                                                                                                                                                                                                 </v>
          </cell>
          <cell r="C10232" t="str">
            <v xml:space="preserve">UN    </v>
          </cell>
          <cell r="D10232" t="str">
            <v>AS</v>
          </cell>
          <cell r="E10232" t="str">
            <v>43,01</v>
          </cell>
        </row>
        <row r="10233">
          <cell r="A10233">
            <v>3838</v>
          </cell>
          <cell r="B10233" t="str">
            <v xml:space="preserve">LUVA DE CORRER DEFOFO, PVC, JE, DN 150 MM                                                                                                                                                                                                                                                                                                                                                                                                                                                                 </v>
          </cell>
          <cell r="C10233" t="str">
            <v xml:space="preserve">UN    </v>
          </cell>
          <cell r="D10233" t="str">
            <v>AS</v>
          </cell>
          <cell r="E10233" t="str">
            <v>94,93</v>
          </cell>
        </row>
        <row r="10234">
          <cell r="A10234">
            <v>3844</v>
          </cell>
          <cell r="B10234" t="str">
            <v xml:space="preserve">LUVA DE CORRER DEFOFO, PVC, JE, DN 200 MM                                                                                                                                                                                                                                                                                                                                                                                                                                                                 </v>
          </cell>
          <cell r="C10234" t="str">
            <v xml:space="preserve">UN    </v>
          </cell>
          <cell r="D10234" t="str">
            <v>AS</v>
          </cell>
          <cell r="E10234" t="str">
            <v>169,34</v>
          </cell>
        </row>
        <row r="10235">
          <cell r="A10235">
            <v>3839</v>
          </cell>
          <cell r="B10235" t="str">
            <v xml:space="preserve">LUVA DE CORRER DEFOFO, PVC, JE, DN 250 MM                                                                                                                                                                                                                                                                                                                                                                                                                                                                 </v>
          </cell>
          <cell r="C10235" t="str">
            <v xml:space="preserve">UN    </v>
          </cell>
          <cell r="D10235" t="str">
            <v>AS</v>
          </cell>
          <cell r="E10235" t="str">
            <v>308,44</v>
          </cell>
        </row>
        <row r="10236">
          <cell r="A10236">
            <v>3843</v>
          </cell>
          <cell r="B10236" t="str">
            <v xml:space="preserve">LUVA DE CORRER DEFOFO, PVC, JE, DN 300 MM                                                                                                                                                                                                                                                                                                                                                                                                                                                                 </v>
          </cell>
          <cell r="C10236" t="str">
            <v xml:space="preserve">UN    </v>
          </cell>
          <cell r="D10236" t="str">
            <v>AS</v>
          </cell>
          <cell r="E10236" t="str">
            <v>423,34</v>
          </cell>
        </row>
        <row r="10237">
          <cell r="A10237">
            <v>3900</v>
          </cell>
          <cell r="B10237" t="str">
            <v xml:space="preserve">LUVA DE CORRER PARA TUBO ROSCAVEL, PVC, 1 1/2", PARA AGUA FRIA PREDIAL                                                                                                                                                                                                                                                                                                                                                                                                                                    </v>
          </cell>
          <cell r="C10237" t="str">
            <v xml:space="preserve">UN    </v>
          </cell>
          <cell r="D10237" t="str">
            <v>CR</v>
          </cell>
          <cell r="E10237" t="str">
            <v>44,68</v>
          </cell>
        </row>
        <row r="10238">
          <cell r="A10238">
            <v>3846</v>
          </cell>
          <cell r="B10238" t="str">
            <v xml:space="preserve">LUVA DE CORRER PARA TUBO ROSCAVEL, PVC, 1/2", PARA AGUA FRIA PREDIAL                                                                                                                                                                                                                                                                                                                                                                                                                                      </v>
          </cell>
          <cell r="C10238" t="str">
            <v xml:space="preserve">UN    </v>
          </cell>
          <cell r="D10238" t="str">
            <v>CR</v>
          </cell>
          <cell r="E10238" t="str">
            <v>13,42</v>
          </cell>
        </row>
        <row r="10239">
          <cell r="A10239">
            <v>3886</v>
          </cell>
          <cell r="B10239" t="str">
            <v xml:space="preserve">LUVA DE CORRER PARA TUBO ROSCAVEL, PVC, 3/4", PARA AGUA FRIA PREDIAL                                                                                                                                                                                                                                                                                                                                                                                                                                      </v>
          </cell>
          <cell r="C10239" t="str">
            <v xml:space="preserve">UN    </v>
          </cell>
          <cell r="D10239" t="str">
            <v>CR</v>
          </cell>
          <cell r="E10239" t="str">
            <v>17,82</v>
          </cell>
        </row>
        <row r="10240">
          <cell r="A10240">
            <v>3854</v>
          </cell>
          <cell r="B10240" t="str">
            <v xml:space="preserve">LUVA DE CORRER PARA TUBO SOLDAVEL, PVC, 20 MM, PARA AGUA FRIA PREDIAL                                                                                                                                                                                                                                                                                                                                                                                                                                     </v>
          </cell>
          <cell r="C10240" t="str">
            <v xml:space="preserve">UN    </v>
          </cell>
          <cell r="D10240" t="str">
            <v>CR</v>
          </cell>
          <cell r="E10240" t="str">
            <v>10,16</v>
          </cell>
        </row>
        <row r="10241">
          <cell r="A10241">
            <v>3873</v>
          </cell>
          <cell r="B10241" t="str">
            <v xml:space="preserve">LUVA DE CORRER PARA TUBO SOLDAVEL, PVC, 25 MM, PARA AGUA FRIA PREDIAL                                                                                                                                                                                                                                                                                                                                                                                                                                     </v>
          </cell>
          <cell r="C10241" t="str">
            <v xml:space="preserve">UN    </v>
          </cell>
          <cell r="D10241" t="str">
            <v>CR</v>
          </cell>
          <cell r="E10241" t="str">
            <v>11,83</v>
          </cell>
        </row>
        <row r="10242">
          <cell r="A10242">
            <v>38021</v>
          </cell>
          <cell r="B10242" t="str">
            <v xml:space="preserve">LUVA DE CORRER PARA TUBO SOLDAVEL, PVC, 32 MM, PARA AGUA FRIA PREDIAL                                                                                                                                                                                                                                                                                                                                                                                                                                     </v>
          </cell>
          <cell r="C10242" t="str">
            <v xml:space="preserve">UN    </v>
          </cell>
          <cell r="D10242" t="str">
            <v>CR</v>
          </cell>
          <cell r="E10242" t="str">
            <v>21,00</v>
          </cell>
        </row>
        <row r="10243">
          <cell r="A10243">
            <v>43838</v>
          </cell>
          <cell r="B10243" t="str">
            <v xml:space="preserve">LUVA DE CORRER PARA TUBO SOLDAVEL, PVC, 40 MM, PARA AGUA FRIA PREDIAL                                                                                                                                                                                                                                                                                                                                                                                                                                     </v>
          </cell>
          <cell r="C10243" t="str">
            <v xml:space="preserve">UN    </v>
          </cell>
          <cell r="D10243" t="str">
            <v>CR</v>
          </cell>
          <cell r="E10243" t="str">
            <v>27,14</v>
          </cell>
        </row>
        <row r="10244">
          <cell r="A10244">
            <v>3847</v>
          </cell>
          <cell r="B10244" t="str">
            <v xml:space="preserve">LUVA DE CORRER PARA TUBO SOLDAVEL, PVC, 50 MM, PARA AGUA FRIA PREDIAL                                                                                                                                                                                                                                                                                                                                                                                                                                     </v>
          </cell>
          <cell r="C10244" t="str">
            <v xml:space="preserve">UN    </v>
          </cell>
          <cell r="D10244" t="str">
            <v>CR</v>
          </cell>
          <cell r="E10244" t="str">
            <v>27,37</v>
          </cell>
        </row>
        <row r="10245">
          <cell r="A10245">
            <v>38022</v>
          </cell>
          <cell r="B10245" t="str">
            <v xml:space="preserve">LUVA DE CORRER PARA TUBO SOLDAVEL, PVC, 60 MM, PARA AGUA FRIA PREDIAL                                                                                                                                                                                                                                                                                                                                                                                                                                     </v>
          </cell>
          <cell r="C10245" t="str">
            <v xml:space="preserve">UN    </v>
          </cell>
          <cell r="D10245" t="str">
            <v>CR</v>
          </cell>
          <cell r="E10245" t="str">
            <v>37,62</v>
          </cell>
        </row>
        <row r="10246">
          <cell r="A10246">
            <v>3830</v>
          </cell>
          <cell r="B10246" t="str">
            <v xml:space="preserve">LUVA DE CORRER PVC, JE, DN 250 MM, PARA REDE COLETORA DE ESGOTO                                                                                                                                                                                                                                                                                                                                                                                                                                           </v>
          </cell>
          <cell r="C10246" t="str">
            <v xml:space="preserve">UN    </v>
          </cell>
          <cell r="D10246" t="str">
            <v>CR</v>
          </cell>
          <cell r="E10246" t="str">
            <v>178,92</v>
          </cell>
        </row>
        <row r="10247">
          <cell r="A10247">
            <v>37981</v>
          </cell>
          <cell r="B10247" t="str">
            <v xml:space="preserve">LUVA DE CORRER, CPVC, SOLDAVEL, 15 MM, PARA AGUA QUENTE PREDIAL                                                                                                                                                                                                                                                                                                                                                                                                                                           </v>
          </cell>
          <cell r="C10247" t="str">
            <v xml:space="preserve">UN    </v>
          </cell>
          <cell r="D10247" t="str">
            <v>AS</v>
          </cell>
          <cell r="E10247" t="str">
            <v>5,64</v>
          </cell>
        </row>
        <row r="10248">
          <cell r="A10248">
            <v>37982</v>
          </cell>
          <cell r="B10248" t="str">
            <v xml:space="preserve">LUVA DE CORRER, CPVC, SOLDAVEL, 22 MM, PARA AGUA QUENTE PREDIAL                                                                                                                                                                                                                                                                                                                                                                                                                                           </v>
          </cell>
          <cell r="C10248" t="str">
            <v xml:space="preserve">UN    </v>
          </cell>
          <cell r="D10248" t="str">
            <v>AS</v>
          </cell>
          <cell r="E10248" t="str">
            <v>8,18</v>
          </cell>
        </row>
        <row r="10249">
          <cell r="A10249">
            <v>37983</v>
          </cell>
          <cell r="B10249" t="str">
            <v xml:space="preserve">LUVA DE CORRER, CPVC, SOLDAVEL, 28 MM, PARA AGUA QUENTE PREDIAL                                                                                                                                                                                                                                                                                                                                                                                                                                           </v>
          </cell>
          <cell r="C10249" t="str">
            <v xml:space="preserve">UN    </v>
          </cell>
          <cell r="D10249" t="str">
            <v>AS</v>
          </cell>
          <cell r="E10249" t="str">
            <v>12,10</v>
          </cell>
        </row>
        <row r="10250">
          <cell r="A10250">
            <v>37984</v>
          </cell>
          <cell r="B10250" t="str">
            <v xml:space="preserve">LUVA DE CORRER, CPVC, SOLDAVEL, 35 MM, PARA AGUA QUENTE PREDIAL                                                                                                                                                                                                                                                                                                                                                                                                                                           </v>
          </cell>
          <cell r="C10250" t="str">
            <v xml:space="preserve">UN    </v>
          </cell>
          <cell r="D10250" t="str">
            <v>AS</v>
          </cell>
          <cell r="E10250" t="str">
            <v>17,00</v>
          </cell>
        </row>
        <row r="10251">
          <cell r="A10251">
            <v>37985</v>
          </cell>
          <cell r="B10251" t="str">
            <v xml:space="preserve">LUVA DE CORRER, CPVC, SOLDAVEL, 42 MM, PARA AGUA QUENTE PREDIAL                                                                                                                                                                                                                                                                                                                                                                                                                                           </v>
          </cell>
          <cell r="C10251" t="str">
            <v xml:space="preserve">UN    </v>
          </cell>
          <cell r="D10251" t="str">
            <v>AS</v>
          </cell>
          <cell r="E10251" t="str">
            <v>24,15</v>
          </cell>
        </row>
        <row r="10252">
          <cell r="A10252">
            <v>3826</v>
          </cell>
          <cell r="B10252" t="str">
            <v xml:space="preserve">LUVA DE CORRER, PVC PBA, JE, DN 100 / DE 110 MM, PARA REDE AGUA (NBR 10351)                                                                                                                                                                                                                                                                                                                                                                                                                               </v>
          </cell>
          <cell r="C10252" t="str">
            <v xml:space="preserve">UN    </v>
          </cell>
          <cell r="D10252" t="str">
            <v>AS</v>
          </cell>
          <cell r="E10252" t="str">
            <v>42,68</v>
          </cell>
        </row>
        <row r="10253">
          <cell r="A10253">
            <v>3825</v>
          </cell>
          <cell r="B10253" t="str">
            <v xml:space="preserve">LUVA DE CORRER, PVC PBA, JE, DN 50 / DE 60 MM, PARA REDE AGUA (NBR 10351)                                                                                                                                                                                                                                                                                                                                                                                                                                 </v>
          </cell>
          <cell r="C10253" t="str">
            <v xml:space="preserve">UN    </v>
          </cell>
          <cell r="D10253" t="str">
            <v>AS</v>
          </cell>
          <cell r="E10253" t="str">
            <v>12,27</v>
          </cell>
        </row>
        <row r="10254">
          <cell r="A10254">
            <v>3827</v>
          </cell>
          <cell r="B10254" t="str">
            <v xml:space="preserve">LUVA DE CORRER, PVC PBA, JE, DN 75 / DE 85 MM, PARA REDE AGUA (NBR 10351)                                                                                                                                                                                                                                                                                                                                                                                                                                 </v>
          </cell>
          <cell r="C10254" t="str">
            <v xml:space="preserve">UN    </v>
          </cell>
          <cell r="D10254" t="str">
            <v>AS</v>
          </cell>
          <cell r="E10254" t="str">
            <v>26,82</v>
          </cell>
        </row>
        <row r="10255">
          <cell r="A10255">
            <v>20165</v>
          </cell>
          <cell r="B10255" t="str">
            <v xml:space="preserve">LUVA DE CORRER, PVC SERIE R, 100 MM, PARA ESGOTO PREDIAL                                                                                                                                                                                                                                                                                                                                                                                                                                                  </v>
          </cell>
          <cell r="C10255" t="str">
            <v xml:space="preserve">UN    </v>
          </cell>
          <cell r="D10255" t="str">
            <v>CR</v>
          </cell>
          <cell r="E10255" t="str">
            <v>22,18</v>
          </cell>
        </row>
        <row r="10256">
          <cell r="A10256">
            <v>20166</v>
          </cell>
          <cell r="B10256" t="str">
            <v xml:space="preserve">LUVA DE CORRER, PVC SERIE R, 150 MM, PARA ESGOTO PREDIAL                                                                                                                                                                                                                                                                                                                                                                                                                                                  </v>
          </cell>
          <cell r="C10256" t="str">
            <v xml:space="preserve">UN    </v>
          </cell>
          <cell r="D10256" t="str">
            <v>CR</v>
          </cell>
          <cell r="E10256" t="str">
            <v>67,74</v>
          </cell>
        </row>
        <row r="10257">
          <cell r="A10257">
            <v>20164</v>
          </cell>
          <cell r="B10257" t="str">
            <v xml:space="preserve">LUVA DE CORRER, PVC SERIE R, 75 MM, PARA ESGOTO PREDIAL                                                                                                                                                                                                                                                                                                                                                                                                                                                   </v>
          </cell>
          <cell r="C10257" t="str">
            <v xml:space="preserve">UN    </v>
          </cell>
          <cell r="D10257" t="str">
            <v>CR</v>
          </cell>
          <cell r="E10257" t="str">
            <v>10,65</v>
          </cell>
        </row>
        <row r="10258">
          <cell r="A10258">
            <v>3893</v>
          </cell>
          <cell r="B10258" t="str">
            <v xml:space="preserve">LUVA DE CORRER, PVC, DN 100 MM, PARA ESGOTO PREDIAL                                                                                                                                                                                                                                                                                                                                                                                                                                                       </v>
          </cell>
          <cell r="C10258" t="str">
            <v xml:space="preserve">UN    </v>
          </cell>
          <cell r="D10258" t="str">
            <v>CR</v>
          </cell>
          <cell r="E10258" t="str">
            <v>16,70</v>
          </cell>
        </row>
        <row r="10259">
          <cell r="A10259">
            <v>3848</v>
          </cell>
          <cell r="B10259" t="str">
            <v xml:space="preserve">LUVA DE CORRER, PVC, DN 50 MM, PARA ESGOTO PREDIAL                                                                                                                                                                                                                                                                                                                                                                                                                                                        </v>
          </cell>
          <cell r="C10259" t="str">
            <v xml:space="preserve">UN    </v>
          </cell>
          <cell r="D10259" t="str">
            <v>CR</v>
          </cell>
          <cell r="E10259" t="str">
            <v>10,18</v>
          </cell>
        </row>
        <row r="10260">
          <cell r="A10260">
            <v>3895</v>
          </cell>
          <cell r="B10260" t="str">
            <v xml:space="preserve">LUVA DE CORRER, PVC, DN 75 MM, PARA ESGOTO PREDIAL                                                                                                                                                                                                                                                                                                                                                                                                                                                        </v>
          </cell>
          <cell r="C10260" t="str">
            <v xml:space="preserve">UN    </v>
          </cell>
          <cell r="D10260" t="str">
            <v>CR</v>
          </cell>
          <cell r="E10260" t="str">
            <v>11,31</v>
          </cell>
        </row>
        <row r="10261">
          <cell r="A10261">
            <v>12404</v>
          </cell>
          <cell r="B10261" t="str">
            <v xml:space="preserve">LUVA DE FERRO GALVANIZADO, COM ROSCA BSP MACHO/FEMEA, DE 3/4"                                                                                                                                                                                                                                                                                                                                                                                                                                             </v>
          </cell>
          <cell r="C10261" t="str">
            <v xml:space="preserve">UN    </v>
          </cell>
          <cell r="D10261" t="str">
            <v>CR</v>
          </cell>
          <cell r="E10261" t="str">
            <v>7,92</v>
          </cell>
        </row>
        <row r="10262">
          <cell r="A10262">
            <v>3939</v>
          </cell>
          <cell r="B10262" t="str">
            <v xml:space="preserve">LUVA DE FERRO GALVANIZADO, COM ROSCA BSP, DE 1 1/2"                                                                                                                                                                                                                                                                                                                                                                                                                                                       </v>
          </cell>
          <cell r="C10262" t="str">
            <v xml:space="preserve">UN    </v>
          </cell>
          <cell r="D10262" t="str">
            <v>CR</v>
          </cell>
          <cell r="E10262" t="str">
            <v>16,32</v>
          </cell>
        </row>
        <row r="10263">
          <cell r="A10263">
            <v>3911</v>
          </cell>
          <cell r="B10263" t="str">
            <v xml:space="preserve">LUVA DE FERRO GALVANIZADO, COM ROSCA BSP, DE 1 1/4"                                                                                                                                                                                                                                                                                                                                                                                                                                                       </v>
          </cell>
          <cell r="C10263" t="str">
            <v xml:space="preserve">UN    </v>
          </cell>
          <cell r="D10263" t="str">
            <v>CR</v>
          </cell>
          <cell r="E10263" t="str">
            <v>13,33</v>
          </cell>
        </row>
        <row r="10264">
          <cell r="A10264">
            <v>3908</v>
          </cell>
          <cell r="B10264" t="str">
            <v xml:space="preserve">LUVA DE FERRO GALVANIZADO, COM ROSCA BSP, DE 1/2"                                                                                                                                                                                                                                                                                                                                                                                                                                                         </v>
          </cell>
          <cell r="C10264" t="str">
            <v xml:space="preserve">UN    </v>
          </cell>
          <cell r="D10264" t="str">
            <v>CR</v>
          </cell>
          <cell r="E10264" t="str">
            <v>4,31</v>
          </cell>
        </row>
        <row r="10265">
          <cell r="A10265">
            <v>3910</v>
          </cell>
          <cell r="B10265" t="str">
            <v xml:space="preserve">LUVA DE FERRO GALVANIZADO, COM ROSCA BSP, DE 1"                                                                                                                                                                                                                                                                                                                                                                                                                                                           </v>
          </cell>
          <cell r="C10265" t="str">
            <v xml:space="preserve">UN    </v>
          </cell>
          <cell r="D10265" t="str">
            <v>CR</v>
          </cell>
          <cell r="E10265" t="str">
            <v>9,54</v>
          </cell>
        </row>
        <row r="10266">
          <cell r="A10266">
            <v>3913</v>
          </cell>
          <cell r="B10266" t="str">
            <v xml:space="preserve">LUVA DE FERRO GALVANIZADO, COM ROSCA BSP, DE 2 1/2"                                                                                                                                                                                                                                                                                                                                                                                                                                                       </v>
          </cell>
          <cell r="C10266" t="str">
            <v xml:space="preserve">UN    </v>
          </cell>
          <cell r="D10266" t="str">
            <v>CR</v>
          </cell>
          <cell r="E10266" t="str">
            <v>45,59</v>
          </cell>
        </row>
        <row r="10267">
          <cell r="A10267">
            <v>3912</v>
          </cell>
          <cell r="B10267" t="str">
            <v xml:space="preserve">LUVA DE FERRO GALVANIZADO, COM ROSCA BSP, DE 2"                                                                                                                                                                                                                                                                                                                                                                                                                                                           </v>
          </cell>
          <cell r="C10267" t="str">
            <v xml:space="preserve">UN    </v>
          </cell>
          <cell r="D10267" t="str">
            <v>CR</v>
          </cell>
          <cell r="E10267" t="str">
            <v>24,99</v>
          </cell>
        </row>
        <row r="10268">
          <cell r="A10268">
            <v>3909</v>
          </cell>
          <cell r="B10268" t="str">
            <v xml:space="preserve">LUVA DE FERRO GALVANIZADO, COM ROSCA BSP, DE 3/4"                                                                                                                                                                                                                                                                                                                                                                                                                                                         </v>
          </cell>
          <cell r="C10268" t="str">
            <v xml:space="preserve">UN    </v>
          </cell>
          <cell r="D10268" t="str">
            <v>CR</v>
          </cell>
          <cell r="E10268" t="str">
            <v>5,86</v>
          </cell>
        </row>
        <row r="10269">
          <cell r="A10269">
            <v>3914</v>
          </cell>
          <cell r="B10269" t="str">
            <v xml:space="preserve">LUVA DE FERRO GALVANIZADO, COM ROSCA BSP, DE 3"                                                                                                                                                                                                                                                                                                                                                                                                                                                           </v>
          </cell>
          <cell r="C10269" t="str">
            <v xml:space="preserve">UN    </v>
          </cell>
          <cell r="D10269" t="str">
            <v>CR</v>
          </cell>
          <cell r="E10269" t="str">
            <v>68,78</v>
          </cell>
        </row>
        <row r="10270">
          <cell r="A10270">
            <v>3915</v>
          </cell>
          <cell r="B10270" t="str">
            <v xml:space="preserve">LUVA DE FERRO GALVANIZADO, COM ROSCA BSP, DE 4"                                                                                                                                                                                                                                                                                                                                                                                                                                                           </v>
          </cell>
          <cell r="C10270" t="str">
            <v xml:space="preserve">UN    </v>
          </cell>
          <cell r="D10270" t="str">
            <v>CR</v>
          </cell>
          <cell r="E10270" t="str">
            <v>108,47</v>
          </cell>
        </row>
        <row r="10271">
          <cell r="A10271">
            <v>3916</v>
          </cell>
          <cell r="B10271" t="str">
            <v xml:space="preserve">LUVA DE FERRO GALVANIZADO, COM ROSCA BSP, DE 5"                                                                                                                                                                                                                                                                                                                                                                                                                                                           </v>
          </cell>
          <cell r="C10271" t="str">
            <v xml:space="preserve">UN    </v>
          </cell>
          <cell r="D10271" t="str">
            <v>CR</v>
          </cell>
          <cell r="E10271" t="str">
            <v>197,61</v>
          </cell>
        </row>
        <row r="10272">
          <cell r="A10272">
            <v>3917</v>
          </cell>
          <cell r="B10272" t="str">
            <v xml:space="preserve">LUVA DE FERRO GALVANIZADO, COM ROSCA BSP, DE 6"                                                                                                                                                                                                                                                                                                                                                                                                                                                           </v>
          </cell>
          <cell r="C10272" t="str">
            <v xml:space="preserve">UN    </v>
          </cell>
          <cell r="D10272" t="str">
            <v>CR</v>
          </cell>
          <cell r="E10272" t="str">
            <v>325,93</v>
          </cell>
        </row>
        <row r="10273">
          <cell r="A10273">
            <v>1904</v>
          </cell>
          <cell r="B10273" t="str">
            <v xml:space="preserve">LUVA DE PRESSAO, EM PVC, DE 20 MM, PARA ELETRODUTO FLEXIVEL                                                                                                                                                                                                                                                                                                                                                                                                                                               </v>
          </cell>
          <cell r="C10273" t="str">
            <v xml:space="preserve">UN    </v>
          </cell>
          <cell r="D10273" t="str">
            <v>CR</v>
          </cell>
          <cell r="E10273" t="str">
            <v>0,88</v>
          </cell>
        </row>
        <row r="10274">
          <cell r="A10274">
            <v>1899</v>
          </cell>
          <cell r="B10274" t="str">
            <v xml:space="preserve">LUVA DE PRESSAO, EM PVC, DE 25 MM, PARA ELETRODUTO FLEXIVEL                                                                                                                                                                                                                                                                                                                                                                                                                                               </v>
          </cell>
          <cell r="C10274" t="str">
            <v xml:space="preserve">UN    </v>
          </cell>
          <cell r="D10274" t="str">
            <v>CR</v>
          </cell>
          <cell r="E10274" t="str">
            <v>1,00</v>
          </cell>
        </row>
        <row r="10275">
          <cell r="A10275">
            <v>1900</v>
          </cell>
          <cell r="B10275" t="str">
            <v xml:space="preserve">LUVA DE PRESSAO, EM PVC, DE 32 MM, PARA ELETRODUTO FLEXIVEL                                                                                                                                                                                                                                                                                                                                                                                                                                               </v>
          </cell>
          <cell r="C10275" t="str">
            <v xml:space="preserve">UN    </v>
          </cell>
          <cell r="D10275" t="str">
            <v>CR</v>
          </cell>
          <cell r="E10275" t="str">
            <v>1,62</v>
          </cell>
        </row>
        <row r="10276">
          <cell r="A10276">
            <v>12407</v>
          </cell>
          <cell r="B10276" t="str">
            <v xml:space="preserve">LUVA DE REDUCAO DE FERRO GALVANIZADO, COM ROSCA BSP MACHO/FEMEA, DE 1 1/2" X 1"                                                                                                                                                                                                                                                                                                                                                                                                                           </v>
          </cell>
          <cell r="C10276" t="str">
            <v xml:space="preserve">UN    </v>
          </cell>
          <cell r="D10276" t="str">
            <v>CR</v>
          </cell>
          <cell r="E10276" t="str">
            <v>24,67</v>
          </cell>
        </row>
        <row r="10277">
          <cell r="A10277">
            <v>12408</v>
          </cell>
          <cell r="B10277" t="str">
            <v xml:space="preserve">LUVA DE REDUCAO DE FERRO GALVANIZADO, COM ROSCA BSP MACHO/FEMEA, DE 1" X 1/2"                                                                                                                                                                                                                                                                                                                                                                                                                             </v>
          </cell>
          <cell r="C10277" t="str">
            <v xml:space="preserve">UN    </v>
          </cell>
          <cell r="D10277" t="str">
            <v>CR</v>
          </cell>
          <cell r="E10277" t="str">
            <v>13,92</v>
          </cell>
        </row>
        <row r="10278">
          <cell r="A10278">
            <v>12409</v>
          </cell>
          <cell r="B10278" t="str">
            <v xml:space="preserve">LUVA DE REDUCAO DE FERRO GALVANIZADO, COM ROSCA BSP MACHO/FEMEA, DE 1" X 3/4"                                                                                                                                                                                                                                                                                                                                                                                                                             </v>
          </cell>
          <cell r="C10278" t="str">
            <v xml:space="preserve">UN    </v>
          </cell>
          <cell r="D10278" t="str">
            <v>CR</v>
          </cell>
          <cell r="E10278" t="str">
            <v>13,92</v>
          </cell>
        </row>
        <row r="10279">
          <cell r="A10279">
            <v>12410</v>
          </cell>
          <cell r="B10279" t="str">
            <v xml:space="preserve">LUVA DE REDUCAO DE FERRO GALVANIZADO, COM ROSCA BSP MACHO/FEMEA, DE 3/4" X 1/2"                                                                                                                                                                                                                                                                                                                                                                                                                           </v>
          </cell>
          <cell r="C10279" t="str">
            <v xml:space="preserve">UN    </v>
          </cell>
          <cell r="D10279" t="str">
            <v>CR</v>
          </cell>
          <cell r="E10279" t="str">
            <v>9,59</v>
          </cell>
        </row>
        <row r="10280">
          <cell r="A10280">
            <v>3936</v>
          </cell>
          <cell r="B10280" t="str">
            <v xml:space="preserve">LUVA DE REDUCAO DE FERRO GALVANIZADO, COM ROSCA BSP, DE 1 1/2" X 1 1/4"                                                                                                                                                                                                                                                                                                                                                                                                                                   </v>
          </cell>
          <cell r="C10280" t="str">
            <v xml:space="preserve">UN    </v>
          </cell>
          <cell r="D10280" t="str">
            <v>CR</v>
          </cell>
          <cell r="E10280" t="str">
            <v>17,33</v>
          </cell>
        </row>
        <row r="10281">
          <cell r="A10281">
            <v>3922</v>
          </cell>
          <cell r="B10281" t="str">
            <v xml:space="preserve">LUVA DE REDUCAO DE FERRO GALVANIZADO, COM ROSCA BSP, DE 1 1/2" X 1/2"                                                                                                                                                                                                                                                                                                                                                                                                                                     </v>
          </cell>
          <cell r="C10281" t="str">
            <v xml:space="preserve">UN    </v>
          </cell>
          <cell r="D10281" t="str">
            <v>CR</v>
          </cell>
          <cell r="E10281" t="str">
            <v>15,94</v>
          </cell>
        </row>
        <row r="10282">
          <cell r="A10282">
            <v>3924</v>
          </cell>
          <cell r="B10282" t="str">
            <v xml:space="preserve">LUVA DE REDUCAO DE FERRO GALVANIZADO, COM ROSCA BSP, DE 1 1/2" X 1"                                                                                                                                                                                                                                                                                                                                                                                                                                       </v>
          </cell>
          <cell r="C10282" t="str">
            <v xml:space="preserve">UN    </v>
          </cell>
          <cell r="D10282" t="str">
            <v>CR</v>
          </cell>
          <cell r="E10282" t="str">
            <v>17,33</v>
          </cell>
        </row>
        <row r="10283">
          <cell r="A10283">
            <v>3923</v>
          </cell>
          <cell r="B10283" t="str">
            <v xml:space="preserve">LUVA DE REDUCAO DE FERRO GALVANIZADO, COM ROSCA BSP, DE 1 1/2" X 3/4"                                                                                                                                                                                                                                                                                                                                                                                                                                     </v>
          </cell>
          <cell r="C10283" t="str">
            <v xml:space="preserve">UN    </v>
          </cell>
          <cell r="D10283" t="str">
            <v>CR</v>
          </cell>
          <cell r="E10283" t="str">
            <v>17,33</v>
          </cell>
        </row>
        <row r="10284">
          <cell r="A10284">
            <v>3937</v>
          </cell>
          <cell r="B10284" t="str">
            <v xml:space="preserve">LUVA DE REDUCAO DE FERRO GALVANIZADO, COM ROSCA BSP, DE 1 1/4" X 1/2"                                                                                                                                                                                                                                                                                                                                                                                                                                     </v>
          </cell>
          <cell r="C10284" t="str">
            <v xml:space="preserve">UN    </v>
          </cell>
          <cell r="D10284" t="str">
            <v>CR</v>
          </cell>
          <cell r="E10284" t="str">
            <v>14,30</v>
          </cell>
        </row>
        <row r="10285">
          <cell r="A10285">
            <v>3921</v>
          </cell>
          <cell r="B10285" t="str">
            <v xml:space="preserve">LUVA DE REDUCAO DE FERRO GALVANIZADO, COM ROSCA BSP, DE 1 1/4" X 1"                                                                                                                                                                                                                                                                                                                                                                                                                                       </v>
          </cell>
          <cell r="C10285" t="str">
            <v xml:space="preserve">UN    </v>
          </cell>
          <cell r="D10285" t="str">
            <v>CR</v>
          </cell>
          <cell r="E10285" t="str">
            <v>14,31</v>
          </cell>
        </row>
        <row r="10286">
          <cell r="A10286">
            <v>3920</v>
          </cell>
          <cell r="B10286" t="str">
            <v xml:space="preserve">LUVA DE REDUCAO DE FERRO GALVANIZADO, COM ROSCA BSP, DE 1 1/4" X 3/4"                                                                                                                                                                                                                                                                                                                                                                                                                                     </v>
          </cell>
          <cell r="C10286" t="str">
            <v xml:space="preserve">UN    </v>
          </cell>
          <cell r="D10286" t="str">
            <v>CR</v>
          </cell>
          <cell r="E10286" t="str">
            <v>14,30</v>
          </cell>
        </row>
        <row r="10287">
          <cell r="A10287">
            <v>3938</v>
          </cell>
          <cell r="B10287" t="str">
            <v xml:space="preserve">LUVA DE REDUCAO DE FERRO GALVANIZADO, COM ROSCA BSP, DE 1" X 1/2"                                                                                                                                                                                                                                                                                                                                                                                                                                         </v>
          </cell>
          <cell r="C10287" t="str">
            <v xml:space="preserve">UN    </v>
          </cell>
          <cell r="D10287" t="str">
            <v>CR</v>
          </cell>
          <cell r="E10287" t="str">
            <v>9,43</v>
          </cell>
        </row>
        <row r="10288">
          <cell r="A10288">
            <v>3919</v>
          </cell>
          <cell r="B10288" t="str">
            <v xml:space="preserve">LUVA DE REDUCAO DE FERRO GALVANIZADO, COM ROSCA BSP, DE 1" X 3/4"                                                                                                                                                                                                                                                                                                                                                                                                                                         </v>
          </cell>
          <cell r="C10288" t="str">
            <v xml:space="preserve">UN    </v>
          </cell>
          <cell r="D10288" t="str">
            <v>CR</v>
          </cell>
          <cell r="E10288" t="str">
            <v>9,61</v>
          </cell>
        </row>
        <row r="10289">
          <cell r="A10289">
            <v>3927</v>
          </cell>
          <cell r="B10289" t="str">
            <v xml:space="preserve">LUVA DE REDUCAO DE FERRO GALVANIZADO, COM ROSCA BSP, DE 2 1/2" X 1 1/2"                                                                                                                                                                                                                                                                                                                                                                                                                                   </v>
          </cell>
          <cell r="C10289" t="str">
            <v xml:space="preserve">UN    </v>
          </cell>
          <cell r="D10289" t="str">
            <v>CR</v>
          </cell>
          <cell r="E10289" t="str">
            <v>48,68</v>
          </cell>
        </row>
        <row r="10290">
          <cell r="A10290">
            <v>3928</v>
          </cell>
          <cell r="B10290" t="str">
            <v xml:space="preserve">LUVA DE REDUCAO DE FERRO GALVANIZADO, COM ROSCA BSP, DE 2 1/2" X 2"                                                                                                                                                                                                                                                                                                                                                                                                                                       </v>
          </cell>
          <cell r="C10290" t="str">
            <v xml:space="preserve">UN    </v>
          </cell>
          <cell r="D10290" t="str">
            <v>CR</v>
          </cell>
          <cell r="E10290" t="str">
            <v>48,68</v>
          </cell>
        </row>
        <row r="10291">
          <cell r="A10291">
            <v>3926</v>
          </cell>
          <cell r="B10291" t="str">
            <v xml:space="preserve">LUVA DE REDUCAO DE FERRO GALVANIZADO, COM ROSCA BSP, DE 2" X 1 1/2"                                                                                                                                                                                                                                                                                                                                                                                                                                       </v>
          </cell>
          <cell r="C10291" t="str">
            <v xml:space="preserve">UN    </v>
          </cell>
          <cell r="D10291" t="str">
            <v>CR</v>
          </cell>
          <cell r="E10291" t="str">
            <v>27,75</v>
          </cell>
        </row>
        <row r="10292">
          <cell r="A10292">
            <v>3935</v>
          </cell>
          <cell r="B10292" t="str">
            <v xml:space="preserve">LUVA DE REDUCAO DE FERRO GALVANIZADO, COM ROSCA BSP, DE 2" X 1 1/4"                                                                                                                                                                                                                                                                                                                                                                                                                                       </v>
          </cell>
          <cell r="C10292" t="str">
            <v xml:space="preserve">UN    </v>
          </cell>
          <cell r="D10292" t="str">
            <v>CR</v>
          </cell>
          <cell r="E10292" t="str">
            <v>27,75</v>
          </cell>
        </row>
        <row r="10293">
          <cell r="A10293">
            <v>3925</v>
          </cell>
          <cell r="B10293" t="str">
            <v xml:space="preserve">LUVA DE REDUCAO DE FERRO GALVANIZADO, COM ROSCA BSP, DE 2" X 1"                                                                                                                                                                                                                                                                                                                                                                                                                                           </v>
          </cell>
          <cell r="C10293" t="str">
            <v xml:space="preserve">UN    </v>
          </cell>
          <cell r="D10293" t="str">
            <v>CR</v>
          </cell>
          <cell r="E10293" t="str">
            <v>27,75</v>
          </cell>
        </row>
        <row r="10294">
          <cell r="A10294">
            <v>12406</v>
          </cell>
          <cell r="B10294" t="str">
            <v xml:space="preserve">LUVA DE REDUCAO DE FERRO GALVANIZADO, COM ROSCA BSP, DE 3/4" X 1/2"                                                                                                                                                                                                                                                                                                                                                                                                                                       </v>
          </cell>
          <cell r="C10294" t="str">
            <v xml:space="preserve">UN    </v>
          </cell>
          <cell r="D10294" t="str">
            <v>CR</v>
          </cell>
          <cell r="E10294" t="str">
            <v>6,81</v>
          </cell>
        </row>
        <row r="10295">
          <cell r="A10295">
            <v>3929</v>
          </cell>
          <cell r="B10295" t="str">
            <v xml:space="preserve">LUVA DE REDUCAO DE FERRO GALVANIZADO, COM ROSCA BSP, DE 3" X 1 1/2"                                                                                                                                                                                                                                                                                                                                                                                                                                       </v>
          </cell>
          <cell r="C10295" t="str">
            <v xml:space="preserve">UN    </v>
          </cell>
          <cell r="D10295" t="str">
            <v>CR</v>
          </cell>
          <cell r="E10295" t="str">
            <v>74,17</v>
          </cell>
        </row>
        <row r="10296">
          <cell r="A10296">
            <v>3931</v>
          </cell>
          <cell r="B10296" t="str">
            <v xml:space="preserve">LUVA DE REDUCAO DE FERRO GALVANIZADO, COM ROSCA BSP, DE 3" X 2 1/2"                                                                                                                                                                                                                                                                                                                                                                                                                                       </v>
          </cell>
          <cell r="C10296" t="str">
            <v xml:space="preserve">UN    </v>
          </cell>
          <cell r="D10296" t="str">
            <v>CR</v>
          </cell>
          <cell r="E10296" t="str">
            <v>74,17</v>
          </cell>
        </row>
        <row r="10297">
          <cell r="A10297">
            <v>3930</v>
          </cell>
          <cell r="B10297" t="str">
            <v xml:space="preserve">LUVA DE REDUCAO DE FERRO GALVANIZADO, COM ROSCA BSP, DE 3" X 2"                                                                                                                                                                                                                                                                                                                                                                                                                                           </v>
          </cell>
          <cell r="C10297" t="str">
            <v xml:space="preserve">UN    </v>
          </cell>
          <cell r="D10297" t="str">
            <v>CR</v>
          </cell>
          <cell r="E10297" t="str">
            <v>74,17</v>
          </cell>
        </row>
        <row r="10298">
          <cell r="A10298">
            <v>3932</v>
          </cell>
          <cell r="B10298" t="str">
            <v xml:space="preserve">LUVA DE REDUCAO DE FERRO GALVANIZADO, COM ROSCA BSP, DE 4" X 2 1/2"                                                                                                                                                                                                                                                                                                                                                                                                                                       </v>
          </cell>
          <cell r="C10298" t="str">
            <v xml:space="preserve">UN    </v>
          </cell>
          <cell r="D10298" t="str">
            <v>CR</v>
          </cell>
          <cell r="E10298" t="str">
            <v>128,08</v>
          </cell>
        </row>
        <row r="10299">
          <cell r="A10299">
            <v>3933</v>
          </cell>
          <cell r="B10299" t="str">
            <v xml:space="preserve">LUVA DE REDUCAO DE FERRO GALVANIZADO, COM ROSCA BSP, DE 4" X 2"                                                                                                                                                                                                                                                                                                                                                                                                                                           </v>
          </cell>
          <cell r="C10299" t="str">
            <v xml:space="preserve">UN    </v>
          </cell>
          <cell r="D10299" t="str">
            <v>CR</v>
          </cell>
          <cell r="E10299" t="str">
            <v>128,08</v>
          </cell>
        </row>
        <row r="10300">
          <cell r="A10300">
            <v>3934</v>
          </cell>
          <cell r="B10300" t="str">
            <v xml:space="preserve">LUVA DE REDUCAO DE FERRO GALVANIZADO, COM ROSCA BSP, DE 4" X 3"                                                                                                                                                                                                                                                                                                                                                                                                                                           </v>
          </cell>
          <cell r="C10300" t="str">
            <v xml:space="preserve">UN    </v>
          </cell>
          <cell r="D10300" t="str">
            <v>CR</v>
          </cell>
          <cell r="E10300" t="str">
            <v>128,08</v>
          </cell>
        </row>
        <row r="10301">
          <cell r="A10301">
            <v>40355</v>
          </cell>
          <cell r="B10301" t="str">
            <v xml:space="preserve">LUVA DE REDUCAO EM ACO CARBONO, COM ENCAIXE PARA SOLDA DN SW, PRESSAO 3.000 LBS,  3/4 " X 1/2"                                                                                                                                                                                                                                                                                                                                                                                                            </v>
          </cell>
          <cell r="C10301" t="str">
            <v xml:space="preserve">UN    </v>
          </cell>
          <cell r="D10301" t="str">
            <v>AS</v>
          </cell>
          <cell r="E10301" t="str">
            <v>12,72</v>
          </cell>
        </row>
        <row r="10302">
          <cell r="A10302">
            <v>40364</v>
          </cell>
          <cell r="B10302" t="str">
            <v xml:space="preserve">LUVA DE REDUCAO EM ACO CARBONO, COM ENCAIXE PARA SOLDA DN SW, PRESSAO 3.000 LBS, DN 1 1/2" X 1 1/4"                                                                                                                                                                                                                                                                                                                                                                                                       </v>
          </cell>
          <cell r="C10302" t="str">
            <v xml:space="preserve">UN    </v>
          </cell>
          <cell r="D10302" t="str">
            <v>AS</v>
          </cell>
          <cell r="E10302" t="str">
            <v>59,60</v>
          </cell>
        </row>
        <row r="10303">
          <cell r="A10303">
            <v>40361</v>
          </cell>
          <cell r="B10303" t="str">
            <v xml:space="preserve">LUVA DE REDUCAO EM ACO CARBONO, COM ENCAIXE PARA SOLDA DN SW, PRESSAO 3.000 LBS, DN 1 1/4"  X 1"                                                                                                                                                                                                                                                                                                                                                                                                          </v>
          </cell>
          <cell r="C10303" t="str">
            <v xml:space="preserve">UN    </v>
          </cell>
          <cell r="D10303" t="str">
            <v>AS</v>
          </cell>
          <cell r="E10303" t="str">
            <v>46,60</v>
          </cell>
        </row>
        <row r="10304">
          <cell r="A10304">
            <v>40358</v>
          </cell>
          <cell r="B10304" t="str">
            <v xml:space="preserve">LUVA DE REDUCAO EM ACO CARBONO, COM ENCAIXE PARA SOLDA DN SW, PRESSAO 3.000 LBS, DN 1" X 3/4"                                                                                                                                                                                                                                                                                                                                                                                                             </v>
          </cell>
          <cell r="C10304" t="str">
            <v xml:space="preserve">UN    </v>
          </cell>
          <cell r="D10304" t="str">
            <v>AS</v>
          </cell>
          <cell r="E10304" t="str">
            <v>17,76</v>
          </cell>
        </row>
        <row r="10305">
          <cell r="A10305">
            <v>40370</v>
          </cell>
          <cell r="B10305" t="str">
            <v xml:space="preserve">LUVA DE REDUCAO EM ACO CARBONO, COM ENCAIXE PARA SOLDA DN SW, PRESSAO 3.000 LBS, DN 2 1/2" X 2"                                                                                                                                                                                                                                                                                                                                                                                                           </v>
          </cell>
          <cell r="C10305" t="str">
            <v xml:space="preserve">UN    </v>
          </cell>
          <cell r="D10305" t="str">
            <v>AS</v>
          </cell>
          <cell r="E10305" t="str">
            <v>189,10</v>
          </cell>
        </row>
        <row r="10306">
          <cell r="A10306">
            <v>40367</v>
          </cell>
          <cell r="B10306" t="str">
            <v xml:space="preserve">LUVA DE REDUCAO EM ACO CARBONO, COM ENCAIXE PARA SOLDA DN SW, PRESSAO 3.000 LBS, DN 2" X 1 1/2"                                                                                                                                                                                                                                                                                                                                                                                                           </v>
          </cell>
          <cell r="C10306" t="str">
            <v xml:space="preserve">UN    </v>
          </cell>
          <cell r="D10306" t="str">
            <v>AS</v>
          </cell>
          <cell r="E10306" t="str">
            <v>93,99</v>
          </cell>
        </row>
        <row r="10307">
          <cell r="A10307">
            <v>40373</v>
          </cell>
          <cell r="B10307" t="str">
            <v xml:space="preserve">LUVA DE REDUCAO EM ACO CARBONO, COM ENCAIXE PARA SOLDA DN SW, PRESSAO 3.000 LBS, DN 3" X 2 1/2"                                                                                                                                                                                                                                                                                                                                                                                                           </v>
          </cell>
          <cell r="C10307" t="str">
            <v xml:space="preserve">UN    </v>
          </cell>
          <cell r="D10307" t="str">
            <v>AS</v>
          </cell>
          <cell r="E10307" t="str">
            <v>255,72</v>
          </cell>
        </row>
        <row r="10308">
          <cell r="A10308">
            <v>3907</v>
          </cell>
          <cell r="B10308" t="str">
            <v xml:space="preserve">LUVA DE REDUCAO ROSCAVEL, PVC, 1" X 3/4", PARA AGUA FRIA PREDIAL                                                                                                                                                                                                                                                                                                                                                                                                                                          </v>
          </cell>
          <cell r="C10308" t="str">
            <v xml:space="preserve">UN    </v>
          </cell>
          <cell r="D10308" t="str">
            <v>CR</v>
          </cell>
          <cell r="E10308" t="str">
            <v>5,15</v>
          </cell>
        </row>
        <row r="10309">
          <cell r="A10309">
            <v>3889</v>
          </cell>
          <cell r="B10309" t="str">
            <v xml:space="preserve">LUVA DE REDUCAO ROSCAVEL, PVC, 3/4" X 1/2", PARA AGUA FRIA PREDIAL                                                                                                                                                                                                                                                                                                                                                                                                                                        </v>
          </cell>
          <cell r="C10309" t="str">
            <v xml:space="preserve">UN    </v>
          </cell>
          <cell r="D10309" t="str">
            <v>CR</v>
          </cell>
          <cell r="E10309" t="str">
            <v>3,66</v>
          </cell>
        </row>
        <row r="10310">
          <cell r="A10310">
            <v>3868</v>
          </cell>
          <cell r="B10310" t="str">
            <v xml:space="preserve">LUVA DE REDUCAO SOLDAVEL, PVC, 25 MM X 20 MM, PARA AGUA FRIA PREDIAL                                                                                                                                                                                                                                                                                                                                                                                                                                      </v>
          </cell>
          <cell r="C10310" t="str">
            <v xml:space="preserve">UN    </v>
          </cell>
          <cell r="D10310" t="str">
            <v>CR</v>
          </cell>
          <cell r="E10310" t="str">
            <v>1,34</v>
          </cell>
        </row>
        <row r="10311">
          <cell r="A10311">
            <v>3869</v>
          </cell>
          <cell r="B10311" t="str">
            <v xml:space="preserve">LUVA DE REDUCAO SOLDAVEL, PVC, 32 MM X 25 MM, PARA AGUA FRIA PREDIAL                                                                                                                                                                                                                                                                                                                                                                                                                                      </v>
          </cell>
          <cell r="C10311" t="str">
            <v xml:space="preserve">UN    </v>
          </cell>
          <cell r="D10311" t="str">
            <v>CR</v>
          </cell>
          <cell r="E10311" t="str">
            <v>2,97</v>
          </cell>
        </row>
        <row r="10312">
          <cell r="A10312">
            <v>3872</v>
          </cell>
          <cell r="B10312" t="str">
            <v xml:space="preserve">LUVA DE REDUCAO SOLDAVEL, PVC, 40 MM X 32 MM, PARA AGUA FRIA PREDIAL                                                                                                                                                                                                                                                                                                                                                                                                                                      </v>
          </cell>
          <cell r="C10312" t="str">
            <v xml:space="preserve">UN    </v>
          </cell>
          <cell r="D10312" t="str">
            <v>CR</v>
          </cell>
          <cell r="E10312" t="str">
            <v>5,08</v>
          </cell>
        </row>
        <row r="10313">
          <cell r="A10313">
            <v>3850</v>
          </cell>
          <cell r="B10313" t="str">
            <v xml:space="preserve">LUVA DE REDUCAO SOLDAVEL, PVC, 60 MM X 50 MM, PARA AGUA FRIA PREDIAL                                                                                                                                                                                                                                                                                                                                                                                                                                      </v>
          </cell>
          <cell r="C10313" t="str">
            <v xml:space="preserve">UN    </v>
          </cell>
          <cell r="D10313" t="str">
            <v>CR</v>
          </cell>
          <cell r="E10313" t="str">
            <v>11,72</v>
          </cell>
        </row>
        <row r="10314">
          <cell r="A10314">
            <v>38023</v>
          </cell>
          <cell r="B10314" t="str">
            <v xml:space="preserve">LUVA DE REDUCAO, SOLDAVEL, PVC, 50 X 25 MM, PARA AGUA FRIA PREDIAL                                                                                                                                                                                                                                                                                                                                                                                                                                        </v>
          </cell>
          <cell r="C10314" t="str">
            <v xml:space="preserve">UN    </v>
          </cell>
          <cell r="D10314" t="str">
            <v>CR</v>
          </cell>
          <cell r="E10314" t="str">
            <v>5,96</v>
          </cell>
        </row>
        <row r="10315">
          <cell r="A10315">
            <v>37986</v>
          </cell>
          <cell r="B10315" t="str">
            <v xml:space="preserve">LUVA DE TRANSICAO DE CPVC X PVC, SOLDAVEL, 22 X 25 MM, PARA AGUA QUENTE                                                                                                                                                                                                                                                                                                                                                                                                                                   </v>
          </cell>
          <cell r="C10315" t="str">
            <v xml:space="preserve">UN    </v>
          </cell>
          <cell r="D10315" t="str">
            <v>AS</v>
          </cell>
          <cell r="E10315" t="str">
            <v>1,92</v>
          </cell>
        </row>
        <row r="10316">
          <cell r="A10316">
            <v>37987</v>
          </cell>
          <cell r="B10316" t="str">
            <v xml:space="preserve">LUVA DE TRANSICAO, CPVC, SOLDAVEL, 42 MM X 1 1/2", PARA AGUA QUENTE                                                                                                                                                                                                                                                                                                                                                                                                                                       </v>
          </cell>
          <cell r="C10316" t="str">
            <v xml:space="preserve">UN    </v>
          </cell>
          <cell r="D10316" t="str">
            <v>AS</v>
          </cell>
          <cell r="E10316" t="str">
            <v>96,06</v>
          </cell>
        </row>
        <row r="10317">
          <cell r="A10317">
            <v>37988</v>
          </cell>
          <cell r="B10317" t="str">
            <v xml:space="preserve">LUVA DE TRANSICAO, CPVC, SOLDAVEL, 54 MM X 2", PARA AGUA QUENTE PREDIAL                                                                                                                                                                                                                                                                                                                                                                                                                                   </v>
          </cell>
          <cell r="C10317" t="str">
            <v xml:space="preserve">UN    </v>
          </cell>
          <cell r="D10317" t="str">
            <v>AS</v>
          </cell>
          <cell r="E10317" t="str">
            <v>152,65</v>
          </cell>
        </row>
        <row r="10318">
          <cell r="A10318">
            <v>21120</v>
          </cell>
          <cell r="B10318" t="str">
            <v xml:space="preserve">LUVA DE TRANSICAO, CPVC, 15 MM X 1/2", PARA AGUA QUENTE PREDIAL                                                                                                                                                                                                                                                                                                                                                                                                                                           </v>
          </cell>
          <cell r="C10318" t="str">
            <v xml:space="preserve">UN    </v>
          </cell>
          <cell r="D10318" t="str">
            <v>AS</v>
          </cell>
          <cell r="E10318" t="str">
            <v>9,82</v>
          </cell>
        </row>
        <row r="10319">
          <cell r="A10319">
            <v>39318</v>
          </cell>
          <cell r="B10319" t="str">
            <v xml:space="preserve">LUVA DE TRANSICAO, CPVC, 22 MM X 1/2", PARA AGUA QUENTE                                                                                                                                                                                                                                                                                                                                                                                                                                                   </v>
          </cell>
          <cell r="C10319" t="str">
            <v xml:space="preserve">UN    </v>
          </cell>
          <cell r="D10319" t="str">
            <v>AS</v>
          </cell>
          <cell r="E10319" t="str">
            <v>9,13</v>
          </cell>
        </row>
        <row r="10320">
          <cell r="A10320">
            <v>40366</v>
          </cell>
          <cell r="B10320" t="str">
            <v xml:space="preserve">LUVA EM ACO CARBONO, SOLDAVEL, PRESSAO 3.000 LBS, DN 1 1/2"                                                                                                                                                                                                                                                                                                                                                                                                                                               </v>
          </cell>
          <cell r="C10320" t="str">
            <v xml:space="preserve">UN    </v>
          </cell>
          <cell r="D10320" t="str">
            <v>AS</v>
          </cell>
          <cell r="E10320" t="str">
            <v>46,49</v>
          </cell>
        </row>
        <row r="10321">
          <cell r="A10321">
            <v>40363</v>
          </cell>
          <cell r="B10321" t="str">
            <v xml:space="preserve">LUVA EM ACO CARBONO, SOLDAVEL, PRESSAO 3.000 LBS, DN 1 1/4"                                                                                                                                                                                                                                                                                                                                                                                                                                               </v>
          </cell>
          <cell r="C10321" t="str">
            <v xml:space="preserve">UN    </v>
          </cell>
          <cell r="D10321" t="str">
            <v>AS</v>
          </cell>
          <cell r="E10321" t="str">
            <v>36,36</v>
          </cell>
        </row>
        <row r="10322">
          <cell r="A10322">
            <v>40354</v>
          </cell>
          <cell r="B10322" t="str">
            <v xml:space="preserve">LUVA EM ACO CARBONO, SOLDAVEL, PRESSAO 3.000 LBS, DN 1/2"                                                                                                                                                                                                                                                                                                                                                                                                                                                 </v>
          </cell>
          <cell r="C10322" t="str">
            <v xml:space="preserve">UN    </v>
          </cell>
          <cell r="D10322" t="str">
            <v>AS</v>
          </cell>
          <cell r="E10322" t="str">
            <v>15,83</v>
          </cell>
        </row>
        <row r="10323">
          <cell r="A10323">
            <v>40360</v>
          </cell>
          <cell r="B10323" t="str">
            <v xml:space="preserve">LUVA EM ACO CARBONO, SOLDAVEL, PRESSAO 3.000 LBS, DN 1"                                                                                                                                                                                                                                                                                                                                                                                                                                                   </v>
          </cell>
          <cell r="C10323" t="str">
            <v xml:space="preserve">UN    </v>
          </cell>
          <cell r="D10323" t="str">
            <v>AS</v>
          </cell>
          <cell r="E10323" t="str">
            <v>23,84</v>
          </cell>
        </row>
        <row r="10324">
          <cell r="A10324">
            <v>40372</v>
          </cell>
          <cell r="B10324" t="str">
            <v xml:space="preserve">LUVA EM ACO CARBONO, SOLDAVEL, PRESSAO 3.000 LBS, DN 2 1/2"                                                                                                                                                                                                                                                                                                                                                                                                                                               </v>
          </cell>
          <cell r="C10324" t="str">
            <v xml:space="preserve">UN    </v>
          </cell>
          <cell r="D10324" t="str">
            <v>AS</v>
          </cell>
          <cell r="E10324" t="str">
            <v>147,20</v>
          </cell>
        </row>
        <row r="10325">
          <cell r="A10325">
            <v>40369</v>
          </cell>
          <cell r="B10325" t="str">
            <v xml:space="preserve">LUVA EM ACO CARBONO, SOLDAVEL, PRESSAO 3.000 LBS, DN 2"                                                                                                                                                                                                                                                                                                                                                                                                                                                   </v>
          </cell>
          <cell r="C10325" t="str">
            <v xml:space="preserve">UN    </v>
          </cell>
          <cell r="D10325" t="str">
            <v>AS</v>
          </cell>
          <cell r="E10325" t="str">
            <v>73,26</v>
          </cell>
        </row>
        <row r="10326">
          <cell r="A10326">
            <v>40357</v>
          </cell>
          <cell r="B10326" t="str">
            <v xml:space="preserve">LUVA EM ACO CARBONO, SOLDAVEL, PRESSAO 3.000 LBS, DN 3/4"                                                                                                                                                                                                                                                                                                                                                                                                                                                 </v>
          </cell>
          <cell r="C10326" t="str">
            <v xml:space="preserve">UN    </v>
          </cell>
          <cell r="D10326" t="str">
            <v>AS</v>
          </cell>
          <cell r="E10326" t="str">
            <v>17,76</v>
          </cell>
        </row>
        <row r="10327">
          <cell r="A10327">
            <v>40375</v>
          </cell>
          <cell r="B10327" t="str">
            <v xml:space="preserve">LUVA EM ACO CARBONO, SOLDAVEL, PRESSAO 3.000 LBS, DN 3"                                                                                                                                                                                                                                                                                                                                                                                                                                                   </v>
          </cell>
          <cell r="C10327" t="str">
            <v xml:space="preserve">UN    </v>
          </cell>
          <cell r="D10327" t="str">
            <v>AS</v>
          </cell>
          <cell r="E10327" t="str">
            <v>199,28</v>
          </cell>
        </row>
        <row r="10328">
          <cell r="A10328">
            <v>1893</v>
          </cell>
          <cell r="B10328" t="str">
            <v xml:space="preserve">LUVA EM PVC RIGIDO ROSCAVEL, DE 1 1/2", PARA ELETRODUTO                                                                                                                                                                                                                                                                                                                                                                                                                                                   </v>
          </cell>
          <cell r="C10328" t="str">
            <v xml:space="preserve">UN    </v>
          </cell>
          <cell r="D10328" t="str">
            <v>CR</v>
          </cell>
          <cell r="E10328" t="str">
            <v>3,34</v>
          </cell>
        </row>
        <row r="10329">
          <cell r="A10329">
            <v>1902</v>
          </cell>
          <cell r="B10329" t="str">
            <v xml:space="preserve">LUVA EM PVC RIGIDO ROSCAVEL, DE 1 1/4", PARA ELETRODUTO                                                                                                                                                                                                                                                                                                                                                                                                                                                   </v>
          </cell>
          <cell r="C10329" t="str">
            <v xml:space="preserve">UN    </v>
          </cell>
          <cell r="D10329" t="str">
            <v>CR</v>
          </cell>
          <cell r="E10329" t="str">
            <v>2,43</v>
          </cell>
        </row>
        <row r="10330">
          <cell r="A10330">
            <v>1901</v>
          </cell>
          <cell r="B10330" t="str">
            <v xml:space="preserve">LUVA EM PVC RIGIDO ROSCAVEL, DE 1/2", PARA ELETRODUTO                                                                                                                                                                                                                                                                                                                                                                                                                                                     </v>
          </cell>
          <cell r="C10330" t="str">
            <v xml:space="preserve">UN    </v>
          </cell>
          <cell r="D10330" t="str">
            <v>CR</v>
          </cell>
          <cell r="E10330" t="str">
            <v>0,76</v>
          </cell>
        </row>
        <row r="10331">
          <cell r="A10331">
            <v>1892</v>
          </cell>
          <cell r="B10331" t="str">
            <v xml:space="preserve">LUVA EM PVC RIGIDO ROSCAVEL, DE 1", PARA ELETRODUTO                                                                                                                                                                                                                                                                                                                                                                                                                                                       </v>
          </cell>
          <cell r="C10331" t="str">
            <v xml:space="preserve">UN    </v>
          </cell>
          <cell r="D10331" t="str">
            <v>CR</v>
          </cell>
          <cell r="E10331" t="str">
            <v>1,56</v>
          </cell>
        </row>
        <row r="10332">
          <cell r="A10332">
            <v>1907</v>
          </cell>
          <cell r="B10332" t="str">
            <v xml:space="preserve">LUVA EM PVC RIGIDO ROSCAVEL, DE 2 1/2", PARA ELETRODUTO                                                                                                                                                                                                                                                                                                                                                                                                                                                   </v>
          </cell>
          <cell r="C10332" t="str">
            <v xml:space="preserve">UN    </v>
          </cell>
          <cell r="D10332" t="str">
            <v>CR</v>
          </cell>
          <cell r="E10332" t="str">
            <v>10,74</v>
          </cell>
        </row>
        <row r="10333">
          <cell r="A10333">
            <v>1894</v>
          </cell>
          <cell r="B10333" t="str">
            <v xml:space="preserve">LUVA EM PVC RIGIDO ROSCAVEL, DE 2", PARA ELETRODUTO                                                                                                                                                                                                                                                                                                                                                                                                                                                       </v>
          </cell>
          <cell r="C10333" t="str">
            <v xml:space="preserve">UN    </v>
          </cell>
          <cell r="D10333" t="str">
            <v>CR</v>
          </cell>
          <cell r="E10333" t="str">
            <v>4,83</v>
          </cell>
        </row>
        <row r="10334">
          <cell r="A10334">
            <v>1891</v>
          </cell>
          <cell r="B10334" t="str">
            <v xml:space="preserve">LUVA EM PVC RIGIDO ROSCAVEL, DE 3/4", PARA ELETRODUTO                                                                                                                                                                                                                                                                                                                                                                                                                                                     </v>
          </cell>
          <cell r="C10334" t="str">
            <v xml:space="preserve">UN    </v>
          </cell>
          <cell r="D10334" t="str">
            <v>CR</v>
          </cell>
          <cell r="E10334" t="str">
            <v>1,12</v>
          </cell>
        </row>
        <row r="10335">
          <cell r="A10335">
            <v>1896</v>
          </cell>
          <cell r="B10335" t="str">
            <v xml:space="preserve">LUVA EM PVC RIGIDO ROSCAVEL, DE 3", PARA ELETRODUTO                                                                                                                                                                                                                                                                                                                                                                                                                                                       </v>
          </cell>
          <cell r="C10335" t="str">
            <v xml:space="preserve">UN    </v>
          </cell>
          <cell r="D10335" t="str">
            <v>CR</v>
          </cell>
          <cell r="E10335" t="str">
            <v>14,42</v>
          </cell>
        </row>
        <row r="10336">
          <cell r="A10336">
            <v>1895</v>
          </cell>
          <cell r="B10336" t="str">
            <v xml:space="preserve">LUVA EM PVC RIGIDO ROSCAVEL, DE 4", PARA ELETRODUTO                                                                                                                                                                                                                                                                                                                                                                                                                                                       </v>
          </cell>
          <cell r="C10336" t="str">
            <v xml:space="preserve">UN    </v>
          </cell>
          <cell r="D10336" t="str">
            <v>CR</v>
          </cell>
          <cell r="E10336" t="str">
            <v>25,35</v>
          </cell>
        </row>
        <row r="10337">
          <cell r="A10337">
            <v>2641</v>
          </cell>
          <cell r="B10337" t="str">
            <v xml:space="preserve">LUVA PARA ELETRODUTO, EM ACO GALVANIZADO ELETROLITICO, DIAMETRO DE 100 MM (4")                                                                                                                                                                                                                                                                                                                                                                                                                            </v>
          </cell>
          <cell r="C10337" t="str">
            <v xml:space="preserve">UN    </v>
          </cell>
          <cell r="D10337" t="str">
            <v>CR</v>
          </cell>
          <cell r="E10337" t="str">
            <v>25,64</v>
          </cell>
        </row>
        <row r="10338">
          <cell r="A10338">
            <v>2636</v>
          </cell>
          <cell r="B10338" t="str">
            <v xml:space="preserve">LUVA PARA ELETRODUTO, EM ACO GALVANIZADO ELETROLITICO, DIAMETRO DE 15 MM (1/2")                                                                                                                                                                                                                                                                                                                                                                                                                           </v>
          </cell>
          <cell r="C10338" t="str">
            <v xml:space="preserve">UN    </v>
          </cell>
          <cell r="D10338" t="str">
            <v>CR</v>
          </cell>
          <cell r="E10338" t="str">
            <v>1,65</v>
          </cell>
        </row>
        <row r="10339">
          <cell r="A10339">
            <v>2637</v>
          </cell>
          <cell r="B10339" t="str">
            <v xml:space="preserve">LUVA PARA ELETRODUTO, EM ACO GALVANIZADO ELETROLITICO, DIAMETRO DE 20 MM (3/4")                                                                                                                                                                                                                                                                                                                                                                                                                           </v>
          </cell>
          <cell r="C10339" t="str">
            <v xml:space="preserve">UN    </v>
          </cell>
          <cell r="D10339" t="str">
            <v>CR</v>
          </cell>
          <cell r="E10339" t="str">
            <v>1,75</v>
          </cell>
        </row>
        <row r="10340">
          <cell r="A10340">
            <v>2638</v>
          </cell>
          <cell r="B10340" t="str">
            <v xml:space="preserve">LUVA PARA ELETRODUTO, EM ACO GALVANIZADO ELETROLITICO, DIAMETRO DE 25 MM (1")                                                                                                                                                                                                                                                                                                                                                                                                                             </v>
          </cell>
          <cell r="C10340" t="str">
            <v xml:space="preserve">UN    </v>
          </cell>
          <cell r="D10340" t="str">
            <v>CR</v>
          </cell>
          <cell r="E10340" t="str">
            <v>2,04</v>
          </cell>
        </row>
        <row r="10341">
          <cell r="A10341">
            <v>2639</v>
          </cell>
          <cell r="B10341" t="str">
            <v xml:space="preserve">LUVA PARA ELETRODUTO, EM ACO GALVANIZADO ELETROLITICO, DIAMETRO DE 32 MM (1 1/4")                                                                                                                                                                                                                                                                                                                                                                                                                         </v>
          </cell>
          <cell r="C10341" t="str">
            <v xml:space="preserve">UN    </v>
          </cell>
          <cell r="D10341" t="str">
            <v>CR</v>
          </cell>
          <cell r="E10341" t="str">
            <v>3,62</v>
          </cell>
        </row>
        <row r="10342">
          <cell r="A10342">
            <v>2644</v>
          </cell>
          <cell r="B10342" t="str">
            <v xml:space="preserve">LUVA PARA ELETRODUTO, EM ACO GALVANIZADO ELETROLITICO, DIAMETRO DE 40 MM (1 1/2")                                                                                                                                                                                                                                                                                                                                                                                                                         </v>
          </cell>
          <cell r="C10342" t="str">
            <v xml:space="preserve">UN    </v>
          </cell>
          <cell r="D10342" t="str">
            <v>CR</v>
          </cell>
          <cell r="E10342" t="str">
            <v>5,24</v>
          </cell>
        </row>
        <row r="10343">
          <cell r="A10343">
            <v>2643</v>
          </cell>
          <cell r="B10343" t="str">
            <v xml:space="preserve">LUVA PARA ELETRODUTO, EM ACO GALVANIZADO ELETROLITICO, DIAMETRO DE 50 MM (2")                                                                                                                                                                                                                                                                                                                                                                                                                             </v>
          </cell>
          <cell r="C10343" t="str">
            <v xml:space="preserve">UN    </v>
          </cell>
          <cell r="D10343" t="str">
            <v>CR</v>
          </cell>
          <cell r="E10343" t="str">
            <v>7,31</v>
          </cell>
        </row>
        <row r="10344">
          <cell r="A10344">
            <v>2640</v>
          </cell>
          <cell r="B10344" t="str">
            <v xml:space="preserve">LUVA PARA ELETRODUTO, EM ACO GALVANIZADO ELETROLITICO, DIAMETRO DE 65 MM (2 1/2")                                                                                                                                                                                                                                                                                                                                                                                                                         </v>
          </cell>
          <cell r="C10344" t="str">
            <v xml:space="preserve">UN    </v>
          </cell>
          <cell r="D10344" t="str">
            <v>CR</v>
          </cell>
          <cell r="E10344" t="str">
            <v>10,67</v>
          </cell>
        </row>
        <row r="10345">
          <cell r="A10345">
            <v>2642</v>
          </cell>
          <cell r="B10345" t="str">
            <v xml:space="preserve">LUVA PARA ELETRODUTO, EM ACO GALVANIZADO ELETROLITICO, DIAMETRO DE 80 MM (3")                                                                                                                                                                                                                                                                                                                                                                                                                             </v>
          </cell>
          <cell r="C10345" t="str">
            <v xml:space="preserve">UN    </v>
          </cell>
          <cell r="D10345" t="str">
            <v>CR</v>
          </cell>
          <cell r="E10345" t="str">
            <v>16,24</v>
          </cell>
        </row>
        <row r="10346">
          <cell r="A10346">
            <v>39855</v>
          </cell>
          <cell r="B10346" t="str">
            <v xml:space="preserve">LUVA PASSANTE DE COBRE (REF 601) SEM ANEL DE SOLDA, BOLSA 15 MM                                                                                                                                                                                                                                                                                                                                                                                                                                           </v>
          </cell>
          <cell r="C10346" t="str">
            <v xml:space="preserve">UN    </v>
          </cell>
          <cell r="D10346" t="str">
            <v>AS</v>
          </cell>
          <cell r="E10346" t="str">
            <v>2,67</v>
          </cell>
        </row>
        <row r="10347">
          <cell r="A10347">
            <v>39856</v>
          </cell>
          <cell r="B10347" t="str">
            <v xml:space="preserve">LUVA PASSANTE DE COBRE (REF 601) SEM ANEL DE SOLDA, BOLSA 22 MM                                                                                                                                                                                                                                                                                                                                                                                                                                           </v>
          </cell>
          <cell r="C10347" t="str">
            <v xml:space="preserve">UN    </v>
          </cell>
          <cell r="D10347" t="str">
            <v>AS</v>
          </cell>
          <cell r="E10347" t="str">
            <v>6,30</v>
          </cell>
        </row>
        <row r="10348">
          <cell r="A10348">
            <v>39857</v>
          </cell>
          <cell r="B10348" t="str">
            <v xml:space="preserve">LUVA PASSANTE DE COBRE (REF 601) SEM ANEL DE SOLDA, BOLSA 28 MM                                                                                                                                                                                                                                                                                                                                                                                                                                           </v>
          </cell>
          <cell r="C10348" t="str">
            <v xml:space="preserve">UN    </v>
          </cell>
          <cell r="D10348" t="str">
            <v>AS</v>
          </cell>
          <cell r="E10348" t="str">
            <v>10,20</v>
          </cell>
        </row>
        <row r="10349">
          <cell r="A10349">
            <v>39858</v>
          </cell>
          <cell r="B10349" t="str">
            <v xml:space="preserve">LUVA PASSANTE DE COBRE (REF 601) SEM ANEL DE SOLDA, BOLSA 35 MM                                                                                                                                                                                                                                                                                                                                                                                                                                           </v>
          </cell>
          <cell r="C10349" t="str">
            <v xml:space="preserve">UN    </v>
          </cell>
          <cell r="D10349" t="str">
            <v>AS</v>
          </cell>
          <cell r="E10349" t="str">
            <v>22,63</v>
          </cell>
        </row>
        <row r="10350">
          <cell r="A10350">
            <v>39859</v>
          </cell>
          <cell r="B10350" t="str">
            <v xml:space="preserve">LUVA PASSANTE DE COBRE (REF 601) SEM ANEL DE SOLDA, BOLSA 42 MM                                                                                                                                                                                                                                                                                                                                                                                                                                           </v>
          </cell>
          <cell r="C10350" t="str">
            <v xml:space="preserve">UN    </v>
          </cell>
          <cell r="D10350" t="str">
            <v>AS</v>
          </cell>
          <cell r="E10350" t="str">
            <v>34,88</v>
          </cell>
        </row>
        <row r="10351">
          <cell r="A10351">
            <v>39860</v>
          </cell>
          <cell r="B10351" t="str">
            <v xml:space="preserve">LUVA PASSANTE DE COBRE (REF 601) SEM ANEL DE SOLDA, BOLSA 54 MM                                                                                                                                                                                                                                                                                                                                                                                                                                           </v>
          </cell>
          <cell r="C10351" t="str">
            <v xml:space="preserve">UN    </v>
          </cell>
          <cell r="D10351" t="str">
            <v>AS</v>
          </cell>
          <cell r="E10351" t="str">
            <v>53,53</v>
          </cell>
        </row>
        <row r="10352">
          <cell r="A10352">
            <v>39861</v>
          </cell>
          <cell r="B10352" t="str">
            <v xml:space="preserve">LUVA PASSANTE DE COBRE (REF 601) SEM ANEL DE SOLDA, BOLSA 66 MM                                                                                                                                                                                                                                                                                                                                                                                                                                           </v>
          </cell>
          <cell r="C10352" t="str">
            <v xml:space="preserve">UN    </v>
          </cell>
          <cell r="D10352" t="str">
            <v>AS</v>
          </cell>
          <cell r="E10352" t="str">
            <v>152,83</v>
          </cell>
        </row>
        <row r="10353">
          <cell r="A10353">
            <v>3867</v>
          </cell>
          <cell r="B10353" t="str">
            <v xml:space="preserve">LUVA PVC SOLDAVEL, 110 MM, PARA AGUA FRIA PREDIAL                                                                                                                                                                                                                                                                                                                                                                                                                                                         </v>
          </cell>
          <cell r="C10353" t="str">
            <v xml:space="preserve">UN    </v>
          </cell>
          <cell r="D10353" t="str">
            <v>CR</v>
          </cell>
          <cell r="E10353" t="str">
            <v>71,36</v>
          </cell>
        </row>
        <row r="10354">
          <cell r="A10354">
            <v>3861</v>
          </cell>
          <cell r="B10354" t="str">
            <v xml:space="preserve">LUVA PVC SOLDAVEL, 20 MM, PARA AGUA FRIA PREDIAL                                                                                                                                                                                                                                                                                                                                                                                                                                                          </v>
          </cell>
          <cell r="C10354" t="str">
            <v xml:space="preserve">UN    </v>
          </cell>
          <cell r="D10354" t="str">
            <v>CR</v>
          </cell>
          <cell r="E10354" t="str">
            <v>0,74</v>
          </cell>
        </row>
        <row r="10355">
          <cell r="A10355">
            <v>3904</v>
          </cell>
          <cell r="B10355" t="str">
            <v xml:space="preserve">LUVA PVC SOLDAVEL, 25 MM, PARA AGUA FRIA PREDIAL                                                                                                                                                                                                                                                                                                                                                                                                                                                          </v>
          </cell>
          <cell r="C10355" t="str">
            <v xml:space="preserve">UN    </v>
          </cell>
          <cell r="D10355" t="str">
            <v>CR</v>
          </cell>
          <cell r="E10355" t="str">
            <v>0,78</v>
          </cell>
        </row>
        <row r="10356">
          <cell r="A10356">
            <v>3903</v>
          </cell>
          <cell r="B10356" t="str">
            <v xml:space="preserve">LUVA PVC SOLDAVEL, 32 MM, PARA AGUA FRIA PREDIAL                                                                                                                                                                                                                                                                                                                                                                                                                                                          </v>
          </cell>
          <cell r="C10356" t="str">
            <v xml:space="preserve">UN    </v>
          </cell>
          <cell r="D10356" t="str">
            <v>CR</v>
          </cell>
          <cell r="E10356" t="str">
            <v>1,91</v>
          </cell>
        </row>
        <row r="10357">
          <cell r="A10357">
            <v>3862</v>
          </cell>
          <cell r="B10357" t="str">
            <v xml:space="preserve">LUVA PVC SOLDAVEL, 40 MM, PARA AGUA FRIA PREDIAL                                                                                                                                                                                                                                                                                                                                                                                                                                                          </v>
          </cell>
          <cell r="C10357" t="str">
            <v xml:space="preserve">UN    </v>
          </cell>
          <cell r="D10357" t="str">
            <v>CR</v>
          </cell>
          <cell r="E10357" t="str">
            <v>4,08</v>
          </cell>
        </row>
        <row r="10358">
          <cell r="A10358">
            <v>3863</v>
          </cell>
          <cell r="B10358" t="str">
            <v xml:space="preserve">LUVA PVC SOLDAVEL, 50 MM, PARA AGUA FRIA PREDIAL                                                                                                                                                                                                                                                                                                                                                                                                                                                          </v>
          </cell>
          <cell r="C10358" t="str">
            <v xml:space="preserve">UN    </v>
          </cell>
          <cell r="D10358" t="str">
            <v>CR</v>
          </cell>
          <cell r="E10358" t="str">
            <v>4,18</v>
          </cell>
        </row>
        <row r="10359">
          <cell r="A10359">
            <v>3864</v>
          </cell>
          <cell r="B10359" t="str">
            <v xml:space="preserve">LUVA PVC SOLDAVEL, 60 MM, PARA AGUA FRIA PREDIAL                                                                                                                                                                                                                                                                                                                                                                                                                                                          </v>
          </cell>
          <cell r="C10359" t="str">
            <v xml:space="preserve">UN    </v>
          </cell>
          <cell r="D10359" t="str">
            <v>CR</v>
          </cell>
          <cell r="E10359" t="str">
            <v>12,80</v>
          </cell>
        </row>
        <row r="10360">
          <cell r="A10360">
            <v>3865</v>
          </cell>
          <cell r="B10360" t="str">
            <v xml:space="preserve">LUVA PVC SOLDAVEL, 75 MM, PARA AGUA FRIA PREDIAL                                                                                                                                                                                                                                                                                                                                                                                                                                                          </v>
          </cell>
          <cell r="C10360" t="str">
            <v xml:space="preserve">UN    </v>
          </cell>
          <cell r="D10360" t="str">
            <v>CR</v>
          </cell>
          <cell r="E10360" t="str">
            <v>18,72</v>
          </cell>
        </row>
        <row r="10361">
          <cell r="A10361">
            <v>3866</v>
          </cell>
          <cell r="B10361" t="str">
            <v xml:space="preserve">LUVA PVC SOLDAVEL, 85 MM, PARA AGUA FRIA PREDIAL                                                                                                                                                                                                                                                                                                                                                                                                                                                          </v>
          </cell>
          <cell r="C10361" t="str">
            <v xml:space="preserve">UN    </v>
          </cell>
          <cell r="D10361" t="str">
            <v>CR</v>
          </cell>
          <cell r="E10361" t="str">
            <v>42,03</v>
          </cell>
        </row>
        <row r="10362">
          <cell r="A10362">
            <v>3878</v>
          </cell>
          <cell r="B10362" t="str">
            <v xml:space="preserve">LUVA PVC, ROSCAVEL, 1 1/2",  AGUA FRIA PREDIAL                                                                                                                                                                                                                                                                                                                                                                                                                                                            </v>
          </cell>
          <cell r="C10362" t="str">
            <v xml:space="preserve">UN    </v>
          </cell>
          <cell r="D10362" t="str">
            <v>CR</v>
          </cell>
          <cell r="E10362" t="str">
            <v>11,46</v>
          </cell>
        </row>
        <row r="10363">
          <cell r="A10363">
            <v>3883</v>
          </cell>
          <cell r="B10363" t="str">
            <v xml:space="preserve">LUVA PVC, ROSCAVEL, 1/2", AGUA FRIA PREDIAL                                                                                                                                                                                                                                                                                                                                                                                                                                                               </v>
          </cell>
          <cell r="C10363" t="str">
            <v xml:space="preserve">UN    </v>
          </cell>
          <cell r="D10363" t="str">
            <v>CR</v>
          </cell>
          <cell r="E10363" t="str">
            <v>1,46</v>
          </cell>
        </row>
        <row r="10364">
          <cell r="A10364">
            <v>3876</v>
          </cell>
          <cell r="B10364" t="str">
            <v xml:space="preserve">LUVA PVC, ROSCAVEL, 1", AGUA FRIA PREDIAL                                                                                                                                                                                                                                                                                                                                                                                                                                                                 </v>
          </cell>
          <cell r="C10364" t="str">
            <v xml:space="preserve">UN    </v>
          </cell>
          <cell r="D10364" t="str">
            <v>CR</v>
          </cell>
          <cell r="E10364" t="str">
            <v>4,56</v>
          </cell>
        </row>
        <row r="10365">
          <cell r="A10365">
            <v>3884</v>
          </cell>
          <cell r="B10365" t="str">
            <v xml:space="preserve">LUVA PVC, ROSCAVEL, 3/4", AGUA FRIA PREDIAL                                                                                                                                                                                                                                                                                                                                                                                                                                                               </v>
          </cell>
          <cell r="C10365" t="str">
            <v xml:space="preserve">UN    </v>
          </cell>
          <cell r="D10365" t="str">
            <v>CR</v>
          </cell>
          <cell r="E10365" t="str">
            <v>2,32</v>
          </cell>
        </row>
        <row r="10366">
          <cell r="A10366">
            <v>12892</v>
          </cell>
          <cell r="B10366" t="str">
            <v xml:space="preserve">LUVA RASPA DE COURO, CANO CURTO (PUNHO *7* CM)                                                                                                                                                                                                                                                                                                                                                                                                                                                            </v>
          </cell>
          <cell r="C10366" t="str">
            <v xml:space="preserve">PAR   </v>
          </cell>
          <cell r="D10366" t="str">
            <v>CR</v>
          </cell>
          <cell r="E10366" t="str">
            <v>13,92</v>
          </cell>
        </row>
        <row r="10367">
          <cell r="A10367">
            <v>38447</v>
          </cell>
          <cell r="B10367" t="str">
            <v xml:space="preserve">LUVA SIMPLES PPR, F/F, SOLDAVEL, DN 110 MM, PARA AGUA QUENTE PREDIAL                                                                                                                                                                                                                                                                                                                                                                                                                                      </v>
          </cell>
          <cell r="C10367" t="str">
            <v xml:space="preserve">UN    </v>
          </cell>
          <cell r="D10367" t="str">
            <v>AS</v>
          </cell>
          <cell r="E10367" t="str">
            <v>81,65</v>
          </cell>
        </row>
        <row r="10368">
          <cell r="A10368">
            <v>36320</v>
          </cell>
          <cell r="B10368" t="str">
            <v xml:space="preserve">LUVA SIMPLES PPR, F/F, SOLDAVEL, DN 20 MM, PARA AGUA QUENTE PREDIAL                                                                                                                                                                                                                                                                                                                                                                                                                                       </v>
          </cell>
          <cell r="C10368" t="str">
            <v xml:space="preserve">UN    </v>
          </cell>
          <cell r="D10368" t="str">
            <v>AS</v>
          </cell>
          <cell r="E10368" t="str">
            <v>2,19</v>
          </cell>
        </row>
        <row r="10369">
          <cell r="A10369">
            <v>36324</v>
          </cell>
          <cell r="B10369" t="str">
            <v xml:space="preserve">LUVA SIMPLES PPR, F/F, SOLDAVEL, DN 25 MM, PARA AGUA QUENTE PREDIAL                                                                                                                                                                                                                                                                                                                                                                                                                                       </v>
          </cell>
          <cell r="C10369" t="str">
            <v xml:space="preserve">UN    </v>
          </cell>
          <cell r="D10369" t="str">
            <v>AS</v>
          </cell>
          <cell r="E10369" t="str">
            <v>2,00</v>
          </cell>
        </row>
        <row r="10370">
          <cell r="A10370">
            <v>38441</v>
          </cell>
          <cell r="B10370" t="str">
            <v xml:space="preserve">LUVA SIMPLES PPR, F/F, SOLDAVEL, DN 32 MM, PARA AGUA QUENTE PREDIAL                                                                                                                                                                                                                                                                                                                                                                                                                                       </v>
          </cell>
          <cell r="C10370" t="str">
            <v xml:space="preserve">UN    </v>
          </cell>
          <cell r="D10370" t="str">
            <v>AS</v>
          </cell>
          <cell r="E10370" t="str">
            <v>3,59</v>
          </cell>
        </row>
        <row r="10371">
          <cell r="A10371">
            <v>38442</v>
          </cell>
          <cell r="B10371" t="str">
            <v xml:space="preserve">LUVA SIMPLES PPR, F/F, SOLDAVEL, DN 40 MM, PARA AGUA QUENTE PREDIAL                                                                                                                                                                                                                                                                                                                                                                                                                                       </v>
          </cell>
          <cell r="C10371" t="str">
            <v xml:space="preserve">UN    </v>
          </cell>
          <cell r="D10371" t="str">
            <v>AS</v>
          </cell>
          <cell r="E10371" t="str">
            <v>10,20</v>
          </cell>
        </row>
        <row r="10372">
          <cell r="A10372">
            <v>38443</v>
          </cell>
          <cell r="B10372" t="str">
            <v xml:space="preserve">LUVA SIMPLES PPR, F/F, SOLDAVEL, DN 50 MM, PARA AGUA QUENTE PREDIAL                                                                                                                                                                                                                                                                                                                                                                                                                                       </v>
          </cell>
          <cell r="C10372" t="str">
            <v xml:space="preserve">UN    </v>
          </cell>
          <cell r="D10372" t="str">
            <v>AS</v>
          </cell>
          <cell r="E10372" t="str">
            <v>12,38</v>
          </cell>
        </row>
        <row r="10373">
          <cell r="A10373">
            <v>38444</v>
          </cell>
          <cell r="B10373" t="str">
            <v xml:space="preserve">LUVA SIMPLES PPR, F/F, SOLDAVEL, DN 63 MM, PARA AGUA QUENTE PREDIAL                                                                                                                                                                                                                                                                                                                                                                                                                                       </v>
          </cell>
          <cell r="C10373" t="str">
            <v xml:space="preserve">UN    </v>
          </cell>
          <cell r="D10373" t="str">
            <v>AS</v>
          </cell>
          <cell r="E10373" t="str">
            <v>20,79</v>
          </cell>
        </row>
        <row r="10374">
          <cell r="A10374">
            <v>38445</v>
          </cell>
          <cell r="B10374" t="str">
            <v xml:space="preserve">LUVA SIMPLES PPR, F/F, SOLDAVEL, DN 75 MM, PARA AGUA QUENTE PREDIAL                                                                                                                                                                                                                                                                                                                                                                                                                                       </v>
          </cell>
          <cell r="C10374" t="str">
            <v xml:space="preserve">UN    </v>
          </cell>
          <cell r="D10374" t="str">
            <v>AS</v>
          </cell>
          <cell r="E10374" t="str">
            <v>38,54</v>
          </cell>
        </row>
        <row r="10375">
          <cell r="A10375">
            <v>38446</v>
          </cell>
          <cell r="B10375" t="str">
            <v xml:space="preserve">LUVA SIMPLES PPR, F/F, SOLDAVEL, DN 90 MM, PARA AGUA QUENTE PREDIAL                                                                                                                                                                                                                                                                                                                                                                                                                                       </v>
          </cell>
          <cell r="C10375" t="str">
            <v xml:space="preserve">UN    </v>
          </cell>
          <cell r="D10375" t="str">
            <v>AS</v>
          </cell>
          <cell r="E10375" t="str">
            <v>63,08</v>
          </cell>
        </row>
        <row r="10376">
          <cell r="A10376">
            <v>3837</v>
          </cell>
          <cell r="B10376" t="str">
            <v xml:space="preserve">LUVA SIMPLES, PVC PBA, JE, DN 100 / DE 110 MM, PARA REDE AGUA (NBR 10351)                                                                                                                                                                                                                                                                                                                                                                                                                                 </v>
          </cell>
          <cell r="C10376" t="str">
            <v xml:space="preserve">UN    </v>
          </cell>
          <cell r="D10376" t="str">
            <v>AS</v>
          </cell>
          <cell r="E10376" t="str">
            <v>37,05</v>
          </cell>
        </row>
        <row r="10377">
          <cell r="A10377">
            <v>3845</v>
          </cell>
          <cell r="B10377" t="str">
            <v xml:space="preserve">LUVA SIMPLES, PVC PBA, JE, DN 50 / DE 60 MM, PARA REDE AGUA (NBR 10351)                                                                                                                                                                                                                                                                                                                                                                                                                                   </v>
          </cell>
          <cell r="C10377" t="str">
            <v xml:space="preserve">UN    </v>
          </cell>
          <cell r="D10377" t="str">
            <v>AS</v>
          </cell>
          <cell r="E10377" t="str">
            <v>13,53</v>
          </cell>
        </row>
        <row r="10378">
          <cell r="A10378">
            <v>11045</v>
          </cell>
          <cell r="B10378" t="str">
            <v xml:space="preserve">LUVA SIMPLES, PVC PBA, JE, DN 75 / DE 85 MM, PARA REDE AGUA (NBR 10351)                                                                                                                                                                                                                                                                                                                                                                                                                                   </v>
          </cell>
          <cell r="C10378" t="str">
            <v xml:space="preserve">UN    </v>
          </cell>
          <cell r="D10378" t="str">
            <v>AS</v>
          </cell>
          <cell r="E10378" t="str">
            <v>26,11</v>
          </cell>
        </row>
        <row r="10379">
          <cell r="A10379">
            <v>20170</v>
          </cell>
          <cell r="B10379" t="str">
            <v xml:space="preserve">LUVA SIMPLES, PVC SERIE R, 100 MM, PARA ESGOTO PREDIAL                                                                                                                                                                                                                                                                                                                                                                                                                                                    </v>
          </cell>
          <cell r="C10379" t="str">
            <v xml:space="preserve">UN    </v>
          </cell>
          <cell r="D10379" t="str">
            <v>CR</v>
          </cell>
          <cell r="E10379" t="str">
            <v>12,29</v>
          </cell>
        </row>
        <row r="10380">
          <cell r="A10380">
            <v>20171</v>
          </cell>
          <cell r="B10380" t="str">
            <v xml:space="preserve">LUVA SIMPLES, PVC SERIE R, 150 MM, PARA ESGOTO PREDIAL                                                                                                                                                                                                                                                                                                                                                                                                                                                    </v>
          </cell>
          <cell r="C10380" t="str">
            <v xml:space="preserve">UN    </v>
          </cell>
          <cell r="D10380" t="str">
            <v>CR</v>
          </cell>
          <cell r="E10380" t="str">
            <v>35,43</v>
          </cell>
        </row>
        <row r="10381">
          <cell r="A10381">
            <v>20167</v>
          </cell>
          <cell r="B10381" t="str">
            <v xml:space="preserve">LUVA SIMPLES, PVC SERIE R, 40 MM, PARA ESGOTO PREDIAL                                                                                                                                                                                                                                                                                                                                                                                                                                                     </v>
          </cell>
          <cell r="C10381" t="str">
            <v xml:space="preserve">UN    </v>
          </cell>
          <cell r="D10381" t="str">
            <v>CR</v>
          </cell>
          <cell r="E10381" t="str">
            <v>4,45</v>
          </cell>
        </row>
        <row r="10382">
          <cell r="A10382">
            <v>20168</v>
          </cell>
          <cell r="B10382" t="str">
            <v xml:space="preserve">LUVA SIMPLES, PVC SERIE R, 50 MM, PARA ESGOTO PREDIAL                                                                                                                                                                                                                                                                                                                                                                                                                                                     </v>
          </cell>
          <cell r="C10382" t="str">
            <v xml:space="preserve">UN    </v>
          </cell>
          <cell r="D10382" t="str">
            <v>CR</v>
          </cell>
          <cell r="E10382" t="str">
            <v>9,17</v>
          </cell>
        </row>
        <row r="10383">
          <cell r="A10383">
            <v>20169</v>
          </cell>
          <cell r="B10383" t="str">
            <v xml:space="preserve">LUVA SIMPLES, PVC SERIE R, 75 MM, PARA ESGOTO PREDIAL                                                                                                                                                                                                                                                                                                                                                                                                                                                     </v>
          </cell>
          <cell r="C10383" t="str">
            <v xml:space="preserve">UN    </v>
          </cell>
          <cell r="D10383" t="str">
            <v>CR</v>
          </cell>
          <cell r="E10383" t="str">
            <v>10,70</v>
          </cell>
        </row>
        <row r="10384">
          <cell r="A10384">
            <v>3899</v>
          </cell>
          <cell r="B10384" t="str">
            <v xml:space="preserve">LUVA SIMPLES, PVC, SOLDAVEL, DN 100 MM, SERIE NORMAL, PARA ESGOTO PREDIAL                                                                                                                                                                                                                                                                                                                                                                                                                                 </v>
          </cell>
          <cell r="C10384" t="str">
            <v xml:space="preserve">UN    </v>
          </cell>
          <cell r="D10384" t="str">
            <v>CR</v>
          </cell>
          <cell r="E10384" t="str">
            <v>5,93</v>
          </cell>
        </row>
        <row r="10385">
          <cell r="A10385">
            <v>38676</v>
          </cell>
          <cell r="B10385" t="str">
            <v xml:space="preserve">LUVA SIMPLES, PVC, SOLDAVEL, DN 150 MM, SERIE NORMAL, PARA ESGOTO PREDIAL                                                                                                                                                                                                                                                                                                                                                                                                                                 </v>
          </cell>
          <cell r="C10385" t="str">
            <v xml:space="preserve">UN    </v>
          </cell>
          <cell r="D10385" t="str">
            <v>CR</v>
          </cell>
          <cell r="E10385" t="str">
            <v>29,69</v>
          </cell>
        </row>
        <row r="10386">
          <cell r="A10386">
            <v>3897</v>
          </cell>
          <cell r="B10386" t="str">
            <v xml:space="preserve">LUVA SIMPLES, PVC, SOLDAVEL, DN 40 MM, SERIE NORMAL, PARA ESGOTO PREDIAL                                                                                                                                                                                                                                                                                                                                                                                                                                  </v>
          </cell>
          <cell r="C10386" t="str">
            <v xml:space="preserve">UN    </v>
          </cell>
          <cell r="D10386" t="str">
            <v>CR</v>
          </cell>
          <cell r="E10386" t="str">
            <v>1,45</v>
          </cell>
        </row>
        <row r="10387">
          <cell r="A10387">
            <v>3875</v>
          </cell>
          <cell r="B10387" t="str">
            <v xml:space="preserve">LUVA SIMPLES, PVC, SOLDAVEL, DN 50 MM, SERIE NORMAL, PARA ESGOTO PREDIAL                                                                                                                                                                                                                                                                                                                                                                                                                                  </v>
          </cell>
          <cell r="C10387" t="str">
            <v xml:space="preserve">UN    </v>
          </cell>
          <cell r="D10387" t="str">
            <v>CR</v>
          </cell>
          <cell r="E10387" t="str">
            <v>2,99</v>
          </cell>
        </row>
        <row r="10388">
          <cell r="A10388">
            <v>3898</v>
          </cell>
          <cell r="B10388" t="str">
            <v xml:space="preserve">LUVA SIMPLES, PVC, SOLDAVEL, DN 75 MM, SERIE NORMAL, PARA ESGOTO PREDIAL                                                                                                                                                                                                                                                                                                                                                                                                                                  </v>
          </cell>
          <cell r="C10388" t="str">
            <v xml:space="preserve">UN    </v>
          </cell>
          <cell r="D10388" t="str">
            <v>CR</v>
          </cell>
          <cell r="E10388" t="str">
            <v>6,07</v>
          </cell>
        </row>
        <row r="10389">
          <cell r="A10389">
            <v>3855</v>
          </cell>
          <cell r="B10389" t="str">
            <v xml:space="preserve">LUVA SOLDAVEL COM BUCHA DE LATAO, PVC, 20 MM X 1/2"                                                                                                                                                                                                                                                                                                                                                                                                                                                       </v>
          </cell>
          <cell r="C10389" t="str">
            <v xml:space="preserve">UN    </v>
          </cell>
          <cell r="D10389" t="str">
            <v>CR</v>
          </cell>
          <cell r="E10389" t="str">
            <v>4,95</v>
          </cell>
        </row>
        <row r="10390">
          <cell r="A10390">
            <v>3874</v>
          </cell>
          <cell r="B10390" t="str">
            <v xml:space="preserve">LUVA SOLDAVEL COM BUCHA DE LATAO, PVC, 25 MM X 1/2"                                                                                                                                                                                                                                                                                                                                                                                                                                                       </v>
          </cell>
          <cell r="C10390" t="str">
            <v xml:space="preserve">UN    </v>
          </cell>
          <cell r="D10390" t="str">
            <v>CR</v>
          </cell>
          <cell r="E10390" t="str">
            <v>5,73</v>
          </cell>
        </row>
        <row r="10391">
          <cell r="A10391">
            <v>3870</v>
          </cell>
          <cell r="B10391" t="str">
            <v xml:space="preserve">LUVA SOLDAVEL COM BUCHA DE LATAO, PVC, 25 MM X 3/4"                                                                                                                                                                                                                                                                                                                                                                                                                                                       </v>
          </cell>
          <cell r="C10391" t="str">
            <v xml:space="preserve">UN    </v>
          </cell>
          <cell r="D10391" t="str">
            <v>CR</v>
          </cell>
          <cell r="E10391" t="str">
            <v>6,29</v>
          </cell>
        </row>
        <row r="10392">
          <cell r="A10392">
            <v>38678</v>
          </cell>
          <cell r="B10392" t="str">
            <v xml:space="preserve">LUVA SOLDAVEL COM BUCHA DE LATAO, PVC, 32 MM X 1"                                                                                                                                                                                                                                                                                                                                                                                                                                                         </v>
          </cell>
          <cell r="C10392" t="str">
            <v xml:space="preserve">UN    </v>
          </cell>
          <cell r="D10392" t="str">
            <v>CR</v>
          </cell>
          <cell r="E10392" t="str">
            <v>16,65</v>
          </cell>
        </row>
        <row r="10393">
          <cell r="A10393">
            <v>3859</v>
          </cell>
          <cell r="B10393" t="str">
            <v xml:space="preserve">LUVA SOLDAVEL COM ROSCA, PVC, 20 MM X 1/2", PARA AGUA FRIA PREDIAL                                                                                                                                                                                                                                                                                                                                                                                                                                        </v>
          </cell>
          <cell r="C10393" t="str">
            <v xml:space="preserve">UN    </v>
          </cell>
          <cell r="D10393" t="str">
            <v>CR</v>
          </cell>
          <cell r="E10393" t="str">
            <v>1,27</v>
          </cell>
        </row>
        <row r="10394">
          <cell r="A10394">
            <v>3856</v>
          </cell>
          <cell r="B10394" t="str">
            <v xml:space="preserve">LUVA SOLDAVEL COM ROSCA, PVC, 25 MM X 1/2", PARA AGUA FRIA PREDIAL                                                                                                                                                                                                                                                                                                                                                                                                                                        </v>
          </cell>
          <cell r="C10394" t="str">
            <v xml:space="preserve">UN    </v>
          </cell>
          <cell r="D10394" t="str">
            <v>CR</v>
          </cell>
          <cell r="E10394" t="str">
            <v>1,76</v>
          </cell>
        </row>
        <row r="10395">
          <cell r="A10395">
            <v>3906</v>
          </cell>
          <cell r="B10395" t="str">
            <v xml:space="preserve">LUVA SOLDAVEL COM ROSCA, PVC, 25 MM X 3/4", PARA AGUA FRIA PREDIAL                                                                                                                                                                                                                                                                                                                                                                                                                                        </v>
          </cell>
          <cell r="C10395" t="str">
            <v xml:space="preserve">UN    </v>
          </cell>
          <cell r="D10395" t="str">
            <v>CR</v>
          </cell>
          <cell r="E10395" t="str">
            <v>1,45</v>
          </cell>
        </row>
        <row r="10396">
          <cell r="A10396">
            <v>3860</v>
          </cell>
          <cell r="B10396" t="str">
            <v xml:space="preserve">LUVA SOLDAVEL COM ROSCA, PVC, 32 MM X 1", PARA AGUA FRIA PREDIAL                                                                                                                                                                                                                                                                                                                                                                                                                                          </v>
          </cell>
          <cell r="C10396" t="str">
            <v xml:space="preserve">UN    </v>
          </cell>
          <cell r="D10396" t="str">
            <v>CR</v>
          </cell>
          <cell r="E10396" t="str">
            <v>4,32</v>
          </cell>
        </row>
        <row r="10397">
          <cell r="A10397">
            <v>3905</v>
          </cell>
          <cell r="B10397" t="str">
            <v xml:space="preserve">LUVA SOLDAVEL COM ROSCA, PVC, 40 MM X 1 1/4", PARA AGUA FRIA PREDIAL                                                                                                                                                                                                                                                                                                                                                                                                                                      </v>
          </cell>
          <cell r="C10397" t="str">
            <v xml:space="preserve">UN    </v>
          </cell>
          <cell r="D10397" t="str">
            <v>CR</v>
          </cell>
          <cell r="E10397" t="str">
            <v>9,89</v>
          </cell>
        </row>
        <row r="10398">
          <cell r="A10398">
            <v>3871</v>
          </cell>
          <cell r="B10398" t="str">
            <v xml:space="preserve">LUVA SOLDAVEL COM ROSCA, PVC, 50 MM X 1 1/2", PARA AGUA FRIA PREDIAL                                                                                                                                                                                                                                                                                                                                                                                                                                      </v>
          </cell>
          <cell r="C10398" t="str">
            <v xml:space="preserve">UN    </v>
          </cell>
          <cell r="D10398" t="str">
            <v>CR</v>
          </cell>
          <cell r="E10398" t="str">
            <v>17,51</v>
          </cell>
        </row>
        <row r="10399">
          <cell r="A10399">
            <v>39292</v>
          </cell>
          <cell r="B10399" t="str">
            <v xml:space="preserve">LUVA/UNIAO DE REDUCAO METALICA, PARA CONEXAO COM ANEL DESLIZANTE, DN 20 X 16 MM, EM TUBO PEX PARA INST. AGUA QUENTE/FRIA                                                                                                                                                                                                                                                                                                                                                                                  </v>
          </cell>
          <cell r="C10399" t="str">
            <v xml:space="preserve">UN    </v>
          </cell>
          <cell r="D10399" t="str">
            <v>AS</v>
          </cell>
          <cell r="E10399" t="str">
            <v>7,58</v>
          </cell>
        </row>
        <row r="10400">
          <cell r="A10400">
            <v>39293</v>
          </cell>
          <cell r="B10400" t="str">
            <v xml:space="preserve">LUVA/UNIAO DE REDUCAO METALICA, PARA CONEXAO COM ANEL DESLIZANTE, DN 25 X 16 MM, EM TUBO PEX PARA INST. AGUA QUENTE/FRIA                                                                                                                                                                                                                                                                                                                                                                                  </v>
          </cell>
          <cell r="C10400" t="str">
            <v xml:space="preserve">UN    </v>
          </cell>
          <cell r="D10400" t="str">
            <v>AS</v>
          </cell>
          <cell r="E10400" t="str">
            <v>11,78</v>
          </cell>
        </row>
        <row r="10401">
          <cell r="A10401">
            <v>39294</v>
          </cell>
          <cell r="B10401" t="str">
            <v xml:space="preserve">LUVA/UNIAO DE REDUCAO METALICA, PARA CONEXAO COM ANEL DESLIZANTE, DN 25 X 20 MM, EM TUBO PEX PARA INST. AGUA QUENTE/FRIA                                                                                                                                                                                                                                                                                                                                                                                  </v>
          </cell>
          <cell r="C10401" t="str">
            <v xml:space="preserve">UN    </v>
          </cell>
          <cell r="D10401" t="str">
            <v>AS</v>
          </cell>
          <cell r="E10401" t="str">
            <v>12,59</v>
          </cell>
        </row>
        <row r="10402">
          <cell r="A10402">
            <v>39295</v>
          </cell>
          <cell r="B10402" t="str">
            <v xml:space="preserve">LUVA/UNIAO DE REDUCAO METALICA, PARA CONEXAO COM ANEL DESLIZANTE, DN 32 X 25 MM, EM TUBO PEX PARA INST. AGUA QUENTE/FRIA                                                                                                                                                                                                                                                                                                                                                                                  </v>
          </cell>
          <cell r="C10402" t="str">
            <v xml:space="preserve">UN    </v>
          </cell>
          <cell r="D10402" t="str">
            <v>AS</v>
          </cell>
          <cell r="E10402" t="str">
            <v>17,32</v>
          </cell>
        </row>
        <row r="10403">
          <cell r="A10403">
            <v>39312</v>
          </cell>
          <cell r="B10403" t="str">
            <v xml:space="preserve">LUVA/UNIAO DE REDUCAO, PLASTICA, PARA CONEXAO COM CRIMPAGEM, DN 20 X 16 MM, EM TUBO PEX PARA INST. AGUA QUENTE/FRIA                                                                                                                                                                                                                                                                                                                                                                                       </v>
          </cell>
          <cell r="C10403" t="str">
            <v xml:space="preserve">UN    </v>
          </cell>
          <cell r="D10403" t="str">
            <v>AS</v>
          </cell>
          <cell r="E10403" t="str">
            <v>11,62</v>
          </cell>
        </row>
        <row r="10404">
          <cell r="A10404">
            <v>39313</v>
          </cell>
          <cell r="B10404" t="str">
            <v xml:space="preserve">LUVA/UNIAO DE REDUCAO, PLASTICA, PARA CONEXAO COM CRIMPAGEM, DN 25 X 16 MM, EM TUBO PEX PARA INST. AGUA QUENTE/FRIA                                                                                                                                                                                                                                                                                                                                                                                       </v>
          </cell>
          <cell r="C10404" t="str">
            <v xml:space="preserve">UN    </v>
          </cell>
          <cell r="D10404" t="str">
            <v>AS</v>
          </cell>
          <cell r="E10404" t="str">
            <v>15,61</v>
          </cell>
        </row>
        <row r="10405">
          <cell r="A10405">
            <v>39314</v>
          </cell>
          <cell r="B10405" t="str">
            <v xml:space="preserve">LUVA/UNIAO DE REDUCAO, PLASTICA, PARA CONEXAO COM CRIMPAGEM, DN 32 X 25 MM, EM TUBO PEX PARA INST. AGUA QUENTE/FRIA                                                                                                                                                                                                                                                                                                                                                                                       </v>
          </cell>
          <cell r="C10405" t="str">
            <v xml:space="preserve">UN    </v>
          </cell>
          <cell r="D10405" t="str">
            <v>AS</v>
          </cell>
          <cell r="E10405" t="str">
            <v>22,97</v>
          </cell>
        </row>
        <row r="10406">
          <cell r="A10406">
            <v>39296</v>
          </cell>
          <cell r="B10406" t="str">
            <v xml:space="preserve">LUVA/UNIAO METALICA, PARA CONEXAO COM ANEL DESLIZANTE, DN 16 MM, EM TUBO PEX PARA INST. AGUA QUENTE/FRIA                                                                                                                                                                                                                                                                                                                                                                                                  </v>
          </cell>
          <cell r="C10406" t="str">
            <v xml:space="preserve">UN    </v>
          </cell>
          <cell r="D10406" t="str">
            <v>AS</v>
          </cell>
          <cell r="E10406" t="str">
            <v>6,91</v>
          </cell>
        </row>
        <row r="10407">
          <cell r="A10407">
            <v>39297</v>
          </cell>
          <cell r="B10407" t="str">
            <v xml:space="preserve">LUVA/UNIAO METALICA, PARA CONEXAO COM ANEL DESLIZANTE, DN 20 MM, EM TUBO PEX PARA INST. AGUA QUENTE/FRIA                                                                                                                                                                                                                                                                                                                                                                                                  </v>
          </cell>
          <cell r="C10407" t="str">
            <v xml:space="preserve">UN    </v>
          </cell>
          <cell r="D10407" t="str">
            <v>AS</v>
          </cell>
          <cell r="E10407" t="str">
            <v>9,37</v>
          </cell>
        </row>
        <row r="10408">
          <cell r="A10408">
            <v>39298</v>
          </cell>
          <cell r="B10408" t="str">
            <v xml:space="preserve">LUVA/UNIAO METALICA, PARA CONEXAO COM ANEL DESLIZANTE, DN 25 MM, EM TUBO PEX PARA INST. AGUA QUENTE/FRIA                                                                                                                                                                                                                                                                                                                                                                                                  </v>
          </cell>
          <cell r="C10408" t="str">
            <v xml:space="preserve">UN    </v>
          </cell>
          <cell r="D10408" t="str">
            <v>AS</v>
          </cell>
          <cell r="E10408" t="str">
            <v>17,99</v>
          </cell>
        </row>
        <row r="10409">
          <cell r="A10409">
            <v>39299</v>
          </cell>
          <cell r="B10409" t="str">
            <v xml:space="preserve">LUVA/UNIAO METALICA, PARA CONEXAO COM ANEL DESLIZANTE, DN 32 MM, EM TUBO PEX PARA INST. AGUA QUENTE/FRIA                                                                                                                                                                                                                                                                                                                                                                                                  </v>
          </cell>
          <cell r="C10409" t="str">
            <v xml:space="preserve">UN    </v>
          </cell>
          <cell r="D10409" t="str">
            <v>AS</v>
          </cell>
          <cell r="E10409" t="str">
            <v>21,32</v>
          </cell>
        </row>
        <row r="10410">
          <cell r="A10410">
            <v>39308</v>
          </cell>
          <cell r="B10410" t="str">
            <v xml:space="preserve">LUVA/UNIAO, PLASTICA, PARA CONEXAO COM CRIMPAGEM, DN 16 MM, EM TUBO PEX PARA INST. AGUA QUENTE/FRIA                                                                                                                                                                                                                                                                                                                                                                                                       </v>
          </cell>
          <cell r="C10410" t="str">
            <v xml:space="preserve">UN    </v>
          </cell>
          <cell r="D10410" t="str">
            <v>AS</v>
          </cell>
          <cell r="E10410" t="str">
            <v>5,76</v>
          </cell>
        </row>
        <row r="10411">
          <cell r="A10411">
            <v>39309</v>
          </cell>
          <cell r="B10411" t="str">
            <v xml:space="preserve">LUVA/UNIAO, PLASTICA, PARA CONEXAO COM CRIMPAGEM, DN 20 MM, EM TUBO PEX PARA INST. AGUA QUENTE/FRIA                                                                                                                                                                                                                                                                                                                                                                                                       </v>
          </cell>
          <cell r="C10411" t="str">
            <v xml:space="preserve">UN    </v>
          </cell>
          <cell r="D10411" t="str">
            <v>AS</v>
          </cell>
          <cell r="E10411" t="str">
            <v>6,57</v>
          </cell>
        </row>
        <row r="10412">
          <cell r="A10412">
            <v>39310</v>
          </cell>
          <cell r="B10412" t="str">
            <v xml:space="preserve">LUVA/UNIAO, PLASTICA, PARA CONEXAO COM CRIMPAGEM, DN 25 MM, EM TUBO PEX PARA INST. AGUA QUENTE/FRIA                                                                                                                                                                                                                                                                                                                                                                                                       </v>
          </cell>
          <cell r="C10412" t="str">
            <v xml:space="preserve">UN    </v>
          </cell>
          <cell r="D10412" t="str">
            <v>AS</v>
          </cell>
          <cell r="E10412" t="str">
            <v>12,27</v>
          </cell>
        </row>
        <row r="10413">
          <cell r="A10413">
            <v>39311</v>
          </cell>
          <cell r="B10413" t="str">
            <v xml:space="preserve">LUVA/UNIAO, PLASTICA, PARA CONEXAO COM CRIMPAGEM, DN 32 MM, EM TUBO PEX PARA INST. AGUA QUENTE/FRIA                                                                                                                                                                                                                                                                                                                                                                                                       </v>
          </cell>
          <cell r="C10413" t="str">
            <v xml:space="preserve">UN    </v>
          </cell>
          <cell r="D10413" t="str">
            <v>AS</v>
          </cell>
          <cell r="E10413" t="str">
            <v>17,37</v>
          </cell>
        </row>
        <row r="10414">
          <cell r="A10414">
            <v>37429</v>
          </cell>
          <cell r="B10414" t="str">
            <v xml:space="preserve">LUVA, PEAD PE 100,  DE 400 MM, PARA ELETROFUSAO                                                                                                                                                                                                                                                                                                                                                                                                                                                           </v>
          </cell>
          <cell r="C10414" t="str">
            <v xml:space="preserve">UN    </v>
          </cell>
          <cell r="D10414" t="str">
            <v>AS</v>
          </cell>
          <cell r="E10414" t="str">
            <v>2.599,31</v>
          </cell>
        </row>
        <row r="10415">
          <cell r="A10415">
            <v>37426</v>
          </cell>
          <cell r="B10415" t="str">
            <v xml:space="preserve">LUVA, PEAD PE 100,  DE 63 MM, PARA ELETROFUSAO                                                                                                                                                                                                                                                                                                                                                                                                                                                            </v>
          </cell>
          <cell r="C10415" t="str">
            <v xml:space="preserve">UN    </v>
          </cell>
          <cell r="D10415" t="str">
            <v>AS</v>
          </cell>
          <cell r="E10415" t="str">
            <v>25,00</v>
          </cell>
        </row>
        <row r="10416">
          <cell r="A10416">
            <v>37427</v>
          </cell>
          <cell r="B10416" t="str">
            <v xml:space="preserve">LUVA, PEAD PE 100, DE 125 MM, PARA ELETROFUSAO                                                                                                                                                                                                                                                                                                                                                                                                                                                            </v>
          </cell>
          <cell r="C10416" t="str">
            <v xml:space="preserve">UN    </v>
          </cell>
          <cell r="D10416" t="str">
            <v>AS</v>
          </cell>
          <cell r="E10416" t="str">
            <v>59,64</v>
          </cell>
        </row>
        <row r="10417">
          <cell r="A10417">
            <v>37424</v>
          </cell>
          <cell r="B10417" t="str">
            <v xml:space="preserve">LUVA, PEAD PE 100, DE 20 MM, PARA ELETROFUSAO                                                                                                                                                                                                                                                                                                                                                                                                                                                             </v>
          </cell>
          <cell r="C10417" t="str">
            <v xml:space="preserve">UN    </v>
          </cell>
          <cell r="D10417" t="str">
            <v>AS</v>
          </cell>
          <cell r="E10417" t="str">
            <v>11,49</v>
          </cell>
        </row>
        <row r="10418">
          <cell r="A10418">
            <v>37428</v>
          </cell>
          <cell r="B10418" t="str">
            <v xml:space="preserve">LUVA, PEAD PE 100, DE 200 MM, PARA ELETROFUSAO                                                                                                                                                                                                                                                                                                                                                                                                                                                            </v>
          </cell>
          <cell r="C10418" t="str">
            <v xml:space="preserve">UN    </v>
          </cell>
          <cell r="D10418" t="str">
            <v>AS</v>
          </cell>
          <cell r="E10418" t="str">
            <v>205,55</v>
          </cell>
        </row>
        <row r="10419">
          <cell r="A10419">
            <v>37425</v>
          </cell>
          <cell r="B10419" t="str">
            <v xml:space="preserve">LUVA, PEAD PE 100, DE 32 MM, PARA ELETROFUSAO                                                                                                                                                                                                                                                                                                                                                                                                                                                             </v>
          </cell>
          <cell r="C10419" t="str">
            <v xml:space="preserve">UN    </v>
          </cell>
          <cell r="D10419" t="str">
            <v>AS</v>
          </cell>
          <cell r="E10419" t="str">
            <v>12,38</v>
          </cell>
        </row>
        <row r="10420">
          <cell r="A10420">
            <v>11519</v>
          </cell>
          <cell r="B10420" t="str">
            <v xml:space="preserve">MACANETA ALAVANCA RETA OCA, EM ZAMAC COM ACABAMENTO CROMADO, COMPRIMENTO APROX DE 15 CM                                                                                                                                                                                                                                                                                                                                                                                                                   </v>
          </cell>
          <cell r="C10420" t="str">
            <v xml:space="preserve">PAR   </v>
          </cell>
          <cell r="D10420" t="str">
            <v>CR</v>
          </cell>
          <cell r="E10420" t="str">
            <v>52,39</v>
          </cell>
        </row>
        <row r="10421">
          <cell r="A10421">
            <v>11520</v>
          </cell>
          <cell r="B10421" t="str">
            <v xml:space="preserve">MACANETA ALAVANCA, RETA SIMPLES / OCA, CROMADA, COMPRIMENTO DE 10 A 16 CM, ACABAMENTO PADRAO POPULAR - SOMENTE MACANETAS                                                                                                                                                                                                                                                                                                                                                                                  </v>
          </cell>
          <cell r="C10421" t="str">
            <v xml:space="preserve">PAR   </v>
          </cell>
          <cell r="D10421" t="str">
            <v>CR</v>
          </cell>
          <cell r="E10421" t="str">
            <v>24,22</v>
          </cell>
        </row>
        <row r="10422">
          <cell r="A10422">
            <v>11518</v>
          </cell>
          <cell r="B10422" t="str">
            <v xml:space="preserve">MACANETA BOLA, EM ZAMAC COM ACABAMENTO CROMADO, DIAMETRO DE APROX 2 1/2"                                                                                                                                                                                                                                                                                                                                                                                                                                  </v>
          </cell>
          <cell r="C10422" t="str">
            <v xml:space="preserve">PAR   </v>
          </cell>
          <cell r="D10422" t="str">
            <v>CR</v>
          </cell>
          <cell r="E10422" t="str">
            <v>88,06</v>
          </cell>
        </row>
        <row r="10423">
          <cell r="A10423">
            <v>38473</v>
          </cell>
          <cell r="B10423" t="str">
            <v xml:space="preserve">MACARICO DE SOLDA 201 PARA EXTENSAO GLP OU ACETILENO                                                                                                                                                                                                                                                                                                                                                                                                                                                      </v>
          </cell>
          <cell r="C10423" t="str">
            <v xml:space="preserve">UN    </v>
          </cell>
          <cell r="D10423" t="str">
            <v>CR</v>
          </cell>
          <cell r="E10423" t="str">
            <v>124,22</v>
          </cell>
        </row>
        <row r="10424">
          <cell r="A10424">
            <v>4244</v>
          </cell>
          <cell r="B10424" t="str">
            <v xml:space="preserve">MACARIQUEIRO (HORISTA)                                                                                                                                                                                                                                                                                                                                                                                                                                                                                    </v>
          </cell>
          <cell r="C10424" t="str">
            <v xml:space="preserve">H     </v>
          </cell>
          <cell r="D10424" t="str">
            <v>CR</v>
          </cell>
          <cell r="E10424" t="str">
            <v>14,88</v>
          </cell>
        </row>
        <row r="10425">
          <cell r="A10425">
            <v>40977</v>
          </cell>
          <cell r="B10425" t="str">
            <v xml:space="preserve">MACARIQUEIRO (MENSALISTA)                                                                                                                                                                                                                                                                                                                                                                                                                                                                                 </v>
          </cell>
          <cell r="C10425" t="str">
            <v xml:space="preserve">MES   </v>
          </cell>
          <cell r="D10425" t="str">
            <v>CR</v>
          </cell>
          <cell r="E10425" t="str">
            <v>2.626,54</v>
          </cell>
        </row>
        <row r="10426">
          <cell r="A10426">
            <v>4115</v>
          </cell>
          <cell r="B10426" t="str">
            <v xml:space="preserve">MADEIRA ROLICA TRATADA, D = 12 A 15 CM, H = 3,00 M, EM EUCALIPTO OU EQUIVALENTE DA REGIAO                                                                                                                                                                                                                                                                                                                                                                                                                 </v>
          </cell>
          <cell r="C10426" t="str">
            <v xml:space="preserve">M     </v>
          </cell>
          <cell r="D10426" t="str">
            <v>AS</v>
          </cell>
          <cell r="E10426" t="str">
            <v>26,55</v>
          </cell>
        </row>
        <row r="10427">
          <cell r="A10427">
            <v>4119</v>
          </cell>
          <cell r="B10427" t="str">
            <v xml:space="preserve">MADEIRA ROLICA TRATADA, D = 16 A 20 CM, H = 6,00 M, EM EUCALIPTO OU EQUIVALENTE DA REGIAO                                                                                                                                                                                                                                                                                                                                                                                                                 </v>
          </cell>
          <cell r="C10427" t="str">
            <v xml:space="preserve">M     </v>
          </cell>
          <cell r="D10427" t="str">
            <v>AS</v>
          </cell>
          <cell r="E10427" t="str">
            <v>53,62</v>
          </cell>
        </row>
        <row r="10428">
          <cell r="A10428">
            <v>2794</v>
          </cell>
          <cell r="B10428" t="str">
            <v xml:space="preserve">MADEIRA ROLICA TRATADA, D = 25 A 29 CM, H = 6,50 M, EM EUCALIPTO OU EQUIVALENTE DA REGIAO                                                                                                                                                                                                                                                                                                                                                                                                                 </v>
          </cell>
          <cell r="C10428" t="str">
            <v xml:space="preserve">M     </v>
          </cell>
          <cell r="D10428" t="str">
            <v>AS</v>
          </cell>
          <cell r="E10428" t="str">
            <v>142,26</v>
          </cell>
        </row>
        <row r="10429">
          <cell r="A10429">
            <v>2788</v>
          </cell>
          <cell r="B10429" t="str">
            <v xml:space="preserve">MADEIRA ROLICA TRATADA, D = 30 A 34 CM, H = 6,50 M, EM EUCALIPTO OU EQUIVALENTE DA REGIAO                                                                                                                                                                                                                                                                                                                                                                                                                 </v>
          </cell>
          <cell r="C10429" t="str">
            <v xml:space="preserve">M     </v>
          </cell>
          <cell r="D10429" t="str">
            <v>AS</v>
          </cell>
          <cell r="E10429" t="str">
            <v>207,24</v>
          </cell>
        </row>
        <row r="10430">
          <cell r="A10430">
            <v>4006</v>
          </cell>
          <cell r="B10430" t="str">
            <v xml:space="preserve">MADEIRA SERRADA EM PINUS, MISTA OU EQUIVALENTE DA REGIAO - BRUTA                                                                                                                                                                                                                                                                                                                                                                                                                                          </v>
          </cell>
          <cell r="C10430" t="str">
            <v xml:space="preserve">M3    </v>
          </cell>
          <cell r="D10430" t="str">
            <v>CR</v>
          </cell>
          <cell r="E10430" t="str">
            <v>2.325,26</v>
          </cell>
        </row>
        <row r="10431">
          <cell r="A10431">
            <v>36151</v>
          </cell>
          <cell r="B10431" t="str">
            <v xml:space="preserve">MANGOTE DE SEGURANCA EM RASPA DE COURO                                                                                                                                                                                                                                                                                                                                                                                                                                                                    </v>
          </cell>
          <cell r="C10431" t="str">
            <v xml:space="preserve">UN    </v>
          </cell>
          <cell r="D10431" t="str">
            <v>CR</v>
          </cell>
          <cell r="E10431" t="str">
            <v>30,94</v>
          </cell>
        </row>
        <row r="10432">
          <cell r="A10432">
            <v>37457</v>
          </cell>
          <cell r="B10432" t="str">
            <v xml:space="preserve">MANGUEIRA CRISTAL PARA NIVEL, LISA, PVC TRANSPARENTE, 3/8" X1,5 MM                                                                                                                                                                                                                                                                                                                                                                                                                                        </v>
          </cell>
          <cell r="C10432" t="str">
            <v xml:space="preserve">M     </v>
          </cell>
          <cell r="D10432" t="str">
            <v>CR</v>
          </cell>
          <cell r="E10432" t="str">
            <v>4,44</v>
          </cell>
        </row>
        <row r="10433">
          <cell r="A10433">
            <v>37456</v>
          </cell>
          <cell r="B10433" t="str">
            <v xml:space="preserve">MANGUEIRA CRISTAL PARA NIVEL, LISA, PVC TRANSPARENTE, 5/16" X1 MM                                                                                                                                                                                                                                                                                                                                                                                                                                         </v>
          </cell>
          <cell r="C10433" t="str">
            <v xml:space="preserve">M     </v>
          </cell>
          <cell r="D10433" t="str">
            <v>CR</v>
          </cell>
          <cell r="E10433" t="str">
            <v>2,34</v>
          </cell>
        </row>
        <row r="10434">
          <cell r="A10434">
            <v>37461</v>
          </cell>
          <cell r="B10434" t="str">
            <v xml:space="preserve">MANGUEIRA CRISTAL TRANCADA, PVC COM REFORCO, COM PRESSAO DE TRABALHO (PT) 250 LBS/POL2, DE 3/4" X *2,8* MM                                                                                                                                                                                                                                                                                                                                                                                                </v>
          </cell>
          <cell r="C10434" t="str">
            <v xml:space="preserve">M     </v>
          </cell>
          <cell r="D10434" t="str">
            <v>CR</v>
          </cell>
          <cell r="E10434" t="str">
            <v>16,49</v>
          </cell>
        </row>
        <row r="10435">
          <cell r="A10435">
            <v>37460</v>
          </cell>
          <cell r="B10435" t="str">
            <v xml:space="preserve">MANGUEIRA CRISTAL TRANCADA, PVC COM REFORCO, PRESSAO DE TRABALHO (PT) 250 LBS/POL2, DE 1" X *3,4* MM                                                                                                                                                                                                                                                                                                                                                                                                      </v>
          </cell>
          <cell r="C10435" t="str">
            <v xml:space="preserve">M     </v>
          </cell>
          <cell r="D10435" t="str">
            <v>CR</v>
          </cell>
          <cell r="E10435" t="str">
            <v>22,52</v>
          </cell>
        </row>
        <row r="10436">
          <cell r="A10436">
            <v>37458</v>
          </cell>
          <cell r="B10436" t="str">
            <v xml:space="preserve">MANGUEIRA CRISTAL, LISA, PVC TRANSPARENTE, 1/2" X 2 MM                                                                                                                                                                                                                                                                                                                                                                                                                                                    </v>
          </cell>
          <cell r="C10436" t="str">
            <v xml:space="preserve">M     </v>
          </cell>
          <cell r="D10436" t="str">
            <v xml:space="preserve">C </v>
          </cell>
          <cell r="E10436" t="str">
            <v>6,60</v>
          </cell>
        </row>
        <row r="10437">
          <cell r="A10437">
            <v>37454</v>
          </cell>
          <cell r="B10437" t="str">
            <v xml:space="preserve">MANGUEIRA CRISTAL, LISA, PVC TRANSPARENTE, 1/4" X1 MM                                                                                                                                                                                                                                                                                                                                                                                                                                                     </v>
          </cell>
          <cell r="C10437" t="str">
            <v xml:space="preserve">M     </v>
          </cell>
          <cell r="D10437" t="str">
            <v>CR</v>
          </cell>
          <cell r="E10437" t="str">
            <v>1,73</v>
          </cell>
        </row>
        <row r="10438">
          <cell r="A10438">
            <v>37455</v>
          </cell>
          <cell r="B10438" t="str">
            <v xml:space="preserve">MANGUEIRA CRISTAL, LISA, PVC TRANSPARENTE, 1/4" X1,5 MM                                                                                                                                                                                                                                                                                                                                                                                                                                                   </v>
          </cell>
          <cell r="C10438" t="str">
            <v xml:space="preserve">M     </v>
          </cell>
          <cell r="D10438" t="str">
            <v>CR</v>
          </cell>
          <cell r="E10438" t="str">
            <v>2,91</v>
          </cell>
        </row>
        <row r="10439">
          <cell r="A10439">
            <v>37459</v>
          </cell>
          <cell r="B10439" t="str">
            <v xml:space="preserve">MANGUEIRA CRISTAL, LISA, PVC TRANSPARENTE, 3/4" X 2 MM                                                                                                                                                                                                                                                                                                                                                                                                                                                    </v>
          </cell>
          <cell r="C10439" t="str">
            <v xml:space="preserve">M     </v>
          </cell>
          <cell r="D10439" t="str">
            <v>CR</v>
          </cell>
          <cell r="E10439" t="str">
            <v>9,27</v>
          </cell>
        </row>
        <row r="10440">
          <cell r="A10440">
            <v>21029</v>
          </cell>
          <cell r="B10440" t="str">
            <v xml:space="preserve">MANGUEIRA DE INCENDIO, TIPO 1, DE 1 1/2", COMPRIMENTO = 15 M, TECIDO EM FIO DE POLIESTER E TUBO INTERNO EM BORRACHA SINTETICA, COM UNIOES ENGATE RAPIDO                                                                                                                                                                                                                                                                                                                                                   </v>
          </cell>
          <cell r="C10440" t="str">
            <v xml:space="preserve">UN    </v>
          </cell>
          <cell r="D10440" t="str">
            <v xml:space="preserve">C </v>
          </cell>
          <cell r="E10440" t="str">
            <v>397,01</v>
          </cell>
        </row>
        <row r="10441">
          <cell r="A10441">
            <v>21030</v>
          </cell>
          <cell r="B10441" t="str">
            <v xml:space="preserve">MANGUEIRA DE INCENDIO, TIPO 1, DE 1 1/2", COMPRIMENTO = 20 M, TECIDO EM FIO DE POLIESTER E TUBO INTERNO EM BORRACHA SINTETICA, COM UNIOES ENGATE RAPIDO                                                                                                                                                                                                                                                                                                                                                   </v>
          </cell>
          <cell r="C10441" t="str">
            <v xml:space="preserve">UN    </v>
          </cell>
          <cell r="D10441" t="str">
            <v>CR</v>
          </cell>
          <cell r="E10441" t="str">
            <v>489,38</v>
          </cell>
        </row>
        <row r="10442">
          <cell r="A10442">
            <v>21031</v>
          </cell>
          <cell r="B10442" t="str">
            <v xml:space="preserve">MANGUEIRA DE INCENDIO, TIPO 1, DE 1 1/2", COMPRIMENTO = 25 M, TECIDO EM FIO DE POLIESTER E TUBO INTERNO EM BORRACHA SINTETICA, COM UNIOES ENGATE RAPIDO                                                                                                                                                                                                                                                                                                                                                   </v>
          </cell>
          <cell r="C10442" t="str">
            <v xml:space="preserve">UN    </v>
          </cell>
          <cell r="D10442" t="str">
            <v>CR</v>
          </cell>
          <cell r="E10442" t="str">
            <v>609,27</v>
          </cell>
        </row>
        <row r="10443">
          <cell r="A10443">
            <v>21032</v>
          </cell>
          <cell r="B10443" t="str">
            <v xml:space="preserve">MANGUEIRA DE INCENDIO, TIPO 1, DE 1 1/2", COMPRIMENTO = 30 M, TECIDO EM FIO DE POLIESTER E TUBO INTERNO EM BORRACHA SINTETICA, COM UNIOES ENGATE RAPIDO                                                                                                                                                                                                                                                                                                                                                   </v>
          </cell>
          <cell r="C10443" t="str">
            <v xml:space="preserve">UN    </v>
          </cell>
          <cell r="D10443" t="str">
            <v>CR</v>
          </cell>
          <cell r="E10443" t="str">
            <v>650,54</v>
          </cell>
        </row>
        <row r="10444">
          <cell r="A10444">
            <v>37527</v>
          </cell>
          <cell r="B10444" t="str">
            <v xml:space="preserve">MANGUEIRA DE INCENDIO, TIPO 2, DE 1 1/2", COMPRIMENTO = 15 M, TECIDO EM FIO DE POLIESTER E TUBO INTERNO EM BORRACHA SINTETICA, COM UNIOES ENGATE RAPIDO                                                                                                                                                                                                                                                                                                                                                   </v>
          </cell>
          <cell r="C10444" t="str">
            <v xml:space="preserve">UN    </v>
          </cell>
          <cell r="D10444" t="str">
            <v>CR</v>
          </cell>
          <cell r="E10444" t="str">
            <v>587,65</v>
          </cell>
        </row>
        <row r="10445">
          <cell r="A10445">
            <v>37528</v>
          </cell>
          <cell r="B10445" t="str">
            <v xml:space="preserve">MANGUEIRA DE INCENDIO, TIPO 2, DE 1 1/2", COMPRIMENTO = 20 M, TECIDO EM FIO DE POLIESTER E TUBO INTERNO EM BORRACHA SINTETICA, COM UNIOES                                                                                                                                                                                                                                                                                                                                                                 </v>
          </cell>
          <cell r="C10445" t="str">
            <v xml:space="preserve">UN    </v>
          </cell>
          <cell r="D10445" t="str">
            <v>CR</v>
          </cell>
          <cell r="E10445" t="str">
            <v>700,66</v>
          </cell>
        </row>
        <row r="10446">
          <cell r="A10446">
            <v>37529</v>
          </cell>
          <cell r="B10446" t="str">
            <v xml:space="preserve">MANGUEIRA DE INCENDIO, TIPO 2, DE 1 1/2", COMPRIMENTO = 25 M, TECIDO EM FIO DE POLIESTER E TUBO INTERNO EM BORRACHA SINTETICA, COM UNIOES                                                                                                                                                                                                                                                                                                                                                                 </v>
          </cell>
          <cell r="C10446" t="str">
            <v xml:space="preserve">UN    </v>
          </cell>
          <cell r="D10446" t="str">
            <v>CR</v>
          </cell>
          <cell r="E10446" t="str">
            <v>707,54</v>
          </cell>
        </row>
        <row r="10447">
          <cell r="A10447">
            <v>37530</v>
          </cell>
          <cell r="B10447" t="str">
            <v xml:space="preserve">MANGUEIRA DE INCENDIO, TIPO 2, DE 1 1/2", COMPRIMENTO = 30 M, TECIDO EM FIO DE POLIESTER E TUBO INTERNO EM BORRACHA SINTETICA, COM UNIOES                                                                                                                                                                                                                                                                                                                                                                 </v>
          </cell>
          <cell r="C10447" t="str">
            <v xml:space="preserve">UN    </v>
          </cell>
          <cell r="D10447" t="str">
            <v>CR</v>
          </cell>
          <cell r="E10447" t="str">
            <v>923,73</v>
          </cell>
        </row>
        <row r="10448">
          <cell r="A10448">
            <v>21034</v>
          </cell>
          <cell r="B10448" t="str">
            <v xml:space="preserve">MANGUEIRA DE INCENDIO, TIPO 2, DE 2 1/2", COMPRIMENTO = 15 M, TECIDO EM FIO DE POLIESTER E TUBO INTERNO EM BORRACHA SINTETICA, COM UNIOES ENGATE RAPIDO                                                                                                                                                                                                                                                                                                                                                   </v>
          </cell>
          <cell r="C10448" t="str">
            <v xml:space="preserve">UN    </v>
          </cell>
          <cell r="D10448" t="str">
            <v>CR</v>
          </cell>
          <cell r="E10448" t="str">
            <v>788,12</v>
          </cell>
        </row>
        <row r="10449">
          <cell r="A10449">
            <v>37531</v>
          </cell>
          <cell r="B10449" t="str">
            <v xml:space="preserve">MANGUEIRA DE INCENDIO, TIPO 2, DE 2 1/2", COMPRIMENTO = 20 M, TECIDO EM FIO DE POLIESTER E TUBO INTERNO EM BORRACHA SINTETICA, COM UNIOES                                                                                                                                                                                                                                                                                                                                                                 </v>
          </cell>
          <cell r="C10449" t="str">
            <v xml:space="preserve">UN    </v>
          </cell>
          <cell r="D10449" t="str">
            <v>CR</v>
          </cell>
          <cell r="E10449" t="str">
            <v>992,52</v>
          </cell>
        </row>
        <row r="10450">
          <cell r="A10450">
            <v>21036</v>
          </cell>
          <cell r="B10450" t="str">
            <v xml:space="preserve">MANGUEIRA DE INCENDIO, TIPO 2, DE 2 1/2", COMPRIMENTO = 25 M, TECIDO EM FIO DE POLIESTER E TUBO INTERNO EM BORRACHA SINTETICA, COM UNIOES ENGATE RAPIDO                                                                                                                                                                                                                                                                                                                                                   </v>
          </cell>
          <cell r="C10450" t="str">
            <v xml:space="preserve">UN    </v>
          </cell>
          <cell r="D10450" t="str">
            <v>CR</v>
          </cell>
          <cell r="E10450" t="str">
            <v>1.206,75</v>
          </cell>
        </row>
        <row r="10451">
          <cell r="A10451">
            <v>21037</v>
          </cell>
          <cell r="B10451" t="str">
            <v xml:space="preserve">MANGUEIRA DE INCENDIO, TIPO 2, DE 2 1/2", COMPRIMENTO = 30 M, TECIDO EM FIO DE POLIESTER E TUBO INTERNO EM BORRACHA SINTETICA, COM UNIOES ENGATE RAPIDO                                                                                                                                                                                                                                                                                                                                                   </v>
          </cell>
          <cell r="C10451" t="str">
            <v xml:space="preserve">UN    </v>
          </cell>
          <cell r="D10451" t="str">
            <v>CR</v>
          </cell>
          <cell r="E10451" t="str">
            <v>1.375,77</v>
          </cell>
        </row>
        <row r="10452">
          <cell r="A10452">
            <v>20185</v>
          </cell>
          <cell r="B10452" t="str">
            <v xml:space="preserve">MANGUEIRA DE PVC FLEXIVEL,TIPO FLAT/ACHATADA, COR LARANJA, D = 1 1/2" (40 MM), PARA CONDUCAO DE AGUA, SERVICOS LEVES E MEDIOS                                                                                                                                                                                                                                                                                                                                                                             </v>
          </cell>
          <cell r="C10452" t="str">
            <v xml:space="preserve">M     </v>
          </cell>
          <cell r="D10452" t="str">
            <v>CR</v>
          </cell>
          <cell r="E10452" t="str">
            <v>26,81</v>
          </cell>
        </row>
        <row r="10453">
          <cell r="A10453">
            <v>20260</v>
          </cell>
          <cell r="B10453" t="str">
            <v xml:space="preserve">MANGUEIRA PARA GAS - GLP, PVC, TRANCADA, DIAMETRO DE 3/8", COMPRIMENTO DE 1M (NORMATIZADA)                                                                                                                                                                                                                                                                                                                                                                                                                </v>
          </cell>
          <cell r="C10453" t="str">
            <v xml:space="preserve">UN    </v>
          </cell>
          <cell r="D10453" t="str">
            <v>CR</v>
          </cell>
          <cell r="E10453" t="str">
            <v>21,56</v>
          </cell>
        </row>
        <row r="10454">
          <cell r="A10454">
            <v>37523</v>
          </cell>
          <cell r="B10454" t="str">
            <v xml:space="preserve">MANIPULADOR TELESCOPICO, POTENCIA DE 101 HP, CAPACIDADE DE CARGA DE 3.500 KG, ALTURA MAXIMA DE ELEVACAO DE 12 M                                                                                                                                                                                                                                                                                                                                                                                           </v>
          </cell>
          <cell r="C10454" t="str">
            <v xml:space="preserve">UN    </v>
          </cell>
          <cell r="D10454" t="str">
            <v>AS</v>
          </cell>
          <cell r="E10454" t="str">
            <v>579.269,27</v>
          </cell>
        </row>
        <row r="10455">
          <cell r="A10455">
            <v>37515</v>
          </cell>
          <cell r="B10455" t="str">
            <v xml:space="preserve">MANIPULADOR TELESCOPICO, POTENCIA DE 85 HP, CAPACIDADE DE CARGA DE 3.500 KG, ALTURA MAXIMA DE ELEVACAO DE 12,3 M                                                                                                                                                                                                                                                                                                                                                                                          </v>
          </cell>
          <cell r="C10455" t="str">
            <v xml:space="preserve">UN    </v>
          </cell>
          <cell r="D10455" t="str">
            <v>AS</v>
          </cell>
          <cell r="E10455" t="str">
            <v>515.000,00</v>
          </cell>
        </row>
        <row r="10456">
          <cell r="A10456">
            <v>12899</v>
          </cell>
          <cell r="B10456" t="str">
            <v xml:space="preserve">MANOMETRO COM CAIXA EM ACO PINTADO, ESCALA *10* KGF/CM2 (*10* BAR), DIAMETRO NOMINAL DE *63* MM, CONEXAO DE 1/4"                                                                                                                                                                                                                                                                                                                                                                                          </v>
          </cell>
          <cell r="C10456" t="str">
            <v xml:space="preserve">UN    </v>
          </cell>
          <cell r="D10456" t="str">
            <v>AS</v>
          </cell>
          <cell r="E10456" t="str">
            <v>119,44</v>
          </cell>
        </row>
        <row r="10457">
          <cell r="A10457">
            <v>12898</v>
          </cell>
          <cell r="B10457" t="str">
            <v xml:space="preserve">MANOMETRO COM CAIXA EM ACO PINTADO, ESCALA *10* KGF/CM2 (*10* BAR), DIAMETRO NOMINAL DE 100 MM, CONEXAO DE 1/2"                                                                                                                                                                                                                                                                                                                                                                                           </v>
          </cell>
          <cell r="C10457" t="str">
            <v xml:space="preserve">UN    </v>
          </cell>
          <cell r="D10457" t="str">
            <v>AS</v>
          </cell>
          <cell r="E10457" t="str">
            <v>189,46</v>
          </cell>
        </row>
        <row r="10458">
          <cell r="A10458">
            <v>39699</v>
          </cell>
          <cell r="B10458" t="str">
            <v xml:space="preserve">MANTA / LENCOL DE BORRACHA, SBR, ANTIRRUIDO, E = 5 MM                                                                                                                                                                                                                                                                                                                                                                                                                                                     </v>
          </cell>
          <cell r="C10458" t="str">
            <v xml:space="preserve">M2    </v>
          </cell>
          <cell r="D10458" t="str">
            <v>CR</v>
          </cell>
          <cell r="E10458" t="str">
            <v>24,29</v>
          </cell>
        </row>
        <row r="10459">
          <cell r="A10459">
            <v>42528</v>
          </cell>
          <cell r="B10459" t="str">
            <v xml:space="preserve">MANTA ALUMINIZADA NAS DUAS FACES, PARA SUBCOBERTURA,  E = *2* MM                                                                                                                                                                                                                                                                                                                                                                                                                                          </v>
          </cell>
          <cell r="C10459" t="str">
            <v xml:space="preserve">M2    </v>
          </cell>
          <cell r="D10459" t="str">
            <v>CR</v>
          </cell>
          <cell r="E10459" t="str">
            <v>11,95</v>
          </cell>
        </row>
        <row r="10460">
          <cell r="A10460">
            <v>39696</v>
          </cell>
          <cell r="B10460" t="str">
            <v xml:space="preserve">MANTA ALUMINIZADA 1 FACE PARA SUBCOBERTURA, E = *1* MM                                                                                                                                                                                                                                                                                                                                                                                                                                                    </v>
          </cell>
          <cell r="C10460" t="str">
            <v xml:space="preserve">M2    </v>
          </cell>
          <cell r="D10460" t="str">
            <v xml:space="preserve">C </v>
          </cell>
          <cell r="E10460" t="str">
            <v>8,40</v>
          </cell>
        </row>
        <row r="10461">
          <cell r="A10461">
            <v>39700</v>
          </cell>
          <cell r="B10461" t="str">
            <v xml:space="preserve">MANTA ANTIRRUIDO DE POLIESTER (PET) PARA CONTRAPISO E = *8* MM                                                                                                                                                                                                                                                                                                                                                                                                                                            </v>
          </cell>
          <cell r="C10461" t="str">
            <v xml:space="preserve">M2    </v>
          </cell>
          <cell r="D10461" t="str">
            <v>CR</v>
          </cell>
          <cell r="E10461" t="str">
            <v>40,38</v>
          </cell>
        </row>
        <row r="10462">
          <cell r="A10462">
            <v>11621</v>
          </cell>
          <cell r="B10462" t="str">
            <v xml:space="preserve">MANTA ASFALTICA ELASTOMERICA EM POLIESTER ALUMINIZADA 3 MM, TIPO III, CLASSE B (NBR 9952)                                                                                                                                                                                                                                                                                                                                                                                                                 </v>
          </cell>
          <cell r="C10462" t="str">
            <v xml:space="preserve">M2    </v>
          </cell>
          <cell r="D10462" t="str">
            <v>CR</v>
          </cell>
          <cell r="E10462" t="str">
            <v>80,35</v>
          </cell>
        </row>
        <row r="10463">
          <cell r="A10463">
            <v>4014</v>
          </cell>
          <cell r="B10463" t="str">
            <v xml:space="preserve">MANTA ASFALTICA ELASTOMERICA EM POLIESTER 3 MM, TIPO III, CLASSE B, ACABAMENTO PP (NBR 9952)                                                                                                                                                                                                                                                                                                                                                                                                              </v>
          </cell>
          <cell r="C10463" t="str">
            <v xml:space="preserve">M2    </v>
          </cell>
          <cell r="D10463" t="str">
            <v>CR</v>
          </cell>
          <cell r="E10463" t="str">
            <v>83,13</v>
          </cell>
        </row>
        <row r="10464">
          <cell r="A10464">
            <v>4015</v>
          </cell>
          <cell r="B10464" t="str">
            <v xml:space="preserve">MANTA ASFALTICA ELASTOMERICA EM POLIESTER 4 MM, TIPO III, CLASSE B, ACABAMENTO PP (NBR 9952)                                                                                                                                                                                                                                                                                                                                                                                                              </v>
          </cell>
          <cell r="C10464" t="str">
            <v xml:space="preserve">M2    </v>
          </cell>
          <cell r="D10464" t="str">
            <v>CR</v>
          </cell>
          <cell r="E10464" t="str">
            <v>102,09</v>
          </cell>
        </row>
        <row r="10465">
          <cell r="A10465">
            <v>4017</v>
          </cell>
          <cell r="B10465" t="str">
            <v xml:space="preserve">MANTA ASFALTICA ELASTOMERICA EM POLIESTER 5 MM, TIPO III, CLASSE B, ACABAMENTO PP (NBR 9952)                                                                                                                                                                                                                                                                                                                                                                                                              </v>
          </cell>
          <cell r="C10465" t="str">
            <v xml:space="preserve">M2    </v>
          </cell>
          <cell r="D10465" t="str">
            <v>CR</v>
          </cell>
          <cell r="E10465" t="str">
            <v>148,54</v>
          </cell>
        </row>
        <row r="10466">
          <cell r="A10466">
            <v>4016</v>
          </cell>
          <cell r="B10466" t="str">
            <v xml:space="preserve">MANTA ASFALTICA ELASTOMERICA TIPO GLASS 3 MM, TIPO II, CLASSE C, ACABAMENTO PP (NBR 9952)                                                                                                                                                                                                                                                                                                                                                                                                                 </v>
          </cell>
          <cell r="C10466" t="str">
            <v xml:space="preserve">M2    </v>
          </cell>
          <cell r="D10466" t="str">
            <v xml:space="preserve">C </v>
          </cell>
          <cell r="E10466" t="str">
            <v>58,67</v>
          </cell>
        </row>
        <row r="10467">
          <cell r="A10467">
            <v>38544</v>
          </cell>
          <cell r="B10467" t="str">
            <v xml:space="preserve">MANTA DE POLIETILENO EXPANDIDO (PEBD) ANTICHAMAS, E = 8 MM                                                                                                                                                                                                                                                                                                                                                                                                                                                </v>
          </cell>
          <cell r="C10467" t="str">
            <v xml:space="preserve">M2    </v>
          </cell>
          <cell r="D10467" t="str">
            <v>CR</v>
          </cell>
          <cell r="E10467" t="str">
            <v>15,05</v>
          </cell>
        </row>
        <row r="10468">
          <cell r="A10468">
            <v>38545</v>
          </cell>
          <cell r="B10468" t="str">
            <v xml:space="preserve">MANTA DE POLIETILENO EXPANDIDO (PEBD), E = 5 MM                                                                                                                                                                                                                                                                                                                                                                                                                                                           </v>
          </cell>
          <cell r="C10468" t="str">
            <v xml:space="preserve">M2    </v>
          </cell>
          <cell r="D10468" t="str">
            <v>CR</v>
          </cell>
          <cell r="E10468" t="str">
            <v>9,67</v>
          </cell>
        </row>
        <row r="10469">
          <cell r="A10469">
            <v>42527</v>
          </cell>
          <cell r="B10469" t="str">
            <v xml:space="preserve">MANTA DE POLIETILENO EXPANDIDO, COM 1 FACE METALIZADA PARA SUBCOBERTURA,  E = *5* MM                                                                                                                                                                                                                                                                                                                                                                                                                      </v>
          </cell>
          <cell r="C10469" t="str">
            <v xml:space="preserve">M2    </v>
          </cell>
          <cell r="D10469" t="str">
            <v>CR</v>
          </cell>
          <cell r="E10469" t="str">
            <v>31,56</v>
          </cell>
        </row>
        <row r="10470">
          <cell r="A10470">
            <v>39323</v>
          </cell>
          <cell r="B10470" t="str">
            <v xml:space="preserve">MANTA GEOTEXTIL TECIDO DE LAMINETES DE POLIPROPILENO, RESISTENCIA A TRACAO = *25* KN/M                                                                                                                                                                                                                                                                                                                                                                                                                    </v>
          </cell>
          <cell r="C10470" t="str">
            <v xml:space="preserve">M2    </v>
          </cell>
          <cell r="D10470" t="str">
            <v>CR</v>
          </cell>
          <cell r="E10470" t="str">
            <v>36,91</v>
          </cell>
        </row>
        <row r="10471">
          <cell r="A10471">
            <v>626</v>
          </cell>
          <cell r="B10471" t="str">
            <v xml:space="preserve">MANTA LIQUIDA DE BASE ASFALTICA MODIFICADA COM A ADICAO DE ELASTOMEROS DILUIDOS EM SOLVENTE ORGANICO, APLICACAO A FRIO (MEMBRANA IMPERMEABILIZANTE ASFASTICA)                                                                                                                                                                                                                                                                                                                                             </v>
          </cell>
          <cell r="C10471" t="str">
            <v xml:space="preserve">KG    </v>
          </cell>
          <cell r="D10471" t="str">
            <v xml:space="preserve">C </v>
          </cell>
          <cell r="E10471" t="str">
            <v>29,99</v>
          </cell>
        </row>
        <row r="10472">
          <cell r="A10472">
            <v>44504</v>
          </cell>
          <cell r="B10472" t="str">
            <v xml:space="preserve">MANTA TERMOPLASTICA, PEAD, GEOMEMBRANA LISA, E = 0,50 MM  ( NBR 15352)                                                                                                                                                                                                                                                                                                                                                                                                                                    </v>
          </cell>
          <cell r="C10472" t="str">
            <v xml:space="preserve">M2    </v>
          </cell>
          <cell r="D10472" t="str">
            <v>AS</v>
          </cell>
          <cell r="E10472" t="str">
            <v>13,12</v>
          </cell>
        </row>
        <row r="10473">
          <cell r="A10473">
            <v>44505</v>
          </cell>
          <cell r="B10473" t="str">
            <v xml:space="preserve">MANTA TERMOPLASTICA, PEAD, GEOMEMBRANA LISA, E = 0,75 MM (NBR 15352)                                                                                                                                                                                                                                                                                                                                                                                                                                      </v>
          </cell>
          <cell r="C10473" t="str">
            <v xml:space="preserve">M2    </v>
          </cell>
          <cell r="D10473" t="str">
            <v>AS</v>
          </cell>
          <cell r="E10473" t="str">
            <v>19,79</v>
          </cell>
        </row>
        <row r="10474">
          <cell r="A10474">
            <v>44506</v>
          </cell>
          <cell r="B10474" t="str">
            <v xml:space="preserve">MANTA TERMOPLASTICA, PEAD, GEOMEMBRANA LISA, E = 0,80 MM (NBR 15352)                                                                                                                                                                                                                                                                                                                                                                                                                                      </v>
          </cell>
          <cell r="C10474" t="str">
            <v xml:space="preserve">M2    </v>
          </cell>
          <cell r="D10474" t="str">
            <v>AS</v>
          </cell>
          <cell r="E10474" t="str">
            <v>21,01</v>
          </cell>
        </row>
        <row r="10475">
          <cell r="A10475">
            <v>44507</v>
          </cell>
          <cell r="B10475" t="str">
            <v xml:space="preserve">MANTA TERMOPLASTICA, PEAD, GEOMEMBRANA LISA, E = 1,00 MM (NBR 15352)                                                                                                                                                                                                                                                                                                                                                                                                                                      </v>
          </cell>
          <cell r="C10475" t="str">
            <v xml:space="preserve">M2    </v>
          </cell>
          <cell r="D10475" t="str">
            <v>AS</v>
          </cell>
          <cell r="E10475" t="str">
            <v>26,26</v>
          </cell>
        </row>
        <row r="10476">
          <cell r="A10476">
            <v>44508</v>
          </cell>
          <cell r="B10476" t="str">
            <v xml:space="preserve">MANTA TERMOPLASTICA, PEAD, GEOMEMBRANA LISA, E = 1,50 MM (NBR 15352)                                                                                                                                                                                                                                                                                                                                                                                                                                      </v>
          </cell>
          <cell r="C10476" t="str">
            <v xml:space="preserve">M2    </v>
          </cell>
          <cell r="D10476" t="str">
            <v>AS</v>
          </cell>
          <cell r="E10476" t="str">
            <v>39,38</v>
          </cell>
        </row>
        <row r="10477">
          <cell r="A10477">
            <v>44509</v>
          </cell>
          <cell r="B10477" t="str">
            <v xml:space="preserve">MANTA TERMOPLASTICA, PEAD, GEOMEMBRANA LISA, E = 2,00 MM (NBR 15352)                                                                                                                                                                                                                                                                                                                                                                                                                                      </v>
          </cell>
          <cell r="C10477" t="str">
            <v xml:space="preserve">M2    </v>
          </cell>
          <cell r="D10477" t="str">
            <v>AS</v>
          </cell>
          <cell r="E10477" t="str">
            <v>52,76</v>
          </cell>
        </row>
        <row r="10478">
          <cell r="A10478">
            <v>44510</v>
          </cell>
          <cell r="B10478" t="str">
            <v xml:space="preserve">MANTA TERMOPLASTICA, PEAD, GEOMEMBRANA LISA, E = 2,50 MM (NBR 15352)                                                                                                                                                                                                                                                                                                                                                                                                                                      </v>
          </cell>
          <cell r="C10478" t="str">
            <v xml:space="preserve">M2    </v>
          </cell>
          <cell r="D10478" t="str">
            <v>AS</v>
          </cell>
          <cell r="E10478" t="str">
            <v>65,51</v>
          </cell>
        </row>
        <row r="10479">
          <cell r="A10479">
            <v>44512</v>
          </cell>
          <cell r="B10479" t="str">
            <v xml:space="preserve">MANTA TERMOPLASTICA, PEAD, GEOMEMBRANA TEXTURIZADA EM AMBAS AS FACES, E = 0,50 MM ( NBR 15352)                                                                                                                                                                                                                                                                                                                                                                                                            </v>
          </cell>
          <cell r="C10479" t="str">
            <v xml:space="preserve">M2    </v>
          </cell>
          <cell r="D10479" t="str">
            <v>AS</v>
          </cell>
          <cell r="E10479" t="str">
            <v>14,62</v>
          </cell>
        </row>
        <row r="10480">
          <cell r="A10480">
            <v>44513</v>
          </cell>
          <cell r="B10480" t="str">
            <v xml:space="preserve">MANTA TERMOPLASTICA, PEAD, GEOMEMBRANA TEXTURIZADA EM AMBAS AS FACES, E = 0,75 MM ( NBR 15352)                                                                                                                                                                                                                                                                                                                                                                                                            </v>
          </cell>
          <cell r="C10480" t="str">
            <v xml:space="preserve">M2    </v>
          </cell>
          <cell r="D10480" t="str">
            <v>AS</v>
          </cell>
          <cell r="E10480" t="str">
            <v>20,64</v>
          </cell>
        </row>
        <row r="10481">
          <cell r="A10481">
            <v>44514</v>
          </cell>
          <cell r="B10481" t="str">
            <v xml:space="preserve">MANTA TERMOPLASTICA, PEAD, GEOMEMBRANA TEXTURIZADA EM AMBAS AS FACES, E = 0,80 MM ( NBR 15352)                                                                                                                                                                                                                                                                                                                                                                                                            </v>
          </cell>
          <cell r="C10481" t="str">
            <v xml:space="preserve">M2    </v>
          </cell>
          <cell r="D10481" t="str">
            <v>AS</v>
          </cell>
          <cell r="E10481" t="str">
            <v>23,39</v>
          </cell>
        </row>
        <row r="10482">
          <cell r="A10482">
            <v>44515</v>
          </cell>
          <cell r="B10482" t="str">
            <v xml:space="preserve">MANTA TERMOPLASTICA, PEAD, GEOMEMBRANA TEXTURIZADA EM AMBAS AS FACES, E = 1,00 MM ( NBR 15352)                                                                                                                                                                                                                                                                                                                                                                                                            </v>
          </cell>
          <cell r="C10482" t="str">
            <v xml:space="preserve">M2    </v>
          </cell>
          <cell r="D10482" t="str">
            <v>AS</v>
          </cell>
          <cell r="E10482" t="str">
            <v>28,73</v>
          </cell>
        </row>
        <row r="10483">
          <cell r="A10483">
            <v>44511</v>
          </cell>
          <cell r="B10483" t="str">
            <v xml:space="preserve">MANTA TERMOPLASTICA, PEAD, GEOMEMBRANA TEXTURIZADA EM AMBAS AS FACES, E = 1,50 MM ( NBR 15352)                                                                                                                                                                                                                                                                                                                                                                                                            </v>
          </cell>
          <cell r="C10483" t="str">
            <v xml:space="preserve">M2    </v>
          </cell>
          <cell r="D10483" t="str">
            <v>AS</v>
          </cell>
          <cell r="E10483" t="str">
            <v>42,53</v>
          </cell>
        </row>
        <row r="10484">
          <cell r="A10484">
            <v>44516</v>
          </cell>
          <cell r="B10484" t="str">
            <v xml:space="preserve">MANTA TERMOPLASTICA, PEAD, GEOMEMBRANA TEXTURIZADA EM AMBAS AS FACES, E = 2,00 MM ( NBR 15352)                                                                                                                                                                                                                                                                                                                                                                                                            </v>
          </cell>
          <cell r="C10484" t="str">
            <v xml:space="preserve">M2    </v>
          </cell>
          <cell r="D10484" t="str">
            <v>AS</v>
          </cell>
          <cell r="E10484" t="str">
            <v>57,47</v>
          </cell>
        </row>
        <row r="10485">
          <cell r="A10485">
            <v>44517</v>
          </cell>
          <cell r="B10485" t="str">
            <v xml:space="preserve">MANTA TERMOPLASTICA, PEAD, GEOMEMBRANA TEXTURIZADA EM AMBAS AS FACES, E = 2,50 MM ( NBR 15352)                                                                                                                                                                                                                                                                                                                                                                                                            </v>
          </cell>
          <cell r="C10485" t="str">
            <v xml:space="preserve">M2    </v>
          </cell>
          <cell r="D10485" t="str">
            <v>AS</v>
          </cell>
          <cell r="E10485" t="str">
            <v>71,69</v>
          </cell>
        </row>
        <row r="10486">
          <cell r="A10486">
            <v>11479</v>
          </cell>
          <cell r="B10486" t="str">
            <v xml:space="preserve">MAQUINA DE 40 MM PARA FECHADURA DE EMBUTIR EXTERNA, EM ACO INOX                                                                                                                                                                                                                                                                                                                                                                                                                                           </v>
          </cell>
          <cell r="C10486" t="str">
            <v xml:space="preserve">UN    </v>
          </cell>
          <cell r="D10486" t="str">
            <v>CR</v>
          </cell>
          <cell r="E10486" t="str">
            <v>36,78</v>
          </cell>
        </row>
        <row r="10487">
          <cell r="A10487">
            <v>11481</v>
          </cell>
          <cell r="B10487" t="str">
            <v xml:space="preserve">MAQUINA DE 40 MM PARA FECHADURA, PARA PORTA DE BANHEIRO, EM ACO INOX                                                                                                                                                                                                                                                                                                                                                                                                                                      </v>
          </cell>
          <cell r="C10487" t="str">
            <v xml:space="preserve">UN    </v>
          </cell>
          <cell r="D10487" t="str">
            <v>CR</v>
          </cell>
          <cell r="E10487" t="str">
            <v>33,27</v>
          </cell>
        </row>
        <row r="10488">
          <cell r="A10488">
            <v>43609</v>
          </cell>
          <cell r="B10488" t="str">
            <v xml:space="preserve">MAQUINA DE 40 MM PARA FECHADURA, PARA PORTA INTERNA, EM ACO INOX                                                                                                                                                                                                                                                                                                                                                                                                                                          </v>
          </cell>
          <cell r="C10488" t="str">
            <v xml:space="preserve">UN    </v>
          </cell>
          <cell r="D10488" t="str">
            <v>CR</v>
          </cell>
          <cell r="E10488" t="str">
            <v>33,27</v>
          </cell>
        </row>
        <row r="10489">
          <cell r="A10489">
            <v>11478</v>
          </cell>
          <cell r="B10489" t="str">
            <v xml:space="preserve">MAQUINA DE 55 MM PARA FECHADURA DE EMBUTIR EXTERNA, EM ACO INOX                                                                                                                                                                                                                                                                                                                                                                                                                                           </v>
          </cell>
          <cell r="C10489" t="str">
            <v xml:space="preserve">UN    </v>
          </cell>
          <cell r="D10489" t="str">
            <v>CR</v>
          </cell>
          <cell r="E10489" t="str">
            <v>63,11</v>
          </cell>
        </row>
        <row r="10490">
          <cell r="A10490">
            <v>43608</v>
          </cell>
          <cell r="B10490" t="str">
            <v xml:space="preserve">MAQUINA DE 55 MM PARA FECHADURA, PARA PORTA DE BANHEIRO, EM ACO INOX                                                                                                                                                                                                                                                                                                                                                                                                                                      </v>
          </cell>
          <cell r="C10490" t="str">
            <v xml:space="preserve">UN    </v>
          </cell>
          <cell r="D10490" t="str">
            <v>CR</v>
          </cell>
          <cell r="E10490" t="str">
            <v>48,16</v>
          </cell>
        </row>
        <row r="10491">
          <cell r="A10491">
            <v>11476</v>
          </cell>
          <cell r="B10491" t="str">
            <v xml:space="preserve">MAQUINA DE 55 MM PARA FECHADURA, PARA PORTA INTERNA, EM ACO INOX                                                                                                                                                                                                                                                                                                                                                                                                                                          </v>
          </cell>
          <cell r="C10491" t="str">
            <v xml:space="preserve">UN    </v>
          </cell>
          <cell r="D10491" t="str">
            <v>CR</v>
          </cell>
          <cell r="E10491" t="str">
            <v>48,16</v>
          </cell>
        </row>
        <row r="10492">
          <cell r="A10492">
            <v>40637</v>
          </cell>
          <cell r="B10492" t="str">
            <v xml:space="preserve">MAQUINA DEMARCADORA DE FAIXA DE TRAFEGO A FRIO, AUTOPROPELIDA, MOTOR DIESEL 38 HP                                                                                                                                                                                                                                                                                                                                                                                                                         </v>
          </cell>
          <cell r="C10492" t="str">
            <v xml:space="preserve">UN    </v>
          </cell>
          <cell r="D10492" t="str">
            <v>AS</v>
          </cell>
          <cell r="E10492" t="str">
            <v>793.072,01</v>
          </cell>
        </row>
        <row r="10493">
          <cell r="A10493">
            <v>13836</v>
          </cell>
          <cell r="B10493" t="str">
            <v xml:space="preserve">MAQUINA EXTRUSORA DE CONCRETO PARA GUIAS E SARJETAS, COM MOTOR A DIESEL DE 14 CV                                                                                                                                                                                                                                                                                                                                                                                                                          </v>
          </cell>
          <cell r="C10493" t="str">
            <v xml:space="preserve">UN    </v>
          </cell>
          <cell r="D10493" t="str">
            <v>AS</v>
          </cell>
          <cell r="E10493" t="str">
            <v>67.315,72</v>
          </cell>
        </row>
        <row r="10494">
          <cell r="A10494">
            <v>14534</v>
          </cell>
          <cell r="B10494" t="str">
            <v xml:space="preserve">MAQUINA MANUAL TIPO PRENSA PARA PRODUCAO DE BLOCOS E PAVIMENTOS DE CONCRETO, COM MOTOR ELETRICO TRIFASICO PARA VIBRACAO, POTENCIA TOTAL INSTALADA DE 1,5 KW                                                                                                                                                                                                                                                                                                                                               </v>
          </cell>
          <cell r="C10494" t="str">
            <v xml:space="preserve">UN    </v>
          </cell>
          <cell r="D10494" t="str">
            <v>AS</v>
          </cell>
          <cell r="E10494" t="str">
            <v>28.180,14</v>
          </cell>
        </row>
        <row r="10495">
          <cell r="A10495">
            <v>14619</v>
          </cell>
          <cell r="B10495" t="str">
            <v xml:space="preserve">MAQUINA PARA CORTE COM DISCO ABRASIVO DE DIAMETRO DE 18'' (450 MM), COM MOTOR ELETRICO TRIFASICO DE 10 CV                                                                                                                                                                                                                                                                                                                                                                                                 </v>
          </cell>
          <cell r="C10495" t="str">
            <v xml:space="preserve">UN    </v>
          </cell>
          <cell r="D10495" t="str">
            <v>CR</v>
          </cell>
          <cell r="E10495" t="str">
            <v>17.639,07</v>
          </cell>
        </row>
        <row r="10496">
          <cell r="A10496">
            <v>14535</v>
          </cell>
          <cell r="B10496" t="str">
            <v xml:space="preserve">MAQUINA TIPO PRENSA HIDRAULICA, PARA FABRICACAO DE TUBOS DE CONCRETO PARA AGUAS PLUVIAIS, DN 200 A DN 600 MM X 1000 MM DE COMPRIMENTO, COM MOTOR PRINCIPAL DE 20 CV                                                                                                                                                                                                                                                                                                                                       </v>
          </cell>
          <cell r="C10496" t="str">
            <v xml:space="preserve">UN    </v>
          </cell>
          <cell r="D10496" t="str">
            <v>AS</v>
          </cell>
          <cell r="E10496" t="str">
            <v>279.690,59</v>
          </cell>
        </row>
        <row r="10497">
          <cell r="A10497">
            <v>39813</v>
          </cell>
          <cell r="B10497" t="str">
            <v xml:space="preserve">MAQUINA TIPO VASO/TANQUE/JATO DE PRESSAO PORTATIL P/ JATEAMENTO, CONTROLE AUTOMATICO E REMOTO, CAMARA DE 1 SAIDA, 280 L, DIAM. *670* MM, BICO JATO CURTO VENTURI 5/16", MANGUEIRA 1" DE 10 M, COMPLETA (VALVULAS POP UP E DOSADORA, FUNDO CONICO ETC)                                                                                                                                                                                                                                                     </v>
          </cell>
          <cell r="C10497" t="str">
            <v xml:space="preserve">UN    </v>
          </cell>
          <cell r="D10497" t="str">
            <v>AS</v>
          </cell>
          <cell r="E10497" t="str">
            <v>36.836,91</v>
          </cell>
        </row>
        <row r="10498">
          <cell r="A10498">
            <v>40403</v>
          </cell>
          <cell r="B10498" t="str">
            <v xml:space="preserve">MAQUINA TRANSFORMADORA MONOFASICA PARA SOLDA ELETRICA, TENSAO DE 220 V, FREQUENCIA DE 60 HZ, FAIXA DE CORRENTE ENTRE 80 A (+/- 10 A) E 250 A, POTENCIA ENTRE 14,00 KVA E 15,0 KVA, CICLO DE TRABALHO ENTRE 10% E 20% A 250 A                                                                                                                                                                                                                                                                              </v>
          </cell>
          <cell r="C10498" t="str">
            <v xml:space="preserve">UN    </v>
          </cell>
          <cell r="D10498" t="str">
            <v>CR</v>
          </cell>
          <cell r="E10498" t="str">
            <v>465,84</v>
          </cell>
        </row>
        <row r="10499">
          <cell r="A10499">
            <v>12868</v>
          </cell>
          <cell r="B10499" t="str">
            <v xml:space="preserve">MARCENEIRO (HORISTA)                                                                                                                                                                                                                                                                                                                                                                                                                                                                                      </v>
          </cell>
          <cell r="C10499" t="str">
            <v xml:space="preserve">H     </v>
          </cell>
          <cell r="D10499" t="str">
            <v>CR</v>
          </cell>
          <cell r="E10499" t="str">
            <v>14,81</v>
          </cell>
        </row>
        <row r="10500">
          <cell r="A10500">
            <v>40916</v>
          </cell>
          <cell r="B10500" t="str">
            <v xml:space="preserve">MARCENEIRO (MENSALISTA)                                                                                                                                                                                                                                                                                                                                                                                                                                                                                   </v>
          </cell>
          <cell r="C10500" t="str">
            <v xml:space="preserve">MES   </v>
          </cell>
          <cell r="D10500" t="str">
            <v>CR</v>
          </cell>
          <cell r="E10500" t="str">
            <v>2.616,52</v>
          </cell>
        </row>
        <row r="10501">
          <cell r="A10501">
            <v>4755</v>
          </cell>
          <cell r="B10501" t="str">
            <v xml:space="preserve">MARMORISTA / GRANITEIRO (HORISTA)                                                                                                                                                                                                                                                                                                                                                                                                                                                                         </v>
          </cell>
          <cell r="C10501" t="str">
            <v xml:space="preserve">H     </v>
          </cell>
          <cell r="D10501" t="str">
            <v>CR</v>
          </cell>
          <cell r="E10501" t="str">
            <v>15,21</v>
          </cell>
        </row>
        <row r="10502">
          <cell r="A10502">
            <v>41067</v>
          </cell>
          <cell r="B10502" t="str">
            <v xml:space="preserve">MARMORISTA / GRANITEIRO (MENSALISTA)                                                                                                                                                                                                                                                                                                                                                                                                                                                                      </v>
          </cell>
          <cell r="C10502" t="str">
            <v xml:space="preserve">MES   </v>
          </cell>
          <cell r="D10502" t="str">
            <v>CR</v>
          </cell>
          <cell r="E10502" t="str">
            <v>2.687,59</v>
          </cell>
        </row>
        <row r="10503">
          <cell r="A10503">
            <v>38463</v>
          </cell>
          <cell r="B10503" t="str">
            <v xml:space="preserve">MARTELO DE SOLDADOR/PICADOR DE SOLDA                                                                                                                                                                                                                                                                                                                                                                                                                                                                      </v>
          </cell>
          <cell r="C10503" t="str">
            <v xml:space="preserve">UN    </v>
          </cell>
          <cell r="D10503" t="str">
            <v>CR</v>
          </cell>
          <cell r="E10503" t="str">
            <v>30,18</v>
          </cell>
        </row>
        <row r="10504">
          <cell r="A10504">
            <v>40703</v>
          </cell>
          <cell r="B10504" t="str">
            <v xml:space="preserve">MARTELO DEMOLIDOR ELETRICO, COM POTENCIA DE 2.000 W, FREQUENCIA DE 1.000 IMPACTOS POR MINUTO, FORÇA DE IMPACTO ENTRE 60 E 65 J, PESO DE 30 KG                                                                                                                                                                                                                                                                                                                                                             </v>
          </cell>
          <cell r="C10504" t="str">
            <v xml:space="preserve">UN    </v>
          </cell>
          <cell r="D10504" t="str">
            <v>AS</v>
          </cell>
          <cell r="E10504" t="str">
            <v>9.336,18</v>
          </cell>
        </row>
        <row r="10505">
          <cell r="A10505">
            <v>14531</v>
          </cell>
          <cell r="B10505" t="str">
            <v xml:space="preserve">MARTELO DEMOLIDOR PNEUMATICO MANUAL, COM REDUCAO DE VIBRACAO, PESO DE 21 KG                                                                                                                                                                                                                                                                                                                                                                                                                               </v>
          </cell>
          <cell r="C10505" t="str">
            <v xml:space="preserve">UN    </v>
          </cell>
          <cell r="D10505" t="str">
            <v>AS</v>
          </cell>
          <cell r="E10505" t="str">
            <v>17.406,16</v>
          </cell>
        </row>
        <row r="10506">
          <cell r="A10506">
            <v>36533</v>
          </cell>
          <cell r="B10506" t="str">
            <v xml:space="preserve">MARTELO DEMOLIDOR PNEUMATICO MANUAL, COM REDUCAO DE VIBRACAO, PESO DE 31,5 KG                                                                                                                                                                                                                                                                                                                                                                                                                             </v>
          </cell>
          <cell r="C10506" t="str">
            <v xml:space="preserve">UN    </v>
          </cell>
          <cell r="D10506" t="str">
            <v>AS</v>
          </cell>
          <cell r="E10506" t="str">
            <v>20.030,04</v>
          </cell>
        </row>
        <row r="10507">
          <cell r="A10507">
            <v>11616</v>
          </cell>
          <cell r="B10507" t="str">
            <v xml:space="preserve">MARTELO DEMOLIDOR PNEUMATICO MANUAL, PADRAO, PESO DE 32 KG                                                                                                                                                                                                                                                                                                                                                                                                                                                </v>
          </cell>
          <cell r="C10507" t="str">
            <v xml:space="preserve">UN    </v>
          </cell>
          <cell r="D10507" t="str">
            <v>AS</v>
          </cell>
          <cell r="E10507" t="str">
            <v>18.918,07</v>
          </cell>
        </row>
        <row r="10508">
          <cell r="A10508">
            <v>41898</v>
          </cell>
          <cell r="B10508" t="str">
            <v xml:space="preserve">MARTELO DEMOLIDOR PNEUMATICO MANUAL, PESO  DE 28 KG, COM SILENCIADOR                                                                                                                                                                                                                                                                                                                                                                                                                                      </v>
          </cell>
          <cell r="C10508" t="str">
            <v xml:space="preserve">UN    </v>
          </cell>
          <cell r="D10508" t="str">
            <v>AS</v>
          </cell>
          <cell r="E10508" t="str">
            <v>21.285,40</v>
          </cell>
        </row>
        <row r="10509">
          <cell r="A10509">
            <v>13447</v>
          </cell>
          <cell r="B10509" t="str">
            <v xml:space="preserve">MARTELO PERFURADOR PNEUMATICO MANUAL, DE SUPERFICIE, COM AVANCO DE COLUNA, PESO DE 22 KG                                                                                                                                                                                                                                                                                                                                                                                                                  </v>
          </cell>
          <cell r="C10509" t="str">
            <v xml:space="preserve">UN    </v>
          </cell>
          <cell r="D10509" t="str">
            <v>AS</v>
          </cell>
          <cell r="E10509" t="str">
            <v>39.166,60</v>
          </cell>
        </row>
        <row r="10510">
          <cell r="A10510">
            <v>14529</v>
          </cell>
          <cell r="B10510" t="str">
            <v xml:space="preserve">MARTELO PERFURADOR PNEUMATICO MANUAL, HASTE 25 X 75 MM, 21 KG                                                                                                                                                                                                                                                                                                                                                                                                                                             </v>
          </cell>
          <cell r="C10510" t="str">
            <v xml:space="preserve">UN    </v>
          </cell>
          <cell r="D10510" t="str">
            <v>AS</v>
          </cell>
          <cell r="E10510" t="str">
            <v>21.904,89</v>
          </cell>
        </row>
        <row r="10511">
          <cell r="A10511">
            <v>10747</v>
          </cell>
          <cell r="B10511" t="str">
            <v xml:space="preserve">MARTELO PERFURADOR PNEUMATICO MANUAL, PESO DE 25 KG, COM SILENCIADOR                                                                                                                                                                                                                                                                                                                                                                                                                                      </v>
          </cell>
          <cell r="C10511" t="str">
            <v xml:space="preserve">UN    </v>
          </cell>
          <cell r="D10511" t="str">
            <v>AS</v>
          </cell>
          <cell r="E10511" t="str">
            <v>21.492,04</v>
          </cell>
        </row>
        <row r="10512">
          <cell r="A10512">
            <v>36141</v>
          </cell>
          <cell r="B10512" t="str">
            <v xml:space="preserve">MASCARA DE SEGURANCA PARA SOLDA COM ESCUDO DE CELERON E CARNEIRA DE PLASTICO COM REGULAGEM                                                                                                                                                                                                                                                                                                                                                                                                                </v>
          </cell>
          <cell r="C10512" t="str">
            <v xml:space="preserve">UN    </v>
          </cell>
          <cell r="D10512" t="str">
            <v>CR</v>
          </cell>
          <cell r="E10512" t="str">
            <v>41,76</v>
          </cell>
        </row>
        <row r="10513">
          <cell r="A10513">
            <v>43651</v>
          </cell>
          <cell r="B10513" t="str">
            <v xml:space="preserve">MASSA ACRILICA PARA SUPERFICIES INTERNAS E EXTERNAS                                                                                                                                                                                                                                                                                                                                                                                                                                                       </v>
          </cell>
          <cell r="C10513" t="str">
            <v xml:space="preserve">KG    </v>
          </cell>
          <cell r="D10513" t="str">
            <v>CR</v>
          </cell>
          <cell r="E10513" t="str">
            <v>6,98</v>
          </cell>
        </row>
        <row r="10514">
          <cell r="A10514">
            <v>43626</v>
          </cell>
          <cell r="B10514" t="str">
            <v xml:space="preserve">MASSA CORRIDA PARA SUPERFICIES DE AMBIENTES INTERNOS                                                                                                                                                                                                                                                                                                                                                                                                                                                      </v>
          </cell>
          <cell r="C10514" t="str">
            <v xml:space="preserve">KG    </v>
          </cell>
          <cell r="D10514" t="str">
            <v xml:space="preserve">C </v>
          </cell>
          <cell r="E10514" t="str">
            <v>3,88</v>
          </cell>
        </row>
        <row r="10515">
          <cell r="A10515">
            <v>39434</v>
          </cell>
          <cell r="B10515" t="str">
            <v xml:space="preserve">MASSA DE REJUNTE EM PO PARA DRYWALL, A BASE DE GESSO, SECAGEM RAPIDA, PARA TRATAMENTO DE JUNTAS DE CHAPA DE GESSO (NECESSITA ADICAO DE AGUA)                                                                                                                                                                                                                                                                                                                                                              </v>
          </cell>
          <cell r="C10515" t="str">
            <v xml:space="preserve">KG    </v>
          </cell>
          <cell r="D10515" t="str">
            <v>CR</v>
          </cell>
          <cell r="E10515" t="str">
            <v>3,88</v>
          </cell>
        </row>
        <row r="10516">
          <cell r="A10516">
            <v>39433</v>
          </cell>
          <cell r="B10516" t="str">
            <v xml:space="preserve">MASSA DE REJUNTE PRONTA PARA TRATAMENTO DE JUNTAS DE CHAPA DE GESSO PARA DRYWALL, SEM ADICAO DE AGUA                                                                                                                                                                                                                                                                                                                                                                                                      </v>
          </cell>
          <cell r="C10516" t="str">
            <v xml:space="preserve">KG    </v>
          </cell>
          <cell r="D10516" t="str">
            <v>CR</v>
          </cell>
          <cell r="E10516" t="str">
            <v>3,09</v>
          </cell>
        </row>
        <row r="10517">
          <cell r="A10517">
            <v>4049</v>
          </cell>
          <cell r="B10517" t="str">
            <v xml:space="preserve">MASSA EPOXI BICOMPONENTE (MASSA + CATALIZADOR)                                                                                                                                                                                                                                                                                                                                                                                                                                                            </v>
          </cell>
          <cell r="C10517" t="str">
            <v xml:space="preserve">L     </v>
          </cell>
          <cell r="D10517" t="str">
            <v>CR</v>
          </cell>
          <cell r="E10517" t="str">
            <v>77,87</v>
          </cell>
        </row>
        <row r="10518">
          <cell r="A10518">
            <v>38120</v>
          </cell>
          <cell r="B10518" t="str">
            <v xml:space="preserve">MASSA EPOXI BICOMPONENTE PARA REPAROS                                                                                                                                                                                                                                                                                                                                                                                                                                                                     </v>
          </cell>
          <cell r="C10518" t="str">
            <v xml:space="preserve">KG    </v>
          </cell>
          <cell r="D10518" t="str">
            <v>CR</v>
          </cell>
          <cell r="E10518" t="str">
            <v>213,43</v>
          </cell>
        </row>
        <row r="10519">
          <cell r="A10519">
            <v>43652</v>
          </cell>
          <cell r="B10519" t="str">
            <v xml:space="preserve">MASSA PARA MADEIRA - INTERIOR E EXTERIOR                                                                                                                                                                                                                                                                                                                                                                                                                                                                  </v>
          </cell>
          <cell r="C10519" t="str">
            <v xml:space="preserve">KG    </v>
          </cell>
          <cell r="D10519" t="str">
            <v>CR</v>
          </cell>
          <cell r="E10519" t="str">
            <v>15,63</v>
          </cell>
        </row>
        <row r="10520">
          <cell r="A10520">
            <v>10498</v>
          </cell>
          <cell r="B10520" t="str">
            <v xml:space="preserve">MASSA PARA VIDRO                                                                                                                                                                                                                                                                                                                                                                                                                                                                                          </v>
          </cell>
          <cell r="C10520" t="str">
            <v xml:space="preserve">KG    </v>
          </cell>
          <cell r="D10520" t="str">
            <v>AS</v>
          </cell>
          <cell r="E10520" t="str">
            <v>10,18</v>
          </cell>
        </row>
        <row r="10521">
          <cell r="A10521">
            <v>4823</v>
          </cell>
          <cell r="B10521" t="str">
            <v xml:space="preserve">MASSA PLASTICA PARA MARMORE/GRANITO                                                                                                                                                                                                                                                                                                                                                                                                                                                                       </v>
          </cell>
          <cell r="C10521" t="str">
            <v xml:space="preserve">KG    </v>
          </cell>
          <cell r="D10521" t="str">
            <v>CR</v>
          </cell>
          <cell r="E10521" t="str">
            <v>51,08</v>
          </cell>
        </row>
        <row r="10522">
          <cell r="A10522">
            <v>38877</v>
          </cell>
          <cell r="B10522" t="str">
            <v xml:space="preserve">MASSA PREMIUM PARA TEXTURA LISA DE BASE ACRILICA, USO INTERNO E EXTERNO                                                                                                                                                                                                                                                                                                                                                                                                                                   </v>
          </cell>
          <cell r="C10522" t="str">
            <v xml:space="preserve">KG    </v>
          </cell>
          <cell r="D10522" t="str">
            <v>CR</v>
          </cell>
          <cell r="E10522" t="str">
            <v>5,27</v>
          </cell>
        </row>
        <row r="10523">
          <cell r="A10523">
            <v>34546</v>
          </cell>
          <cell r="B10523" t="str">
            <v xml:space="preserve">MASSA PREMIUM PARA TEXTURA RUSTICA DE BASE ACRILICA, COR BRANCA, USO INTERNO E EXTERNO                                                                                                                                                                                                                                                                                                                                                                                                                    </v>
          </cell>
          <cell r="C10523" t="str">
            <v xml:space="preserve">KG    </v>
          </cell>
          <cell r="D10523" t="str">
            <v>CR</v>
          </cell>
          <cell r="E10523" t="str">
            <v>5,42</v>
          </cell>
        </row>
        <row r="10524">
          <cell r="A10524">
            <v>41387</v>
          </cell>
          <cell r="B10524" t="str">
            <v xml:space="preserve">MASTRO SIMPLES GALVANIZADO DIAMETRO NOMINAL 1 1/2"                                                                                                                                                                                                                                                                                                                                                                                                                                                        </v>
          </cell>
          <cell r="C10524" t="str">
            <v xml:space="preserve">M     </v>
          </cell>
          <cell r="D10524" t="str">
            <v>CR</v>
          </cell>
          <cell r="E10524" t="str">
            <v>49,99</v>
          </cell>
        </row>
        <row r="10525">
          <cell r="A10525">
            <v>41388</v>
          </cell>
          <cell r="B10525" t="str">
            <v xml:space="preserve">MASTRO SIMPLES GALVANIZADO DIAMETRO NOMINAL 2"                                                                                                                                                                                                                                                                                                                                                                                                                                                            </v>
          </cell>
          <cell r="C10525" t="str">
            <v xml:space="preserve">M     </v>
          </cell>
          <cell r="D10525" t="str">
            <v>CR</v>
          </cell>
          <cell r="E10525" t="str">
            <v>59,97</v>
          </cell>
        </row>
        <row r="10526">
          <cell r="A10526">
            <v>41380</v>
          </cell>
          <cell r="B10526" t="str">
            <v xml:space="preserve">MASTRO TELESCOPICO DE 4 METROS (3 M X DN= 2" + 1 M X DN= 1 1/2")                                                                                                                                                                                                                                                                                                                                                                                                                                          </v>
          </cell>
          <cell r="C10526" t="str">
            <v xml:space="preserve">UN    </v>
          </cell>
          <cell r="D10526" t="str">
            <v>CR</v>
          </cell>
          <cell r="E10526" t="str">
            <v>399,05</v>
          </cell>
        </row>
        <row r="10527">
          <cell r="A10527">
            <v>41381</v>
          </cell>
          <cell r="B10527" t="str">
            <v xml:space="preserve">MASTRO TELESCOPICO GALVANIZADO 5 METROS (3 M X DN= 2" + 2 M X DN= 1 1/2")                                                                                                                                                                                                                                                                                                                                                                                                                                 </v>
          </cell>
          <cell r="C10527" t="str">
            <v xml:space="preserve">UN    </v>
          </cell>
          <cell r="D10527" t="str">
            <v>CR</v>
          </cell>
          <cell r="E10527" t="str">
            <v>418,05</v>
          </cell>
        </row>
        <row r="10528">
          <cell r="A10528">
            <v>41382</v>
          </cell>
          <cell r="B10528" t="str">
            <v xml:space="preserve">MASTRO TELESCOPICO GALVANIZADO 6 METROS (3 M X DN= 2" + 3 M X DN= 1Â½")                                                                                                                                                                                                                                                                                                                                                                                                                                   </v>
          </cell>
          <cell r="C10528" t="str">
            <v xml:space="preserve">UN    </v>
          </cell>
          <cell r="D10528" t="str">
            <v>CR</v>
          </cell>
          <cell r="E10528" t="str">
            <v>404,65</v>
          </cell>
        </row>
        <row r="10529">
          <cell r="A10529">
            <v>41383</v>
          </cell>
          <cell r="B10529" t="str">
            <v xml:space="preserve">MASTRO TELESCOPICO GALVANIZADO 7 METROS (6 M X DN= 2" + 1 M X DN= 1 1/2")                                                                                                                                                                                                                                                                                                                                                                                                                                 </v>
          </cell>
          <cell r="C10529" t="str">
            <v xml:space="preserve">UN    </v>
          </cell>
          <cell r="D10529" t="str">
            <v>CR</v>
          </cell>
          <cell r="E10529" t="str">
            <v>549,23</v>
          </cell>
        </row>
        <row r="10530">
          <cell r="A10530">
            <v>41385</v>
          </cell>
          <cell r="B10530" t="str">
            <v xml:space="preserve">MASTRO TELESCOPICO GALVANIZADO 9 METROS (6 M X DN= 2" + 3 M X DN= 1 1/2")                                                                                                                                                                                                                                                                                                                                                                                                                                 </v>
          </cell>
          <cell r="C10530" t="str">
            <v xml:space="preserve">UN    </v>
          </cell>
          <cell r="D10530" t="str">
            <v>CR</v>
          </cell>
          <cell r="E10530" t="str">
            <v>683,45</v>
          </cell>
        </row>
        <row r="10531">
          <cell r="A10531">
            <v>11079</v>
          </cell>
          <cell r="B10531" t="str">
            <v xml:space="preserve">MATERIAL FILTRANTE (PEDREGULHO) 0,6 A 25,46 MM (POSTO PEDREIRA/FORNECEDOR, SEM FRETE)                                                                                                                                                                                                                                                                                                                                                                                                                     </v>
          </cell>
          <cell r="C10531" t="str">
            <v xml:space="preserve">M3    </v>
          </cell>
          <cell r="D10531" t="str">
            <v>CR</v>
          </cell>
          <cell r="E10531" t="str">
            <v>4.869,02</v>
          </cell>
        </row>
        <row r="10532">
          <cell r="A10532">
            <v>11082</v>
          </cell>
          <cell r="B10532" t="str">
            <v xml:space="preserve">MATERIAL FILTRANTE (PEDREGULHO) 38 A 25,4 MM (POSTO PEDREIRA/FORNECEDOR, SEM FRETE)                                                                                                                                                                                                                                                                                                                                                                                                                       </v>
          </cell>
          <cell r="C10532" t="str">
            <v xml:space="preserve">M3    </v>
          </cell>
          <cell r="D10532" t="str">
            <v>CR</v>
          </cell>
          <cell r="E10532" t="str">
            <v>4.869,02</v>
          </cell>
        </row>
        <row r="10533">
          <cell r="A10533">
            <v>4058</v>
          </cell>
          <cell r="B10533" t="str">
            <v xml:space="preserve">MECANICO DE EQUIPAMENTOS PESADOS                                                                                                                                                                                                                                                                                                                                                                                                                                                                          </v>
          </cell>
          <cell r="C10533" t="str">
            <v xml:space="preserve">H     </v>
          </cell>
          <cell r="D10533" t="str">
            <v>CR</v>
          </cell>
          <cell r="E10533" t="str">
            <v>21,73</v>
          </cell>
        </row>
        <row r="10534">
          <cell r="A10534">
            <v>40974</v>
          </cell>
          <cell r="B10534" t="str">
            <v xml:space="preserve">MECANICO DE EQUIPAMENTOS PESADOS (MENSALISTA)                                                                                                                                                                                                                                                                                                                                                                                                                                                             </v>
          </cell>
          <cell r="C10534" t="str">
            <v xml:space="preserve">MES   </v>
          </cell>
          <cell r="D10534" t="str">
            <v>CR</v>
          </cell>
          <cell r="E10534" t="str">
            <v>3.835,22</v>
          </cell>
        </row>
        <row r="10535">
          <cell r="A10535">
            <v>34794</v>
          </cell>
          <cell r="B10535" t="str">
            <v xml:space="preserve">MECANICO DE REFRIGERACAO (HORISTA)                                                                                                                                                                                                                                                                                                                                                                                                                                                                        </v>
          </cell>
          <cell r="C10535" t="str">
            <v xml:space="preserve">H     </v>
          </cell>
          <cell r="D10535" t="str">
            <v>CR</v>
          </cell>
          <cell r="E10535" t="str">
            <v>15,23</v>
          </cell>
        </row>
        <row r="10536">
          <cell r="A10536">
            <v>40925</v>
          </cell>
          <cell r="B10536" t="str">
            <v xml:space="preserve">MECANICO DE REFRIGERACAO (MENSALISTA)                                                                                                                                                                                                                                                                                                                                                                                                                                                                     </v>
          </cell>
          <cell r="C10536" t="str">
            <v xml:space="preserve">MES   </v>
          </cell>
          <cell r="D10536" t="str">
            <v>CR</v>
          </cell>
          <cell r="E10536" t="str">
            <v>2.688,32</v>
          </cell>
        </row>
        <row r="10537">
          <cell r="A10537">
            <v>13741</v>
          </cell>
          <cell r="B10537" t="str">
            <v xml:space="preserve">MEDIDOR DE NIVEL ESTATICO E DINAMICO PARA POCO, COMPRIMENTO DE 200 M                                                                                                                                                                                                                                                                                                                                                                                                                                      </v>
          </cell>
          <cell r="C10537" t="str">
            <v xml:space="preserve">UN    </v>
          </cell>
          <cell r="D10537" t="str">
            <v>CR</v>
          </cell>
          <cell r="E10537" t="str">
            <v>3.182,25</v>
          </cell>
        </row>
        <row r="10538">
          <cell r="A10538">
            <v>3288</v>
          </cell>
          <cell r="B10538" t="str">
            <v xml:space="preserve">MEIA CANA DE MADEIRA CEDRINHO OU EQUIVALENTE DA REGIAO, ACABAMENTO PARA FORRO PAULISTA, *2,5 X 2,5* CM                                                                                                                                                                                                                                                                                                                                                                                                    </v>
          </cell>
          <cell r="C10538" t="str">
            <v xml:space="preserve">M     </v>
          </cell>
          <cell r="D10538" t="str">
            <v>AS</v>
          </cell>
          <cell r="E10538" t="str">
            <v>6,50</v>
          </cell>
        </row>
        <row r="10539">
          <cell r="A10539">
            <v>13587</v>
          </cell>
          <cell r="B10539" t="str">
            <v xml:space="preserve">MEIA CANA DE MADEIRA PINUS OU EQUIVALENTE DA REGIAO, ACABAMENTO PARA FORRO PAULISTA, *2,5 X 2,5* CM                                                                                                                                                                                                                                                                                                                                                                                                       </v>
          </cell>
          <cell r="C10539" t="str">
            <v xml:space="preserve">M     </v>
          </cell>
          <cell r="D10539" t="str">
            <v>AS</v>
          </cell>
          <cell r="E10539" t="str">
            <v>3,92</v>
          </cell>
        </row>
        <row r="10540">
          <cell r="A10540">
            <v>38598</v>
          </cell>
          <cell r="B10540" t="str">
            <v xml:space="preserve">MEIA CANALETA DE CONCRETO ESTRUTURAL 14 X 19 X 19 CM, FBK 14 MPA (NBR 6136)                                                                                                                                                                                                                                                                                                                                                                                                                               </v>
          </cell>
          <cell r="C10540" t="str">
            <v xml:space="preserve">UN    </v>
          </cell>
          <cell r="D10540" t="str">
            <v>CR</v>
          </cell>
          <cell r="E10540" t="str">
            <v>2,48</v>
          </cell>
        </row>
        <row r="10541">
          <cell r="A10541">
            <v>38595</v>
          </cell>
          <cell r="B10541" t="str">
            <v xml:space="preserve">MEIA CANALETA DE CONCRETO ESTRUTURAL 14 X 19 X 19 CM, FBK 4,5 MPA (NBR 6136)                                                                                                                                                                                                                                                                                                                                                                                                                              </v>
          </cell>
          <cell r="C10541" t="str">
            <v xml:space="preserve">UN    </v>
          </cell>
          <cell r="D10541" t="str">
            <v>CR</v>
          </cell>
          <cell r="E10541" t="str">
            <v>2,10</v>
          </cell>
        </row>
        <row r="10542">
          <cell r="A10542">
            <v>38592</v>
          </cell>
          <cell r="B10542" t="str">
            <v xml:space="preserve">MEIO BLOCO DE CONCRETO ESTRUTURAL 14 X 19 X 14 CM, FBK 14 MPA (NBR 6136)                                                                                                                                                                                                                                                                                                                                                                                                                                  </v>
          </cell>
          <cell r="C10542" t="str">
            <v xml:space="preserve">UN    </v>
          </cell>
          <cell r="D10542" t="str">
            <v>CR</v>
          </cell>
          <cell r="E10542" t="str">
            <v>2,13</v>
          </cell>
        </row>
        <row r="10543">
          <cell r="A10543">
            <v>38588</v>
          </cell>
          <cell r="B10543" t="str">
            <v xml:space="preserve">MEIO BLOCO DE CONCRETO ESTRUTURAL 14 X 19 X 14 CM, FBK 4,5 MPA (NBR 6136)                                                                                                                                                                                                                                                                                                                                                                                                                                 </v>
          </cell>
          <cell r="C10543" t="str">
            <v xml:space="preserve">UN    </v>
          </cell>
          <cell r="D10543" t="str">
            <v>CR</v>
          </cell>
          <cell r="E10543" t="str">
            <v>1,70</v>
          </cell>
        </row>
        <row r="10544">
          <cell r="A10544">
            <v>38593</v>
          </cell>
          <cell r="B10544" t="str">
            <v xml:space="preserve">MEIO BLOCO DE CONCRETO ESTRUTURAL 14 X 19 X 19 CM, FBK 14 MPA (NBR 6136)                                                                                                                                                                                                                                                                                                                                                                                                                                  </v>
          </cell>
          <cell r="C10544" t="str">
            <v xml:space="preserve">UN    </v>
          </cell>
          <cell r="D10544" t="str">
            <v>CR</v>
          </cell>
          <cell r="E10544" t="str">
            <v>2,35</v>
          </cell>
        </row>
        <row r="10545">
          <cell r="A10545">
            <v>38589</v>
          </cell>
          <cell r="B10545" t="str">
            <v xml:space="preserve">MEIO BLOCO DE CONCRETO ESTRUTURAL 14 X 19 X 19 CM, FBK 4,5 MPA (NBR 6136)                                                                                                                                                                                                                                                                                                                                                                                                                                 </v>
          </cell>
          <cell r="C10545" t="str">
            <v xml:space="preserve">UN    </v>
          </cell>
          <cell r="D10545" t="str">
            <v>CR</v>
          </cell>
          <cell r="E10545" t="str">
            <v>1,78</v>
          </cell>
        </row>
        <row r="10546">
          <cell r="A10546">
            <v>38594</v>
          </cell>
          <cell r="B10546" t="str">
            <v xml:space="preserve">MEIO BLOCO DE CONCRETO ESTRUTURAL 14 X 19 X 34 CM, FBK 14 MPA (NBR 6136)                                                                                                                                                                                                                                                                                                                                                                                                                                  </v>
          </cell>
          <cell r="C10546" t="str">
            <v xml:space="preserve">UN    </v>
          </cell>
          <cell r="D10546" t="str">
            <v>CR</v>
          </cell>
          <cell r="E10546" t="str">
            <v>3,70</v>
          </cell>
        </row>
        <row r="10547">
          <cell r="A10547">
            <v>34773</v>
          </cell>
          <cell r="B10547" t="str">
            <v xml:space="preserve">MEIO BLOCO DE VEDACAO DE CONCRETO APARENTE 14 X 19 X 19 CM  (CLASSE C - NBR 6136)                                                                                                                                                                                                                                                                                                                                                                                                                         </v>
          </cell>
          <cell r="C10547" t="str">
            <v xml:space="preserve">UN    </v>
          </cell>
          <cell r="D10547" t="str">
            <v>CR</v>
          </cell>
          <cell r="E10547" t="str">
            <v>1,75</v>
          </cell>
        </row>
        <row r="10548">
          <cell r="A10548">
            <v>34769</v>
          </cell>
          <cell r="B10548" t="str">
            <v xml:space="preserve">MEIO BLOCO DE VEDACAO DE CONCRETO APARENTE 19 X 19 X 19 CM (CLASSE C - NBR 6136)                                                                                                                                                                                                                                                                                                                                                                                                                          </v>
          </cell>
          <cell r="C10548" t="str">
            <v xml:space="preserve">UN    </v>
          </cell>
          <cell r="D10548" t="str">
            <v>CR</v>
          </cell>
          <cell r="E10548" t="str">
            <v>2,17</v>
          </cell>
        </row>
        <row r="10549">
          <cell r="A10549">
            <v>34763</v>
          </cell>
          <cell r="B10549" t="str">
            <v xml:space="preserve">MEIO BLOCO DE VEDACAO DE CONCRETO APARENTE 9  X 19 X 19 CM (CLASSE C - NBR 6136)                                                                                                                                                                                                                                                                                                                                                                                                                          </v>
          </cell>
          <cell r="C10549" t="str">
            <v xml:space="preserve">UN    </v>
          </cell>
          <cell r="D10549" t="str">
            <v>CR</v>
          </cell>
          <cell r="E10549" t="str">
            <v>1,34</v>
          </cell>
        </row>
        <row r="10550">
          <cell r="A10550">
            <v>34774</v>
          </cell>
          <cell r="B10550" t="str">
            <v xml:space="preserve">MEIO BLOCO DE VEDACAO DE CONCRETO 14 X 19 X 19 CM (CLASSE C - NBR 6136)                                                                                                                                                                                                                                                                                                                                                                                                                                   </v>
          </cell>
          <cell r="C10550" t="str">
            <v xml:space="preserve">UN    </v>
          </cell>
          <cell r="D10550" t="str">
            <v>CR</v>
          </cell>
          <cell r="E10550" t="str">
            <v>1,66</v>
          </cell>
        </row>
        <row r="10551">
          <cell r="A10551">
            <v>34771</v>
          </cell>
          <cell r="B10551" t="str">
            <v xml:space="preserve">MEIO BLOCO DE VEDACAO DE CONCRETO 19 X 19 X 19 CM (CLASSE C - NBR 6136)                                                                                                                                                                                                                                                                                                                                                                                                                                   </v>
          </cell>
          <cell r="C10551" t="str">
            <v xml:space="preserve">UN    </v>
          </cell>
          <cell r="D10551" t="str">
            <v>CR</v>
          </cell>
          <cell r="E10551" t="str">
            <v>2,01</v>
          </cell>
        </row>
        <row r="10552">
          <cell r="A10552">
            <v>34764</v>
          </cell>
          <cell r="B10552" t="str">
            <v xml:space="preserve">MEIO BLOCO DE VEDACAO DE CONCRETO 9 X 19 X 19 CM (CLASSE C - NBR 6136)                                                                                                                                                                                                                                                                                                                                                                                                                                    </v>
          </cell>
          <cell r="C10552" t="str">
            <v xml:space="preserve">UN    </v>
          </cell>
          <cell r="D10552" t="str">
            <v>CR</v>
          </cell>
          <cell r="E10552" t="str">
            <v>1,31</v>
          </cell>
        </row>
        <row r="10553">
          <cell r="A10553">
            <v>34788</v>
          </cell>
          <cell r="B10553" t="str">
            <v xml:space="preserve">MEIO BLOCO ESTRUTURAL CERAMICO 14 X 19 X 14 CM, 6,0 MPA (NBR 15270)                                                                                                                                                                                                                                                                                                                                                                                                                                       </v>
          </cell>
          <cell r="C10553" t="str">
            <v xml:space="preserve">UN    </v>
          </cell>
          <cell r="D10553" t="str">
            <v>CR</v>
          </cell>
          <cell r="E10553" t="str">
            <v>1,38</v>
          </cell>
        </row>
        <row r="10554">
          <cell r="A10554">
            <v>34781</v>
          </cell>
          <cell r="B10554" t="str">
            <v xml:space="preserve">MEIO BLOCO ESTRUTURAL CERAMICO 14 X 19 X 19 CM, 6,0 MPA (NBR 15270)                                                                                                                                                                                                                                                                                                                                                                                                                                       </v>
          </cell>
          <cell r="C10554" t="str">
            <v xml:space="preserve">UN    </v>
          </cell>
          <cell r="D10554" t="str">
            <v>CR</v>
          </cell>
          <cell r="E10554" t="str">
            <v>1,57</v>
          </cell>
        </row>
        <row r="10555">
          <cell r="A10555">
            <v>41682</v>
          </cell>
          <cell r="B10555" t="str">
            <v xml:space="preserve">MEIO-FIO OU GUIA DE CONCRETO PRE MOLDADO, COMP 1 M, *30 X 10/12* CM (H X L1/L2)                                                                                                                                                                                                                                                                                                                                                                                                                           </v>
          </cell>
          <cell r="C10555" t="str">
            <v xml:space="preserve">UN    </v>
          </cell>
          <cell r="D10555" t="str">
            <v>CR</v>
          </cell>
          <cell r="E10555" t="str">
            <v>24,52</v>
          </cell>
        </row>
        <row r="10556">
          <cell r="A10556">
            <v>41683</v>
          </cell>
          <cell r="B10556" t="str">
            <v xml:space="preserve">MEIO-FIO OU GUIA DE CONCRETO PRE MOLDADO, COMP 80 CM, *30 X 10/10* (H X L1/L2)                                                                                                                                                                                                                                                                                                                                                                                                                            </v>
          </cell>
          <cell r="C10556" t="str">
            <v xml:space="preserve">UN    </v>
          </cell>
          <cell r="D10556" t="str">
            <v>CR</v>
          </cell>
          <cell r="E10556" t="str">
            <v>18,04</v>
          </cell>
        </row>
        <row r="10557">
          <cell r="A10557">
            <v>41680</v>
          </cell>
          <cell r="B10557" t="str">
            <v xml:space="preserve">MEIO-FIO OU GUIA DE CONCRETO PRE-MOLDADO, COMP *39* CM, *19 X 6,5/6,5* CM (H X L1/L2)                                                                                                                                                                                                                                                                                                                                                                                                                     </v>
          </cell>
          <cell r="C10557" t="str">
            <v xml:space="preserve">UN    </v>
          </cell>
          <cell r="D10557" t="str">
            <v>CR</v>
          </cell>
          <cell r="E10557" t="str">
            <v>9,71</v>
          </cell>
        </row>
        <row r="10558">
          <cell r="A10558">
            <v>41679</v>
          </cell>
          <cell r="B10558" t="str">
            <v xml:space="preserve">MEIO-FIO OU GUIA DE CONCRETO PRE-MOLDADO, COMP 1 M, *20 X 12/15* CM (H X L1/L2)                                                                                                                                                                                                                                                                                                                                                                                                                           </v>
          </cell>
          <cell r="C10558" t="str">
            <v xml:space="preserve">UN    </v>
          </cell>
          <cell r="D10558" t="str">
            <v>CR</v>
          </cell>
          <cell r="E10558" t="str">
            <v>22,20</v>
          </cell>
        </row>
        <row r="10559">
          <cell r="A10559">
            <v>41681</v>
          </cell>
          <cell r="B10559" t="str">
            <v xml:space="preserve">MEIO-FIO OU GUIA DE CONCRETO PRE-MOLDADO, COMP 80 CM, *25 X 08/08* CM (H X L1/L2)                                                                                                                                                                                                                                                                                                                                                                                                                         </v>
          </cell>
          <cell r="C10559" t="str">
            <v xml:space="preserve">UN    </v>
          </cell>
          <cell r="D10559" t="str">
            <v>CR</v>
          </cell>
          <cell r="E10559" t="str">
            <v>15,19</v>
          </cell>
        </row>
        <row r="10560">
          <cell r="A10560">
            <v>43386</v>
          </cell>
          <cell r="B10560" t="str">
            <v xml:space="preserve">MEIO-FIO OU GUIA DE CONCRETO PRE-MOLDADO, TIPO CHAPEU PARA BOCA DE LOBO,  DIMENSOES *1,20* X 0,15 X 0,30 M                                                                                                                                                                                                                                                                                                                                                                                                </v>
          </cell>
          <cell r="C10560" t="str">
            <v xml:space="preserve">UN    </v>
          </cell>
          <cell r="D10560" t="str">
            <v>CR</v>
          </cell>
          <cell r="E10560" t="str">
            <v>34,69</v>
          </cell>
        </row>
        <row r="10561">
          <cell r="A10561">
            <v>4059</v>
          </cell>
          <cell r="B10561" t="str">
            <v xml:space="preserve">MEIO-FIO OU GUIA DE CONCRETO, PRE-MOLDADO, COMP 1 M, *30 X 12/15* CM (H X L1/L2)                                                                                                                                                                                                                                                                                                                                                                                                                          </v>
          </cell>
          <cell r="C10561" t="str">
            <v xml:space="preserve">M     </v>
          </cell>
          <cell r="D10561" t="str">
            <v>CR</v>
          </cell>
          <cell r="E10561" t="str">
            <v>24,52</v>
          </cell>
        </row>
        <row r="10562">
          <cell r="A10562">
            <v>4062</v>
          </cell>
          <cell r="B10562" t="str">
            <v xml:space="preserve">MEIO-FIO OU GUIA DE CONCRETO, PRE-MOLDADO, COMP 1 M, *30 X 15* CM (H X L)                                                                                                                                                                                                                                                                                                                                                                                                                                 </v>
          </cell>
          <cell r="C10562" t="str">
            <v xml:space="preserve">UN    </v>
          </cell>
          <cell r="D10562" t="str">
            <v>CR</v>
          </cell>
          <cell r="E10562" t="str">
            <v>24,52</v>
          </cell>
        </row>
        <row r="10563">
          <cell r="A10563">
            <v>4061</v>
          </cell>
          <cell r="B10563" t="str">
            <v xml:space="preserve">MEIO-FIO OU GUIA DE CONCRETO, PRE-MOLDADO, COMP 80 CM, *45 X 12/18* CM (H X L1/L2)                                                                                                                                                                                                                                                                                                                                                                                                                        </v>
          </cell>
          <cell r="C10563" t="str">
            <v xml:space="preserve">UN    </v>
          </cell>
          <cell r="D10563" t="str">
            <v>CR</v>
          </cell>
          <cell r="E10563" t="str">
            <v>30,53</v>
          </cell>
        </row>
        <row r="10564">
          <cell r="A10564">
            <v>41315</v>
          </cell>
          <cell r="B10564" t="str">
            <v xml:space="preserve">MEMBRANA IMPERMEABILIZANTE A BASE DE POLIUREIA, BICOMPONENTE, APLICACAO A FRIO                                                                                                                                                                                                                                                                                                                                                                                                                            </v>
          </cell>
          <cell r="C10564" t="str">
            <v xml:space="preserve">KG    </v>
          </cell>
          <cell r="D10564" t="str">
            <v>CR</v>
          </cell>
          <cell r="E10564" t="str">
            <v>134,92</v>
          </cell>
        </row>
        <row r="10565">
          <cell r="A10565">
            <v>43148</v>
          </cell>
          <cell r="B10565" t="str">
            <v xml:space="preserve">MEMBRANA IMPERMEABILIZANTE A BASE DE POLIURETANO                                                                                                                                                                                                                                                                                                                                                                                                                                                          </v>
          </cell>
          <cell r="C10565" t="str">
            <v xml:space="preserve">KG    </v>
          </cell>
          <cell r="D10565" t="str">
            <v>CR</v>
          </cell>
          <cell r="E10565" t="str">
            <v>91,58</v>
          </cell>
        </row>
        <row r="10566">
          <cell r="A10566">
            <v>43147</v>
          </cell>
          <cell r="B10566" t="str">
            <v xml:space="preserve">MEMBRANA IMPERMEABILIZANTE ACRILICA MONOCOMPONENTE                                                                                                                                                                                                                                                                                                                                                                                                                                                        </v>
          </cell>
          <cell r="C10566" t="str">
            <v xml:space="preserve">KG    </v>
          </cell>
          <cell r="D10566" t="str">
            <v>CR</v>
          </cell>
          <cell r="E10566" t="str">
            <v>35,47</v>
          </cell>
        </row>
        <row r="10567">
          <cell r="A10567">
            <v>10608</v>
          </cell>
          <cell r="B10567" t="str">
            <v xml:space="preserve">MESA VIBRATORIA COM DIMENSOES DE 2,0 X 1,0 M, COM MOTOR ELETRICO DE 2 POLOS E POTENCIA DE 3 CV                                                                                                                                                                                                                                                                                                                                                                                                            </v>
          </cell>
          <cell r="C10567" t="str">
            <v xml:space="preserve">UN    </v>
          </cell>
          <cell r="D10567" t="str">
            <v>AS</v>
          </cell>
          <cell r="E10567" t="str">
            <v>9.629,80</v>
          </cell>
        </row>
        <row r="10568">
          <cell r="A10568">
            <v>4069</v>
          </cell>
          <cell r="B10568" t="str">
            <v xml:space="preserve">MESTRE DE OBRAS (HORISTA)                                                                                                                                                                                                                                                                                                                                                                                                                                                                                 </v>
          </cell>
          <cell r="C10568" t="str">
            <v xml:space="preserve">H     </v>
          </cell>
          <cell r="D10568" t="str">
            <v>CR</v>
          </cell>
          <cell r="E10568" t="str">
            <v>37,34</v>
          </cell>
        </row>
        <row r="10569">
          <cell r="A10569">
            <v>40819</v>
          </cell>
          <cell r="B10569" t="str">
            <v xml:space="preserve">MESTRE DE OBRAS (MENSALISTA)                                                                                                                                                                                                                                                                                                                                                                                                                                                                              </v>
          </cell>
          <cell r="C10569" t="str">
            <v xml:space="preserve">MES   </v>
          </cell>
          <cell r="D10569" t="str">
            <v>CR</v>
          </cell>
          <cell r="E10569" t="str">
            <v>6.588,96</v>
          </cell>
        </row>
        <row r="10570">
          <cell r="A10570">
            <v>34361</v>
          </cell>
          <cell r="B10570" t="str">
            <v xml:space="preserve">METACAULIM DE ALTA REATIVIDADE/CAULIM CALCINADO                                                                                                                                                                                                                                                                                                                                                                                                                                                           </v>
          </cell>
          <cell r="C10570" t="str">
            <v xml:space="preserve">KG    </v>
          </cell>
          <cell r="D10570" t="str">
            <v>CR</v>
          </cell>
          <cell r="E10570" t="str">
            <v>25,82</v>
          </cell>
        </row>
        <row r="10571">
          <cell r="A10571">
            <v>36512</v>
          </cell>
          <cell r="B10571" t="str">
            <v xml:space="preserve">MICRO-TRATOR CORTADOR DE GRAMA COM LARGURA DO CORTE DE 107 CM, COM  2 LAMINAS E DESCARTE LATERAL                                                                                                                                                                                                                                                                                                                                                                                                          </v>
          </cell>
          <cell r="C10571" t="str">
            <v xml:space="preserve">UN    </v>
          </cell>
          <cell r="D10571" t="str">
            <v>AS</v>
          </cell>
          <cell r="E10571" t="str">
            <v>20.394,65</v>
          </cell>
        </row>
        <row r="10572">
          <cell r="A10572">
            <v>44478</v>
          </cell>
          <cell r="B10572" t="str">
            <v xml:space="preserve">MICROESFERAS DE VIDRO PARA SINALIZACAO HORIZONTAL VIARIA, TIPO I-B (PREMIX) - NBR  16184                                                                                                                                                                                                                                                                                                                                                                                                                  </v>
          </cell>
          <cell r="C10572" t="str">
            <v xml:space="preserve">KG    </v>
          </cell>
          <cell r="D10572" t="str">
            <v>AS</v>
          </cell>
          <cell r="E10572" t="str">
            <v>13,33</v>
          </cell>
        </row>
        <row r="10573">
          <cell r="A10573">
            <v>44477</v>
          </cell>
          <cell r="B10573" t="str">
            <v xml:space="preserve">MICROESFERAS DE VIDRO PARA SINALIZACAO HORIZONTAL VIARIA, TIPO II-A (DROP-ON) - NBR  16184                                                                                                                                                                                                                                                                                                                                                                                                                </v>
          </cell>
          <cell r="C10573" t="str">
            <v xml:space="preserve">KG    </v>
          </cell>
          <cell r="D10573" t="str">
            <v>AS</v>
          </cell>
          <cell r="E10573" t="str">
            <v>13,33</v>
          </cell>
        </row>
        <row r="10574">
          <cell r="A10574">
            <v>11697</v>
          </cell>
          <cell r="B10574" t="str">
            <v xml:space="preserve">MICTORIO COLETIVO ACO INOX (AISI 304), E = 0,8 MM, DE *100 X 40 X 30* CM (C X A X P)                                                                                                                                                                                                                                                                                                                                                                                                                      </v>
          </cell>
          <cell r="C10574" t="str">
            <v xml:space="preserve">UN    </v>
          </cell>
          <cell r="D10574" t="str">
            <v>CR</v>
          </cell>
          <cell r="E10574" t="str">
            <v>638,34</v>
          </cell>
        </row>
        <row r="10575">
          <cell r="A10575">
            <v>11698</v>
          </cell>
          <cell r="B10575" t="str">
            <v xml:space="preserve">MICTORIO COLETIVO ACO INOX (AISI 304), E = 0,8 MM, DE *100 X 50 X 35* CM (C X A X P)                                                                                                                                                                                                                                                                                                                                                                                                                      </v>
          </cell>
          <cell r="C10575" t="str">
            <v xml:space="preserve">UN    </v>
          </cell>
          <cell r="D10575" t="str">
            <v>CR</v>
          </cell>
          <cell r="E10575" t="str">
            <v>761,50</v>
          </cell>
        </row>
        <row r="10576">
          <cell r="A10576">
            <v>11699</v>
          </cell>
          <cell r="B10576" t="str">
            <v xml:space="preserve">MICTORIO INDIVIDUAL ACO INOX (AISI 304), E = 0,8 MM, DE *50  X 45  X 35* (C X A X P)                                                                                                                                                                                                                                                                                                                                                                                                                      </v>
          </cell>
          <cell r="C10576" t="str">
            <v xml:space="preserve">UN    </v>
          </cell>
          <cell r="D10576" t="str">
            <v>CR</v>
          </cell>
          <cell r="E10576" t="str">
            <v>841,63</v>
          </cell>
        </row>
        <row r="10577">
          <cell r="A10577">
            <v>10432</v>
          </cell>
          <cell r="B10577" t="str">
            <v xml:space="preserve">MICTORIO INDIVIDUAL, SIFONADO, DE LOUCA BRANCA, SEM COMPLEMENTOS                                                                                                                                                                                                                                                                                                                                                                                                                                          </v>
          </cell>
          <cell r="C10577" t="str">
            <v xml:space="preserve">UN    </v>
          </cell>
          <cell r="D10577" t="str">
            <v>CR</v>
          </cell>
          <cell r="E10577" t="str">
            <v>348,21</v>
          </cell>
        </row>
        <row r="10578">
          <cell r="A10578">
            <v>44020</v>
          </cell>
          <cell r="B10578" t="str">
            <v xml:space="preserve">MICTORIO INDIVIDUAL, SIFONADO, VALVULA EMBUTIDA, DE LOUCA BRANCA, SEM COMPLEMENTOS - PADRAO ALTO                                                                                                                                                                                                                                                                                                                                                                                                          </v>
          </cell>
          <cell r="C10578" t="str">
            <v xml:space="preserve">UN    </v>
          </cell>
          <cell r="D10578" t="str">
            <v>CR</v>
          </cell>
          <cell r="E10578" t="str">
            <v>859,09</v>
          </cell>
        </row>
        <row r="10579">
          <cell r="A10579">
            <v>41420</v>
          </cell>
          <cell r="B10579" t="str">
            <v xml:space="preserve">MINICAPTOR, EM ACO GALVANIZADO A FOGO, FIXACAO COM ROSCA SOBERBA OU MECANICA, H=600 MM X DN=10 MM                                                                                                                                                                                                                                                                                                                                                                                                         </v>
          </cell>
          <cell r="C10579" t="str">
            <v xml:space="preserve">UN    </v>
          </cell>
          <cell r="D10579" t="str">
            <v>CR</v>
          </cell>
          <cell r="E10579" t="str">
            <v>10,17</v>
          </cell>
        </row>
        <row r="10580">
          <cell r="A10580">
            <v>41422</v>
          </cell>
          <cell r="B10580" t="str">
            <v xml:space="preserve">MINICAPTOR, EM ACO GALVANIZADO A FOGO, FIXACAO HORIZONTAL COM BANDEIRA A 20 CM, H=600 MM E X DN=10 MM                                                                                                                                                                                                                                                                                                                                                                                                     </v>
          </cell>
          <cell r="C10580" t="str">
            <v xml:space="preserve">UN    </v>
          </cell>
          <cell r="D10580" t="str">
            <v>CR</v>
          </cell>
          <cell r="E10580" t="str">
            <v>13,89</v>
          </cell>
        </row>
        <row r="10581">
          <cell r="A10581">
            <v>41425</v>
          </cell>
          <cell r="B10581" t="str">
            <v xml:space="preserve">MINICAPTOR, EM ACO GALVANIZADO A FOGO, FIXACAO HORIZONTAL DE 1 FUROS, SEM BANDEIRA, H=300 MM X DN=10 MM                                                                                                                                                                                                                                                                                                                                                                                                   </v>
          </cell>
          <cell r="C10581" t="str">
            <v xml:space="preserve">UN    </v>
          </cell>
          <cell r="D10581" t="str">
            <v>CR</v>
          </cell>
          <cell r="E10581" t="str">
            <v>7,11</v>
          </cell>
        </row>
        <row r="10582">
          <cell r="A10582">
            <v>41426</v>
          </cell>
          <cell r="B10582" t="str">
            <v xml:space="preserve">MINICAPTOR, EM ACO GALVANIZADO A FOGO, FIXACAO HORIZONTAL DE 2 FUROS, SEM BANDEIRA, H=600 MM X DN=10 MM                                                                                                                                                                                                                                                                                                                                                                                                   </v>
          </cell>
          <cell r="C10582" t="str">
            <v xml:space="preserve">UN    </v>
          </cell>
          <cell r="D10582" t="str">
            <v>CR</v>
          </cell>
          <cell r="E10582" t="str">
            <v>12,82</v>
          </cell>
        </row>
        <row r="10583">
          <cell r="A10583">
            <v>41419</v>
          </cell>
          <cell r="B10583" t="str">
            <v xml:space="preserve">MINICAPTOR, EM ACO GALVANIZADO A FOGO,Â  FIXACAO COM ROSCA SOBERBA OU MECANICA, H=300 MM X DN=10 MM                                                                                                                                                                                                                                                                                                                                                                                                       </v>
          </cell>
          <cell r="C10583" t="str">
            <v xml:space="preserve">UN    </v>
          </cell>
          <cell r="D10583" t="str">
            <v>CR</v>
          </cell>
          <cell r="E10583" t="str">
            <v>7,48</v>
          </cell>
        </row>
        <row r="10584">
          <cell r="A10584">
            <v>41421</v>
          </cell>
          <cell r="B10584" t="str">
            <v xml:space="preserve">MINICAPTOR, EM ACO GALVANIZADO A FOGO,Â  FIXACAO HORIZONTAL COM BANDEIRA A 20 CM, H=300 MM E X DN=10 MM                                                                                                                                                                                                                                                                                                                                                                                                   </v>
          </cell>
          <cell r="C10584" t="str">
            <v xml:space="preserve">UN    </v>
          </cell>
          <cell r="D10584" t="str">
            <v>CR</v>
          </cell>
          <cell r="E10584" t="str">
            <v>10,15</v>
          </cell>
        </row>
        <row r="10585">
          <cell r="A10585">
            <v>41414</v>
          </cell>
          <cell r="B10585" t="str">
            <v xml:space="preserve">MINICAPTORES DE INSERCAO, EM ACO GALVANIZADO A FOGO, H=300 MM X DN=10 MM                                                                                                                                                                                                                                                                                                                                                                                                                                  </v>
          </cell>
          <cell r="C10585" t="str">
            <v xml:space="preserve">UN    </v>
          </cell>
          <cell r="D10585" t="str">
            <v>CR</v>
          </cell>
          <cell r="E10585" t="str">
            <v>23,53</v>
          </cell>
        </row>
        <row r="10586">
          <cell r="A10586">
            <v>41415</v>
          </cell>
          <cell r="B10586" t="str">
            <v xml:space="preserve">MINICAPTORES DE INSERCAO, EM ACO GALVANIZADO A FOGO, H=600,MM X DN=10,MM                                                                                                                                                                                                                                                                                                                                                                                                                                  </v>
          </cell>
          <cell r="C10586" t="str">
            <v xml:space="preserve">UN    </v>
          </cell>
          <cell r="D10586" t="str">
            <v>CR</v>
          </cell>
          <cell r="E10586" t="str">
            <v>27,40</v>
          </cell>
        </row>
        <row r="10587">
          <cell r="A10587">
            <v>37514</v>
          </cell>
          <cell r="B10587" t="str">
            <v xml:space="preserve">MINICARREGADEIRA SOBRE RODAS, POTENCIA LIQUIDA DE *47* HP, CAPACIDADE NOMINAL DE OPERACAO DE *646* KG                                                                                                                                                                                                                                                                                                                                                                                                     </v>
          </cell>
          <cell r="C10587" t="str">
            <v xml:space="preserve">UN    </v>
          </cell>
          <cell r="D10587" t="str">
            <v>AS</v>
          </cell>
          <cell r="E10587" t="str">
            <v>320.000,00</v>
          </cell>
        </row>
        <row r="10588">
          <cell r="A10588">
            <v>37519</v>
          </cell>
          <cell r="B10588" t="str">
            <v xml:space="preserve">MINICARREGADEIRA SOBRE RODAS, POTENCIA LIQUIDA DE *72* HP, CAPACIDADE NOMINAL DE OPERACAO DE *1200* KG                                                                                                                                                                                                                                                                                                                                                                                                    </v>
          </cell>
          <cell r="C10588" t="str">
            <v xml:space="preserve">UN    </v>
          </cell>
          <cell r="D10588" t="str">
            <v>AS</v>
          </cell>
          <cell r="E10588" t="str">
            <v>493.853,88</v>
          </cell>
        </row>
        <row r="10589">
          <cell r="A10589">
            <v>37520</v>
          </cell>
          <cell r="B10589" t="str">
            <v xml:space="preserve">MINIESCAVADEIRA SOBRE ESTEIRAS, POTENCIA LIQUIDA DE *30* HP, PESO OPERACIONAL DE *3.500* KG                                                                                                                                                                                                                                                                                                                                                                                                               </v>
          </cell>
          <cell r="C10589" t="str">
            <v xml:space="preserve">UN    </v>
          </cell>
          <cell r="D10589" t="str">
            <v>AS</v>
          </cell>
          <cell r="E10589" t="str">
            <v>485.757,92</v>
          </cell>
        </row>
        <row r="10590">
          <cell r="A10590">
            <v>37521</v>
          </cell>
          <cell r="B10590" t="str">
            <v xml:space="preserve">MINIESCAVADEIRA SOBRE ESTEIRAS, POTENCIA LIQUIDA DE *42* HP, PESO OPERACIONAL DE *4.500* KG                                                                                                                                                                                                                                                                                                                                                                                                               </v>
          </cell>
          <cell r="C10590" t="str">
            <v xml:space="preserve">UN    </v>
          </cell>
          <cell r="D10590" t="str">
            <v>AS</v>
          </cell>
          <cell r="E10590" t="str">
            <v>592.624,67</v>
          </cell>
        </row>
        <row r="10591">
          <cell r="A10591">
            <v>37522</v>
          </cell>
          <cell r="B10591" t="str">
            <v xml:space="preserve">MINIESCAVADEIRA SOBRE ESTEIRAS, POTENCIA LIQUIDA DE *42* HP, PESO OPERACIONAL DE *5.300* KG                                                                                                                                                                                                                                                                                                                                                                                                               </v>
          </cell>
          <cell r="C10591" t="str">
            <v xml:space="preserve">UN    </v>
          </cell>
          <cell r="D10591" t="str">
            <v>AS</v>
          </cell>
          <cell r="E10591" t="str">
            <v>610.454,24</v>
          </cell>
        </row>
        <row r="10592">
          <cell r="A10592">
            <v>21109</v>
          </cell>
          <cell r="B10592" t="str">
            <v xml:space="preserve">MINUTERIA ELETRONICA COLETIVA COM POTENCIA MAXIMA RESISTIVA PARA LAMPADAS FLUORESCENTES DE *300* W ( 110 V ) / *600* W ( 110 V )                                                                                                                                                                                                                                                                                                                                                                          </v>
          </cell>
          <cell r="C10592" t="str">
            <v xml:space="preserve">UN    </v>
          </cell>
          <cell r="D10592" t="str">
            <v>AS</v>
          </cell>
          <cell r="E10592" t="str">
            <v>71,48</v>
          </cell>
        </row>
        <row r="10593">
          <cell r="A10593">
            <v>37546</v>
          </cell>
          <cell r="B10593" t="str">
            <v xml:space="preserve">MISTURADOR DE ARGAMASSA, EIXO HORIZONTAL, CAPACIDADE DE MISTURA 160 KG, MOTOR ELETRICO TRIFASICO 220/380 V, POTENCIA 3 CV                                                                                                                                                                                                                                                                                                                                                                                 </v>
          </cell>
          <cell r="C10593" t="str">
            <v xml:space="preserve">UN    </v>
          </cell>
          <cell r="D10593" t="str">
            <v>CR</v>
          </cell>
          <cell r="E10593" t="str">
            <v>15.146,08</v>
          </cell>
        </row>
        <row r="10594">
          <cell r="A10594">
            <v>37544</v>
          </cell>
          <cell r="B10594" t="str">
            <v xml:space="preserve">MISTURADOR DE ARGAMASSA, EIXO HORIZONTAL, CAPACIDADE DE MISTURA 300 KG, MOTOR ELETRICO TRIFASICO 220/380 V, POTENCIA 5 CV                                                                                                                                                                                                                                                                                                                                                                                 </v>
          </cell>
          <cell r="C10594" t="str">
            <v xml:space="preserve">UN    </v>
          </cell>
          <cell r="D10594" t="str">
            <v>CR</v>
          </cell>
          <cell r="E10594" t="str">
            <v>16.019,53</v>
          </cell>
        </row>
        <row r="10595">
          <cell r="A10595">
            <v>37545</v>
          </cell>
          <cell r="B10595" t="str">
            <v xml:space="preserve">MISTURADOR DE ARGAMASSA, EIXO HORIZONTAL, CAPACIDADE DE MISTURA 600 KG, MOTOR ELETRICO TRIFASICO 220/380 V, POTENCIA 7,5 CV                                                                                                                                                                                                                                                                                                                                                                               </v>
          </cell>
          <cell r="C10595" t="str">
            <v xml:space="preserve">UN    </v>
          </cell>
          <cell r="D10595" t="str">
            <v>CR</v>
          </cell>
          <cell r="E10595" t="str">
            <v>19.061,09</v>
          </cell>
        </row>
        <row r="10596">
          <cell r="A10596">
            <v>36793</v>
          </cell>
          <cell r="B10596" t="str">
            <v xml:space="preserve">MISTURADOR DE METAL CROMADO DE PAREDE PARA LAVATORIO (REF 1878)                                                                                                                                                                                                                                                                                                                                                                                                                                           </v>
          </cell>
          <cell r="C10596" t="str">
            <v xml:space="preserve">UN    </v>
          </cell>
          <cell r="D10596" t="str">
            <v>CR</v>
          </cell>
          <cell r="E10596" t="str">
            <v>859,47</v>
          </cell>
        </row>
        <row r="10597">
          <cell r="A10597">
            <v>11769</v>
          </cell>
          <cell r="B10597" t="str">
            <v xml:space="preserve">MISTURADOR DE METAL CROMADO, DE MESA/BANCADA, COM BICA BAIXA, PARA LAVATORIO (REF 1875)                                                                                                                                                                                                                                                                                                                                                                                                                   </v>
          </cell>
          <cell r="C10597" t="str">
            <v xml:space="preserve">UN    </v>
          </cell>
          <cell r="D10597" t="str">
            <v>CR</v>
          </cell>
          <cell r="E10597" t="str">
            <v>379,82</v>
          </cell>
        </row>
        <row r="10598">
          <cell r="A10598">
            <v>11771</v>
          </cell>
          <cell r="B10598" t="str">
            <v xml:space="preserve">MISTURADOR DE PAREDE, DE METAL CROMADO, PARA COZINHA, BICA ALTA MOVEL, COM AREJADOR ARTICULADO (REF 1258)                                                                                                                                                                                                                                                                                                                                                                                                 </v>
          </cell>
          <cell r="C10598" t="str">
            <v xml:space="preserve">UN    </v>
          </cell>
          <cell r="D10598" t="str">
            <v>CR</v>
          </cell>
          <cell r="E10598" t="str">
            <v>465,23</v>
          </cell>
        </row>
        <row r="10599">
          <cell r="A10599">
            <v>39919</v>
          </cell>
          <cell r="B10599" t="str">
            <v xml:space="preserve">MISTURADOR DUPLO HORIZONTAL DE ALTA TURBULENCIA, CAPACIDADE / VOLUME 2 X 500 LITROS, MOTORES ELETRICOS MINIMO 5 CV CADA,  PARA NATA CIMENTO, ARGAMASSA E OUTROS                                                                                                                                                                                                                                                                                                                                           </v>
          </cell>
          <cell r="C10599" t="str">
            <v xml:space="preserve">UN    </v>
          </cell>
          <cell r="D10599" t="str">
            <v>CR</v>
          </cell>
          <cell r="E10599" t="str">
            <v>75.814,53</v>
          </cell>
        </row>
        <row r="10600">
          <cell r="A10600">
            <v>38385</v>
          </cell>
          <cell r="B10600" t="str">
            <v xml:space="preserve">MISTURADOR MANUAL DE TINTAS PARA FURADEIRA, HASTE METALICA *60* CM, COM HELICE  (MEXEDOR DE TINTA)                                                                                                                                                                                                                                                                                                                                                                                                        </v>
          </cell>
          <cell r="C10600" t="str">
            <v xml:space="preserve">UN    </v>
          </cell>
          <cell r="D10600" t="str">
            <v>CR</v>
          </cell>
          <cell r="E10600" t="str">
            <v>53,51</v>
          </cell>
        </row>
        <row r="10601">
          <cell r="A10601">
            <v>36800</v>
          </cell>
          <cell r="B10601" t="str">
            <v xml:space="preserve">MISTURADOR METALICO, BASE PARA CHUVEIRO/BANHEIRA, 1/2 " OU 3/4 ", SOLDAVEL OU ROSCAVEL (NAO INCLUI ACABAMENTOS)                                                                                                                                                                                                                                                                                                                                                                                           </v>
          </cell>
          <cell r="C10601" t="str">
            <v xml:space="preserve">UN    </v>
          </cell>
          <cell r="D10601" t="str">
            <v>CR</v>
          </cell>
          <cell r="E10601" t="str">
            <v>228,22</v>
          </cell>
        </row>
        <row r="10602">
          <cell r="A10602">
            <v>37587</v>
          </cell>
          <cell r="B10602" t="str">
            <v xml:space="preserve">MISTURADOR MONOCOMANDO PARA CHUVEIRO, BASE BRUTA, METALICO COM ACABAMENTO CROMADO                                                                                                                                                                                                                                                                                                                                                                                                                         </v>
          </cell>
          <cell r="C10602" t="str">
            <v xml:space="preserve">UN    </v>
          </cell>
          <cell r="D10602" t="str">
            <v>CR</v>
          </cell>
          <cell r="E10602" t="str">
            <v>501,41</v>
          </cell>
        </row>
        <row r="10603">
          <cell r="A10603">
            <v>11561</v>
          </cell>
          <cell r="B10603" t="str">
            <v xml:space="preserve">MOLA HIDRAULICA AEREA, PARA PORTAS DE ATE 1.100 MM E PESO DE ATE 85 KG, COM CORPO EM ALUMINIO E BRACO EM ACO, SEM BRACO DE PARADA                                                                                                                                                                                                                                                                                                                                                                         </v>
          </cell>
          <cell r="C10603" t="str">
            <v xml:space="preserve">UN    </v>
          </cell>
          <cell r="D10603" t="str">
            <v>CR</v>
          </cell>
          <cell r="E10603" t="str">
            <v>234,49</v>
          </cell>
        </row>
        <row r="10604">
          <cell r="A10604">
            <v>43604</v>
          </cell>
          <cell r="B10604" t="str">
            <v xml:space="preserve">MOLA HIDRAULICA AEREA, PARA PORTAS DE ATE 850 MM E PESO DE ATE 50 KG, COM CORPO EM ALUMINIO E BRACO EM ACO, SEM BRACO DE PARADA                                                                                                                                                                                                                                                                                                                                                                           </v>
          </cell>
          <cell r="C10604" t="str">
            <v xml:space="preserve">UN    </v>
          </cell>
          <cell r="D10604" t="str">
            <v>CR</v>
          </cell>
          <cell r="E10604" t="str">
            <v>125,01</v>
          </cell>
        </row>
        <row r="10605">
          <cell r="A10605">
            <v>11560</v>
          </cell>
          <cell r="B10605" t="str">
            <v xml:space="preserve">MOLA HIDRAULICA AEREA, PARA PORTAS DE ATE 950 MM E PESO DE ATE 65 KG, COM CORPO EM ALUMINIO E BRACO EM ACO, SEM BRACO DE PARADA                                                                                                                                                                                                                                                                                                                                                                           </v>
          </cell>
          <cell r="C10605" t="str">
            <v xml:space="preserve">UN    </v>
          </cell>
          <cell r="D10605" t="str">
            <v>CR</v>
          </cell>
          <cell r="E10605" t="str">
            <v>180,99</v>
          </cell>
        </row>
        <row r="10606">
          <cell r="A10606">
            <v>11499</v>
          </cell>
          <cell r="B10606" t="str">
            <v xml:space="preserve">MOLA HIDRAULICA DE PISO, PARA PORTAS DE ATE 1100 MM E PESO DE ATE 120 KG, COM CORPO EM ACO INOX                                                                                                                                                                                                                                                                                                                                                                                                           </v>
          </cell>
          <cell r="C10606" t="str">
            <v xml:space="preserve">UN    </v>
          </cell>
          <cell r="D10606" t="str">
            <v>CR</v>
          </cell>
          <cell r="E10606" t="str">
            <v>869,47</v>
          </cell>
        </row>
        <row r="10607">
          <cell r="A10607">
            <v>34761</v>
          </cell>
          <cell r="B10607" t="str">
            <v xml:space="preserve">MONTADOR DE ELETROELETRONICOS (HORISTA)                                                                                                                                                                                                                                                                                                                                                                                                                                                                   </v>
          </cell>
          <cell r="C10607" t="str">
            <v xml:space="preserve">H     </v>
          </cell>
          <cell r="D10607" t="str">
            <v>CR</v>
          </cell>
          <cell r="E10607" t="str">
            <v>12,92</v>
          </cell>
        </row>
        <row r="10608">
          <cell r="A10608">
            <v>40924</v>
          </cell>
          <cell r="B10608" t="str">
            <v xml:space="preserve">MONTADOR DE ELETROELETRONICOS (MENSALISTA)                                                                                                                                                                                                                                                                                                                                                                                                                                                                </v>
          </cell>
          <cell r="C10608" t="str">
            <v xml:space="preserve">MES   </v>
          </cell>
          <cell r="D10608" t="str">
            <v>CR</v>
          </cell>
          <cell r="E10608" t="str">
            <v>2.281,85</v>
          </cell>
        </row>
        <row r="10609">
          <cell r="A10609">
            <v>40983</v>
          </cell>
          <cell r="B10609" t="str">
            <v xml:space="preserve">MONTADOR DE ESTRUTURAS METALICAS (MENSALISTA)                                                                                                                                                                                                                                                                                                                                                                                                                                                             </v>
          </cell>
          <cell r="C10609" t="str">
            <v xml:space="preserve">MES   </v>
          </cell>
          <cell r="D10609" t="str">
            <v>CR</v>
          </cell>
          <cell r="E10609" t="str">
            <v>2.560,72</v>
          </cell>
        </row>
        <row r="10610">
          <cell r="A10610">
            <v>44497</v>
          </cell>
          <cell r="B10610" t="str">
            <v xml:space="preserve">MONTADOR DE ESTRUTURAS METALICAS HORISTA                                                                                                                                                                                                                                                                                                                                                                                                                                                                  </v>
          </cell>
          <cell r="C10610" t="str">
            <v xml:space="preserve">H     </v>
          </cell>
          <cell r="D10610" t="str">
            <v>CR</v>
          </cell>
          <cell r="E10610" t="str">
            <v>14,50</v>
          </cell>
        </row>
        <row r="10611">
          <cell r="A10611">
            <v>2437</v>
          </cell>
          <cell r="B10611" t="str">
            <v xml:space="preserve">MONTADOR DE MAQUINAS (HORISTA)                                                                                                                                                                                                                                                                                                                                                                                                                                                                            </v>
          </cell>
          <cell r="C10611" t="str">
            <v xml:space="preserve">H     </v>
          </cell>
          <cell r="D10611" t="str">
            <v>CR</v>
          </cell>
          <cell r="E10611" t="str">
            <v>18,83</v>
          </cell>
        </row>
        <row r="10612">
          <cell r="A10612">
            <v>40921</v>
          </cell>
          <cell r="B10612" t="str">
            <v xml:space="preserve">MONTADOR DE MAQUINAS (MENSALISTA)                                                                                                                                                                                                                                                                                                                                                                                                                                                                         </v>
          </cell>
          <cell r="C10612" t="str">
            <v xml:space="preserve">MES   </v>
          </cell>
          <cell r="D10612" t="str">
            <v>CR</v>
          </cell>
          <cell r="E10612" t="str">
            <v>3.325,40</v>
          </cell>
        </row>
        <row r="10613">
          <cell r="A10613">
            <v>14252</v>
          </cell>
          <cell r="B10613" t="str">
            <v xml:space="preserve">MOTOBOMBA AUTOESCORVANTE MOTOR A GASOLINA, POTENCIA 6,0HP, BOCAIS 3" X 3", HM/Q = 5 MCA / 24 M3/H A 52,5 MCA / 5,0 M3/H                                                                                                                                                                                                                                                                                                                                                                                   </v>
          </cell>
          <cell r="C10613" t="str">
            <v xml:space="preserve">UN    </v>
          </cell>
          <cell r="D10613" t="str">
            <v>CR</v>
          </cell>
          <cell r="E10613" t="str">
            <v>3.457,86</v>
          </cell>
        </row>
        <row r="10614">
          <cell r="A10614">
            <v>730</v>
          </cell>
          <cell r="B10614" t="str">
            <v xml:space="preserve">MOTOBOMBA AUTOESCORVANTE MOTOR ELETRICO TRIFASICO 7,4HP BOCA DIAMETRO DE SUCCAO X RECLAQUE: 2"X2", HM/ Q = 10 M / 73,5 M3/H A 28 M / 8,2 M3 /H                                                                                                                                                                                                                                                                                                                                                            </v>
          </cell>
          <cell r="C10614" t="str">
            <v xml:space="preserve">UN    </v>
          </cell>
          <cell r="D10614" t="str">
            <v>CR</v>
          </cell>
          <cell r="E10614" t="str">
            <v>9.238,75</v>
          </cell>
        </row>
        <row r="10615">
          <cell r="A10615">
            <v>723</v>
          </cell>
          <cell r="B10615" t="str">
            <v xml:space="preserve">MOTOBOMBA AUTOESCORVANTE POTENCIA 5,42 HP, BOCAIS SUCCAO X RECALQUE 2" X 2", A GASOLINA, DIAMETRO DO ROTOR 122 MM HM/Q = 6 MCA / 33,0 M3/H A 28 MCA / 8,0 M3/H                                                                                                                                                                                                                                                                                                                                            </v>
          </cell>
          <cell r="C10615" t="str">
            <v xml:space="preserve">UN    </v>
          </cell>
          <cell r="D10615" t="str">
            <v>CR</v>
          </cell>
          <cell r="E10615" t="str">
            <v>4.591,98</v>
          </cell>
        </row>
        <row r="10616">
          <cell r="A10616">
            <v>36502</v>
          </cell>
          <cell r="B10616" t="str">
            <v xml:space="preserve">MOTOBOMBA CENTRIFUGA, MOTOR A GASOLINA, POTENCIA 5,42 HP, BOCAIS 1 1/2" X 1", DIAMETRO ROTOR 143 MM HM/Q = 6 MCA / 16,8 M3/H A 38 MCA / 6,6 M3/H                                                                                                                                                                                                                                                                                                                                                          </v>
          </cell>
          <cell r="C10616" t="str">
            <v xml:space="preserve">UN    </v>
          </cell>
          <cell r="D10616" t="str">
            <v>CR</v>
          </cell>
          <cell r="E10616" t="str">
            <v>4.315,92</v>
          </cell>
        </row>
        <row r="10617">
          <cell r="A10617">
            <v>36503</v>
          </cell>
          <cell r="B10617" t="str">
            <v xml:space="preserve">MOTOBOMBA TRASH (PARA AGUA SUJA) AUTO ESCORVANTE, MOTOR GASOLINA DE 6,41 HP, DIAMETROS DE SUCCAO X RECALQUE: 3" X 3", HM/Q: 10/60 A 23/0                                                                                                                                                                                                                                                                                                                                                                  </v>
          </cell>
          <cell r="C10617" t="str">
            <v xml:space="preserve">UN    </v>
          </cell>
          <cell r="D10617" t="str">
            <v>CR</v>
          </cell>
          <cell r="E10617" t="str">
            <v>5.322,03</v>
          </cell>
        </row>
        <row r="10618">
          <cell r="A10618">
            <v>4090</v>
          </cell>
          <cell r="B10618" t="str">
            <v xml:space="preserve">MOTONIVELADORA POTENCIA BASICA LIQUIDA (PRIMEIRA MARCHA) 125 HP , PESO BRUTO 13843 KG, LARGURA DA LAMINA DE 3,7 M                                                                                                                                                                                                                                                                                                                                                                                         </v>
          </cell>
          <cell r="C10618" t="str">
            <v xml:space="preserve">UN    </v>
          </cell>
          <cell r="D10618" t="str">
            <v>AS</v>
          </cell>
          <cell r="E10618" t="str">
            <v>1.120.000,00</v>
          </cell>
        </row>
        <row r="10619">
          <cell r="A10619">
            <v>13227</v>
          </cell>
          <cell r="B10619" t="str">
            <v xml:space="preserve">MOTONIVELADORA POTENCIA BASICA LIQUIDA (PRIMEIRA MARCHA) 171 HP, PESO BRUTO 14768 KG, LARGURA DA LAMINA DE 3,7 M                                                                                                                                                                                                                                                                                                                                                                                          </v>
          </cell>
          <cell r="C10619" t="str">
            <v xml:space="preserve">UN    </v>
          </cell>
          <cell r="D10619" t="str">
            <v>AS</v>
          </cell>
          <cell r="E10619" t="str">
            <v>1.391.739,66</v>
          </cell>
        </row>
        <row r="10620">
          <cell r="A10620">
            <v>10597</v>
          </cell>
          <cell r="B10620" t="str">
            <v xml:space="preserve">MOTONIVELADORA POTENCIA BASICA LIQUIDA (PRIMEIRA MARCHA) 186 HP, PESO BRUTO 15785 KG, LARGURA DA LAMINA DE 4,3 M                                                                                                                                                                                                                                                                                                                                                                                          </v>
          </cell>
          <cell r="C10620" t="str">
            <v xml:space="preserve">UN    </v>
          </cell>
          <cell r="D10620" t="str">
            <v>AS</v>
          </cell>
          <cell r="E10620" t="str">
            <v>1.464.985,53</v>
          </cell>
        </row>
        <row r="10621">
          <cell r="A10621">
            <v>39628</v>
          </cell>
          <cell r="B10621" t="str">
            <v xml:space="preserve">MOTOR A DIESEL PARA VIBRADOR DE IMERSAO, DE *4,7* CV                                                                                                                                                                                                                                                                                                                                                                                                                                                      </v>
          </cell>
          <cell r="C10621" t="str">
            <v xml:space="preserve">UN    </v>
          </cell>
          <cell r="D10621" t="str">
            <v>CR</v>
          </cell>
          <cell r="E10621" t="str">
            <v>4.934,59</v>
          </cell>
        </row>
        <row r="10622">
          <cell r="A10622">
            <v>39404</v>
          </cell>
          <cell r="B10622" t="str">
            <v xml:space="preserve">MOTOR A GASOLINA PARA VIBRADOR DE IMERSAO, 4 TEMPOS, DE 5,5 CV                                                                                                                                                                                                                                                                                                                                                                                                                                            </v>
          </cell>
          <cell r="C10622" t="str">
            <v xml:space="preserve">UN    </v>
          </cell>
          <cell r="D10622" t="str">
            <v>CR</v>
          </cell>
          <cell r="E10622" t="str">
            <v>2.446,90</v>
          </cell>
        </row>
        <row r="10623">
          <cell r="A10623">
            <v>39402</v>
          </cell>
          <cell r="B10623" t="str">
            <v xml:space="preserve">MOTOR ELETRICO PARA VIBRADOR DE IMERSAO, DE 2 CV, MONOFASICO, 110/220 V                                                                                                                                                                                                                                                                                                                                                                                                                                   </v>
          </cell>
          <cell r="C10623" t="str">
            <v xml:space="preserve">UN    </v>
          </cell>
          <cell r="D10623" t="str">
            <v>CR</v>
          </cell>
          <cell r="E10623" t="str">
            <v>2.015,78</v>
          </cell>
        </row>
        <row r="10624">
          <cell r="A10624">
            <v>39403</v>
          </cell>
          <cell r="B10624" t="str">
            <v xml:space="preserve">MOTOR ELETRICO PARA VIBRADOR DE IMERSAO, DE 2 CV, TRIFASICO, 220/380 V                                                                                                                                                                                                                                                                                                                                                                                                                                    </v>
          </cell>
          <cell r="C10624" t="str">
            <v xml:space="preserve">UN    </v>
          </cell>
          <cell r="D10624" t="str">
            <v>CR</v>
          </cell>
          <cell r="E10624" t="str">
            <v>1.971,93</v>
          </cell>
        </row>
        <row r="10625">
          <cell r="A10625">
            <v>4093</v>
          </cell>
          <cell r="B10625" t="str">
            <v xml:space="preserve">MOTORISTA DE CAMINHAO (HORISTA)                                                                                                                                                                                                                                                                                                                                                                                                                                                                           </v>
          </cell>
          <cell r="C10625" t="str">
            <v xml:space="preserve">H     </v>
          </cell>
          <cell r="D10625" t="str">
            <v xml:space="preserve">C </v>
          </cell>
          <cell r="E10625" t="str">
            <v>15,27</v>
          </cell>
        </row>
        <row r="10626">
          <cell r="A10626">
            <v>10512</v>
          </cell>
          <cell r="B10626" t="str">
            <v xml:space="preserve">MOTORISTA DE CAMINHAO (MENSALISTA)                                                                                                                                                                                                                                                                                                                                                                                                                                                                        </v>
          </cell>
          <cell r="C10626" t="str">
            <v xml:space="preserve">MES   </v>
          </cell>
          <cell r="D10626" t="str">
            <v>CR</v>
          </cell>
          <cell r="E10626" t="str">
            <v>2.694,34</v>
          </cell>
        </row>
        <row r="10627">
          <cell r="A10627">
            <v>20020</v>
          </cell>
          <cell r="B10627" t="str">
            <v xml:space="preserve">MOTORISTA DE CAMINHAO-BASCULANTE (HORISTA)                                                                                                                                                                                                                                                                                                                                                                                                                                                                </v>
          </cell>
          <cell r="C10627" t="str">
            <v xml:space="preserve">H     </v>
          </cell>
          <cell r="D10627" t="str">
            <v>CR</v>
          </cell>
          <cell r="E10627" t="str">
            <v>15,86</v>
          </cell>
        </row>
        <row r="10628">
          <cell r="A10628">
            <v>41038</v>
          </cell>
          <cell r="B10628" t="str">
            <v xml:space="preserve">MOTORISTA DE CAMINHAO-BASCULANTE (MENSALISTA)                                                                                                                                                                                                                                                                                                                                                                                                                                                             </v>
          </cell>
          <cell r="C10628" t="str">
            <v xml:space="preserve">MES   </v>
          </cell>
          <cell r="D10628" t="str">
            <v>CR</v>
          </cell>
          <cell r="E10628" t="str">
            <v>2.799,97</v>
          </cell>
        </row>
        <row r="10629">
          <cell r="A10629">
            <v>4094</v>
          </cell>
          <cell r="B10629" t="str">
            <v xml:space="preserve">MOTORISTA DE CAMINHAO-CARRETA (HORISTA)                                                                                                                                                                                                                                                                                                                                                                                                                                                                   </v>
          </cell>
          <cell r="C10629" t="str">
            <v xml:space="preserve">H     </v>
          </cell>
          <cell r="D10629" t="str">
            <v>CR</v>
          </cell>
          <cell r="E10629" t="str">
            <v>18,98</v>
          </cell>
        </row>
        <row r="10630">
          <cell r="A10630">
            <v>40988</v>
          </cell>
          <cell r="B10630" t="str">
            <v xml:space="preserve">MOTORISTA DE CAMINHAO-CARRETA (MENSALISTA)                                                                                                                                                                                                                                                                                                                                                                                                                                                                </v>
          </cell>
          <cell r="C10630" t="str">
            <v xml:space="preserve">MES   </v>
          </cell>
          <cell r="D10630" t="str">
            <v>CR</v>
          </cell>
          <cell r="E10630" t="str">
            <v>3.351,28</v>
          </cell>
        </row>
        <row r="10631">
          <cell r="A10631">
            <v>4095</v>
          </cell>
          <cell r="B10631" t="str">
            <v xml:space="preserve">MOTORISTA DE CARRO DE PASSEIO (HORISTA)                                                                                                                                                                                                                                                                                                                                                                                                                                                                   </v>
          </cell>
          <cell r="C10631" t="str">
            <v xml:space="preserve">H     </v>
          </cell>
          <cell r="D10631" t="str">
            <v>CR</v>
          </cell>
          <cell r="E10631" t="str">
            <v>13,62</v>
          </cell>
        </row>
        <row r="10632">
          <cell r="A10632">
            <v>40990</v>
          </cell>
          <cell r="B10632" t="str">
            <v xml:space="preserve">MOTORISTA DE CARRO DE PASSEIO (MENSALISTA)                                                                                                                                                                                                                                                                                                                                                                                                                                                                </v>
          </cell>
          <cell r="C10632" t="str">
            <v xml:space="preserve">MES   </v>
          </cell>
          <cell r="D10632" t="str">
            <v>CR</v>
          </cell>
          <cell r="E10632" t="str">
            <v>2.405,33</v>
          </cell>
        </row>
        <row r="10633">
          <cell r="A10633">
            <v>4097</v>
          </cell>
          <cell r="B10633" t="str">
            <v xml:space="preserve">MOTORISTA DE ONIBUS / MICRO-ONIBUS (HORISTA)                                                                                                                                                                                                                                                                                                                                                                                                                                                              </v>
          </cell>
          <cell r="C10633" t="str">
            <v xml:space="preserve">H     </v>
          </cell>
          <cell r="D10633" t="str">
            <v>CR</v>
          </cell>
          <cell r="E10633" t="str">
            <v>14,79</v>
          </cell>
        </row>
        <row r="10634">
          <cell r="A10634">
            <v>40994</v>
          </cell>
          <cell r="B10634" t="str">
            <v xml:space="preserve">MOTORISTA DE ONIBUS / MICRO-ONIBUS (MENSALISTA)                                                                                                                                                                                                                                                                                                                                                                                                                                                           </v>
          </cell>
          <cell r="C10634" t="str">
            <v xml:space="preserve">MES   </v>
          </cell>
          <cell r="D10634" t="str">
            <v>CR</v>
          </cell>
          <cell r="E10634" t="str">
            <v>2.610,41</v>
          </cell>
        </row>
        <row r="10635">
          <cell r="A10635">
            <v>4096</v>
          </cell>
          <cell r="B10635" t="str">
            <v xml:space="preserve">MOTORISTA OPERADOR DE CAMINHAO COM MUNCK (HORISTA)                                                                                                                                                                                                                                                                                                                                                                                                                                                        </v>
          </cell>
          <cell r="C10635" t="str">
            <v xml:space="preserve">H     </v>
          </cell>
          <cell r="D10635" t="str">
            <v>CR</v>
          </cell>
          <cell r="E10635" t="str">
            <v>17,10</v>
          </cell>
        </row>
        <row r="10636">
          <cell r="A10636">
            <v>40992</v>
          </cell>
          <cell r="B10636" t="str">
            <v xml:space="preserve">MOTORISTA OPERADOR DE CAMINHAO COM MUNCK (MENSALISTA)                                                                                                                                                                                                                                                                                                                                                                                                                                                     </v>
          </cell>
          <cell r="C10636" t="str">
            <v xml:space="preserve">MES   </v>
          </cell>
          <cell r="D10636" t="str">
            <v>CR</v>
          </cell>
          <cell r="E10636" t="str">
            <v>3.021,36</v>
          </cell>
        </row>
        <row r="10637">
          <cell r="A10637">
            <v>4114</v>
          </cell>
          <cell r="B10637" t="str">
            <v xml:space="preserve">MOURAO CONCRETO CURVO, SECAO "T", H = 2,80 M + CURVA COM 0,45 M, COM FUROS PARA FIOS                                                                                                                                                                                                                                                                                                                                                                                                                      </v>
          </cell>
          <cell r="C10637" t="str">
            <v xml:space="preserve">UN    </v>
          </cell>
          <cell r="D10637" t="str">
            <v>CR</v>
          </cell>
          <cell r="E10637" t="str">
            <v>56,21</v>
          </cell>
        </row>
        <row r="10638">
          <cell r="A10638">
            <v>36797</v>
          </cell>
          <cell r="B10638" t="str">
            <v xml:space="preserve">MOURAO DE CONCRETO CURVO, *10 X 10* CM, H= *2,60* M + CURVA DE 0,40 M                                                                                                                                                                                                                                                                                                                                                                                                                                     </v>
          </cell>
          <cell r="C10638" t="str">
            <v xml:space="preserve">UN    </v>
          </cell>
          <cell r="D10638" t="str">
            <v>CR</v>
          </cell>
          <cell r="E10638" t="str">
            <v>50,04</v>
          </cell>
        </row>
        <row r="10639">
          <cell r="A10639">
            <v>4107</v>
          </cell>
          <cell r="B10639" t="str">
            <v xml:space="preserve">MOURAO DE CONCRETO RETO, SECAO QUADARA *10 X 10* CM, H= *2,30* M                                                                                                                                                                                                                                                                                                                                                                                                                                          </v>
          </cell>
          <cell r="C10639" t="str">
            <v xml:space="preserve">UN    </v>
          </cell>
          <cell r="D10639" t="str">
            <v>CR</v>
          </cell>
          <cell r="E10639" t="str">
            <v>47,19</v>
          </cell>
        </row>
        <row r="10640">
          <cell r="A10640">
            <v>4102</v>
          </cell>
          <cell r="B10640" t="str">
            <v xml:space="preserve">MOURAO DE CONCRETO RETO, SECAO QUADRADA, *10 X 10* CM, H= 3,00 M                                                                                                                                                                                                                                                                                                                                                                                                                                          </v>
          </cell>
          <cell r="C10640" t="str">
            <v xml:space="preserve">UN    </v>
          </cell>
          <cell r="D10640" t="str">
            <v xml:space="preserve">C </v>
          </cell>
          <cell r="E10640" t="str">
            <v>57,60</v>
          </cell>
        </row>
        <row r="10641">
          <cell r="A10641">
            <v>36799</v>
          </cell>
          <cell r="B10641" t="str">
            <v xml:space="preserve">MOURAO DE CONCRETO RETO, TIPO ESTICADOR, *10 X 10* CM, H= 2,50 M                                                                                                                                                                                                                                                                                                                                                                                                                                          </v>
          </cell>
          <cell r="C10641" t="str">
            <v xml:space="preserve">UN    </v>
          </cell>
          <cell r="D10641" t="str">
            <v>CR</v>
          </cell>
          <cell r="E10641" t="str">
            <v>48,57</v>
          </cell>
        </row>
        <row r="10642">
          <cell r="A10642">
            <v>2747</v>
          </cell>
          <cell r="B10642" t="str">
            <v xml:space="preserve">MOURAO ROLICO DE MADEIRA TRATADA, D = 16 A 20 CM, H = 2,20 M, EM EUCALIPTO OU EQUIVALENTE DA REGIAO (PARA CERCA)                                                                                                                                                                                                                                                                                                                                                                                          </v>
          </cell>
          <cell r="C10642" t="str">
            <v xml:space="preserve">M     </v>
          </cell>
          <cell r="D10642" t="str">
            <v>AS</v>
          </cell>
          <cell r="E10642" t="str">
            <v>30,09</v>
          </cell>
        </row>
        <row r="10643">
          <cell r="A10643">
            <v>21138</v>
          </cell>
          <cell r="B10643" t="str">
            <v xml:space="preserve">MOURAO ROLICO DE MADEIRA TRATADA, D = 8 A 11 CM, H = 2,20 M, EM EUCALIPTO OU EQUIVALENTE DA REGIAO (PARA CERCA)                                                                                                                                                                                                                                                                                                                                                                                           </v>
          </cell>
          <cell r="C10643" t="str">
            <v xml:space="preserve">M     </v>
          </cell>
          <cell r="D10643" t="str">
            <v>AS</v>
          </cell>
          <cell r="E10643" t="str">
            <v>9,54</v>
          </cell>
        </row>
        <row r="10644">
          <cell r="A10644">
            <v>10826</v>
          </cell>
          <cell r="B10644" t="str">
            <v xml:space="preserve">MUDA DE ARBUSTO FLORIFERO, CLUSIA/GARDENIA/MOREIA BRANCA/ AZALEIA OU EQUIVALENTE DA REGIAO, H= *50 A 70* CM                                                                                                                                                                                                                                                                                                                                                                                               </v>
          </cell>
          <cell r="C10644" t="str">
            <v xml:space="preserve">UN    </v>
          </cell>
          <cell r="D10644" t="str">
            <v>CR</v>
          </cell>
          <cell r="E10644" t="str">
            <v>143,67</v>
          </cell>
        </row>
        <row r="10645">
          <cell r="A10645">
            <v>365</v>
          </cell>
          <cell r="B10645" t="str">
            <v xml:space="preserve">MUDA DE ARBUSTO FOLHAGEM, SANSAO-DO-CAMPO OU EQUIVALENTE DA REGIAO, H= *50 A 70* CM                                                                                                                                                                                                                                                                                                                                                                                                                       </v>
          </cell>
          <cell r="C10645" t="str">
            <v xml:space="preserve">UN    </v>
          </cell>
          <cell r="D10645" t="str">
            <v>CR</v>
          </cell>
          <cell r="E10645" t="str">
            <v>89,08</v>
          </cell>
        </row>
        <row r="10646">
          <cell r="A10646">
            <v>38639</v>
          </cell>
          <cell r="B10646" t="str">
            <v xml:space="preserve">MUDA DE ARBUSTO, BUXINHO, H= *50* CM                                                                                                                                                                                                                                                                                                                                                                                                                                                                      </v>
          </cell>
          <cell r="C10646" t="str">
            <v xml:space="preserve">UN    </v>
          </cell>
          <cell r="D10646" t="str">
            <v>CR</v>
          </cell>
          <cell r="E10646" t="str">
            <v>344,82</v>
          </cell>
        </row>
        <row r="10647">
          <cell r="A10647">
            <v>38640</v>
          </cell>
          <cell r="B10647" t="str">
            <v xml:space="preserve">MUDA DE ARBUSTO, PINGO DE OURO/ VIOLETEIRA, H = *10 A 20* CM                                                                                                                                                                                                                                                                                                                                                                                                                                              </v>
          </cell>
          <cell r="C10647" t="str">
            <v xml:space="preserve">UN    </v>
          </cell>
          <cell r="D10647" t="str">
            <v>CR</v>
          </cell>
          <cell r="E10647" t="str">
            <v>5,17</v>
          </cell>
        </row>
        <row r="10648">
          <cell r="A10648">
            <v>358</v>
          </cell>
          <cell r="B10648" t="str">
            <v xml:space="preserve">MUDA DE ARVORE ORNAMENTAL, OITI/AROEIRA SALSA/ANGICO/IPE/JACARANDA OU EQUIVALENTE  DA REGIAO, H= *1* M                                                                                                                                                                                                                                                                                                                                                                                                    </v>
          </cell>
          <cell r="C10648" t="str">
            <v xml:space="preserve">UN    </v>
          </cell>
          <cell r="D10648" t="str">
            <v>CR</v>
          </cell>
          <cell r="E10648" t="str">
            <v>106,32</v>
          </cell>
        </row>
        <row r="10649">
          <cell r="A10649">
            <v>359</v>
          </cell>
          <cell r="B10649" t="str">
            <v xml:space="preserve">MUDA DE ARVORE ORNAMENTAL, OITI/AROEIRA SALSA/ANGICO/IPE/JACARANDA OU EQUIVALENTE  DA REGIAO, H= *2* M                                                                                                                                                                                                                                                                                                                                                                                                    </v>
          </cell>
          <cell r="C10649" t="str">
            <v xml:space="preserve">UN    </v>
          </cell>
          <cell r="D10649" t="str">
            <v>CR</v>
          </cell>
          <cell r="E10649" t="str">
            <v>218,39</v>
          </cell>
        </row>
        <row r="10650">
          <cell r="A10650">
            <v>38641</v>
          </cell>
          <cell r="B10650" t="str">
            <v xml:space="preserve">MUDA DE PALMEIRA ARECA, H= *1,50* M                                                                                                                                                                                                                                                                                                                                                                                                                                                                       </v>
          </cell>
          <cell r="C10650" t="str">
            <v xml:space="preserve">UN    </v>
          </cell>
          <cell r="D10650" t="str">
            <v>CR</v>
          </cell>
          <cell r="E10650" t="str">
            <v>215,51</v>
          </cell>
        </row>
        <row r="10651">
          <cell r="A10651">
            <v>360</v>
          </cell>
          <cell r="B10651" t="str">
            <v xml:space="preserve">MUDA DE RASTEIRA/FORRACAO, AMENDOIM RASTEIRO/ONZE HORAS/AZULZINHA/IMPATIENS OU EQUIVALENTE DA REGIAO                                                                                                                                                                                                                                                                                                                                                                                                      </v>
          </cell>
          <cell r="C10651" t="str">
            <v xml:space="preserve">UN    </v>
          </cell>
          <cell r="D10651" t="str">
            <v xml:space="preserve">C </v>
          </cell>
          <cell r="E10651" t="str">
            <v>5,00</v>
          </cell>
        </row>
        <row r="10652">
          <cell r="A10652">
            <v>42430</v>
          </cell>
          <cell r="B10652" t="str">
            <v xml:space="preserve">MULTIEXERCITADOR COM SEIS FUNCOES, EM TUBO DE ACO CARBONO, PINTURA NO PROCESSO ELETROSTATICO - EQUIPAMENTO DE GINASTICA PARA ACADEMIA AO AR LIVRE / ACADEMIA DA TERCEIRA IDADE - ATI                                                                                                                                                                                                                                                                                                                      </v>
          </cell>
          <cell r="C10652" t="str">
            <v xml:space="preserve">UN    </v>
          </cell>
          <cell r="D10652" t="str">
            <v>AS</v>
          </cell>
          <cell r="E10652" t="str">
            <v>6.434,22</v>
          </cell>
        </row>
        <row r="10653">
          <cell r="A10653">
            <v>4209</v>
          </cell>
          <cell r="B10653" t="str">
            <v xml:space="preserve">NIPLE DE FERRO GALVANIZADO, COM ROSCA BSP, DE 1 1/2"                                                                                                                                                                                                                                                                                                                                                                                                                                                      </v>
          </cell>
          <cell r="C10653" t="str">
            <v xml:space="preserve">UN    </v>
          </cell>
          <cell r="D10653" t="str">
            <v>CR</v>
          </cell>
          <cell r="E10653" t="str">
            <v>16,08</v>
          </cell>
        </row>
        <row r="10654">
          <cell r="A10654">
            <v>4180</v>
          </cell>
          <cell r="B10654" t="str">
            <v xml:space="preserve">NIPLE DE FERRO GALVANIZADO, COM ROSCA BSP, DE 1 1/4"                                                                                                                                                                                                                                                                                                                                                                                                                                                      </v>
          </cell>
          <cell r="C10654" t="str">
            <v xml:space="preserve">UN    </v>
          </cell>
          <cell r="D10654" t="str">
            <v>CR</v>
          </cell>
          <cell r="E10654" t="str">
            <v>12,11</v>
          </cell>
        </row>
        <row r="10655">
          <cell r="A10655">
            <v>4177</v>
          </cell>
          <cell r="B10655" t="str">
            <v xml:space="preserve">NIPLE DE FERRO GALVANIZADO, COM ROSCA BSP, DE 1/2"                                                                                                                                                                                                                                                                                                                                                                                                                                                        </v>
          </cell>
          <cell r="C10655" t="str">
            <v xml:space="preserve">UN    </v>
          </cell>
          <cell r="D10655" t="str">
            <v>CR</v>
          </cell>
          <cell r="E10655" t="str">
            <v>4,02</v>
          </cell>
        </row>
        <row r="10656">
          <cell r="A10656">
            <v>4179</v>
          </cell>
          <cell r="B10656" t="str">
            <v xml:space="preserve">NIPLE DE FERRO GALVANIZADO, COM ROSCA BSP, DE 1"                                                                                                                                                                                                                                                                                                                                                                                                                                                          </v>
          </cell>
          <cell r="C10656" t="str">
            <v xml:space="preserve">UN    </v>
          </cell>
          <cell r="D10656" t="str">
            <v>CR</v>
          </cell>
          <cell r="E10656" t="str">
            <v>8,22</v>
          </cell>
        </row>
        <row r="10657">
          <cell r="A10657">
            <v>4208</v>
          </cell>
          <cell r="B10657" t="str">
            <v xml:space="preserve">NIPLE DE FERRO GALVANIZADO, COM ROSCA BSP, DE 2 1/2"                                                                                                                                                                                                                                                                                                                                                                                                                                                      </v>
          </cell>
          <cell r="C10657" t="str">
            <v xml:space="preserve">UN    </v>
          </cell>
          <cell r="D10657" t="str">
            <v>CR</v>
          </cell>
          <cell r="E10657" t="str">
            <v>38,28</v>
          </cell>
        </row>
        <row r="10658">
          <cell r="A10658">
            <v>4181</v>
          </cell>
          <cell r="B10658" t="str">
            <v xml:space="preserve">NIPLE DE FERRO GALVANIZADO, COM ROSCA BSP, DE 2"                                                                                                                                                                                                                                                                                                                                                                                                                                                          </v>
          </cell>
          <cell r="C10658" t="str">
            <v xml:space="preserve">UN    </v>
          </cell>
          <cell r="D10658" t="str">
            <v>CR</v>
          </cell>
          <cell r="E10658" t="str">
            <v>25,01</v>
          </cell>
        </row>
        <row r="10659">
          <cell r="A10659">
            <v>4178</v>
          </cell>
          <cell r="B10659" t="str">
            <v xml:space="preserve">NIPLE DE FERRO GALVANIZADO, COM ROSCA BSP, DE 3/4"                                                                                                                                                                                                                                                                                                                                                                                                                                                        </v>
          </cell>
          <cell r="C10659" t="str">
            <v xml:space="preserve">UN    </v>
          </cell>
          <cell r="D10659" t="str">
            <v>CR</v>
          </cell>
          <cell r="E10659" t="str">
            <v>5,57</v>
          </cell>
        </row>
        <row r="10660">
          <cell r="A10660">
            <v>4182</v>
          </cell>
          <cell r="B10660" t="str">
            <v xml:space="preserve">NIPLE DE FERRO GALVANIZADO, COM ROSCA BSP, DE 3"                                                                                                                                                                                                                                                                                                                                                                                                                                                          </v>
          </cell>
          <cell r="C10660" t="str">
            <v xml:space="preserve">UN    </v>
          </cell>
          <cell r="D10660" t="str">
            <v>CR</v>
          </cell>
          <cell r="E10660" t="str">
            <v>62,27</v>
          </cell>
        </row>
        <row r="10661">
          <cell r="A10661">
            <v>4183</v>
          </cell>
          <cell r="B10661" t="str">
            <v xml:space="preserve">NIPLE DE FERRO GALVANIZADO, COM ROSCA BSP, DE 4"                                                                                                                                                                                                                                                                                                                                                                                                                                                          </v>
          </cell>
          <cell r="C10661" t="str">
            <v xml:space="preserve">UN    </v>
          </cell>
          <cell r="D10661" t="str">
            <v>CR</v>
          </cell>
          <cell r="E10661" t="str">
            <v>100,26</v>
          </cell>
        </row>
        <row r="10662">
          <cell r="A10662">
            <v>4184</v>
          </cell>
          <cell r="B10662" t="str">
            <v xml:space="preserve">NIPLE DE FERRO GALVANIZADO, COM ROSCA BSP, DE 5"                                                                                                                                                                                                                                                                                                                                                                                                                                                          </v>
          </cell>
          <cell r="C10662" t="str">
            <v xml:space="preserve">UN    </v>
          </cell>
          <cell r="D10662" t="str">
            <v>CR</v>
          </cell>
          <cell r="E10662" t="str">
            <v>221,32</v>
          </cell>
        </row>
        <row r="10663">
          <cell r="A10663">
            <v>4185</v>
          </cell>
          <cell r="B10663" t="str">
            <v xml:space="preserve">NIPLE DE FERRO GALVANIZADO, COM ROSCA BSP, DE 6"                                                                                                                                                                                                                                                                                                                                                                                                                                                          </v>
          </cell>
          <cell r="C10663" t="str">
            <v xml:space="preserve">UN    </v>
          </cell>
          <cell r="D10663" t="str">
            <v>CR</v>
          </cell>
          <cell r="E10663" t="str">
            <v>367,73</v>
          </cell>
        </row>
        <row r="10664">
          <cell r="A10664">
            <v>4205</v>
          </cell>
          <cell r="B10664" t="str">
            <v xml:space="preserve">NIPLE DE REDUCAO DE FERRO GALVANIZADO, COM ROSCA BSP, DE 1 1/2" X 1 1/4"                                                                                                                                                                                                                                                                                                                                                                                                                                  </v>
          </cell>
          <cell r="C10664" t="str">
            <v xml:space="preserve">UN    </v>
          </cell>
          <cell r="D10664" t="str">
            <v>CR</v>
          </cell>
          <cell r="E10664" t="str">
            <v>21,24</v>
          </cell>
        </row>
        <row r="10665">
          <cell r="A10665">
            <v>4192</v>
          </cell>
          <cell r="B10665" t="str">
            <v xml:space="preserve">NIPLE DE REDUCAO DE FERRO GALVANIZADO, COM ROSCA BSP, DE 1 1/2" X 1"                                                                                                                                                                                                                                                                                                                                                                                                                                      </v>
          </cell>
          <cell r="C10665" t="str">
            <v xml:space="preserve">UN    </v>
          </cell>
          <cell r="D10665" t="str">
            <v>CR</v>
          </cell>
          <cell r="E10665" t="str">
            <v>21,24</v>
          </cell>
        </row>
        <row r="10666">
          <cell r="A10666">
            <v>4191</v>
          </cell>
          <cell r="B10666" t="str">
            <v xml:space="preserve">NIPLE DE REDUCAO DE FERRO GALVANIZADO, COM ROSCA BSP, DE 1 1/2" X 3/4"                                                                                                                                                                                                                                                                                                                                                                                                                                    </v>
          </cell>
          <cell r="C10666" t="str">
            <v xml:space="preserve">UN    </v>
          </cell>
          <cell r="D10666" t="str">
            <v>CR</v>
          </cell>
          <cell r="E10666" t="str">
            <v>21,24</v>
          </cell>
        </row>
        <row r="10667">
          <cell r="A10667">
            <v>4207</v>
          </cell>
          <cell r="B10667" t="str">
            <v xml:space="preserve">NIPLE DE REDUCAO DE FERRO GALVANIZADO, COM ROSCA BSP, DE 1 1/4" X 1/2"                                                                                                                                                                                                                                                                                                                                                                                                                                    </v>
          </cell>
          <cell r="C10667" t="str">
            <v xml:space="preserve">UN    </v>
          </cell>
          <cell r="D10667" t="str">
            <v>CR</v>
          </cell>
          <cell r="E10667" t="str">
            <v>17,09</v>
          </cell>
        </row>
        <row r="10668">
          <cell r="A10668">
            <v>4206</v>
          </cell>
          <cell r="B10668" t="str">
            <v xml:space="preserve">NIPLE DE REDUCAO DE FERRO GALVANIZADO, COM ROSCA BSP, DE 1 1/4" X 1"                                                                                                                                                                                                                                                                                                                                                                                                                                      </v>
          </cell>
          <cell r="C10668" t="str">
            <v xml:space="preserve">UN    </v>
          </cell>
          <cell r="D10668" t="str">
            <v>CR</v>
          </cell>
          <cell r="E10668" t="str">
            <v>16,59</v>
          </cell>
        </row>
        <row r="10669">
          <cell r="A10669">
            <v>4190</v>
          </cell>
          <cell r="B10669" t="str">
            <v xml:space="preserve">NIPLE DE REDUCAO DE FERRO GALVANIZADO, COM ROSCA BSP, DE 1 1/4" X 3/4"                                                                                                                                                                                                                                                                                                                                                                                                                                    </v>
          </cell>
          <cell r="C10669" t="str">
            <v xml:space="preserve">UN    </v>
          </cell>
          <cell r="D10669" t="str">
            <v>CR</v>
          </cell>
          <cell r="E10669" t="str">
            <v>16,59</v>
          </cell>
        </row>
        <row r="10670">
          <cell r="A10670">
            <v>4186</v>
          </cell>
          <cell r="B10670" t="str">
            <v xml:space="preserve">NIPLE DE REDUCAO DE FERRO GALVANIZADO, COM ROSCA BSP, DE 1/2" X 1/4"                                                                                                                                                                                                                                                                                                                                                                                                                                      </v>
          </cell>
          <cell r="C10670" t="str">
            <v xml:space="preserve">UN    </v>
          </cell>
          <cell r="D10670" t="str">
            <v>CR</v>
          </cell>
          <cell r="E10670" t="str">
            <v>4,90</v>
          </cell>
        </row>
        <row r="10671">
          <cell r="A10671">
            <v>4188</v>
          </cell>
          <cell r="B10671" t="str">
            <v xml:space="preserve">NIPLE DE REDUCAO DE FERRO GALVANIZADO, COM ROSCA BSP, DE 1" X 1/2"                                                                                                                                                                                                                                                                                                                                                                                                                                        </v>
          </cell>
          <cell r="C10671" t="str">
            <v xml:space="preserve">UN    </v>
          </cell>
          <cell r="D10671" t="str">
            <v>CR</v>
          </cell>
          <cell r="E10671" t="str">
            <v>10,01</v>
          </cell>
        </row>
        <row r="10672">
          <cell r="A10672">
            <v>4189</v>
          </cell>
          <cell r="B10672" t="str">
            <v xml:space="preserve">NIPLE DE REDUCAO DE FERRO GALVANIZADO, COM ROSCA BSP, DE 1" X 3/4"                                                                                                                                                                                                                                                                                                                                                                                                                                        </v>
          </cell>
          <cell r="C10672" t="str">
            <v xml:space="preserve">UN    </v>
          </cell>
          <cell r="D10672" t="str">
            <v>CR</v>
          </cell>
          <cell r="E10672" t="str">
            <v>10,01</v>
          </cell>
        </row>
        <row r="10673">
          <cell r="A10673">
            <v>4197</v>
          </cell>
          <cell r="B10673" t="str">
            <v xml:space="preserve">NIPLE DE REDUCAO DE FERRO GALVANIZADO, COM ROSCA BSP, DE 2 1/2" X 2"                                                                                                                                                                                                                                                                                                                                                                                                                                      </v>
          </cell>
          <cell r="C10673" t="str">
            <v xml:space="preserve">UN    </v>
          </cell>
          <cell r="D10673" t="str">
            <v>CR</v>
          </cell>
          <cell r="E10673" t="str">
            <v>53,02</v>
          </cell>
        </row>
        <row r="10674">
          <cell r="A10674">
            <v>4194</v>
          </cell>
          <cell r="B10674" t="str">
            <v xml:space="preserve">NIPLE DE REDUCAO DE FERRO GALVANIZADO, COM ROSCA BSP, DE 2" X 1 1/2"                                                                                                                                                                                                                                                                                                                                                                                                                                      </v>
          </cell>
          <cell r="C10674" t="str">
            <v xml:space="preserve">UN    </v>
          </cell>
          <cell r="D10674" t="str">
            <v>CR</v>
          </cell>
          <cell r="E10674" t="str">
            <v>32,04</v>
          </cell>
        </row>
        <row r="10675">
          <cell r="A10675">
            <v>4193</v>
          </cell>
          <cell r="B10675" t="str">
            <v xml:space="preserve">NIPLE DE REDUCAO DE FERRO GALVANIZADO, COM ROSCA BSP, DE 2" X 1 1/4"                                                                                                                                                                                                                                                                                                                                                                                                                                      </v>
          </cell>
          <cell r="C10675" t="str">
            <v xml:space="preserve">UN    </v>
          </cell>
          <cell r="D10675" t="str">
            <v>CR</v>
          </cell>
          <cell r="E10675" t="str">
            <v>32,04</v>
          </cell>
        </row>
        <row r="10676">
          <cell r="A10676">
            <v>4204</v>
          </cell>
          <cell r="B10676" t="str">
            <v xml:space="preserve">NIPLE DE REDUCAO DE FERRO GALVANIZADO, COM ROSCA BSP, DE 2" X 1"                                                                                                                                                                                                                                                                                                                                                                                                                                          </v>
          </cell>
          <cell r="C10676" t="str">
            <v xml:space="preserve">UN    </v>
          </cell>
          <cell r="D10676" t="str">
            <v>CR</v>
          </cell>
          <cell r="E10676" t="str">
            <v>32,04</v>
          </cell>
        </row>
        <row r="10677">
          <cell r="A10677">
            <v>4187</v>
          </cell>
          <cell r="B10677" t="str">
            <v xml:space="preserve">NIPLE DE REDUCAO DE FERRO GALVANIZADO, COM ROSCA BSP, DE 3/4" X 1/2"                                                                                                                                                                                                                                                                                                                                                                                                                                      </v>
          </cell>
          <cell r="C10677" t="str">
            <v xml:space="preserve">UN    </v>
          </cell>
          <cell r="D10677" t="str">
            <v>CR</v>
          </cell>
          <cell r="E10677" t="str">
            <v>6,38</v>
          </cell>
        </row>
        <row r="10678">
          <cell r="A10678">
            <v>4202</v>
          </cell>
          <cell r="B10678" t="str">
            <v xml:space="preserve">NIPLE DE REDUCAO DE FERRO GALVANIZADO, COM ROSCA BSP, DE 3" X 2 1/2"                                                                                                                                                                                                                                                                                                                                                                                                                                      </v>
          </cell>
          <cell r="C10678" t="str">
            <v xml:space="preserve">UN    </v>
          </cell>
          <cell r="D10678" t="str">
            <v>CR</v>
          </cell>
          <cell r="E10678" t="str">
            <v>96,84</v>
          </cell>
        </row>
        <row r="10679">
          <cell r="A10679">
            <v>4203</v>
          </cell>
          <cell r="B10679" t="str">
            <v xml:space="preserve">NIPLE DE REDUCAO DE FERRO GALVANIZADO, COM ROSCA BSP, DE 3" X 2"                                                                                                                                                                                                                                                                                                                                                                                                                                          </v>
          </cell>
          <cell r="C10679" t="str">
            <v xml:space="preserve">UN    </v>
          </cell>
          <cell r="D10679" t="str">
            <v>CR</v>
          </cell>
          <cell r="E10679" t="str">
            <v>85,53</v>
          </cell>
        </row>
        <row r="10680">
          <cell r="A10680">
            <v>40368</v>
          </cell>
          <cell r="B10680" t="str">
            <v xml:space="preserve">NIPLE SEXTAVADO EM ACO CARBONO, COM ROSCA BSP, PRESSAO 3.000 LBS, DN 1 1/2"                                                                                                                                                                                                                                                                                                                                                                                                                               </v>
          </cell>
          <cell r="C10680" t="str">
            <v xml:space="preserve">UN    </v>
          </cell>
          <cell r="D10680" t="str">
            <v>AS</v>
          </cell>
          <cell r="E10680" t="str">
            <v>56,95</v>
          </cell>
        </row>
        <row r="10681">
          <cell r="A10681">
            <v>40365</v>
          </cell>
          <cell r="B10681" t="str">
            <v xml:space="preserve">NIPLE SEXTAVADO EM ACO CARBONO, COM ROSCA BSP, PRESSAO 3.000 LBS, DN 1 1/4"                                                                                                                                                                                                                                                                                                                                                                                                                               </v>
          </cell>
          <cell r="C10681" t="str">
            <v xml:space="preserve">UN    </v>
          </cell>
          <cell r="D10681" t="str">
            <v>AS</v>
          </cell>
          <cell r="E10681" t="str">
            <v>38,42</v>
          </cell>
        </row>
        <row r="10682">
          <cell r="A10682">
            <v>40356</v>
          </cell>
          <cell r="B10682" t="str">
            <v xml:space="preserve">NIPLE SEXTAVADO EM ACO CARBONO, COM ROSCA BSP, PRESSAO 3.000 LBS, DN 1/2"                                                                                                                                                                                                                                                                                                                                                                                                                                 </v>
          </cell>
          <cell r="C10682" t="str">
            <v xml:space="preserve">UN    </v>
          </cell>
          <cell r="D10682" t="str">
            <v>AS</v>
          </cell>
          <cell r="E10682" t="str">
            <v>13,13</v>
          </cell>
        </row>
        <row r="10683">
          <cell r="A10683">
            <v>40362</v>
          </cell>
          <cell r="B10683" t="str">
            <v xml:space="preserve">NIPLE SEXTAVADO EM ACO CARBONO, COM ROSCA BSP, PRESSAO 3.000 LBS, DN 1"                                                                                                                                                                                                                                                                                                                                                                                                                                   </v>
          </cell>
          <cell r="C10683" t="str">
            <v xml:space="preserve">UN    </v>
          </cell>
          <cell r="D10683" t="str">
            <v>AS</v>
          </cell>
          <cell r="E10683" t="str">
            <v>25,45</v>
          </cell>
        </row>
        <row r="10684">
          <cell r="A10684">
            <v>40374</v>
          </cell>
          <cell r="B10684" t="str">
            <v xml:space="preserve">NIPLE SEXTAVADO EM ACO CARBONO, COM ROSCA BSP, PRESSAO 3.000 LBS, DN 2 1/2"                                                                                                                                                                                                                                                                                                                                                                                                                               </v>
          </cell>
          <cell r="C10684" t="str">
            <v xml:space="preserve">UN    </v>
          </cell>
          <cell r="D10684" t="str">
            <v>AS</v>
          </cell>
          <cell r="E10684" t="str">
            <v>148,85</v>
          </cell>
        </row>
        <row r="10685">
          <cell r="A10685">
            <v>40371</v>
          </cell>
          <cell r="B10685" t="str">
            <v xml:space="preserve">NIPLE SEXTAVADO EM ACO CARBONO, COM ROSCA BSP, PRESSAO 3.000 LBS, DN 2"                                                                                                                                                                                                                                                                                                                                                                                                                                   </v>
          </cell>
          <cell r="C10685" t="str">
            <v xml:space="preserve">UN    </v>
          </cell>
          <cell r="D10685" t="str">
            <v>AS</v>
          </cell>
          <cell r="E10685" t="str">
            <v>93,70</v>
          </cell>
        </row>
        <row r="10686">
          <cell r="A10686">
            <v>40359</v>
          </cell>
          <cell r="B10686" t="str">
            <v xml:space="preserve">NIPLE SEXTAVADO EM ACO CARBONO, COM ROSCA BSP, PRESSAO 3.000 LBS, DN 3/4"                                                                                                                                                                                                                                                                                                                                                                                                                                 </v>
          </cell>
          <cell r="C10686" t="str">
            <v xml:space="preserve">UN    </v>
          </cell>
          <cell r="D10686" t="str">
            <v>AS</v>
          </cell>
          <cell r="E10686" t="str">
            <v>16,96</v>
          </cell>
        </row>
        <row r="10687">
          <cell r="A10687">
            <v>7595</v>
          </cell>
          <cell r="B10687" t="str">
            <v xml:space="preserve">NIVELADOR (HORISTA)                                                                                                                                                                                                                                                                                                                                                                                                                                                                                       </v>
          </cell>
          <cell r="C10687" t="str">
            <v xml:space="preserve">H     </v>
          </cell>
          <cell r="D10687" t="str">
            <v>CR</v>
          </cell>
          <cell r="E10687" t="str">
            <v>17,91</v>
          </cell>
        </row>
        <row r="10688">
          <cell r="A10688">
            <v>41094</v>
          </cell>
          <cell r="B10688" t="str">
            <v xml:space="preserve">NIVELADOR (MENSALISTA)                                                                                                                                                                                                                                                                                                                                                                                                                                                                                    </v>
          </cell>
          <cell r="C10688" t="str">
            <v xml:space="preserve">MES   </v>
          </cell>
          <cell r="D10688" t="str">
            <v>CR</v>
          </cell>
          <cell r="E10688" t="str">
            <v>3.161,10</v>
          </cell>
        </row>
        <row r="10689">
          <cell r="A10689">
            <v>39609</v>
          </cell>
          <cell r="B10689" t="str">
            <v xml:space="preserve">NOBREAK TRIFASICO, DE 10 KVA FATOR DE POTENCIA DE 0,8, AUTONOMIA MINIMA DE 30 MINUTOS A PLENA CARGA                                                                                                                                                                                                                                                                                                                                                                                                       </v>
          </cell>
          <cell r="C10689" t="str">
            <v xml:space="preserve">UN    </v>
          </cell>
          <cell r="D10689" t="str">
            <v>CR</v>
          </cell>
          <cell r="E10689" t="str">
            <v>71.887,41</v>
          </cell>
        </row>
        <row r="10690">
          <cell r="A10690">
            <v>39610</v>
          </cell>
          <cell r="B10690" t="str">
            <v xml:space="preserve">NOBREAK TRIFASICO, DE 15 KVA FATOR DE POTENCIA DE 0,8, AUTONOMIA MINIMA DE 30 MINUTOS A PLENA CARGA                                                                                                                                                                                                                                                                                                                                                                                                       </v>
          </cell>
          <cell r="C10690" t="str">
            <v xml:space="preserve">UN    </v>
          </cell>
          <cell r="D10690" t="str">
            <v>CR</v>
          </cell>
          <cell r="E10690" t="str">
            <v>104.933,20</v>
          </cell>
        </row>
        <row r="10691">
          <cell r="A10691">
            <v>39611</v>
          </cell>
          <cell r="B10691" t="str">
            <v xml:space="preserve">NOBREAK TRIFASICO, DE 20 KVA FATOR DE POTENCIA DE 0,8, AUTONOMIA MINIMA DE 30 MINUTOS A PLENA CARGA                                                                                                                                                                                                                                                                                                                                                                                                       </v>
          </cell>
          <cell r="C10691" t="str">
            <v xml:space="preserve">UN    </v>
          </cell>
          <cell r="D10691" t="str">
            <v>CR</v>
          </cell>
          <cell r="E10691" t="str">
            <v>126.986,34</v>
          </cell>
        </row>
        <row r="10692">
          <cell r="A10692">
            <v>39612</v>
          </cell>
          <cell r="B10692" t="str">
            <v xml:space="preserve">NOBREAK TRIFASICO, DE 25 KVA FATOR DE POTENCIA DE 0,8, AUTONOMIA MINIMA DE 30 MINUTOS A PLENA CARGA                                                                                                                                                                                                                                                                                                                                                                                                       </v>
          </cell>
          <cell r="C10692" t="str">
            <v xml:space="preserve">UN    </v>
          </cell>
          <cell r="D10692" t="str">
            <v>CR</v>
          </cell>
          <cell r="E10692" t="str">
            <v>198.926,97</v>
          </cell>
        </row>
        <row r="10693">
          <cell r="A10693">
            <v>39608</v>
          </cell>
          <cell r="B10693" t="str">
            <v xml:space="preserve">NOBREAK TRIFASICO, DE 5 KVA FATOR DE POTENCIA DE 0,8, AUTONOMIA MINIMA DE 30 MINUTOS A PLENA CARGA                                                                                                                                                                                                                                                                                                                                                                                                        </v>
          </cell>
          <cell r="C10693" t="str">
            <v xml:space="preserve">UN    </v>
          </cell>
          <cell r="D10693" t="str">
            <v>CR</v>
          </cell>
          <cell r="E10693" t="str">
            <v>57.480,42</v>
          </cell>
        </row>
        <row r="10694">
          <cell r="A10694">
            <v>38175</v>
          </cell>
          <cell r="B10694" t="str">
            <v xml:space="preserve">NUMERO / ALGARISMO PARA RESIDENCIA (FACHADA), EM ZAMAC, COM ALTURA DE APROX *45* MM, INCLUSIVE PARAFUSOS                                                                                                                                                                                                                                                                                                                                                                                                  </v>
          </cell>
          <cell r="C10694" t="str">
            <v xml:space="preserve">UN    </v>
          </cell>
          <cell r="D10694" t="str">
            <v>CR</v>
          </cell>
          <cell r="E10694" t="str">
            <v>4,70</v>
          </cell>
        </row>
        <row r="10695">
          <cell r="A10695">
            <v>38176</v>
          </cell>
          <cell r="B10695" t="str">
            <v xml:space="preserve">NUMERO / ALGARISMO PARA RESIDENCIA (FACHADA), EM ZAMAC, COM ALTURA DE APROX 125 MM, INCLUSIVE PARAFUSOS                                                                                                                                                                                                                                                                                                                                                                                                   </v>
          </cell>
          <cell r="C10695" t="str">
            <v xml:space="preserve">UN    </v>
          </cell>
          <cell r="D10695" t="str">
            <v>CR</v>
          </cell>
          <cell r="E10695" t="str">
            <v>13,83</v>
          </cell>
        </row>
        <row r="10696">
          <cell r="A10696">
            <v>36152</v>
          </cell>
          <cell r="B10696" t="str">
            <v xml:space="preserve">OCULOS DE SEGURANCA CONTRA IMPACTOS COM LENTE INCOLOR, ARMACAO NYLON, COM PROTECAO UVA E UVB                                                                                                                                                                                                                                                                                                                                                                                                              </v>
          </cell>
          <cell r="C10696" t="str">
            <v xml:space="preserve">UN    </v>
          </cell>
          <cell r="D10696" t="str">
            <v>CR</v>
          </cell>
          <cell r="E10696" t="str">
            <v>6,03</v>
          </cell>
        </row>
        <row r="10697">
          <cell r="A10697">
            <v>4221</v>
          </cell>
          <cell r="B10697" t="str">
            <v xml:space="preserve">OLEO DIESEL COMBUSTIVEL COMUM METROPOLITANO S-10 OU S-500                                                                                                                                                                                                                                                                                                                                                                                                                                                 </v>
          </cell>
          <cell r="C10697" t="str">
            <v xml:space="preserve">L     </v>
          </cell>
          <cell r="D10697" t="str">
            <v xml:space="preserve">C </v>
          </cell>
          <cell r="E10697" t="str">
            <v>6,08</v>
          </cell>
        </row>
        <row r="10698">
          <cell r="A10698">
            <v>4227</v>
          </cell>
          <cell r="B10698" t="str">
            <v xml:space="preserve">OLEO LUBRIFICANTE MINERAL MONOVISCOSO, SAE 40, PARA MOTORES DE EQUIPAMENTOS PESADOS (CAMINHOES, TRATORES, RETROS E ETC)                                                                                                                                                                                                                                                                                                                                                                                   </v>
          </cell>
          <cell r="C10698" t="str">
            <v xml:space="preserve">L     </v>
          </cell>
          <cell r="D10698" t="str">
            <v>CR</v>
          </cell>
          <cell r="E10698" t="str">
            <v>28,35</v>
          </cell>
        </row>
        <row r="10699">
          <cell r="A10699">
            <v>38170</v>
          </cell>
          <cell r="B10699" t="str">
            <v xml:space="preserve">OLHO MAGICO PARA PORTAS, EM LATAO, COM LENTE DE POLICARBONATO, ANGULO DE *200* GRAUS, ESPESSURA ENTRE *25 E 46* MM, INCLUINDO FECHO JANELA                                                                                                                                                                                                                                                                                                                                                                </v>
          </cell>
          <cell r="C10699" t="str">
            <v xml:space="preserve">UN    </v>
          </cell>
          <cell r="D10699" t="str">
            <v>CR</v>
          </cell>
          <cell r="E10699" t="str">
            <v>20,55</v>
          </cell>
        </row>
        <row r="10700">
          <cell r="A10700">
            <v>4252</v>
          </cell>
          <cell r="B10700" t="str">
            <v xml:space="preserve">OPERADOR DE BATE-ESTACAS                                                                                                                                                                                                                                                                                                                                                                                                                                                                                  </v>
          </cell>
          <cell r="C10700" t="str">
            <v xml:space="preserve">H     </v>
          </cell>
          <cell r="D10700" t="str">
            <v>CR</v>
          </cell>
          <cell r="E10700" t="str">
            <v>20,87</v>
          </cell>
        </row>
        <row r="10701">
          <cell r="A10701">
            <v>40980</v>
          </cell>
          <cell r="B10701" t="str">
            <v xml:space="preserve">OPERADOR DE BATE-ESTACAS (MENSALISTA)                                                                                                                                                                                                                                                                                                                                                                                                                                                                     </v>
          </cell>
          <cell r="C10701" t="str">
            <v xml:space="preserve">MES   </v>
          </cell>
          <cell r="D10701" t="str">
            <v>CR</v>
          </cell>
          <cell r="E10701" t="str">
            <v>3.683,17</v>
          </cell>
        </row>
        <row r="10702">
          <cell r="A10702">
            <v>4243</v>
          </cell>
          <cell r="B10702" t="str">
            <v xml:space="preserve">OPERADOR DE BETONEIRA (CAMINHAO)                                                                                                                                                                                                                                                                                                                                                                                                                                                                          </v>
          </cell>
          <cell r="C10702" t="str">
            <v xml:space="preserve">H     </v>
          </cell>
          <cell r="D10702" t="str">
            <v>CR</v>
          </cell>
          <cell r="E10702" t="str">
            <v>14,22</v>
          </cell>
        </row>
        <row r="10703">
          <cell r="A10703">
            <v>41031</v>
          </cell>
          <cell r="B10703" t="str">
            <v xml:space="preserve">OPERADOR DE BETONEIRA (CAMINHAO) (MENSALISTA)                                                                                                                                                                                                                                                                                                                                                                                                                                                             </v>
          </cell>
          <cell r="C10703" t="str">
            <v xml:space="preserve">MES   </v>
          </cell>
          <cell r="D10703" t="str">
            <v>CR</v>
          </cell>
          <cell r="E10703" t="str">
            <v>2.510,01</v>
          </cell>
        </row>
        <row r="10704">
          <cell r="A10704">
            <v>37666</v>
          </cell>
          <cell r="B10704" t="str">
            <v xml:space="preserve">OPERADOR DE BETONEIRA ESTACIONARIA / MISTURADOR                                                                                                                                                                                                                                                                                                                                                                                                                                                           </v>
          </cell>
          <cell r="C10704" t="str">
            <v xml:space="preserve">H     </v>
          </cell>
          <cell r="D10704" t="str">
            <v>CR</v>
          </cell>
          <cell r="E10704" t="str">
            <v>13,71</v>
          </cell>
        </row>
        <row r="10705">
          <cell r="A10705">
            <v>40986</v>
          </cell>
          <cell r="B10705" t="str">
            <v xml:space="preserve">OPERADOR DE BETONEIRA ESTACIONARIA / MISTURADOR (MENSALISTA)                                                                                                                                                                                                                                                                                                                                                                                                                                              </v>
          </cell>
          <cell r="C10705" t="str">
            <v xml:space="preserve">MES   </v>
          </cell>
          <cell r="D10705" t="str">
            <v>CR</v>
          </cell>
          <cell r="E10705" t="str">
            <v>2.422,23</v>
          </cell>
        </row>
        <row r="10706">
          <cell r="A10706">
            <v>4250</v>
          </cell>
          <cell r="B10706" t="str">
            <v xml:space="preserve">OPERADOR DE COMPRESSOR DE AR OU COMPRESSORISTA                                                                                                                                                                                                                                                                                                                                                                                                                                                            </v>
          </cell>
          <cell r="C10706" t="str">
            <v xml:space="preserve">H     </v>
          </cell>
          <cell r="D10706" t="str">
            <v>CR</v>
          </cell>
          <cell r="E10706" t="str">
            <v>18,81</v>
          </cell>
        </row>
        <row r="10707">
          <cell r="A10707">
            <v>40978</v>
          </cell>
          <cell r="B10707" t="str">
            <v xml:space="preserve">OPERADOR DE COMPRESSOR DE AR OU COMPRESSORISTA (MENSALISTA)                                                                                                                                                                                                                                                                                                                                                                                                                                               </v>
          </cell>
          <cell r="C10707" t="str">
            <v xml:space="preserve">MES   </v>
          </cell>
          <cell r="D10707" t="str">
            <v>CR</v>
          </cell>
          <cell r="E10707" t="str">
            <v>3.322,21</v>
          </cell>
        </row>
        <row r="10708">
          <cell r="A10708">
            <v>41043</v>
          </cell>
          <cell r="B10708" t="str">
            <v xml:space="preserve">OPERADOR DE DEMARCADORA DE FAIXAS DE TRAFEGO (MENSALISTA)                                                                                                                                                                                                                                                                                                                                                                                                                                                 </v>
          </cell>
          <cell r="C10708" t="str">
            <v xml:space="preserve">MES   </v>
          </cell>
          <cell r="D10708" t="str">
            <v>CR</v>
          </cell>
          <cell r="E10708" t="str">
            <v>3.089,24</v>
          </cell>
        </row>
        <row r="10709">
          <cell r="A10709">
            <v>44501</v>
          </cell>
          <cell r="B10709" t="str">
            <v xml:space="preserve">OPERADOR DE DEMARCADORA DE FAIXAS DE TRAFEGO HORISTA                                                                                                                                                                                                                                                                                                                                                                                                                                                      </v>
          </cell>
          <cell r="C10709" t="str">
            <v xml:space="preserve">H     </v>
          </cell>
          <cell r="D10709" t="str">
            <v>CR</v>
          </cell>
          <cell r="E10709" t="str">
            <v>17,49</v>
          </cell>
        </row>
        <row r="10710">
          <cell r="A10710">
            <v>4234</v>
          </cell>
          <cell r="B10710" t="str">
            <v xml:space="preserve">OPERADOR DE ESCAVADEIRA                                                                                                                                                                                                                                                                                                                                                                                                                                                                                   </v>
          </cell>
          <cell r="C10710" t="str">
            <v xml:space="preserve">H     </v>
          </cell>
          <cell r="D10710" t="str">
            <v xml:space="preserve">C </v>
          </cell>
          <cell r="E10710" t="str">
            <v>19,18</v>
          </cell>
        </row>
        <row r="10711">
          <cell r="A10711">
            <v>40987</v>
          </cell>
          <cell r="B10711" t="str">
            <v xml:space="preserve">OPERADOR DE ESCAVADEIRA (MENSALISTA)                                                                                                                                                                                                                                                                                                                                                                                                                                                                      </v>
          </cell>
          <cell r="C10711" t="str">
            <v xml:space="preserve">MES   </v>
          </cell>
          <cell r="D10711" t="str">
            <v>CR</v>
          </cell>
          <cell r="E10711" t="str">
            <v>3.384,12</v>
          </cell>
        </row>
        <row r="10712">
          <cell r="A10712">
            <v>4253</v>
          </cell>
          <cell r="B10712" t="str">
            <v xml:space="preserve">OPERADOR DE GUINCHO OU GUINCHEIRO                                                                                                                                                                                                                                                                                                                                                                                                                                                                         </v>
          </cell>
          <cell r="C10712" t="str">
            <v xml:space="preserve">H     </v>
          </cell>
          <cell r="D10712" t="str">
            <v>CR</v>
          </cell>
          <cell r="E10712" t="str">
            <v>16,44</v>
          </cell>
        </row>
        <row r="10713">
          <cell r="A10713">
            <v>40981</v>
          </cell>
          <cell r="B10713" t="str">
            <v xml:space="preserve">OPERADOR DE GUINCHO OU GUINCHEIRO (MENSALISTA)                                                                                                                                                                                                                                                                                                                                                                                                                                                            </v>
          </cell>
          <cell r="C10713" t="str">
            <v xml:space="preserve">MES   </v>
          </cell>
          <cell r="D10713" t="str">
            <v>CR</v>
          </cell>
          <cell r="E10713" t="str">
            <v>2.902,81</v>
          </cell>
        </row>
        <row r="10714">
          <cell r="A10714">
            <v>4254</v>
          </cell>
          <cell r="B10714" t="str">
            <v xml:space="preserve">OPERADOR DE GUINDASTE                                                                                                                                                                                                                                                                                                                                                                                                                                                                                     </v>
          </cell>
          <cell r="C10714" t="str">
            <v xml:space="preserve">H     </v>
          </cell>
          <cell r="D10714" t="str">
            <v>CR</v>
          </cell>
          <cell r="E10714" t="str">
            <v>16,94</v>
          </cell>
        </row>
        <row r="10715">
          <cell r="A10715">
            <v>41036</v>
          </cell>
          <cell r="B10715" t="str">
            <v xml:space="preserve">OPERADOR DE GUINDASTE (MENSALISTA)                                                                                                                                                                                                                                                                                                                                                                                                                                                                        </v>
          </cell>
          <cell r="C10715" t="str">
            <v xml:space="preserve">MES   </v>
          </cell>
          <cell r="D10715" t="str">
            <v>CR</v>
          </cell>
          <cell r="E10715" t="str">
            <v>2.992,25</v>
          </cell>
        </row>
        <row r="10716">
          <cell r="A10716">
            <v>4251</v>
          </cell>
          <cell r="B10716" t="str">
            <v xml:space="preserve">OPERADOR DE JATO ABRASIVO OU JATISTA                                                                                                                                                                                                                                                                                                                                                                                                                                                                      </v>
          </cell>
          <cell r="C10716" t="str">
            <v xml:space="preserve">H     </v>
          </cell>
          <cell r="D10716" t="str">
            <v>CR</v>
          </cell>
          <cell r="E10716" t="str">
            <v>17,16</v>
          </cell>
        </row>
        <row r="10717">
          <cell r="A10717">
            <v>40979</v>
          </cell>
          <cell r="B10717" t="str">
            <v xml:space="preserve">OPERADOR DE JATO ABRASIVO OU JATISTA (MENSALISTA)                                                                                                                                                                                                                                                                                                                                                                                                                                                         </v>
          </cell>
          <cell r="C10717" t="str">
            <v xml:space="preserve">MES   </v>
          </cell>
          <cell r="D10717" t="str">
            <v>CR</v>
          </cell>
          <cell r="E10717" t="str">
            <v>3.029,55</v>
          </cell>
        </row>
        <row r="10718">
          <cell r="A10718">
            <v>4230</v>
          </cell>
          <cell r="B10718" t="str">
            <v xml:space="preserve">OPERADOR DE MAQUINAS E TRATORES DIVERSOS (TERRAPLANAGEM)                                                                                                                                                                                                                                                                                                                                                                                                                                                  </v>
          </cell>
          <cell r="C10718" t="str">
            <v xml:space="preserve">H     </v>
          </cell>
          <cell r="D10718" t="str">
            <v>CR</v>
          </cell>
          <cell r="E10718" t="str">
            <v>18,17</v>
          </cell>
        </row>
        <row r="10719">
          <cell r="A10719">
            <v>40998</v>
          </cell>
          <cell r="B10719" t="str">
            <v xml:space="preserve">OPERADOR DE MAQUINAS E TRATORES DIVERSOS (TERRAPLANAGEM) (MENSALISTA)                                                                                                                                                                                                                                                                                                                                                                                                                                     </v>
          </cell>
          <cell r="C10719" t="str">
            <v xml:space="preserve">MES   </v>
          </cell>
          <cell r="D10719" t="str">
            <v>CR</v>
          </cell>
          <cell r="E10719" t="str">
            <v>3.207,94</v>
          </cell>
        </row>
        <row r="10720">
          <cell r="A10720">
            <v>4257</v>
          </cell>
          <cell r="B10720" t="str">
            <v xml:space="preserve">OPERADOR DE MARTELETE OU MARTELETEIRO                                                                                                                                                                                                                                                                                                                                                                                                                                                                     </v>
          </cell>
          <cell r="C10720" t="str">
            <v xml:space="preserve">H     </v>
          </cell>
          <cell r="D10720" t="str">
            <v>CR</v>
          </cell>
          <cell r="E10720" t="str">
            <v>16,44</v>
          </cell>
        </row>
        <row r="10721">
          <cell r="A10721">
            <v>40982</v>
          </cell>
          <cell r="B10721" t="str">
            <v xml:space="preserve">OPERADOR DE MARTELETE OU MARTELETEIRO (MENSALISTA)                                                                                                                                                                                                                                                                                                                                                                                                                                                        </v>
          </cell>
          <cell r="C10721" t="str">
            <v xml:space="preserve">MES   </v>
          </cell>
          <cell r="D10721" t="str">
            <v>CR</v>
          </cell>
          <cell r="E10721" t="str">
            <v>2.902,81</v>
          </cell>
        </row>
        <row r="10722">
          <cell r="A10722">
            <v>4240</v>
          </cell>
          <cell r="B10722" t="str">
            <v xml:space="preserve">OPERADOR DE MOTO SCRAPER                                                                                                                                                                                                                                                                                                                                                                                                                                                                                  </v>
          </cell>
          <cell r="C10722" t="str">
            <v xml:space="preserve">H     </v>
          </cell>
          <cell r="D10722" t="str">
            <v>CR</v>
          </cell>
          <cell r="E10722" t="str">
            <v>17,80</v>
          </cell>
        </row>
        <row r="10723">
          <cell r="A10723">
            <v>41026</v>
          </cell>
          <cell r="B10723" t="str">
            <v xml:space="preserve">OPERADOR DE MOTO SCRAPER (MENSALISTA)                                                                                                                                                                                                                                                                                                                                                                                                                                                                     </v>
          </cell>
          <cell r="C10723" t="str">
            <v xml:space="preserve">MES   </v>
          </cell>
          <cell r="D10723" t="str">
            <v>CR</v>
          </cell>
          <cell r="E10723" t="str">
            <v>3.141,89</v>
          </cell>
        </row>
        <row r="10724">
          <cell r="A10724">
            <v>4239</v>
          </cell>
          <cell r="B10724" t="str">
            <v xml:space="preserve">OPERADOR DE MOTONIVELADORA                                                                                                                                                                                                                                                                                                                                                                                                                                                                                </v>
          </cell>
          <cell r="C10724" t="str">
            <v xml:space="preserve">H     </v>
          </cell>
          <cell r="D10724" t="str">
            <v>CR</v>
          </cell>
          <cell r="E10724" t="str">
            <v>21,84</v>
          </cell>
        </row>
        <row r="10725">
          <cell r="A10725">
            <v>41024</v>
          </cell>
          <cell r="B10725" t="str">
            <v xml:space="preserve">OPERADOR DE MOTONIVELADORA (MENSALISTA)                                                                                                                                                                                                                                                                                                                                                                                                                                                                   </v>
          </cell>
          <cell r="C10725" t="str">
            <v xml:space="preserve">MES   </v>
          </cell>
          <cell r="D10725" t="str">
            <v>CR</v>
          </cell>
          <cell r="E10725" t="str">
            <v>3.854,53</v>
          </cell>
        </row>
        <row r="10726">
          <cell r="A10726">
            <v>4248</v>
          </cell>
          <cell r="B10726" t="str">
            <v xml:space="preserve">OPERADOR DE PA CARREGADEIRA                                                                                                                                                                                                                                                                                                                                                                                                                                                                               </v>
          </cell>
          <cell r="C10726" t="str">
            <v xml:space="preserve">H     </v>
          </cell>
          <cell r="D10726" t="str">
            <v>CR</v>
          </cell>
          <cell r="E10726" t="str">
            <v>20,54</v>
          </cell>
        </row>
        <row r="10727">
          <cell r="A10727">
            <v>41033</v>
          </cell>
          <cell r="B10727" t="str">
            <v xml:space="preserve">OPERADOR DE PA CARREGADEIRA (MENSALISTA)                                                                                                                                                                                                                                                                                                                                                                                                                                                                  </v>
          </cell>
          <cell r="C10727" t="str">
            <v xml:space="preserve">MES   </v>
          </cell>
          <cell r="D10727" t="str">
            <v>CR</v>
          </cell>
          <cell r="E10727" t="str">
            <v>3.625,53</v>
          </cell>
        </row>
        <row r="10728">
          <cell r="A10728">
            <v>41040</v>
          </cell>
          <cell r="B10728" t="str">
            <v xml:space="preserve">OPERADOR DE PAVIMENTADORA / MESA VIBROACABADORA (MENSALISTA)                                                                                                                                                                                                                                                                                                                                                                                                                                              </v>
          </cell>
          <cell r="C10728" t="str">
            <v xml:space="preserve">MES   </v>
          </cell>
          <cell r="D10728" t="str">
            <v>CR</v>
          </cell>
          <cell r="E10728" t="str">
            <v>3.243,69</v>
          </cell>
        </row>
        <row r="10729">
          <cell r="A10729">
            <v>44500</v>
          </cell>
          <cell r="B10729" t="str">
            <v xml:space="preserve">OPERADOR DE PAVIMENTADORA / MESA VIBROACABADORA HORISTA                                                                                                                                                                                                                                                                                                                                                                                                                                                   </v>
          </cell>
          <cell r="C10729" t="str">
            <v xml:space="preserve">H     </v>
          </cell>
          <cell r="D10729" t="str">
            <v>CR</v>
          </cell>
          <cell r="E10729" t="str">
            <v>18,37</v>
          </cell>
        </row>
        <row r="10730">
          <cell r="A10730">
            <v>4238</v>
          </cell>
          <cell r="B10730" t="str">
            <v xml:space="preserve">OPERADOR DE ROLO COMPACTADOR                                                                                                                                                                                                                                                                                                                                                                                                                                                                              </v>
          </cell>
          <cell r="C10730" t="str">
            <v xml:space="preserve">H     </v>
          </cell>
          <cell r="D10730" t="str">
            <v>CR</v>
          </cell>
          <cell r="E10730" t="str">
            <v>16,44</v>
          </cell>
        </row>
        <row r="10731">
          <cell r="A10731">
            <v>41012</v>
          </cell>
          <cell r="B10731" t="str">
            <v xml:space="preserve">OPERADOR DE ROLO COMPACTADOR (MENSALISTA)                                                                                                                                                                                                                                                                                                                                                                                                                                                                 </v>
          </cell>
          <cell r="C10731" t="str">
            <v xml:space="preserve">MES   </v>
          </cell>
          <cell r="D10731" t="str">
            <v>CR</v>
          </cell>
          <cell r="E10731" t="str">
            <v>2.902,84</v>
          </cell>
        </row>
        <row r="10732">
          <cell r="A10732">
            <v>4237</v>
          </cell>
          <cell r="B10732" t="str">
            <v xml:space="preserve">OPERADOR DE TRATOR - EXCLUSIVE AGROPECUARIA                                                                                                                                                                                                                                                                                                                                                                                                                                                               </v>
          </cell>
          <cell r="C10732" t="str">
            <v xml:space="preserve">H     </v>
          </cell>
          <cell r="D10732" t="str">
            <v>CR</v>
          </cell>
          <cell r="E10732" t="str">
            <v>20,06</v>
          </cell>
        </row>
        <row r="10733">
          <cell r="A10733">
            <v>41002</v>
          </cell>
          <cell r="B10733" t="str">
            <v xml:space="preserve">OPERADOR DE TRATOR - EXCLUSIVE AGROPECUARIA (MENSALISTA)                                                                                                                                                                                                                                                                                                                                                                                                                                                  </v>
          </cell>
          <cell r="C10733" t="str">
            <v xml:space="preserve">MES   </v>
          </cell>
          <cell r="D10733" t="str">
            <v>CR</v>
          </cell>
          <cell r="E10733" t="str">
            <v>3.542,33</v>
          </cell>
        </row>
        <row r="10734">
          <cell r="A10734">
            <v>4233</v>
          </cell>
          <cell r="B10734" t="str">
            <v xml:space="preserve">OPERADOR DE USINA DE ASFALTO, DE SOLOS OU DE CONCRETO                                                                                                                                                                                                                                                                                                                                                                                                                                                     </v>
          </cell>
          <cell r="C10734" t="str">
            <v xml:space="preserve">H     </v>
          </cell>
          <cell r="D10734" t="str">
            <v>CR</v>
          </cell>
          <cell r="E10734" t="str">
            <v>15,78</v>
          </cell>
        </row>
        <row r="10735">
          <cell r="A10735">
            <v>41001</v>
          </cell>
          <cell r="B10735" t="str">
            <v xml:space="preserve">OPERADOR DE USINA DE ASFALTO, DE SOLOS OU DE CONCRETO (MENSALISTA)                                                                                                                                                                                                                                                                                                                                                                                                                                        </v>
          </cell>
          <cell r="C10735" t="str">
            <v xml:space="preserve">MES   </v>
          </cell>
          <cell r="D10735" t="str">
            <v>CR</v>
          </cell>
          <cell r="E10735" t="str">
            <v>2.785,58</v>
          </cell>
        </row>
        <row r="10736">
          <cell r="A10736">
            <v>2</v>
          </cell>
          <cell r="B10736" t="str">
            <v xml:space="preserve">OXIGENIO, RECARGA PARA CILINDRO DE CONJUNTO OXICORTE GRANDE                                                                                                                                                                                                                                                                                                                                                                                                                                               </v>
          </cell>
          <cell r="C10736" t="str">
            <v xml:space="preserve">M3    </v>
          </cell>
          <cell r="D10736" t="str">
            <v>AS</v>
          </cell>
          <cell r="E10736" t="str">
            <v>15,92</v>
          </cell>
        </row>
        <row r="10737">
          <cell r="A10737">
            <v>36517</v>
          </cell>
          <cell r="B10737" t="str">
            <v xml:space="preserve">PA CARREGADEIRA SOBRE RODAS, POTENCIA BRUTA *127* CV, CAPACIDADE DA CACAMBA DE 2,0 A 2,4 M3, PESO OPERACIONAL MAXIMO DE 10330 KG                                                                                                                                                                                                                                                                                                                                                                          </v>
          </cell>
          <cell r="C10737" t="str">
            <v xml:space="preserve">UN    </v>
          </cell>
          <cell r="D10737" t="str">
            <v>AS</v>
          </cell>
          <cell r="E10737" t="str">
            <v>568.320,00</v>
          </cell>
        </row>
        <row r="10738">
          <cell r="A10738">
            <v>4262</v>
          </cell>
          <cell r="B10738" t="str">
            <v xml:space="preserve">PA CARREGADEIRA SOBRE RODAS, POTENCIA LIQUIDA 128 HP, CAPACIDADE DA CACAMBA DE 1,7 A 2,8 M3, PESO OPERACIONAL MAXIMO DE 11632 KG                                                                                                                                                                                                                                                                                                                                                                          </v>
          </cell>
          <cell r="C10738" t="str">
            <v xml:space="preserve">UN    </v>
          </cell>
          <cell r="D10738" t="str">
            <v>AS</v>
          </cell>
          <cell r="E10738" t="str">
            <v>640.000,00</v>
          </cell>
        </row>
        <row r="10739">
          <cell r="A10739">
            <v>4263</v>
          </cell>
          <cell r="B10739" t="str">
            <v xml:space="preserve">PA CARREGADEIRA SOBRE RODAS, POTENCIA LIQUIDA 197 HP, CAPACIDADE DA CACAMBA DE 2,5 A 3,5 M3, PESO OPERACIONAL MAXIMO DE 18338 KG                                                                                                                                                                                                                                                                                                                                                                          </v>
          </cell>
          <cell r="C10739" t="str">
            <v xml:space="preserve">UN    </v>
          </cell>
          <cell r="D10739" t="str">
            <v>AS</v>
          </cell>
          <cell r="E10739" t="str">
            <v>887.466,62</v>
          </cell>
        </row>
        <row r="10740">
          <cell r="A10740">
            <v>36518</v>
          </cell>
          <cell r="B10740" t="str">
            <v xml:space="preserve">PA CARREGADEIRA SOBRE RODAS, POTENCIA LIQUIDA 213 HP, CAPACIDADE DA CACAMBA DE 1,9 A 3,5 M3, PESO OPERACIONAL MAXIMO DE 19234 KG                                                                                                                                                                                                                                                                                                                                                                          </v>
          </cell>
          <cell r="C10740" t="str">
            <v xml:space="preserve">UN    </v>
          </cell>
          <cell r="D10740" t="str">
            <v>AS</v>
          </cell>
          <cell r="E10740" t="str">
            <v>1.010.346,62</v>
          </cell>
        </row>
        <row r="10741">
          <cell r="A10741">
            <v>14221</v>
          </cell>
          <cell r="B10741" t="str">
            <v xml:space="preserve">PA CARREGADEIRA SOBRE RODAS, POTENCIA 152 HP, CAPACIDADE DA CACAMBA DE 1,53 A 2,30 M3, PESO OPERACIONAL MAXIMO DE 10216 KG                                                                                                                                                                                                                                                                                                                                                                                </v>
          </cell>
          <cell r="C10741" t="str">
            <v xml:space="preserve">UN    </v>
          </cell>
          <cell r="D10741" t="str">
            <v>AS</v>
          </cell>
          <cell r="E10741" t="str">
            <v>589.653,31</v>
          </cell>
        </row>
        <row r="10742">
          <cell r="A10742">
            <v>38402</v>
          </cell>
          <cell r="B10742" t="str">
            <v xml:space="preserve">PA DE LIXO PLASTICA, CABO LONGO                                                                                                                                                                                                                                                                                                                                                                                                                                                                           </v>
          </cell>
          <cell r="C10742" t="str">
            <v xml:space="preserve">UN    </v>
          </cell>
          <cell r="D10742" t="str">
            <v>CR</v>
          </cell>
          <cell r="E10742" t="str">
            <v>11,52</v>
          </cell>
        </row>
        <row r="10743">
          <cell r="A10743">
            <v>3412</v>
          </cell>
          <cell r="B10743" t="str">
            <v xml:space="preserve">PAINEL DE LA DE VIDRO SEM REVESTIMENTO PSI 20, E = 25 MM, DE 1200 X 600 MM                                                                                                                                                                                                                                                                                                                                                                                                                                </v>
          </cell>
          <cell r="C10743" t="str">
            <v xml:space="preserve">M2    </v>
          </cell>
          <cell r="D10743" t="str">
            <v>AS</v>
          </cell>
          <cell r="E10743" t="str">
            <v>25,63</v>
          </cell>
        </row>
        <row r="10744">
          <cell r="A10744">
            <v>3413</v>
          </cell>
          <cell r="B10744" t="str">
            <v xml:space="preserve">PAINEL DE LA DE VIDRO SEM REVESTIMENTO PSI 20, E = 50 MM, DE 1200 X 600 MM                                                                                                                                                                                                                                                                                                                                                                                                                                </v>
          </cell>
          <cell r="C10744" t="str">
            <v xml:space="preserve">M2    </v>
          </cell>
          <cell r="D10744" t="str">
            <v>AS</v>
          </cell>
          <cell r="E10744" t="str">
            <v>57,71</v>
          </cell>
        </row>
        <row r="10745">
          <cell r="A10745">
            <v>39744</v>
          </cell>
          <cell r="B10745" t="str">
            <v xml:space="preserve">PAINEL DE LA DE VIDRO SEM REVESTIMENTO PSI 40, E = 25 MM, DE 1200 X 600 MM                                                                                                                                                                                                                                                                                                                                                                                                                                </v>
          </cell>
          <cell r="C10745" t="str">
            <v xml:space="preserve">M2    </v>
          </cell>
          <cell r="D10745" t="str">
            <v>AS</v>
          </cell>
          <cell r="E10745" t="str">
            <v>44,81</v>
          </cell>
        </row>
        <row r="10746">
          <cell r="A10746">
            <v>39745</v>
          </cell>
          <cell r="B10746" t="str">
            <v xml:space="preserve">PAINEL DE LA DE VIDRO SEM REVESTIMENTO PSI 40, E = 50 MM, DE 1200 X 600 MM                                                                                                                                                                                                                                                                                                                                                                                                                                </v>
          </cell>
          <cell r="C10746" t="str">
            <v xml:space="preserve">M2    </v>
          </cell>
          <cell r="D10746" t="str">
            <v>AS</v>
          </cell>
          <cell r="E10746" t="str">
            <v>94,57</v>
          </cell>
        </row>
        <row r="10747">
          <cell r="A10747">
            <v>39637</v>
          </cell>
          <cell r="B10747" t="str">
            <v xml:space="preserve">PAINEL ESTRUTURAL PARA LAJE SECA REVESTIDO EM PLACA CIMENTICIA, DE 1,20 X 2,50 M, E = 23 MM                                                                                                                                                                                                                                                                                                                                                                                                               </v>
          </cell>
          <cell r="C10747" t="str">
            <v xml:space="preserve">M2    </v>
          </cell>
          <cell r="D10747" t="str">
            <v>CR</v>
          </cell>
          <cell r="E10747" t="str">
            <v>139,17</v>
          </cell>
        </row>
        <row r="10748">
          <cell r="A10748">
            <v>39638</v>
          </cell>
          <cell r="B10748" t="str">
            <v xml:space="preserve">PAINEL ESTRUTURAL PARA LAJE SECA REVESTIDO EM PLACA CIMENTICIA, DE 1,20 X 2,50 M, E = 40 MM                                                                                                                                                                                                                                                                                                                                                                                                               </v>
          </cell>
          <cell r="C10748" t="str">
            <v xml:space="preserve">M2    </v>
          </cell>
          <cell r="D10748" t="str">
            <v>CR</v>
          </cell>
          <cell r="E10748" t="str">
            <v>157,48</v>
          </cell>
        </row>
        <row r="10749">
          <cell r="A10749">
            <v>39639</v>
          </cell>
          <cell r="B10749" t="str">
            <v xml:space="preserve">PAINEL ESTRUTURAL PARA LAJE SECA REVESTIDO EM PLACA CIMENTICIA, DE 1,20 X 2,50 M, E = 55 MM                                                                                                                                                                                                                                                                                                                                                                                                               </v>
          </cell>
          <cell r="C10749" t="str">
            <v xml:space="preserve">M2    </v>
          </cell>
          <cell r="D10749" t="str">
            <v>CR</v>
          </cell>
          <cell r="E10749" t="str">
            <v>237,59</v>
          </cell>
        </row>
        <row r="10750">
          <cell r="A10750">
            <v>39517</v>
          </cell>
          <cell r="B10750" t="str">
            <v xml:space="preserve">PAINEL TERMOISOLANTE PARA FECHAMENTOS VERTICAIS (INCLUI PARAFUSOS DE FIXACAO) REVESTIDO EM ACO GALVALUME, LARGURA UTIL DE 1100 MM, REVESTIMENTO COM ESPESSURA DE 0,50 MM, COM PRE-PINTURA NAS DUAS FACES, NUCLEO EM POLIURETANO (PUR) COM ESPESSURA 40/50 MM                                                                                                                                                                                                                                              </v>
          </cell>
          <cell r="C10750" t="str">
            <v xml:space="preserve">M2    </v>
          </cell>
          <cell r="D10750" t="str">
            <v>AS</v>
          </cell>
          <cell r="E10750" t="str">
            <v>241,46</v>
          </cell>
        </row>
        <row r="10751">
          <cell r="A10751">
            <v>39518</v>
          </cell>
          <cell r="B10751" t="str">
            <v xml:space="preserve">PAINEL TERMOISOLANTE PARA FECHAMENTOS VERTICAIS (INCLUI PARAFUSOS DE FIXACAO) REVESTIDO EM ACO GALVALUME, LARGURA UTIL DE 1100 MM, REVESTIMENTO COM ESPESSURA DE 0,50 MM, COM PRE-PINTURA NAS DUAS FACES, NUCLEO EM POLIURETANO (PUR) COM ESPESSURA 70/80 MM                                                                                                                                                                                                                                              </v>
          </cell>
          <cell r="C10751" t="str">
            <v xml:space="preserve">M2    </v>
          </cell>
          <cell r="D10751" t="str">
            <v>AS</v>
          </cell>
          <cell r="E10751" t="str">
            <v>286,27</v>
          </cell>
        </row>
        <row r="10752">
          <cell r="A10752">
            <v>38366</v>
          </cell>
          <cell r="B10752" t="str">
            <v xml:space="preserve">PAPEL KRAFT BETUMADO                                                                                                                                                                                                                                                                                                                                                                                                                                                                                      </v>
          </cell>
          <cell r="C10752" t="str">
            <v xml:space="preserve">M2    </v>
          </cell>
          <cell r="D10752" t="str">
            <v>CR</v>
          </cell>
          <cell r="E10752" t="str">
            <v>8,53</v>
          </cell>
        </row>
        <row r="10753">
          <cell r="A10753">
            <v>11703</v>
          </cell>
          <cell r="B10753" t="str">
            <v xml:space="preserve">PAPELEIRA DE PAREDE EM METAL CROMADO SEM TAMPA                                                                                                                                                                                                                                                                                                                                                                                                                                                            </v>
          </cell>
          <cell r="C10753" t="str">
            <v xml:space="preserve">UN    </v>
          </cell>
          <cell r="D10753" t="str">
            <v>CR</v>
          </cell>
          <cell r="E10753" t="str">
            <v>68,17</v>
          </cell>
        </row>
        <row r="10754">
          <cell r="A10754">
            <v>37400</v>
          </cell>
          <cell r="B10754" t="str">
            <v xml:space="preserve">PAPELEIRA PLASTICA TIPO DISPENSER PARA PAPEL HIGIENICO ROLAO                                                                                                                                                                                                                                                                                                                                                                                                                                              </v>
          </cell>
          <cell r="C10754" t="str">
            <v xml:space="preserve">UN    </v>
          </cell>
          <cell r="D10754" t="str">
            <v>CR</v>
          </cell>
          <cell r="E10754" t="str">
            <v>47,84</v>
          </cell>
        </row>
        <row r="10755">
          <cell r="A10755">
            <v>25400</v>
          </cell>
          <cell r="B10755" t="str">
            <v xml:space="preserve">PAR DE TABELAS DE BASQUETE EM COMPENSADO NAVAL, OFICIAL, 1800 X 1200 MM, INCLUINDO ARO DE METAL E REDE EM POLIPROPILENO 100% (SEM SUPORTE DE FIXACAO)                                                                                                                                                                                                                                                                                                                                                     </v>
          </cell>
          <cell r="C10755" t="str">
            <v xml:space="preserve">UN    </v>
          </cell>
          <cell r="D10755" t="str">
            <v>CR</v>
          </cell>
          <cell r="E10755" t="str">
            <v>4.055,32</v>
          </cell>
        </row>
        <row r="10756">
          <cell r="A10756">
            <v>4276</v>
          </cell>
          <cell r="B10756" t="str">
            <v xml:space="preserve">PARA-RAIOS DE DISTRIBUICAO, TENSAO NOMINAL 15 KV, CORRENTE NOMINAL DE DESCARGA 5 KA                                                                                                                                                                                                                                                                                                                                                                                                                       </v>
          </cell>
          <cell r="C10756" t="str">
            <v xml:space="preserve">UN    </v>
          </cell>
          <cell r="D10756" t="str">
            <v>CR</v>
          </cell>
          <cell r="E10756" t="str">
            <v>189,36</v>
          </cell>
        </row>
        <row r="10757">
          <cell r="A10757">
            <v>4273</v>
          </cell>
          <cell r="B10757" t="str">
            <v xml:space="preserve">PARA-RAIOS DE DISTRIBUICAO, TENSAO NOMINAL 30 KV, CORRENTE NOMINAL DE DESCARGA 10 KA                                                                                                                                                                                                                                                                                                                                                                                                                      </v>
          </cell>
          <cell r="C10757" t="str">
            <v xml:space="preserve">UN    </v>
          </cell>
          <cell r="D10757" t="str">
            <v>CR</v>
          </cell>
          <cell r="E10757" t="str">
            <v>343,81</v>
          </cell>
        </row>
        <row r="10758">
          <cell r="A10758">
            <v>4274</v>
          </cell>
          <cell r="B10758" t="str">
            <v xml:space="preserve">PARA-RAIOS TIPO FRANKLIN 350 MM, EM LATAO CROMADO, DUAS DESCIDAS, PARA PROTECAO DE EDIFICACOES CONTRA DESCARGAS ATMOSFERICAS                                                                                                                                                                                                                                                                                                                                                                              </v>
          </cell>
          <cell r="C10758" t="str">
            <v xml:space="preserve">UN    </v>
          </cell>
          <cell r="D10758" t="str">
            <v xml:space="preserve">C </v>
          </cell>
          <cell r="E10758" t="str">
            <v>125,78</v>
          </cell>
        </row>
        <row r="10759">
          <cell r="A10759">
            <v>39438</v>
          </cell>
          <cell r="B10759" t="str">
            <v xml:space="preserve">PARAFUSO CABECA TROMBETA E PONTA AGULHA (GN55), COMPRIMENTO 55 MM, EM ACO FOSFATIZADO, PARA FIXAR CHAPA DE GESSO EM PERFIL DRYWALL METALICO MAXIMO 0,7 MM                                                                                                                                                                                                                                                                                                                                                 </v>
          </cell>
          <cell r="C10759" t="str">
            <v xml:space="preserve">UN    </v>
          </cell>
          <cell r="D10759" t="str">
            <v>AS</v>
          </cell>
          <cell r="E10759" t="str">
            <v>0,29</v>
          </cell>
        </row>
        <row r="10760">
          <cell r="A10760">
            <v>11963</v>
          </cell>
          <cell r="B10760" t="str">
            <v xml:space="preserve">PARAFUSO DE ACO TIPO CHUMBADOR PARABOLT, DIAMETRO 1/2", COMPRIMENTO 75 MM                                                                                                                                                                                                                                                                                                                                                                                                                                 </v>
          </cell>
          <cell r="C10760" t="str">
            <v xml:space="preserve">UN    </v>
          </cell>
          <cell r="D10760" t="str">
            <v>AS</v>
          </cell>
          <cell r="E10760" t="str">
            <v>10,62</v>
          </cell>
        </row>
        <row r="10761">
          <cell r="A10761">
            <v>11964</v>
          </cell>
          <cell r="B10761" t="str">
            <v xml:space="preserve">PARAFUSO DE ACO TIPO CHUMBADOR PARABOLT, DIAMETRO 3/8", COMPRIMENTO 75 MM                                                                                                                                                                                                                                                                                                                                                                                                                                 </v>
          </cell>
          <cell r="C10761" t="str">
            <v xml:space="preserve">UN    </v>
          </cell>
          <cell r="D10761" t="str">
            <v>AS</v>
          </cell>
          <cell r="E10761" t="str">
            <v>2,68</v>
          </cell>
        </row>
        <row r="10762">
          <cell r="A10762">
            <v>4379</v>
          </cell>
          <cell r="B10762" t="str">
            <v xml:space="preserve">PARAFUSO DE ACO ZINCADO COM ROSCA SOBERBA, CABECA CHATA E FENDA SIMPLES, DIAMETRO 2,5 MM, COMPRIMENTO * 9,5 * MM                                                                                                                                                                                                                                                                                                                                                                                          </v>
          </cell>
          <cell r="C10762" t="str">
            <v xml:space="preserve">UN    </v>
          </cell>
          <cell r="D10762" t="str">
            <v>AS</v>
          </cell>
          <cell r="E10762" t="str">
            <v>0,05</v>
          </cell>
        </row>
        <row r="10763">
          <cell r="A10763">
            <v>4377</v>
          </cell>
          <cell r="B10763" t="str">
            <v xml:space="preserve">PARAFUSO DE ACO ZINCADO COM ROSCA SOBERBA, CABECA CHATA E FENDA SIMPLES, DIAMETRO 4,2 MM, COMPRIMENTO * 32 * MM                                                                                                                                                                                                                                                                                                                                                                                           </v>
          </cell>
          <cell r="C10763" t="str">
            <v xml:space="preserve">UN    </v>
          </cell>
          <cell r="D10763" t="str">
            <v>AS</v>
          </cell>
          <cell r="E10763" t="str">
            <v>0,21</v>
          </cell>
        </row>
        <row r="10764">
          <cell r="A10764">
            <v>4356</v>
          </cell>
          <cell r="B10764" t="str">
            <v xml:space="preserve">PARAFUSO DE ACO ZINCADO COM ROSCA SOBERBA, CABECA CHATA E FENDA SIMPLES, DIAMETRO 4,8 MM, COMPRIMENTO 45 MM                                                                                                                                                                                                                                                                                                                                                                                               </v>
          </cell>
          <cell r="C10764" t="str">
            <v xml:space="preserve">UN    </v>
          </cell>
          <cell r="D10764" t="str">
            <v>AS</v>
          </cell>
          <cell r="E10764" t="str">
            <v>0,29</v>
          </cell>
        </row>
        <row r="10765">
          <cell r="A10765">
            <v>13246</v>
          </cell>
          <cell r="B10765" t="str">
            <v xml:space="preserve">PARAFUSO DE FERRO POLIDO, SEXTAVADO, COM ROSCA INTEIRA, DIAMETRO 5/16", COMPRIMENTO 3/4", COM PORCA E ARRUELA LISA LEVE                                                                                                                                                                                                                                                                                                                                                                                   </v>
          </cell>
          <cell r="C10765" t="str">
            <v xml:space="preserve">UN    </v>
          </cell>
          <cell r="D10765" t="str">
            <v>AS</v>
          </cell>
          <cell r="E10765" t="str">
            <v>0,50</v>
          </cell>
        </row>
        <row r="10766">
          <cell r="A10766">
            <v>4346</v>
          </cell>
          <cell r="B10766" t="str">
            <v xml:space="preserve">PARAFUSO DE FERRO POLIDO, SEXTAVADO, COM ROSCA PARCIAL, DIAMETRO 5/8", COMPRIMENTO 6", COM PORCA E ARRUELA DE PRESSAO MEDIA                                                                                                                                                                                                                                                                                                                                                                               </v>
          </cell>
          <cell r="C10766" t="str">
            <v xml:space="preserve">UN    </v>
          </cell>
          <cell r="D10766" t="str">
            <v>AS</v>
          </cell>
          <cell r="E10766" t="str">
            <v>11,38</v>
          </cell>
        </row>
        <row r="10767">
          <cell r="A10767">
            <v>11955</v>
          </cell>
          <cell r="B10767" t="str">
            <v xml:space="preserve">PARAFUSO DE LATAO COM ACABAMENTO CROMADO PARA FIXAR PECA SANITARIA, INCLUI PORCA CEGA, ARRUELA E BUCHA DE NYLON TAMANHO S-10                                                                                                                                                                                                                                                                                                                                                                              </v>
          </cell>
          <cell r="C10767" t="str">
            <v xml:space="preserve">UN    </v>
          </cell>
          <cell r="D10767" t="str">
            <v>AS</v>
          </cell>
          <cell r="E10767" t="str">
            <v>4,98</v>
          </cell>
        </row>
        <row r="10768">
          <cell r="A10768">
            <v>11960</v>
          </cell>
          <cell r="B10768" t="str">
            <v xml:space="preserve">PARAFUSO DE LATAO COM ROSCA SOBERBA, CABECA CHATA E FENDA SIMPLES, DIAMETRO 2,5 MM, COMPRIMENTO 12 MM                                                                                                                                                                                                                                                                                                                                                                                                     </v>
          </cell>
          <cell r="C10768" t="str">
            <v xml:space="preserve">UN    </v>
          </cell>
          <cell r="D10768" t="str">
            <v>AS</v>
          </cell>
          <cell r="E10768" t="str">
            <v>0,16</v>
          </cell>
        </row>
        <row r="10769">
          <cell r="A10769">
            <v>4333</v>
          </cell>
          <cell r="B10769" t="str">
            <v xml:space="preserve">PARAFUSO DE LATAO COM ROSCA SOBERBA, CABECA CHATA E FENDA SIMPLES, DIAMETRO 3,2 MM, COMPRIMENTO 16 MM                                                                                                                                                                                                                                                                                                                                                                                                     </v>
          </cell>
          <cell r="C10769" t="str">
            <v xml:space="preserve">UN    </v>
          </cell>
          <cell r="D10769" t="str">
            <v>AS</v>
          </cell>
          <cell r="E10769" t="str">
            <v>0,29</v>
          </cell>
        </row>
        <row r="10770">
          <cell r="A10770">
            <v>4358</v>
          </cell>
          <cell r="B10770" t="str">
            <v xml:space="preserve">PARAFUSO DE LATAO COM ROSCA SOBERBA, CABECA CHATA E FENDA SIMPLES, DIAMETRO 4,8 MM, COMPRIMENTO 65 MM                                                                                                                                                                                                                                                                                                                                                                                                     </v>
          </cell>
          <cell r="C10770" t="str">
            <v xml:space="preserve">UN    </v>
          </cell>
          <cell r="D10770" t="str">
            <v>AS</v>
          </cell>
          <cell r="E10770" t="str">
            <v>2,28</v>
          </cell>
        </row>
        <row r="10771">
          <cell r="A10771">
            <v>39435</v>
          </cell>
          <cell r="B10771" t="str">
            <v xml:space="preserve">PARAFUSO DRY WALL, EM ACO FOSFATIZADO, CABECA TROMBETA E PONTA AGULHA (TA), COMPRIMENTO 25 MM                                                                                                                                                                                                                                                                                                                                                                                                             </v>
          </cell>
          <cell r="C10771" t="str">
            <v xml:space="preserve">UN    </v>
          </cell>
          <cell r="D10771" t="str">
            <v>AS</v>
          </cell>
          <cell r="E10771" t="str">
            <v>0,11</v>
          </cell>
        </row>
        <row r="10772">
          <cell r="A10772">
            <v>39436</v>
          </cell>
          <cell r="B10772" t="str">
            <v xml:space="preserve">PARAFUSO DRY WALL, EM ACO FOSFATIZADO, CABECA TROMBETA E PONTA AGULHA (TA), COMPRIMENTO 35 MM                                                                                                                                                                                                                                                                                                                                                                                                             </v>
          </cell>
          <cell r="C10772" t="str">
            <v xml:space="preserve">UN    </v>
          </cell>
          <cell r="D10772" t="str">
            <v>AS</v>
          </cell>
          <cell r="E10772" t="str">
            <v>0,19</v>
          </cell>
        </row>
        <row r="10773">
          <cell r="A10773">
            <v>39437</v>
          </cell>
          <cell r="B10773" t="str">
            <v xml:space="preserve">PARAFUSO DRY WALL, EM ACO FOSFATIZADO, CABECA TROMBETA E PONTA AGULHA (TA), COMPRIMENTO 45 MM                                                                                                                                                                                                                                                                                                                                                                                                             </v>
          </cell>
          <cell r="C10773" t="str">
            <v xml:space="preserve">UN    </v>
          </cell>
          <cell r="D10773" t="str">
            <v>AS</v>
          </cell>
          <cell r="E10773" t="str">
            <v>0,25</v>
          </cell>
        </row>
        <row r="10774">
          <cell r="A10774">
            <v>39439</v>
          </cell>
          <cell r="B10774" t="str">
            <v xml:space="preserve">PARAFUSO DRY WALL, EM ACO FOSFATIZADO, CABECA TROMBETA E PONTA BROCA (TB), COMPRIMENTO 25 MM                                                                                                                                                                                                                                                                                                                                                                                                              </v>
          </cell>
          <cell r="C10774" t="str">
            <v xml:space="preserve">UN    </v>
          </cell>
          <cell r="D10774" t="str">
            <v>AS</v>
          </cell>
          <cell r="E10774" t="str">
            <v>0,17</v>
          </cell>
        </row>
        <row r="10775">
          <cell r="A10775">
            <v>39440</v>
          </cell>
          <cell r="B10775" t="str">
            <v xml:space="preserve">PARAFUSO DRY WALL, EM ACO FOSFATIZADO, CABECA TROMBETA E PONTA BROCA (TB), COMPRIMENTO 35 MM                                                                                                                                                                                                                                                                                                                                                                                                              </v>
          </cell>
          <cell r="C10775" t="str">
            <v xml:space="preserve">UN    </v>
          </cell>
          <cell r="D10775" t="str">
            <v>AS</v>
          </cell>
          <cell r="E10775" t="str">
            <v>0,22</v>
          </cell>
        </row>
        <row r="10776">
          <cell r="A10776">
            <v>39441</v>
          </cell>
          <cell r="B10776" t="str">
            <v xml:space="preserve">PARAFUSO DRY WALL, EM ACO FOSFATIZADO, CABECA TROMBETA E PONTA BROCA (TB), COMPRIMENTO 45 MM                                                                                                                                                                                                                                                                                                                                                                                                              </v>
          </cell>
          <cell r="C10776" t="str">
            <v xml:space="preserve">UN    </v>
          </cell>
          <cell r="D10776" t="str">
            <v>AS</v>
          </cell>
          <cell r="E10776" t="str">
            <v>0,28</v>
          </cell>
        </row>
        <row r="10777">
          <cell r="A10777">
            <v>39442</v>
          </cell>
          <cell r="B10777" t="str">
            <v xml:space="preserve">PARAFUSO DRY WALL, EM ACO ZINCADO, CABECA LENTILHA E PONTA AGULHA (LA), LARGURA 4,2 MM, COMPRIMENTO 13 MM                                                                                                                                                                                                                                                                                                                                                                                                 </v>
          </cell>
          <cell r="C10777" t="str">
            <v xml:space="preserve">UN    </v>
          </cell>
          <cell r="D10777" t="str">
            <v>AS</v>
          </cell>
          <cell r="E10777" t="str">
            <v>0,20</v>
          </cell>
        </row>
        <row r="10778">
          <cell r="A10778">
            <v>39443</v>
          </cell>
          <cell r="B10778" t="str">
            <v xml:space="preserve">PARAFUSO DRY WALL, EM ACO ZINCADO, CABECA LENTILHA E PONTA BROCA (LB), LARGURA 4,2 MM, COMPRIMENTO 13 MM                                                                                                                                                                                                                                                                                                                                                                                                  </v>
          </cell>
          <cell r="C10778" t="str">
            <v xml:space="preserve">UN    </v>
          </cell>
          <cell r="D10778" t="str">
            <v>AS</v>
          </cell>
          <cell r="E10778" t="str">
            <v>0,27</v>
          </cell>
        </row>
        <row r="10779">
          <cell r="A10779">
            <v>4329</v>
          </cell>
          <cell r="B10779" t="str">
            <v xml:space="preserve">PARAFUSO EM ACO GALVANIZADO, TIPO MAQUINA, SEXTAVADO, SEM PORCA, DIAMETRO 1/2", COMPRIMENTO 2"                                                                                                                                                                                                                                                                                                                                                                                                            </v>
          </cell>
          <cell r="C10779" t="str">
            <v xml:space="preserve">UN    </v>
          </cell>
          <cell r="D10779" t="str">
            <v>AS</v>
          </cell>
          <cell r="E10779" t="str">
            <v>2,43</v>
          </cell>
        </row>
        <row r="10780">
          <cell r="A10780">
            <v>4383</v>
          </cell>
          <cell r="B10780" t="str">
            <v xml:space="preserve">PARAFUSO FRANCES METRICO ZINCADO, DIAMETRO 12 MM, COMPRIMENTO 140MM, COM PORCA SEXTAVADA E ARRUELA DE PRESSAO MEDIA                                                                                                                                                                                                                                                                                                                                                                                       </v>
          </cell>
          <cell r="C10780" t="str">
            <v xml:space="preserve">UN    </v>
          </cell>
          <cell r="D10780" t="str">
            <v>AS</v>
          </cell>
          <cell r="E10780" t="str">
            <v>21,97</v>
          </cell>
        </row>
        <row r="10781">
          <cell r="A10781">
            <v>4344</v>
          </cell>
          <cell r="B10781" t="str">
            <v xml:space="preserve">PARAFUSO FRANCES METRICO ZINCADO, DIAMETRO 12 MM, COMPRIMENTO 150 MM, COM PORCA SEXTAVADA E ARRUELA DE PRESSAO MEDIA                                                                                                                                                                                                                                                                                                                                                                                      </v>
          </cell>
          <cell r="C10781" t="str">
            <v xml:space="preserve">UN    </v>
          </cell>
          <cell r="D10781" t="str">
            <v>AS</v>
          </cell>
          <cell r="E10781" t="str">
            <v>23,03</v>
          </cell>
        </row>
        <row r="10782">
          <cell r="A10782">
            <v>436</v>
          </cell>
          <cell r="B10782" t="str">
            <v xml:space="preserve">PARAFUSO FRANCES M16 EM ACO GALVANIZADO, COMPRIMENTO = 150 MM, DIAMETRO = 16 MM, CABECA ABAULADA                                                                                                                                                                                                                                                                                                                                                                                                          </v>
          </cell>
          <cell r="C10782" t="str">
            <v xml:space="preserve">UN    </v>
          </cell>
          <cell r="D10782" t="str">
            <v>AS</v>
          </cell>
          <cell r="E10782" t="str">
            <v>13,25</v>
          </cell>
        </row>
        <row r="10783">
          <cell r="A10783">
            <v>442</v>
          </cell>
          <cell r="B10783" t="str">
            <v xml:space="preserve">PARAFUSO FRANCES M16 EM ACO GALVANIZADO, COMPRIMENTO = 45 MM, DIAMETRO = 16 MM, CABECA ABAULADA                                                                                                                                                                                                                                                                                                                                                                                                           </v>
          </cell>
          <cell r="C10783" t="str">
            <v xml:space="preserve">UN    </v>
          </cell>
          <cell r="D10783" t="str">
            <v>AS</v>
          </cell>
          <cell r="E10783" t="str">
            <v>7,83</v>
          </cell>
        </row>
        <row r="10784">
          <cell r="A10784">
            <v>11953</v>
          </cell>
          <cell r="B10784" t="str">
            <v xml:space="preserve">PARAFUSO FRANCES ZINCADO, DIAMETRO 1/2'', COMPRIMENTO 2'', COM PORCA E ARRUELA                                                                                                                                                                                                                                                                                                                                                                                                                            </v>
          </cell>
          <cell r="C10784" t="str">
            <v xml:space="preserve">UN    </v>
          </cell>
          <cell r="D10784" t="str">
            <v>AS</v>
          </cell>
          <cell r="E10784" t="str">
            <v>3,65</v>
          </cell>
        </row>
        <row r="10785">
          <cell r="A10785">
            <v>4335</v>
          </cell>
          <cell r="B10785" t="str">
            <v xml:space="preserve">PARAFUSO FRANCES ZINCADO, DIAMETRO 1/2", COMPRIMENTO 12", COM PORCA E ARRUELA LISA MEDIA                                                                                                                                                                                                                                                                                                                                                                                                                  </v>
          </cell>
          <cell r="C10785" t="str">
            <v xml:space="preserve">UN    </v>
          </cell>
          <cell r="D10785" t="str">
            <v>AS</v>
          </cell>
          <cell r="E10785" t="str">
            <v>15,46</v>
          </cell>
        </row>
        <row r="10786">
          <cell r="A10786">
            <v>4334</v>
          </cell>
          <cell r="B10786" t="str">
            <v xml:space="preserve">PARAFUSO FRANCES ZINCADO, DIAMETRO 1/2", COMPRIMENTO 15", COM PORCA E ARRUELA LISA MEDIA                                                                                                                                                                                                                                                                                                                                                                                                                  </v>
          </cell>
          <cell r="C10786" t="str">
            <v xml:space="preserve">UN    </v>
          </cell>
          <cell r="D10786" t="str">
            <v>AS</v>
          </cell>
          <cell r="E10786" t="str">
            <v>21,21</v>
          </cell>
        </row>
        <row r="10787">
          <cell r="A10787">
            <v>4343</v>
          </cell>
          <cell r="B10787" t="str">
            <v xml:space="preserve">PARAFUSO FRANCES ZINCADO, DIAMETRO 1/2", COMPRIMENTO 4", COM PORCA E ARRUELA                                                                                                                                                                                                                                                                                                                                                                                                                              </v>
          </cell>
          <cell r="C10787" t="str">
            <v xml:space="preserve">UN    </v>
          </cell>
          <cell r="D10787" t="str">
            <v>AS</v>
          </cell>
          <cell r="E10787" t="str">
            <v>5,21</v>
          </cell>
        </row>
        <row r="10788">
          <cell r="A10788">
            <v>430</v>
          </cell>
          <cell r="B10788" t="str">
            <v xml:space="preserve">PARAFUSO M16 EM ACO GALVANIZADO, COMPRIMENTO = 125 MM, DIAMETRO = 16 MM, ROSCA MAQUINA, CABECA QUADRADA                                                                                                                                                                                                                                                                                                                                                                                                   </v>
          </cell>
          <cell r="C10788" t="str">
            <v xml:space="preserve">UN    </v>
          </cell>
          <cell r="D10788" t="str">
            <v>AS</v>
          </cell>
          <cell r="E10788" t="str">
            <v>11,85</v>
          </cell>
        </row>
        <row r="10789">
          <cell r="A10789">
            <v>441</v>
          </cell>
          <cell r="B10789" t="str">
            <v xml:space="preserve">PARAFUSO M16 EM ACO GALVANIZADO, COMPRIMENTO = 150 MM, DIAMETRO = 16 MM, ROSCA MAQUINA, CABECA QUADRADA                                                                                                                                                                                                                                                                                                                                                                                                   </v>
          </cell>
          <cell r="C10789" t="str">
            <v xml:space="preserve">UN    </v>
          </cell>
          <cell r="D10789" t="str">
            <v>AS</v>
          </cell>
          <cell r="E10789" t="str">
            <v>13,05</v>
          </cell>
        </row>
        <row r="10790">
          <cell r="A10790">
            <v>431</v>
          </cell>
          <cell r="B10790" t="str">
            <v xml:space="preserve">PARAFUSO M16 EM ACO GALVANIZADO, COMPRIMENTO = 200 MM, DIAMETRO = 16 MM, ROSCA MAQUINA, CABECA QUADRADA                                                                                                                                                                                                                                                                                                                                                                                                   </v>
          </cell>
          <cell r="C10790" t="str">
            <v xml:space="preserve">UN    </v>
          </cell>
          <cell r="D10790" t="str">
            <v>AS</v>
          </cell>
          <cell r="E10790" t="str">
            <v>15,75</v>
          </cell>
        </row>
        <row r="10791">
          <cell r="A10791">
            <v>432</v>
          </cell>
          <cell r="B10791" t="str">
            <v xml:space="preserve">PARAFUSO M16 EM ACO GALVANIZADO, COMPRIMENTO = 250 MM, DIAMETRO = 16 MM, ROSCA MAQUINA, CABECA QUADRADA                                                                                                                                                                                                                                                                                                                                                                                                   </v>
          </cell>
          <cell r="C10791" t="str">
            <v xml:space="preserve">UN    </v>
          </cell>
          <cell r="D10791" t="str">
            <v>AS</v>
          </cell>
          <cell r="E10791" t="str">
            <v>17,38</v>
          </cell>
        </row>
        <row r="10792">
          <cell r="A10792">
            <v>429</v>
          </cell>
          <cell r="B10792" t="str">
            <v xml:space="preserve">PARAFUSO M16 EM ACO GALVANIZADO, COMPRIMENTO = 300 MM, DIAMETRO = 16 MM, ROSCA DUPLA                                                                                                                                                                                                                                                                                                                                                                                                                      </v>
          </cell>
          <cell r="C10792" t="str">
            <v xml:space="preserve">UN    </v>
          </cell>
          <cell r="D10792" t="str">
            <v>AS</v>
          </cell>
          <cell r="E10792" t="str">
            <v>23,43</v>
          </cell>
        </row>
        <row r="10793">
          <cell r="A10793">
            <v>439</v>
          </cell>
          <cell r="B10793" t="str">
            <v xml:space="preserve">PARAFUSO M16 EM ACO GALVANIZADO, COMPRIMENTO = 300 MM, DIAMETRO = 16 MM, ROSCA MAQUINA, CABECA QUADRADA                                                                                                                                                                                                                                                                                                                                                                                                   </v>
          </cell>
          <cell r="C10793" t="str">
            <v xml:space="preserve">UN    </v>
          </cell>
          <cell r="D10793" t="str">
            <v>AS</v>
          </cell>
          <cell r="E10793" t="str">
            <v>19,97</v>
          </cell>
        </row>
        <row r="10794">
          <cell r="A10794">
            <v>433</v>
          </cell>
          <cell r="B10794" t="str">
            <v xml:space="preserve">PARAFUSO M16 EM ACO GALVANIZADO, COMPRIMENTO = 350 MM, DIAMETRO = 16 MM, ROSCA MAQUINA, CABECA QUADRADA                                                                                                                                                                                                                                                                                                                                                                                                   </v>
          </cell>
          <cell r="C10794" t="str">
            <v xml:space="preserve">UN    </v>
          </cell>
          <cell r="D10794" t="str">
            <v>AS</v>
          </cell>
          <cell r="E10794" t="str">
            <v>23,31</v>
          </cell>
        </row>
        <row r="10795">
          <cell r="A10795">
            <v>437</v>
          </cell>
          <cell r="B10795" t="str">
            <v xml:space="preserve">PARAFUSO M16 EM ACO GALVANIZADO, COMPRIMENTO = 400 MM, DIAMETRO = 16 MM, ROSCA DUPLA                                                                                                                                                                                                                                                                                                                                                                                                                      </v>
          </cell>
          <cell r="C10795" t="str">
            <v xml:space="preserve">UN    </v>
          </cell>
          <cell r="D10795" t="str">
            <v>AS</v>
          </cell>
          <cell r="E10795" t="str">
            <v>30,97</v>
          </cell>
        </row>
        <row r="10796">
          <cell r="A10796">
            <v>11790</v>
          </cell>
          <cell r="B10796" t="str">
            <v xml:space="preserve">PARAFUSO M16 EM ACO GALVANIZADO, COMPRIMENTO = 450 MM, DIAMETRO = 16 MM, ROSCA MAQUINA, CABECA QUADRADA                                                                                                                                                                                                                                                                                                                                                                                                   </v>
          </cell>
          <cell r="C10796" t="str">
            <v xml:space="preserve">UN    </v>
          </cell>
          <cell r="D10796" t="str">
            <v>AS</v>
          </cell>
          <cell r="E10796" t="str">
            <v>35,13</v>
          </cell>
        </row>
        <row r="10797">
          <cell r="A10797">
            <v>428</v>
          </cell>
          <cell r="B10797" t="str">
            <v xml:space="preserve">PARAFUSO M16 EM ACO GALVANIZADO, COMPRIMENTO = 500 MM, DIAMETRO = 16 MM, ROSCA MAQUINA, COM CABECA SEXTAVADA E PORCA                                                                                                                                                                                                                                                                                                                                                                                      </v>
          </cell>
          <cell r="C10797" t="str">
            <v xml:space="preserve">UN    </v>
          </cell>
          <cell r="D10797" t="str">
            <v>AS</v>
          </cell>
          <cell r="E10797" t="str">
            <v>38,20</v>
          </cell>
        </row>
        <row r="10798">
          <cell r="A10798">
            <v>4384</v>
          </cell>
          <cell r="B10798" t="str">
            <v xml:space="preserve">PARAFUSO NIQUELADO COM ACABAMENTO CROMADO PARA FIXAR PECA SANITARIA, INCLUI PORCA CEGA, ARRUELA E BUCHA DE NYLON TAMANHO S-10                                                                                                                                                                                                                                                                                                                                                                             </v>
          </cell>
          <cell r="C10798" t="str">
            <v xml:space="preserve">UN    </v>
          </cell>
          <cell r="D10798" t="str">
            <v>AS</v>
          </cell>
          <cell r="E10798" t="str">
            <v>25,25</v>
          </cell>
        </row>
        <row r="10799">
          <cell r="A10799">
            <v>4351</v>
          </cell>
          <cell r="B10799" t="str">
            <v xml:space="preserve">PARAFUSO NIQUELADO 3 1/2" COM ACABAMENTO CROMADO PARA FIXAR PECA SANITARIA, INCLUI PORCA CEGA, ARRUELA E BUCHA DE NYLON TAMANHO S-8                                                                                                                                                                                                                                                                                                                                                                       </v>
          </cell>
          <cell r="C10799" t="str">
            <v xml:space="preserve">UN    </v>
          </cell>
          <cell r="D10799" t="str">
            <v>AS</v>
          </cell>
          <cell r="E10799" t="str">
            <v>18,72</v>
          </cell>
        </row>
        <row r="10800">
          <cell r="A10800">
            <v>11054</v>
          </cell>
          <cell r="B10800" t="str">
            <v xml:space="preserve">PARAFUSO ROSCA SOBERBA ZINCADO CABECA CHATA FENDA SIMPLES 3,2 X 20 MM (3/4 ")                                                                                                                                                                                                                                                                                                                                                                                                                             </v>
          </cell>
          <cell r="C10800" t="str">
            <v xml:space="preserve">UN    </v>
          </cell>
          <cell r="D10800" t="str">
            <v>CR</v>
          </cell>
          <cell r="E10800" t="str">
            <v>0,06</v>
          </cell>
        </row>
        <row r="10801">
          <cell r="A10801">
            <v>11055</v>
          </cell>
          <cell r="B10801" t="str">
            <v xml:space="preserve">PARAFUSO ROSCA SOBERBA ZINCADO CABECA CHATA FENDA SIMPLES 3,5 X 25 MM (1 ")                                                                                                                                                                                                                                                                                                                                                                                                                               </v>
          </cell>
          <cell r="C10801" t="str">
            <v xml:space="preserve">UN    </v>
          </cell>
          <cell r="D10801" t="str">
            <v>CR</v>
          </cell>
          <cell r="E10801" t="str">
            <v>0,11</v>
          </cell>
        </row>
        <row r="10802">
          <cell r="A10802">
            <v>11056</v>
          </cell>
          <cell r="B10802" t="str">
            <v xml:space="preserve">PARAFUSO ROSCA SOBERBA ZINCADO CABECA CHATA FENDA SIMPLES 3,8 X 30 MM (1.1/4 ")                                                                                                                                                                                                                                                                                                                                                                                                                           </v>
          </cell>
          <cell r="C10802" t="str">
            <v xml:space="preserve">UN    </v>
          </cell>
          <cell r="D10802" t="str">
            <v>CR</v>
          </cell>
          <cell r="E10802" t="str">
            <v>0,12</v>
          </cell>
        </row>
        <row r="10803">
          <cell r="A10803">
            <v>11057</v>
          </cell>
          <cell r="B10803" t="str">
            <v xml:space="preserve">PARAFUSO ROSCA SOBERBA ZINCADO CABECA CHATA FENDA SIMPLES 4,8 X 40 MM (1.1/2 ")                                                                                                                                                                                                                                                                                                                                                                                                                           </v>
          </cell>
          <cell r="C10803" t="str">
            <v xml:space="preserve">UN    </v>
          </cell>
          <cell r="D10803" t="str">
            <v>CR</v>
          </cell>
          <cell r="E10803" t="str">
            <v>0,24</v>
          </cell>
        </row>
        <row r="10804">
          <cell r="A10804">
            <v>11059</v>
          </cell>
          <cell r="B10804" t="str">
            <v xml:space="preserve">PARAFUSO ROSCA SOBERBA ZINCADO CABECA CHATA FENDA SIMPLES 5,5 X 50 MM (2 ")                                                                                                                                                                                                                                                                                                                                                                                                                               </v>
          </cell>
          <cell r="C10804" t="str">
            <v xml:space="preserve">UN    </v>
          </cell>
          <cell r="D10804" t="str">
            <v>CR</v>
          </cell>
          <cell r="E10804" t="str">
            <v>0,47</v>
          </cell>
        </row>
        <row r="10805">
          <cell r="A10805">
            <v>11058</v>
          </cell>
          <cell r="B10805" t="str">
            <v xml:space="preserve">PARAFUSO ROSCA SOBERBA ZINCADO CABECA CHATA FENDA SIMPLES 5,5 X 65 MM (2.1/2 ")                                                                                                                                                                                                                                                                                                                                                                                                                           </v>
          </cell>
          <cell r="C10805" t="str">
            <v xml:space="preserve">UN    </v>
          </cell>
          <cell r="D10805" t="str">
            <v>CR</v>
          </cell>
          <cell r="E10805" t="str">
            <v>0,61</v>
          </cell>
        </row>
        <row r="10806">
          <cell r="A10806">
            <v>4380</v>
          </cell>
          <cell r="B10806" t="str">
            <v xml:space="preserve">PARAFUSO ZINCADO ROSCA SOBERBA 5/16 " X 120 MM PARA TELHA FIBROCIMENTO                                                                                                                                                                                                                                                                                                                                                                                                                                    </v>
          </cell>
          <cell r="C10806" t="str">
            <v xml:space="preserve">UN    </v>
          </cell>
          <cell r="D10806" t="str">
            <v>CR</v>
          </cell>
          <cell r="E10806" t="str">
            <v>2,06</v>
          </cell>
        </row>
        <row r="10807">
          <cell r="A10807">
            <v>4299</v>
          </cell>
          <cell r="B10807" t="str">
            <v xml:space="preserve">PARAFUSO ZINCADO ROSCA SOBERBA, CABECA SEXTAVADA, 5/16 " X 110 MM, PARA FIXACAO DE TELHA EM MADEIRA                                                                                                                                                                                                                                                                                                                                                                                                       </v>
          </cell>
          <cell r="C10807" t="str">
            <v xml:space="preserve">UN    </v>
          </cell>
          <cell r="D10807" t="str">
            <v xml:space="preserve">C </v>
          </cell>
          <cell r="E10807" t="str">
            <v>1,94</v>
          </cell>
        </row>
        <row r="10808">
          <cell r="A10808">
            <v>4304</v>
          </cell>
          <cell r="B10808" t="str">
            <v xml:space="preserve">PARAFUSO ZINCADO ROSCA SOBERBA, CABECA SEXTAVADA, 5/16 " X 150 MM, PARA FIXACAO DE TELHA EM MADEIRA                                                                                                                                                                                                                                                                                                                                                                                                       </v>
          </cell>
          <cell r="C10808" t="str">
            <v xml:space="preserve">UN    </v>
          </cell>
          <cell r="D10808" t="str">
            <v>CR</v>
          </cell>
          <cell r="E10808" t="str">
            <v>2,64</v>
          </cell>
        </row>
        <row r="10809">
          <cell r="A10809">
            <v>4305</v>
          </cell>
          <cell r="B10809" t="str">
            <v xml:space="preserve">PARAFUSO ZINCADO ROSCA SOBERBA, CABECA SEXTAVADA, 5/16 " X 180 MM, PARA FIXACAO DE TELHA EM MADEIRA                                                                                                                                                                                                                                                                                                                                                                                                       </v>
          </cell>
          <cell r="C10809" t="str">
            <v xml:space="preserve">UN    </v>
          </cell>
          <cell r="D10809" t="str">
            <v>CR</v>
          </cell>
          <cell r="E10809" t="str">
            <v>3,07</v>
          </cell>
        </row>
        <row r="10810">
          <cell r="A10810">
            <v>4306</v>
          </cell>
          <cell r="B10810" t="str">
            <v xml:space="preserve">PARAFUSO ZINCADO ROSCA SOBERBA, CABECA SEXTAVADA, 5/16 " X 200 MM, PARA FIXACAO DE TELHA EM MADEIRA                                                                                                                                                                                                                                                                                                                                                                                                       </v>
          </cell>
          <cell r="C10810" t="str">
            <v xml:space="preserve">UN    </v>
          </cell>
          <cell r="D10810" t="str">
            <v>CR</v>
          </cell>
          <cell r="E10810" t="str">
            <v>3,57</v>
          </cell>
        </row>
        <row r="10811">
          <cell r="A10811">
            <v>4308</v>
          </cell>
          <cell r="B10811" t="str">
            <v xml:space="preserve">PARAFUSO ZINCADO ROSCA SOBERBA, CABECA SEXTAVADA, 5/16 " X 230 MM, PARA FIXACAO DE TELHA EM MADEIRA                                                                                                                                                                                                                                                                                                                                                                                                       </v>
          </cell>
          <cell r="C10811" t="str">
            <v xml:space="preserve">UN    </v>
          </cell>
          <cell r="D10811" t="str">
            <v>CR</v>
          </cell>
          <cell r="E10811" t="str">
            <v>7,39</v>
          </cell>
        </row>
        <row r="10812">
          <cell r="A10812">
            <v>4302</v>
          </cell>
          <cell r="B10812" t="str">
            <v xml:space="preserve">PARAFUSO ZINCADO ROSCA SOBERBA, CABECA SEXTAVADA, 5/16 " X 250 MM, PARA FIXACAO DE TELHA EM MADEIRA                                                                                                                                                                                                                                                                                                                                                                                                       </v>
          </cell>
          <cell r="C10812" t="str">
            <v xml:space="preserve">UN    </v>
          </cell>
          <cell r="D10812" t="str">
            <v>CR</v>
          </cell>
          <cell r="E10812" t="str">
            <v>5,54</v>
          </cell>
        </row>
        <row r="10813">
          <cell r="A10813">
            <v>4300</v>
          </cell>
          <cell r="B10813" t="str">
            <v xml:space="preserve">PARAFUSO ZINCADO ROSCA SOBERBA, CABECA SEXTAVADA, 5/16 " X 50 MM, PARA FIXACAO DE TELHA EM MADEIRA                                                                                                                                                                                                                                                                                                                                                                                                        </v>
          </cell>
          <cell r="C10813" t="str">
            <v xml:space="preserve">UN    </v>
          </cell>
          <cell r="D10813" t="str">
            <v>CR</v>
          </cell>
          <cell r="E10813" t="str">
            <v>1,32</v>
          </cell>
        </row>
        <row r="10814">
          <cell r="A10814">
            <v>4301</v>
          </cell>
          <cell r="B10814" t="str">
            <v xml:space="preserve">PARAFUSO ZINCADO ROSCA SOBERBA, CABECA SEXTAVADA, 5/16 " X 85 MM, PARA FIXACAO DE TELHA EM MADEIRA                                                                                                                                                                                                                                                                                                                                                                                                        </v>
          </cell>
          <cell r="C10814" t="str">
            <v xml:space="preserve">UN    </v>
          </cell>
          <cell r="D10814" t="str">
            <v>CR</v>
          </cell>
          <cell r="E10814" t="str">
            <v>1,61</v>
          </cell>
        </row>
        <row r="10815">
          <cell r="A10815">
            <v>4320</v>
          </cell>
          <cell r="B10815" t="str">
            <v xml:space="preserve">PARAFUSO ZINCADO 5/16 " X 250 MM PARA FIXACAO DE TELHA DE FIBROCIMENTO CANALETE 49, INCLUI BUCHA NYLON S-10                                                                                                                                                                                                                                                                                                                                                                                               </v>
          </cell>
          <cell r="C10815" t="str">
            <v xml:space="preserve">UN    </v>
          </cell>
          <cell r="D10815" t="str">
            <v>CR</v>
          </cell>
          <cell r="E10815" t="str">
            <v>4,89</v>
          </cell>
        </row>
        <row r="10816">
          <cell r="A10816">
            <v>4318</v>
          </cell>
          <cell r="B10816" t="str">
            <v xml:space="preserve">PARAFUSO ZINCADO 5/16 " X 85 MM PARA FIXACAO DE TELHA DE FIBROCIMENTO CANALETE 90, INCLUI BUCHA NYLON S-10                                                                                                                                                                                                                                                                                                                                                                                                </v>
          </cell>
          <cell r="C10816" t="str">
            <v xml:space="preserve">UN    </v>
          </cell>
          <cell r="D10816" t="str">
            <v>CR</v>
          </cell>
          <cell r="E10816" t="str">
            <v>2,38</v>
          </cell>
        </row>
        <row r="10817">
          <cell r="A10817">
            <v>40547</v>
          </cell>
          <cell r="B10817" t="str">
            <v xml:space="preserve">PARAFUSO ZINCADO, AUTOBROCANTE, FLANGEADO, 4,2 MM X 19 MM                                                                                                                                                                                                                                                                                                                                                                                                                                                 </v>
          </cell>
          <cell r="C10817" t="str">
            <v xml:space="preserve">CENTO </v>
          </cell>
          <cell r="D10817" t="str">
            <v>AS</v>
          </cell>
          <cell r="E10817" t="str">
            <v>30,68</v>
          </cell>
        </row>
        <row r="10818">
          <cell r="A10818">
            <v>11962</v>
          </cell>
          <cell r="B10818" t="str">
            <v xml:space="preserve">PARAFUSO ZINCADO, SEXTAVADO, COM ROSCA INTEIRA, DIAMETRO 1/4", COMPRIMENTO 1/2"                                                                                                                                                                                                                                                                                                                                                                                                                           </v>
          </cell>
          <cell r="C10818" t="str">
            <v xml:space="preserve">UN    </v>
          </cell>
          <cell r="D10818" t="str">
            <v>AS</v>
          </cell>
          <cell r="E10818" t="str">
            <v>0,25</v>
          </cell>
        </row>
        <row r="10819">
          <cell r="A10819">
            <v>4332</v>
          </cell>
          <cell r="B10819" t="str">
            <v xml:space="preserve">PARAFUSO ZINCADO, SEXTAVADO, COM ROSCA INTEIRA, DIAMETRO 3/8", COMPRIMENTO 2"                                                                                                                                                                                                                                                                                                                                                                                                                             </v>
          </cell>
          <cell r="C10819" t="str">
            <v xml:space="preserve">UN    </v>
          </cell>
          <cell r="D10819" t="str">
            <v>AS</v>
          </cell>
          <cell r="E10819" t="str">
            <v>1,22</v>
          </cell>
        </row>
        <row r="10820">
          <cell r="A10820">
            <v>4331</v>
          </cell>
          <cell r="B10820" t="str">
            <v xml:space="preserve">PARAFUSO ZINCADO, SEXTAVADO, COM ROSCA INTEIRA, DIAMETRO 5/8", COMPRIMENTO 2 1/4"                                                                                                                                                                                                                                                                                                                                                                                                                         </v>
          </cell>
          <cell r="C10820" t="str">
            <v xml:space="preserve">UN    </v>
          </cell>
          <cell r="D10820" t="str">
            <v>AS</v>
          </cell>
          <cell r="E10820" t="str">
            <v>4,60</v>
          </cell>
        </row>
        <row r="10821">
          <cell r="A10821">
            <v>4336</v>
          </cell>
          <cell r="B10821" t="str">
            <v xml:space="preserve">PARAFUSO ZINCADO, SEXTAVADO, COM ROSCA INTEIRA, DIAMETRO 5/8", COMPRIMENTO 3", COM PORCA E ARRUELA DE PRESSAO MEDIA                                                                                                                                                                                                                                                                                                                                                                                       </v>
          </cell>
          <cell r="C10821" t="str">
            <v xml:space="preserve">UN    </v>
          </cell>
          <cell r="D10821" t="str">
            <v>AS</v>
          </cell>
          <cell r="E10821" t="str">
            <v>5,89</v>
          </cell>
        </row>
        <row r="10822">
          <cell r="A10822">
            <v>13294</v>
          </cell>
          <cell r="B10822" t="str">
            <v xml:space="preserve">PARAFUSO ZINCADO, SEXTAVADO, COM ROSCA SOBERBA, DIAMETRO 3/8", COMPRIMENTO 80 MM                                                                                                                                                                                                                                                                                                                                                                                                                          </v>
          </cell>
          <cell r="C10822" t="str">
            <v xml:space="preserve">UN    </v>
          </cell>
          <cell r="D10822" t="str">
            <v>AS</v>
          </cell>
          <cell r="E10822" t="str">
            <v>1,69</v>
          </cell>
        </row>
        <row r="10823">
          <cell r="A10823">
            <v>11948</v>
          </cell>
          <cell r="B10823" t="str">
            <v xml:space="preserve">PARAFUSO ZINCADO, SEXTAVADO, COM ROSCA SOBERBA, DIAMETRO 5/16", COMPRIMENTO 40 MM                                                                                                                                                                                                                                                                                                                                                                                                                         </v>
          </cell>
          <cell r="C10823" t="str">
            <v xml:space="preserve">UN    </v>
          </cell>
          <cell r="D10823" t="str">
            <v>AS</v>
          </cell>
          <cell r="E10823" t="str">
            <v>0,76</v>
          </cell>
        </row>
        <row r="10824">
          <cell r="A10824">
            <v>4382</v>
          </cell>
          <cell r="B10824" t="str">
            <v xml:space="preserve">PARAFUSO ZINCADO, SEXTAVADO, COM ROSCA SOBERBA, DIAMETRO 5/16", COMPRIMENTO 80 MM                                                                                                                                                                                                                                                                                                                                                                                                                         </v>
          </cell>
          <cell r="C10824" t="str">
            <v xml:space="preserve">UN    </v>
          </cell>
          <cell r="D10824" t="str">
            <v>AS</v>
          </cell>
          <cell r="E10824" t="str">
            <v>1,26</v>
          </cell>
        </row>
        <row r="10825">
          <cell r="A10825">
            <v>4354</v>
          </cell>
          <cell r="B10825" t="str">
            <v xml:space="preserve">PARAFUSO ZINCADO, SEXTAVADO, GRAU 5, ROSCA INTEIRA, DIAMETRO 1 1/2", COMPRIMENTO 4"                                                                                                                                                                                                                                                                                                                                                                                                                       </v>
          </cell>
          <cell r="C10825" t="str">
            <v xml:space="preserve">UN    </v>
          </cell>
          <cell r="D10825" t="str">
            <v>AS</v>
          </cell>
          <cell r="E10825" t="str">
            <v>52,82</v>
          </cell>
        </row>
        <row r="10826">
          <cell r="A10826">
            <v>40839</v>
          </cell>
          <cell r="B10826" t="str">
            <v xml:space="preserve">PARAFUSO, ASTM A307 - GRAU A, SEXTAVADO, ZINCADO, DIAMETRO 3/8" (9,52 MM), COMPRIMENTO 1 " (25,4 MM)                                                                                                                                                                                                                                                                                                                                                                                                      </v>
          </cell>
          <cell r="C10826" t="str">
            <v xml:space="preserve">CENTO </v>
          </cell>
          <cell r="D10826" t="str">
            <v>AS</v>
          </cell>
          <cell r="E10826" t="str">
            <v>127,11</v>
          </cell>
        </row>
        <row r="10827">
          <cell r="A10827">
            <v>40552</v>
          </cell>
          <cell r="B10827" t="str">
            <v xml:space="preserve">PARAFUSO, AUTO ATARRACHANTE, CABECA CHATA, FENDA SIMPLES, 1/4" (6,35 MM) X 25 MM                                                                                                                                                                                                                                                                                                                                                                                                                          </v>
          </cell>
          <cell r="C10827" t="str">
            <v xml:space="preserve">CENTO </v>
          </cell>
          <cell r="D10827" t="str">
            <v>AS</v>
          </cell>
          <cell r="E10827" t="str">
            <v>52,59</v>
          </cell>
        </row>
        <row r="10828">
          <cell r="A10828">
            <v>40549</v>
          </cell>
          <cell r="B10828" t="str">
            <v xml:space="preserve">PARAFUSO, COMUM, ASTM A307, SEXTAVADO, DIAMETRO 1/2" (12,7 MM), COMPRIMENTO 1" (25,4 MM)                                                                                                                                                                                                                                                                                                                                                                                                                  </v>
          </cell>
          <cell r="C10828" t="str">
            <v xml:space="preserve">CENTO </v>
          </cell>
          <cell r="D10828" t="str">
            <v>AS</v>
          </cell>
          <cell r="E10828" t="str">
            <v>208,19</v>
          </cell>
        </row>
        <row r="10829">
          <cell r="A10829">
            <v>4385</v>
          </cell>
          <cell r="B10829" t="str">
            <v xml:space="preserve">PARALELEPIPEDO GRANITICO OU BASALTICO, PARA PAVIMENTACAO, SEM FRETE (VARIACAO REGIONAL DE PECAS POR M2)                                                                                                                                                                                                                                                                                                                                                                                                   </v>
          </cell>
          <cell r="C10829" t="str">
            <v xml:space="preserve">MIL   </v>
          </cell>
          <cell r="D10829" t="str">
            <v>CR</v>
          </cell>
          <cell r="E10829" t="str">
            <v>2.180,97</v>
          </cell>
        </row>
        <row r="10830">
          <cell r="A10830">
            <v>20078</v>
          </cell>
          <cell r="B10830" t="str">
            <v xml:space="preserve">PASTA LUBRIFICANTE PARA TUBOS E CONEXOES COM JUNTA ELASTICA, EMBALAGEM DE *400* GR (USO EM PVC, ACO, POLIETILENO E OUTROS)                                                                                                                                                                                                                                                                                                                                                                                </v>
          </cell>
          <cell r="C10830" t="str">
            <v xml:space="preserve">UN    </v>
          </cell>
          <cell r="D10830" t="str">
            <v>CR</v>
          </cell>
          <cell r="E10830" t="str">
            <v>26,20</v>
          </cell>
        </row>
        <row r="10831">
          <cell r="A10831">
            <v>39897</v>
          </cell>
          <cell r="B10831" t="str">
            <v xml:space="preserve">PASTA PARA SOLDA DE TUBOS E CONEXOES DE COBRE (EMBALAGEM COM 250 G)                                                                                                                                                                                                                                                                                                                                                                                                                                       </v>
          </cell>
          <cell r="C10831" t="str">
            <v xml:space="preserve">UN    </v>
          </cell>
          <cell r="D10831" t="str">
            <v>AS</v>
          </cell>
          <cell r="E10831" t="str">
            <v>49,07</v>
          </cell>
        </row>
        <row r="10832">
          <cell r="A10832">
            <v>118</v>
          </cell>
          <cell r="B10832" t="str">
            <v xml:space="preserve">PASTA VEDA JUNTAS/ROSCA, EMBALAGEM DE *500* G, PARA INSTALACOES DE AGUA, GAS E OUTROS                                                                                                                                                                                                                                                                                                                                                                                                                     </v>
          </cell>
          <cell r="C10832" t="str">
            <v xml:space="preserve">UN    </v>
          </cell>
          <cell r="D10832" t="str">
            <v>CR</v>
          </cell>
          <cell r="E10832" t="str">
            <v>55,39</v>
          </cell>
        </row>
        <row r="10833">
          <cell r="A10833">
            <v>4396</v>
          </cell>
          <cell r="B10833" t="str">
            <v xml:space="preserve">PASTILHA CERAMICA/PORCELANA, REVEST INT/EXT E  PISCINA, CORES BRANCA OU FRIAS, SOLIDAS, SEM MESCLAGEM/MISTURA, ACABAMENTO LISO *2,5 X 2,5* CM                                                                                                                                                                                                                                                                                                                                                             </v>
          </cell>
          <cell r="C10833" t="str">
            <v xml:space="preserve">M2    </v>
          </cell>
          <cell r="D10833" t="str">
            <v>CR</v>
          </cell>
          <cell r="E10833" t="str">
            <v>227,95</v>
          </cell>
        </row>
        <row r="10834">
          <cell r="A10834">
            <v>36881</v>
          </cell>
          <cell r="B10834" t="str">
            <v xml:space="preserve">PASTILHA CERAMICA/PORCELANA, REVEST INT/EXT E  PISCINA, CORES BRANCA OU FRIAS, SOLIDAS, SEM MESCLAGEM/MISTURA, ACABAMENTO LISO *5 X 5* CM                                                                                                                                                                                                                                                                                                                                                                 </v>
          </cell>
          <cell r="C10834" t="str">
            <v xml:space="preserve">M2    </v>
          </cell>
          <cell r="D10834" t="str">
            <v>CR</v>
          </cell>
          <cell r="E10834" t="str">
            <v>146,81</v>
          </cell>
        </row>
        <row r="10835">
          <cell r="A10835">
            <v>4397</v>
          </cell>
          <cell r="B10835" t="str">
            <v xml:space="preserve">PASTILHA CERAMICA/PORCELANA, REVEST INT/EXT E  PISCINA, CORES LISAS/SOLIDAS, QUENTES, SEM MESCLAGEM/MISTURA, *2,5 X 2,5* CM                                                                                                                                                                                                                                                                                                                                                                               </v>
          </cell>
          <cell r="C10835" t="str">
            <v xml:space="preserve">M2    </v>
          </cell>
          <cell r="D10835" t="str">
            <v>CR</v>
          </cell>
          <cell r="E10835" t="str">
            <v>247,96</v>
          </cell>
        </row>
        <row r="10836">
          <cell r="A10836">
            <v>36882</v>
          </cell>
          <cell r="B10836" t="str">
            <v xml:space="preserve">PASTILHA CERAMICA/PORCELANA, REVEST INT/EXT E  PISCINA, CORES LISAS/SOLIDAS, QUENTES, SEM MESCLAGEM/MISTURA, *5 X 5* CM                                                                                                                                                                                                                                                                                                                                                                                   </v>
          </cell>
          <cell r="C10836" t="str">
            <v xml:space="preserve">M2    </v>
          </cell>
          <cell r="D10836" t="str">
            <v>CR</v>
          </cell>
          <cell r="E10836" t="str">
            <v>175,55</v>
          </cell>
        </row>
        <row r="10837">
          <cell r="A10837">
            <v>4751</v>
          </cell>
          <cell r="B10837" t="str">
            <v xml:space="preserve">PASTILHEIRO (HORISTA)                                                                                                                                                                                                                                                                                                                                                                                                                                                                                     </v>
          </cell>
          <cell r="C10837" t="str">
            <v xml:space="preserve">H     </v>
          </cell>
          <cell r="D10837" t="str">
            <v>CR</v>
          </cell>
          <cell r="E10837" t="str">
            <v>15,27</v>
          </cell>
        </row>
        <row r="10838">
          <cell r="A10838">
            <v>41066</v>
          </cell>
          <cell r="B10838" t="str">
            <v xml:space="preserve">PASTILHEIRO (MENSALISTA)                                                                                                                                                                                                                                                                                                                                                                                                                                                                                  </v>
          </cell>
          <cell r="C10838" t="str">
            <v xml:space="preserve">MES   </v>
          </cell>
          <cell r="D10838" t="str">
            <v>CR</v>
          </cell>
          <cell r="E10838" t="str">
            <v>2.694,34</v>
          </cell>
        </row>
        <row r="10839">
          <cell r="A10839">
            <v>39604</v>
          </cell>
          <cell r="B10839" t="str">
            <v xml:space="preserve">PATCH CORD (CABO DE REDE), CATEGORIA 5 E (CAT 5E) UTP, 24 AWG, 4 PARES, EXTENSAO DE 1,50 M                                                                                                                                                                                                                                                                                                                                                                                                                </v>
          </cell>
          <cell r="C10839" t="str">
            <v xml:space="preserve">UN    </v>
          </cell>
          <cell r="D10839" t="str">
            <v>CR</v>
          </cell>
          <cell r="E10839" t="str">
            <v>14,93</v>
          </cell>
        </row>
        <row r="10840">
          <cell r="A10840">
            <v>39605</v>
          </cell>
          <cell r="B10840" t="str">
            <v xml:space="preserve">PATCH CORD (CABO DE REDE), CATEGORIA 5 E (CAT 5E) UTP, 24 AWG, 4 PARES, EXTENSAO DE 2,50 M                                                                                                                                                                                                                                                                                                                                                                                                                </v>
          </cell>
          <cell r="C10840" t="str">
            <v xml:space="preserve">UN    </v>
          </cell>
          <cell r="D10840" t="str">
            <v>CR</v>
          </cell>
          <cell r="E10840" t="str">
            <v>16,22</v>
          </cell>
        </row>
        <row r="10841">
          <cell r="A10841">
            <v>39606</v>
          </cell>
          <cell r="B10841" t="str">
            <v xml:space="preserve">PATCH CORD (CABO DE REDE), CATEGORIA 6 (CAT 6) UTP, 23 AWG, 4 PARES, EXTENSAO DE 1,50 M                                                                                                                                                                                                                                                                                                                                                                                                                   </v>
          </cell>
          <cell r="C10841" t="str">
            <v xml:space="preserve">UN    </v>
          </cell>
          <cell r="D10841" t="str">
            <v>CR</v>
          </cell>
          <cell r="E10841" t="str">
            <v>28,41</v>
          </cell>
        </row>
        <row r="10842">
          <cell r="A10842">
            <v>39607</v>
          </cell>
          <cell r="B10842" t="str">
            <v xml:space="preserve">PATCH CORD (CABO DE REDE), CATEGORIA 6 (CAT 6) UTP, 23 AWG, 4 PARES, EXTENSAO DE 2,50 M                                                                                                                                                                                                                                                                                                                                                                                                                   </v>
          </cell>
          <cell r="C10842" t="str">
            <v xml:space="preserve">UN    </v>
          </cell>
          <cell r="D10842" t="str">
            <v>CR</v>
          </cell>
          <cell r="E10842" t="str">
            <v>38,43</v>
          </cell>
        </row>
        <row r="10843">
          <cell r="A10843">
            <v>39594</v>
          </cell>
          <cell r="B10843" t="str">
            <v xml:space="preserve">PATCH PANEL, 24 PORTAS, CATEGORIA 5E, COM RACKS DE 19" DE LARGURA E 1 U DE ALTURA                                                                                                                                                                                                                                                                                                                                                                                                                         </v>
          </cell>
          <cell r="C10843" t="str">
            <v xml:space="preserve">UN    </v>
          </cell>
          <cell r="D10843" t="str">
            <v>AS</v>
          </cell>
          <cell r="E10843" t="str">
            <v>294,50</v>
          </cell>
        </row>
        <row r="10844">
          <cell r="A10844">
            <v>39596</v>
          </cell>
          <cell r="B10844" t="str">
            <v xml:space="preserve">PATCH PANEL, 24 PORTAS, CATEGORIA 6, COM RACKS DE 19" DE LARGURA E 1 U DE ALTURA                                                                                                                                                                                                                                                                                                                                                                                                                          </v>
          </cell>
          <cell r="C10844" t="str">
            <v xml:space="preserve">UN    </v>
          </cell>
          <cell r="D10844" t="str">
            <v>AS</v>
          </cell>
          <cell r="E10844" t="str">
            <v>788,69</v>
          </cell>
        </row>
        <row r="10845">
          <cell r="A10845">
            <v>39595</v>
          </cell>
          <cell r="B10845" t="str">
            <v xml:space="preserve">PATCH PANEL, 48 PORTAS, CATEGORIA 5E, COM RACKS DE 19" DE LARGURA E 2 U DE ALTURA                                                                                                                                                                                                                                                                                                                                                                                                                         </v>
          </cell>
          <cell r="C10845" t="str">
            <v xml:space="preserve">UN    </v>
          </cell>
          <cell r="D10845" t="str">
            <v>AS</v>
          </cell>
          <cell r="E10845" t="str">
            <v>1.772,08</v>
          </cell>
        </row>
        <row r="10846">
          <cell r="A10846">
            <v>39597</v>
          </cell>
          <cell r="B10846" t="str">
            <v xml:space="preserve">PATCH PANEL, 48 PORTAS, CATEGORIA 6, COM RACKS DE 19" DE LARGURA E 2 U DE ALTURA                                                                                                                                                                                                                                                                                                                                                                                                                          </v>
          </cell>
          <cell r="C10846" t="str">
            <v xml:space="preserve">UN    </v>
          </cell>
          <cell r="D10846" t="str">
            <v>AS</v>
          </cell>
          <cell r="E10846" t="str">
            <v>2.779,76</v>
          </cell>
        </row>
        <row r="10847">
          <cell r="A10847">
            <v>10731</v>
          </cell>
          <cell r="B10847" t="str">
            <v xml:space="preserve">PEDRA ARDOSIA, CINZA, *40 X 40* CM, E= *1 CM                                                                                                                                                                                                                                                                                                                                                                                                                                                              </v>
          </cell>
          <cell r="C10847" t="str">
            <v xml:space="preserve">M2    </v>
          </cell>
          <cell r="D10847" t="str">
            <v>AS</v>
          </cell>
          <cell r="E10847" t="str">
            <v>32,00</v>
          </cell>
        </row>
        <row r="10848">
          <cell r="A10848">
            <v>4704</v>
          </cell>
          <cell r="B10848" t="str">
            <v xml:space="preserve">PEDRA ARDOSIA, CINZA, 20  X  40 CM,  E=  *1 CM                                                                                                                                                                                                                                                                                                                                                                                                                                                            </v>
          </cell>
          <cell r="C10848" t="str">
            <v xml:space="preserve">M2    </v>
          </cell>
          <cell r="D10848" t="str">
            <v>AS</v>
          </cell>
          <cell r="E10848" t="str">
            <v>28,87</v>
          </cell>
        </row>
        <row r="10849">
          <cell r="A10849">
            <v>10730</v>
          </cell>
          <cell r="B10849" t="str">
            <v xml:space="preserve">PEDRA ARDOSIA, CINZA, 30  X  30,  E= *1 CM                                                                                                                                                                                                                                                                                                                                                                                                                                                                </v>
          </cell>
          <cell r="C10849" t="str">
            <v xml:space="preserve">M2    </v>
          </cell>
          <cell r="D10849" t="str">
            <v>AS</v>
          </cell>
          <cell r="E10849" t="str">
            <v>30,94</v>
          </cell>
        </row>
        <row r="10850">
          <cell r="A10850">
            <v>4729</v>
          </cell>
          <cell r="B10850" t="str">
            <v xml:space="preserve">PEDRA BRITADA GRADUADA, CLASSIFICADA (POSTO PEDREIRA/FORNECEDOR, SEM FRETE)                                                                                                                                                                                                                                                                                                                                                                                                                               </v>
          </cell>
          <cell r="C10850" t="str">
            <v xml:space="preserve">M3    </v>
          </cell>
          <cell r="D10850" t="str">
            <v>CR</v>
          </cell>
          <cell r="E10850" t="str">
            <v>235,54</v>
          </cell>
        </row>
        <row r="10851">
          <cell r="A10851">
            <v>4720</v>
          </cell>
          <cell r="B10851" t="str">
            <v xml:space="preserve">PEDRA BRITADA N. 0, OU PEDRISCO (4,8 A 9,5 MM) POSTO PEDREIRA/FORNECEDOR, SEM FRETE                                                                                                                                                                                                                                                                                                                                                                                                                       </v>
          </cell>
          <cell r="C10851" t="str">
            <v xml:space="preserve">M3    </v>
          </cell>
          <cell r="D10851" t="str">
            <v>CR</v>
          </cell>
          <cell r="E10851" t="str">
            <v>269,89</v>
          </cell>
        </row>
        <row r="10852">
          <cell r="A10852">
            <v>4721</v>
          </cell>
          <cell r="B10852" t="str">
            <v xml:space="preserve">PEDRA BRITADA N. 1 (9,5 a 19 MM) POSTO PEDREIRA/FORNECEDOR, SEM FRETE                                                                                                                                                                                                                                                                                                                                                                                                                                     </v>
          </cell>
          <cell r="C10852" t="str">
            <v xml:space="preserve">M3    </v>
          </cell>
          <cell r="D10852" t="str">
            <v>CR</v>
          </cell>
          <cell r="E10852" t="str">
            <v>233,77</v>
          </cell>
        </row>
        <row r="10853">
          <cell r="A10853">
            <v>4718</v>
          </cell>
          <cell r="B10853" t="str">
            <v xml:space="preserve">PEDRA BRITADA N. 2 (19 A 38 MM) POSTO PEDREIRA/FORNECEDOR, SEM FRETE                                                                                                                                                                                                                                                                                                                                                                                                                                      </v>
          </cell>
          <cell r="C10853" t="str">
            <v xml:space="preserve">M3    </v>
          </cell>
          <cell r="D10853" t="str">
            <v xml:space="preserve">C </v>
          </cell>
          <cell r="E10853" t="str">
            <v>235,00</v>
          </cell>
        </row>
        <row r="10854">
          <cell r="A10854">
            <v>4722</v>
          </cell>
          <cell r="B10854" t="str">
            <v xml:space="preserve">PEDRA BRITADA N. 3 (38 A 50 MM) POSTO PEDREIRA/FORNECEDOR, SEM FRETE                                                                                                                                                                                                                                                                                                                                                                                                                                      </v>
          </cell>
          <cell r="C10854" t="str">
            <v xml:space="preserve">M3    </v>
          </cell>
          <cell r="D10854" t="str">
            <v>CR</v>
          </cell>
          <cell r="E10854" t="str">
            <v>220,82</v>
          </cell>
        </row>
        <row r="10855">
          <cell r="A10855">
            <v>4723</v>
          </cell>
          <cell r="B10855" t="str">
            <v xml:space="preserve">PEDRA BRITADA N. 4 (50 A 76 MM) POSTO PEDREIRA/FORNECEDOR, SEM FRETE                                                                                                                                                                                                                                                                                                                                                                                                                                      </v>
          </cell>
          <cell r="C10855" t="str">
            <v xml:space="preserve">M3    </v>
          </cell>
          <cell r="D10855" t="str">
            <v>CR</v>
          </cell>
          <cell r="E10855" t="str">
            <v>218,91</v>
          </cell>
        </row>
        <row r="10856">
          <cell r="A10856">
            <v>4727</v>
          </cell>
          <cell r="B10856" t="str">
            <v xml:space="preserve">PEDRA BRITADA N. 5 (76 A 100 MM) POSTO PEDREIRA/FORNECEDOR, SEM FRETE                                                                                                                                                                                                                                                                                                                                                                                                                                     </v>
          </cell>
          <cell r="C10856" t="str">
            <v xml:space="preserve">M3    </v>
          </cell>
          <cell r="D10856" t="str">
            <v>CR</v>
          </cell>
          <cell r="E10856" t="str">
            <v>200,37</v>
          </cell>
        </row>
        <row r="10857">
          <cell r="A10857">
            <v>4748</v>
          </cell>
          <cell r="B10857" t="str">
            <v xml:space="preserve">PEDRA BRITADA OU BICA CORRIDA, NAO CLASSIFICADA (POSTO PEDREIRA/FORNECEDOR, SEM FRETE)                                                                                                                                                                                                                                                                                                                                                                                                                    </v>
          </cell>
          <cell r="C10857" t="str">
            <v xml:space="preserve">M3    </v>
          </cell>
          <cell r="D10857" t="str">
            <v>CR</v>
          </cell>
          <cell r="E10857" t="str">
            <v>215,91</v>
          </cell>
        </row>
        <row r="10858">
          <cell r="A10858">
            <v>4730</v>
          </cell>
          <cell r="B10858" t="str">
            <v xml:space="preserve">PEDRA DE MAO OU PEDRA RACHAO PARA ARRIMO/FUNDACAO (POSTO PEDREIRA/FORNECEDOR, SEM FRETE)                                                                                                                                                                                                                                                                                                                                                                                                                  </v>
          </cell>
          <cell r="C10858" t="str">
            <v xml:space="preserve">M3    </v>
          </cell>
          <cell r="D10858" t="str">
            <v>CR</v>
          </cell>
          <cell r="E10858" t="str">
            <v>219,73</v>
          </cell>
        </row>
        <row r="10859">
          <cell r="A10859">
            <v>13186</v>
          </cell>
          <cell r="B10859" t="str">
            <v xml:space="preserve">PEDRA GRANITICA OU BASALTICA IRREGULAR, FAIXA GRANULOMETRICA 100 A 150 MM PARA PAVIMENTACAO OU CALCAMENTO POLIEDRICO, POSTO PEDREIRA / FORNECEDOR (SEM FRETE)                                                                                                                                                                                                                                                                                                                                             </v>
          </cell>
          <cell r="C10859" t="str">
            <v xml:space="preserve">M3    </v>
          </cell>
          <cell r="D10859" t="str">
            <v>CR</v>
          </cell>
          <cell r="E10859" t="str">
            <v>253,53</v>
          </cell>
        </row>
        <row r="10860">
          <cell r="A10860">
            <v>10737</v>
          </cell>
          <cell r="B10860" t="str">
            <v xml:space="preserve">PEDRA GRANITICA OU BASALTO, CACO, RETALHO, CAVACO, TIPO MIRACEMA, MADEIRA, PADUANA, RACHINHA, SANTA ISABEL OU OUTRAS SIMILARES, E=  *1,0 A *2,0 CM                                                                                                                                                                                                                                                                                                                                                        </v>
          </cell>
          <cell r="C10860" t="str">
            <v xml:space="preserve">M2    </v>
          </cell>
          <cell r="D10860" t="str">
            <v>AS</v>
          </cell>
          <cell r="E10860" t="str">
            <v>100,56</v>
          </cell>
        </row>
        <row r="10861">
          <cell r="A10861">
            <v>10734</v>
          </cell>
          <cell r="B10861" t="str">
            <v xml:space="preserve">PEDRA GRANITICA, SERRADA, TIPO MIRACEMA, MADEIRA, PADUANA, RACHINHA, SANTA ISABEL OU OUTRAS SIMILARES, *11,5 X  *23 CM, E=  *1,0 A *2,0 CM                                                                                                                                                                                                                                                                                                                                                                </v>
          </cell>
          <cell r="C10861" t="str">
            <v xml:space="preserve">M2    </v>
          </cell>
          <cell r="D10861" t="str">
            <v>AS</v>
          </cell>
          <cell r="E10861" t="str">
            <v>59,82</v>
          </cell>
        </row>
        <row r="10862">
          <cell r="A10862">
            <v>4708</v>
          </cell>
          <cell r="B10862" t="str">
            <v xml:space="preserve">PEDRA PORTUGUESA  OU PETIT PAVE, BRANCA OU PRETA                                                                                                                                                                                                                                                                                                                                                                                                                                                          </v>
          </cell>
          <cell r="C10862" t="str">
            <v xml:space="preserve">M2    </v>
          </cell>
          <cell r="D10862" t="str">
            <v>AS</v>
          </cell>
          <cell r="E10862" t="str">
            <v>116,03</v>
          </cell>
        </row>
        <row r="10863">
          <cell r="A10863">
            <v>4712</v>
          </cell>
          <cell r="B10863" t="str">
            <v xml:space="preserve">PEDRA QUARTZITO OU CALCARIO LAMINADO, CACO, TIPO CARIRI, ITACOLOMI, LAGOA SANTA, LUMINARIA, PIRENOPOLIS, SAO TOME OU OUTRAS SIMILARES DA REGIAO, E=  *1,5 A *2,5 CM                                                                                                                                                                                                                                                                                                                                       </v>
          </cell>
          <cell r="C10863" t="str">
            <v xml:space="preserve">M2    </v>
          </cell>
          <cell r="D10863" t="str">
            <v>AS</v>
          </cell>
          <cell r="E10863" t="str">
            <v>56,72</v>
          </cell>
        </row>
        <row r="10864">
          <cell r="A10864">
            <v>4710</v>
          </cell>
          <cell r="B10864" t="str">
            <v xml:space="preserve">PEDRA QUARTZITO OU CALCARIO LAMINADO, SERRADA, TIPO CARIRI, ITACOLOMI, LAGOA SANTA, LUMINARIA, PIRENOPOLIS, SAO TOME OU OUTRAS SIMILARES DA REGIAO, *20 X *40 CM, E=  *1,5 A *2,5 CM                                                                                                                                                                                                                                                                                                                      </v>
          </cell>
          <cell r="C10864" t="str">
            <v xml:space="preserve">M2    </v>
          </cell>
          <cell r="D10864" t="str">
            <v>AS</v>
          </cell>
          <cell r="E10864" t="str">
            <v>181,91</v>
          </cell>
        </row>
        <row r="10865">
          <cell r="A10865">
            <v>4746</v>
          </cell>
          <cell r="B10865" t="str">
            <v xml:space="preserve">PEDREGULHO OU PICARRA DE JAZIDA, AO NATURAL, PARA BASE DE PAVIMENTACAO (RETIRADO NA JAZIDA, SEM TRANSPORTE)                                                                                                                                                                                                                                                                                                                                                                                               </v>
          </cell>
          <cell r="C10865" t="str">
            <v xml:space="preserve">M3    </v>
          </cell>
          <cell r="D10865" t="str">
            <v>CR</v>
          </cell>
          <cell r="E10865" t="str">
            <v>164,11</v>
          </cell>
        </row>
        <row r="10866">
          <cell r="A10866">
            <v>4750</v>
          </cell>
          <cell r="B10866" t="str">
            <v xml:space="preserve">PEDREIRO (HORISTA)                                                                                                                                                                                                                                                                                                                                                                                                                                                                                        </v>
          </cell>
          <cell r="C10866" t="str">
            <v xml:space="preserve">H     </v>
          </cell>
          <cell r="D10866" t="str">
            <v xml:space="preserve">C </v>
          </cell>
          <cell r="E10866" t="str">
            <v>15,27</v>
          </cell>
        </row>
        <row r="10867">
          <cell r="A10867">
            <v>41065</v>
          </cell>
          <cell r="B10867" t="str">
            <v xml:space="preserve">PEDREIRO (MENSALISTA)                                                                                                                                                                                                                                                                                                                                                                                                                                                                                     </v>
          </cell>
          <cell r="C10867" t="str">
            <v xml:space="preserve">MES   </v>
          </cell>
          <cell r="D10867" t="str">
            <v>CR</v>
          </cell>
          <cell r="E10867" t="str">
            <v>2.694,34</v>
          </cell>
        </row>
        <row r="10868">
          <cell r="A10868">
            <v>34747</v>
          </cell>
          <cell r="B10868" t="str">
            <v xml:space="preserve">PEITORIL EM MARMORE, POLIDO, BRANCO COMUM, L= *15* CM, E=  *2,0* CM, COM PINGADEIRA                                                                                                                                                                                                                                                                                                                                                                                                                       </v>
          </cell>
          <cell r="C10868" t="str">
            <v xml:space="preserve">M     </v>
          </cell>
          <cell r="D10868" t="str">
            <v>CR</v>
          </cell>
          <cell r="E10868" t="str">
            <v>101,58</v>
          </cell>
        </row>
        <row r="10869">
          <cell r="A10869">
            <v>4826</v>
          </cell>
          <cell r="B10869" t="str">
            <v xml:space="preserve">PEITORIL EM MARMORE, POLIDO, BRANCO COMUM, L= *15* CM, E=  *3* CM, CORTE RETO                                                                                                                                                                                                                                                                                                                                                                                                                             </v>
          </cell>
          <cell r="C10869" t="str">
            <v xml:space="preserve">M     </v>
          </cell>
          <cell r="D10869" t="str">
            <v>CR</v>
          </cell>
          <cell r="E10869" t="str">
            <v>109,22</v>
          </cell>
        </row>
        <row r="10870">
          <cell r="A10870">
            <v>41975</v>
          </cell>
          <cell r="B10870" t="str">
            <v xml:space="preserve">PEITORIL PRE-MOLDADO EM GRANILITE, MARMORITE OU GRANITINA, L = *15* CM                                                                                                                                                                                                                                                                                                                                                                                                                                    </v>
          </cell>
          <cell r="C10870" t="str">
            <v xml:space="preserve">M2    </v>
          </cell>
          <cell r="D10870" t="str">
            <v>AS</v>
          </cell>
          <cell r="E10870" t="str">
            <v>94,34</v>
          </cell>
        </row>
        <row r="10871">
          <cell r="A10871">
            <v>4825</v>
          </cell>
          <cell r="B10871" t="str">
            <v xml:space="preserve">PEITORIL/ SOLEIRA EM MARMORE, POLIDO, BRANCO COMUM, L= *25* CM, E=  *3* CM, CORTE RETO                                                                                                                                                                                                                                                                                                                                                                                                                    </v>
          </cell>
          <cell r="C10871" t="str">
            <v xml:space="preserve">M     </v>
          </cell>
          <cell r="D10871" t="str">
            <v>CR</v>
          </cell>
          <cell r="E10871" t="str">
            <v>151,19</v>
          </cell>
        </row>
        <row r="10872">
          <cell r="A10872">
            <v>34744</v>
          </cell>
          <cell r="B10872" t="str">
            <v xml:space="preserve">PELICULA REFLETIVA, GT 7 ANOS PARA SINALIZACAO VERTICAL                                                                                                                                                                                                                                                                                                                                                                                                                                                   </v>
          </cell>
          <cell r="C10872" t="str">
            <v xml:space="preserve">M2    </v>
          </cell>
          <cell r="D10872" t="str">
            <v>AS</v>
          </cell>
          <cell r="E10872" t="str">
            <v>23,25</v>
          </cell>
        </row>
        <row r="10873">
          <cell r="A10873">
            <v>39430</v>
          </cell>
          <cell r="B10873" t="str">
            <v xml:space="preserve">PENDURAL OU PRESILHA REGULADORA, EM ACO GALVANIZADO, COM CORPO, MOLA E REBITE, PARA PERFIL TIPO CANALETA DE ESTRUTURA EM FORROS DRYWALL                                                                                                                                                                                                                                                                                                                                                                   </v>
          </cell>
          <cell r="C10873" t="str">
            <v xml:space="preserve">UN    </v>
          </cell>
          <cell r="D10873" t="str">
            <v>CR</v>
          </cell>
          <cell r="E10873" t="str">
            <v>1,95</v>
          </cell>
        </row>
        <row r="10874">
          <cell r="A10874">
            <v>39573</v>
          </cell>
          <cell r="B10874" t="str">
            <v xml:space="preserve">PENDURAL OU REGULADOR, COM MOLA, EM ACO GALVANIZADO, PARA PERFIL TIPO T CLICADO DE FORROS REMOVIVEL                                                                                                                                                                                                                                                                                                                                                                                                       </v>
          </cell>
          <cell r="C10874" t="str">
            <v xml:space="preserve">UN    </v>
          </cell>
          <cell r="D10874" t="str">
            <v>CR</v>
          </cell>
          <cell r="E10874" t="str">
            <v>1,92</v>
          </cell>
        </row>
        <row r="10875">
          <cell r="A10875">
            <v>38410</v>
          </cell>
          <cell r="B10875" t="str">
            <v xml:space="preserve">PENEIRA ROTATIVA COM MOTOR ELETRICO TRIFASICO DE 2 CV, CILINDRO DE 1 M X 0,60 M, COM FUROS DE 3,17 MM                                                                                                                                                                                                                                                                                                                                                                                                     </v>
          </cell>
          <cell r="C10875" t="str">
            <v xml:space="preserve">UN    </v>
          </cell>
          <cell r="D10875" t="str">
            <v>CR</v>
          </cell>
          <cell r="E10875" t="str">
            <v>17.735,85</v>
          </cell>
        </row>
        <row r="10876">
          <cell r="A10876">
            <v>41596</v>
          </cell>
          <cell r="B10876" t="str">
            <v xml:space="preserve">PERFIL "H" DE ACO LAMINADO, "HP" 250 X 62,0                                                                                                                                                                                                                                                                                                                                                                                                                                                               </v>
          </cell>
          <cell r="C10876" t="str">
            <v xml:space="preserve">KG    </v>
          </cell>
          <cell r="D10876" t="str">
            <v>AS</v>
          </cell>
          <cell r="E10876" t="str">
            <v>10,90</v>
          </cell>
        </row>
        <row r="10877">
          <cell r="A10877">
            <v>41598</v>
          </cell>
          <cell r="B10877" t="str">
            <v xml:space="preserve">PERFIL "H" DE ACO LAMINADO, "HP" 310 X 79,0                                                                                                                                                                                                                                                                                                                                                                                                                                                               </v>
          </cell>
          <cell r="C10877" t="str">
            <v xml:space="preserve">KG    </v>
          </cell>
          <cell r="D10877" t="str">
            <v>AS</v>
          </cell>
          <cell r="E10877" t="str">
            <v>10,90</v>
          </cell>
        </row>
        <row r="10878">
          <cell r="A10878">
            <v>41594</v>
          </cell>
          <cell r="B10878" t="str">
            <v xml:space="preserve">PERFIL "H" DE ACO LAMINADO, "W" 200 X 35,9                                                                                                                                                                                                                                                                                                                                                                                                                                                                </v>
          </cell>
          <cell r="C10878" t="str">
            <v xml:space="preserve">KG    </v>
          </cell>
          <cell r="D10878" t="str">
            <v>AS</v>
          </cell>
          <cell r="E10878" t="str">
            <v>11,08</v>
          </cell>
        </row>
        <row r="10879">
          <cell r="A10879">
            <v>43663</v>
          </cell>
          <cell r="B10879" t="str">
            <v xml:space="preserve">PERFIL "I" DE ACO LAMINADO, ABAS INCLINADAS, "I" 102 X 12,7                                                                                                                                                                                                                                                                                                                                                                                                                                               </v>
          </cell>
          <cell r="C10879" t="str">
            <v xml:space="preserve">KG    </v>
          </cell>
          <cell r="D10879" t="str">
            <v>AS</v>
          </cell>
          <cell r="E10879" t="str">
            <v>9,12</v>
          </cell>
        </row>
        <row r="10880">
          <cell r="A10880">
            <v>4766</v>
          </cell>
          <cell r="B10880" t="str">
            <v xml:space="preserve">PERFIL "I" DE ACO LAMINADO, ABAS INCLINADAS, "I" 152 X 22                                                                                                                                                                                                                                                                                                                                                                                                                                                 </v>
          </cell>
          <cell r="C10880" t="str">
            <v xml:space="preserve">KG    </v>
          </cell>
          <cell r="D10880" t="str">
            <v>AS</v>
          </cell>
          <cell r="E10880" t="str">
            <v>8,59</v>
          </cell>
        </row>
        <row r="10881">
          <cell r="A10881">
            <v>43664</v>
          </cell>
          <cell r="B10881" t="str">
            <v xml:space="preserve">PERFIL "I" DE ACO LAMINADO, ABAS INCLINADAS, "I" 203 X 34,3                                                                                                                                                                                                                                                                                                                                                                                                                                               </v>
          </cell>
          <cell r="C10881" t="str">
            <v xml:space="preserve">KG    </v>
          </cell>
          <cell r="D10881" t="str">
            <v>AS</v>
          </cell>
          <cell r="E10881" t="str">
            <v>9,17</v>
          </cell>
        </row>
        <row r="10882">
          <cell r="A10882">
            <v>43082</v>
          </cell>
          <cell r="B10882" t="str">
            <v xml:space="preserve">PERFIL "I" DE ACO LAMINADO, ABAS PARALELAS, "W", QUALQUER BITOLA                                                                                                                                                                                                                                                                                                                                                                                                                                          </v>
          </cell>
          <cell r="C10882" t="str">
            <v xml:space="preserve">KG    </v>
          </cell>
          <cell r="D10882" t="str">
            <v>AS</v>
          </cell>
          <cell r="E10882" t="str">
            <v>10,00</v>
          </cell>
        </row>
        <row r="10883">
          <cell r="A10883">
            <v>43665</v>
          </cell>
          <cell r="B10883" t="str">
            <v xml:space="preserve">PERFIL "U" DE ACO LAMINADO, "U" 102 X 9,3                                                                                                                                                                                                                                                                                                                                                                                                                                                                 </v>
          </cell>
          <cell r="C10883" t="str">
            <v xml:space="preserve">KG    </v>
          </cell>
          <cell r="D10883" t="str">
            <v>AS</v>
          </cell>
          <cell r="E10883" t="str">
            <v>8,59</v>
          </cell>
        </row>
        <row r="10884">
          <cell r="A10884">
            <v>10966</v>
          </cell>
          <cell r="B10884" t="str">
            <v xml:space="preserve">PERFIL "U" DE ACO LAMINADO, "U" 152 X 15,6                                                                                                                                                                                                                                                                                                                                                                                                                                                                </v>
          </cell>
          <cell r="C10884" t="str">
            <v xml:space="preserve">KG    </v>
          </cell>
          <cell r="D10884" t="str">
            <v>AS</v>
          </cell>
          <cell r="E10884" t="str">
            <v>9,12</v>
          </cell>
        </row>
        <row r="10885">
          <cell r="A10885">
            <v>43692</v>
          </cell>
          <cell r="B10885" t="str">
            <v xml:space="preserve">PERFIL "U" EM CHAPA ACO DOBRADA, E = 3,04 MM, H = 20 CM, ABAS = 5 CM (4,47 KG/M)                                                                                                                                                                                                                                                                                                                                                                                                                          </v>
          </cell>
          <cell r="C10885" t="str">
            <v xml:space="preserve">KG    </v>
          </cell>
          <cell r="D10885" t="str">
            <v>AS</v>
          </cell>
          <cell r="E10885" t="str">
            <v>9,12</v>
          </cell>
        </row>
        <row r="10886">
          <cell r="A10886">
            <v>43083</v>
          </cell>
          <cell r="B10886" t="str">
            <v xml:space="preserve">PERFIL "U" ENRIJECIDO DE ACO GALVANIZADO, DOBRADO, 150 X 60 X 20 MM, E = 3,00 MM OU 200 X 75 X 25 MM, E = 3,75 MM                                                                                                                                                                                                                                                                                                                                                                                         </v>
          </cell>
          <cell r="C10886" t="str">
            <v xml:space="preserve">KG    </v>
          </cell>
          <cell r="D10886" t="str">
            <v>AS</v>
          </cell>
          <cell r="E10886" t="str">
            <v>8,66</v>
          </cell>
        </row>
        <row r="10887">
          <cell r="A10887">
            <v>40535</v>
          </cell>
          <cell r="B10887" t="str">
            <v xml:space="preserve">PERFIL "U" SIMPLES DE ACO GALVANIZADO DOBRADO 75 X *40* MM, E = 2,65 MM                                                                                                                                                                                                                                                                                                                                                                                                                                   </v>
          </cell>
          <cell r="C10887" t="str">
            <v xml:space="preserve">KG    </v>
          </cell>
          <cell r="D10887" t="str">
            <v>AS</v>
          </cell>
          <cell r="E10887" t="str">
            <v>8,66</v>
          </cell>
        </row>
        <row r="10888">
          <cell r="A10888">
            <v>39427</v>
          </cell>
          <cell r="B10888" t="str">
            <v xml:space="preserve">PERFIL CANALETA, FORMATO C, EM ACO ZINCADO, PARA ESTRUTURA FORRO DRYWALL, E = 0,5 MM, *46 X 18* (L X H), COMPRIMENTO 3 M                                                                                                                                                                                                                                                                                                                                                                                  </v>
          </cell>
          <cell r="C10888" t="str">
            <v xml:space="preserve">M     </v>
          </cell>
          <cell r="D10888" t="str">
            <v>CR</v>
          </cell>
          <cell r="E10888" t="str">
            <v>5,19</v>
          </cell>
        </row>
        <row r="10889">
          <cell r="A10889">
            <v>39424</v>
          </cell>
          <cell r="B10889" t="str">
            <v xml:space="preserve">PERFIL CANTONEIRA L, LISA, EM ACO, 25 X 30 MM, E = 0,5 MM, PARA ESTRUTURA DRYWALL                                                                                                                                                                                                                                                                                                                                                                                                                         </v>
          </cell>
          <cell r="C10889" t="str">
            <v xml:space="preserve">M     </v>
          </cell>
          <cell r="D10889" t="str">
            <v>CR</v>
          </cell>
          <cell r="E10889" t="str">
            <v>3,09</v>
          </cell>
        </row>
        <row r="10890">
          <cell r="A10890">
            <v>39425</v>
          </cell>
          <cell r="B10890" t="str">
            <v xml:space="preserve">PERFIL CANTONEIRA L, PERFURADA, EM ACO, 23 X 23 MM, E = 0,5 MM, PARA ESTRUTURA DRYWALL                                                                                                                                                                                                                                                                                                                                                                                                                    </v>
          </cell>
          <cell r="C10890" t="str">
            <v xml:space="preserve">M     </v>
          </cell>
          <cell r="D10890" t="str">
            <v>CR</v>
          </cell>
          <cell r="E10890" t="str">
            <v>3,05</v>
          </cell>
        </row>
        <row r="10891">
          <cell r="A10891">
            <v>40664</v>
          </cell>
          <cell r="B10891" t="str">
            <v xml:space="preserve">PERFIL CARTOLA DE ACO GALVANIZADO, *20 X 30 X 10* MM, E =  0,8 MM                                                                                                                                                                                                                                                                                                                                                                                                                                         </v>
          </cell>
          <cell r="C10891" t="str">
            <v xml:space="preserve">KG    </v>
          </cell>
          <cell r="D10891" t="str">
            <v>AS</v>
          </cell>
          <cell r="E10891" t="str">
            <v>17,77</v>
          </cell>
        </row>
        <row r="10892">
          <cell r="A10892">
            <v>34360</v>
          </cell>
          <cell r="B10892" t="str">
            <v xml:space="preserve">PERFIL DE ALUMINIO ANODIZADO                                                                                                                                                                                                                                                                                                                                                                                                                                                                              </v>
          </cell>
          <cell r="C10892" t="str">
            <v xml:space="preserve">KG    </v>
          </cell>
          <cell r="D10892" t="str">
            <v>AS</v>
          </cell>
          <cell r="E10892" t="str">
            <v>38,96</v>
          </cell>
        </row>
        <row r="10893">
          <cell r="A10893">
            <v>20259</v>
          </cell>
          <cell r="B10893" t="str">
            <v xml:space="preserve">PERFIL DE BORRACHA EPDM MACICO *12 X 15* MM PARA ESQUADRIAS                                                                                                                                                                                                                                                                                                                                                                                                                                               </v>
          </cell>
          <cell r="C10893" t="str">
            <v xml:space="preserve">M     </v>
          </cell>
          <cell r="D10893" t="str">
            <v>AS</v>
          </cell>
          <cell r="E10893" t="str">
            <v>12,90</v>
          </cell>
        </row>
        <row r="10894">
          <cell r="A10894">
            <v>14077</v>
          </cell>
          <cell r="B10894" t="str">
            <v xml:space="preserve">PERFIL ELASTOMERICO PRE-FORMADO EM EPMD, PARA JUNTA DE DILATACAO DE PISOS COM POUCA SOLICITACAO, 15 MM DE LARGURA, MOVIMENTACAO DE *11 A 19* MM                                                                                                                                                                                                                                                                                                                                                           </v>
          </cell>
          <cell r="C10894" t="str">
            <v xml:space="preserve">M     </v>
          </cell>
          <cell r="D10894" t="str">
            <v>AS</v>
          </cell>
          <cell r="E10894" t="str">
            <v>197,44</v>
          </cell>
        </row>
        <row r="10895">
          <cell r="A10895">
            <v>3678</v>
          </cell>
          <cell r="B10895" t="str">
            <v xml:space="preserve">PERFIL ELASTOMERICO PRE-FORMADO EM EPMD, PARA JUNTA DE DILATACAO DE USO GERAL EM MEDIAS SOLICITACOES, 8 MM DE LARGURA, MOVIMENTACAO DE *5 A 11* MM                                                                                                                                                                                                                                                                                                                                                        </v>
          </cell>
          <cell r="C10895" t="str">
            <v xml:space="preserve">M     </v>
          </cell>
          <cell r="D10895" t="str">
            <v>AS</v>
          </cell>
          <cell r="E10895" t="str">
            <v>89,24</v>
          </cell>
        </row>
        <row r="10896">
          <cell r="A10896">
            <v>585</v>
          </cell>
          <cell r="B10896" t="str">
            <v xml:space="preserve">PERFIL EM ALUMINIO, FORMATO U, ABAS IGUAIS, LARGURA DE 25,4 MM (1"), ESPESSURA DE 2,38 MM (3/32") E PESO LINEAR DE APROXIMADAMENTE 0,460 KG/M                                                                                                                                                                                                                                                                                                                                                             </v>
          </cell>
          <cell r="C10896" t="str">
            <v xml:space="preserve">KG    </v>
          </cell>
          <cell r="D10896" t="str">
            <v>AS</v>
          </cell>
          <cell r="E10896" t="str">
            <v>31,17</v>
          </cell>
        </row>
        <row r="10897">
          <cell r="A10897">
            <v>39418</v>
          </cell>
          <cell r="B10897" t="str">
            <v xml:space="preserve">PERFIL GUIA, FORMATO U, EM ACO ZINCADO, PARA ESTRUTURA PAREDE DRYWALL, E = 0,5 MM, 48  X 3000 MM (L X C)                                                                                                                                                                                                                                                                                                                                                                                                  </v>
          </cell>
          <cell r="C10897" t="str">
            <v xml:space="preserve">M     </v>
          </cell>
          <cell r="D10897" t="str">
            <v>CR</v>
          </cell>
          <cell r="E10897" t="str">
            <v>5,79</v>
          </cell>
        </row>
        <row r="10898">
          <cell r="A10898">
            <v>39419</v>
          </cell>
          <cell r="B10898" t="str">
            <v xml:space="preserve">PERFIL GUIA, FORMATO U, EM ACO ZINCADO, PARA ESTRUTURA PAREDE DRYWALL, E = 0,5 MM, 70 X 3000 MM (L X C)                                                                                                                                                                                                                                                                                                                                                                                                   </v>
          </cell>
          <cell r="C10898" t="str">
            <v xml:space="preserve">M     </v>
          </cell>
          <cell r="D10898" t="str">
            <v>CR</v>
          </cell>
          <cell r="E10898" t="str">
            <v>7,06</v>
          </cell>
        </row>
        <row r="10899">
          <cell r="A10899">
            <v>39420</v>
          </cell>
          <cell r="B10899" t="str">
            <v xml:space="preserve">PERFIL GUIA, FORMATO U, EM ACO ZINCADO, PARA ESTRUTURA PAREDE DRYWALL, E = 0,5 MM, 90 X 3000 MM (L X C)                                                                                                                                                                                                                                                                                                                                                                                                   </v>
          </cell>
          <cell r="C10899" t="str">
            <v xml:space="preserve">M     </v>
          </cell>
          <cell r="D10899" t="str">
            <v>CR</v>
          </cell>
          <cell r="E10899" t="str">
            <v>7,79</v>
          </cell>
        </row>
        <row r="10900">
          <cell r="A10900">
            <v>39571</v>
          </cell>
          <cell r="B10900" t="str">
            <v xml:space="preserve">PERFIL LONGARINA (PRINCIPAL), T CLICADO, EM ACO, BRANCO NAS FACES APARENTES, PARA FORRO REMOVIVEL, 24 X 32 X 3750 MM (L X H X C                                                                                                                                                                                                                                                                                                                                                                           </v>
          </cell>
          <cell r="C10900" t="str">
            <v xml:space="preserve">M     </v>
          </cell>
          <cell r="D10900" t="str">
            <v>CR</v>
          </cell>
          <cell r="E10900" t="str">
            <v>4,71</v>
          </cell>
        </row>
        <row r="10901">
          <cell r="A10901">
            <v>39421</v>
          </cell>
          <cell r="B10901" t="str">
            <v xml:space="preserve">PERFIL MONTANTE, FORMATO C, EM ACO ZINCADO, PARA ESTRUTURA PAREDE DRYWALL, E = 0,5 MM, 48 X 3000 MM (L X C)                                                                                                                                                                                                                                                                                                                                                                                               </v>
          </cell>
          <cell r="C10901" t="str">
            <v xml:space="preserve">M     </v>
          </cell>
          <cell r="D10901" t="str">
            <v>CR</v>
          </cell>
          <cell r="E10901" t="str">
            <v>6,86</v>
          </cell>
        </row>
        <row r="10902">
          <cell r="A10902">
            <v>39422</v>
          </cell>
          <cell r="B10902" t="str">
            <v xml:space="preserve">PERFIL MONTANTE, FORMATO C, EM ACO ZINCADO, PARA ESTRUTURA PAREDE DRYWALL, E = 0,5 MM, 70 X 3000 MM (L X C)                                                                                                                                                                                                                                                                                                                                                                                               </v>
          </cell>
          <cell r="C10902" t="str">
            <v xml:space="preserve">M     </v>
          </cell>
          <cell r="D10902" t="str">
            <v xml:space="preserve">C </v>
          </cell>
          <cell r="E10902" t="str">
            <v>8,01</v>
          </cell>
        </row>
        <row r="10903">
          <cell r="A10903">
            <v>39423</v>
          </cell>
          <cell r="B10903" t="str">
            <v xml:space="preserve">PERFIL MONTANTE, FORMATO C, EM ACO ZINCADO, PARA ESTRUTURA PAREDE DRYWALL, E = 0,5 MM, 90 X 3000 MM (L X C)                                                                                                                                                                                                                                                                                                                                                                                               </v>
          </cell>
          <cell r="C10903" t="str">
            <v xml:space="preserve">M     </v>
          </cell>
          <cell r="D10903" t="str">
            <v>CR</v>
          </cell>
          <cell r="E10903" t="str">
            <v>9,30</v>
          </cell>
        </row>
        <row r="10904">
          <cell r="A10904">
            <v>39426</v>
          </cell>
          <cell r="B10904" t="str">
            <v xml:space="preserve">PERFIL RODAPE DE IMPERMEABILIZACAO, FORMATO L, EM ACO ZINCADO, PARA ESTRUTURA DRYWALL, E = 0,5 MM, 220 X 3000 MM (H X C)                                                                                                                                                                                                                                                                                                                                                                                  </v>
          </cell>
          <cell r="C10904" t="str">
            <v xml:space="preserve">M     </v>
          </cell>
          <cell r="D10904" t="str">
            <v>CR</v>
          </cell>
          <cell r="E10904" t="str">
            <v>20,91</v>
          </cell>
        </row>
        <row r="10905">
          <cell r="A10905">
            <v>39429</v>
          </cell>
          <cell r="B10905" t="str">
            <v xml:space="preserve">PERFIL TABICA ABERTA, PERFURADA, FORMATO Z, EM ACO GALVANIZADO NATURAL, LARGURA APROXIMADA 40 MM, PARA ESTRUTURA FORRO DRYWALL                                                                                                                                                                                                                                                                                                                                                                            </v>
          </cell>
          <cell r="C10905" t="str">
            <v xml:space="preserve">M     </v>
          </cell>
          <cell r="D10905" t="str">
            <v>CR</v>
          </cell>
          <cell r="E10905" t="str">
            <v>6,59</v>
          </cell>
        </row>
        <row r="10906">
          <cell r="A10906">
            <v>39428</v>
          </cell>
          <cell r="B10906" t="str">
            <v xml:space="preserve">PERFIL TABICA FECHADA, LISA, FORMATO Z, EM ACO GALVANIZADO NATURAL, LARGURA TOTAL NA HORIZONTAL *40* MM, PARA ESTRUTURA FORRO DRYWALL                                                                                                                                                                                                                                                                                                                                                                     </v>
          </cell>
          <cell r="C10906" t="str">
            <v xml:space="preserve">M     </v>
          </cell>
          <cell r="D10906" t="str">
            <v>CR</v>
          </cell>
          <cell r="E10906" t="str">
            <v>5,04</v>
          </cell>
        </row>
        <row r="10907">
          <cell r="A10907">
            <v>39572</v>
          </cell>
          <cell r="B10907" t="str">
            <v xml:space="preserve">PERFIL TIPO CANTONEIRA EM L, EM ACO GALVANIZADO, BRANCO, PARA FORRO REMOVIVEL, *23* X 3000 MM (L X C)                                                                                                                                                                                                                                                                                                                                                                                                     </v>
          </cell>
          <cell r="C10907" t="str">
            <v xml:space="preserve">M     </v>
          </cell>
          <cell r="D10907" t="str">
            <v>CR</v>
          </cell>
          <cell r="E10907" t="str">
            <v>4,36</v>
          </cell>
        </row>
        <row r="10908">
          <cell r="A10908">
            <v>39570</v>
          </cell>
          <cell r="B10908" t="str">
            <v xml:space="preserve">PERFIL TRAVESSA (SECUNDARIO), T CLICADO, EM ACO GALVANIZADO , BRANCO, PARA FORRO REMOVIVEL, 24 X 1250 MM (L X C)                                                                                                                                                                                                                                                                                                                                                                                          </v>
          </cell>
          <cell r="C10908" t="str">
            <v xml:space="preserve">M     </v>
          </cell>
          <cell r="D10908" t="str">
            <v>CR</v>
          </cell>
          <cell r="E10908" t="str">
            <v>4,63</v>
          </cell>
        </row>
        <row r="10909">
          <cell r="A10909">
            <v>39569</v>
          </cell>
          <cell r="B10909" t="str">
            <v xml:space="preserve">PERFIL TRAVESSA (SECUNDARIO), T CLICADO, EM ACO GALVANIZADO, BRANCO, PARA FORRO REMOVIVEL, 24 X 625 MM (L X C)                                                                                                                                                                                                                                                                                                                                                                                            </v>
          </cell>
          <cell r="C10909" t="str">
            <v xml:space="preserve">M     </v>
          </cell>
          <cell r="D10909" t="str">
            <v>CR</v>
          </cell>
          <cell r="E10909" t="str">
            <v>4,57</v>
          </cell>
        </row>
        <row r="10910">
          <cell r="A10910">
            <v>11552</v>
          </cell>
          <cell r="B10910" t="str">
            <v xml:space="preserve">PERFIL U DE ABAS IGUAIS, EM ALUMINIO, 1/2" (1,27 X 1,27 CM), PARA PORTA OU JANELA DE CORRER                                                                                                                                                                                                                                                                                                                                                                                                               </v>
          </cell>
          <cell r="C10910" t="str">
            <v xml:space="preserve">M     </v>
          </cell>
          <cell r="D10910" t="str">
            <v>CR</v>
          </cell>
          <cell r="E10910" t="str">
            <v>7,25</v>
          </cell>
        </row>
        <row r="10911">
          <cell r="A10911">
            <v>40598</v>
          </cell>
          <cell r="B10911" t="str">
            <v xml:space="preserve">PERFIL UDC ("U" DOBRADO DE CHAPA) SIMPLES DE ACO LAMINADO, GALVANIZADO, ASTM A36, 127 X 50 MM, E= 3 MM                                                                                                                                                                                                                                                                                                                                                                                                    </v>
          </cell>
          <cell r="C10911" t="str">
            <v xml:space="preserve">KG    </v>
          </cell>
          <cell r="D10911" t="str">
            <v>AS</v>
          </cell>
          <cell r="E10911" t="str">
            <v>8,45</v>
          </cell>
        </row>
        <row r="10912">
          <cell r="A10912">
            <v>39029</v>
          </cell>
          <cell r="B10912" t="str">
            <v xml:space="preserve">PERFILADO PERFURADO DUPLO 38 X 76 MM, CHAPA 22                                                                                                                                                                                                                                                                                                                                                                                                                                                            </v>
          </cell>
          <cell r="C10912" t="str">
            <v xml:space="preserve">M     </v>
          </cell>
          <cell r="D10912" t="str">
            <v>CR</v>
          </cell>
          <cell r="E10912" t="str">
            <v>14,76</v>
          </cell>
        </row>
        <row r="10913">
          <cell r="A10913">
            <v>39028</v>
          </cell>
          <cell r="B10913" t="str">
            <v xml:space="preserve">PERFILADO PERFURADO SIMPLES 38 X 38 MM, CHAPA 22                                                                                                                                                                                                                                                                                                                                                                                                                                                          </v>
          </cell>
          <cell r="C10913" t="str">
            <v xml:space="preserve">M     </v>
          </cell>
          <cell r="D10913" t="str">
            <v>CR</v>
          </cell>
          <cell r="E10913" t="str">
            <v>8,59</v>
          </cell>
        </row>
        <row r="10914">
          <cell r="A10914">
            <v>39328</v>
          </cell>
          <cell r="B10914" t="str">
            <v xml:space="preserve">PERFILADO PERFURADO 19 X 38 MM, CHAPA 22                                                                                                                                                                                                                                                                                                                                                                                                                                                                  </v>
          </cell>
          <cell r="C10914" t="str">
            <v xml:space="preserve">M     </v>
          </cell>
          <cell r="D10914" t="str">
            <v>CR</v>
          </cell>
          <cell r="E10914" t="str">
            <v>4,72</v>
          </cell>
        </row>
        <row r="10915">
          <cell r="A10915">
            <v>38541</v>
          </cell>
          <cell r="B10915" t="str">
            <v xml:space="preserve">PERFURATRIZ COM TORRE METALICA PARA EXECUCAO DE ESTACA HELICE CONTINUA, PROFUNDIDADE MAXIMA DE 30 M, DIAMETRO MAXIMO DE 800 MM, POTENCIA INSTALADA DE 268 HP, MESA ROTATIVA COM TORQUE MAXIMO DE 170 KNM                                                                                                                                                                                                                                                                                                  </v>
          </cell>
          <cell r="C10915" t="str">
            <v xml:space="preserve">UN    </v>
          </cell>
          <cell r="D10915" t="str">
            <v>AS</v>
          </cell>
          <cell r="E10915" t="str">
            <v>4.020.703,60</v>
          </cell>
        </row>
        <row r="10916">
          <cell r="A10916">
            <v>38542</v>
          </cell>
          <cell r="B10916" t="str">
            <v xml:space="preserve">PERFURATRIZ COM TORRE METALICA PARA EXECUCAO DE ESTACA HELICE CONTINUA, PROFUNDIDADE MAXIMA DE 32 M, DIAMETRO MAXIMO DE 1000 MM, POTENCIA INSTALADA DE 350 HP, MESA ROTATIVA COM TORQUE MAXIMO DE 263 KNM                                                                                                                                                                                                                                                                                                 </v>
          </cell>
          <cell r="C10916" t="str">
            <v xml:space="preserve">UN    </v>
          </cell>
          <cell r="D10916" t="str">
            <v>AS</v>
          </cell>
          <cell r="E10916" t="str">
            <v>6.252.032,42</v>
          </cell>
        </row>
        <row r="10917">
          <cell r="A10917">
            <v>38543</v>
          </cell>
          <cell r="B10917" t="str">
            <v xml:space="preserve">PERFURATRIZ HIDRAULICA COM TRADO CURTO ACOPLADO, PROFUNDIDADE MAXIMA DE 20 M, DIAMETRO MAXIMO DE 1500 MM, POTENCIA INSTALADA DE 137 HP, MESA ROTATIVA COM TORQUE MAXIMO DE 30 KNM (INCLUI MONTAGEM, NAO INCLUI CAMINHAO)                                                                                                                                                                                                                                                                                  </v>
          </cell>
          <cell r="C10917" t="str">
            <v xml:space="preserve">UN    </v>
          </cell>
          <cell r="D10917" t="str">
            <v>AS</v>
          </cell>
          <cell r="E10917" t="str">
            <v>1.530.670,05</v>
          </cell>
        </row>
        <row r="10918">
          <cell r="A10918">
            <v>40406</v>
          </cell>
          <cell r="B10918" t="str">
            <v xml:space="preserve">PERFURATRIZ MANUAL, TORQUE MAXIMO 55 KGF.M, POTENCIA 5 CV, COM DIAMETRO MAXIMO 8 1/2" (INCLUI SUPORTE/CHASSI TIPO MESA)                                                                                                                                                                                                                                                                                                                                                                                   </v>
          </cell>
          <cell r="C10918" t="str">
            <v xml:space="preserve">UN    </v>
          </cell>
          <cell r="D10918" t="str">
            <v>AS</v>
          </cell>
          <cell r="E10918" t="str">
            <v>62.872,02</v>
          </cell>
        </row>
        <row r="10919">
          <cell r="A10919">
            <v>40789</v>
          </cell>
          <cell r="B10919" t="str">
            <v xml:space="preserve">PERFURATRIZ MANUAL, TORQUE MAXIMO 83 N.M, POTENCIA 5 CV, COM DIAMETRO MAXIMO 4" (NAO INCLUI SUPORTE / CHASSI)                                                                                                                                                                                                                                                                                                                                                                                             </v>
          </cell>
          <cell r="C10919" t="str">
            <v xml:space="preserve">UN    </v>
          </cell>
          <cell r="D10919" t="str">
            <v>AS</v>
          </cell>
          <cell r="E10919" t="str">
            <v>9.060,50</v>
          </cell>
        </row>
        <row r="10920">
          <cell r="A10920">
            <v>40791</v>
          </cell>
          <cell r="B10920" t="str">
            <v xml:space="preserve">PERFURATRIZ MANUAL, TORQUE MAXIMO 83 N.M, POTENCIA 5 CV, COM DIAMETRO MAXIMO 4", PARA SOLO GRAMPEADO (INCLUI SUPORTE OU CHASSI TIPO MESA)                                                                                                                                                                                                                                                                                                                                                                 </v>
          </cell>
          <cell r="C10920" t="str">
            <v xml:space="preserve">UN    </v>
          </cell>
          <cell r="D10920" t="str">
            <v>AS</v>
          </cell>
          <cell r="E10920" t="str">
            <v>28.363,31</v>
          </cell>
        </row>
        <row r="10921">
          <cell r="A10921">
            <v>11651</v>
          </cell>
          <cell r="B10921" t="str">
            <v xml:space="preserve">PERFURATRIZ PNEUMATICA MANUAL DE PESO MEDIO, 18KG, COMPRIMENTO DE CURSO DE 6 M, DIAMETRO DO PISTAO DE 5,5 CM                                                                                                                                                                                                                                                                                                                                                                                              </v>
          </cell>
          <cell r="C10921" t="str">
            <v xml:space="preserve">UN    </v>
          </cell>
          <cell r="D10921" t="str">
            <v>AS</v>
          </cell>
          <cell r="E10921" t="str">
            <v>15.512,30</v>
          </cell>
        </row>
        <row r="10922">
          <cell r="A10922">
            <v>40435</v>
          </cell>
          <cell r="B10922" t="str">
            <v xml:space="preserve">PERFURATRIZ SOBRE ESTEIRA, TORQUE MAXIMO DE 600 KGF, POTENCIA ENTRE 50 E 60 HP, DIAMETRO MAXIMO DE 10"                                                                                                                                                                                                                                                                                                                                                                                                    </v>
          </cell>
          <cell r="C10922" t="str">
            <v xml:space="preserve">UN    </v>
          </cell>
          <cell r="D10922" t="str">
            <v>AS</v>
          </cell>
          <cell r="E10922" t="str">
            <v>839.712,63</v>
          </cell>
        </row>
        <row r="10923">
          <cell r="A10923">
            <v>39012</v>
          </cell>
          <cell r="B10923" t="str">
            <v xml:space="preserve">PERFURATRIZ SOBRE ESTEIRA, TORQUE MAXIMO 600 KGF, PESO MEDIO 1000 KG, POTENCIA 20 HP, DIAMETRO MAXIMO 10"                                                                                                                                                                                                                                                                                                                                                                                                 </v>
          </cell>
          <cell r="C10923" t="str">
            <v xml:space="preserve">UN    </v>
          </cell>
          <cell r="D10923" t="str">
            <v>AS</v>
          </cell>
          <cell r="E10923" t="str">
            <v>876.124,05</v>
          </cell>
        </row>
        <row r="10924">
          <cell r="A10924">
            <v>13617</v>
          </cell>
          <cell r="B10924" t="str">
            <v xml:space="preserve">PICAPE CABINE SIMPLES COM MOTOR 1.6 FLEX, CAMBIO MANUAL, POTENCIA 101/104 CV, 2 PORTAS                                                                                                                                                                                                                                                                                                                                                                                                                    </v>
          </cell>
          <cell r="C10924" t="str">
            <v xml:space="preserve">UN    </v>
          </cell>
          <cell r="D10924" t="str">
            <v>CR</v>
          </cell>
          <cell r="E10924" t="str">
            <v>101.021,71</v>
          </cell>
        </row>
        <row r="10925">
          <cell r="A10925">
            <v>35274</v>
          </cell>
          <cell r="B10925" t="str">
            <v xml:space="preserve">PILAR QUADRADO NAO APARELHADO *10 X 10* CM, EM MACARANDUBA/MASSARANDUBA, ANGELIM OU EQUIVALENTE DA REGIAO - BRUTA                                                                                                                                                                                                                                                                                                                                                                                         </v>
          </cell>
          <cell r="C10925" t="str">
            <v xml:space="preserve">M     </v>
          </cell>
          <cell r="D10925" t="str">
            <v>CR</v>
          </cell>
          <cell r="E10925" t="str">
            <v>26,64</v>
          </cell>
        </row>
        <row r="10926">
          <cell r="A10926">
            <v>35275</v>
          </cell>
          <cell r="B10926" t="str">
            <v xml:space="preserve">PILAR QUADRADO NAO APARELHADO *15 X 15* CM, EM MACARANDUBA/MASSARANDUBA, ANGELIM OU EQUIVALENTE DA REGIAO - BRUTA                                                                                                                                                                                                                                                                                                                                                                                         </v>
          </cell>
          <cell r="C10926" t="str">
            <v xml:space="preserve">M     </v>
          </cell>
          <cell r="D10926" t="str">
            <v>CR</v>
          </cell>
          <cell r="E10926" t="str">
            <v>56,55</v>
          </cell>
        </row>
        <row r="10927">
          <cell r="A10927">
            <v>35276</v>
          </cell>
          <cell r="B10927" t="str">
            <v xml:space="preserve">PILAR QUADRADO NAO APARELHADO *20 X 20* CM, EM MACARANDUBA/MASSARANDUBA, ANGELIM OU EQUIVALENTE DA REGIAO - BRUTA                                                                                                                                                                                                                                                                                                                                                                                         </v>
          </cell>
          <cell r="C10927" t="str">
            <v xml:space="preserve">M     </v>
          </cell>
          <cell r="D10927" t="str">
            <v>CR</v>
          </cell>
          <cell r="E10927" t="str">
            <v>98,39</v>
          </cell>
        </row>
        <row r="10928">
          <cell r="A10928">
            <v>38386</v>
          </cell>
          <cell r="B10928" t="str">
            <v xml:space="preserve">PINCEL CHATO (TRINCHA) CERDAS GRIS 1.1/2 " (38 MM)                                                                                                                                                                                                                                                                                                                                                                                                                                                        </v>
          </cell>
          <cell r="C10928" t="str">
            <v xml:space="preserve">UN    </v>
          </cell>
          <cell r="D10928" t="str">
            <v>CR</v>
          </cell>
          <cell r="E10928" t="str">
            <v>5,74</v>
          </cell>
        </row>
        <row r="10929">
          <cell r="A10929">
            <v>11091</v>
          </cell>
          <cell r="B10929" t="str">
            <v xml:space="preserve">PINGADEIRA PLASTICA PARA TELHA DE FIBROCIMENTO CANALETE 49/KALHETA OU CANALETE 90/KALHETAO                                                                                                                                                                                                                                                                                                                                                                                                                </v>
          </cell>
          <cell r="C10929" t="str">
            <v xml:space="preserve">UN    </v>
          </cell>
          <cell r="D10929" t="str">
            <v>CR</v>
          </cell>
          <cell r="E10929" t="str">
            <v>2,37</v>
          </cell>
        </row>
        <row r="10930">
          <cell r="A10930">
            <v>37586</v>
          </cell>
          <cell r="B10930" t="str">
            <v xml:space="preserve">PINO DE ACO COM ARRUELA CONICA, DIAMETRO ARRUELA = *23* MM E COMP HASTE = *27* MM (ACAO INDIRETA)                                                                                                                                                                                                                                                                                                                                                                                                         </v>
          </cell>
          <cell r="C10930" t="str">
            <v xml:space="preserve">CENTO </v>
          </cell>
          <cell r="D10930" t="str">
            <v>AS</v>
          </cell>
          <cell r="E10930" t="str">
            <v>45,05</v>
          </cell>
        </row>
        <row r="10931">
          <cell r="A10931">
            <v>37395</v>
          </cell>
          <cell r="B10931" t="str">
            <v xml:space="preserve">PINO DE ACO COM FURO, HASTE = 27 MM (ACAO DIRETA)                                                                                                                                                                                                                                                                                                                                                                                                                                                         </v>
          </cell>
          <cell r="C10931" t="str">
            <v xml:space="preserve">CENTO </v>
          </cell>
          <cell r="D10931" t="str">
            <v>AS</v>
          </cell>
          <cell r="E10931" t="str">
            <v>38,74</v>
          </cell>
        </row>
        <row r="10932">
          <cell r="A10932">
            <v>14147</v>
          </cell>
          <cell r="B10932" t="str">
            <v xml:space="preserve">PINO DE ACO COM ROSCA 1/4 ", COMPRIMENTO DA HASTE = 30 MM E ROSCA = 20 MM (ACAO DIRETA)                                                                                                                                                                                                                                                                                                                                                                                                                   </v>
          </cell>
          <cell r="C10932" t="str">
            <v xml:space="preserve">CENTO </v>
          </cell>
          <cell r="D10932" t="str">
            <v>AS</v>
          </cell>
          <cell r="E10932" t="str">
            <v>51,39</v>
          </cell>
        </row>
        <row r="10933">
          <cell r="A10933">
            <v>37396</v>
          </cell>
          <cell r="B10933" t="str">
            <v xml:space="preserve">PINO DE ACO LISO 1/4 ", HASTE = *36,5* MM (ACAO DIRETA)                                                                                                                                                                                                                                                                                                                                                                                                                                                   </v>
          </cell>
          <cell r="C10933" t="str">
            <v xml:space="preserve">CENTO </v>
          </cell>
          <cell r="D10933" t="str">
            <v>AS</v>
          </cell>
          <cell r="E10933" t="str">
            <v>31,70</v>
          </cell>
        </row>
        <row r="10934">
          <cell r="A10934">
            <v>37397</v>
          </cell>
          <cell r="B10934" t="str">
            <v xml:space="preserve">PINO DE ACO LISO 1/4 ", HASTE = *53* MM (ACAO DIRETA)                                                                                                                                                                                                                                                                                                                                                                                                                                                     </v>
          </cell>
          <cell r="C10934" t="str">
            <v xml:space="preserve">CENTO </v>
          </cell>
          <cell r="D10934" t="str">
            <v>AS</v>
          </cell>
          <cell r="E10934" t="str">
            <v>33,21</v>
          </cell>
        </row>
        <row r="10935">
          <cell r="A10935">
            <v>43606</v>
          </cell>
          <cell r="B10935" t="str">
            <v xml:space="preserve">PINO GUIA RETO, EM LATAO, CHAPA COM 3 MM DE ESPESSURA E GUIA COM ROLETE DE 9 MM                                                                                                                                                                                                                                                                                                                                                                                                                           </v>
          </cell>
          <cell r="C10935" t="str">
            <v xml:space="preserve">UN    </v>
          </cell>
          <cell r="D10935" t="str">
            <v>CR</v>
          </cell>
          <cell r="E10935" t="str">
            <v>8,69</v>
          </cell>
        </row>
        <row r="10936">
          <cell r="A10936">
            <v>444</v>
          </cell>
          <cell r="B10936" t="str">
            <v xml:space="preserve">PINO ROSCA EXTERNA, EM ACO GALVANIZADO, PARA ISOLADOR DE 15KV, DIAMETRO 25 MM, COMPRIMENTO *290* MM                                                                                                                                                                                                                                                                                                                                                                                                       </v>
          </cell>
          <cell r="C10936" t="str">
            <v xml:space="preserve">UN    </v>
          </cell>
          <cell r="D10936" t="str">
            <v>CR</v>
          </cell>
          <cell r="E10936" t="str">
            <v>33,24</v>
          </cell>
        </row>
        <row r="10937">
          <cell r="A10937">
            <v>445</v>
          </cell>
          <cell r="B10937" t="str">
            <v xml:space="preserve">PINO ROSCA EXTERNA, EM ACO GALVANIZADO, PARA ISOLADOR DE 25KV, DIAMETRO 35MM, COMPRIMENTO *320* MM                                                                                                                                                                                                                                                                                                                                                                                                        </v>
          </cell>
          <cell r="C10937" t="str">
            <v xml:space="preserve">UN    </v>
          </cell>
          <cell r="D10937" t="str">
            <v>CR</v>
          </cell>
          <cell r="E10937" t="str">
            <v>45,50</v>
          </cell>
        </row>
        <row r="10938">
          <cell r="A10938">
            <v>4783</v>
          </cell>
          <cell r="B10938" t="str">
            <v xml:space="preserve">PINTOR (HORISTA)                                                                                                                                                                                                                                                                                                                                                                                                                                                                                          </v>
          </cell>
          <cell r="C10938" t="str">
            <v xml:space="preserve">H     </v>
          </cell>
          <cell r="D10938" t="str">
            <v xml:space="preserve">C </v>
          </cell>
          <cell r="E10938" t="str">
            <v>15,27</v>
          </cell>
        </row>
        <row r="10939">
          <cell r="A10939">
            <v>41079</v>
          </cell>
          <cell r="B10939" t="str">
            <v xml:space="preserve">PINTOR (MENSALISTA)                                                                                                                                                                                                                                                                                                                                                                                                                                                                                       </v>
          </cell>
          <cell r="C10939" t="str">
            <v xml:space="preserve">MES   </v>
          </cell>
          <cell r="D10939" t="str">
            <v>CR</v>
          </cell>
          <cell r="E10939" t="str">
            <v>2.694,34</v>
          </cell>
        </row>
        <row r="10940">
          <cell r="A10940">
            <v>12874</v>
          </cell>
          <cell r="B10940" t="str">
            <v xml:space="preserve">PINTOR DE LETREIROS (HORISTA)                                                                                                                                                                                                                                                                                                                                                                                                                                                                             </v>
          </cell>
          <cell r="C10940" t="str">
            <v xml:space="preserve">H     </v>
          </cell>
          <cell r="D10940" t="str">
            <v>CR</v>
          </cell>
          <cell r="E10940" t="str">
            <v>14,81</v>
          </cell>
        </row>
        <row r="10941">
          <cell r="A10941">
            <v>41082</v>
          </cell>
          <cell r="B10941" t="str">
            <v xml:space="preserve">PINTOR DE LETREIROS (MENSALISTA)                                                                                                                                                                                                                                                                                                                                                                                                                                                                          </v>
          </cell>
          <cell r="C10941" t="str">
            <v xml:space="preserve">MES   </v>
          </cell>
          <cell r="D10941" t="str">
            <v>CR</v>
          </cell>
          <cell r="E10941" t="str">
            <v>2.616,39</v>
          </cell>
        </row>
        <row r="10942">
          <cell r="A10942">
            <v>4785</v>
          </cell>
          <cell r="B10942" t="str">
            <v xml:space="preserve">PINTOR PARA TINTA EPOXI (HORISTA)                                                                                                                                                                                                                                                                                                                                                                                                                                                                         </v>
          </cell>
          <cell r="C10942" t="str">
            <v xml:space="preserve">H     </v>
          </cell>
          <cell r="D10942" t="str">
            <v>CR</v>
          </cell>
          <cell r="E10942" t="str">
            <v>15,27</v>
          </cell>
        </row>
        <row r="10943">
          <cell r="A10943">
            <v>41081</v>
          </cell>
          <cell r="B10943" t="str">
            <v xml:space="preserve">PINTOR PARA TINTA EPOXI (MENSALISTA)                                                                                                                                                                                                                                                                                                                                                                                                                                                                      </v>
          </cell>
          <cell r="C10943" t="str">
            <v xml:space="preserve">MES   </v>
          </cell>
          <cell r="D10943" t="str">
            <v>CR</v>
          </cell>
          <cell r="E10943" t="str">
            <v>2.694,34</v>
          </cell>
        </row>
        <row r="10944">
          <cell r="A10944">
            <v>4801</v>
          </cell>
          <cell r="B10944" t="str">
            <v xml:space="preserve">PISO DE BORRACHA CANELADO EM PLACAS 50 X 50 CM, E = *3,5* MM, PARA COLA                                                                                                                                                                                                                                                                                                                                                                                                                                   </v>
          </cell>
          <cell r="C10944" t="str">
            <v xml:space="preserve">M2    </v>
          </cell>
          <cell r="D10944" t="str">
            <v>CR</v>
          </cell>
          <cell r="E10944" t="str">
            <v>115,74</v>
          </cell>
        </row>
        <row r="10945">
          <cell r="A10945">
            <v>4794</v>
          </cell>
          <cell r="B10945" t="str">
            <v xml:space="preserve">PISO DE BORRACHA ESPORTIVO EM PLACAS 50 X 50 CM, E = 15 MM, PARA ARGAMASSA, PRETO                                                                                                                                                                                                                                                                                                                                                                                                                         </v>
          </cell>
          <cell r="C10945" t="str">
            <v xml:space="preserve">M2    </v>
          </cell>
          <cell r="D10945" t="str">
            <v>CR</v>
          </cell>
          <cell r="E10945" t="str">
            <v>527,13</v>
          </cell>
        </row>
        <row r="10946">
          <cell r="A10946">
            <v>4796</v>
          </cell>
          <cell r="B10946" t="str">
            <v xml:space="preserve">PISO DE BORRACHA FRISADO OU PASTILHADO, PRETO, EM PLACAS 50 X 50 CM, E = 7 MM, PARA ARGAMASSA                                                                                                                                                                                                                                                                                                                                                                                                             </v>
          </cell>
          <cell r="C10946" t="str">
            <v xml:space="preserve">M2    </v>
          </cell>
          <cell r="D10946" t="str">
            <v>CR</v>
          </cell>
          <cell r="E10946" t="str">
            <v>320,18</v>
          </cell>
        </row>
        <row r="10947">
          <cell r="A10947">
            <v>4800</v>
          </cell>
          <cell r="B10947" t="str">
            <v xml:space="preserve">PISO DE BORRACHA PASTILHADO EM PLACAS 50 X 50 CM, E = *3,5* MM, PARA COLA, PRETO                                                                                                                                                                                                                                                                                                                                                                                                                          </v>
          </cell>
          <cell r="C10947" t="str">
            <v xml:space="preserve">M2    </v>
          </cell>
          <cell r="D10947" t="str">
            <v>CR</v>
          </cell>
          <cell r="E10947" t="str">
            <v>88,05</v>
          </cell>
        </row>
        <row r="10948">
          <cell r="A10948">
            <v>4795</v>
          </cell>
          <cell r="B10948" t="str">
            <v xml:space="preserve">PISO DE BORRACHA PASTILHADO EM PLACAS 50 X 50 CM, E = 15 MM, PARA ARGAMASSA, PRETO                                                                                                                                                                                                                                                                                                                                                                                                                        </v>
          </cell>
          <cell r="C10948" t="str">
            <v xml:space="preserve">M2    </v>
          </cell>
          <cell r="D10948" t="str">
            <v>CR</v>
          </cell>
          <cell r="E10948" t="str">
            <v>513,13</v>
          </cell>
        </row>
        <row r="10949">
          <cell r="A10949">
            <v>39694</v>
          </cell>
          <cell r="B10949" t="str">
            <v xml:space="preserve">PISO ELEVADO COM 2 PLACAS DE ACO COM ENCHIMENTO DE CONCRETO CELULAR, INCLUSO BASE/HASTE/CRUZETAS, 60 X 60 CM, H = *28* CM, RESISTENCIA CARGA CONCENTRADA 496 KG (COM COLOCACAO)                                                                                                                                                                                                                                                                                                                           </v>
          </cell>
          <cell r="C10949" t="str">
            <v xml:space="preserve">M2    </v>
          </cell>
          <cell r="D10949" t="str">
            <v>CR</v>
          </cell>
          <cell r="E10949" t="str">
            <v>424,08</v>
          </cell>
        </row>
        <row r="10950">
          <cell r="A10950">
            <v>1292</v>
          </cell>
          <cell r="B10950" t="str">
            <v xml:space="preserve">PISO EM CERAMICA ESMALTADA EXTRA, PEI MAIOR OU IGUAL A 4, FORMATO MAIOR QUE 2025 CM2                                                                                                                                                                                                                                                                                                                                                                                                                      </v>
          </cell>
          <cell r="C10950" t="str">
            <v xml:space="preserve">M2    </v>
          </cell>
          <cell r="D10950" t="str">
            <v>CR</v>
          </cell>
          <cell r="E10950" t="str">
            <v>90,73</v>
          </cell>
        </row>
        <row r="10951">
          <cell r="A10951">
            <v>1287</v>
          </cell>
          <cell r="B10951" t="str">
            <v xml:space="preserve">PISO EM CERAMICA ESMALTADA EXTRA, PEI MAIOR OU IGUAL A 4, FORMATO MENOR OU IGUAL A 2025 CM2                                                                                                                                                                                                                                                                                                                                                                                                               </v>
          </cell>
          <cell r="C10951" t="str">
            <v xml:space="preserve">M2    </v>
          </cell>
          <cell r="D10951" t="str">
            <v xml:space="preserve">C </v>
          </cell>
          <cell r="E10951" t="str">
            <v>44,51</v>
          </cell>
        </row>
        <row r="10952">
          <cell r="A10952">
            <v>1297</v>
          </cell>
          <cell r="B10952" t="str">
            <v xml:space="preserve">PISO EM CERAMICA ESMALTADA, COMERCIAL (PADRAO POPULAR), PEI MAIOR OU IGUAL A 3, FORMATO MENOR OU IGUAL A  2025 CM2                                                                                                                                                                                                                                                                                                                                                                                        </v>
          </cell>
          <cell r="C10952" t="str">
            <v xml:space="preserve">M2    </v>
          </cell>
          <cell r="D10952" t="str">
            <v>CR</v>
          </cell>
          <cell r="E10952" t="str">
            <v>36,92</v>
          </cell>
        </row>
        <row r="10953">
          <cell r="A10953">
            <v>4786</v>
          </cell>
          <cell r="B10953" t="str">
            <v xml:space="preserve">PISO EM GRANILITE, MARMORITE OU GRANITINA, AGREGADO COR PRETO, CINZA, PALHA OU BRANCO, E=  *8* MM (INCLUSO EXECUCAO)                                                                                                                                                                                                                                                                                                                                                                                      </v>
          </cell>
          <cell r="C10953" t="str">
            <v xml:space="preserve">M2    </v>
          </cell>
          <cell r="D10953" t="str">
            <v>AS</v>
          </cell>
          <cell r="E10953" t="str">
            <v>108,50</v>
          </cell>
        </row>
        <row r="10954">
          <cell r="A10954">
            <v>10840</v>
          </cell>
          <cell r="B10954" t="str">
            <v xml:space="preserve">PISO EM GRANITO, POLIDO, TIPO AMENDOA/ AMARELO CAPRI/ AMARELO DOURADO CARIOCA OU OUTROS EQUIVALENTES DA REGIAO, FORMATO MENOR OU IGUAL A 3025 CM2, E=  *2* CM                                                                                                                                                                                                                                                                                                                                             </v>
          </cell>
          <cell r="C10954" t="str">
            <v xml:space="preserve">M2    </v>
          </cell>
          <cell r="D10954" t="str">
            <v>AS</v>
          </cell>
          <cell r="E10954" t="str">
            <v>450,00</v>
          </cell>
        </row>
        <row r="10955">
          <cell r="A10955">
            <v>10841</v>
          </cell>
          <cell r="B10955" t="str">
            <v xml:space="preserve">PISO EM GRANITO, POLIDO, TIPO ANDORINHA/ QUARTZ/ CASTELO/ CORUMBA OU OUTROS EQUIVALENTES DA REGIAO, FORMATO MENOR OU IGUAL A 3025 CM2, E=  *2* CM                                                                                                                                                                                                                                                                                                                                                         </v>
          </cell>
          <cell r="C10955" t="str">
            <v xml:space="preserve">M2    </v>
          </cell>
          <cell r="D10955" t="str">
            <v>AS</v>
          </cell>
          <cell r="E10955" t="str">
            <v>339,62</v>
          </cell>
        </row>
        <row r="10956">
          <cell r="A10956">
            <v>44540</v>
          </cell>
          <cell r="B10956" t="str">
            <v xml:space="preserve">PISO EM GRANITO, POLIDO, TIPO MARFIM, DALLAS, CARAVELAS OU OUTROS EQUIVALENTES DA REGIAO, FORMATO MENOR OU IGUAL A 3025 CM2, E=  *2*CM                                                                                                                                                                                                                                                                                                                                                                    </v>
          </cell>
          <cell r="C10956" t="str">
            <v xml:space="preserve">M2    </v>
          </cell>
          <cell r="D10956" t="str">
            <v>AS</v>
          </cell>
          <cell r="E10956" t="str">
            <v>433,96</v>
          </cell>
        </row>
        <row r="10957">
          <cell r="A10957">
            <v>10842</v>
          </cell>
          <cell r="B10957" t="str">
            <v xml:space="preserve">PISO EM GRANITO, POLIDO, TIPO PRETO SAO GABRIEL/ TIJUCA OU OUTROS EQUIVALENTES DA REGIAO, FORMATO MENOR OU IGUAL A 3025 CM2, E=  *2* CM                                                                                                                                                                                                                                                                                                                                                                   </v>
          </cell>
          <cell r="C10957" t="str">
            <v xml:space="preserve">M2    </v>
          </cell>
          <cell r="D10957" t="str">
            <v>AS</v>
          </cell>
          <cell r="E10957" t="str">
            <v>490,56</v>
          </cell>
        </row>
        <row r="10958">
          <cell r="A10958">
            <v>21108</v>
          </cell>
          <cell r="B10958" t="str">
            <v xml:space="preserve">PISO EM PORCELANATO RETIFICADO EXTRA, FORMATO MENOR OU IGUAL A 2025 CM2                                                                                                                                                                                                                                                                                                                                                                                                                                   </v>
          </cell>
          <cell r="C10958" t="str">
            <v xml:space="preserve">M2    </v>
          </cell>
          <cell r="D10958" t="str">
            <v>CR</v>
          </cell>
          <cell r="E10958" t="str">
            <v>120,93</v>
          </cell>
        </row>
        <row r="10959">
          <cell r="A10959">
            <v>38180</v>
          </cell>
          <cell r="B10959" t="str">
            <v xml:space="preserve">PISO EM REGUA VINILICA SEMIFLEXIVEL, ENCAIXE CLICADO, E = 4 MM (SEM COLOCACAO)                                                                                                                                                                                                                                                                                                                                                                                                                            </v>
          </cell>
          <cell r="C10959" t="str">
            <v xml:space="preserve">M2    </v>
          </cell>
          <cell r="D10959" t="str">
            <v>CR</v>
          </cell>
          <cell r="E10959" t="str">
            <v>257,78</v>
          </cell>
        </row>
        <row r="10960">
          <cell r="A10960">
            <v>40648</v>
          </cell>
          <cell r="B10960" t="str">
            <v xml:space="preserve">PISO EPOXI AUTONIVELANTE, ESPESSURA *4* MM (INCLUSO EXECUCAO)                                                                                                                                                                                                                                                                                                                                                                                                                                             </v>
          </cell>
          <cell r="C10960" t="str">
            <v xml:space="preserve">M2    </v>
          </cell>
          <cell r="D10960" t="str">
            <v>AS</v>
          </cell>
          <cell r="E10960" t="str">
            <v>208,32</v>
          </cell>
        </row>
        <row r="10961">
          <cell r="A10961">
            <v>40649</v>
          </cell>
          <cell r="B10961" t="str">
            <v xml:space="preserve">PISO EPOXI MULTILAYER, ESPESSURA *2* MM (INCLUSO EXECUCAO)                                                                                                                                                                                                                                                                                                                                                                                                                                                </v>
          </cell>
          <cell r="C10961" t="str">
            <v xml:space="preserve">M2    </v>
          </cell>
          <cell r="D10961" t="str">
            <v>AS</v>
          </cell>
          <cell r="E10961" t="str">
            <v>121,34</v>
          </cell>
        </row>
        <row r="10962">
          <cell r="A10962">
            <v>40650</v>
          </cell>
          <cell r="B10962" t="str">
            <v xml:space="preserve">PISO FULGET (GRANITO LAVADO) EM PLACAS DE *40 X 40* CM, E = 2,0 CM (SEM COLOCACAO)                                                                                                                                                                                                                                                                                                                                                                                                                        </v>
          </cell>
          <cell r="C10962" t="str">
            <v xml:space="preserve">M2    </v>
          </cell>
          <cell r="D10962" t="str">
            <v>AS</v>
          </cell>
          <cell r="E10962" t="str">
            <v>156,24</v>
          </cell>
        </row>
        <row r="10963">
          <cell r="A10963">
            <v>40651</v>
          </cell>
          <cell r="B10963" t="str">
            <v xml:space="preserve">PISO FULGET (GRANITO LAVADO) EM PLACAS DE *75 X 75* CM, E = 2,0 CM (SEM COLOCACAO)                                                                                                                                                                                                                                                                                                                                                                                                                        </v>
          </cell>
          <cell r="C10963" t="str">
            <v xml:space="preserve">M2    </v>
          </cell>
          <cell r="D10963" t="str">
            <v>AS</v>
          </cell>
          <cell r="E10963" t="str">
            <v>288,17</v>
          </cell>
        </row>
        <row r="10964">
          <cell r="A10964">
            <v>40652</v>
          </cell>
          <cell r="B10964" t="str">
            <v xml:space="preserve">PISO FULGET (GRANITO LAVADO) MOLDADO IN LOCO (INCLUSO EXECUCAO)                                                                                                                                                                                                                                                                                                                                                                                                                                           </v>
          </cell>
          <cell r="C10964" t="str">
            <v xml:space="preserve">M2    </v>
          </cell>
          <cell r="D10964" t="str">
            <v>AS</v>
          </cell>
          <cell r="E10964" t="str">
            <v>154,50</v>
          </cell>
        </row>
        <row r="10965">
          <cell r="A10965">
            <v>40647</v>
          </cell>
          <cell r="B10965" t="str">
            <v xml:space="preserve">PISO INDUSTRIAL EM CONCRETO ARMADO DE ACABAMENTO POLIDO, ESPESSURA 12 CM (CIMENTO QUEIMADO) (INCLUSO EXECUCAO)                                                                                                                                                                                                                                                                                                                                                                                            </v>
          </cell>
          <cell r="C10965" t="str">
            <v xml:space="preserve">M2    </v>
          </cell>
          <cell r="D10965" t="str">
            <v>AS</v>
          </cell>
          <cell r="E10965" t="str">
            <v>170,12</v>
          </cell>
        </row>
        <row r="10966">
          <cell r="A10966">
            <v>40653</v>
          </cell>
          <cell r="B10966" t="str">
            <v xml:space="preserve">PISO KORODUR (INCLUSO EXECUCAO)                                                                                                                                                                                                                                                                                                                                                                                                                                                                           </v>
          </cell>
          <cell r="C10966" t="str">
            <v xml:space="preserve">M2    </v>
          </cell>
          <cell r="D10966" t="str">
            <v>AS</v>
          </cell>
          <cell r="E10966" t="str">
            <v>130,20</v>
          </cell>
        </row>
        <row r="10967">
          <cell r="A10967">
            <v>36178</v>
          </cell>
          <cell r="B10967" t="str">
            <v xml:space="preserve">PISO PODOTATIL DE CONCRETO - DIRECIONAL E ALERTA, *40 X 40 X 2,5* CM                                                                                                                                                                                                                                                                                                                                                                                                                                      </v>
          </cell>
          <cell r="C10967" t="str">
            <v xml:space="preserve">UN    </v>
          </cell>
          <cell r="D10967" t="str">
            <v>CR</v>
          </cell>
          <cell r="E10967" t="str">
            <v>10,48</v>
          </cell>
        </row>
        <row r="10968">
          <cell r="A10968">
            <v>38195</v>
          </cell>
          <cell r="B10968" t="str">
            <v xml:space="preserve">PISO PORCELANATO, BORDA RETA, EXTRA, FORMATO MAIOR QUE 2025 CM2                                                                                                                                                                                                                                                                                                                                                                                                                                           </v>
          </cell>
          <cell r="C10968" t="str">
            <v xml:space="preserve">M2    </v>
          </cell>
          <cell r="D10968" t="str">
            <v>CR</v>
          </cell>
          <cell r="E10968" t="str">
            <v>142,83</v>
          </cell>
        </row>
        <row r="10969">
          <cell r="A10969">
            <v>38181</v>
          </cell>
          <cell r="B10969" t="str">
            <v xml:space="preserve">PISO TATIL ALERTA OU DIRECIONAL, DE BORRACHA, COLORIDO, 25 X 25 CM, E = 5 MM, PARA COLA                                                                                                                                                                                                                                                                                                                                                                                                                   </v>
          </cell>
          <cell r="C10969" t="str">
            <v xml:space="preserve">M2    </v>
          </cell>
          <cell r="D10969" t="str">
            <v>CR</v>
          </cell>
          <cell r="E10969" t="str">
            <v>351,91</v>
          </cell>
        </row>
        <row r="10970">
          <cell r="A10970">
            <v>38182</v>
          </cell>
          <cell r="B10970" t="str">
            <v xml:space="preserve">PISO TATIL DE ALERTA OU DIRECIONAL DE BORRACHA, PRETO, 25 X 25 CM, E = 5 MM, PARA COLA                                                                                                                                                                                                                                                                                                                                                                                                                    </v>
          </cell>
          <cell r="C10970" t="str">
            <v xml:space="preserve">M2    </v>
          </cell>
          <cell r="D10970" t="str">
            <v>CR</v>
          </cell>
          <cell r="E10970" t="str">
            <v>335,21</v>
          </cell>
        </row>
        <row r="10971">
          <cell r="A10971">
            <v>38186</v>
          </cell>
          <cell r="B10971" t="str">
            <v xml:space="preserve">PISO TATIL DE ALERTA OU DIRECIONAL, DE BORRACHA, COLORIDO, 25 X 25 CM, E = 12 MM, PARA ARGAMASSA                                                                                                                                                                                                                                                                                                                                                                                                          </v>
          </cell>
          <cell r="C10971" t="str">
            <v xml:space="preserve">M2    </v>
          </cell>
          <cell r="D10971" t="str">
            <v>CR</v>
          </cell>
          <cell r="E10971" t="str">
            <v>871,31</v>
          </cell>
        </row>
        <row r="10972">
          <cell r="A10972">
            <v>38185</v>
          </cell>
          <cell r="B10972" t="str">
            <v xml:space="preserve">PISO TATIL DE ALERTA OU DIRECIONAL, DE BORRACHA, PRETO, 25 X 25 CM, E = 12 MM, PARA ARGAMASSA                                                                                                                                                                                                                                                                                                                                                                                                             </v>
          </cell>
          <cell r="C10972" t="str">
            <v xml:space="preserve">M2    </v>
          </cell>
          <cell r="D10972" t="str">
            <v>CR</v>
          </cell>
          <cell r="E10972" t="str">
            <v>775,78</v>
          </cell>
        </row>
        <row r="10973">
          <cell r="A10973">
            <v>40654</v>
          </cell>
          <cell r="B10973" t="str">
            <v xml:space="preserve">PISO URETANO, VERSAO REVESTIMENTO AUTONIVELANTE, ESPESSURA VARIÁVEL DE 3 A 4 MM (INCLUSO EXECUCAO)                                                                                                                                                                                                                                                                                                                                                                                                        </v>
          </cell>
          <cell r="C10973" t="str">
            <v xml:space="preserve">M2    </v>
          </cell>
          <cell r="D10973" t="str">
            <v>AS</v>
          </cell>
          <cell r="E10973" t="str">
            <v>202,24</v>
          </cell>
        </row>
        <row r="10974">
          <cell r="A10974">
            <v>44541</v>
          </cell>
          <cell r="B10974" t="str">
            <v xml:space="preserve">PISO/ REVESTIMENTO EM GRANITO, POLIDO, TIPO ANDORINHA/ QUARTZ/ CASTELO/ CORUMBA OU OUTROS EQUIVALENTES DA REGIAO, FORMATO MAIOR OU IGUAL A 3025 CM2, E = *2*CM                                                                                                                                                                                                                                                                                                                                            </v>
          </cell>
          <cell r="C10974" t="str">
            <v xml:space="preserve">M2    </v>
          </cell>
          <cell r="D10974" t="str">
            <v>AS</v>
          </cell>
          <cell r="E10974" t="str">
            <v>358,49</v>
          </cell>
        </row>
        <row r="10975">
          <cell r="A10975">
            <v>4822</v>
          </cell>
          <cell r="B10975" t="str">
            <v xml:space="preserve">PISO/ REVESTIMENTO EM MARMORE, POLIDO, BRANCO COMUM, FORMATO MAIOR OU IGUAL A 3025 CM2, E = *2* CM                                                                                                                                                                                                                                                                                                                                                                                                        </v>
          </cell>
          <cell r="C10975" t="str">
            <v xml:space="preserve">M2    </v>
          </cell>
          <cell r="D10975" t="str">
            <v>CR</v>
          </cell>
          <cell r="E10975" t="str">
            <v>418,49</v>
          </cell>
        </row>
        <row r="10976">
          <cell r="A10976">
            <v>4818</v>
          </cell>
          <cell r="B10976" t="str">
            <v xml:space="preserve">PISO/ REVESTIMENTO EM MARMORE, POLIDO, BRANCO COMUM, FORMATO MENOR OU IGUAL A 3025 CM2, E = *2* CM                                                                                                                                                                                                                                                                                                                                                                                                        </v>
          </cell>
          <cell r="C10976" t="str">
            <v xml:space="preserve">M2    </v>
          </cell>
          <cell r="D10976" t="str">
            <v xml:space="preserve">C </v>
          </cell>
          <cell r="E10976" t="str">
            <v>430,15</v>
          </cell>
        </row>
        <row r="10977">
          <cell r="A10977">
            <v>39567</v>
          </cell>
          <cell r="B10977" t="str">
            <v xml:space="preserve">PLACA / CHAPA DE GESSO ACARTONADO, ACABAMENTO VINILICO LISO EM UMA DAS FACES, COR BRANCA, BORDA QUADRADA, E = 9,5 MM, *625 X 1250* MM (L X C), PARA FORRO REMOVIVEL                                                                                                                                                                                                                                                                                                                                       </v>
          </cell>
          <cell r="C10977" t="str">
            <v xml:space="preserve">M2    </v>
          </cell>
          <cell r="D10977" t="str">
            <v>CR</v>
          </cell>
          <cell r="E10977" t="str">
            <v>47,02</v>
          </cell>
        </row>
        <row r="10978">
          <cell r="A10978">
            <v>39566</v>
          </cell>
          <cell r="B10978" t="str">
            <v xml:space="preserve">PLACA / CHAPA DE GESSO ACARTONADO, ACABAMENTO VINILICO LISO EM UMA DAS FACES, COR BRANCA, BORDA QUADRADA, E = 9,5 MM, *625 X 625* MM (L X C), PARA FORRO REMOVIVEL                                                                                                                                                                                                                                                                                                                                        </v>
          </cell>
          <cell r="C10978" t="str">
            <v xml:space="preserve">M2    </v>
          </cell>
          <cell r="D10978" t="str">
            <v>CR</v>
          </cell>
          <cell r="E10978" t="str">
            <v>49,77</v>
          </cell>
        </row>
        <row r="10979">
          <cell r="A10979">
            <v>39416</v>
          </cell>
          <cell r="B10979" t="str">
            <v xml:space="preserve">PLACA / CHAPA DE GESSO ACARTONADO, RESISTENTE A UMIDADE (RU), COR VERDE, E = 12,5 MM, 1200 X 1800 MM (L X C)                                                                                                                                                                                                                                                                                                                                                                                              </v>
          </cell>
          <cell r="C10979" t="str">
            <v xml:space="preserve">M2    </v>
          </cell>
          <cell r="D10979" t="str">
            <v>CR</v>
          </cell>
          <cell r="E10979" t="str">
            <v>30,33</v>
          </cell>
        </row>
        <row r="10980">
          <cell r="A10980">
            <v>39417</v>
          </cell>
          <cell r="B10980" t="str">
            <v xml:space="preserve">PLACA / CHAPA DE GESSO ACARTONADO, RESISTENTE A UMIDADE (RU), COR VERDE, E = 12,5 MM, 1200 X 2400 MM (L X C)                                                                                                                                                                                                                                                                                                                                                                                              </v>
          </cell>
          <cell r="C10980" t="str">
            <v xml:space="preserve">M2    </v>
          </cell>
          <cell r="D10980" t="str">
            <v>CR</v>
          </cell>
          <cell r="E10980" t="str">
            <v>29,59</v>
          </cell>
        </row>
        <row r="10981">
          <cell r="A10981">
            <v>43742</v>
          </cell>
          <cell r="B10981" t="str">
            <v xml:space="preserve">PLACA / CHAPA DE GESSO ACARTONADO, RESISTENTE A UMIDADE (RU), COR VERDE, E = 15 MM, 1200 X 2400 MM (L X C)                                                                                                                                                                                                                                                                                                                                                                                                </v>
          </cell>
          <cell r="C10981" t="str">
            <v xml:space="preserve">M2    </v>
          </cell>
          <cell r="D10981" t="str">
            <v>CR</v>
          </cell>
          <cell r="E10981" t="str">
            <v>31,91</v>
          </cell>
        </row>
        <row r="10982">
          <cell r="A10982">
            <v>39414</v>
          </cell>
          <cell r="B10982" t="str">
            <v xml:space="preserve">PLACA / CHAPA DE GESSO ACARTONADO, RESISTENTE AO FOGO (RF), COR ROSA, E = 12,5 MM, 1200 X 1800 MM (L X C)                                                                                                                                                                                                                                                                                                                                                                                                 </v>
          </cell>
          <cell r="C10982" t="str">
            <v xml:space="preserve">M2    </v>
          </cell>
          <cell r="D10982" t="str">
            <v>CR</v>
          </cell>
          <cell r="E10982" t="str">
            <v>28,73</v>
          </cell>
        </row>
        <row r="10983">
          <cell r="A10983">
            <v>39415</v>
          </cell>
          <cell r="B10983" t="str">
            <v xml:space="preserve">PLACA / CHAPA DE GESSO ACARTONADO, RESISTENTE AO FOGO (RF), COR ROSA, E = 12,5 MM, 1200 X 2400 MM (L X C)                                                                                                                                                                                                                                                                                                                                                                                                 </v>
          </cell>
          <cell r="C10983" t="str">
            <v xml:space="preserve">M2    </v>
          </cell>
          <cell r="D10983" t="str">
            <v>CR</v>
          </cell>
          <cell r="E10983" t="str">
            <v>24,76</v>
          </cell>
        </row>
        <row r="10984">
          <cell r="A10984">
            <v>43740</v>
          </cell>
          <cell r="B10984" t="str">
            <v xml:space="preserve">PLACA / CHAPA DE GESSO ACARTONADO, RESISTENTE AO FOGO (RF), COR ROSA, E = 15 MM, 1200 X 2400 MM (L X C)                                                                                                                                                                                                                                                                                                                                                                                                   </v>
          </cell>
          <cell r="C10984" t="str">
            <v xml:space="preserve">M2    </v>
          </cell>
          <cell r="D10984" t="str">
            <v>CR</v>
          </cell>
          <cell r="E10984" t="str">
            <v>30,24</v>
          </cell>
        </row>
        <row r="10985">
          <cell r="A10985">
            <v>39412</v>
          </cell>
          <cell r="B10985" t="str">
            <v xml:space="preserve">PLACA / CHAPA DE GESSO ACARTONADO, STANDARD (ST), COR BRANCA, E = 12,5 MM, 1200 X 1800 MM (L X C)                                                                                                                                                                                                                                                                                                                                                                                                         </v>
          </cell>
          <cell r="C10985" t="str">
            <v xml:space="preserve">M2    </v>
          </cell>
          <cell r="D10985" t="str">
            <v xml:space="preserve">C </v>
          </cell>
          <cell r="E10985" t="str">
            <v>20,74</v>
          </cell>
        </row>
        <row r="10986">
          <cell r="A10986">
            <v>39413</v>
          </cell>
          <cell r="B10986" t="str">
            <v xml:space="preserve">PLACA / CHAPA DE GESSO ACARTONADO, STANDARD (ST), COR BRANCA, E = 12,5 MM, 1200 X 2400 MM (L X C)                                                                                                                                                                                                                                                                                                                                                                                                         </v>
          </cell>
          <cell r="C10986" t="str">
            <v xml:space="preserve">M2    </v>
          </cell>
          <cell r="D10986" t="str">
            <v>CR</v>
          </cell>
          <cell r="E10986" t="str">
            <v>22,43</v>
          </cell>
        </row>
        <row r="10987">
          <cell r="A10987">
            <v>43741</v>
          </cell>
          <cell r="B10987" t="str">
            <v xml:space="preserve">PLACA / CHAPA DE GESSO ACARTONADO, STANDARD (ST), COR BRANCA, E = 15 MM, 1200 X 2400 MM (L X C)                                                                                                                                                                                                                                                                                                                                                                                                           </v>
          </cell>
          <cell r="C10987" t="str">
            <v xml:space="preserve">M2    </v>
          </cell>
          <cell r="D10987" t="str">
            <v>CR</v>
          </cell>
          <cell r="E10987" t="str">
            <v>23,91</v>
          </cell>
        </row>
        <row r="10988">
          <cell r="A10988">
            <v>11062</v>
          </cell>
          <cell r="B10988" t="str">
            <v xml:space="preserve">PLACA CIMENTICIA LISA E = 10 MM, DE 1,20 X *2,50* M (SEM AMIANTO)                                                                                                                                                                                                                                                                                                                                                                                                                                         </v>
          </cell>
          <cell r="C10988" t="str">
            <v xml:space="preserve">M2    </v>
          </cell>
          <cell r="D10988" t="str">
            <v>CR</v>
          </cell>
          <cell r="E10988" t="str">
            <v>72,43</v>
          </cell>
        </row>
        <row r="10989">
          <cell r="A10989">
            <v>11063</v>
          </cell>
          <cell r="B10989" t="str">
            <v xml:space="preserve">PLACA CIMENTICIA LISA E = 6 MM, DE 1,20 X *2,50* M (SEM AMIANTO)                                                                                                                                                                                                                                                                                                                                                                                                                                          </v>
          </cell>
          <cell r="C10989" t="str">
            <v xml:space="preserve">M2    </v>
          </cell>
          <cell r="D10989" t="str">
            <v>CR</v>
          </cell>
          <cell r="E10989" t="str">
            <v>44,33</v>
          </cell>
        </row>
        <row r="10990">
          <cell r="A10990">
            <v>13521</v>
          </cell>
          <cell r="B10990" t="str">
            <v xml:space="preserve">PLACA DE ACO ESMALTADA PARA  IDENTIFICACAO DE RUA, *45 CM X 20* CM                                                                                                                                                                                                                                                                                                                                                                                                                                        </v>
          </cell>
          <cell r="C10990" t="str">
            <v xml:space="preserve">UN    </v>
          </cell>
          <cell r="D10990" t="str">
            <v>AS</v>
          </cell>
          <cell r="E10990" t="str">
            <v>82,50</v>
          </cell>
        </row>
        <row r="10991">
          <cell r="A10991">
            <v>10851</v>
          </cell>
          <cell r="B10991" t="str">
            <v xml:space="preserve">PLACA DE ACRILICO TRANSPARENTE ADESIVADA PARA SINALIZACAO DE PORTAS, BORDA POLIDA, DE *25 X 8*, E = 6 MM (NAO INCLUI ACESSORIOS PARA FIXACAO)                                                                                                                                                                                                                                                                                                                                                             </v>
          </cell>
          <cell r="C10991" t="str">
            <v xml:space="preserve">UN    </v>
          </cell>
          <cell r="D10991" t="str">
            <v>AS</v>
          </cell>
          <cell r="E10991" t="str">
            <v>82,79</v>
          </cell>
        </row>
        <row r="10992">
          <cell r="A10992">
            <v>39515</v>
          </cell>
          <cell r="B10992" t="str">
            <v xml:space="preserve">PLACA DE FIBRA MINERAL PARA FORRO, DE 1250 X 625 MM, E = 15 MM, BORDA RETA, COM PINTURA ANTIMOFO (NAO INCLUI PERFIS)                                                                                                                                                                                                                                                                                                                                                                                      </v>
          </cell>
          <cell r="C10992" t="str">
            <v xml:space="preserve">UN    </v>
          </cell>
          <cell r="D10992" t="str">
            <v>AS</v>
          </cell>
          <cell r="E10992" t="str">
            <v>51,38</v>
          </cell>
        </row>
        <row r="10993">
          <cell r="A10993">
            <v>39516</v>
          </cell>
          <cell r="B10993" t="str">
            <v xml:space="preserve">PLACA DE FIBRA MINERAL PARA FORRO, DE 625 X 625 MM, E = 15 MM, BORDA REBAIXADA PARA PERFIL 24 MM, COM PINTURA ANTIMOFO (NAO INCLUI PERFIS)                                                                                                                                                                                                                                                                                                                                                                </v>
          </cell>
          <cell r="C10993" t="str">
            <v xml:space="preserve">UN    </v>
          </cell>
          <cell r="D10993" t="str">
            <v>AS</v>
          </cell>
          <cell r="E10993" t="str">
            <v>43,32</v>
          </cell>
        </row>
        <row r="10994">
          <cell r="A10994">
            <v>39514</v>
          </cell>
          <cell r="B10994" t="str">
            <v xml:space="preserve">PLACA DE FIBRA MINERAL PARA FORRO, DE 625 X 625 MM, E = 15 MM, BORDA RETA, COM PINTURA ANTIMOFO (NAO INCLUI PERFIS)                                                                                                                                                                                                                                                                                                                                                                                       </v>
          </cell>
          <cell r="C10994" t="str">
            <v xml:space="preserve">UN    </v>
          </cell>
          <cell r="D10994" t="str">
            <v>AS</v>
          </cell>
          <cell r="E10994" t="str">
            <v>26,95</v>
          </cell>
        </row>
        <row r="10995">
          <cell r="A10995">
            <v>4812</v>
          </cell>
          <cell r="B10995" t="str">
            <v xml:space="preserve">PLACA DE GESSO PARA FORRO, *60 X 60* CM, ESPESSURA DE 12 MM (SEM COLOCACAO)                                                                                                                                                                                                                                                                                                                                                                                                                               </v>
          </cell>
          <cell r="C10995" t="str">
            <v xml:space="preserve">M2    </v>
          </cell>
          <cell r="D10995" t="str">
            <v>CR</v>
          </cell>
          <cell r="E10995" t="str">
            <v>12,44</v>
          </cell>
        </row>
        <row r="10996">
          <cell r="A10996">
            <v>10849</v>
          </cell>
          <cell r="B10996" t="str">
            <v xml:space="preserve">PLACA DE INAUGURACAO EM BRONZE *35X 50*CM                                                                                                                                                                                                                                                                                                                                                                                                                                                                 </v>
          </cell>
          <cell r="C10996" t="str">
            <v xml:space="preserve">UN    </v>
          </cell>
          <cell r="D10996" t="str">
            <v>AS</v>
          </cell>
          <cell r="E10996" t="str">
            <v>1.200,01</v>
          </cell>
        </row>
        <row r="10997">
          <cell r="A10997">
            <v>10848</v>
          </cell>
          <cell r="B10997" t="str">
            <v xml:space="preserve">PLACA DE INAUGURACAO METALICA, *40* CM X *60* CM                                                                                                                                                                                                                                                                                                                                                                                                                                                          </v>
          </cell>
          <cell r="C10997" t="str">
            <v xml:space="preserve">UN    </v>
          </cell>
          <cell r="D10997" t="str">
            <v>AS</v>
          </cell>
          <cell r="E10997" t="str">
            <v>753,75</v>
          </cell>
        </row>
        <row r="10998">
          <cell r="A10998">
            <v>4813</v>
          </cell>
          <cell r="B10998" t="str">
            <v xml:space="preserve">PLACA DE OBRA (PARA CONSTRUCAO CIVIL) EM CHAPA GALVANIZADA *N. 22*, ADESIVADA, DE *2,4 X 1,2* M (SEM POSTES PARA FIXACAO)                                                                                                                                                                                                                                                                                                                                                                                 </v>
          </cell>
          <cell r="C10998" t="str">
            <v xml:space="preserve">M2    </v>
          </cell>
          <cell r="D10998" t="str">
            <v>AS</v>
          </cell>
          <cell r="E10998" t="str">
            <v>250,00</v>
          </cell>
        </row>
        <row r="10999">
          <cell r="A10999">
            <v>37560</v>
          </cell>
          <cell r="B10999" t="str">
            <v xml:space="preserve">PLACA DE SINALIZACAO DE SEGURANCA CONTRA INCENDIO - ALERTA, TRIANGULAR, BASE DE *30* CM, EM PVC *2* MM ANTI-CHAMAS (SIMBOLOS, CORES E PICTOGRAMAS CONFORME NBR 16820)                                                                                                                                                                                                                                                                                                                                     </v>
          </cell>
          <cell r="C10999" t="str">
            <v xml:space="preserve">UN    </v>
          </cell>
          <cell r="D10999" t="str">
            <v>AS</v>
          </cell>
          <cell r="E10999" t="str">
            <v>37,62</v>
          </cell>
        </row>
        <row r="11000">
          <cell r="A11000">
            <v>37557</v>
          </cell>
          <cell r="B11000" t="str">
            <v xml:space="preserve">PLACA DE SINALIZACAO DE SEGURANCA CONTRA INCENDIO, FOTOLUMINESCENTE, QUADRADA, *14 X 14* CM, EM PVC *2* MM ANTI-CHAMAS (SIMBOLOS, CORES E PICTOGRAMAS CONFORME NBR 16820)                                                                                                                                                                                                                                                                                                                                 </v>
          </cell>
          <cell r="C11000" t="str">
            <v xml:space="preserve">UN    </v>
          </cell>
          <cell r="D11000" t="str">
            <v>AS</v>
          </cell>
          <cell r="E11000" t="str">
            <v>11,42</v>
          </cell>
        </row>
        <row r="11001">
          <cell r="A11001">
            <v>37556</v>
          </cell>
          <cell r="B11001" t="str">
            <v xml:space="preserve">PLACA DE SINALIZACAO DE SEGURANCA CONTRA INCENDIO, FOTOLUMINESCENTE, QUADRADA, *20 X 20* CM, EM PVC *2* MM ANTI-CHAMAS (SIMBOLOS, CORES E PICTOGRAMAS CONFORME NBR 16820)                                                                                                                                                                                                                                                                                                                                 </v>
          </cell>
          <cell r="C11001" t="str">
            <v xml:space="preserve">UN    </v>
          </cell>
          <cell r="D11001" t="str">
            <v>AS</v>
          </cell>
          <cell r="E11001" t="str">
            <v>22,10</v>
          </cell>
        </row>
        <row r="11002">
          <cell r="A11002">
            <v>37559</v>
          </cell>
          <cell r="B11002" t="str">
            <v xml:space="preserve">PLACA DE SINALIZACAO DE SEGURANCA CONTRA INCENDIO, FOTOLUMINESCENTE, RETANGULAR, *12 X 40* CM, EM PVC *2* MM ANTI-CHAMAS (SIMBOLOS, CORES E PICTOGRAMAS CONFORME NBR 16820)                                                                                                                                                                                                                                                                                                                               </v>
          </cell>
          <cell r="C11002" t="str">
            <v xml:space="preserve">UN    </v>
          </cell>
          <cell r="D11002" t="str">
            <v>AS</v>
          </cell>
          <cell r="E11002" t="str">
            <v>27,11</v>
          </cell>
        </row>
        <row r="11003">
          <cell r="A11003">
            <v>37539</v>
          </cell>
          <cell r="B11003" t="str">
            <v xml:space="preserve">PLACA DE SINALIZACAO DE SEGURANCA CONTRA INCENDIO, FOTOLUMINESCENTE, RETANGULAR, *13 X 26* CM, EM PVC *2* MM ANTI-CHAMAS (SIMBOLOS, CORES E PICTOGRAMAS CONFORME NBR 16820)                                                                                                                                                                                                                                                                                                                               </v>
          </cell>
          <cell r="C11003" t="str">
            <v xml:space="preserve">UN    </v>
          </cell>
          <cell r="D11003" t="str">
            <v>AS</v>
          </cell>
          <cell r="E11003" t="str">
            <v>19,11</v>
          </cell>
        </row>
        <row r="11004">
          <cell r="A11004">
            <v>37558</v>
          </cell>
          <cell r="B11004" t="str">
            <v xml:space="preserve">PLACA DE SINALIZACAO DE SEGURANCA CONTRA INCENDIO, FOTOLUMINESCENTE, RETANGULAR, *20 X 40* CM, EM PVC *2* MM ANTI-CHAMAS (SIMBOLOS, CORES E PICTOGRAMAS CONFORME NBR 16820)                                                                                                                                                                                                                                                                                                                               </v>
          </cell>
          <cell r="C11004" t="str">
            <v xml:space="preserve">UN    </v>
          </cell>
          <cell r="D11004" t="str">
            <v>AS</v>
          </cell>
          <cell r="E11004" t="str">
            <v>35,63</v>
          </cell>
        </row>
        <row r="11005">
          <cell r="A11005">
            <v>34723</v>
          </cell>
          <cell r="B11005" t="str">
            <v xml:space="preserve">PLACA DE SINALIZACAO EM CHAPA DE ACO NUM 16 COM PINTURA REFLETIVA                                                                                                                                                                                                                                                                                                                                                                                                                                         </v>
          </cell>
          <cell r="C11005" t="str">
            <v xml:space="preserve">M2    </v>
          </cell>
          <cell r="D11005" t="str">
            <v>AS</v>
          </cell>
          <cell r="E11005" t="str">
            <v>577,50</v>
          </cell>
        </row>
        <row r="11006">
          <cell r="A11006">
            <v>34721</v>
          </cell>
          <cell r="B11006" t="str">
            <v xml:space="preserve">PLACA DE SINALIZACAO EM CHAPA DE ALUMINIO COM PINTURA REFLETIVA, E = 2 MM                                                                                                                                                                                                                                                                                                                                                                                                                                 </v>
          </cell>
          <cell r="C11006" t="str">
            <v xml:space="preserve">M2    </v>
          </cell>
          <cell r="D11006" t="str">
            <v>AS</v>
          </cell>
          <cell r="E11006" t="str">
            <v>720,00</v>
          </cell>
        </row>
        <row r="11007">
          <cell r="A11007">
            <v>4309</v>
          </cell>
          <cell r="B11007" t="str">
            <v xml:space="preserve">PLACA DE VENTILACAO PARA TELHA DE FIBROCIMENTO CANALETE 49 KALHETA                                                                                                                                                                                                                                                                                                                                                                                                                                        </v>
          </cell>
          <cell r="C11007" t="str">
            <v xml:space="preserve">UN    </v>
          </cell>
          <cell r="D11007" t="str">
            <v>CR</v>
          </cell>
          <cell r="E11007" t="str">
            <v>10,62</v>
          </cell>
        </row>
        <row r="11008">
          <cell r="A11008">
            <v>4307</v>
          </cell>
          <cell r="B11008" t="str">
            <v xml:space="preserve">PLACA DE VENTILACAO PARA TELHA DE FIBROCIMENTO, CANALETE 90 OU KALHETAO                                                                                                                                                                                                                                                                                                                                                                                                                                   </v>
          </cell>
          <cell r="C11008" t="str">
            <v xml:space="preserve">UN    </v>
          </cell>
          <cell r="D11008" t="str">
            <v>CR</v>
          </cell>
          <cell r="E11008" t="str">
            <v>18,16</v>
          </cell>
        </row>
        <row r="11009">
          <cell r="A11009">
            <v>10850</v>
          </cell>
          <cell r="B11009" t="str">
            <v xml:space="preserve">PLACA NUMERACAO RESIDENCIAL EM CHAPA GALVANIZADA ESMALTADA 12 X 18 CM                                                                                                                                                                                                                                                                                                                                                                                                                                     </v>
          </cell>
          <cell r="C11009" t="str">
            <v xml:space="preserve">UN    </v>
          </cell>
          <cell r="D11009" t="str">
            <v>AS</v>
          </cell>
          <cell r="E11009" t="str">
            <v>37,50</v>
          </cell>
        </row>
        <row r="11010">
          <cell r="A11010">
            <v>42438</v>
          </cell>
          <cell r="B11010" t="str">
            <v xml:space="preserve">PLACA ORIENTATIVA SOBRE EXERCICIOS, 2,00 M X 1,00 M ( CHAPA GALVANIZADA #20), ESTRUTURA EM TUBOS REDONDOS DE ACO CARBONO, PINTURA NO PROCESSO ELETROSTATICO, ADESIVO FRENTE E VERSO - PARA ACADEMIA AO AR LIVRE / ACADEMIA DA TERCEIRA IDADE - ATI                                                                                                                                                                                                                                                        </v>
          </cell>
          <cell r="C11010" t="str">
            <v xml:space="preserve">UN    </v>
          </cell>
          <cell r="D11010" t="str">
            <v>AS</v>
          </cell>
          <cell r="E11010" t="str">
            <v>2.090,75</v>
          </cell>
        </row>
        <row r="11011">
          <cell r="A11011">
            <v>4792</v>
          </cell>
          <cell r="B11011" t="str">
            <v xml:space="preserve">PLACA VINILICA SEMIFLEXIVEL PARA PISOS, E = 3,2 MM, 30 X 30 CM (SEM COLOCACAO)                                                                                                                                                                                                                                                                                                                                                                                                                            </v>
          </cell>
          <cell r="C11011" t="str">
            <v xml:space="preserve">M2    </v>
          </cell>
          <cell r="D11011" t="str">
            <v>CR</v>
          </cell>
          <cell r="E11011" t="str">
            <v>247,46</v>
          </cell>
        </row>
        <row r="11012">
          <cell r="A11012">
            <v>4790</v>
          </cell>
          <cell r="B11012" t="str">
            <v xml:space="preserve">PLACA VINILICA SEMIFLEXIVEL PARA REVESTIMENTO DE PISOS E PAREDES, E = 2 MM (SEM COLOCACAO)                                                                                                                                                                                                                                                                                                                                                                                                                </v>
          </cell>
          <cell r="C11012" t="str">
            <v xml:space="preserve">M2    </v>
          </cell>
          <cell r="D11012" t="str">
            <v xml:space="preserve">C </v>
          </cell>
          <cell r="E11012" t="str">
            <v>148,78</v>
          </cell>
        </row>
        <row r="11013">
          <cell r="A11013">
            <v>40671</v>
          </cell>
          <cell r="B11013" t="str">
            <v xml:space="preserve">PLACA/PISO DE CONCRETO POROSO/ PAVIMENTO PERMEAVEL/BLOCO DRENANTE DE CONCRETO, 40 CM X 40 CM, E = 6 CM, COR NATURAL                                                                                                                                                                                                                                                                                                                                                                                       </v>
          </cell>
          <cell r="C11013" t="str">
            <v xml:space="preserve">M2    </v>
          </cell>
          <cell r="D11013" t="str">
            <v>CR</v>
          </cell>
          <cell r="E11013" t="str">
            <v>68,78</v>
          </cell>
        </row>
        <row r="11014">
          <cell r="A11014">
            <v>7552</v>
          </cell>
          <cell r="B11014" t="str">
            <v xml:space="preserve">PLACA/TAMPA CEGA EM LATAO ESCOVADO PARA CONDULETE EM LIGA DE ALUMINIO 4 X 4"                                                                                                                                                                                                                                                                                                                                                                                                                              </v>
          </cell>
          <cell r="C11014" t="str">
            <v xml:space="preserve">UN    </v>
          </cell>
          <cell r="D11014" t="str">
            <v>CR</v>
          </cell>
          <cell r="E11014" t="str">
            <v>23,85</v>
          </cell>
        </row>
        <row r="11015">
          <cell r="A11015">
            <v>4893</v>
          </cell>
          <cell r="B11015" t="str">
            <v xml:space="preserve">PLUG OU BUJAO DE FERRO GALVANIZADO, DE 1 1/2"                                                                                                                                                                                                                                                                                                                                                                                                                                                             </v>
          </cell>
          <cell r="C11015" t="str">
            <v xml:space="preserve">UN    </v>
          </cell>
          <cell r="D11015" t="str">
            <v>CR</v>
          </cell>
          <cell r="E11015" t="str">
            <v>10,03</v>
          </cell>
        </row>
        <row r="11016">
          <cell r="A11016">
            <v>4894</v>
          </cell>
          <cell r="B11016" t="str">
            <v xml:space="preserve">PLUG OU BUJAO DE FERRO GALVANIZADO, DE 1 1/4"                                                                                                                                                                                                                                                                                                                                                                                                                                                             </v>
          </cell>
          <cell r="C11016" t="str">
            <v xml:space="preserve">UN    </v>
          </cell>
          <cell r="D11016" t="str">
            <v>CR</v>
          </cell>
          <cell r="E11016" t="str">
            <v>8,60</v>
          </cell>
        </row>
        <row r="11017">
          <cell r="A11017">
            <v>4888</v>
          </cell>
          <cell r="B11017" t="str">
            <v xml:space="preserve">PLUG OU BUJAO DE FERRO GALVANIZADO, DE 1/2"                                                                                                                                                                                                                                                                                                                                                                                                                                                               </v>
          </cell>
          <cell r="C11017" t="str">
            <v xml:space="preserve">UN    </v>
          </cell>
          <cell r="D11017" t="str">
            <v>CR</v>
          </cell>
          <cell r="E11017" t="str">
            <v>2,93</v>
          </cell>
        </row>
        <row r="11018">
          <cell r="A11018">
            <v>4890</v>
          </cell>
          <cell r="B11018" t="str">
            <v xml:space="preserve">PLUG OU BUJAO DE FERRO GALVANIZADO, DE 1"                                                                                                                                                                                                                                                                                                                                                                                                                                                                 </v>
          </cell>
          <cell r="C11018" t="str">
            <v xml:space="preserve">UN    </v>
          </cell>
          <cell r="D11018" t="str">
            <v>CR</v>
          </cell>
          <cell r="E11018" t="str">
            <v>5,51</v>
          </cell>
        </row>
        <row r="11019">
          <cell r="A11019">
            <v>12411</v>
          </cell>
          <cell r="B11019" t="str">
            <v xml:space="preserve">PLUG OU BUJAO DE FERRO GALVANIZADO, DE 2 1/2"                                                                                                                                                                                                                                                                                                                                                                                                                                                             </v>
          </cell>
          <cell r="C11019" t="str">
            <v xml:space="preserve">UN    </v>
          </cell>
          <cell r="D11019" t="str">
            <v>CR</v>
          </cell>
          <cell r="E11019" t="str">
            <v>29,66</v>
          </cell>
        </row>
        <row r="11020">
          <cell r="A11020">
            <v>4891</v>
          </cell>
          <cell r="B11020" t="str">
            <v xml:space="preserve">PLUG OU BUJAO DE FERRO GALVANIZADO, DE 2"                                                                                                                                                                                                                                                                                                                                                                                                                                                                 </v>
          </cell>
          <cell r="C11020" t="str">
            <v xml:space="preserve">UN    </v>
          </cell>
          <cell r="D11020" t="str">
            <v>CR</v>
          </cell>
          <cell r="E11020" t="str">
            <v>14,83</v>
          </cell>
        </row>
        <row r="11021">
          <cell r="A11021">
            <v>4889</v>
          </cell>
          <cell r="B11021" t="str">
            <v xml:space="preserve">PLUG OU BUJAO DE FERRO GALVANIZADO, DE 3/4"                                                                                                                                                                                                                                                                                                                                                                                                                                                               </v>
          </cell>
          <cell r="C11021" t="str">
            <v xml:space="preserve">UN    </v>
          </cell>
          <cell r="D11021" t="str">
            <v>CR</v>
          </cell>
          <cell r="E11021" t="str">
            <v>3,96</v>
          </cell>
        </row>
        <row r="11022">
          <cell r="A11022">
            <v>4892</v>
          </cell>
          <cell r="B11022" t="str">
            <v xml:space="preserve">PLUG OU BUJAO DE FERRO GALVANIZADO, DE 3"                                                                                                                                                                                                                                                                                                                                                                                                                                                                 </v>
          </cell>
          <cell r="C11022" t="str">
            <v xml:space="preserve">UN    </v>
          </cell>
          <cell r="D11022" t="str">
            <v>CR</v>
          </cell>
          <cell r="E11022" t="str">
            <v>41,54</v>
          </cell>
        </row>
        <row r="11023">
          <cell r="A11023">
            <v>12412</v>
          </cell>
          <cell r="B11023" t="str">
            <v xml:space="preserve">PLUG OU BUJAO DE FERRO GALVANIZADO, DE 4"                                                                                                                                                                                                                                                                                                                                                                                                                                                                 </v>
          </cell>
          <cell r="C11023" t="str">
            <v xml:space="preserve">UN    </v>
          </cell>
          <cell r="D11023" t="str">
            <v>CR</v>
          </cell>
          <cell r="E11023" t="str">
            <v>77,20</v>
          </cell>
        </row>
        <row r="11024">
          <cell r="A11024">
            <v>4907</v>
          </cell>
          <cell r="B11024" t="str">
            <v xml:space="preserve">PLUG PVC, JE, DN 100 MM, PARA REDE COLETORA ESGOTO                                                                                                                                                                                                                                                                                                                                                                                                                                                        </v>
          </cell>
          <cell r="C11024" t="str">
            <v xml:space="preserve">UN    </v>
          </cell>
          <cell r="D11024" t="str">
            <v>CR</v>
          </cell>
          <cell r="E11024" t="str">
            <v>19,28</v>
          </cell>
        </row>
        <row r="11025">
          <cell r="A11025">
            <v>4902</v>
          </cell>
          <cell r="B11025" t="str">
            <v xml:space="preserve">PLUG PVC, JE, DN 150 MM, PARA REDE COLETORA ESGOTO                                                                                                                                                                                                                                                                                                                                                                                                                                                        </v>
          </cell>
          <cell r="C11025" t="str">
            <v xml:space="preserve">UN    </v>
          </cell>
          <cell r="D11025" t="str">
            <v>CR</v>
          </cell>
          <cell r="E11025" t="str">
            <v>50,03</v>
          </cell>
        </row>
        <row r="11026">
          <cell r="A11026">
            <v>11096</v>
          </cell>
          <cell r="B11026" t="str">
            <v xml:space="preserve">PO DE MARMORE (POSTO PEDREIRA/FORNECEDOR, SEM FRETE)                                                                                                                                                                                                                                                                                                                                                                                                                                                      </v>
          </cell>
          <cell r="C11026" t="str">
            <v xml:space="preserve">KG    </v>
          </cell>
          <cell r="D11026" t="str">
            <v>CR</v>
          </cell>
          <cell r="E11026" t="str">
            <v>3,21</v>
          </cell>
        </row>
        <row r="11027">
          <cell r="A11027">
            <v>4741</v>
          </cell>
          <cell r="B11027" t="str">
            <v xml:space="preserve">PO DE PEDRA (POSTO PEDREIRA/FORNECEDOR, SEM FRETE)                                                                                                                                                                                                                                                                                                                                                                                                                                                        </v>
          </cell>
          <cell r="C11027" t="str">
            <v xml:space="preserve">M3    </v>
          </cell>
          <cell r="D11027" t="str">
            <v>CR</v>
          </cell>
          <cell r="E11027" t="str">
            <v>220,82</v>
          </cell>
        </row>
        <row r="11028">
          <cell r="A11028">
            <v>4752</v>
          </cell>
          <cell r="B11028" t="str">
            <v xml:space="preserve">POCEIRO / ESCAVADOR DE VALAS E TUBULOES                                                                                                                                                                                                                                                                                                                                                                                                                                                                   </v>
          </cell>
          <cell r="C11028" t="str">
            <v xml:space="preserve">H     </v>
          </cell>
          <cell r="D11028" t="str">
            <v>CR</v>
          </cell>
          <cell r="E11028" t="str">
            <v>11,71</v>
          </cell>
        </row>
        <row r="11029">
          <cell r="A11029">
            <v>41091</v>
          </cell>
          <cell r="B11029" t="str">
            <v xml:space="preserve">POCEIRO / ESCAVADOR DE VALAS E TUBULOES (MENSALISTA)                                                                                                                                                                                                                                                                                                                                                                                                                                                      </v>
          </cell>
          <cell r="C11029" t="str">
            <v xml:space="preserve">MES   </v>
          </cell>
          <cell r="D11029" t="str">
            <v>CR</v>
          </cell>
          <cell r="E11029" t="str">
            <v>2.068,08</v>
          </cell>
        </row>
        <row r="11030">
          <cell r="A11030">
            <v>13954</v>
          </cell>
          <cell r="B11030" t="str">
            <v xml:space="preserve">POLIDORA DE PISO (POLITRIZ) ELETRICA, MOTOR MONOFASICO DE 4 HP, PESO DE 100 KG, DIAMETRO DO TRABALHO DE 450 MM                                                                                                                                                                                                                                                                                                                                                                                            </v>
          </cell>
          <cell r="C11030" t="str">
            <v xml:space="preserve">UN    </v>
          </cell>
          <cell r="D11030" t="str">
            <v>AS</v>
          </cell>
          <cell r="E11030" t="str">
            <v>6.768,76</v>
          </cell>
        </row>
        <row r="11031">
          <cell r="A11031">
            <v>3411</v>
          </cell>
          <cell r="B11031" t="str">
            <v xml:space="preserve">POLIESTIRENO EXPANDIDO/EPS (ISOPOR), PEROLAS, PARA CONCRETO LEVE                                                                                                                                                                                                                                                                                                                                                                                                                                          </v>
          </cell>
          <cell r="C11031" t="str">
            <v xml:space="preserve">KG    </v>
          </cell>
          <cell r="D11031" t="str">
            <v>AS</v>
          </cell>
          <cell r="E11031" t="str">
            <v>71,95</v>
          </cell>
        </row>
        <row r="11032">
          <cell r="A11032">
            <v>39995</v>
          </cell>
          <cell r="B11032" t="str">
            <v xml:space="preserve">POLIESTIRENO EXPANDIDO/EPS (ISOPOR), TIPO 2F, BLOCO                                                                                                                                                                                                                                                                                                                                                                                                                                                       </v>
          </cell>
          <cell r="C11032" t="str">
            <v xml:space="preserve">M3    </v>
          </cell>
          <cell r="D11032" t="str">
            <v>AS</v>
          </cell>
          <cell r="E11032" t="str">
            <v>553,56</v>
          </cell>
        </row>
        <row r="11033">
          <cell r="A11033">
            <v>11615</v>
          </cell>
          <cell r="B11033" t="str">
            <v xml:space="preserve">POLIESTIRENO EXPANDIDO/EPS (ISOPOR), TIPO 2F, PLACA, ISOLAMENTO TERMOACUSTICO, E = 10 MM, 1000 X 500 MM                                                                                                                                                                                                                                                                                                                                                                                                   </v>
          </cell>
          <cell r="C11033" t="str">
            <v xml:space="preserve">M2    </v>
          </cell>
          <cell r="D11033" t="str">
            <v>AS</v>
          </cell>
          <cell r="E11033" t="str">
            <v>4,69</v>
          </cell>
        </row>
        <row r="11034">
          <cell r="A11034">
            <v>3408</v>
          </cell>
          <cell r="B11034" t="str">
            <v xml:space="preserve">POLIESTIRENO EXPANDIDO/EPS (ISOPOR), TIPO 2F, PLACA, ISOLAMENTO TERMOACUSTICO, E = 20 MM, 1000 X 500 MM                                                                                                                                                                                                                                                                                                                                                                                                   </v>
          </cell>
          <cell r="C11034" t="str">
            <v xml:space="preserve">M2    </v>
          </cell>
          <cell r="D11034" t="str">
            <v>AS</v>
          </cell>
          <cell r="E11034" t="str">
            <v>12,47</v>
          </cell>
        </row>
        <row r="11035">
          <cell r="A11035">
            <v>3409</v>
          </cell>
          <cell r="B11035" t="str">
            <v xml:space="preserve">POLIESTIRENO EXPANDIDO/EPS (ISOPOR), TIPO 2F, PLACA, ISOLAMENTO TERMOACUSTICO, E = 50 MM, 1000 X 500 MM                                                                                                                                                                                                                                                                                                                                                                                                   </v>
          </cell>
          <cell r="C11035" t="str">
            <v xml:space="preserve">M2    </v>
          </cell>
          <cell r="D11035" t="str">
            <v>AS</v>
          </cell>
          <cell r="E11035" t="str">
            <v>31,17</v>
          </cell>
        </row>
        <row r="11036">
          <cell r="A11036">
            <v>11427</v>
          </cell>
          <cell r="B11036" t="str">
            <v xml:space="preserve">POLVORA NEGRA                                                                                                                                                                                                                                                                                                                                                                                                                                                                                             </v>
          </cell>
          <cell r="C11036" t="str">
            <v xml:space="preserve">KG    </v>
          </cell>
          <cell r="D11036" t="str">
            <v>AS</v>
          </cell>
          <cell r="E11036" t="str">
            <v>99,19</v>
          </cell>
        </row>
        <row r="11037">
          <cell r="A11037">
            <v>4491</v>
          </cell>
          <cell r="B11037" t="str">
            <v xml:space="preserve">PONTALETE *7,5 X 7,5* CM EM PINUS, MISTA OU EQUIVALENTE DA REGIAO - BRUTA                                                                                                                                                                                                                                                                                                                                                                                                                                 </v>
          </cell>
          <cell r="C11037" t="str">
            <v xml:space="preserve">M     </v>
          </cell>
          <cell r="D11037" t="str">
            <v>CR</v>
          </cell>
          <cell r="E11037" t="str">
            <v>10,33</v>
          </cell>
        </row>
        <row r="11038">
          <cell r="A11038">
            <v>2745</v>
          </cell>
          <cell r="B11038" t="str">
            <v xml:space="preserve">PONTALETE ROLIÇO SEM TRATAMENTO, D = 8 A 11 CM, H = 3 M, EM EUCALIPTO OU EQUIVALENTE DA REGIAO - BRUTA (PARA ESCORAMENTO)                                                                                                                                                                                                                                                                                                                                                                                 </v>
          </cell>
          <cell r="C11038" t="str">
            <v xml:space="preserve">M     </v>
          </cell>
          <cell r="D11038" t="str">
            <v>AS</v>
          </cell>
          <cell r="E11038" t="str">
            <v>3,51</v>
          </cell>
        </row>
        <row r="11039">
          <cell r="A11039">
            <v>14439</v>
          </cell>
          <cell r="B11039" t="str">
            <v xml:space="preserve">PONTALETE ROLIÇO SEM TRATAMENTO, D = 8 A 11 CM, H = 6 M, EM EUCALIPTO OU EQUIVALENTE DA REGIAO - BRUTA (PARA ESCORAMENTO)                                                                                                                                                                                                                                                                                                                                                                                 </v>
          </cell>
          <cell r="C11039" t="str">
            <v xml:space="preserve">M     </v>
          </cell>
          <cell r="D11039" t="str">
            <v>AS</v>
          </cell>
          <cell r="E11039" t="str">
            <v>4,35</v>
          </cell>
        </row>
        <row r="11040">
          <cell r="A11040">
            <v>44496</v>
          </cell>
          <cell r="B11040" t="str">
            <v xml:space="preserve">PONTEIRO PARA MARTELO ROMPEDOR, DIAMETRO = *28* MM, COMPRIMENTO = *520* MM, ENCAIXE  SEXTAVADO                                                                                                                                                                                                                                                                                                                                                                                                            </v>
          </cell>
          <cell r="C11040" t="str">
            <v xml:space="preserve">UN    </v>
          </cell>
          <cell r="D11040" t="str">
            <v>CR</v>
          </cell>
          <cell r="E11040" t="str">
            <v>191,62</v>
          </cell>
        </row>
        <row r="11041">
          <cell r="A11041">
            <v>12362</v>
          </cell>
          <cell r="B11041" t="str">
            <v xml:space="preserve">PORCA OLHAL EM ACO GALVANIZADO, ESPESSURA 16MM, ABERTURA 21MM                                                                                                                                                                                                                                                                                                                                                                                                                                             </v>
          </cell>
          <cell r="C11041" t="str">
            <v xml:space="preserve">UN    </v>
          </cell>
          <cell r="D11041" t="str">
            <v>CR</v>
          </cell>
          <cell r="E11041" t="str">
            <v>18,06</v>
          </cell>
        </row>
        <row r="11042">
          <cell r="A11042">
            <v>421</v>
          </cell>
          <cell r="B11042" t="str">
            <v xml:space="preserve">PORCA OLHAL M 16,  EM ACO GALVANIZADO, DIAMETRO = 16 MM                                                                                                                                                                                                                                                                                                                                                                                                                                                   </v>
          </cell>
          <cell r="C11042" t="str">
            <v xml:space="preserve">UN    </v>
          </cell>
          <cell r="D11042" t="str">
            <v>AS</v>
          </cell>
          <cell r="E11042" t="str">
            <v>23,07</v>
          </cell>
        </row>
        <row r="11043">
          <cell r="A11043">
            <v>14148</v>
          </cell>
          <cell r="B11043" t="str">
            <v xml:space="preserve">PORCA UNIAO/JUNCAO ZINCADA SEXTAVADA 1/4 ", CHAVE 7/16 ", COMPRIMENTO = 25 MM                                                                                                                                                                                                                                                                                                                                                                                                                             </v>
          </cell>
          <cell r="C11043" t="str">
            <v xml:space="preserve">UN    </v>
          </cell>
          <cell r="D11043" t="str">
            <v>AS</v>
          </cell>
          <cell r="E11043" t="str">
            <v>0,87</v>
          </cell>
        </row>
        <row r="11044">
          <cell r="A11044">
            <v>4341</v>
          </cell>
          <cell r="B11044" t="str">
            <v xml:space="preserve">PORCA ZINCADA, QUADRADA, DIAMETRO 3/8"                                                                                                                                                                                                                                                                                                                                                                                                                                                                    </v>
          </cell>
          <cell r="C11044" t="str">
            <v xml:space="preserve">UN    </v>
          </cell>
          <cell r="D11044" t="str">
            <v>AS</v>
          </cell>
          <cell r="E11044" t="str">
            <v>1,14</v>
          </cell>
        </row>
        <row r="11045">
          <cell r="A11045">
            <v>4337</v>
          </cell>
          <cell r="B11045" t="str">
            <v xml:space="preserve">PORCA ZINCADA, QUADRADA, DIAMETRO 5/8"                                                                                                                                                                                                                                                                                                                                                                                                                                                                    </v>
          </cell>
          <cell r="C11045" t="str">
            <v xml:space="preserve">UN    </v>
          </cell>
          <cell r="D11045" t="str">
            <v>AS</v>
          </cell>
          <cell r="E11045" t="str">
            <v>2,87</v>
          </cell>
        </row>
        <row r="11046">
          <cell r="A11046">
            <v>4339</v>
          </cell>
          <cell r="B11046" t="str">
            <v xml:space="preserve">PORCA ZINCADA, SEXTAVADA, DIAMETRO 1/2"                                                                                                                                                                                                                                                                                                                                                                                                                                                                   </v>
          </cell>
          <cell r="C11046" t="str">
            <v xml:space="preserve">UN    </v>
          </cell>
          <cell r="D11046" t="str">
            <v>AS</v>
          </cell>
          <cell r="E11046" t="str">
            <v>0,61</v>
          </cell>
        </row>
        <row r="11047">
          <cell r="A11047">
            <v>39997</v>
          </cell>
          <cell r="B11047" t="str">
            <v xml:space="preserve">PORCA ZINCADA, SEXTAVADA, DIAMETRO 1/4"                                                                                                                                                                                                                                                                                                                                                                                                                                                                   </v>
          </cell>
          <cell r="C11047" t="str">
            <v xml:space="preserve">UN    </v>
          </cell>
          <cell r="D11047" t="str">
            <v>AS</v>
          </cell>
          <cell r="E11047" t="str">
            <v>0,34</v>
          </cell>
        </row>
        <row r="11048">
          <cell r="A11048">
            <v>11971</v>
          </cell>
          <cell r="B11048" t="str">
            <v xml:space="preserve">PORCA ZINCADA, SEXTAVADA, DIAMETRO 1"                                                                                                                                                                                                                                                                                                                                                                                                                                                                     </v>
          </cell>
          <cell r="C11048" t="str">
            <v xml:space="preserve">UN    </v>
          </cell>
          <cell r="D11048" t="str">
            <v>AS</v>
          </cell>
          <cell r="E11048" t="str">
            <v>4,75</v>
          </cell>
        </row>
        <row r="11049">
          <cell r="A11049">
            <v>4342</v>
          </cell>
          <cell r="B11049" t="str">
            <v xml:space="preserve">PORCA ZINCADA, SEXTAVADA, DIAMETRO 3/8"                                                                                                                                                                                                                                                                                                                                                                                                                                                                   </v>
          </cell>
          <cell r="C11049" t="str">
            <v xml:space="preserve">UN    </v>
          </cell>
          <cell r="D11049" t="str">
            <v>AS</v>
          </cell>
          <cell r="E11049" t="str">
            <v>0,25</v>
          </cell>
        </row>
        <row r="11050">
          <cell r="A11050">
            <v>4330</v>
          </cell>
          <cell r="B11050" t="str">
            <v xml:space="preserve">PORCA ZINCADA, SEXTAVADA, DIAMETRO 5/16"                                                                                                                                                                                                                                                                                                                                                                                                                                                                  </v>
          </cell>
          <cell r="C11050" t="str">
            <v xml:space="preserve">UN    </v>
          </cell>
          <cell r="D11050" t="str">
            <v>AS</v>
          </cell>
          <cell r="E11050" t="str">
            <v>0,16</v>
          </cell>
        </row>
        <row r="11051">
          <cell r="A11051">
            <v>4340</v>
          </cell>
          <cell r="B11051" t="str">
            <v xml:space="preserve">PORCA ZINCADA, SEXTAVADA, DIAMETRO 5/8"                                                                                                                                                                                                                                                                                                                                                                                                                                                                   </v>
          </cell>
          <cell r="C11051" t="str">
            <v xml:space="preserve">UN    </v>
          </cell>
          <cell r="D11051" t="str">
            <v>AS</v>
          </cell>
          <cell r="E11051" t="str">
            <v>1,33</v>
          </cell>
        </row>
        <row r="11052">
          <cell r="A11052">
            <v>5088</v>
          </cell>
          <cell r="B11052" t="str">
            <v xml:space="preserve">PORTA CADEADO EM ACO GALVANIZADO, COMPRIMENTO DE 3  1/2"                                                                                                                                                                                                                                                                                                                                                                                                                                                  </v>
          </cell>
          <cell r="C11052" t="str">
            <v xml:space="preserve">UN    </v>
          </cell>
          <cell r="D11052" t="str">
            <v>CR</v>
          </cell>
          <cell r="E11052" t="str">
            <v>6,78</v>
          </cell>
        </row>
        <row r="11053">
          <cell r="A11053">
            <v>11154</v>
          </cell>
          <cell r="B11053" t="str">
            <v xml:space="preserve">PORTA CORTA-FOGO PARA SAIDA DE EMERGENCIA, COM FECHADURA, VAO LUZ DE 90 X 210 CM, CLASSE P-90 (NBR 11742)                                                                                                                                                                                                                                                                                                                                                                                                 </v>
          </cell>
          <cell r="C11053" t="str">
            <v xml:space="preserve">UN    </v>
          </cell>
          <cell r="D11053" t="str">
            <v>CR</v>
          </cell>
          <cell r="E11053" t="str">
            <v>918,52</v>
          </cell>
        </row>
        <row r="11054">
          <cell r="A11054">
            <v>4989</v>
          </cell>
          <cell r="B11054" t="str">
            <v xml:space="preserve">PORTA DE ABRIR / GIRO, DE MADEIRA FOLHA MEDIA (NBR 15930) DE 1000 X 2100 MM, DE 35 MM A 40 MM DE ESPESSURA, NUCLEO SEMI-SOLIDO (SARRAFEADO), CAPA LISA EM HDF, ACABAMENTO EM LAMINADO NATURAL PARA VERNIZ                                                                                                                                                                                                                                                                                                 </v>
          </cell>
          <cell r="C11054" t="str">
            <v xml:space="preserve">UN    </v>
          </cell>
          <cell r="D11054" t="str">
            <v>CR</v>
          </cell>
          <cell r="E11054" t="str">
            <v>333,63</v>
          </cell>
        </row>
        <row r="11055">
          <cell r="A11055">
            <v>4982</v>
          </cell>
          <cell r="B11055" t="str">
            <v xml:space="preserve">PORTA DE ABRIR / GIRO, DE MADEIRA FOLHA MEDIA (NBR 15930) DE 1000 X 2100 MM, DE 35 MM A 40 MM DE ESPESSURA, NUCLEO SEMI-SOLIDO (SARRAFEADO), CAPA LISA EM HDF, ACABAMENTO EM PRIMER PARA PINTURA                                                                                                                                                                                                                                                                                                          </v>
          </cell>
          <cell r="C11055" t="str">
            <v xml:space="preserve">UN    </v>
          </cell>
          <cell r="D11055" t="str">
            <v>CR</v>
          </cell>
          <cell r="E11055" t="str">
            <v>312,93</v>
          </cell>
        </row>
        <row r="11056">
          <cell r="A11056">
            <v>4962</v>
          </cell>
          <cell r="B11056" t="str">
            <v xml:space="preserve">PORTA DE ABRIR / GIRO, DE MADEIRA FOLHA MEDIA (NBR 15930) DE 700 X 2100 MM, DE 35 MM A 40 MM DE ESPESSURA, NUCLEO SEMI-SOLIDO (SARRAFEADO), CAPA FRISADA EM HDF, ACABAMENTO MELAMINICO EM PADRAO MADEIRA                                                                                                                                                                                                                                                                                                  </v>
          </cell>
          <cell r="C11056" t="str">
            <v xml:space="preserve">UN    </v>
          </cell>
          <cell r="D11056" t="str">
            <v>CR</v>
          </cell>
          <cell r="E11056" t="str">
            <v>246,78</v>
          </cell>
        </row>
        <row r="11057">
          <cell r="A11057">
            <v>4981</v>
          </cell>
          <cell r="B11057" t="str">
            <v xml:space="preserve">PORTA DE ABRIR / GIRO, DE MADEIRA FOLHA MEDIA (NBR 15930) DE 700 X 2100 MM, DE 35 MM A 40 MM DE ESPESSURA, NUCLEO SEMI-SOLIDO (SARRAFEADO), CAPA LISA EM HDF, ACABAMENTO EM LAMINADO NATURAL PARA VERNIZ                                                                                                                                                                                                                                                                                                  </v>
          </cell>
          <cell r="C11057" t="str">
            <v xml:space="preserve">UN    </v>
          </cell>
          <cell r="D11057" t="str">
            <v xml:space="preserve">C </v>
          </cell>
          <cell r="E11057" t="str">
            <v>219,70</v>
          </cell>
        </row>
        <row r="11058">
          <cell r="A11058">
            <v>4964</v>
          </cell>
          <cell r="B11058" t="str">
            <v xml:space="preserve">PORTA DE ABRIR / GIRO, DE MADEIRA FOLHA MEDIA (NBR 15930) DE 800 X 2100 MM, DE 35 MM A 40 MM DE ESPESSURA, NUCLEO SEMI-SOLIDO (SARRAFEADO), CAPA FRISADA EM HDF, ACABAMENTO MELAMINICO EM PADRAO MADEIRA                                                                                                                                                                                                                                                                                                  </v>
          </cell>
          <cell r="C11058" t="str">
            <v xml:space="preserve">UN    </v>
          </cell>
          <cell r="D11058" t="str">
            <v>CR</v>
          </cell>
          <cell r="E11058" t="str">
            <v>278,72</v>
          </cell>
        </row>
        <row r="11059">
          <cell r="A11059">
            <v>4992</v>
          </cell>
          <cell r="B11059" t="str">
            <v xml:space="preserve">PORTA DE ABRIR / GIRO, DE MADEIRA FOLHA MEDIA (NBR 15930) DE 800 X 2100 MM, DE 35 MM A 40 MM DE ESPESSURA, NUCLEO SEMI-SOLIDO (SARRAFEADO), CAPA LISA EM HDF, ACABAMENTO EM LAMINADO NATURAL PARA VERNIZ                                                                                                                                                                                                                                                                                                  </v>
          </cell>
          <cell r="C11059" t="str">
            <v xml:space="preserve">UN    </v>
          </cell>
          <cell r="D11059" t="str">
            <v>CR</v>
          </cell>
          <cell r="E11059" t="str">
            <v>272,26</v>
          </cell>
        </row>
        <row r="11060">
          <cell r="A11060">
            <v>4987</v>
          </cell>
          <cell r="B11060" t="str">
            <v xml:space="preserve">PORTA DE ABRIR / GIRO, DE MADEIRA FOLHA MEDIA (NBR 15930) DE 900 X 2100 MM, DE 35 MM A 40 MM DE ESPESSURA, NUCLEO SEMI-SOLIDO (SARRAFEADO), CAPA LISA EM HDF, ACABAMENTO EM LAMINADO NATURAL PARA VERNIZ                                                                                                                                                                                                                                                                                                  </v>
          </cell>
          <cell r="C11060" t="str">
            <v xml:space="preserve">UN    </v>
          </cell>
          <cell r="D11060" t="str">
            <v>CR</v>
          </cell>
          <cell r="E11060" t="str">
            <v>311,48</v>
          </cell>
        </row>
        <row r="11061">
          <cell r="A11061">
            <v>4930</v>
          </cell>
          <cell r="B11061" t="str">
            <v xml:space="preserve">PORTA DE ABRIR / GIRO, EM GRADIL FERRO, COM BARRA CHATA 3 CM X 1/4", COM REQUADRO E GUARNICAO - COMPLETO - ACABAMENTO NATURAL                                                                                                                                                                                                                                                                                                                                                                             </v>
          </cell>
          <cell r="C11061" t="str">
            <v xml:space="preserve">M2    </v>
          </cell>
          <cell r="D11061" t="str">
            <v>CR</v>
          </cell>
          <cell r="E11061" t="str">
            <v>389,05</v>
          </cell>
        </row>
        <row r="11062">
          <cell r="A11062">
            <v>39021</v>
          </cell>
          <cell r="B11062" t="str">
            <v xml:space="preserve">PORTA DE ABRIR EM ACO COM DIVISAO HORIZONTAL PARA VIDROS, COM FUNDO ANTICORROSIVO/PRIMER DE PROTECAO, SEM GUARNICAO/ALIZAR/VISTA, VIDROS NAO INCLUSOS, 90 X 210 CM                                                                                                                                                                                                                                                                                                                                        </v>
          </cell>
          <cell r="C11062" t="str">
            <v xml:space="preserve">UN    </v>
          </cell>
          <cell r="D11062" t="str">
            <v>CR</v>
          </cell>
          <cell r="E11062" t="str">
            <v>413,66</v>
          </cell>
        </row>
        <row r="11063">
          <cell r="A11063">
            <v>39022</v>
          </cell>
          <cell r="B11063" t="str">
            <v xml:space="preserve">PORTA DE ABRIR EM ACO TIPO VENEZIANA, COM FUNDO ANTICORROSIVO / PRIMER DE PROTECAO, SEM GUARNICAO/ALIZAR/VISTA, 90 X 210 CM                                                                                                                                                                                                                                                                                                                                                                               </v>
          </cell>
          <cell r="C11063" t="str">
            <v xml:space="preserve">UN    </v>
          </cell>
          <cell r="D11063" t="str">
            <v xml:space="preserve">C </v>
          </cell>
          <cell r="E11063" t="str">
            <v>370,53</v>
          </cell>
        </row>
        <row r="11064">
          <cell r="A11064">
            <v>39024</v>
          </cell>
          <cell r="B11064" t="str">
            <v xml:space="preserve">PORTA DE ABRIR EM ALUMINIO COM DIVISAO HORIZONTAL  PARA VIDROS,  ACABAMENTO ANODIZADO NATURAL, VIDROS INCLUSOS, SEM GUARNICAO/ALIZAR/VISTA , 87 X 210 CM                                                                                                                                                                                                                                                                                                                                                  </v>
          </cell>
          <cell r="C11064" t="str">
            <v xml:space="preserve">UN    </v>
          </cell>
          <cell r="D11064" t="str">
            <v>CR</v>
          </cell>
          <cell r="E11064" t="str">
            <v>634,99</v>
          </cell>
        </row>
        <row r="11065">
          <cell r="A11065">
            <v>4914</v>
          </cell>
          <cell r="B11065" t="str">
            <v xml:space="preserve">PORTA DE ABRIR EM ALUMINIO COM LAMBRI HORIZONTAL/LAMINADA, ACABAMENTO ANODIZADO NATURAL, SEM GUARNICAO/ALIZAR/VISTA                                                                                                                                                                                                                                                                                                                                                                                       </v>
          </cell>
          <cell r="C11065" t="str">
            <v xml:space="preserve">M2    </v>
          </cell>
          <cell r="D11065" t="str">
            <v>CR</v>
          </cell>
          <cell r="E11065" t="str">
            <v>514,86</v>
          </cell>
        </row>
        <row r="11066">
          <cell r="A11066">
            <v>4917</v>
          </cell>
          <cell r="B11066" t="str">
            <v xml:space="preserve">PORTA DE ABRIR EM ALUMINIO TIPO VENEZIANA, ACABAMENTO ANODIZADO NATURAL, SEM GUARNICAO/ALIZAR/VISTA                                                                                                                                                                                                                                                                                                                                                                                                       </v>
          </cell>
          <cell r="C11066" t="str">
            <v xml:space="preserve">M2    </v>
          </cell>
          <cell r="D11066" t="str">
            <v xml:space="preserve">C </v>
          </cell>
          <cell r="E11066" t="str">
            <v>355,57</v>
          </cell>
        </row>
        <row r="11067">
          <cell r="A11067">
            <v>39025</v>
          </cell>
          <cell r="B11067" t="str">
            <v xml:space="preserve">PORTA DE ABRIR EM ALUMINIO TIPO VENEZIANA, ACABAMENTO ANODIZADO NATURAL, SEM GUARNICAO/ALIZAR/VISTA, 87 X 210 CM                                                                                                                                                                                                                                                                                                                                                                                          </v>
          </cell>
          <cell r="C11067" t="str">
            <v xml:space="preserve">UN    </v>
          </cell>
          <cell r="D11067" t="str">
            <v>CR</v>
          </cell>
          <cell r="E11067" t="str">
            <v>651,11</v>
          </cell>
        </row>
        <row r="11068">
          <cell r="A11068">
            <v>4922</v>
          </cell>
          <cell r="B11068" t="str">
            <v xml:space="preserve">PORTA DE CORRER EM ALUMINIO, DUAS FOLHAS MOVEIS COM VIDRO, FECHADURA E PUXADOR EMBUTIDO, ACABAMENTO ANODIZADO NATURAL, SEM GUARNICAO/ALIZAR/VISTA                                                                                                                                                                                                                                                                                                                                                         </v>
          </cell>
          <cell r="C11068" t="str">
            <v xml:space="preserve">M2    </v>
          </cell>
          <cell r="D11068" t="str">
            <v>CR</v>
          </cell>
          <cell r="E11068" t="str">
            <v>329,82</v>
          </cell>
        </row>
        <row r="11069">
          <cell r="A11069">
            <v>4911</v>
          </cell>
          <cell r="B11069" t="str">
            <v xml:space="preserve">PORTA DE ENROLAR MANUAL COMPLETA, ARTICULADA RAIADA LARGA, EM ACO GALVANIZADO NATURAL, CHAPA NUMERO 24 (SEM INSTALACAO)                                                                                                                                                                                                                                                                                                                                                                                   </v>
          </cell>
          <cell r="C11069" t="str">
            <v xml:space="preserve">M2    </v>
          </cell>
          <cell r="D11069" t="str">
            <v>CR</v>
          </cell>
          <cell r="E11069" t="str">
            <v>390,88</v>
          </cell>
        </row>
        <row r="11070">
          <cell r="A11070">
            <v>37518</v>
          </cell>
          <cell r="B11070" t="str">
            <v xml:space="preserve">PORTA DE ENROLAR MANUAL COMPLETA, PERFIL MEIA CANA CEGA, EM ACO GALVANIZADO COM PINTURA ELETROSTATICA, CHAPA NUMERO 24 " (SEM INSTALACAO)                                                                                                                                                                                                                                                                                                                                                                 </v>
          </cell>
          <cell r="C11070" t="str">
            <v xml:space="preserve">M2    </v>
          </cell>
          <cell r="D11070" t="str">
            <v>CR</v>
          </cell>
          <cell r="E11070" t="str">
            <v>635,18</v>
          </cell>
        </row>
        <row r="11071">
          <cell r="A11071">
            <v>4910</v>
          </cell>
          <cell r="B11071" t="str">
            <v xml:space="preserve">PORTA DE ENROLAR MANUAL COMPLETA, PERFIL MEIA CANA CEGA, EM ACO GALVANIZADO NATURAL, CHAPA NUMERO 24 (SEM INSTALACAO)                                                                                                                                                                                                                                                                                                                                                                                     </v>
          </cell>
          <cell r="C11071" t="str">
            <v xml:space="preserve">M2    </v>
          </cell>
          <cell r="D11071" t="str">
            <v>CR</v>
          </cell>
          <cell r="E11071" t="str">
            <v>535,46</v>
          </cell>
        </row>
        <row r="11072">
          <cell r="A11072">
            <v>4943</v>
          </cell>
          <cell r="B11072" t="str">
            <v xml:space="preserve">PORTA DE ENROLAR MANUAL COMPLETA, PERFIL MEIA CANA VAZADA TIJOLINHO, EM ACO GALVANIZADO NATURAL, CHAPA NUMERO 24 (SEM INSTALACAO)                                                                                                                                                                                                                                                                                                                                                                         </v>
          </cell>
          <cell r="C11072" t="str">
            <v xml:space="preserve">M2    </v>
          </cell>
          <cell r="D11072" t="str">
            <v>CR</v>
          </cell>
          <cell r="E11072" t="str">
            <v>797,71</v>
          </cell>
        </row>
        <row r="11073">
          <cell r="A11073">
            <v>5002</v>
          </cell>
          <cell r="B11073" t="str">
            <v xml:space="preserve">PORTA DE MADEIRA QUADRICULADA PARA VIDRO, DE CORRER (EUCALIPTO OU EQUIVALENTE REGIONAL), E = *3,5* CM                                                                                                                                                                                                                                                                                                                                                                                                     </v>
          </cell>
          <cell r="C11073" t="str">
            <v xml:space="preserve">M2    </v>
          </cell>
          <cell r="D11073" t="str">
            <v>AS</v>
          </cell>
          <cell r="E11073" t="str">
            <v>477,42</v>
          </cell>
        </row>
        <row r="11074">
          <cell r="A11074">
            <v>4977</v>
          </cell>
          <cell r="B11074" t="str">
            <v xml:space="preserve">PORTA DE MADEIRA TIPO VENEZIANA (EUCALIPTO OU EQUIVALENTE REGIONAL), E = *3,5* CM                                                                                                                                                                                                                                                                                                                                                                                                                         </v>
          </cell>
          <cell r="C11074" t="str">
            <v xml:space="preserve">M2    </v>
          </cell>
          <cell r="D11074" t="str">
            <v>AS</v>
          </cell>
          <cell r="E11074" t="str">
            <v>322,28</v>
          </cell>
        </row>
        <row r="11075">
          <cell r="A11075">
            <v>5028</v>
          </cell>
          <cell r="B11075" t="str">
            <v xml:space="preserve">PORTA DE MADEIRA-DE-LEI QUADRICULADA PARA VIDRO, DE CORRER (ANGELIM OU EQUIVALENTE REGIONAL), E = *3,5* CM                                                                                                                                                                                                                                                                                                                                                                                                </v>
          </cell>
          <cell r="C11075" t="str">
            <v xml:space="preserve">M2    </v>
          </cell>
          <cell r="D11075" t="str">
            <v>AS</v>
          </cell>
          <cell r="E11075" t="str">
            <v>788,56</v>
          </cell>
        </row>
        <row r="11076">
          <cell r="A11076">
            <v>4998</v>
          </cell>
          <cell r="B11076" t="str">
            <v xml:space="preserve">PORTA DE MADEIRA-DE-LEI TIPO MEXICANA SEM EMENDA (ANGELIM OU EQUIVALENTE REGIONAL), E = *3,5* CM                                                                                                                                                                                                                                                                                                                                                                                                          </v>
          </cell>
          <cell r="C11076" t="str">
            <v xml:space="preserve">M2    </v>
          </cell>
          <cell r="D11076" t="str">
            <v>AS</v>
          </cell>
          <cell r="E11076" t="str">
            <v>654,92</v>
          </cell>
        </row>
        <row r="11077">
          <cell r="A11077">
            <v>4969</v>
          </cell>
          <cell r="B11077" t="str">
            <v xml:space="preserve">PORTA DE MADEIRA-DE-LEI TIPO VENEZIANA (ANGELIM OU EQUIVALENTE REGIONAL), E = *3,5* CM                                                                                                                                                                                                                                                                                                                                                                                                                    </v>
          </cell>
          <cell r="C11077" t="str">
            <v xml:space="preserve">M2    </v>
          </cell>
          <cell r="D11077" t="str">
            <v>AS</v>
          </cell>
          <cell r="E11077" t="str">
            <v>455,80</v>
          </cell>
        </row>
        <row r="11078">
          <cell r="A11078">
            <v>11364</v>
          </cell>
          <cell r="B11078" t="str">
            <v xml:space="preserve">PORTA DE MADEIRA, FOLHA LEVE (NBR 15930) DE 600 X 2100 MM, DE 35 MM A 40 MM DE ESPESSURA, NUCLEO COLMEIA, CAPA LISA EM HDF, ACABAMENTO EM PRIMER PARA PINTURA                                                                                                                                                                                                                                                                                                                                             </v>
          </cell>
          <cell r="C11078" t="str">
            <v xml:space="preserve">UN    </v>
          </cell>
          <cell r="D11078" t="str">
            <v>CR</v>
          </cell>
          <cell r="E11078" t="str">
            <v>188,74</v>
          </cell>
        </row>
        <row r="11079">
          <cell r="A11079">
            <v>11365</v>
          </cell>
          <cell r="B11079" t="str">
            <v xml:space="preserve">PORTA DE MADEIRA, FOLHA LEVE (NBR 15930) DE 700 X 2100 MM, DE 35 MM A 40 MM DE ESPESSURA, NUCLEO COLMEIA, CAPA LISA EM HDF, ACABAMENTO EM PRIMER PARA PINTURA                                                                                                                                                                                                                                                                                                                                             </v>
          </cell>
          <cell r="C11079" t="str">
            <v xml:space="preserve">UN    </v>
          </cell>
          <cell r="D11079" t="str">
            <v>CR</v>
          </cell>
          <cell r="E11079" t="str">
            <v>195,87</v>
          </cell>
        </row>
        <row r="11080">
          <cell r="A11080">
            <v>11366</v>
          </cell>
          <cell r="B11080" t="str">
            <v xml:space="preserve">PORTA DE MADEIRA, FOLHA LEVE (NBR 15930) DE 800 X 2100 MM, DE 35 MM A 40 MM DE ESPESSURA, NUCLEO COLMEIA, CAPA LISA EM HDF, ACABAMENTO EM PRIMER PARA PINTURA                                                                                                                                                                                                                                                                                                                                             </v>
          </cell>
          <cell r="C11080" t="str">
            <v xml:space="preserve">UN    </v>
          </cell>
          <cell r="D11080" t="str">
            <v>CR</v>
          </cell>
          <cell r="E11080" t="str">
            <v>208,20</v>
          </cell>
        </row>
        <row r="11081">
          <cell r="A11081">
            <v>43777</v>
          </cell>
          <cell r="B11081" t="str">
            <v xml:space="preserve">PORTA DE MADEIRA, FOLHA LEVE (NBR 15930), DE 600 X 2100 MM, E = 35 MM, NUCLEO COLMEIA, CAPA LISA EM HDF, ACABAMENTO MELAMINICO EM PADRAO MADEIRA                                                                                                                                                                                                                                                                                                                                                          </v>
          </cell>
          <cell r="C11081" t="str">
            <v xml:space="preserve">UN    </v>
          </cell>
          <cell r="D11081" t="str">
            <v>CR</v>
          </cell>
          <cell r="E11081" t="str">
            <v>244,57</v>
          </cell>
        </row>
        <row r="11082">
          <cell r="A11082">
            <v>20322</v>
          </cell>
          <cell r="B11082" t="str">
            <v xml:space="preserve">PORTA DE MADEIRA, FOLHA MEDIA (NBR 15930) DE 600 X 2100 MM, DE 35 MM A 40 MM DE ESPESSURA, NUCLEO SEMI-SOLIDO (SARRAFEADO), CAPA FRISADA EM HDF, ACABAMENTO MELAMINICO EM PADRAO MADEIRA                                                                                                                                                                                                                                                                                                                  </v>
          </cell>
          <cell r="C11082" t="str">
            <v xml:space="preserve">UN    </v>
          </cell>
          <cell r="D11082" t="str">
            <v>CR</v>
          </cell>
          <cell r="E11082" t="str">
            <v>227,03</v>
          </cell>
        </row>
        <row r="11083">
          <cell r="A11083">
            <v>10553</v>
          </cell>
          <cell r="B11083" t="str">
            <v xml:space="preserve">PORTA DE MADEIRA, FOLHA MEDIA (NBR 15930) DE 600 X 2100 MM, DE 35 MM A 40 MM DE ESPESSURA, NUCLEO SEMI-SOLIDO (SARRAFEADO), CAPA LISA EM HDF, ACABAMENTO EM PRIMER PARA PINTURA                                                                                                                                                                                                                                                                                                                           </v>
          </cell>
          <cell r="C11083" t="str">
            <v xml:space="preserve">UN    </v>
          </cell>
          <cell r="D11083" t="str">
            <v>CR</v>
          </cell>
          <cell r="E11083" t="str">
            <v>206,15</v>
          </cell>
        </row>
        <row r="11084">
          <cell r="A11084">
            <v>5020</v>
          </cell>
          <cell r="B11084" t="str">
            <v xml:space="preserve">PORTA DE MADEIRA, FOLHA MEDIA (NBR 15930) DE 600 X 2100 MM, DE 35 MM A 40 MM DE ESPESSURA, NUCLEO SEMI-SOLIDO (SARRAFEADO), CAPA LISA EM HDF, ACABAMENTO LAMINADO NATURAL PARA VERNIZ                                                                                                                                                                                                                                                                                                                     </v>
          </cell>
          <cell r="C11084" t="str">
            <v xml:space="preserve">UN    </v>
          </cell>
          <cell r="D11084" t="str">
            <v>CR</v>
          </cell>
          <cell r="E11084" t="str">
            <v>217,34</v>
          </cell>
        </row>
        <row r="11085">
          <cell r="A11085">
            <v>10554</v>
          </cell>
          <cell r="B11085" t="str">
            <v xml:space="preserve">PORTA DE MADEIRA, FOLHA MEDIA (NBR 15930) DE 700 X 2100 MM, DE 35 MM A 40 MM DE ESPESSURA, NUCLEO SEMI-SOLIDO (SARRAFEADO), CAPA LISA EM HDF, ACABAMENTO EM PRIMER PARA PINTURA                                                                                                                                                                                                                                                                                                                           </v>
          </cell>
          <cell r="C11085" t="str">
            <v xml:space="preserve">UN    </v>
          </cell>
          <cell r="D11085" t="str">
            <v>CR</v>
          </cell>
          <cell r="E11085" t="str">
            <v>207,97</v>
          </cell>
        </row>
        <row r="11086">
          <cell r="A11086">
            <v>10555</v>
          </cell>
          <cell r="B11086" t="str">
            <v xml:space="preserve">PORTA DE MADEIRA, FOLHA MEDIA (NBR 15930) DE 800 X 2100 MM, DE 35 MM A 40 MM DE ESPESSURA, NUCLEO SEMI-SOLIDO (SARRAFEADO), CAPA LISA EM HDF, ACABAMENTO EM PRIMER PARA PINTURA                                                                                                                                                                                                                                                                                                                           </v>
          </cell>
          <cell r="C11086" t="str">
            <v xml:space="preserve">UN    </v>
          </cell>
          <cell r="D11086" t="str">
            <v>CR</v>
          </cell>
          <cell r="E11086" t="str">
            <v>226,80</v>
          </cell>
        </row>
        <row r="11087">
          <cell r="A11087">
            <v>10556</v>
          </cell>
          <cell r="B11087" t="str">
            <v xml:space="preserve">PORTA DE MADEIRA, FOLHA MEDIA (NBR 15930) DE 900 X 2100 MM, DE 35 MM A 40 MM DE ESPESSURA, NUCLEO SEMI-SOLIDO (SARRAFEADO), CAPA LISA EM HDF, ACABAMENTO EM PRIMER PARA PINTURA                                                                                                                                                                                                                                                                                                                           </v>
          </cell>
          <cell r="C11087" t="str">
            <v xml:space="preserve">UN    </v>
          </cell>
          <cell r="D11087" t="str">
            <v>CR</v>
          </cell>
          <cell r="E11087" t="str">
            <v>301,56</v>
          </cell>
        </row>
        <row r="11088">
          <cell r="A11088">
            <v>39502</v>
          </cell>
          <cell r="B11088" t="str">
            <v xml:space="preserve">PORTA DE MADEIRA, FOLHA PESADA (NBR 15930) DE 800 X 2100 MM, DE 40 MM A 45 MM DE ESPESSURA, NUCLEO SOLIDO, CAPA LISA EM HDF, ACABAMENTO EM LAMINADO NATURAL PARA VERNIZ                                                                                                                                                                                                                                                                                                                                   </v>
          </cell>
          <cell r="C11088" t="str">
            <v xml:space="preserve">UN    </v>
          </cell>
          <cell r="D11088" t="str">
            <v>CR</v>
          </cell>
          <cell r="E11088" t="str">
            <v>423,46</v>
          </cell>
        </row>
        <row r="11089">
          <cell r="A11089">
            <v>39504</v>
          </cell>
          <cell r="B11089" t="str">
            <v xml:space="preserve">PORTA DE MADEIRA, FOLHA PESADA (NBR 15930) DE 800 X 2100 MM, DE 40 MM A 45 MM DE ESPESSURA, NUCLEO SOLIDO, CAPA LISA EM HDF, ACABAMENTO EM PRIMER PARA PINTURA                                                                                                                                                                                                                                                                                                                                            </v>
          </cell>
          <cell r="C11089" t="str">
            <v xml:space="preserve">UN    </v>
          </cell>
          <cell r="D11089" t="str">
            <v>CR</v>
          </cell>
          <cell r="E11089" t="str">
            <v>468,26</v>
          </cell>
        </row>
        <row r="11090">
          <cell r="A11090">
            <v>39503</v>
          </cell>
          <cell r="B11090" t="str">
            <v xml:space="preserve">PORTA DE MADEIRA, FOLHA PESADA (NBR 15930) DE 900 X 2100 MM, DE 40 MM A 45 MM DE ESPESSURA, NUCLEO SOLIDO, CAPA LISA EM HDF, ACABAMENTO EM LAMINADO NATURAL PARA VERNIZ                                                                                                                                                                                                                                                                                                                                   </v>
          </cell>
          <cell r="C11090" t="str">
            <v xml:space="preserve">UN    </v>
          </cell>
          <cell r="D11090" t="str">
            <v>CR</v>
          </cell>
          <cell r="E11090" t="str">
            <v>492,83</v>
          </cell>
        </row>
        <row r="11091">
          <cell r="A11091">
            <v>39505</v>
          </cell>
          <cell r="B11091" t="str">
            <v xml:space="preserve">PORTA DE MADEIRA, FOLHA PESADA (NBR 15930) DE 900 X 2100 MM, DE 40 MM A 45 MM DE ESPESSURA, NUCLEO SOLIDO, CAPA LISA EM HDF, ACABAMENTO EM PRIMER PARA PINTURA                                                                                                                                                                                                                                                                                                                                            </v>
          </cell>
          <cell r="C11091" t="str">
            <v xml:space="preserve">UN    </v>
          </cell>
          <cell r="D11091" t="str">
            <v>CR</v>
          </cell>
          <cell r="E11091" t="str">
            <v>531,10</v>
          </cell>
        </row>
        <row r="11092">
          <cell r="A11092">
            <v>44471</v>
          </cell>
          <cell r="B11092" t="str">
            <v xml:space="preserve">PORTA DENTE PARA  FRESADORA                                                                                                                                                                                                                                                                                                                                                                                                                                                                               </v>
          </cell>
          <cell r="C11092" t="str">
            <v xml:space="preserve">UN    </v>
          </cell>
          <cell r="D11092" t="str">
            <v>AS</v>
          </cell>
          <cell r="E11092" t="str">
            <v>562,62</v>
          </cell>
        </row>
        <row r="11093">
          <cell r="A11093">
            <v>4944</v>
          </cell>
          <cell r="B11093" t="str">
            <v xml:space="preserve">PORTA GRADE DE ENROLAR MANUAL COMPLETA, PERFIL TUBULAR TIJOLINHO 3/4 ", EM ACO GALVANIZADO NATURAL (SEM INSTALACAO)                                                                                                                                                                                                                                                                                                                                                                                       </v>
          </cell>
          <cell r="C11093" t="str">
            <v xml:space="preserve">M2    </v>
          </cell>
          <cell r="D11093" t="str">
            <v>CR</v>
          </cell>
          <cell r="E11093" t="str">
            <v>1.192,58</v>
          </cell>
        </row>
        <row r="11094">
          <cell r="A11094">
            <v>21102</v>
          </cell>
          <cell r="B11094" t="str">
            <v xml:space="preserve">PORTA TOALHA BANHO EM METAL CROMADO, TIPO BARRA                                                                                                                                                                                                                                                                                                                                                                                                                                                           </v>
          </cell>
          <cell r="C11094" t="str">
            <v xml:space="preserve">UN    </v>
          </cell>
          <cell r="D11094" t="str">
            <v>CR</v>
          </cell>
          <cell r="E11094" t="str">
            <v>81,09</v>
          </cell>
        </row>
        <row r="11095">
          <cell r="A11095">
            <v>21101</v>
          </cell>
          <cell r="B11095" t="str">
            <v xml:space="preserve">PORTA TOALHA ROSTO EM METAL CROMADO, TIPO ARGOLA                                                                                                                                                                                                                                                                                                                                                                                                                                                          </v>
          </cell>
          <cell r="C11095" t="str">
            <v xml:space="preserve">UN    </v>
          </cell>
          <cell r="D11095" t="str">
            <v>CR</v>
          </cell>
          <cell r="E11095" t="str">
            <v>52,07</v>
          </cell>
        </row>
        <row r="11096">
          <cell r="A11096">
            <v>34713</v>
          </cell>
          <cell r="B11096" t="str">
            <v xml:space="preserve">PORTA VIDRO TEMPERADO INCOLOR, 2 FOLHAS DE CORRER, E = 10 MM (SEM FERRAGENS E SEM COLOCACAO)                                                                                                                                                                                                                                                                                                                                                                                                              </v>
          </cell>
          <cell r="C11096" t="str">
            <v xml:space="preserve">M2    </v>
          </cell>
          <cell r="D11096" t="str">
            <v>CR</v>
          </cell>
          <cell r="E11096" t="str">
            <v>445,55</v>
          </cell>
        </row>
        <row r="11097">
          <cell r="A11097">
            <v>37563</v>
          </cell>
          <cell r="B11097" t="str">
            <v xml:space="preserve">PORTAO BASCULANTE, MANUAL, EM ACO GALVANIZADO, CHAPA 26, TIPO LAMBRIL, COM REQUADRO, ACABAMENTO NATURAL                                                                                                                                                                                                                                                                                                                                                                                                   </v>
          </cell>
          <cell r="C11097" t="str">
            <v xml:space="preserve">M2    </v>
          </cell>
          <cell r="D11097" t="str">
            <v>CR</v>
          </cell>
          <cell r="E11097" t="str">
            <v>428,10</v>
          </cell>
        </row>
        <row r="11098">
          <cell r="A11098">
            <v>4948</v>
          </cell>
          <cell r="B11098" t="str">
            <v xml:space="preserve">PORTAO DE ABRIR / GIRO, EM GRADIL DE METALON REDONDO DE 3/4"  VERTICAL, COM REQUADRO, ACABAMENTO NATURAL - COMPLETO                                                                                                                                                                                                                                                                                                                                                                                       </v>
          </cell>
          <cell r="C11098" t="str">
            <v xml:space="preserve">M2    </v>
          </cell>
          <cell r="D11098" t="str">
            <v>CR</v>
          </cell>
          <cell r="E11098" t="str">
            <v>372,45</v>
          </cell>
        </row>
        <row r="11099">
          <cell r="A11099">
            <v>37561</v>
          </cell>
          <cell r="B11099" t="str">
            <v xml:space="preserve">PORTAO DE CORRER EM CHAPA TIPO PAINEL LAMBRIL QUADRADO, COM PORTA SOCIAL COMPLETA INCLUIDA, COM REQUADRO, ACABAMENTO NATURAL, COM TRILHOS E ROLDANAS                                                                                                                                                                                                                                                                                                                                                      </v>
          </cell>
          <cell r="C11099" t="str">
            <v xml:space="preserve">M2    </v>
          </cell>
          <cell r="D11099" t="str">
            <v>CR</v>
          </cell>
          <cell r="E11099" t="str">
            <v>347,37</v>
          </cell>
        </row>
        <row r="11100">
          <cell r="A11100">
            <v>37562</v>
          </cell>
          <cell r="B11100" t="str">
            <v xml:space="preserve">PORTAO DE CORRER EM GRADIL FIXO DE BARRA DE FERRO CHATA DE 3 X 1/4" NA VERTICAL, SEM REQUADRO, ACABAMENTO NATURAL, COM TRILHOS E ROLDANAS                                                                                                                                                                                                                                                                                                                                                                 </v>
          </cell>
          <cell r="C11100" t="str">
            <v xml:space="preserve">M2    </v>
          </cell>
          <cell r="D11100" t="str">
            <v>CR</v>
          </cell>
          <cell r="E11100" t="str">
            <v>455,44</v>
          </cell>
        </row>
        <row r="11101">
          <cell r="A11101">
            <v>14164</v>
          </cell>
          <cell r="B11101" t="str">
            <v xml:space="preserve">POSTE CONICO CONTINUO EM ACO GALVANIZADO, CURVO, BRACO DUPLO, ENGASTADO,  H = 9 M, DIAMETRO INFERIOR = *135* MM                                                                                                                                                                                                                                                                                                                                                                                           </v>
          </cell>
          <cell r="C11101" t="str">
            <v xml:space="preserve">UN    </v>
          </cell>
          <cell r="D11101" t="str">
            <v>AS</v>
          </cell>
          <cell r="E11101" t="str">
            <v>1.940,44</v>
          </cell>
        </row>
        <row r="11102">
          <cell r="A11102">
            <v>14163</v>
          </cell>
          <cell r="B11102" t="str">
            <v xml:space="preserve">POSTE CONICO CONTINUO EM ACO GALVANIZADO, CURVO, BRACO DUPLO, FLANGEADO,  H = 9 M, DIAMETRO INFERIOR = *135* MM                                                                                                                                                                                                                                                                                                                                                                                           </v>
          </cell>
          <cell r="C11102" t="str">
            <v xml:space="preserve">UN    </v>
          </cell>
          <cell r="D11102" t="str">
            <v>AS</v>
          </cell>
          <cell r="E11102" t="str">
            <v>2.205,44</v>
          </cell>
        </row>
        <row r="11103">
          <cell r="A11103">
            <v>5051</v>
          </cell>
          <cell r="B11103" t="str">
            <v xml:space="preserve">POSTE CONICO CONTINUO EM ACO GALVANIZADO, CURVO, BRACO SIMPLES, ENGASTADO,  H = 9 M, DIAMETRO INFERIOR = *135* MM                                                                                                                                                                                                                                                                                                                                                                                         </v>
          </cell>
          <cell r="C11103" t="str">
            <v xml:space="preserve">UN    </v>
          </cell>
          <cell r="D11103" t="str">
            <v>AS</v>
          </cell>
          <cell r="E11103" t="str">
            <v>1.875,69</v>
          </cell>
        </row>
        <row r="11104">
          <cell r="A11104">
            <v>14162</v>
          </cell>
          <cell r="B11104" t="str">
            <v xml:space="preserve">POSTE CONICO CONTINUO EM ACO GALVANIZADO, CURVO, BRACO SIMPLES, FLANGEADO,  H = 9 M, DIAMETRO INFERIOR = *135* MM                                                                                                                                                                                                                                                                                                                                                                                         </v>
          </cell>
          <cell r="C11104" t="str">
            <v xml:space="preserve">UN    </v>
          </cell>
          <cell r="D11104" t="str">
            <v>AS</v>
          </cell>
          <cell r="E11104" t="str">
            <v>1.872,97</v>
          </cell>
        </row>
        <row r="11105">
          <cell r="A11105">
            <v>5052</v>
          </cell>
          <cell r="B11105" t="str">
            <v xml:space="preserve">POSTE CONICO CONTINUO EM ACO GALVANIZADO, CURVO, BRACO SIMPLES, FLANGEADO, H = 7 M, DIAMETRO INFERIOR = *125* MM                                                                                                                                                                                                                                                                                                                                                                                          </v>
          </cell>
          <cell r="C11105" t="str">
            <v xml:space="preserve">UN    </v>
          </cell>
          <cell r="D11105" t="str">
            <v>AS</v>
          </cell>
          <cell r="E11105" t="str">
            <v>1.397,50</v>
          </cell>
        </row>
        <row r="11106">
          <cell r="A11106">
            <v>14166</v>
          </cell>
          <cell r="B11106" t="str">
            <v xml:space="preserve">POSTE CONICO CONTINUO EM ACO GALVANIZADO, RETO, ENGASTADO,  H = 7 M, DIAMETRO INFERIOR = *125* MM                                                                                                                                                                                                                                                                                                                                                                                                         </v>
          </cell>
          <cell r="C11106" t="str">
            <v xml:space="preserve">UN    </v>
          </cell>
          <cell r="D11106" t="str">
            <v>AS</v>
          </cell>
          <cell r="E11106" t="str">
            <v>1.415,24</v>
          </cell>
        </row>
        <row r="11107">
          <cell r="A11107">
            <v>14165</v>
          </cell>
          <cell r="B11107" t="str">
            <v xml:space="preserve">POSTE CONICO CONTINUO EM ACO GALVANIZADO, RETO, ENGASTADO,  H = 9 M, DIAMETRO INFERIOR = *145* MM                                                                                                                                                                                                                                                                                                                                                                                                         </v>
          </cell>
          <cell r="C11107" t="str">
            <v xml:space="preserve">UN    </v>
          </cell>
          <cell r="D11107" t="str">
            <v>AS</v>
          </cell>
          <cell r="E11107" t="str">
            <v>1.960,62</v>
          </cell>
        </row>
        <row r="11108">
          <cell r="A11108">
            <v>5050</v>
          </cell>
          <cell r="B11108" t="str">
            <v xml:space="preserve">POSTE CONICO CONTINUO EM ACO GALVANIZADO, RETO, FLANGEADO,  H = 3 M, DIAMETRO INFERIOR = *95* MM                                                                                                                                                                                                                                                                                                                                                                                                          </v>
          </cell>
          <cell r="C11108" t="str">
            <v xml:space="preserve">UN    </v>
          </cell>
          <cell r="D11108" t="str">
            <v>AS</v>
          </cell>
          <cell r="E11108" t="str">
            <v>482,55</v>
          </cell>
        </row>
        <row r="11109">
          <cell r="A11109">
            <v>12366</v>
          </cell>
          <cell r="B11109" t="str">
            <v xml:space="preserve">POSTE DE CONCRETO ARMADO DE SECAO CIRCULAR, EXTENSAO DE 10,00 M, RESISTENCIA DE 150 A 200 DAN, TIPO C-14                                                                                                                                                                                                                                                                                                                                                                                                  </v>
          </cell>
          <cell r="C11109" t="str">
            <v xml:space="preserve">UN    </v>
          </cell>
          <cell r="D11109" t="str">
            <v>CR</v>
          </cell>
          <cell r="E11109" t="str">
            <v>1.323,65</v>
          </cell>
        </row>
        <row r="11110">
          <cell r="A11110">
            <v>5045</v>
          </cell>
          <cell r="B11110" t="str">
            <v xml:space="preserve">POSTE DE CONCRETO ARMADO DE SECAO CIRCULAR, EXTENSAO DE 11,00 M, RESISTENCIA DE 200 A 300 DAN, TIPO C-14                                                                                                                                                                                                                                                                                                                                                                                                  </v>
          </cell>
          <cell r="C11110" t="str">
            <v xml:space="preserve">UN    </v>
          </cell>
          <cell r="D11110" t="str">
            <v>CR</v>
          </cell>
          <cell r="E11110" t="str">
            <v>1.828,55</v>
          </cell>
        </row>
        <row r="11111">
          <cell r="A11111">
            <v>5035</v>
          </cell>
          <cell r="B11111" t="str">
            <v xml:space="preserve">POSTE DE CONCRETO ARMADO DE SECAO CIRCULAR, EXTENSAO DE 11,00 M, RESISTENCIA DE 300 A 400 DAN, TIPO C-17                                                                                                                                                                                                                                                                                                                                                                                                  </v>
          </cell>
          <cell r="C11111" t="str">
            <v xml:space="preserve">UN    </v>
          </cell>
          <cell r="D11111" t="str">
            <v>CR</v>
          </cell>
          <cell r="E11111" t="str">
            <v>2.102,40</v>
          </cell>
        </row>
        <row r="11112">
          <cell r="A11112">
            <v>41180</v>
          </cell>
          <cell r="B11112" t="str">
            <v xml:space="preserve">POSTE DE CONCRETO ARMADO DE SECAO CIRCULAR, EXTENSAO DE 13,00 M, RESISTENCIA DE 1000 DAN, TIPO C-23                                                                                                                                                                                                                                                                                                                                                                                                       </v>
          </cell>
          <cell r="C11112" t="str">
            <v xml:space="preserve">UN    </v>
          </cell>
          <cell r="D11112" t="str">
            <v>CR</v>
          </cell>
          <cell r="E11112" t="str">
            <v>4.726,16</v>
          </cell>
        </row>
        <row r="11113">
          <cell r="A11113">
            <v>41181</v>
          </cell>
          <cell r="B11113" t="str">
            <v xml:space="preserve">POSTE DE CONCRETO ARMADO DE SECAO CIRCULAR, EXTENSAO DE 13,00 M, RESISTENCIA DE 1500 DAN, TIPO C-29                                                                                                                                                                                                                                                                                                                                                                                                       </v>
          </cell>
          <cell r="C11113" t="str">
            <v xml:space="preserve">UN    </v>
          </cell>
          <cell r="D11113" t="str">
            <v>CR</v>
          </cell>
          <cell r="E11113" t="str">
            <v>6.257,29</v>
          </cell>
        </row>
        <row r="11114">
          <cell r="A11114">
            <v>41182</v>
          </cell>
          <cell r="B11114" t="str">
            <v xml:space="preserve">POSTE DE CONCRETO ARMADO DE SECAO CIRCULAR, EXTENSAO DE 13,00 M, RESISTENCIA DE 2000 DAN, TIPO C-29                                                                                                                                                                                                                                                                                                                                                                                                       </v>
          </cell>
          <cell r="C11114" t="str">
            <v xml:space="preserve">UN    </v>
          </cell>
          <cell r="D11114" t="str">
            <v>CR</v>
          </cell>
          <cell r="E11114" t="str">
            <v>8.976,60</v>
          </cell>
        </row>
        <row r="11115">
          <cell r="A11115">
            <v>41183</v>
          </cell>
          <cell r="B11115" t="str">
            <v xml:space="preserve">POSTE DE CONCRETO ARMADO DE SECAO CIRCULAR, EXTENSAO DE 13,00 M, RESISTENCIA DE 2500 DAN, TIPO C-29                                                                                                                                                                                                                                                                                                                                                                                                       </v>
          </cell>
          <cell r="C11115" t="str">
            <v xml:space="preserve">UN    </v>
          </cell>
          <cell r="D11115" t="str">
            <v>CR</v>
          </cell>
          <cell r="E11115" t="str">
            <v>11.207,47</v>
          </cell>
        </row>
        <row r="11116">
          <cell r="A11116">
            <v>41184</v>
          </cell>
          <cell r="B11116" t="str">
            <v xml:space="preserve">POSTE DE CONCRETO ARMADO DE SECAO CIRCULAR, EXTENSAO DE 13,00 M, RESISTENCIA DE 3000 DAN, TIPO C-29                                                                                                                                                                                                                                                                                                                                                                                                       </v>
          </cell>
          <cell r="C11116" t="str">
            <v xml:space="preserve">UN    </v>
          </cell>
          <cell r="D11116" t="str">
            <v>CR</v>
          </cell>
          <cell r="E11116" t="str">
            <v>17.064,05</v>
          </cell>
        </row>
        <row r="11117">
          <cell r="A11117">
            <v>41185</v>
          </cell>
          <cell r="B11117" t="str">
            <v xml:space="preserve">POSTE DE CONCRETO ARMADO DE SECAO CIRCULAR, EXTENSAO DE 14,00 M, RESISTENCIA DE 1000 DAN, TIPO C-23                                                                                                                                                                                                                                                                                                                                                                                                       </v>
          </cell>
          <cell r="C11117" t="str">
            <v xml:space="preserve">UN    </v>
          </cell>
          <cell r="D11117" t="str">
            <v>CR</v>
          </cell>
          <cell r="E11117" t="str">
            <v>6.328,12</v>
          </cell>
        </row>
        <row r="11118">
          <cell r="A11118">
            <v>41186</v>
          </cell>
          <cell r="B11118" t="str">
            <v xml:space="preserve">POSTE DE CONCRETO ARMADO DE SECAO CIRCULAR, EXTENSAO DE 14,00 M, RESISTENCIA DE 1500 DAN, TIPO C-29                                                                                                                                                                                                                                                                                                                                                                                                       </v>
          </cell>
          <cell r="C11118" t="str">
            <v xml:space="preserve">UN    </v>
          </cell>
          <cell r="D11118" t="str">
            <v>CR</v>
          </cell>
          <cell r="E11118" t="str">
            <v>8.868,13</v>
          </cell>
        </row>
        <row r="11119">
          <cell r="A11119">
            <v>41187</v>
          </cell>
          <cell r="B11119" t="str">
            <v xml:space="preserve">POSTE DE CONCRETO ARMADO DE SECAO CIRCULAR, EXTENSAO DE 14,00 M, RESISTENCIA DE 2000 DAN, TIPO C-29                                                                                                                                                                                                                                                                                                                                                                                                       </v>
          </cell>
          <cell r="C11119" t="str">
            <v xml:space="preserve">UN    </v>
          </cell>
          <cell r="D11119" t="str">
            <v>CR</v>
          </cell>
          <cell r="E11119" t="str">
            <v>11.892,89</v>
          </cell>
        </row>
        <row r="11120">
          <cell r="A11120">
            <v>41188</v>
          </cell>
          <cell r="B11120" t="str">
            <v xml:space="preserve">POSTE DE CONCRETO ARMADO DE SECAO CIRCULAR, EXTENSAO DE 14,00 M, RESISTENCIA DE 2500 DAN, TIPO C-29                                                                                                                                                                                                                                                                                                                                                                                                       </v>
          </cell>
          <cell r="C11120" t="str">
            <v xml:space="preserve">UN    </v>
          </cell>
          <cell r="D11120" t="str">
            <v>CR</v>
          </cell>
          <cell r="E11120" t="str">
            <v>15.208,36</v>
          </cell>
        </row>
        <row r="11121">
          <cell r="A11121">
            <v>5036</v>
          </cell>
          <cell r="B11121" t="str">
            <v xml:space="preserve">POSTE DE CONCRETO ARMADO DE SECAO CIRCULAR, EXTENSAO DE 14,00 M, RESISTENCIA DE 300 A 400 DAN, TIPO C-17                                                                                                                                                                                                                                                                                                                                                                                                  </v>
          </cell>
          <cell r="C11121" t="str">
            <v xml:space="preserve">UN    </v>
          </cell>
          <cell r="D11121" t="str">
            <v>CR</v>
          </cell>
          <cell r="E11121" t="str">
            <v>3.225,46</v>
          </cell>
        </row>
        <row r="11122">
          <cell r="A11122">
            <v>41189</v>
          </cell>
          <cell r="B11122" t="str">
            <v xml:space="preserve">POSTE DE CONCRETO ARMADO DE SECAO CIRCULAR, EXTENSAO DE 14,00 M, RESISTENCIA DE 3000 DAN, TIPO C-29                                                                                                                                                                                                                                                                                                                                                                                                       </v>
          </cell>
          <cell r="C11122" t="str">
            <v xml:space="preserve">UN    </v>
          </cell>
          <cell r="D11122" t="str">
            <v>CR</v>
          </cell>
          <cell r="E11122" t="str">
            <v>19.551,94</v>
          </cell>
        </row>
        <row r="11123">
          <cell r="A11123">
            <v>41190</v>
          </cell>
          <cell r="B11123" t="str">
            <v xml:space="preserve">POSTE DE CONCRETO ARMADO DE SECAO CIRCULAR, EXTENSAO DE 15,00 M, RESISTENCIA DE 1000 DAN, TIPO C-23                                                                                                                                                                                                                                                                                                                                                                                                       </v>
          </cell>
          <cell r="C11123" t="str">
            <v xml:space="preserve">UN    </v>
          </cell>
          <cell r="D11123" t="str">
            <v>CR</v>
          </cell>
          <cell r="E11123" t="str">
            <v>6.799,48</v>
          </cell>
        </row>
        <row r="11124">
          <cell r="A11124">
            <v>41191</v>
          </cell>
          <cell r="B11124" t="str">
            <v xml:space="preserve">POSTE DE CONCRETO ARMADO DE SECAO CIRCULAR, EXTENSAO DE 15,00 M, RESISTENCIA DE 1500 DAN, TIPO C-29                                                                                                                                                                                                                                                                                                                                                                                                       </v>
          </cell>
          <cell r="C11124" t="str">
            <v xml:space="preserve">UN    </v>
          </cell>
          <cell r="D11124" t="str">
            <v>CR</v>
          </cell>
          <cell r="E11124" t="str">
            <v>10.426,74</v>
          </cell>
        </row>
        <row r="11125">
          <cell r="A11125">
            <v>41192</v>
          </cell>
          <cell r="B11125" t="str">
            <v xml:space="preserve">POSTE DE CONCRETO ARMADO DE SECAO CIRCULAR, EXTENSAO DE 15,00 M, RESISTENCIA DE 2000 DAN, TIPO C-29                                                                                                                                                                                                                                                                                                                                                                                                       </v>
          </cell>
          <cell r="C11125" t="str">
            <v xml:space="preserve">UN    </v>
          </cell>
          <cell r="D11125" t="str">
            <v>CR</v>
          </cell>
          <cell r="E11125" t="str">
            <v>10.869,80</v>
          </cell>
        </row>
        <row r="11126">
          <cell r="A11126">
            <v>41193</v>
          </cell>
          <cell r="B11126" t="str">
            <v xml:space="preserve">POSTE DE CONCRETO ARMADO DE SECAO CIRCULAR, EXTENSAO DE 15,00 M, RESISTENCIA DE 2500 DAN, TIPO C-29                                                                                                                                                                                                                                                                                                                                                                                                       </v>
          </cell>
          <cell r="C11126" t="str">
            <v xml:space="preserve">UN    </v>
          </cell>
          <cell r="D11126" t="str">
            <v>CR</v>
          </cell>
          <cell r="E11126" t="str">
            <v>17.760,90</v>
          </cell>
        </row>
        <row r="11127">
          <cell r="A11127">
            <v>41194</v>
          </cell>
          <cell r="B11127" t="str">
            <v xml:space="preserve">POSTE DE CONCRETO ARMADO DE SECAO CIRCULAR, EXTENSAO DE 15,00 M, RESISTENCIA DE 3000 DAN, TIPO C-29                                                                                                                                                                                                                                                                                                                                                                                                       </v>
          </cell>
          <cell r="C11127" t="str">
            <v xml:space="preserve">UN    </v>
          </cell>
          <cell r="D11127" t="str">
            <v>CR</v>
          </cell>
          <cell r="E11127" t="str">
            <v>21.192,77</v>
          </cell>
        </row>
        <row r="11128">
          <cell r="A11128">
            <v>5044</v>
          </cell>
          <cell r="B11128" t="str">
            <v xml:space="preserve">POSTE DE CONCRETO ARMADO DE SECAO CIRCULAR, EXTENSAO DE 9,00 M, RESISTENCIA DE 200 A 300 DAN, TIPO C-14                                                                                                                                                                                                                                                                                                                                                                                                   </v>
          </cell>
          <cell r="C11128" t="str">
            <v xml:space="preserve">UN    </v>
          </cell>
          <cell r="D11128" t="str">
            <v>CR</v>
          </cell>
          <cell r="E11128" t="str">
            <v>1.140,39</v>
          </cell>
        </row>
        <row r="11129">
          <cell r="A11129">
            <v>5059</v>
          </cell>
          <cell r="B11129" t="str">
            <v xml:space="preserve">POSTE DE CONCRETO ARMADO DE SECAO CIRCULAR, EXTENSAO DE 9,00 M, RESISTENCIA DE 300 A 400 DAN, TIPO C-17                                                                                                                                                                                                                                                                                                                                                                                                   </v>
          </cell>
          <cell r="C11129" t="str">
            <v xml:space="preserve">UN    </v>
          </cell>
          <cell r="D11129" t="str">
            <v>CR</v>
          </cell>
          <cell r="E11129" t="str">
            <v>1.363,76</v>
          </cell>
        </row>
        <row r="11130">
          <cell r="A11130">
            <v>41201</v>
          </cell>
          <cell r="B11130" t="str">
            <v xml:space="preserve">POSTE DE CONCRETO ARMADO DE SECAO DUPLO T, EXTENSAO DE 10,00 M, RESISTENCIA DE 1000 DAN, TIPO B-1,5                                                                                                                                                                                                                                                                                                                                                                                                       </v>
          </cell>
          <cell r="C11130" t="str">
            <v xml:space="preserve">UN    </v>
          </cell>
          <cell r="D11130" t="str">
            <v>CR</v>
          </cell>
          <cell r="E11130" t="str">
            <v>2.767,64</v>
          </cell>
        </row>
        <row r="11131">
          <cell r="A11131">
            <v>41199</v>
          </cell>
          <cell r="B11131" t="str">
            <v xml:space="preserve">POSTE DE CONCRETO ARMADO DE SECAO DUPLO T, EXTENSAO DE 10,00 M, RESISTENCIA DE 150 DAN, TIPO D                                                                                                                                                                                                                                                                                                                                                                                                            </v>
          </cell>
          <cell r="C11131" t="str">
            <v xml:space="preserve">UN    </v>
          </cell>
          <cell r="D11131" t="str">
            <v>CR</v>
          </cell>
          <cell r="E11131" t="str">
            <v>889,35</v>
          </cell>
        </row>
        <row r="11132">
          <cell r="A11132">
            <v>5057</v>
          </cell>
          <cell r="B11132" t="str">
            <v xml:space="preserve">POSTE DE CONCRETO ARMADO DE SECAO DUPLO T, EXTENSAO DE 10,00 M, RESISTENCIA DE 300 A 400 DAN, TIPO B OU D                                                                                                                                                                                                                                                                                                                                                                                                 </v>
          </cell>
          <cell r="C11132" t="str">
            <v xml:space="preserve">UN    </v>
          </cell>
          <cell r="D11132" t="str">
            <v>CR</v>
          </cell>
          <cell r="E11132" t="str">
            <v>1.204,01</v>
          </cell>
        </row>
        <row r="11133">
          <cell r="A11133">
            <v>41200</v>
          </cell>
          <cell r="B11133" t="str">
            <v xml:space="preserve">POSTE DE CONCRETO ARMADO DE SECAO DUPLO T, EXTENSAO DE 10,00 M, RESISTENCIA DE 600 DAN, TIPO B                                                                                                                                                                                                                                                                                                                                                                                                            </v>
          </cell>
          <cell r="C11133" t="str">
            <v xml:space="preserve">UN    </v>
          </cell>
          <cell r="D11133" t="str">
            <v>CR</v>
          </cell>
          <cell r="E11133" t="str">
            <v>1.730,99</v>
          </cell>
        </row>
        <row r="11134">
          <cell r="A11134">
            <v>41205</v>
          </cell>
          <cell r="B11134" t="str">
            <v xml:space="preserve">POSTE DE CONCRETO ARMADO DE SECAO DUPLO T, EXTENSAO DE 11,00 M, RESISTENCIA DE 1000 DAN, TIPO B-1,5                                                                                                                                                                                                                                                                                                                                                                                                       </v>
          </cell>
          <cell r="C11134" t="str">
            <v xml:space="preserve">UN    </v>
          </cell>
          <cell r="D11134" t="str">
            <v>CR</v>
          </cell>
          <cell r="E11134" t="str">
            <v>3.207,48</v>
          </cell>
        </row>
        <row r="11135">
          <cell r="A11135">
            <v>41202</v>
          </cell>
          <cell r="B11135" t="str">
            <v xml:space="preserve">POSTE DE CONCRETO ARMADO DE SECAO DUPLO T, EXTENSAO DE 11,00 M, RESISTENCIA DE 150 DAN, TIPO D                                                                                                                                                                                                                                                                                                                                                                                                            </v>
          </cell>
          <cell r="C11135" t="str">
            <v xml:space="preserve">UN    </v>
          </cell>
          <cell r="D11135" t="str">
            <v>CR</v>
          </cell>
          <cell r="E11135" t="str">
            <v>935,96</v>
          </cell>
        </row>
        <row r="11136">
          <cell r="A11136">
            <v>41206</v>
          </cell>
          <cell r="B11136" t="str">
            <v xml:space="preserve">POSTE DE CONCRETO ARMADO DE SECAO DUPLO T, EXTENSAO DE 11,00 M, RESISTENCIA DE 1500 DAN, TIPO B-3,0                                                                                                                                                                                                                                                                                                                                                                                                       </v>
          </cell>
          <cell r="C11136" t="str">
            <v xml:space="preserve">UN    </v>
          </cell>
          <cell r="D11136" t="str">
            <v>CR</v>
          </cell>
          <cell r="E11136" t="str">
            <v>4.228,92</v>
          </cell>
        </row>
        <row r="11137">
          <cell r="A11137">
            <v>12372</v>
          </cell>
          <cell r="B11137" t="str">
            <v xml:space="preserve">POSTE DE CONCRETO ARMADO DE SECAO DUPLO T, EXTENSAO DE 11,00 M, RESISTENCIA DE 200 DAN, TIPO D                                                                                                                                                                                                                                                                                                                                                                                                            </v>
          </cell>
          <cell r="C11137" t="str">
            <v xml:space="preserve">UN    </v>
          </cell>
          <cell r="D11137" t="str">
            <v>CR</v>
          </cell>
          <cell r="E11137" t="str">
            <v>982,77</v>
          </cell>
        </row>
        <row r="11138">
          <cell r="A11138">
            <v>41207</v>
          </cell>
          <cell r="B11138" t="str">
            <v xml:space="preserve">POSTE DE CONCRETO ARMADO DE SECAO DUPLO T, EXTENSAO DE 11,00 M, RESISTENCIA DE 2000 DAN, TIPO B-4,5                                                                                                                                                                                                                                                                                                                                                                                                       </v>
          </cell>
          <cell r="C11138" t="str">
            <v xml:space="preserve">UN    </v>
          </cell>
          <cell r="D11138" t="str">
            <v>CR</v>
          </cell>
          <cell r="E11138" t="str">
            <v>5.692,97</v>
          </cell>
        </row>
        <row r="11139">
          <cell r="A11139">
            <v>41203</v>
          </cell>
          <cell r="B11139" t="str">
            <v xml:space="preserve">POSTE DE CONCRETO ARMADO DE SECAO DUPLO T, EXTENSAO DE 11,00 M, RESISTENCIA DE 300 DAN, TIPO B                                                                                                                                                                                                                                                                                                                                                                                                            </v>
          </cell>
          <cell r="C11139" t="str">
            <v xml:space="preserve">UN    </v>
          </cell>
          <cell r="D11139" t="str">
            <v>CR</v>
          </cell>
          <cell r="E11139" t="str">
            <v>1.499,31</v>
          </cell>
        </row>
        <row r="11140">
          <cell r="A11140">
            <v>41204</v>
          </cell>
          <cell r="B11140" t="str">
            <v xml:space="preserve">POSTE DE CONCRETO ARMADO DE SECAO DUPLO T, EXTENSAO DE 11,00 M, RESISTENCIA DE 600 DAN, TIPO B                                                                                                                                                                                                                                                                                                                                                                                                            </v>
          </cell>
          <cell r="C11140" t="str">
            <v xml:space="preserve">UN    </v>
          </cell>
          <cell r="D11140" t="str">
            <v>CR</v>
          </cell>
          <cell r="E11140" t="str">
            <v>2.119,65</v>
          </cell>
        </row>
        <row r="11141">
          <cell r="A11141">
            <v>41210</v>
          </cell>
          <cell r="B11141" t="str">
            <v xml:space="preserve">POSTE DE CONCRETO ARMADO DE SECAO DUPLO T, EXTENSAO DE 12,00 M, RESISTENCIA DE 1000 DAN, TIPO B-1,5                                                                                                                                                                                                                                                                                                                                                                                                       </v>
          </cell>
          <cell r="C11141" t="str">
            <v xml:space="preserve">UN    </v>
          </cell>
          <cell r="D11141" t="str">
            <v>CR</v>
          </cell>
          <cell r="E11141" t="str">
            <v>3.540,82</v>
          </cell>
        </row>
        <row r="11142">
          <cell r="A11142">
            <v>41208</v>
          </cell>
          <cell r="B11142" t="str">
            <v xml:space="preserve">POSTE DE CONCRETO ARMADO DE SECAO DUPLO T, EXTENSAO DE 12,00 M, RESISTENCIA DE 150 DAN, TIPO D                                                                                                                                                                                                                                                                                                                                                                                                            </v>
          </cell>
          <cell r="C11142" t="str">
            <v xml:space="preserve">UN    </v>
          </cell>
          <cell r="D11142" t="str">
            <v>CR</v>
          </cell>
          <cell r="E11142" t="str">
            <v>1.239,49</v>
          </cell>
        </row>
        <row r="11143">
          <cell r="A11143">
            <v>41211</v>
          </cell>
          <cell r="B11143" t="str">
            <v xml:space="preserve">POSTE DE CONCRETO ARMADO DE SECAO DUPLO T, EXTENSAO DE 12,00 M, RESISTENCIA DE 1500 DAN, TIPO B-3,0                                                                                                                                                                                                                                                                                                                                                                                                       </v>
          </cell>
          <cell r="C11143" t="str">
            <v xml:space="preserve">UN    </v>
          </cell>
          <cell r="D11143" t="str">
            <v>CR</v>
          </cell>
          <cell r="E11143" t="str">
            <v>4.988,96</v>
          </cell>
        </row>
        <row r="11144">
          <cell r="A11144">
            <v>13339</v>
          </cell>
          <cell r="B11144" t="str">
            <v xml:space="preserve">POSTE DE CONCRETO ARMADO DE SECAO DUPLO T, EXTENSAO DE 12,00 M, RESISTENCIA DE 300 A 400 DAN, TIPO B OU D                                                                                                                                                                                                                                                                                                                                                                                                 </v>
          </cell>
          <cell r="C11144" t="str">
            <v xml:space="preserve">UN    </v>
          </cell>
          <cell r="D11144" t="str">
            <v>CR</v>
          </cell>
          <cell r="E11144" t="str">
            <v>1.679,81</v>
          </cell>
        </row>
        <row r="11145">
          <cell r="A11145">
            <v>41213</v>
          </cell>
          <cell r="B11145" t="str">
            <v xml:space="preserve">POSTE DE CONCRETO ARMADO DE SECAO DUPLO T, EXTENSAO DE 12,00 M, RESISTENCIA DE 3000 DAN, TIPO B-6,0                                                                                                                                                                                                                                                                                                                                                                                                       </v>
          </cell>
          <cell r="C11145" t="str">
            <v xml:space="preserve">UN    </v>
          </cell>
          <cell r="D11145" t="str">
            <v>CR</v>
          </cell>
          <cell r="E11145" t="str">
            <v>10.340,89</v>
          </cell>
        </row>
        <row r="11146">
          <cell r="A11146">
            <v>41209</v>
          </cell>
          <cell r="B11146" t="str">
            <v xml:space="preserve">POSTE DE CONCRETO ARMADO DE SECAO DUPLO T, EXTENSAO DE 12,00 M, RESISTENCIA DE 600 DAN, TIPO B                                                                                                                                                                                                                                                                                                                                                                                                            </v>
          </cell>
          <cell r="C11146" t="str">
            <v xml:space="preserve">UN    </v>
          </cell>
          <cell r="D11146" t="str">
            <v>CR</v>
          </cell>
          <cell r="E11146" t="str">
            <v>2.311,21</v>
          </cell>
        </row>
        <row r="11147">
          <cell r="A11147">
            <v>41216</v>
          </cell>
          <cell r="B11147" t="str">
            <v xml:space="preserve">POSTE DE CONCRETO ARMADO DE SECAO DUPLO T, EXTENSAO DE 13,00 M, RESISTENCIA DE 1000 DAN, TIPO B-1,5                                                                                                                                                                                                                                                                                                                                                                                                       </v>
          </cell>
          <cell r="C11147" t="str">
            <v xml:space="preserve">UN    </v>
          </cell>
          <cell r="D11147" t="str">
            <v>CR</v>
          </cell>
          <cell r="E11147" t="str">
            <v>4.329,20</v>
          </cell>
        </row>
        <row r="11148">
          <cell r="A11148">
            <v>41217</v>
          </cell>
          <cell r="B11148" t="str">
            <v xml:space="preserve">POSTE DE CONCRETO ARMADO DE SECAO DUPLO T, EXTENSAO DE 13,00 M, RESISTENCIA DE 1500 DAN, TIPO B-3,0                                                                                                                                                                                                                                                                                                                                                                                                       </v>
          </cell>
          <cell r="C11148" t="str">
            <v xml:space="preserve">UN    </v>
          </cell>
          <cell r="D11148" t="str">
            <v>CR</v>
          </cell>
          <cell r="E11148" t="str">
            <v>6.941,25</v>
          </cell>
        </row>
        <row r="11149">
          <cell r="A11149">
            <v>41218</v>
          </cell>
          <cell r="B11149" t="str">
            <v xml:space="preserve">POSTE DE CONCRETO ARMADO DE SECAO DUPLO T, EXTENSAO DE 13,00 M, RESISTENCIA DE 2000 DAN, TIPO B-4,5                                                                                                                                                                                                                                                                                                                                                                                                       </v>
          </cell>
          <cell r="C11149" t="str">
            <v xml:space="preserve">UN    </v>
          </cell>
          <cell r="D11149" t="str">
            <v>CR</v>
          </cell>
          <cell r="E11149" t="str">
            <v>9.308,42</v>
          </cell>
        </row>
        <row r="11150">
          <cell r="A11150">
            <v>41214</v>
          </cell>
          <cell r="B11150" t="str">
            <v xml:space="preserve">POSTE DE CONCRETO ARMADO DE SECAO DUPLO T, EXTENSAO DE 13,00 M, RESISTENCIA DE 300 DAN, TIPO B                                                                                                                                                                                                                                                                                                                                                                                                            </v>
          </cell>
          <cell r="C11150" t="str">
            <v xml:space="preserve">UN    </v>
          </cell>
          <cell r="D11150" t="str">
            <v>CR</v>
          </cell>
          <cell r="E11150" t="str">
            <v>1.962,66</v>
          </cell>
        </row>
        <row r="11151">
          <cell r="A11151">
            <v>41215</v>
          </cell>
          <cell r="B11151" t="str">
            <v xml:space="preserve">POSTE DE CONCRETO ARMADO DE SECAO DUPLO T, EXTENSAO DE 13,00 M, RESISTENCIA DE 600 DAN, TIPO B                                                                                                                                                                                                                                                                                                                                                                                                            </v>
          </cell>
          <cell r="C11151" t="str">
            <v xml:space="preserve">UN    </v>
          </cell>
          <cell r="D11151" t="str">
            <v>CR</v>
          </cell>
          <cell r="E11151" t="str">
            <v>2.955,06</v>
          </cell>
        </row>
        <row r="11152">
          <cell r="A11152">
            <v>41221</v>
          </cell>
          <cell r="B11152" t="str">
            <v xml:space="preserve">POSTE DE CONCRETO ARMADO DE SECAO DUPLO T, EXTENSAO DE 15,00 M, RESISTENCIA DE 1500 DAN, TIPO B-3,0                                                                                                                                                                                                                                                                                                                                                                                                       </v>
          </cell>
          <cell r="C11152" t="str">
            <v xml:space="preserve">UN    </v>
          </cell>
          <cell r="D11152" t="str">
            <v>CR</v>
          </cell>
          <cell r="E11152" t="str">
            <v>8.556,42</v>
          </cell>
        </row>
        <row r="11153">
          <cell r="A11153">
            <v>41222</v>
          </cell>
          <cell r="B11153" t="str">
            <v xml:space="preserve">POSTE DE CONCRETO ARMADO DE SECAO DUPLO T, EXTENSAO DE 15,00 M, RESISTENCIA DE 2000 DAN, TIPO B-4,5                                                                                                                                                                                                                                                                                                                                                                                                       </v>
          </cell>
          <cell r="C11153" t="str">
            <v xml:space="preserve">UN    </v>
          </cell>
          <cell r="D11153" t="str">
            <v>CR</v>
          </cell>
          <cell r="E11153" t="str">
            <v>12.244,33</v>
          </cell>
        </row>
        <row r="11154">
          <cell r="A11154">
            <v>41195</v>
          </cell>
          <cell r="B11154" t="str">
            <v xml:space="preserve">POSTE DE CONCRETO ARMADO DE SECAO DUPLO T, EXTENSAO DE 8,00 M, RESISTENCIA DE 150 DAN, TIPO D                                                                                                                                                                                                                                                                                                                                                                                                             </v>
          </cell>
          <cell r="C11154" t="str">
            <v xml:space="preserve">UN    </v>
          </cell>
          <cell r="D11154" t="str">
            <v>CR</v>
          </cell>
          <cell r="E11154" t="str">
            <v>629,32</v>
          </cell>
        </row>
        <row r="11155">
          <cell r="A11155">
            <v>41198</v>
          </cell>
          <cell r="B11155" t="str">
            <v xml:space="preserve">POSTE DE CONCRETO ARMADO DE SECAO DUPLO T, EXTENSAO DE 9,00 M, RESISTENCIA DE 1000 DAN, TIPO B-1,5                                                                                                                                                                                                                                                                                                                                                                                                        </v>
          </cell>
          <cell r="C11155" t="str">
            <v xml:space="preserve">UN    </v>
          </cell>
          <cell r="D11155" t="str">
            <v>CR</v>
          </cell>
          <cell r="E11155" t="str">
            <v>2.459,25</v>
          </cell>
        </row>
        <row r="11156">
          <cell r="A11156">
            <v>41196</v>
          </cell>
          <cell r="B11156" t="str">
            <v xml:space="preserve">POSTE DE CONCRETO ARMADO DE SECAO DUPLO T, EXTENSAO DE 9,00 M, RESISTENCIA DE 150 DAN, TIPO D                                                                                                                                                                                                                                                                                                                                                                                                             </v>
          </cell>
          <cell r="C11156" t="str">
            <v xml:space="preserve">UN    </v>
          </cell>
          <cell r="D11156" t="str">
            <v>CR</v>
          </cell>
          <cell r="E11156" t="str">
            <v>780,08</v>
          </cell>
        </row>
        <row r="11157">
          <cell r="A11157">
            <v>5033</v>
          </cell>
          <cell r="B11157" t="str">
            <v xml:space="preserve">POSTE DE CONCRETO ARMADO DE SECAO DUPLO T, EXTENSAO DE 9,00 M, RESISTENCIA DE 300 A 400 DAN, TIPO B OU D                                                                                                                                                                                                                                                                                                                                                                                                  </v>
          </cell>
          <cell r="C11157" t="str">
            <v xml:space="preserve">UN    </v>
          </cell>
          <cell r="D11157" t="str">
            <v xml:space="preserve">C </v>
          </cell>
          <cell r="E11157" t="str">
            <v>1.024,21</v>
          </cell>
        </row>
        <row r="11158">
          <cell r="A11158">
            <v>41197</v>
          </cell>
          <cell r="B11158" t="str">
            <v xml:space="preserve">POSTE DE CONCRETO ARMADO DE SECAO DUPLO T, EXTENSAO DE 9,00 M, RESISTENCIA DE 600 DAN, TIPO B                                                                                                                                                                                                                                                                                                                                                                                                             </v>
          </cell>
          <cell r="C11158" t="str">
            <v xml:space="preserve">UN    </v>
          </cell>
          <cell r="D11158" t="str">
            <v>CR</v>
          </cell>
          <cell r="E11158" t="str">
            <v>1.521,33</v>
          </cell>
        </row>
        <row r="11159">
          <cell r="A11159">
            <v>12388</v>
          </cell>
          <cell r="B11159" t="str">
            <v xml:space="preserve">POSTE DECORATIVO PARA JARDIM EM ACO TUBULAR, SEM LUMINARIA, H = *2,5* M                                                                                                                                                                                                                                                                                                                                                                                                                                   </v>
          </cell>
          <cell r="C11159" t="str">
            <v xml:space="preserve">UN    </v>
          </cell>
          <cell r="D11159" t="str">
            <v>AS</v>
          </cell>
          <cell r="E11159" t="str">
            <v>285,63</v>
          </cell>
        </row>
        <row r="11160">
          <cell r="A11160">
            <v>2731</v>
          </cell>
          <cell r="B11160" t="str">
            <v xml:space="preserve">POSTE ROLICO DE MADEIRA TRATADA, D = 20 A 25 CM, H = 12,00 M, EM EUCALIPTO OU EQUIVALENTE DA REGIAO                                                                                                                                                                                                                                                                                                                                                                                                       </v>
          </cell>
          <cell r="C11160" t="str">
            <v xml:space="preserve">M     </v>
          </cell>
          <cell r="D11160" t="str">
            <v>AS</v>
          </cell>
          <cell r="E11160" t="str">
            <v>100,25</v>
          </cell>
        </row>
        <row r="11161">
          <cell r="A11161">
            <v>41457</v>
          </cell>
          <cell r="B11161" t="str">
            <v xml:space="preserve">POSTES METALICOS AUTOPORTANTES, CONICO OU TELESCOPICO, PARA SPDA, ALTURA 10 METROS LIVRES                                                                                                                                                                                                                                                                                                                                                                                                                 </v>
          </cell>
          <cell r="C11161" t="str">
            <v xml:space="preserve">UN    </v>
          </cell>
          <cell r="D11161" t="str">
            <v>CR</v>
          </cell>
          <cell r="E11161" t="str">
            <v>1.483,08</v>
          </cell>
        </row>
        <row r="11162">
          <cell r="A11162">
            <v>41458</v>
          </cell>
          <cell r="B11162" t="str">
            <v xml:space="preserve">POSTES METALICOS AUTOPORTANTES, CONICO OU TELESCOPICO, PARA SPDA, ALTURA 12 METROS LIVRES                                                                                                                                                                                                                                                                                                                                                                                                                 </v>
          </cell>
          <cell r="C11162" t="str">
            <v xml:space="preserve">UN    </v>
          </cell>
          <cell r="D11162" t="str">
            <v>CR</v>
          </cell>
          <cell r="E11162" t="str">
            <v>2.070,46</v>
          </cell>
        </row>
        <row r="11163">
          <cell r="A11163">
            <v>41459</v>
          </cell>
          <cell r="B11163" t="str">
            <v xml:space="preserve">POSTES METALICOS AUTOPORTANTES, CONICO OU TELESCOPICO, PARA SPDA, ALTURA 15 METROS LIVRES                                                                                                                                                                                                                                                                                                                                                                                                                 </v>
          </cell>
          <cell r="C11163" t="str">
            <v xml:space="preserve">UN    </v>
          </cell>
          <cell r="D11163" t="str">
            <v>CR</v>
          </cell>
          <cell r="E11163" t="str">
            <v>2.888,13</v>
          </cell>
        </row>
        <row r="11164">
          <cell r="A11164">
            <v>41461</v>
          </cell>
          <cell r="B11164" t="str">
            <v xml:space="preserve">POSTES METALICOS AUTOPORTANTES, CONICO OU TELESCOPICO, PARA SPDA, ALTURA 20 METROS LIVRES                                                                                                                                                                                                                                                                                                                                                                                                                 </v>
          </cell>
          <cell r="C11164" t="str">
            <v xml:space="preserve">UN    </v>
          </cell>
          <cell r="D11164" t="str">
            <v>CR</v>
          </cell>
          <cell r="E11164" t="str">
            <v>3.937,82</v>
          </cell>
        </row>
        <row r="11165">
          <cell r="A11165">
            <v>44537</v>
          </cell>
          <cell r="B11165" t="str">
            <v xml:space="preserve">POZOLANA DE CLASSE  C                                                                                                                                                                                                                                                                                                                                                                                                                                                                                     </v>
          </cell>
          <cell r="C11165" t="str">
            <v xml:space="preserve">T     </v>
          </cell>
          <cell r="D11165" t="str">
            <v>CR</v>
          </cell>
          <cell r="E11165" t="str">
            <v>536,20</v>
          </cell>
        </row>
        <row r="11166">
          <cell r="A11166">
            <v>11844</v>
          </cell>
          <cell r="B11166" t="str">
            <v xml:space="preserve">PRANCHA APARELHADA *4 X 30* CM, EM MACARANDUBA/MASSARANDUBA, ANGELIM OU EQUIVALENTE DA REGIAO                                                                                                                                                                                                                                                                                                                                                                                                             </v>
          </cell>
          <cell r="C11166" t="str">
            <v xml:space="preserve">M     </v>
          </cell>
          <cell r="D11166" t="str">
            <v>CR</v>
          </cell>
          <cell r="E11166" t="str">
            <v>27,90</v>
          </cell>
        </row>
        <row r="11167">
          <cell r="A11167">
            <v>4465</v>
          </cell>
          <cell r="B11167" t="str">
            <v xml:space="preserve">PRANCHA NAO APARELHADA *6 X 25* CM, EM MACARANDUBA/MASSARANDUBA, ANGELIM OU EQUIVALENTE DA REGIAO - BRUTA                                                                                                                                                                                                                                                                                                                                                                                                 </v>
          </cell>
          <cell r="C11167" t="str">
            <v xml:space="preserve">M     </v>
          </cell>
          <cell r="D11167" t="str">
            <v>CR</v>
          </cell>
          <cell r="E11167" t="str">
            <v>23,18</v>
          </cell>
        </row>
        <row r="11168">
          <cell r="A11168">
            <v>35273</v>
          </cell>
          <cell r="B11168" t="str">
            <v xml:space="preserve">PRANCHA NAO APARELHADA *6 X 30* CM, EM MACARANDUBA/MASSARANDUBA, ANGELIM OU EQUIVALENTE DA REGIAO - BRUTA                                                                                                                                                                                                                                                                                                                                                                                                 </v>
          </cell>
          <cell r="C11168" t="str">
            <v xml:space="preserve">M     </v>
          </cell>
          <cell r="D11168" t="str">
            <v>CR</v>
          </cell>
          <cell r="E11168" t="str">
            <v>27,80</v>
          </cell>
        </row>
        <row r="11169">
          <cell r="A11169">
            <v>4470</v>
          </cell>
          <cell r="B11169" t="str">
            <v xml:space="preserve">PRANCHA NAO APARELHADA *6 X 40* CM, EM MACARANDUBA/MASSARANDUBA, ANGELIM OU EQUIVALENTE DA REGIAO - BRUTA                                                                                                                                                                                                                                                                                                                                                                                                 </v>
          </cell>
          <cell r="C11169" t="str">
            <v xml:space="preserve">M     </v>
          </cell>
          <cell r="D11169" t="str">
            <v>CR</v>
          </cell>
          <cell r="E11169" t="str">
            <v>64,17</v>
          </cell>
        </row>
        <row r="11170">
          <cell r="A11170">
            <v>20204</v>
          </cell>
          <cell r="B11170" t="str">
            <v xml:space="preserve">PRANCHAO APARELHADO *7,5 X 23* CM, EM MACARANDUBA/MASSARANDUBA, ANGELIM OU EQUIVALENTE DA REGIAO                                                                                                                                                                                                                                                                                                                                                                                                          </v>
          </cell>
          <cell r="C11170" t="str">
            <v xml:space="preserve">M     </v>
          </cell>
          <cell r="D11170" t="str">
            <v>CR</v>
          </cell>
          <cell r="E11170" t="str">
            <v>42,78</v>
          </cell>
        </row>
        <row r="11171">
          <cell r="A11171">
            <v>20208</v>
          </cell>
          <cell r="B11171" t="str">
            <v xml:space="preserve">PRANCHAO APARELHADO *8 X 30* CM, EM MACARANDUBA/MASSARANDUBA, ANGELIM OU EQUIVALENTE DA REGIAO                                                                                                                                                                                                                                                                                                                                                                                                            </v>
          </cell>
          <cell r="C11171" t="str">
            <v xml:space="preserve">M     </v>
          </cell>
          <cell r="D11171" t="str">
            <v>CR</v>
          </cell>
          <cell r="E11171" t="str">
            <v>57,75</v>
          </cell>
        </row>
        <row r="11172">
          <cell r="A11172">
            <v>4437</v>
          </cell>
          <cell r="B11172" t="str">
            <v xml:space="preserve">PRANCHAO NAO APARELHADO *7,5 X 23* CM, EM MACARANDUBA/MASSARANDUBA, ANGELIM OU EQUIVALENTE DA REGIAO - BRUTA                                                                                                                                                                                                                                                                                                                                                                                              </v>
          </cell>
          <cell r="C11172" t="str">
            <v xml:space="preserve">M     </v>
          </cell>
          <cell r="D11172" t="str">
            <v>CR</v>
          </cell>
          <cell r="E11172" t="str">
            <v>48,12</v>
          </cell>
        </row>
        <row r="11173">
          <cell r="A11173">
            <v>14580</v>
          </cell>
          <cell r="B11173" t="str">
            <v xml:space="preserve">PRANCHAO NAO APARELHADO *8 X 30* CM, EM MACARANDUBA/MASSARANDUBA, ANGELIM OU EQUIVALENTE DA REGIAO - BRUTA                                                                                                                                                                                                                                                                                                                                                                                                </v>
          </cell>
          <cell r="C11173" t="str">
            <v xml:space="preserve">M     </v>
          </cell>
          <cell r="D11173" t="str">
            <v>CR</v>
          </cell>
          <cell r="E11173" t="str">
            <v>48,12</v>
          </cell>
        </row>
        <row r="11174">
          <cell r="A11174">
            <v>40304</v>
          </cell>
          <cell r="B11174" t="str">
            <v xml:space="preserve">PREGO DE ACO POLIDO COM CABECA DUPLA 17 X 27 (2 1/2 X 11)                                                                                                                                                                                                                                                                                                                                                                                                                                                 </v>
          </cell>
          <cell r="C11174" t="str">
            <v xml:space="preserve">KG    </v>
          </cell>
          <cell r="D11174" t="str">
            <v>CR</v>
          </cell>
          <cell r="E11174" t="str">
            <v>25,11</v>
          </cell>
        </row>
        <row r="11175">
          <cell r="A11175">
            <v>5065</v>
          </cell>
          <cell r="B11175" t="str">
            <v xml:space="preserve">PREGO DE ACO POLIDO COM CABECA 10 X 10 (7/8 X 17)                                                                                                                                                                                                                                                                                                                                                                                                                                                         </v>
          </cell>
          <cell r="C11175" t="str">
            <v xml:space="preserve">KG    </v>
          </cell>
          <cell r="D11175" t="str">
            <v>CR</v>
          </cell>
          <cell r="E11175" t="str">
            <v>38,70</v>
          </cell>
        </row>
        <row r="11176">
          <cell r="A11176">
            <v>5072</v>
          </cell>
          <cell r="B11176" t="str">
            <v xml:space="preserve">PREGO DE ACO POLIDO COM CABECA 10 X 11 (1 X 17)                                                                                                                                                                                                                                                                                                                                                                                                                                                           </v>
          </cell>
          <cell r="C11176" t="str">
            <v xml:space="preserve">KG    </v>
          </cell>
          <cell r="D11176" t="str">
            <v>CR</v>
          </cell>
          <cell r="E11176" t="str">
            <v>35,80</v>
          </cell>
        </row>
        <row r="11177">
          <cell r="A11177">
            <v>5066</v>
          </cell>
          <cell r="B11177" t="str">
            <v xml:space="preserve">PREGO DE ACO POLIDO COM CABECA 12 X 12                                                                                                                                                                                                                                                                                                                                                                                                                                                                    </v>
          </cell>
          <cell r="C11177" t="str">
            <v xml:space="preserve">KG    </v>
          </cell>
          <cell r="D11177" t="str">
            <v>CR</v>
          </cell>
          <cell r="E11177" t="str">
            <v>26,81</v>
          </cell>
        </row>
        <row r="11178">
          <cell r="A11178">
            <v>5063</v>
          </cell>
          <cell r="B11178" t="str">
            <v xml:space="preserve">PREGO DE ACO POLIDO COM CABECA 14 X 18 (1 1/2 X 14)                                                                                                                                                                                                                                                                                                                                                                                                                                                       </v>
          </cell>
          <cell r="C11178" t="str">
            <v xml:space="preserve">KG    </v>
          </cell>
          <cell r="D11178" t="str">
            <v>CR</v>
          </cell>
          <cell r="E11178" t="str">
            <v>24,27</v>
          </cell>
        </row>
        <row r="11179">
          <cell r="A11179">
            <v>20247</v>
          </cell>
          <cell r="B11179" t="str">
            <v xml:space="preserve">PREGO DE ACO POLIDO COM CABECA 15 X 15 (1 1/4 X 13)                                                                                                                                                                                                                                                                                                                                                                                                                                                       </v>
          </cell>
          <cell r="C11179" t="str">
            <v xml:space="preserve">KG    </v>
          </cell>
          <cell r="D11179" t="str">
            <v>CR</v>
          </cell>
          <cell r="E11179" t="str">
            <v>22,53</v>
          </cell>
        </row>
        <row r="11180">
          <cell r="A11180">
            <v>5074</v>
          </cell>
          <cell r="B11180" t="str">
            <v xml:space="preserve">PREGO DE ACO POLIDO COM CABECA 15 X 18 (1 1/2 X 13)                                                                                                                                                                                                                                                                                                                                                                                                                                                       </v>
          </cell>
          <cell r="C11180" t="str">
            <v xml:space="preserve">KG    </v>
          </cell>
          <cell r="D11180" t="str">
            <v>CR</v>
          </cell>
          <cell r="E11180" t="str">
            <v>22,79</v>
          </cell>
        </row>
        <row r="11181">
          <cell r="A11181">
            <v>5067</v>
          </cell>
          <cell r="B11181" t="str">
            <v xml:space="preserve">PREGO DE ACO POLIDO COM CABECA 16 X 24 (2 1/4 X 12)                                                                                                                                                                                                                                                                                                                                                                                                                                                       </v>
          </cell>
          <cell r="C11181" t="str">
            <v xml:space="preserve">KG    </v>
          </cell>
          <cell r="D11181" t="str">
            <v>CR</v>
          </cell>
          <cell r="E11181" t="str">
            <v>21,68</v>
          </cell>
        </row>
        <row r="11182">
          <cell r="A11182">
            <v>5078</v>
          </cell>
          <cell r="B11182" t="str">
            <v xml:space="preserve">PREGO DE ACO POLIDO COM CABECA 16 X 27 (2 1/2 X 12)                                                                                                                                                                                                                                                                                                                                                                                                                                                       </v>
          </cell>
          <cell r="C11182" t="str">
            <v xml:space="preserve">KG    </v>
          </cell>
          <cell r="D11182" t="str">
            <v>CR</v>
          </cell>
          <cell r="E11182" t="str">
            <v>21,44</v>
          </cell>
        </row>
        <row r="11183">
          <cell r="A11183">
            <v>5068</v>
          </cell>
          <cell r="B11183" t="str">
            <v xml:space="preserve">PREGO DE ACO POLIDO COM CABECA 17 X 21 (2 X 11)                                                                                                                                                                                                                                                                                                                                                                                                                                                           </v>
          </cell>
          <cell r="C11183" t="str">
            <v xml:space="preserve">KG    </v>
          </cell>
          <cell r="D11183" t="str">
            <v>CR</v>
          </cell>
          <cell r="E11183" t="str">
            <v>20,34</v>
          </cell>
        </row>
        <row r="11184">
          <cell r="A11184">
            <v>5073</v>
          </cell>
          <cell r="B11184" t="str">
            <v xml:space="preserve">PREGO DE ACO POLIDO COM CABECA 17 X 24 (2 1/4 X 11)                                                                                                                                                                                                                                                                                                                                                                                                                                                       </v>
          </cell>
          <cell r="C11184" t="str">
            <v xml:space="preserve">KG    </v>
          </cell>
          <cell r="D11184" t="str">
            <v>CR</v>
          </cell>
          <cell r="E11184" t="str">
            <v>20,74</v>
          </cell>
        </row>
        <row r="11185">
          <cell r="A11185">
            <v>5069</v>
          </cell>
          <cell r="B11185" t="str">
            <v xml:space="preserve">PREGO DE ACO POLIDO COM CABECA 17 X 27 (2 1/2 X 11)                                                                                                                                                                                                                                                                                                                                                                                                                                                       </v>
          </cell>
          <cell r="C11185" t="str">
            <v xml:space="preserve">KG    </v>
          </cell>
          <cell r="D11185" t="str">
            <v>CR</v>
          </cell>
          <cell r="E11185" t="str">
            <v>20,74</v>
          </cell>
        </row>
        <row r="11186">
          <cell r="A11186">
            <v>5070</v>
          </cell>
          <cell r="B11186" t="str">
            <v xml:space="preserve">PREGO DE ACO POLIDO COM CABECA 17 X 30 (2 3/4 X 11)                                                                                                                                                                                                                                                                                                                                                                                                                                                       </v>
          </cell>
          <cell r="C11186" t="str">
            <v xml:space="preserve">KG    </v>
          </cell>
          <cell r="D11186" t="str">
            <v>CR</v>
          </cell>
          <cell r="E11186" t="str">
            <v>20,96</v>
          </cell>
        </row>
        <row r="11187">
          <cell r="A11187">
            <v>5071</v>
          </cell>
          <cell r="B11187" t="str">
            <v xml:space="preserve">PREGO DE ACO POLIDO COM CABECA 18 X 24 (2 1/4 X 10)                                                                                                                                                                                                                                                                                                                                                                                                                                                       </v>
          </cell>
          <cell r="C11187" t="str">
            <v xml:space="preserve">KG    </v>
          </cell>
          <cell r="D11187" t="str">
            <v>CR</v>
          </cell>
          <cell r="E11187" t="str">
            <v>20,34</v>
          </cell>
        </row>
        <row r="11188">
          <cell r="A11188">
            <v>5061</v>
          </cell>
          <cell r="B11188" t="str">
            <v xml:space="preserve">PREGO DE ACO POLIDO COM CABECA 18 X 27 (2 1/2 X 10)                                                                                                                                                                                                                                                                                                                                                                                                                                                       </v>
          </cell>
          <cell r="C11188" t="str">
            <v xml:space="preserve">KG    </v>
          </cell>
          <cell r="D11188" t="str">
            <v xml:space="preserve">C </v>
          </cell>
          <cell r="E11188" t="str">
            <v>20,00</v>
          </cell>
        </row>
        <row r="11189">
          <cell r="A11189">
            <v>5075</v>
          </cell>
          <cell r="B11189" t="str">
            <v xml:space="preserve">PREGO DE ACO POLIDO COM CABECA 18 X 30 (2 3/4 X 10)                                                                                                                                                                                                                                                                                                                                                                                                                                                       </v>
          </cell>
          <cell r="C11189" t="str">
            <v xml:space="preserve">KG    </v>
          </cell>
          <cell r="D11189" t="str">
            <v>CR</v>
          </cell>
          <cell r="E11189" t="str">
            <v>20,34</v>
          </cell>
        </row>
        <row r="11190">
          <cell r="A11190">
            <v>39027</v>
          </cell>
          <cell r="B11190" t="str">
            <v xml:space="preserve">PREGO DE ACO POLIDO COM CABECA 19  X 36 (3 1/4  X  9)                                                                                                                                                                                                                                                                                                                                                                                                                                                     </v>
          </cell>
          <cell r="C11190" t="str">
            <v xml:space="preserve">KG    </v>
          </cell>
          <cell r="D11190" t="str">
            <v>CR</v>
          </cell>
          <cell r="E11190" t="str">
            <v>20,32</v>
          </cell>
        </row>
        <row r="11191">
          <cell r="A11191">
            <v>5062</v>
          </cell>
          <cell r="B11191" t="str">
            <v xml:space="preserve">PREGO DE ACO POLIDO COM CABECA 19 X 33 (3 X 9)                                                                                                                                                                                                                                                                                                                                                                                                                                                            </v>
          </cell>
          <cell r="C11191" t="str">
            <v xml:space="preserve">KG    </v>
          </cell>
          <cell r="D11191" t="str">
            <v>CR</v>
          </cell>
          <cell r="E11191" t="str">
            <v>20,61</v>
          </cell>
        </row>
        <row r="11192">
          <cell r="A11192">
            <v>40568</v>
          </cell>
          <cell r="B11192" t="str">
            <v xml:space="preserve">PREGO DE ACO POLIDO COM CABECA 22 X 48 (4 1/4 X 5)                                                                                                                                                                                                                                                                                                                                                                                                                                                        </v>
          </cell>
          <cell r="C11192" t="str">
            <v xml:space="preserve">KG    </v>
          </cell>
          <cell r="D11192" t="str">
            <v>CR</v>
          </cell>
          <cell r="E11192" t="str">
            <v>20,50</v>
          </cell>
        </row>
        <row r="11193">
          <cell r="A11193">
            <v>39026</v>
          </cell>
          <cell r="B11193" t="str">
            <v xml:space="preserve">PREGO DE ACO POLIDO SEM CABECA 15 X 15 (1 1/4 X 13)                                                                                                                                                                                                                                                                                                                                                                                                                                                       </v>
          </cell>
          <cell r="C11193" t="str">
            <v xml:space="preserve">KG    </v>
          </cell>
          <cell r="D11193" t="str">
            <v>CR</v>
          </cell>
          <cell r="E11193" t="str">
            <v>22,88</v>
          </cell>
        </row>
        <row r="11194">
          <cell r="A11194">
            <v>42431</v>
          </cell>
          <cell r="B11194" t="str">
            <v xml:space="preserve">PRESSAO DE PERNAS TRIPLO, EM TUBO DE ACO CARBONO, PINTURA NO PROCESSO ELETROSTATICO - EQUIPAMENTO DE GINASTICA PARA ACADEMIA AO AR LIVRE / ACADEMIA DA TERCEIRA IDADE - ATI                                                                                                                                                                                                                                                                                                                               </v>
          </cell>
          <cell r="C11194" t="str">
            <v xml:space="preserve">UN    </v>
          </cell>
          <cell r="D11194" t="str">
            <v>AS</v>
          </cell>
          <cell r="E11194" t="str">
            <v>3.957,85</v>
          </cell>
        </row>
        <row r="11195">
          <cell r="A11195">
            <v>44074</v>
          </cell>
          <cell r="B11195" t="str">
            <v xml:space="preserve">PRIMER DE POLIURETANO                                                                                                                                                                                                                                                                                                                                                                                                                                                                                     </v>
          </cell>
          <cell r="C11195" t="str">
            <v xml:space="preserve">L     </v>
          </cell>
          <cell r="D11195" t="str">
            <v>CR</v>
          </cell>
          <cell r="E11195" t="str">
            <v>856,47</v>
          </cell>
        </row>
        <row r="11196">
          <cell r="A11196">
            <v>44072</v>
          </cell>
          <cell r="B11196" t="str">
            <v xml:space="preserve">PRIMER EPOXI / EPOXIDICO                                                                                                                                                                                                                                                                                                                                                                                                                                                                                  </v>
          </cell>
          <cell r="C11196" t="str">
            <v xml:space="preserve">L     </v>
          </cell>
          <cell r="D11196" t="str">
            <v>CR</v>
          </cell>
          <cell r="E11196" t="str">
            <v>109,90</v>
          </cell>
        </row>
        <row r="11197">
          <cell r="A11197">
            <v>511</v>
          </cell>
          <cell r="B11197" t="str">
            <v xml:space="preserve">PRIMER PARA MANTA ASFALTICA A BASE DE ASFALTO MODIFICADO DILUIDO EM SOLVENTE, APLICACAO A FRIO                                                                                                                                                                                                                                                                                                                                                                                                            </v>
          </cell>
          <cell r="C11197" t="str">
            <v xml:space="preserve">L     </v>
          </cell>
          <cell r="D11197" t="str">
            <v>AS</v>
          </cell>
          <cell r="E11197" t="str">
            <v>18,52</v>
          </cell>
        </row>
        <row r="11198">
          <cell r="A11198">
            <v>37540</v>
          </cell>
          <cell r="B11198" t="str">
            <v xml:space="preserve">PROJETOR DE ARGAMASSA, CAPACIDADE DE PROJECAO 1,5 M3/H, ALCANCE DA PROJECAO 30 ATE 60 M, MOTOR ELETRICO TRIFASICO                                                                                                                                                                                                                                                                                                                                                                                         </v>
          </cell>
          <cell r="C11198" t="str">
            <v xml:space="preserve">UN    </v>
          </cell>
          <cell r="D11198" t="str">
            <v>CR</v>
          </cell>
          <cell r="E11198" t="str">
            <v>98.549,47</v>
          </cell>
        </row>
        <row r="11199">
          <cell r="A11199">
            <v>37548</v>
          </cell>
          <cell r="B11199" t="str">
            <v xml:space="preserve">PROJETOR DE ARGAMASSA, CAPACIDADE DE PROJECAO 2,0 M3/H, ALCANCE DA PROJECAO ATE 50 M, MOTOR ELETRICO TRIFASICO                                                                                                                                                                                                                                                                                                                                                                                            </v>
          </cell>
          <cell r="C11199" t="str">
            <v xml:space="preserve">UN    </v>
          </cell>
          <cell r="D11199" t="str">
            <v>CR</v>
          </cell>
          <cell r="E11199" t="str">
            <v>130.626,83</v>
          </cell>
        </row>
        <row r="11200">
          <cell r="A11200">
            <v>39828</v>
          </cell>
          <cell r="B11200" t="str">
            <v xml:space="preserve">PROJETOR PNEUMATICO DE ARGAMASSA PARA CHAPISCO E REBOCO COM RECIPIENTE ACOPLADO, TIPO CANEQUNHA, COM VOLUME DE 1,50 L, SEM COMPRESSOR                                                                                                                                                                                                                                                                                                                                                                     </v>
          </cell>
          <cell r="C11200" t="str">
            <v xml:space="preserve">UN    </v>
          </cell>
          <cell r="D11200" t="str">
            <v>CR</v>
          </cell>
          <cell r="E11200" t="str">
            <v>783,63</v>
          </cell>
        </row>
        <row r="11201">
          <cell r="A11201">
            <v>12273</v>
          </cell>
          <cell r="B11201" t="str">
            <v xml:space="preserve">PROJETOR RETANGULAR FECHADO PARA LAMPADA VAPOR DE MERCURIO/SODIO 250 W A 500 W, CABECEIRAS EM ALUMINIO FUNDIDO, CORPO EM ALUMINIO ANODIZADO, PARA LAMPADA E40 FECHAMENTO EM VIDRO TEMPERADO.                                                                                                                                                                                                                                                                                                              </v>
          </cell>
          <cell r="C11201" t="str">
            <v xml:space="preserve">UN    </v>
          </cell>
          <cell r="D11201" t="str">
            <v>AS</v>
          </cell>
          <cell r="E11201" t="str">
            <v>113,69</v>
          </cell>
        </row>
        <row r="11202">
          <cell r="A11202">
            <v>38392</v>
          </cell>
          <cell r="B11202" t="str">
            <v xml:space="preserve">PROLONGADOR/EXTENSOR PARA ROLO DE PINTURA 3 M                                                                                                                                                                                                                                                                                                                                                                                                                                                             </v>
          </cell>
          <cell r="C11202" t="str">
            <v xml:space="preserve">UN    </v>
          </cell>
          <cell r="D11202" t="str">
            <v>CR</v>
          </cell>
          <cell r="E11202" t="str">
            <v>63,34</v>
          </cell>
        </row>
        <row r="11203">
          <cell r="A11203">
            <v>11735</v>
          </cell>
          <cell r="B11203" t="str">
            <v xml:space="preserve">PROLONGAMENTO / PROLONGADOR PARA CAIXA SIFONADA, PVC, 100 MM X 200 MM (NBR 5688)                                                                                                                                                                                                                                                                                                                                                                                                                          </v>
          </cell>
          <cell r="C11203" t="str">
            <v xml:space="preserve">UN    </v>
          </cell>
          <cell r="D11203" t="str">
            <v>CR</v>
          </cell>
          <cell r="E11203" t="str">
            <v>5,73</v>
          </cell>
        </row>
        <row r="11204">
          <cell r="A11204">
            <v>11737</v>
          </cell>
          <cell r="B11204" t="str">
            <v xml:space="preserve">PROLONGAMENTO / PROLONGADOR PARA CAIXA SIFONADA, PVC, 150 MM X 150 MM (NBR 5688)                                                                                                                                                                                                                                                                                                                                                                                                                          </v>
          </cell>
          <cell r="C11204" t="str">
            <v xml:space="preserve">UN    </v>
          </cell>
          <cell r="D11204" t="str">
            <v>CR</v>
          </cell>
          <cell r="E11204" t="str">
            <v>8,12</v>
          </cell>
        </row>
        <row r="11205">
          <cell r="A11205">
            <v>11738</v>
          </cell>
          <cell r="B11205" t="str">
            <v xml:space="preserve">PROLONGAMENTO / PROLONGADOR PARA CAIXA SIFONADA, PVC, 150 MM X 200 MM (NBR 5688)                                                                                                                                                                                                                                                                                                                                                                                                                          </v>
          </cell>
          <cell r="C11205" t="str">
            <v xml:space="preserve">UN    </v>
          </cell>
          <cell r="D11205" t="str">
            <v>CR</v>
          </cell>
          <cell r="E11205" t="str">
            <v>10,24</v>
          </cell>
        </row>
        <row r="11206">
          <cell r="A11206">
            <v>36143</v>
          </cell>
          <cell r="B11206" t="str">
            <v xml:space="preserve">PROTETOR AUDITIVO TIPO CONCHA COM ABAFADOR DE RUIDOS, ATENUACAO ACIMA DE 22 DB                                                                                                                                                                                                                                                                                                                                                                                                                            </v>
          </cell>
          <cell r="C11206" t="str">
            <v xml:space="preserve">UN    </v>
          </cell>
          <cell r="D11206" t="str">
            <v>CR</v>
          </cell>
          <cell r="E11206" t="str">
            <v>31,71</v>
          </cell>
        </row>
        <row r="11207">
          <cell r="A11207">
            <v>36142</v>
          </cell>
          <cell r="B11207" t="str">
            <v xml:space="preserve">PROTETOR AUDITIVO TIPO PLUG DE INSERCAO COM CORDAO, ATENUACAO SUPERIOR A 15 DB                                                                                                                                                                                                                                                                                                                                                                                                                            </v>
          </cell>
          <cell r="C11207" t="str">
            <v xml:space="preserve">UN    </v>
          </cell>
          <cell r="D11207" t="str">
            <v>CR</v>
          </cell>
          <cell r="E11207" t="str">
            <v>2,32</v>
          </cell>
        </row>
        <row r="11208">
          <cell r="A11208">
            <v>36146</v>
          </cell>
          <cell r="B11208" t="str">
            <v xml:space="preserve">PROTETOR SOLAR FPS 30, EMBALAGEM 2 LITROS                                                                                                                                                                                                                                                                                                                                                                                                                                                                 </v>
          </cell>
          <cell r="C11208" t="str">
            <v xml:space="preserve">UN    </v>
          </cell>
          <cell r="D11208" t="str">
            <v>CR</v>
          </cell>
          <cell r="E11208" t="str">
            <v>262,99</v>
          </cell>
        </row>
        <row r="11209">
          <cell r="A11209">
            <v>39015</v>
          </cell>
          <cell r="B11209" t="str">
            <v xml:space="preserve">PROTETOR/PONTEIRA PLASTICA PARA PONTA DE VERGALHAO DE ATE 1", TIPO PROTETOR DE ESPERA                                                                                                                                                                                                                                                                                                                                                                                                                     </v>
          </cell>
          <cell r="C11209" t="str">
            <v xml:space="preserve">UN    </v>
          </cell>
          <cell r="D11209" t="str">
            <v>AS</v>
          </cell>
          <cell r="E11209" t="str">
            <v>0,97</v>
          </cell>
        </row>
        <row r="11210">
          <cell r="A11210">
            <v>38377</v>
          </cell>
          <cell r="B11210" t="str">
            <v xml:space="preserve">PRUMO DE CENTRO EM ACO *400* G                                                                                                                                                                                                                                                                                                                                                                                                                                                                            </v>
          </cell>
          <cell r="C11210" t="str">
            <v xml:space="preserve">UN    </v>
          </cell>
          <cell r="D11210" t="str">
            <v>CR</v>
          </cell>
          <cell r="E11210" t="str">
            <v>61,84</v>
          </cell>
        </row>
        <row r="11211">
          <cell r="A11211">
            <v>38376</v>
          </cell>
          <cell r="B11211" t="str">
            <v xml:space="preserve">PRUMO DE PAREDE EM ACO 700 A 750 G                                                                                                                                                                                                                                                                                                                                                                                                                                                                        </v>
          </cell>
          <cell r="C11211" t="str">
            <v xml:space="preserve">UN    </v>
          </cell>
          <cell r="D11211" t="str">
            <v>CR</v>
          </cell>
          <cell r="E11211" t="str">
            <v>70,51</v>
          </cell>
        </row>
        <row r="11212">
          <cell r="A11212">
            <v>38116</v>
          </cell>
          <cell r="B11212" t="str">
            <v xml:space="preserve">PULSADOR CAMPAINHA 10A, 250V (APENAS MODULO)                                                                                                                                                                                                                                                                                                                                                                                                                                                              </v>
          </cell>
          <cell r="C11212" t="str">
            <v xml:space="preserve">UN    </v>
          </cell>
          <cell r="D11212" t="str">
            <v>CR</v>
          </cell>
          <cell r="E11212" t="str">
            <v>6,77</v>
          </cell>
        </row>
        <row r="11213">
          <cell r="A11213">
            <v>38066</v>
          </cell>
          <cell r="B11213" t="str">
            <v xml:space="preserve">PULSADOR CAMPAINHA 10A, 250V, CONJUNTO MONTADO PARA EMBUTIR 4" X 2" (PLACA + SUPORTE + MODULO)                                                                                                                                                                                                                                                                                                                                                                                                            </v>
          </cell>
          <cell r="C11213" t="str">
            <v xml:space="preserve">UN    </v>
          </cell>
          <cell r="D11213" t="str">
            <v>CR</v>
          </cell>
          <cell r="E11213" t="str">
            <v>11,18</v>
          </cell>
        </row>
        <row r="11214">
          <cell r="A11214">
            <v>38117</v>
          </cell>
          <cell r="B11214" t="str">
            <v xml:space="preserve">PULSADOR MINUTERIA 10A, 250V (APENAS MODULO)                                                                                                                                                                                                                                                                                                                                                                                                                                                              </v>
          </cell>
          <cell r="C11214" t="str">
            <v xml:space="preserve">UN    </v>
          </cell>
          <cell r="D11214" t="str">
            <v>CR</v>
          </cell>
          <cell r="E11214" t="str">
            <v>11,53</v>
          </cell>
        </row>
        <row r="11215">
          <cell r="A11215">
            <v>38067</v>
          </cell>
          <cell r="B11215" t="str">
            <v xml:space="preserve">PULSADOR MINUTERIA 10A, 250V, CONJUNTO MONTADO PARA EMBUTIR 4" X 2" (PLACA + SUPORTE + MODULO)                                                                                                                                                                                                                                                                                                                                                                                                            </v>
          </cell>
          <cell r="C11215" t="str">
            <v xml:space="preserve">UN    </v>
          </cell>
          <cell r="D11215" t="str">
            <v>CR</v>
          </cell>
          <cell r="E11215" t="str">
            <v>15,74</v>
          </cell>
        </row>
        <row r="11216">
          <cell r="A11216">
            <v>11522</v>
          </cell>
          <cell r="B11216" t="str">
            <v xml:space="preserve">PUXADOR DE EMBUTIR TIPO CONCHA, COM FURO PARA CHAVE, EM LATAO CROMADO,  COMPRIMENTO DE APROX *100* MM E LARGURA DE APROX *40* MM                                                                                                                                                                                                                                                                                                                                                                          </v>
          </cell>
          <cell r="C11216" t="str">
            <v xml:space="preserve">UN    </v>
          </cell>
          <cell r="D11216" t="str">
            <v>CR</v>
          </cell>
          <cell r="E11216" t="str">
            <v>13,14</v>
          </cell>
        </row>
        <row r="11217">
          <cell r="A11217">
            <v>43600</v>
          </cell>
          <cell r="B11217" t="str">
            <v xml:space="preserve">PUXADOR TIPO ALCA, EM ZAMAC CROMADO, COM COMPRIMENTO DE APROX 150 MM, COM ROSETA PARA PORTAS DE MADEIRAS, INCLUINDO PARAFUSOS                                                                                                                                                                                                                                                                                                                                                                             </v>
          </cell>
          <cell r="C11217" t="str">
            <v xml:space="preserve">UN    </v>
          </cell>
          <cell r="D11217" t="str">
            <v>CR</v>
          </cell>
          <cell r="E11217" t="str">
            <v>52,67</v>
          </cell>
        </row>
        <row r="11218">
          <cell r="A11218">
            <v>5080</v>
          </cell>
          <cell r="B11218" t="str">
            <v xml:space="preserve">PUXADOR TIPO ALCA, EM ZAMAC CROMADO, COM ROSETAS, COMPRIMENTO DE APROX *100* MM, PARA PORTAS E JANELAS DE MADEIRA, INCLUINDO PARAFUSOS                                                                                                                                                                                                                                                                                                                                                                    </v>
          </cell>
          <cell r="C11218" t="str">
            <v xml:space="preserve">UN    </v>
          </cell>
          <cell r="D11218" t="str">
            <v>CR</v>
          </cell>
          <cell r="E11218" t="str">
            <v>20,54</v>
          </cell>
        </row>
        <row r="11219">
          <cell r="A11219">
            <v>38168</v>
          </cell>
          <cell r="B11219" t="str">
            <v xml:space="preserve">PUXADOR TUBULAR RETO DUPLO, EM ALUMINIO CROMADO, COMPRIMENTO DE APROX 400 MM E DIAMETRO DE 25 MM (1")                                                                                                                                                                                                                                                                                                                                                                                                     </v>
          </cell>
          <cell r="C11219" t="str">
            <v xml:space="preserve">UN    </v>
          </cell>
          <cell r="D11219" t="str">
            <v>CR</v>
          </cell>
          <cell r="E11219" t="str">
            <v>143,39</v>
          </cell>
        </row>
        <row r="11220">
          <cell r="A11220">
            <v>43601</v>
          </cell>
          <cell r="B11220" t="str">
            <v xml:space="preserve">PUXADOR TUBULAR RETO SIMPLES, EM ALUMINIO CROMADO, COM COMPRIMENTO DE APROX 400 MM E DIAMETRO DE 25 MM                                                                                                                                                                                                                                                                                                                                                                                                    </v>
          </cell>
          <cell r="C11220" t="str">
            <v xml:space="preserve">UN    </v>
          </cell>
          <cell r="D11220" t="str">
            <v>CR</v>
          </cell>
          <cell r="E11220" t="str">
            <v>71,69</v>
          </cell>
        </row>
        <row r="11221">
          <cell r="A11221">
            <v>13393</v>
          </cell>
          <cell r="B11221" t="str">
            <v xml:space="preserve">QUADRO DE DISTRIBUICAO COM BARRAMENTO TRIFASICO, DE EMBUTIR, EM CHAPA DE ACO GALVANIZADO, PARA 12 DISJUNTORES DIN, 100 A                                                                                                                                                                                                                                                                                                                                                                                  </v>
          </cell>
          <cell r="C11221" t="str">
            <v xml:space="preserve">UN    </v>
          </cell>
          <cell r="D11221" t="str">
            <v>CR</v>
          </cell>
          <cell r="E11221" t="str">
            <v>405,57</v>
          </cell>
        </row>
        <row r="11222">
          <cell r="A11222">
            <v>13395</v>
          </cell>
          <cell r="B11222" t="str">
            <v xml:space="preserve">QUADRO DE DISTRIBUICAO COM BARRAMENTO TRIFASICO, DE EMBUTIR, EM CHAPA DE ACO GALVANIZADO, PARA 18 DISJUNTORES DIN, 100 A, INCLUINDO BARRAMENTO                                                                                                                                                                                                                                                                                                                                                            </v>
          </cell>
          <cell r="C11222" t="str">
            <v xml:space="preserve">UN    </v>
          </cell>
          <cell r="D11222" t="str">
            <v>CR</v>
          </cell>
          <cell r="E11222" t="str">
            <v>568,37</v>
          </cell>
        </row>
        <row r="11223">
          <cell r="A11223">
            <v>12039</v>
          </cell>
          <cell r="B11223" t="str">
            <v xml:space="preserve">QUADRO DE DISTRIBUICAO COM BARRAMENTO TRIFASICO, DE EMBUTIR, EM CHAPA DE ACO GALVANIZADO, PARA 24 DISJUNTORES DIN, 100 A                                                                                                                                                                                                                                                                                                                                                                                  </v>
          </cell>
          <cell r="C11223" t="str">
            <v xml:space="preserve">UN    </v>
          </cell>
          <cell r="D11223" t="str">
            <v>CR</v>
          </cell>
          <cell r="E11223" t="str">
            <v>597,29</v>
          </cell>
        </row>
        <row r="11224">
          <cell r="A11224">
            <v>13396</v>
          </cell>
          <cell r="B11224" t="str">
            <v xml:space="preserve">QUADRO DE DISTRIBUICAO COM BARRAMENTO TRIFASICO, DE EMBUTIR, EM CHAPA DE ACO GALVANIZADO, PARA 28 DISJUNTORES DIN, 100 A                                                                                                                                                                                                                                                                                                                                                                                  </v>
          </cell>
          <cell r="C11224" t="str">
            <v xml:space="preserve">UN    </v>
          </cell>
          <cell r="D11224" t="str">
            <v>CR</v>
          </cell>
          <cell r="E11224" t="str">
            <v>838,86</v>
          </cell>
        </row>
        <row r="11225">
          <cell r="A11225">
            <v>12041</v>
          </cell>
          <cell r="B11225" t="str">
            <v xml:space="preserve">QUADRO DE DISTRIBUICAO COM BARRAMENTO TRIFASICO, DE EMBUTIR, EM CHAPA DE ACO GALVANIZADO, PARA 30 DISJUNTORES DIN, 150 A                                                                                                                                                                                                                                                                                                                                                                                  </v>
          </cell>
          <cell r="C11225" t="str">
            <v xml:space="preserve">UN    </v>
          </cell>
          <cell r="D11225" t="str">
            <v>CR</v>
          </cell>
          <cell r="E11225" t="str">
            <v>684,98</v>
          </cell>
        </row>
        <row r="11226">
          <cell r="A11226">
            <v>12043</v>
          </cell>
          <cell r="B11226" t="str">
            <v xml:space="preserve">QUADRO DE DISTRIBUICAO COM BARRAMENTO TRIFASICO, DE EMBUTIR, EM CHAPA DE ACO GALVANIZADO, PARA 30 DISJUNTORES DIN, 225 A                                                                                                                                                                                                                                                                                                                                                                                  </v>
          </cell>
          <cell r="C11226" t="str">
            <v xml:space="preserve">UN    </v>
          </cell>
          <cell r="D11226" t="str">
            <v>CR</v>
          </cell>
          <cell r="E11226" t="str">
            <v>1.446,23</v>
          </cell>
        </row>
        <row r="11227">
          <cell r="A11227">
            <v>39762</v>
          </cell>
          <cell r="B11227" t="str">
            <v xml:space="preserve">QUADRO DE DISTRIBUICAO COM BARRAMENTO TRIFASICO, DE EMBUTIR, EM CHAPA DE ACO GALVANIZADO, PARA 36 DISJUNTORES DIN, 100 A                                                                                                                                                                                                                                                                                                                                                                                  </v>
          </cell>
          <cell r="C11227" t="str">
            <v xml:space="preserve">UN    </v>
          </cell>
          <cell r="D11227" t="str">
            <v>CR</v>
          </cell>
          <cell r="E11227" t="str">
            <v>688,44</v>
          </cell>
        </row>
        <row r="11228">
          <cell r="A11228">
            <v>12042</v>
          </cell>
          <cell r="B11228" t="str">
            <v xml:space="preserve">QUADRO DE DISTRIBUICAO COM BARRAMENTO TRIFASICO, DE EMBUTIR, EM CHAPA DE ACO GALVANIZADO, PARA 40 DISJUNTORES DIN, 100 A                                                                                                                                                                                                                                                                                                                                                                                  </v>
          </cell>
          <cell r="C11228" t="str">
            <v xml:space="preserve">UN    </v>
          </cell>
          <cell r="D11228" t="str">
            <v>CR</v>
          </cell>
          <cell r="E11228" t="str">
            <v>1.005,11</v>
          </cell>
        </row>
        <row r="11229">
          <cell r="A11229">
            <v>39763</v>
          </cell>
          <cell r="B11229" t="str">
            <v xml:space="preserve">QUADRO DE DISTRIBUICAO COM BARRAMENTO TRIFASICO, DE EMBUTIR, EM CHAPA DE ACO GALVANIZADO, PARA 48 DISJUNTORES DIN, 100 A                                                                                                                                                                                                                                                                                                                                                                                  </v>
          </cell>
          <cell r="C11229" t="str">
            <v xml:space="preserve">UN    </v>
          </cell>
          <cell r="D11229" t="str">
            <v>CR</v>
          </cell>
          <cell r="E11229" t="str">
            <v>1.176,34</v>
          </cell>
        </row>
        <row r="11230">
          <cell r="A11230">
            <v>39760</v>
          </cell>
          <cell r="B11230" t="str">
            <v xml:space="preserve">QUADRO DE DISTRIBUICAO COM BARRAMENTO TRIFASICO, DE SOBREPOR, EM CHAPA DE ACO GALVANIZADO, PARA *42* DISJUNTORES DIN, 100 A                                                                                                                                                                                                                                                                                                                                                                               </v>
          </cell>
          <cell r="C11230" t="str">
            <v xml:space="preserve">UN    </v>
          </cell>
          <cell r="D11230" t="str">
            <v>CR</v>
          </cell>
          <cell r="E11230" t="str">
            <v>1.172,48</v>
          </cell>
        </row>
        <row r="11231">
          <cell r="A11231">
            <v>39756</v>
          </cell>
          <cell r="B11231" t="str">
            <v xml:space="preserve">QUADRO DE DISTRIBUICAO COM BARRAMENTO TRIFASICO, DE SOBREPOR, EM CHAPA DE ACO GALVANIZADO, PARA 12 DISJUNTORES DIN, 100 A                                                                                                                                                                                                                                                                                                                                                                                 </v>
          </cell>
          <cell r="C11231" t="str">
            <v xml:space="preserve">UN    </v>
          </cell>
          <cell r="D11231" t="str">
            <v>CR</v>
          </cell>
          <cell r="E11231" t="str">
            <v>420,99</v>
          </cell>
        </row>
        <row r="11232">
          <cell r="A11232">
            <v>12038</v>
          </cell>
          <cell r="B11232" t="str">
            <v xml:space="preserve">QUADRO DE DISTRIBUICAO COM BARRAMENTO TRIFASICO, DE SOBREPOR, EM CHAPA DE ACO GALVANIZADO, PARA 18 DISJUNTORES DIN, 100 A                                                                                                                                                                                                                                                                                                                                                                                 </v>
          </cell>
          <cell r="C11232" t="str">
            <v xml:space="preserve">UN    </v>
          </cell>
          <cell r="D11232" t="str">
            <v>CR</v>
          </cell>
          <cell r="E11232" t="str">
            <v>526,04</v>
          </cell>
        </row>
        <row r="11233">
          <cell r="A11233">
            <v>39757</v>
          </cell>
          <cell r="B11233" t="str">
            <v xml:space="preserve">QUADRO DE DISTRIBUICAO COM BARRAMENTO TRIFASICO, DE SOBREPOR, EM CHAPA DE ACO GALVANIZADO, PARA 28 DISJUNTORES DIN, 100 A                                                                                                                                                                                                                                                                                                                                                                                 </v>
          </cell>
          <cell r="C11233" t="str">
            <v xml:space="preserve">UN    </v>
          </cell>
          <cell r="D11233" t="str">
            <v>CR</v>
          </cell>
          <cell r="E11233" t="str">
            <v>486,42</v>
          </cell>
        </row>
        <row r="11234">
          <cell r="A11234">
            <v>39758</v>
          </cell>
          <cell r="B11234" t="str">
            <v xml:space="preserve">QUADRO DE DISTRIBUICAO COM BARRAMENTO TRIFASICO, DE SOBREPOR, EM CHAPA DE ACO GALVANIZADO, PARA 30 DISJUNTORES DIN, 100 A                                                                                                                                                                                                                                                                                                                                                                                 </v>
          </cell>
          <cell r="C11234" t="str">
            <v xml:space="preserve">UN    </v>
          </cell>
          <cell r="D11234" t="str">
            <v>CR</v>
          </cell>
          <cell r="E11234" t="str">
            <v>708,89</v>
          </cell>
        </row>
        <row r="11235">
          <cell r="A11235">
            <v>39759</v>
          </cell>
          <cell r="B11235" t="str">
            <v xml:space="preserve">QUADRO DE DISTRIBUICAO COM BARRAMENTO TRIFASICO, DE SOBREPOR, EM CHAPA DE ACO GALVANIZADO, PARA 36 DISJUNTORES DIN, 100 A                                                                                                                                                                                                                                                                                                                                                                                 </v>
          </cell>
          <cell r="C11235" t="str">
            <v xml:space="preserve">UN    </v>
          </cell>
          <cell r="D11235" t="str">
            <v>CR</v>
          </cell>
          <cell r="E11235" t="str">
            <v>875,49</v>
          </cell>
        </row>
        <row r="11236">
          <cell r="A11236">
            <v>39761</v>
          </cell>
          <cell r="B11236" t="str">
            <v xml:space="preserve">QUADRO DE DISTRIBUICAO COM BARRAMENTO TRIFASICO, DE SOBREPOR, EM CHAPA DE ACO GALVANIZADO, PARA 48 DISJUNTORES DIN, 100 A                                                                                                                                                                                                                                                                                                                                                                                 </v>
          </cell>
          <cell r="C11236" t="str">
            <v xml:space="preserve">UN    </v>
          </cell>
          <cell r="D11236" t="str">
            <v>CR</v>
          </cell>
          <cell r="E11236" t="str">
            <v>1.052,36</v>
          </cell>
        </row>
        <row r="11237">
          <cell r="A11237">
            <v>39805</v>
          </cell>
          <cell r="B11237" t="str">
            <v xml:space="preserve">QUADRO DE DISTRIBUICAO, EM PVC, DE EMBUTIR, COM BARRAMENTO TERRA / NEUTRO, PARA 12 DISJUNTORES NEMA OU 16 DISJUNTORES DIN                                                                                                                                                                                                                                                                                                                                                                                 </v>
          </cell>
          <cell r="C11237" t="str">
            <v xml:space="preserve">UN    </v>
          </cell>
          <cell r="D11237" t="str">
            <v>CR</v>
          </cell>
          <cell r="E11237" t="str">
            <v>141,40</v>
          </cell>
        </row>
        <row r="11238">
          <cell r="A11238">
            <v>39806</v>
          </cell>
          <cell r="B11238" t="str">
            <v xml:space="preserve">QUADRO DE DISTRIBUICAO, EM PVC, DE EMBUTIR, COM BARRAMENTO TERRA / NEUTRO, PARA 18 DISJUNTORES NEMA OU 24 DISJUNTORES DIN                                                                                                                                                                                                                                                                                                                                                                                 </v>
          </cell>
          <cell r="C11238" t="str">
            <v xml:space="preserve">UN    </v>
          </cell>
          <cell r="D11238" t="str">
            <v>CR</v>
          </cell>
          <cell r="E11238" t="str">
            <v>261,98</v>
          </cell>
        </row>
        <row r="11239">
          <cell r="A11239">
            <v>39807</v>
          </cell>
          <cell r="B11239" t="str">
            <v xml:space="preserve">QUADRO DE DISTRIBUICAO, EM PVC, DE EMBUTIR, COM BARRAMENTO TERRA / NEUTRO, PARA 27 DISJUNTORES NEMA OU 36 DISJUNTORES DIN                                                                                                                                                                                                                                                                                                                                                                                 </v>
          </cell>
          <cell r="C11239" t="str">
            <v xml:space="preserve">UN    </v>
          </cell>
          <cell r="D11239" t="str">
            <v>CR</v>
          </cell>
          <cell r="E11239" t="str">
            <v>567,77</v>
          </cell>
        </row>
        <row r="11240">
          <cell r="A11240">
            <v>43100</v>
          </cell>
          <cell r="B11240" t="str">
            <v xml:space="preserve">QUADRO DE DISTRIBUICAO, EM PVC, DE EMBUTIR, COM BARRAMENTO TERRA / NEUTRO, PARA 48 DISJUNTORES DIN                                                                                                                                                                                                                                                                                                                                                                                                        </v>
          </cell>
          <cell r="C11240" t="str">
            <v xml:space="preserve">UN    </v>
          </cell>
          <cell r="D11240" t="str">
            <v>CR</v>
          </cell>
          <cell r="E11240" t="str">
            <v>443,87</v>
          </cell>
        </row>
        <row r="11241">
          <cell r="A11241">
            <v>39804</v>
          </cell>
          <cell r="B11241" t="str">
            <v xml:space="preserve">QUADRO DE DISTRIBUICAO, EM PVC, DE EMBUTIR, COM BARRAMENTO TERRA / NEUTRO, PARA 6 DISJUNTORES NEMA OU 8 DISJUNTORES DIN                                                                                                                                                                                                                                                                                                                                                                                   </v>
          </cell>
          <cell r="C11241" t="str">
            <v xml:space="preserve">UN    </v>
          </cell>
          <cell r="D11241" t="str">
            <v>CR</v>
          </cell>
          <cell r="E11241" t="str">
            <v>83,03</v>
          </cell>
        </row>
        <row r="11242">
          <cell r="A11242">
            <v>39796</v>
          </cell>
          <cell r="B11242" t="str">
            <v xml:space="preserve">QUADRO DE DISTRIBUICAO, SEM BARRAMENTO, EM PVC, DE EMBUTIR, PARA 12 DISJUNTORES NEMA OU 16 DISJUNTORES DIN                                                                                                                                                                                                                                                                                                                                                                                                </v>
          </cell>
          <cell r="C11242" t="str">
            <v xml:space="preserve">UN    </v>
          </cell>
          <cell r="D11242" t="str">
            <v>CR</v>
          </cell>
          <cell r="E11242" t="str">
            <v>86,00</v>
          </cell>
        </row>
        <row r="11243">
          <cell r="A11243">
            <v>39797</v>
          </cell>
          <cell r="B11243" t="str">
            <v xml:space="preserve">QUADRO DE DISTRIBUICAO, SEM BARRAMENTO, EM PVC, DE EMBUTIR, PARA 18 DISJUNTORES NEMA OU 24 DISJUNTORES DIN                                                                                                                                                                                                                                                                                                                                                                                                </v>
          </cell>
          <cell r="C11243" t="str">
            <v xml:space="preserve">UN    </v>
          </cell>
          <cell r="D11243" t="str">
            <v xml:space="preserve">C </v>
          </cell>
          <cell r="E11243" t="str">
            <v>135,00</v>
          </cell>
        </row>
        <row r="11244">
          <cell r="A11244">
            <v>39798</v>
          </cell>
          <cell r="B11244" t="str">
            <v xml:space="preserve">QUADRO DE DISTRIBUICAO, SEM BARRAMENTO, EM PVC, DE EMBUTIR, PARA 27 DISJUNTORES NEMA OU 36 DISJUNTORES DIN                                                                                                                                                                                                                                                                                                                                                                                                </v>
          </cell>
          <cell r="C11244" t="str">
            <v xml:space="preserve">UN    </v>
          </cell>
          <cell r="D11244" t="str">
            <v>CR</v>
          </cell>
          <cell r="E11244" t="str">
            <v>231,57</v>
          </cell>
        </row>
        <row r="11245">
          <cell r="A11245">
            <v>39794</v>
          </cell>
          <cell r="B11245" t="str">
            <v xml:space="preserve">QUADRO DE DISTRIBUICAO, SEM BARRAMENTO, EM PVC, DE EMBUTIR, PARA 3 DISJUNTORES NEMA OU 4 DISJUNTORES DIN                                                                                                                                                                                                                                                                                                                                                                                                  </v>
          </cell>
          <cell r="C11245" t="str">
            <v xml:space="preserve">UN    </v>
          </cell>
          <cell r="D11245" t="str">
            <v>CR</v>
          </cell>
          <cell r="E11245" t="str">
            <v>36,50</v>
          </cell>
        </row>
        <row r="11246">
          <cell r="A11246">
            <v>39795</v>
          </cell>
          <cell r="B11246" t="str">
            <v xml:space="preserve">QUADRO DE DISTRIBUICAO, SEM BARRAMENTO, EM PVC, DE EMBUTIR, PARA 6 DISJUNTORES NEMA OU 8 DISJUNTORES DIN                                                                                                                                                                                                                                                                                                                                                                                                  </v>
          </cell>
          <cell r="C11246" t="str">
            <v xml:space="preserve">UN    </v>
          </cell>
          <cell r="D11246" t="str">
            <v>CR</v>
          </cell>
          <cell r="E11246" t="str">
            <v>57,67</v>
          </cell>
        </row>
        <row r="11247">
          <cell r="A11247">
            <v>39799</v>
          </cell>
          <cell r="B11247" t="str">
            <v xml:space="preserve">QUADRO DE DISTRIBUICAO, SEM BARRAMENTO, EM PVC, DE SOBREPOR,  PARA 3 DISJUNTORES NEMA OU 4 DISJUNTORES DIN                                                                                                                                                                                                                                                                                                                                                                                                </v>
          </cell>
          <cell r="C11247" t="str">
            <v xml:space="preserve">UN    </v>
          </cell>
          <cell r="D11247" t="str">
            <v>CR</v>
          </cell>
          <cell r="E11247" t="str">
            <v>42,55</v>
          </cell>
        </row>
        <row r="11248">
          <cell r="A11248">
            <v>39801</v>
          </cell>
          <cell r="B11248" t="str">
            <v xml:space="preserve">QUADRO DE DISTRIBUICAO, SEM BARRAMENTO, EM PVC, DE SOBREPOR, PARA 12 DISJUNTORES NEMA OU 16 DISJUNTORES DIN                                                                                                                                                                                                                                                                                                                                                                                               </v>
          </cell>
          <cell r="C11248" t="str">
            <v xml:space="preserve">UN    </v>
          </cell>
          <cell r="D11248" t="str">
            <v>CR</v>
          </cell>
          <cell r="E11248" t="str">
            <v>121,78</v>
          </cell>
        </row>
        <row r="11249">
          <cell r="A11249">
            <v>39802</v>
          </cell>
          <cell r="B11249" t="str">
            <v xml:space="preserve">QUADRO DE DISTRIBUICAO, SEM BARRAMENTO, EM PVC, DE SOBREPOR, PARA 18 DISJUNTORES NEMA OU 24 DISJUNTORES DIN                                                                                                                                                                                                                                                                                                                                                                                               </v>
          </cell>
          <cell r="C11249" t="str">
            <v xml:space="preserve">UN    </v>
          </cell>
          <cell r="D11249" t="str">
            <v>CR</v>
          </cell>
          <cell r="E11249" t="str">
            <v>178,50</v>
          </cell>
        </row>
        <row r="11250">
          <cell r="A11250">
            <v>39803</v>
          </cell>
          <cell r="B11250" t="str">
            <v xml:space="preserve">QUADRO DE DISTRIBUICAO, SEM BARRAMENTO, EM PVC, DE SOBREPOR, PARA 27 DISJUNTORES NEMA OU 36 DISJUNTORES DIN                                                                                                                                                                                                                                                                                                                                                                                               </v>
          </cell>
          <cell r="C11250" t="str">
            <v xml:space="preserve">UN    </v>
          </cell>
          <cell r="D11250" t="str">
            <v>CR</v>
          </cell>
          <cell r="E11250" t="str">
            <v>249,02</v>
          </cell>
        </row>
        <row r="11251">
          <cell r="A11251">
            <v>39800</v>
          </cell>
          <cell r="B11251" t="str">
            <v xml:space="preserve">QUADRO DE DISTRIBUICAO, SEM BARRAMENTO, EM PVC, DE SOBREPOR, PARA 6 DISJUNTORES NEMA OU 8 DISJUNTORES DIN                                                                                                                                                                                                                                                                                                                                                                                                 </v>
          </cell>
          <cell r="C11251" t="str">
            <v xml:space="preserve">UN    </v>
          </cell>
          <cell r="D11251" t="str">
            <v>CR</v>
          </cell>
          <cell r="E11251" t="str">
            <v>72,48</v>
          </cell>
        </row>
        <row r="11252">
          <cell r="A11252">
            <v>43837</v>
          </cell>
          <cell r="B11252" t="str">
            <v xml:space="preserve">RACK DE PISO PARA SERVIDOR, ABERTO, EM COLUNA, 44U X *570* MM                                                                                                                                                                                                                                                                                                                                                                                                                                             </v>
          </cell>
          <cell r="C11252" t="str">
            <v xml:space="preserve">UN    </v>
          </cell>
          <cell r="D11252" t="str">
            <v>AS</v>
          </cell>
          <cell r="E11252" t="str">
            <v>1.177,78</v>
          </cell>
        </row>
        <row r="11253">
          <cell r="A11253">
            <v>43836</v>
          </cell>
          <cell r="B11253" t="str">
            <v xml:space="preserve">RACK DE PISO PARA SERVIDOR, FECHADO, 44U, COM PORTA, 44U X *570* MM                                                                                                                                                                                                                                                                                                                                                                                                                                       </v>
          </cell>
          <cell r="C11253" t="str">
            <v xml:space="preserve">UN    </v>
          </cell>
          <cell r="D11253" t="str">
            <v>AS</v>
          </cell>
          <cell r="E11253" t="str">
            <v>2.396,59</v>
          </cell>
        </row>
        <row r="11254">
          <cell r="A11254">
            <v>21059</v>
          </cell>
          <cell r="B11254" t="str">
            <v xml:space="preserve">RALO FOFO COM REQUADRO, QUADRADO 150 X 150 MM                                                                                                                                                                                                                                                                                                                                                                                                                                                             </v>
          </cell>
          <cell r="C11254" t="str">
            <v xml:space="preserve">UN    </v>
          </cell>
          <cell r="D11254" t="str">
            <v>AS</v>
          </cell>
          <cell r="E11254" t="str">
            <v>62,52</v>
          </cell>
        </row>
        <row r="11255">
          <cell r="A11255">
            <v>11234</v>
          </cell>
          <cell r="B11255" t="str">
            <v xml:space="preserve">RALO FOFO COM REQUADRO, QUADRADO 200 X 200 MM                                                                                                                                                                                                                                                                                                                                                                                                                                                             </v>
          </cell>
          <cell r="C11255" t="str">
            <v xml:space="preserve">UN    </v>
          </cell>
          <cell r="D11255" t="str">
            <v>AS</v>
          </cell>
          <cell r="E11255" t="str">
            <v>94,24</v>
          </cell>
        </row>
        <row r="11256">
          <cell r="A11256">
            <v>21060</v>
          </cell>
          <cell r="B11256" t="str">
            <v xml:space="preserve">RALO FOFO COM REQUADRO, QUADRADO 250 X 250 MM                                                                                                                                                                                                                                                                                                                                                                                                                                                             </v>
          </cell>
          <cell r="C11256" t="str">
            <v xml:space="preserve">UN    </v>
          </cell>
          <cell r="D11256" t="str">
            <v>AS</v>
          </cell>
          <cell r="E11256" t="str">
            <v>115,99</v>
          </cell>
        </row>
        <row r="11257">
          <cell r="A11257">
            <v>21061</v>
          </cell>
          <cell r="B11257" t="str">
            <v xml:space="preserve">RALO FOFO COM REQUADRO, QUADRADO 300 X 300 MM                                                                                                                                                                                                                                                                                                                                                                                                                                                             </v>
          </cell>
          <cell r="C11257" t="str">
            <v xml:space="preserve">UN    </v>
          </cell>
          <cell r="D11257" t="str">
            <v>AS</v>
          </cell>
          <cell r="E11257" t="str">
            <v>144,99</v>
          </cell>
        </row>
        <row r="11258">
          <cell r="A11258">
            <v>21062</v>
          </cell>
          <cell r="B11258" t="str">
            <v xml:space="preserve">RALO FOFO COM REQUADRO, QUADRADO 400 X 400 MM                                                                                                                                                                                                                                                                                                                                                                                                                                                             </v>
          </cell>
          <cell r="C11258" t="str">
            <v xml:space="preserve">UN    </v>
          </cell>
          <cell r="D11258" t="str">
            <v>AS</v>
          </cell>
          <cell r="E11258" t="str">
            <v>228,36</v>
          </cell>
        </row>
        <row r="11259">
          <cell r="A11259">
            <v>11708</v>
          </cell>
          <cell r="B11259" t="str">
            <v xml:space="preserve">RALO FOFO SEMIESFERICO, 100 MM, PARA LAJES/ CALHAS                                                                                                                                                                                                                                                                                                                                                                                                                                                        </v>
          </cell>
          <cell r="C11259" t="str">
            <v xml:space="preserve">UN    </v>
          </cell>
          <cell r="D11259" t="str">
            <v>AS</v>
          </cell>
          <cell r="E11259" t="str">
            <v>24,92</v>
          </cell>
        </row>
        <row r="11260">
          <cell r="A11260">
            <v>11709</v>
          </cell>
          <cell r="B11260" t="str">
            <v xml:space="preserve">RALO FOFO SEMIESFERICO, 150 MM, PARA LAJES/ CALHAS                                                                                                                                                                                                                                                                                                                                                                                                                                                        </v>
          </cell>
          <cell r="C11260" t="str">
            <v xml:space="preserve">UN    </v>
          </cell>
          <cell r="D11260" t="str">
            <v>AS</v>
          </cell>
          <cell r="E11260" t="str">
            <v>58,54</v>
          </cell>
        </row>
        <row r="11261">
          <cell r="A11261">
            <v>11710</v>
          </cell>
          <cell r="B11261" t="str">
            <v xml:space="preserve">RALO FOFO SEMIESFERICO, 200 MM, PARA LAJES/ CALHAS                                                                                                                                                                                                                                                                                                                                                                                                                                                        </v>
          </cell>
          <cell r="C11261" t="str">
            <v xml:space="preserve">UN    </v>
          </cell>
          <cell r="D11261" t="str">
            <v>AS</v>
          </cell>
          <cell r="E11261" t="str">
            <v>134,57</v>
          </cell>
        </row>
        <row r="11262">
          <cell r="A11262">
            <v>11707</v>
          </cell>
          <cell r="B11262" t="str">
            <v xml:space="preserve">RALO FOFO SEMIESFERICO, 75 MM, PARA LAJES/ CALHAS                                                                                                                                                                                                                                                                                                                                                                                                                                                         </v>
          </cell>
          <cell r="C11262" t="str">
            <v xml:space="preserve">UN    </v>
          </cell>
          <cell r="D11262" t="str">
            <v>AS</v>
          </cell>
          <cell r="E11262" t="str">
            <v>18,66</v>
          </cell>
        </row>
        <row r="11263">
          <cell r="A11263">
            <v>5102</v>
          </cell>
          <cell r="B11263" t="str">
            <v xml:space="preserve">RALO SECO / RALO DE PASSAGEM EM PVC, QUADRADO, 100 X 100 X 53 MM, SAIDA 40 MM, COM GRELHA BRANCA                                                                                                                                                                                                                                                                                                                                                                                                          </v>
          </cell>
          <cell r="C11263" t="str">
            <v xml:space="preserve">UN    </v>
          </cell>
          <cell r="D11263" t="str">
            <v>CR</v>
          </cell>
          <cell r="E11263" t="str">
            <v>8,05</v>
          </cell>
        </row>
        <row r="11264">
          <cell r="A11264">
            <v>11739</v>
          </cell>
          <cell r="B11264" t="str">
            <v xml:space="preserve">RALO SECO CONICO, PVC, 100 X 40 MM,  COM GRELHA REDONDA BRANCA                                                                                                                                                                                                                                                                                                                                                                                                                                            </v>
          </cell>
          <cell r="C11264" t="str">
            <v xml:space="preserve">UN    </v>
          </cell>
          <cell r="D11264" t="str">
            <v>CR</v>
          </cell>
          <cell r="E11264" t="str">
            <v>5,73</v>
          </cell>
        </row>
        <row r="11265">
          <cell r="A11265">
            <v>11711</v>
          </cell>
          <cell r="B11265" t="str">
            <v xml:space="preserve">RALO SECO CONICO, PVC, 100 X 40 MM, COM GRELHA QUADRADA BRANCA                                                                                                                                                                                                                                                                                                                                                                                                                                            </v>
          </cell>
          <cell r="C11265" t="str">
            <v xml:space="preserve">UN    </v>
          </cell>
          <cell r="D11265" t="str">
            <v>CR</v>
          </cell>
          <cell r="E11265" t="str">
            <v>6,70</v>
          </cell>
        </row>
        <row r="11266">
          <cell r="A11266">
            <v>11741</v>
          </cell>
          <cell r="B11266" t="str">
            <v xml:space="preserve">RALO SIFONADO CILINDRICO, PVC, 100 X 40 MM,  COM GRELHA REDONDA BRANCA                                                                                                                                                                                                                                                                                                                                                                                                                                    </v>
          </cell>
          <cell r="C11266" t="str">
            <v xml:space="preserve">UN    </v>
          </cell>
          <cell r="D11266" t="str">
            <v>CR</v>
          </cell>
          <cell r="E11266" t="str">
            <v>7,30</v>
          </cell>
        </row>
        <row r="11267">
          <cell r="A11267">
            <v>11745</v>
          </cell>
          <cell r="B11267" t="str">
            <v xml:space="preserve">RALO SIFONADO QUADRADO, PVC, 100 X 53 MM, SAIDA 40 MM, COM GRELHA QUADRADA BRANCA                                                                                                                                                                                                                                                                                                                                                                                                                         </v>
          </cell>
          <cell r="C11267" t="str">
            <v xml:space="preserve">UN    </v>
          </cell>
          <cell r="D11267" t="str">
            <v>CR</v>
          </cell>
          <cell r="E11267" t="str">
            <v>9,62</v>
          </cell>
        </row>
        <row r="11268">
          <cell r="A11268">
            <v>11743</v>
          </cell>
          <cell r="B11268" t="str">
            <v xml:space="preserve">RALO SIFONADO REDONDO CONICO, PVC, 100 X 40 MM, COM GRELHA REDONDA BRANCA                                                                                                                                                                                                                                                                                                                                                                                                                                 </v>
          </cell>
          <cell r="C11268" t="str">
            <v xml:space="preserve">UN    </v>
          </cell>
          <cell r="D11268" t="str">
            <v>CR</v>
          </cell>
          <cell r="E11268" t="str">
            <v>6,13</v>
          </cell>
        </row>
        <row r="11269">
          <cell r="A11269">
            <v>40985</v>
          </cell>
          <cell r="B11269" t="str">
            <v xml:space="preserve">RASTELEIRO (MENSALISTA)                                                                                                                                                                                                                                                                                                                                                                                                                                                                                   </v>
          </cell>
          <cell r="C11269" t="str">
            <v xml:space="preserve">MES   </v>
          </cell>
          <cell r="D11269" t="str">
            <v>CR</v>
          </cell>
          <cell r="E11269" t="str">
            <v>2.194,06</v>
          </cell>
        </row>
        <row r="11270">
          <cell r="A11270">
            <v>44502</v>
          </cell>
          <cell r="B11270" t="str">
            <v xml:space="preserve">RASTELEIRO HORISTA                                                                                                                                                                                                                                                                                                                                                                                                                                                                                        </v>
          </cell>
          <cell r="C11270" t="str">
            <v xml:space="preserve">H     </v>
          </cell>
          <cell r="D11270" t="str">
            <v>CR</v>
          </cell>
          <cell r="E11270" t="str">
            <v>12,42</v>
          </cell>
        </row>
        <row r="11271">
          <cell r="A11271">
            <v>1088</v>
          </cell>
          <cell r="B11271" t="str">
            <v xml:space="preserve">REATOR ELETRONICO BIVOLT PARA 1 LAMPADA FLUORESCENTE DE 18/20 W                                                                                                                                                                                                                                                                                                                                                                                                                                           </v>
          </cell>
          <cell r="C11271" t="str">
            <v xml:space="preserve">UN    </v>
          </cell>
          <cell r="D11271" t="str">
            <v>AS</v>
          </cell>
          <cell r="E11271" t="str">
            <v>30,21</v>
          </cell>
        </row>
        <row r="11272">
          <cell r="A11272">
            <v>1087</v>
          </cell>
          <cell r="B11272" t="str">
            <v xml:space="preserve">REATOR ELETRONICO BIVOLT PARA 1 LAMPADA FLUORESCENTE DE 36/40 W                                                                                                                                                                                                                                                                                                                                                                                                                                           </v>
          </cell>
          <cell r="C11272" t="str">
            <v xml:space="preserve">UN    </v>
          </cell>
          <cell r="D11272" t="str">
            <v>AS</v>
          </cell>
          <cell r="E11272" t="str">
            <v>37,73</v>
          </cell>
        </row>
        <row r="11273">
          <cell r="A11273">
            <v>38777</v>
          </cell>
          <cell r="B11273" t="str">
            <v xml:space="preserve">REATOR ELETRONICO BIVOLT PARA 2 LAMPADAS FLUORESCENTES DE 14 W                                                                                                                                                                                                                                                                                                                                                                                                                                            </v>
          </cell>
          <cell r="C11273" t="str">
            <v xml:space="preserve">UN    </v>
          </cell>
          <cell r="D11273" t="str">
            <v>AS</v>
          </cell>
          <cell r="E11273" t="str">
            <v>75,15</v>
          </cell>
        </row>
        <row r="11274">
          <cell r="A11274">
            <v>1086</v>
          </cell>
          <cell r="B11274" t="str">
            <v xml:space="preserve">REATOR ELETRONICO BIVOLT PARA 2 LAMPADAS FLUORESCENTES DE 18/20 W                                                                                                                                                                                                                                                                                                                                                                                                                                         </v>
          </cell>
          <cell r="C11274" t="str">
            <v xml:space="preserve">UN    </v>
          </cell>
          <cell r="D11274" t="str">
            <v>AS</v>
          </cell>
          <cell r="E11274" t="str">
            <v>39,66</v>
          </cell>
        </row>
        <row r="11275">
          <cell r="A11275">
            <v>1079</v>
          </cell>
          <cell r="B11275" t="str">
            <v xml:space="preserve">REATOR ELETRONICO BIVOLT PARA 2 LAMPADAS FLUORESCENTES DE 36/40 W                                                                                                                                                                                                                                                                                                                                                                                                                                         </v>
          </cell>
          <cell r="C11275" t="str">
            <v xml:space="preserve">UN    </v>
          </cell>
          <cell r="D11275" t="str">
            <v>AS</v>
          </cell>
          <cell r="E11275" t="str">
            <v>40,99</v>
          </cell>
        </row>
        <row r="11276">
          <cell r="A11276">
            <v>39374</v>
          </cell>
          <cell r="B11276" t="str">
            <v xml:space="preserve">REATOR INTERNO/INTEGRADO PARA LAMPADA VAPOR METALICO 400 W, ALTO FATOR DE POTENCIA                                                                                                                                                                                                                                                                                                                                                                                                                        </v>
          </cell>
          <cell r="C11276" t="str">
            <v xml:space="preserve">UN    </v>
          </cell>
          <cell r="D11276" t="str">
            <v xml:space="preserve">C </v>
          </cell>
          <cell r="E11276" t="str">
            <v>100,55</v>
          </cell>
        </row>
        <row r="11277">
          <cell r="A11277">
            <v>1082</v>
          </cell>
          <cell r="B11277" t="str">
            <v xml:space="preserve">REATOR P/ LAMPADA VAPOR DE SODIO 250W USO EXT                                                                                                                                                                                                                                                                                                                                                                                                                                                             </v>
          </cell>
          <cell r="C11277" t="str">
            <v xml:space="preserve">UN    </v>
          </cell>
          <cell r="D11277" t="str">
            <v>AS</v>
          </cell>
          <cell r="E11277" t="str">
            <v>257,71</v>
          </cell>
        </row>
        <row r="11278">
          <cell r="A11278">
            <v>12316</v>
          </cell>
          <cell r="B11278" t="str">
            <v xml:space="preserve">REATOR P/ 1 LAMPADA VAPOR DE MERCURIO 125W USO EXT                                                                                                                                                                                                                                                                                                                                                                                                                                                        </v>
          </cell>
          <cell r="C11278" t="str">
            <v xml:space="preserve">UN    </v>
          </cell>
          <cell r="D11278" t="str">
            <v>AS</v>
          </cell>
          <cell r="E11278" t="str">
            <v>118,12</v>
          </cell>
        </row>
        <row r="11279">
          <cell r="A11279">
            <v>12317</v>
          </cell>
          <cell r="B11279" t="str">
            <v xml:space="preserve">REATOR P/ 1 LAMPADA VAPOR DE MERCURIO 250W USO EXT                                                                                                                                                                                                                                                                                                                                                                                                                                                        </v>
          </cell>
          <cell r="C11279" t="str">
            <v xml:space="preserve">UN    </v>
          </cell>
          <cell r="D11279" t="str">
            <v>AS</v>
          </cell>
          <cell r="E11279" t="str">
            <v>140,86</v>
          </cell>
        </row>
        <row r="11280">
          <cell r="A11280">
            <v>12318</v>
          </cell>
          <cell r="B11280" t="str">
            <v xml:space="preserve">REATOR P/ 1 LAMPADA VAPOR DE MERCURIO 400W USO EXT                                                                                                                                                                                                                                                                                                                                                                                                                                                        </v>
          </cell>
          <cell r="C11280" t="str">
            <v xml:space="preserve">UN    </v>
          </cell>
          <cell r="D11280" t="str">
            <v>AS</v>
          </cell>
          <cell r="E11280" t="str">
            <v>162,27</v>
          </cell>
        </row>
        <row r="11281">
          <cell r="A11281">
            <v>5104</v>
          </cell>
          <cell r="B11281" t="str">
            <v xml:space="preserve">REBITE DE REPUXO EM ALUMINIO VAZADO, DIAMETRO 3,2 X 8 MM DE COMPRIMENTO (1KG = 1025 UNIDADES)                                                                                                                                                                                                                                                                                                                                                                                                             </v>
          </cell>
          <cell r="C11281" t="str">
            <v xml:space="preserve">KG    </v>
          </cell>
          <cell r="D11281" t="str">
            <v>AS</v>
          </cell>
          <cell r="E11281" t="str">
            <v>63,52</v>
          </cell>
        </row>
        <row r="11282">
          <cell r="A11282">
            <v>44530</v>
          </cell>
          <cell r="B11282" t="str">
            <v xml:space="preserve">REBOLO ABRASIVO RETO DE USO GERAL GRAO 36, DE 6 X 1 " ( DIAMETRO X ALTURA)                                                                                                                                                                                                                                                                                                                                                                                                                                </v>
          </cell>
          <cell r="C11282" t="str">
            <v xml:space="preserve">UN    </v>
          </cell>
          <cell r="D11282" t="str">
            <v>CR</v>
          </cell>
          <cell r="E11282" t="str">
            <v>68,07</v>
          </cell>
        </row>
        <row r="11283">
          <cell r="A11283">
            <v>2710</v>
          </cell>
          <cell r="B11283" t="str">
            <v xml:space="preserve">REBOLO ABRASIVO RETO DE USO GERAL GRAO 36, DE 6 X 3/4 " (DIAMETRO X ALTURA)                                                                                                                                                                                                                                                                                                                                                                                                                               </v>
          </cell>
          <cell r="C11283" t="str">
            <v xml:space="preserve">UN    </v>
          </cell>
          <cell r="D11283" t="str">
            <v>CR</v>
          </cell>
          <cell r="E11283" t="str">
            <v>54,36</v>
          </cell>
        </row>
        <row r="11284">
          <cell r="A11284">
            <v>14575</v>
          </cell>
          <cell r="B11284" t="str">
            <v xml:space="preserve">RECICLADORA DE ASFALTO A FRIO SOBRE RODAS, LARG. FRESAGEM 2,00 M, POT. 315 KW/422 HP                                                                                                                                                                                                                                                                                                                                                                                                                      </v>
          </cell>
          <cell r="C11284" t="str">
            <v xml:space="preserve">UN    </v>
          </cell>
          <cell r="D11284" t="str">
            <v>AS</v>
          </cell>
          <cell r="E11284" t="str">
            <v>5.682.927,11</v>
          </cell>
        </row>
        <row r="11285">
          <cell r="A11285">
            <v>20043</v>
          </cell>
          <cell r="B11285" t="str">
            <v xml:space="preserve">REDUCAO EXCENTRICA PVC, DN 100 X 50 MM, PARA ESGOTO PREDIAL                                                                                                                                                                                                                                                                                                                                                                                                                                               </v>
          </cell>
          <cell r="C11285" t="str">
            <v xml:space="preserve">UN    </v>
          </cell>
          <cell r="D11285" t="str">
            <v>CR</v>
          </cell>
          <cell r="E11285" t="str">
            <v>8,12</v>
          </cell>
        </row>
        <row r="11286">
          <cell r="A11286">
            <v>20044</v>
          </cell>
          <cell r="B11286" t="str">
            <v xml:space="preserve">REDUCAO EXCENTRICA PVC, DN 100 X 75 MM, PARA ESGOTO PREDIAL                                                                                                                                                                                                                                                                                                                                                                                                                                               </v>
          </cell>
          <cell r="C11286" t="str">
            <v xml:space="preserve">UN    </v>
          </cell>
          <cell r="D11286" t="str">
            <v>CR</v>
          </cell>
          <cell r="E11286" t="str">
            <v>9,42</v>
          </cell>
        </row>
        <row r="11287">
          <cell r="A11287">
            <v>20042</v>
          </cell>
          <cell r="B11287" t="str">
            <v xml:space="preserve">REDUCAO EXCENTRICA PVC, DN 75 X 50 MM, PARA ESGOTO PREDIAL                                                                                                                                                                                                                                                                                                                                                                                                                                                </v>
          </cell>
          <cell r="C11287" t="str">
            <v xml:space="preserve">UN    </v>
          </cell>
          <cell r="D11287" t="str">
            <v>CR</v>
          </cell>
          <cell r="E11287" t="str">
            <v>7,04</v>
          </cell>
        </row>
        <row r="11288">
          <cell r="A11288">
            <v>20046</v>
          </cell>
          <cell r="B11288" t="str">
            <v xml:space="preserve">REDUCAO EXCENTRICA PVC, SERIE R, DN 100 X 75 MM, PARA ESGOTO PREDIAL                                                                                                                                                                                                                                                                                                                                                                                                                                      </v>
          </cell>
          <cell r="C11288" t="str">
            <v xml:space="preserve">UN    </v>
          </cell>
          <cell r="D11288" t="str">
            <v>CR</v>
          </cell>
          <cell r="E11288" t="str">
            <v>16,68</v>
          </cell>
        </row>
        <row r="11289">
          <cell r="A11289">
            <v>20047</v>
          </cell>
          <cell r="B11289" t="str">
            <v xml:space="preserve">REDUCAO EXCENTRICA PVC, SERIE R, DN 150 X 100 MM, PARA ESGOTO PREDIAL                                                                                                                                                                                                                                                                                                                                                                                                                                     </v>
          </cell>
          <cell r="C11289" t="str">
            <v xml:space="preserve">UN    </v>
          </cell>
          <cell r="D11289" t="str">
            <v>CR</v>
          </cell>
          <cell r="E11289" t="str">
            <v>50,01</v>
          </cell>
        </row>
        <row r="11290">
          <cell r="A11290">
            <v>20045</v>
          </cell>
          <cell r="B11290" t="str">
            <v xml:space="preserve">REDUCAO EXCENTRICA PVC, SERIE R, DN 75 X 50 MM, PARA ESGOTO PREDIAL                                                                                                                                                                                                                                                                                                                                                                                                                                       </v>
          </cell>
          <cell r="C11290" t="str">
            <v xml:space="preserve">UN    </v>
          </cell>
          <cell r="D11290" t="str">
            <v>CR</v>
          </cell>
          <cell r="E11290" t="str">
            <v>8,44</v>
          </cell>
        </row>
        <row r="11291">
          <cell r="A11291">
            <v>20972</v>
          </cell>
          <cell r="B11291" t="str">
            <v xml:space="preserve">REDUCAO FIXA TIPO STORZ, ENGATE RAPIDO 2.1/2" X 1.1/2", EM LATAO, PARA INSTALACAO PREDIAL COMBATE A INCENDIO PREDIAL                                                                                                                                                                                                                                                                                                                                                                                      </v>
          </cell>
          <cell r="C11291" t="str">
            <v xml:space="preserve">UN    </v>
          </cell>
          <cell r="D11291" t="str">
            <v>CR</v>
          </cell>
          <cell r="E11291" t="str">
            <v>131,07</v>
          </cell>
        </row>
        <row r="11292">
          <cell r="A11292">
            <v>11321</v>
          </cell>
          <cell r="B11292" t="str">
            <v xml:space="preserve">REDUCAO PVC PBA, JE, PB, DN 100 X 50 / DE 110 X 60 MM, PARA REDE DE AGUA                                                                                                                                                                                                                                                                                                                                                                                                                                  </v>
          </cell>
          <cell r="C11292" t="str">
            <v xml:space="preserve">UN    </v>
          </cell>
          <cell r="D11292" t="str">
            <v>AS</v>
          </cell>
          <cell r="E11292" t="str">
            <v>24,08</v>
          </cell>
        </row>
        <row r="11293">
          <cell r="A11293">
            <v>11323</v>
          </cell>
          <cell r="B11293" t="str">
            <v xml:space="preserve">REDUCAO PVC PBA, JE, PB, DN 100 X 75 / DE 110 X 85 MM, PARA REDE DE AGUA                                                                                                                                                                                                                                                                                                                                                                                                                                  </v>
          </cell>
          <cell r="C11293" t="str">
            <v xml:space="preserve">UN    </v>
          </cell>
          <cell r="D11293" t="str">
            <v>AS</v>
          </cell>
          <cell r="E11293" t="str">
            <v>27,69</v>
          </cell>
        </row>
        <row r="11294">
          <cell r="A11294">
            <v>20327</v>
          </cell>
          <cell r="B11294" t="str">
            <v xml:space="preserve">REDUCAO PVC PBA, JE, PB, DN 75 X 50 / DE 85 X 60 MM, PARA REDE DE AGUA                                                                                                                                                                                                                                                                                                                                                                                                                                    </v>
          </cell>
          <cell r="C11294" t="str">
            <v xml:space="preserve">UN    </v>
          </cell>
          <cell r="D11294" t="str">
            <v>AS</v>
          </cell>
          <cell r="E11294" t="str">
            <v>15,72</v>
          </cell>
        </row>
        <row r="11295">
          <cell r="A11295">
            <v>13390</v>
          </cell>
          <cell r="B11295" t="str">
            <v xml:space="preserve">REFLETOR REDONDO EM ALUMINIO ANODIZADO PARA LAMPADA VAPOR DE MERCURIO/SODIO, CORPO EM ALUMINIO COM PINTURA EPOXI, PARA LAMPADA E-27 DE 300 W, COM SUPORTE REDONDO E ALCA REGULAVEL PARA FIXACAO.                                                                                                                                                                                                                                                                                                          </v>
          </cell>
          <cell r="C11295" t="str">
            <v xml:space="preserve">UN    </v>
          </cell>
          <cell r="D11295" t="str">
            <v>AS</v>
          </cell>
          <cell r="E11295" t="str">
            <v>149,07</v>
          </cell>
        </row>
        <row r="11296">
          <cell r="A11296">
            <v>6034</v>
          </cell>
          <cell r="B11296" t="str">
            <v xml:space="preserve">REGISTRO DE ESFERA DE PASSEIO, PVC PARA POLIETILENO, 20 MM                                                                                                                                                                                                                                                                                                                                                                                                                                                </v>
          </cell>
          <cell r="C11296" t="str">
            <v xml:space="preserve">UN    </v>
          </cell>
          <cell r="D11296" t="str">
            <v>CR</v>
          </cell>
          <cell r="E11296" t="str">
            <v>14,93</v>
          </cell>
        </row>
        <row r="11297">
          <cell r="A11297">
            <v>6036</v>
          </cell>
          <cell r="B11297" t="str">
            <v xml:space="preserve">REGISTRO DE ESFERA PVC, COM BORBOLETA, COM ROSCA EXTERNA, DE 1/2"                                                                                                                                                                                                                                                                                                                                                                                                                                         </v>
          </cell>
          <cell r="C11297" t="str">
            <v xml:space="preserve">UN    </v>
          </cell>
          <cell r="D11297" t="str">
            <v>CR</v>
          </cell>
          <cell r="E11297" t="str">
            <v>20,34</v>
          </cell>
        </row>
        <row r="11298">
          <cell r="A11298">
            <v>6031</v>
          </cell>
          <cell r="B11298" t="str">
            <v xml:space="preserve">REGISTRO DE ESFERA PVC, COM BORBOLETA, COM ROSCA EXTERNA, DE 3/4"                                                                                                                                                                                                                                                                                                                                                                                                                                         </v>
          </cell>
          <cell r="C11298" t="str">
            <v xml:space="preserve">UN    </v>
          </cell>
          <cell r="D11298" t="str">
            <v xml:space="preserve">C </v>
          </cell>
          <cell r="E11298" t="str">
            <v>23,90</v>
          </cell>
        </row>
        <row r="11299">
          <cell r="A11299">
            <v>6029</v>
          </cell>
          <cell r="B11299" t="str">
            <v xml:space="preserve">REGISTRO DE ESFERA PVC, COM CABECA QUADRADA, COM ROSCA EXTERNA, 1/2"                                                                                                                                                                                                                                                                                                                                                                                                                                      </v>
          </cell>
          <cell r="C11299" t="str">
            <v xml:space="preserve">UN    </v>
          </cell>
          <cell r="D11299" t="str">
            <v>CR</v>
          </cell>
          <cell r="E11299" t="str">
            <v>24,15</v>
          </cell>
        </row>
        <row r="11300">
          <cell r="A11300">
            <v>6033</v>
          </cell>
          <cell r="B11300" t="str">
            <v xml:space="preserve">REGISTRO DE ESFERA PVC, COM CABECA QUADRADA, COM ROSCA EXTERNA, 3/4"                                                                                                                                                                                                                                                                                                                                                                                                                                      </v>
          </cell>
          <cell r="C11300" t="str">
            <v xml:space="preserve">UN    </v>
          </cell>
          <cell r="D11300" t="str">
            <v>CR</v>
          </cell>
          <cell r="E11300" t="str">
            <v>31,83</v>
          </cell>
        </row>
        <row r="11301">
          <cell r="A11301">
            <v>11672</v>
          </cell>
          <cell r="B11301" t="str">
            <v xml:space="preserve">REGISTRO DE ESFERA, PVC, COM VOLANTE, VS, ROSCAVEL, DN 1 1/2", COM CORPO DIVIDIDO                                                                                                                                                                                                                                                                                                                                                                                                                         </v>
          </cell>
          <cell r="C11301" t="str">
            <v xml:space="preserve">UN    </v>
          </cell>
          <cell r="D11301" t="str">
            <v>CR</v>
          </cell>
          <cell r="E11301" t="str">
            <v>69,25</v>
          </cell>
        </row>
        <row r="11302">
          <cell r="A11302">
            <v>11669</v>
          </cell>
          <cell r="B11302" t="str">
            <v xml:space="preserve">REGISTRO DE ESFERA, PVC, COM VOLANTE, VS, ROSCAVEL, DN 1 1/4", COM CORPO DIVIDIDO                                                                                                                                                                                                                                                                                                                                                                                                                         </v>
          </cell>
          <cell r="C11302" t="str">
            <v xml:space="preserve">UN    </v>
          </cell>
          <cell r="D11302" t="str">
            <v>CR</v>
          </cell>
          <cell r="E11302" t="str">
            <v>65,95</v>
          </cell>
        </row>
        <row r="11303">
          <cell r="A11303">
            <v>11670</v>
          </cell>
          <cell r="B11303" t="str">
            <v xml:space="preserve">REGISTRO DE ESFERA, PVC, COM VOLANTE, VS, ROSCAVEL, DN 1/2", COM CORPO DIVIDIDO                                                                                                                                                                                                                                                                                                                                                                                                                           </v>
          </cell>
          <cell r="C11303" t="str">
            <v xml:space="preserve">UN    </v>
          </cell>
          <cell r="D11303" t="str">
            <v>CR</v>
          </cell>
          <cell r="E11303" t="str">
            <v>25,26</v>
          </cell>
        </row>
        <row r="11304">
          <cell r="A11304">
            <v>20055</v>
          </cell>
          <cell r="B11304" t="str">
            <v xml:space="preserve">REGISTRO DE ESFERA, PVC, COM VOLANTE, VS, ROSCAVEL, DN 1", COM CORPO DIVIDIDO                                                                                                                                                                                                                                                                                                                                                                                                                             </v>
          </cell>
          <cell r="C11304" t="str">
            <v xml:space="preserve">UN    </v>
          </cell>
          <cell r="D11304" t="str">
            <v>CR</v>
          </cell>
          <cell r="E11304" t="str">
            <v>49,39</v>
          </cell>
        </row>
        <row r="11305">
          <cell r="A11305">
            <v>11671</v>
          </cell>
          <cell r="B11305" t="str">
            <v xml:space="preserve">REGISTRO DE ESFERA, PVC, COM VOLANTE, VS, ROSCAVEL, DN 2", COM CORPO DIVIDIDO                                                                                                                                                                                                                                                                                                                                                                                                                             </v>
          </cell>
          <cell r="C11305" t="str">
            <v xml:space="preserve">UN    </v>
          </cell>
          <cell r="D11305" t="str">
            <v>CR</v>
          </cell>
          <cell r="E11305" t="str">
            <v>105,98</v>
          </cell>
        </row>
        <row r="11306">
          <cell r="A11306">
            <v>6032</v>
          </cell>
          <cell r="B11306" t="str">
            <v xml:space="preserve">REGISTRO DE ESFERA, PVC, COM VOLANTE, VS, ROSCAVEL, DN 3/4", COM CORPO DIVIDIDO                                                                                                                                                                                                                                                                                                                                                                                                                           </v>
          </cell>
          <cell r="C11306" t="str">
            <v xml:space="preserve">UN    </v>
          </cell>
          <cell r="D11306" t="str">
            <v>CR</v>
          </cell>
          <cell r="E11306" t="str">
            <v>30,27</v>
          </cell>
        </row>
        <row r="11307">
          <cell r="A11307">
            <v>11673</v>
          </cell>
          <cell r="B11307" t="str">
            <v xml:space="preserve">REGISTRO DE ESFERA, PVC, COM VOLANTE, VS, SOLDAVEL, DN 20 MM, COM CORPO DIVIDIDO                                                                                                                                                                                                                                                                                                                                                                                                                          </v>
          </cell>
          <cell r="C11307" t="str">
            <v xml:space="preserve">UN    </v>
          </cell>
          <cell r="D11307" t="str">
            <v>CR</v>
          </cell>
          <cell r="E11307" t="str">
            <v>23,84</v>
          </cell>
        </row>
        <row r="11308">
          <cell r="A11308">
            <v>11674</v>
          </cell>
          <cell r="B11308" t="str">
            <v xml:space="preserve">REGISTRO DE ESFERA, PVC, COM VOLANTE, VS, SOLDAVEL, DN 25 MM, COM CORPO DIVIDIDO                                                                                                                                                                                                                                                                                                                                                                                                                          </v>
          </cell>
          <cell r="C11308" t="str">
            <v xml:space="preserve">UN    </v>
          </cell>
          <cell r="D11308" t="str">
            <v>CR</v>
          </cell>
          <cell r="E11308" t="str">
            <v>30,70</v>
          </cell>
        </row>
        <row r="11309">
          <cell r="A11309">
            <v>11675</v>
          </cell>
          <cell r="B11309" t="str">
            <v xml:space="preserve">REGISTRO DE ESFERA, PVC, COM VOLANTE, VS, SOLDAVEL, DN 32 MM, COM CORPO DIVIDIDO                                                                                                                                                                                                                                                                                                                                                                                                                          </v>
          </cell>
          <cell r="C11309" t="str">
            <v xml:space="preserve">UN    </v>
          </cell>
          <cell r="D11309" t="str">
            <v>CR</v>
          </cell>
          <cell r="E11309" t="str">
            <v>48,73</v>
          </cell>
        </row>
        <row r="11310">
          <cell r="A11310">
            <v>11676</v>
          </cell>
          <cell r="B11310" t="str">
            <v xml:space="preserve">REGISTRO DE ESFERA, PVC, COM VOLANTE, VS, SOLDAVEL, DN 40 MM, COM CORPO DIVIDIDO                                                                                                                                                                                                                                                                                                                                                                                                                          </v>
          </cell>
          <cell r="C11310" t="str">
            <v xml:space="preserve">UN    </v>
          </cell>
          <cell r="D11310" t="str">
            <v>CR</v>
          </cell>
          <cell r="E11310" t="str">
            <v>65,18</v>
          </cell>
        </row>
        <row r="11311">
          <cell r="A11311">
            <v>11677</v>
          </cell>
          <cell r="B11311" t="str">
            <v xml:space="preserve">REGISTRO DE ESFERA, PVC, COM VOLANTE, VS, SOLDAVEL, DN 50 MM, COM CORPO DIVIDIDO                                                                                                                                                                                                                                                                                                                                                                                                                          </v>
          </cell>
          <cell r="C11311" t="str">
            <v xml:space="preserve">UN    </v>
          </cell>
          <cell r="D11311" t="str">
            <v>CR</v>
          </cell>
          <cell r="E11311" t="str">
            <v>67,31</v>
          </cell>
        </row>
        <row r="11312">
          <cell r="A11312">
            <v>11678</v>
          </cell>
          <cell r="B11312" t="str">
            <v xml:space="preserve">REGISTRO DE ESFERA, PVC, COM VOLANTE, VS, SOLDAVEL, DN 60 MM, COM CORPO DIVIDIDO                                                                                                                                                                                                                                                                                                                                                                                                                          </v>
          </cell>
          <cell r="C11312" t="str">
            <v xml:space="preserve">UN    </v>
          </cell>
          <cell r="D11312" t="str">
            <v>CR</v>
          </cell>
          <cell r="E11312" t="str">
            <v>123,28</v>
          </cell>
        </row>
        <row r="11313">
          <cell r="A11313">
            <v>6038</v>
          </cell>
          <cell r="B11313" t="str">
            <v xml:space="preserve">REGISTRO DE PRESSAO PVC, ROSCAVEL, VOLANTE SIMPLES, DE 1/2"                                                                                                                                                                                                                                                                                                                                                                                                                                               </v>
          </cell>
          <cell r="C11313" t="str">
            <v xml:space="preserve">UN    </v>
          </cell>
          <cell r="D11313" t="str">
            <v>CR</v>
          </cell>
          <cell r="E11313" t="str">
            <v>7,82</v>
          </cell>
        </row>
        <row r="11314">
          <cell r="A11314">
            <v>11718</v>
          </cell>
          <cell r="B11314" t="str">
            <v xml:space="preserve">REGISTRO DE PRESSAO PVC, ROSCAVEL, VOLANTE SIMPLES, DE 3/4"                                                                                                                                                                                                                                                                                                                                                                                                                                               </v>
          </cell>
          <cell r="C11314" t="str">
            <v xml:space="preserve">UN    </v>
          </cell>
          <cell r="D11314" t="str">
            <v>CR</v>
          </cell>
          <cell r="E11314" t="str">
            <v>22,30</v>
          </cell>
        </row>
        <row r="11315">
          <cell r="A11315">
            <v>6037</v>
          </cell>
          <cell r="B11315" t="str">
            <v xml:space="preserve">REGISTRO DE PRESSAO PVC, SOLDAVEL, VOLANTE SIMPLES, DE 20 MM                                                                                                                                                                                                                                                                                                                                                                                                                                              </v>
          </cell>
          <cell r="C11315" t="str">
            <v xml:space="preserve">UN    </v>
          </cell>
          <cell r="D11315" t="str">
            <v>CR</v>
          </cell>
          <cell r="E11315" t="str">
            <v>16,27</v>
          </cell>
        </row>
        <row r="11316">
          <cell r="A11316">
            <v>11719</v>
          </cell>
          <cell r="B11316" t="str">
            <v xml:space="preserve">REGISTRO DE PRESSAO PVC, SOLDAVEL, VOLANTE SIMPLES, DE 25 MM                                                                                                                                                                                                                                                                                                                                                                                                                                              </v>
          </cell>
          <cell r="C11316" t="str">
            <v xml:space="preserve">UN    </v>
          </cell>
          <cell r="D11316" t="str">
            <v>CR</v>
          </cell>
          <cell r="E11316" t="str">
            <v>18,09</v>
          </cell>
        </row>
        <row r="11317">
          <cell r="A11317">
            <v>6019</v>
          </cell>
          <cell r="B11317" t="str">
            <v xml:space="preserve">REGISTRO GAVETA BRUTO EM LATAO FORJADO, BITOLA 1 " (REF 1509)                                                                                                                                                                                                                                                                                                                                                                                                                                             </v>
          </cell>
          <cell r="C11317" t="str">
            <v xml:space="preserve">UN    </v>
          </cell>
          <cell r="D11317" t="str">
            <v>CR</v>
          </cell>
          <cell r="E11317" t="str">
            <v>61,46</v>
          </cell>
        </row>
        <row r="11318">
          <cell r="A11318">
            <v>6010</v>
          </cell>
          <cell r="B11318" t="str">
            <v xml:space="preserve">REGISTRO GAVETA BRUTO EM LATAO FORJADO, BITOLA 1 1/2 " (REF 1509)                                                                                                                                                                                                                                                                                                                                                                                                                                         </v>
          </cell>
          <cell r="C11318" t="str">
            <v xml:space="preserve">UN    </v>
          </cell>
          <cell r="D11318" t="str">
            <v>CR</v>
          </cell>
          <cell r="E11318" t="str">
            <v>105,75</v>
          </cell>
        </row>
        <row r="11319">
          <cell r="A11319">
            <v>6017</v>
          </cell>
          <cell r="B11319" t="str">
            <v xml:space="preserve">REGISTRO GAVETA BRUTO EM LATAO FORJADO, BITOLA 1 1/4 " (REF 1509)                                                                                                                                                                                                                                                                                                                                                                                                                                         </v>
          </cell>
          <cell r="C11319" t="str">
            <v xml:space="preserve">UN    </v>
          </cell>
          <cell r="D11319" t="str">
            <v>CR</v>
          </cell>
          <cell r="E11319" t="str">
            <v>83,76</v>
          </cell>
        </row>
        <row r="11320">
          <cell r="A11320">
            <v>6020</v>
          </cell>
          <cell r="B11320" t="str">
            <v xml:space="preserve">REGISTRO GAVETA BRUTO EM LATAO FORJADO, BITOLA 1/2 " (REF 1509)                                                                                                                                                                                                                                                                                                                                                                                                                                           </v>
          </cell>
          <cell r="C11320" t="str">
            <v xml:space="preserve">UN    </v>
          </cell>
          <cell r="D11320" t="str">
            <v>CR</v>
          </cell>
          <cell r="E11320" t="str">
            <v>36,91</v>
          </cell>
        </row>
        <row r="11321">
          <cell r="A11321">
            <v>6028</v>
          </cell>
          <cell r="B11321" t="str">
            <v xml:space="preserve">REGISTRO GAVETA BRUTO EM LATAO FORJADO, BITOLA 2 " (REF 1509)                                                                                                                                                                                                                                                                                                                                                                                                                                             </v>
          </cell>
          <cell r="C11321" t="str">
            <v xml:space="preserve">UN    </v>
          </cell>
          <cell r="D11321" t="str">
            <v>CR</v>
          </cell>
          <cell r="E11321" t="str">
            <v>147,29</v>
          </cell>
        </row>
        <row r="11322">
          <cell r="A11322">
            <v>6011</v>
          </cell>
          <cell r="B11322" t="str">
            <v xml:space="preserve">REGISTRO GAVETA BRUTO EM LATAO FORJADO, BITOLA 2 1/2 " (REF 1509)                                                                                                                                                                                                                                                                                                                                                                                                                                         </v>
          </cell>
          <cell r="C11322" t="str">
            <v xml:space="preserve">UN    </v>
          </cell>
          <cell r="D11322" t="str">
            <v>CR</v>
          </cell>
          <cell r="E11322" t="str">
            <v>305,47</v>
          </cell>
        </row>
        <row r="11323">
          <cell r="A11323">
            <v>6012</v>
          </cell>
          <cell r="B11323" t="str">
            <v xml:space="preserve">REGISTRO GAVETA BRUTO EM LATAO FORJADO, BITOLA 3 " (REF 1509)                                                                                                                                                                                                                                                                                                                                                                                                                                             </v>
          </cell>
          <cell r="C11323" t="str">
            <v xml:space="preserve">UN    </v>
          </cell>
          <cell r="D11323" t="str">
            <v>CR</v>
          </cell>
          <cell r="E11323" t="str">
            <v>369,83</v>
          </cell>
        </row>
        <row r="11324">
          <cell r="A11324">
            <v>6016</v>
          </cell>
          <cell r="B11324" t="str">
            <v xml:space="preserve">REGISTRO GAVETA BRUTO EM LATAO FORJADO, BITOLA 3/4 " (REF 1509)                                                                                                                                                                                                                                                                                                                                                                                                                                           </v>
          </cell>
          <cell r="C11324" t="str">
            <v xml:space="preserve">UN    </v>
          </cell>
          <cell r="D11324" t="str">
            <v>CR</v>
          </cell>
          <cell r="E11324" t="str">
            <v>38,94</v>
          </cell>
        </row>
        <row r="11325">
          <cell r="A11325">
            <v>6027</v>
          </cell>
          <cell r="B11325" t="str">
            <v xml:space="preserve">REGISTRO GAVETA BRUTO EM LATAO FORJADO, BITOLA 4 " (REF 1509)                                                                                                                                                                                                                                                                                                                                                                                                                                             </v>
          </cell>
          <cell r="C11325" t="str">
            <v xml:space="preserve">UN    </v>
          </cell>
          <cell r="D11325" t="str">
            <v>CR</v>
          </cell>
          <cell r="E11325" t="str">
            <v>770,59</v>
          </cell>
        </row>
        <row r="11326">
          <cell r="A11326">
            <v>6013</v>
          </cell>
          <cell r="B11326" t="str">
            <v xml:space="preserve">REGISTRO GAVETA COM ACABAMENTO E CANOPLA CROMADOS, SIMPLES, BITOLA 1 " (REF 1509)                                                                                                                                                                                                                                                                                                                                                                                                                         </v>
          </cell>
          <cell r="C11326" t="str">
            <v xml:space="preserve">UN    </v>
          </cell>
          <cell r="D11326" t="str">
            <v>CR</v>
          </cell>
          <cell r="E11326" t="str">
            <v>116,28</v>
          </cell>
        </row>
        <row r="11327">
          <cell r="A11327">
            <v>6015</v>
          </cell>
          <cell r="B11327" t="str">
            <v xml:space="preserve">REGISTRO GAVETA COM ACABAMENTO E CANOPLA CROMADOS, SIMPLES, BITOLA 1 1/2 " (REF 1509)                                                                                                                                                                                                                                                                                                                                                                                                                     </v>
          </cell>
          <cell r="C11327" t="str">
            <v xml:space="preserve">UN    </v>
          </cell>
          <cell r="D11327" t="str">
            <v>CR</v>
          </cell>
          <cell r="E11327" t="str">
            <v>169,10</v>
          </cell>
        </row>
        <row r="11328">
          <cell r="A11328">
            <v>6014</v>
          </cell>
          <cell r="B11328" t="str">
            <v xml:space="preserve">REGISTRO GAVETA COM ACABAMENTO E CANOPLA CROMADOS, SIMPLES, BITOLA 1 1/4 " (REF 1509)                                                                                                                                                                                                                                                                                                                                                                                                                     </v>
          </cell>
          <cell r="C11328" t="str">
            <v xml:space="preserve">UN    </v>
          </cell>
          <cell r="D11328" t="str">
            <v>CR</v>
          </cell>
          <cell r="E11328" t="str">
            <v>161,67</v>
          </cell>
        </row>
        <row r="11329">
          <cell r="A11329">
            <v>6006</v>
          </cell>
          <cell r="B11329" t="str">
            <v xml:space="preserve">REGISTRO GAVETA COM ACABAMENTO E CANOPLA CROMADOS, SIMPLES, BITOLA 1/2 " (REF 1509)                                                                                                                                                                                                                                                                                                                                                                                                                       </v>
          </cell>
          <cell r="C11329" t="str">
            <v xml:space="preserve">UN    </v>
          </cell>
          <cell r="D11329" t="str">
            <v>CR</v>
          </cell>
          <cell r="E11329" t="str">
            <v>84,20</v>
          </cell>
        </row>
        <row r="11330">
          <cell r="A11330">
            <v>6005</v>
          </cell>
          <cell r="B11330" t="str">
            <v xml:space="preserve">REGISTRO GAVETA COM ACABAMENTO E CANOPLA CROMADOS, SIMPLES, BITOLA 3/4 " (REF 1509)                                                                                                                                                                                                                                                                                                                                                                                                                       </v>
          </cell>
          <cell r="C11330" t="str">
            <v xml:space="preserve">UN    </v>
          </cell>
          <cell r="D11330" t="str">
            <v xml:space="preserve">C </v>
          </cell>
          <cell r="E11330" t="str">
            <v>94,99</v>
          </cell>
        </row>
        <row r="11331">
          <cell r="A11331">
            <v>11756</v>
          </cell>
          <cell r="B11331" t="str">
            <v xml:space="preserve">REGISTRO OU REGULADOR DE GAS COZINHA, VAZAO DE 2 KG/H, 2,8 KPA                                                                                                                                                                                                                                                                                                                                                                                                                                            </v>
          </cell>
          <cell r="C11331" t="str">
            <v xml:space="preserve">UN    </v>
          </cell>
          <cell r="D11331" t="str">
            <v>CR</v>
          </cell>
          <cell r="E11331" t="str">
            <v>45,37</v>
          </cell>
        </row>
        <row r="11332">
          <cell r="A11332">
            <v>10904</v>
          </cell>
          <cell r="B11332" t="str">
            <v xml:space="preserve">REGISTRO OU VALVULA GLOBO ANGULAR EM LATAO, PARA HIDRANTES EM INSTALACAO PREDIAL DE INCENDIO, 45 GRAUS, DIAMETRO DE 2 1/2", COM VOLANTE, CLASSE DE PRESSAO DE ATE 200 PSI                                                                                                                                                                                                                                                                                                                                 </v>
          </cell>
          <cell r="C11332" t="str">
            <v xml:space="preserve">UN    </v>
          </cell>
          <cell r="D11332" t="str">
            <v xml:space="preserve">C </v>
          </cell>
          <cell r="E11332" t="str">
            <v>183,50</v>
          </cell>
        </row>
        <row r="11333">
          <cell r="A11333">
            <v>11752</v>
          </cell>
          <cell r="B11333" t="str">
            <v xml:space="preserve">REGISTRO PRESSAO BRUTO EM LATAO FORJADO, BITOLA 1/2 " (REF 1400)                                                                                                                                                                                                                                                                                                                                                                                                                                          </v>
          </cell>
          <cell r="C11333" t="str">
            <v xml:space="preserve">UN    </v>
          </cell>
          <cell r="D11333" t="str">
            <v>CR</v>
          </cell>
          <cell r="E11333" t="str">
            <v>26,16</v>
          </cell>
        </row>
        <row r="11334">
          <cell r="A11334">
            <v>11753</v>
          </cell>
          <cell r="B11334" t="str">
            <v xml:space="preserve">REGISTRO PRESSAO BRUTO EM LATAO FORJADO, BITOLA 3/4 " (REF 1400)                                                                                                                                                                                                                                                                                                                                                                                                                                          </v>
          </cell>
          <cell r="C11334" t="str">
            <v xml:space="preserve">UN    </v>
          </cell>
          <cell r="D11334" t="str">
            <v>CR</v>
          </cell>
          <cell r="E11334" t="str">
            <v>31,23</v>
          </cell>
        </row>
        <row r="11335">
          <cell r="A11335">
            <v>6021</v>
          </cell>
          <cell r="B11335" t="str">
            <v xml:space="preserve">REGISTRO PRESSAO COM ACABAMENTO E CANOPLA CROMADA, SIMPLES, BITOLA 1/2 " (REF 1416)                                                                                                                                                                                                                                                                                                                                                                                                                       </v>
          </cell>
          <cell r="C11335" t="str">
            <v xml:space="preserve">UN    </v>
          </cell>
          <cell r="D11335" t="str">
            <v>CR</v>
          </cell>
          <cell r="E11335" t="str">
            <v>86,67</v>
          </cell>
        </row>
        <row r="11336">
          <cell r="A11336">
            <v>6024</v>
          </cell>
          <cell r="B11336" t="str">
            <v xml:space="preserve">REGISTRO PRESSAO COM ACABAMENTO E CANOPLA CROMADA, SIMPLES, BITOLA 3/4 " (REF 1416)                                                                                                                                                                                                                                                                                                                                                                                                                       </v>
          </cell>
          <cell r="C11336" t="str">
            <v xml:space="preserve">UN    </v>
          </cell>
          <cell r="D11336" t="str">
            <v>CR</v>
          </cell>
          <cell r="E11336" t="str">
            <v>89,59</v>
          </cell>
        </row>
        <row r="11337">
          <cell r="A11337">
            <v>38379</v>
          </cell>
          <cell r="B11337" t="str">
            <v xml:space="preserve">REGUA DE ALUMINIO PARA PEDREIRO 2 X 1 "                                                                                                                                                                                                                                                                                                                                                                                                                                                                   </v>
          </cell>
          <cell r="C11337" t="str">
            <v xml:space="preserve">M     </v>
          </cell>
          <cell r="D11337" t="str">
            <v>CR</v>
          </cell>
          <cell r="E11337" t="str">
            <v>82,73</v>
          </cell>
        </row>
        <row r="11338">
          <cell r="A11338">
            <v>13897</v>
          </cell>
          <cell r="B11338" t="str">
            <v xml:space="preserve">REGUA VIBRADORA DUPLA PARA CONCRETO A GASOLINA 5,5 HP, PESO DE 60 KG, COMPRIMENTO 4 M                                                                                                                                                                                                                                                                                                                                                                                                                     </v>
          </cell>
          <cell r="C11338" t="str">
            <v xml:space="preserve">UN    </v>
          </cell>
          <cell r="D11338" t="str">
            <v>AS</v>
          </cell>
          <cell r="E11338" t="str">
            <v>6.173,11</v>
          </cell>
        </row>
        <row r="11339">
          <cell r="A11339">
            <v>10640</v>
          </cell>
          <cell r="B11339" t="str">
            <v xml:space="preserve">REGUA VIBRATORIA DE CONCRETO TRELICADA, EQUIPADA COM MOTOR A GASOLINA DE 9 HP                                                                                                                                                                                                                                                                                                                                                                                                                             </v>
          </cell>
          <cell r="C11339" t="str">
            <v xml:space="preserve">UN    </v>
          </cell>
          <cell r="D11339" t="str">
            <v>AS</v>
          </cell>
          <cell r="E11339" t="str">
            <v>13.369,66</v>
          </cell>
        </row>
        <row r="11340">
          <cell r="A11340">
            <v>34357</v>
          </cell>
          <cell r="B11340" t="str">
            <v xml:space="preserve">REJUNTE CIMENTICIO, QUALQUER COR                                                                                                                                                                                                                                                                                                                                                                                                                                                                          </v>
          </cell>
          <cell r="C11340" t="str">
            <v xml:space="preserve">KG    </v>
          </cell>
          <cell r="D11340" t="str">
            <v>CR</v>
          </cell>
          <cell r="E11340" t="str">
            <v>4,16</v>
          </cell>
        </row>
        <row r="11341">
          <cell r="A11341">
            <v>37329</v>
          </cell>
          <cell r="B11341" t="str">
            <v xml:space="preserve">REJUNTE EPOXI, QUALQUER COR                                                                                                                                                                                                                                                                                                                                                                                                                                                                               </v>
          </cell>
          <cell r="C11341" t="str">
            <v xml:space="preserve">KG    </v>
          </cell>
          <cell r="D11341" t="str">
            <v>CR</v>
          </cell>
          <cell r="E11341" t="str">
            <v>87,80</v>
          </cell>
        </row>
        <row r="11342">
          <cell r="A11342">
            <v>2510</v>
          </cell>
          <cell r="B11342" t="str">
            <v xml:space="preserve">RELE FOTOELETRICO INTERNO E EXTERNO BIVOLT 1000 W, DE CONECTOR, SEM BASE                                                                                                                                                                                                                                                                                                                                                                                                                                  </v>
          </cell>
          <cell r="C11342" t="str">
            <v xml:space="preserve">UN    </v>
          </cell>
          <cell r="D11342" t="str">
            <v>AS</v>
          </cell>
          <cell r="E11342" t="str">
            <v>37,33</v>
          </cell>
        </row>
        <row r="11343">
          <cell r="A11343">
            <v>12359</v>
          </cell>
          <cell r="B11343" t="str">
            <v xml:space="preserve">RELE TERMICO BIMETAL PARA USO EM MOTORES TRIFASICOS, TENSAO 380 V, POTENCIA ATE 15 CV, CORRENTE NOMINAL MAXIMA 22 A                                                                                                                                                                                                                                                                                                                                                                                       </v>
          </cell>
          <cell r="C11343" t="str">
            <v xml:space="preserve">UN    </v>
          </cell>
          <cell r="D11343" t="str">
            <v>CR</v>
          </cell>
          <cell r="E11343" t="str">
            <v>106,47</v>
          </cell>
        </row>
        <row r="11344">
          <cell r="A11344">
            <v>7353</v>
          </cell>
          <cell r="B11344" t="str">
            <v xml:space="preserve">RESINA ACRILICA PREMIUM BASE AGUA - COR BRANCA                                                                                                                                                                                                                                                                                                                                                                                                                                                            </v>
          </cell>
          <cell r="C11344" t="str">
            <v xml:space="preserve">L     </v>
          </cell>
          <cell r="D11344" t="str">
            <v>CR</v>
          </cell>
          <cell r="E11344" t="str">
            <v>24,50</v>
          </cell>
        </row>
        <row r="11345">
          <cell r="A11345">
            <v>36144</v>
          </cell>
          <cell r="B11345" t="str">
            <v xml:space="preserve">RESPIRADOR DESCARTAVEL SEM VALVULA DE EXALACAO, PFF 1                                                                                                                                                                                                                                                                                                                                                                                                                                                     </v>
          </cell>
          <cell r="C11345" t="str">
            <v xml:space="preserve">UN    </v>
          </cell>
          <cell r="D11345" t="str">
            <v>CR</v>
          </cell>
          <cell r="E11345" t="str">
            <v>1,73</v>
          </cell>
        </row>
        <row r="11346">
          <cell r="A11346">
            <v>10518</v>
          </cell>
          <cell r="B11346" t="str">
            <v xml:space="preserve">RETARDO PARA CORDEL DETONANTE                                                                                                                                                                                                                                                                                                                                                                                                                                                                             </v>
          </cell>
          <cell r="C11346" t="str">
            <v xml:space="preserve">UN    </v>
          </cell>
          <cell r="D11346" t="str">
            <v>AS</v>
          </cell>
          <cell r="E11346" t="str">
            <v>116,96</v>
          </cell>
        </row>
        <row r="11347">
          <cell r="A11347">
            <v>36530</v>
          </cell>
          <cell r="B11347" t="str">
            <v xml:space="preserve">RETROESCAVADEIRA SOBRE RODAS COM CARREGADEIRA, TRACAO 4 X 2, POTENCIA LIQUIDA 79 HP, PESO OPERACIONAL MINIMO DE 6570 KG, CAPACIDADE DA CARREGADEIRA DE 1,00 M3 E DA  RETROESCAVADEIRA MINIMA DE 0,20 M3, PROFUNDIDADE DE ESCAVACAO MAXIMA DE 4,37 M                                                                                                                                                                                                                                                       </v>
          </cell>
          <cell r="C11347" t="str">
            <v xml:space="preserve">UN    </v>
          </cell>
          <cell r="D11347" t="str">
            <v>AS</v>
          </cell>
          <cell r="E11347" t="str">
            <v>387.219,50</v>
          </cell>
        </row>
        <row r="11348">
          <cell r="A11348">
            <v>6046</v>
          </cell>
          <cell r="B11348"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11348" t="str">
            <v xml:space="preserve">UN    </v>
          </cell>
          <cell r="D11348" t="str">
            <v>AS</v>
          </cell>
          <cell r="E11348" t="str">
            <v>420.000,00</v>
          </cell>
        </row>
        <row r="11349">
          <cell r="A11349">
            <v>36531</v>
          </cell>
          <cell r="B11349" t="str">
            <v xml:space="preserve">RETROESCAVADEIRA SOBRE RODAS COM CARREGADEIRA, TRACAO 4 X 4, POTENCIA LIQUIDA 88 HP, PESO OPERACIONAL MINIMO DE 6674 KG, CAPACIDADE DA CARREGADEIRA DE 1,00 M3 E DA  RETROESCAVADEIRA MINIMA DE 0,26 M3, PROFUNDIDADE DE ESCAVACAO MAXIMA DE 4,37 M                                                                                                                                                                                                                                                       </v>
          </cell>
          <cell r="C11349" t="str">
            <v xml:space="preserve">UN    </v>
          </cell>
          <cell r="D11349" t="str">
            <v>AS</v>
          </cell>
          <cell r="E11349" t="str">
            <v>435.365,82</v>
          </cell>
        </row>
        <row r="11350">
          <cell r="A11350">
            <v>34684</v>
          </cell>
          <cell r="B11350" t="str">
            <v xml:space="preserve">REVESTIMENTO DE PAREDE EM GRANILITE, MARMORITE OU GRANITINA - ESP = 5 MM (INCLUSO EXECUCAO)                                                                                                                                                                                                                                                                                                                                                                                                               </v>
          </cell>
          <cell r="C11350" t="str">
            <v xml:space="preserve">M2    </v>
          </cell>
          <cell r="D11350" t="str">
            <v>AS</v>
          </cell>
          <cell r="E11350" t="str">
            <v>256,62</v>
          </cell>
        </row>
        <row r="11351">
          <cell r="A11351">
            <v>34683</v>
          </cell>
          <cell r="B11351" t="str">
            <v xml:space="preserve">REVESTIMENTO DE PAREDE EM GRANILITE, MARMORITE OU GRANITINA COLORIDO - ESP = 5 MM (INCLUSO EXECUCAO)                                                                                                                                                                                                                                                                                                                                                                                                      </v>
          </cell>
          <cell r="C11351" t="str">
            <v xml:space="preserve">M2    </v>
          </cell>
          <cell r="D11351" t="str">
            <v>AS</v>
          </cell>
          <cell r="E11351" t="str">
            <v>160,39</v>
          </cell>
        </row>
        <row r="11352">
          <cell r="A11352">
            <v>533</v>
          </cell>
          <cell r="B11352" t="str">
            <v xml:space="preserve">REVESTIMENTO EM CERAMICA ESMALTADA COMERCIAL, PEI MENOR OU IGUAL A 3, FORMATO MENOR OU IGUAL A 2025 CM2                                                                                                                                                                                                                                                                                                                                                                                                   </v>
          </cell>
          <cell r="C11352" t="str">
            <v xml:space="preserve">M2    </v>
          </cell>
          <cell r="D11352" t="str">
            <v>CR</v>
          </cell>
          <cell r="E11352" t="str">
            <v>27,18</v>
          </cell>
        </row>
        <row r="11353">
          <cell r="A11353">
            <v>10515</v>
          </cell>
          <cell r="B11353" t="str">
            <v xml:space="preserve">REVESTIMENTO EM CERAMICA ESMALTADA EXTRA, PEI MAIOR OU IGUAL 4, FORMATO MAIOR A 2025 CM2                                                                                                                                                                                                                                                                                                                                                                                                                  </v>
          </cell>
          <cell r="C11353" t="str">
            <v xml:space="preserve">M2    </v>
          </cell>
          <cell r="D11353" t="str">
            <v>CR</v>
          </cell>
          <cell r="E11353" t="str">
            <v>51,28</v>
          </cell>
        </row>
        <row r="11354">
          <cell r="A11354">
            <v>536</v>
          </cell>
          <cell r="B11354" t="str">
            <v xml:space="preserve">REVESTIMENTO EM CERAMICA ESMALTADA EXTRA, PEI MENOR OU IGUAL A 3, FORMATO MENOR OU IGUAL A 2025 CM2                                                                                                                                                                                                                                                                                                                                                                                                       </v>
          </cell>
          <cell r="C11354" t="str">
            <v xml:space="preserve">M2    </v>
          </cell>
          <cell r="D11354" t="str">
            <v xml:space="preserve">C </v>
          </cell>
          <cell r="E11354" t="str">
            <v>37,10</v>
          </cell>
        </row>
        <row r="11355">
          <cell r="A11355">
            <v>153</v>
          </cell>
          <cell r="B11355" t="str">
            <v xml:space="preserve">REVESTIMENTO EPOXI DE ALTA RESISTENCIA QUIMICA, ISENTO DE SOLVENTES, BICOMPONENTE                                                                                                                                                                                                                                                                                                                                                                                                                         </v>
          </cell>
          <cell r="C11355" t="str">
            <v xml:space="preserve">L     </v>
          </cell>
          <cell r="D11355" t="str">
            <v>CR</v>
          </cell>
          <cell r="E11355" t="str">
            <v>148,50</v>
          </cell>
        </row>
        <row r="11356">
          <cell r="A11356">
            <v>34682</v>
          </cell>
          <cell r="B11356" t="str">
            <v xml:space="preserve">REVESTIMENTO PARA ESCADA EM GRANILITE, MARMORITE OU GRANITINA ESP = 8 MM (INCLUSO EXECUCAO)                                                                                                                                                                                                                                                                                                                                                                                                               </v>
          </cell>
          <cell r="C11356" t="str">
            <v xml:space="preserve">M2    </v>
          </cell>
          <cell r="D11356" t="str">
            <v>AS</v>
          </cell>
          <cell r="E11356" t="str">
            <v>122,65</v>
          </cell>
        </row>
        <row r="11357">
          <cell r="A11357">
            <v>20205</v>
          </cell>
          <cell r="B11357" t="str">
            <v xml:space="preserve">RIPA APARELHADA *1,5 X 5* CM, EM MACARANDUBA/MASSARANDUBA, ANGELIM OU EQUIVALENTE DA REGIAO                                                                                                                                                                                                                                                                                                                                                                                                               </v>
          </cell>
          <cell r="C11357" t="str">
            <v xml:space="preserve">M     </v>
          </cell>
          <cell r="D11357" t="str">
            <v>CR</v>
          </cell>
          <cell r="E11357" t="str">
            <v>1,78</v>
          </cell>
        </row>
        <row r="11358">
          <cell r="A11358">
            <v>4412</v>
          </cell>
          <cell r="B11358" t="str">
            <v xml:space="preserve">RIPA NAO APARELHADA *1 X 3* CM, EM MACARANDUBA/MASSARANDUBA, ANGELIM OU EQUIVALENTE DA REGIAO - BRUTA                                                                                                                                                                                                                                                                                                                                                                                                     </v>
          </cell>
          <cell r="C11358" t="str">
            <v xml:space="preserve">M     </v>
          </cell>
          <cell r="D11358" t="str">
            <v>CR</v>
          </cell>
          <cell r="E11358" t="str">
            <v>1,06</v>
          </cell>
        </row>
        <row r="11359">
          <cell r="A11359">
            <v>4408</v>
          </cell>
          <cell r="B11359" t="str">
            <v xml:space="preserve">RIPA NAO APARELHADA, *1,5 X 5* CM, EM MACARANDUBA/MASSARANDUBA, ANGELIM OU EQUIVALENTE DA REGIAO - BRUTA                                                                                                                                                                                                                                                                                                                                                                                                  </v>
          </cell>
          <cell r="C11359" t="str">
            <v xml:space="preserve">M     </v>
          </cell>
          <cell r="D11359" t="str">
            <v>CR</v>
          </cell>
          <cell r="E11359" t="str">
            <v>1,33</v>
          </cell>
        </row>
        <row r="11360">
          <cell r="A11360">
            <v>36250</v>
          </cell>
          <cell r="B11360" t="str">
            <v xml:space="preserve">RODAFORRO EM PVC, PARA FORRO DE PVC, COMPRIMENTO 6 M                                                                                                                                                                                                                                                                                                                                                                                                                                                      </v>
          </cell>
          <cell r="C11360" t="str">
            <v xml:space="preserve">M     </v>
          </cell>
          <cell r="D11360" t="str">
            <v>CR</v>
          </cell>
          <cell r="E11360" t="str">
            <v>5,02</v>
          </cell>
        </row>
        <row r="11361">
          <cell r="A11361">
            <v>10857</v>
          </cell>
          <cell r="B11361" t="str">
            <v xml:space="preserve">RODAPE ARDOSIA, CINZA, 10 CM, E= *1CM                                                                                                                                                                                                                                                                                                                                                                                                                                                                     </v>
          </cell>
          <cell r="C11361" t="str">
            <v xml:space="preserve">M     </v>
          </cell>
          <cell r="D11361" t="str">
            <v>AS</v>
          </cell>
          <cell r="E11361" t="str">
            <v>12,46</v>
          </cell>
        </row>
        <row r="11362">
          <cell r="A11362">
            <v>4803</v>
          </cell>
          <cell r="B11362" t="str">
            <v xml:space="preserve">RODAPE DE BORRACHA LISO, H = 70 MM, E = *2* MM, PARA ARGAMASSA, PRETO                                                                                                                                                                                                                                                                                                                                                                                                                                     </v>
          </cell>
          <cell r="C11362" t="str">
            <v xml:space="preserve">M     </v>
          </cell>
          <cell r="D11362" t="str">
            <v>CR</v>
          </cell>
          <cell r="E11362" t="str">
            <v>47,06</v>
          </cell>
        </row>
        <row r="11363">
          <cell r="A11363">
            <v>6186</v>
          </cell>
          <cell r="B11363" t="str">
            <v xml:space="preserve">RODAPE DE MADEIRA MACICA CUMARU/IPE CHAMPANHE OU EQUIVALENTE DA REGIAO, *1,5 X 7 CM                                                                                                                                                                                                                                                                                                                                                                                                                       </v>
          </cell>
          <cell r="C11363" t="str">
            <v xml:space="preserve">M     </v>
          </cell>
          <cell r="D11363" t="str">
            <v>AS</v>
          </cell>
          <cell r="E11363" t="str">
            <v>18,05</v>
          </cell>
        </row>
        <row r="11364">
          <cell r="A11364">
            <v>4829</v>
          </cell>
          <cell r="B11364" t="str">
            <v xml:space="preserve">RODAPE EM MARMORE, POLIDO, BRANCO COMUM, L= *7* CM, E=  *2* CM, CORTE RETO                                                                                                                                                                                                                                                                                                                                                                                                                                </v>
          </cell>
          <cell r="C11364" t="str">
            <v xml:space="preserve">M     </v>
          </cell>
          <cell r="D11364" t="str">
            <v>CR</v>
          </cell>
          <cell r="E11364" t="str">
            <v>51,21</v>
          </cell>
        </row>
        <row r="11365">
          <cell r="A11365">
            <v>39829</v>
          </cell>
          <cell r="B11365" t="str">
            <v xml:space="preserve">RODAPE EM POLIESTIRENO, BRANCO, H = *5* CM, E = *1,5* CM                                                                                                                                                                                                                                                                                                                                                                                                                                                  </v>
          </cell>
          <cell r="C11365" t="str">
            <v xml:space="preserve">M     </v>
          </cell>
          <cell r="D11365" t="str">
            <v xml:space="preserve">C </v>
          </cell>
          <cell r="E11365" t="str">
            <v>56,15</v>
          </cell>
        </row>
        <row r="11366">
          <cell r="A11366">
            <v>20231</v>
          </cell>
          <cell r="B11366" t="str">
            <v xml:space="preserve">RODAPE OU RODABANCADA EM GRANITO, POLIDO, TIPO ANDORINHA/ QUARTZ/ CASTELO/ CORUMBA OU OUTROS EQUIVALENTES DA REGIAO, H= 10 CM, E=  *2,0* CM                                                                                                                                                                                                                                                                                                                                                               </v>
          </cell>
          <cell r="C11366" t="str">
            <v xml:space="preserve">M     </v>
          </cell>
          <cell r="D11366" t="str">
            <v>AS</v>
          </cell>
          <cell r="E11366" t="str">
            <v>66,98</v>
          </cell>
        </row>
        <row r="11367">
          <cell r="A11367">
            <v>4804</v>
          </cell>
          <cell r="B11367" t="str">
            <v xml:space="preserve">RODAPE PLANO PARA PISO VINILICO, H = 5 CM                                                                                                                                                                                                                                                                                                                                                                                                                                                                 </v>
          </cell>
          <cell r="C11367" t="str">
            <v xml:space="preserve">M     </v>
          </cell>
          <cell r="D11367" t="str">
            <v>CR</v>
          </cell>
          <cell r="E11367" t="str">
            <v>36,13</v>
          </cell>
        </row>
        <row r="11368">
          <cell r="A11368">
            <v>34680</v>
          </cell>
          <cell r="B11368" t="str">
            <v xml:space="preserve">RODAPE PRE-MOLDADO DE GRANILITE, MARMORITE OU GRANITINA L = 10 CM                                                                                                                                                                                                                                                                                                                                                                                                                                         </v>
          </cell>
          <cell r="C11368" t="str">
            <v xml:space="preserve">M     </v>
          </cell>
          <cell r="D11368" t="str">
            <v>AS</v>
          </cell>
          <cell r="E11368" t="str">
            <v>37,73</v>
          </cell>
        </row>
        <row r="11369">
          <cell r="A11369">
            <v>11573</v>
          </cell>
          <cell r="B11369" t="str">
            <v xml:space="preserve">RODIZIO TIPO NAPOLEAO PARA JANELAS DE CORRER, EM ZAMAC, COMPRIMENTO DE APROX 60 CM, COM ROLAMENTO EM ACO                                                                                                                                                                                                                                                                                                                                                                                                  </v>
          </cell>
          <cell r="C11369" t="str">
            <v xml:space="preserve">UN    </v>
          </cell>
          <cell r="D11369" t="str">
            <v>CR</v>
          </cell>
          <cell r="E11369" t="str">
            <v>5,88</v>
          </cell>
        </row>
        <row r="11370">
          <cell r="A11370">
            <v>38401</v>
          </cell>
          <cell r="B11370" t="str">
            <v xml:space="preserve">RODO PARA CHAO 40 CM COM CABO                                                                                                                                                                                                                                                                                                                                                                                                                                                                             </v>
          </cell>
          <cell r="C11370" t="str">
            <v xml:space="preserve">UN    </v>
          </cell>
          <cell r="D11370" t="str">
            <v>CR</v>
          </cell>
          <cell r="E11370" t="str">
            <v>13,71</v>
          </cell>
        </row>
        <row r="11371">
          <cell r="A11371">
            <v>11575</v>
          </cell>
          <cell r="B11371" t="str">
            <v xml:space="preserve">ROLDANA CONCAVA DUPLA, 4 RODAS, EM ZAMAC COM CHAPA DE LATAO, ROLAMENTOS EM ACO, PARA PORTAS E JANELAS DE CORRER                                                                                                                                                                                                                                                                                                                                                                                           </v>
          </cell>
          <cell r="C11371" t="str">
            <v xml:space="preserve">UN    </v>
          </cell>
          <cell r="D11371" t="str">
            <v>CR</v>
          </cell>
          <cell r="E11371" t="str">
            <v>56,72</v>
          </cell>
        </row>
        <row r="11372">
          <cell r="A11372">
            <v>38179</v>
          </cell>
          <cell r="B11372" t="str">
            <v xml:space="preserve">ROLDANA CONCAVA DUPLA, 4 RODAS, PARA PORTA DE CORRER, EM ZAMAC COM CHAPA DE ACO,  ROLAMENTO INTERNO BLINDADO DE ACO REVESTIDO EM NYLON                                                                                                                                                                                                                                                                                                                                                                    </v>
          </cell>
          <cell r="C11372" t="str">
            <v xml:space="preserve">UN    </v>
          </cell>
          <cell r="D11372" t="str">
            <v>CR</v>
          </cell>
          <cell r="E11372" t="str">
            <v>46,90</v>
          </cell>
        </row>
        <row r="11373">
          <cell r="A11373">
            <v>20256</v>
          </cell>
          <cell r="B11373" t="str">
            <v xml:space="preserve">ROLDANA PLASTICA COM PREGO, TAMANHO 30 X 30 MM, PARA INSTALACAO ELETRICA APARENTE                                                                                                                                                                                                                                                                                                                                                                                                                         </v>
          </cell>
          <cell r="C11373" t="str">
            <v xml:space="preserve">UN    </v>
          </cell>
          <cell r="D11373" t="str">
            <v>CR</v>
          </cell>
          <cell r="E11373" t="str">
            <v>0,30</v>
          </cell>
        </row>
        <row r="11374">
          <cell r="A11374">
            <v>14511</v>
          </cell>
          <cell r="B11374" t="str">
            <v xml:space="preserve">ROLO COMPACTADOR DE PNEUS, ESTATICO, PRESSAO VARIAVEL, POTENCIA 110 HP, PESO SEM/COM LASTRO 10,8/27 T, LARGURA DE ROLAGEM 2,30 M                                                                                                                                                                                                                                                                                                                                                                          </v>
          </cell>
          <cell r="C11374" t="str">
            <v xml:space="preserve">UN    </v>
          </cell>
          <cell r="D11374" t="str">
            <v>AS</v>
          </cell>
          <cell r="E11374" t="str">
            <v>979.036,57</v>
          </cell>
        </row>
        <row r="11375">
          <cell r="A11375">
            <v>10642</v>
          </cell>
          <cell r="B11375" t="str">
            <v xml:space="preserve">ROLO COMPACTADOR DE PNEUS, ESTATICO, PRESSAO VARIAVEL, POTENCIA 111 HP, PESO SEM/COM LASTRO 9,5/26,0 T, LARGURA DE ROLAGEM 1,90 M                                                                                                                                                                                                                                                                                                                                                                         </v>
          </cell>
          <cell r="C11375" t="str">
            <v xml:space="preserve">UN    </v>
          </cell>
          <cell r="D11375" t="str">
            <v>AS</v>
          </cell>
          <cell r="E11375" t="str">
            <v>922.300,00</v>
          </cell>
        </row>
        <row r="11376">
          <cell r="A11376">
            <v>14489</v>
          </cell>
          <cell r="B11376" t="str">
            <v xml:space="preserve">ROLO COMPACTADOR PE DE CARNEIRO VIBRATORIO, POTENCIA 125 HP, PESO OPERACIONAL SEM/COM LASTRO 11,95/13,30 T, IMPACTO DINAMICO 38,5/22,5 T, LARGURA DE TRABALHO 2,15 M                                                                                                                                                                                                                                                                                                                                      </v>
          </cell>
          <cell r="C11376" t="str">
            <v xml:space="preserve">UN    </v>
          </cell>
          <cell r="D11376" t="str">
            <v>AS</v>
          </cell>
          <cell r="E11376" t="str">
            <v>818.062,94</v>
          </cell>
        </row>
        <row r="11377">
          <cell r="A11377">
            <v>14513</v>
          </cell>
          <cell r="B11377" t="str">
            <v xml:space="preserve">ROLO COMPACTADOR PE DE CARNEIRO VIBRATORIO, POTENCIA 80 HP, PESO OPERACIONAL SEM/COM LASTRO 7,4/8,8 T, LARGURA DE TRABALHO 1,68 M                                                                                                                                                                                                                                                                                                                                                                         </v>
          </cell>
          <cell r="C11377" t="str">
            <v xml:space="preserve">UN    </v>
          </cell>
          <cell r="D11377" t="str">
            <v>AS</v>
          </cell>
          <cell r="E11377" t="str">
            <v>613.566,62</v>
          </cell>
        </row>
        <row r="11378">
          <cell r="A11378">
            <v>13600</v>
          </cell>
          <cell r="B11378" t="str">
            <v xml:space="preserve">ROLO COMPACTADOR VIBRATORIO DE UM CILINDRO LISO DE ACO, POTENCIA 125 HP, PESO SEM/COM LASTRO 10,75/12,92 T, IMPACTO DINAMICO 31,5/18,5 T, LARGURA TRABALHO 2,15 M                                                                                                                                                                                                                                                                                                                                         </v>
          </cell>
          <cell r="C11378" t="str">
            <v xml:space="preserve">UN    </v>
          </cell>
          <cell r="D11378" t="str">
            <v>AS</v>
          </cell>
          <cell r="E11378" t="str">
            <v>791.673,72</v>
          </cell>
        </row>
        <row r="11379">
          <cell r="A11379">
            <v>10646</v>
          </cell>
          <cell r="B11379" t="str">
            <v xml:space="preserve">ROLO COMPACTADOR VIBRATORIO DE UM CILINDRO, ACO LISO, POTENCIA 80 HP, PESO OPERACIONAL MAXIMO 8,1 T, IMPACTO DINAMICO 16,15/9,5 T, LARGURA TRABALHO 1,68 M                                                                                                                                                                                                                                                                                                                                                </v>
          </cell>
          <cell r="C11379" t="str">
            <v xml:space="preserve">UN    </v>
          </cell>
          <cell r="D11379" t="str">
            <v>AS</v>
          </cell>
          <cell r="E11379" t="str">
            <v>590.140,01</v>
          </cell>
        </row>
        <row r="11380">
          <cell r="A11380">
            <v>6070</v>
          </cell>
          <cell r="B11380" t="str">
            <v xml:space="preserve">ROLO COMPACTADOR VIBRATORIO PE DE CARNEIRO, COM CONTROLE REMOTO POR RADIO, POTENCIA  12,5 KW, PESO OPERACIONAL DE 1,675 T, LARGURA DE TRABALHO 0,85 M                                                                                                                                                                                                                                                                                                                                                     </v>
          </cell>
          <cell r="C11380" t="str">
            <v xml:space="preserve">UN    </v>
          </cell>
          <cell r="D11380" t="str">
            <v>AS</v>
          </cell>
          <cell r="E11380" t="str">
            <v>806.353,70</v>
          </cell>
        </row>
        <row r="11381">
          <cell r="A11381">
            <v>6069</v>
          </cell>
          <cell r="B11381" t="str">
            <v xml:space="preserve">ROLO COMPACTADOR VIBRATORIO REBOCAVEL, CILINDRO DE ACO LISO, POTENCIA DE TRACAO DE 65 CV, PESO DE 4,7 T, IMPACTO DINAMICO TOTAL DE 18,3 T, LARGURA DO ROLO 1,67 M                                                                                                                                                                                                                                                                                                                                         </v>
          </cell>
          <cell r="C11381" t="str">
            <v xml:space="preserve">UN    </v>
          </cell>
          <cell r="D11381" t="str">
            <v>AS</v>
          </cell>
          <cell r="E11381" t="str">
            <v>178.135,69</v>
          </cell>
        </row>
        <row r="11382">
          <cell r="A11382">
            <v>14626</v>
          </cell>
          <cell r="B11382" t="str">
            <v xml:space="preserve">ROLO COMPACTADOR VIBRATORIO TANDEM, ACO LISO, POTENCIA 125 HP, PESO SEM/COM LASTRO 10,20/11,65 T, LARGURA DE TRABALHO 1,73 M                                                                                                                                                                                                                                                                                                                                                                              </v>
          </cell>
          <cell r="C11382" t="str">
            <v xml:space="preserve">UN    </v>
          </cell>
          <cell r="D11382" t="str">
            <v>AS</v>
          </cell>
          <cell r="E11382" t="str">
            <v>882.772,89</v>
          </cell>
        </row>
        <row r="11383">
          <cell r="A11383">
            <v>6067</v>
          </cell>
          <cell r="B11383" t="str">
            <v xml:space="preserve">ROLO COMPACTADOR VIBRATORIO TANDEM, ACO LISO, POTENCIA 58 CV, PESO SEM/COM LASTRO 6,5/9,4 T, LARGURA DE TRABALHO 1,20 M                                                                                                                                                                                                                                                                                                                                                                                   </v>
          </cell>
          <cell r="C11383" t="str">
            <v xml:space="preserve">UN    </v>
          </cell>
          <cell r="D11383" t="str">
            <v>AS</v>
          </cell>
          <cell r="E11383" t="str">
            <v>724.664,29</v>
          </cell>
        </row>
        <row r="11384">
          <cell r="A11384">
            <v>38393</v>
          </cell>
          <cell r="B11384" t="str">
            <v xml:space="preserve">ROLO DE ESPUMA POLIESTER 23 CM (SEM CABO)                                                                                                                                                                                                                                                                                                                                                                                                                                                                 </v>
          </cell>
          <cell r="C11384" t="str">
            <v xml:space="preserve">UN    </v>
          </cell>
          <cell r="D11384" t="str">
            <v xml:space="preserve">C </v>
          </cell>
          <cell r="E11384" t="str">
            <v>17,74</v>
          </cell>
        </row>
        <row r="11385">
          <cell r="A11385">
            <v>38390</v>
          </cell>
          <cell r="B11385" t="str">
            <v xml:space="preserve">ROLO DE LA DE CARNEIRO 23 CM (SEM CABO)                                                                                                                                                                                                                                                                                                                                                                                                                                                                   </v>
          </cell>
          <cell r="C11385" t="str">
            <v xml:space="preserve">UN    </v>
          </cell>
          <cell r="D11385" t="str">
            <v>CR</v>
          </cell>
          <cell r="E11385" t="str">
            <v>39,34</v>
          </cell>
        </row>
        <row r="11386">
          <cell r="A11386">
            <v>36532</v>
          </cell>
          <cell r="B11386" t="str">
            <v xml:space="preserve">ROMPEDOR ELETRICO PESO 26 KG, POTENCIA OPERACIONAL DE 2,5 KW                                                                                                                                                                                                                                                                                                                                                                                                                                              </v>
          </cell>
          <cell r="C11386" t="str">
            <v xml:space="preserve">UN    </v>
          </cell>
          <cell r="D11386" t="str">
            <v>AS</v>
          </cell>
          <cell r="E11386" t="str">
            <v>24.258,80</v>
          </cell>
        </row>
        <row r="11387">
          <cell r="A11387">
            <v>11578</v>
          </cell>
          <cell r="B11387" t="str">
            <v xml:space="preserve">ROSETA QUADRADA, SEM FUROS, EM ACO INOX POLIDO, LARGURA APROXIMADA DE 50 MM, PARA FECHADURA DE PORTA - PARAFUSOS INCLUIDOS                                                                                                                                                                                                                                                                                                                                                                                </v>
          </cell>
          <cell r="C11387" t="str">
            <v xml:space="preserve">UN    </v>
          </cell>
          <cell r="D11387" t="str">
            <v>CR</v>
          </cell>
          <cell r="E11387" t="str">
            <v>12,24</v>
          </cell>
        </row>
        <row r="11388">
          <cell r="A11388">
            <v>11577</v>
          </cell>
          <cell r="B11388" t="str">
            <v xml:space="preserve">ROSETA REDONDA DE SOBREPOR, SEM FUROS, EM ACO INOX POLIDO, DIAMETRO APROXIMADO DE 50 MM, PARA FECHADURA DE PORTA - PARAFUSOS INCLUIDOS                                                                                                                                                                                                                                                                                                                                                                    </v>
          </cell>
          <cell r="C11388" t="str">
            <v xml:space="preserve">UN    </v>
          </cell>
          <cell r="D11388" t="str">
            <v>CR</v>
          </cell>
          <cell r="E11388" t="str">
            <v>11,69</v>
          </cell>
        </row>
        <row r="11389">
          <cell r="A11389">
            <v>42432</v>
          </cell>
          <cell r="B11389" t="str">
            <v xml:space="preserve">ROTACAO DIAGONAL DUPLA, APARELHO TRIPLO, EM TUBO DE ACO CARBONO, PINTURA NO PROCESSO ELETROSTATICO - EQUIPAMENTO DE GINASTICA PARA ACADEMIA AO AR LIVRE / ACADEMIA DA TERCEIRA IDADE - ATI                                                                                                                                                                                                                                                                                                                </v>
          </cell>
          <cell r="C11389" t="str">
            <v xml:space="preserve">UN    </v>
          </cell>
          <cell r="D11389" t="str">
            <v>AS</v>
          </cell>
          <cell r="E11389" t="str">
            <v>2.424,64</v>
          </cell>
        </row>
        <row r="11390">
          <cell r="A11390">
            <v>42437</v>
          </cell>
          <cell r="B11390" t="str">
            <v xml:space="preserve">ROTACAO VERTICAL DUPLO, EM TUBO DE ACO CARBONO, PINTURA NO PROCESSO ELETROSTATICO - EQUIPAMENTO DE GINASTICA PARA ACADEMIA AO AR LIVRE / ACADEMIA DA TERCEIRA IDADE - ATI                                                                                                                                                                                                                                                                                                                                 </v>
          </cell>
          <cell r="C11390" t="str">
            <v xml:space="preserve">UN    </v>
          </cell>
          <cell r="D11390" t="str">
            <v>AS</v>
          </cell>
          <cell r="E11390" t="str">
            <v>1.843,37</v>
          </cell>
        </row>
        <row r="11391">
          <cell r="A11391">
            <v>1116</v>
          </cell>
          <cell r="B11391" t="str">
            <v xml:space="preserve">RUFO EXTERNO DE CHAPA DE ACO GALVANIZADA NUM 26, CORTE 25 CM                                                                                                                                                                                                                                                                                                                                                                                                                                              </v>
          </cell>
          <cell r="C11391" t="str">
            <v xml:space="preserve">M     </v>
          </cell>
          <cell r="D11391" t="str">
            <v>CR</v>
          </cell>
          <cell r="E11391" t="str">
            <v>23,30</v>
          </cell>
        </row>
        <row r="11392">
          <cell r="A11392">
            <v>1115</v>
          </cell>
          <cell r="B11392" t="str">
            <v xml:space="preserve">RUFO EXTERNO DE CHAPA DE ACO GALVANIZADA NUM 26, CORTE 28 CM                                                                                                                                                                                                                                                                                                                                                                                                                                              </v>
          </cell>
          <cell r="C11392" t="str">
            <v xml:space="preserve">M     </v>
          </cell>
          <cell r="D11392" t="str">
            <v>CR</v>
          </cell>
          <cell r="E11392" t="str">
            <v>27,92</v>
          </cell>
        </row>
        <row r="11393">
          <cell r="A11393">
            <v>1113</v>
          </cell>
          <cell r="B11393" t="str">
            <v xml:space="preserve">RUFO EXTERNO/INTERNO DE CHAPA DE ACO GALVANIZADA NUM 26, CORTE 33 CM                                                                                                                                                                                                                                                                                                                                                                                                                                      </v>
          </cell>
          <cell r="C11393" t="str">
            <v xml:space="preserve">M     </v>
          </cell>
          <cell r="D11393" t="str">
            <v>CR</v>
          </cell>
          <cell r="E11393" t="str">
            <v>32,64</v>
          </cell>
        </row>
        <row r="11394">
          <cell r="A11394">
            <v>1114</v>
          </cell>
          <cell r="B11394" t="str">
            <v xml:space="preserve">RUFO INTERNO DE CHAPA DE ACO GALVANIZADA NUM 26, CORTE 50 CM                                                                                                                                                                                                                                                                                                                                                                                                                                              </v>
          </cell>
          <cell r="C11394" t="str">
            <v xml:space="preserve">M     </v>
          </cell>
          <cell r="D11394" t="str">
            <v>CR</v>
          </cell>
          <cell r="E11394" t="str">
            <v>38,88</v>
          </cell>
        </row>
        <row r="11395">
          <cell r="A11395">
            <v>40873</v>
          </cell>
          <cell r="B11395" t="str">
            <v xml:space="preserve">RUFO INTERNO/EXTERNO DE CHAPA DE ACO GALVANIZADA NUM 24, CORTE 25 CM                                                                                                                                                                                                                                                                                                                                                                                                                                      </v>
          </cell>
          <cell r="C11395" t="str">
            <v xml:space="preserve">M     </v>
          </cell>
          <cell r="D11395" t="str">
            <v>CR</v>
          </cell>
          <cell r="E11395" t="str">
            <v>30,43</v>
          </cell>
        </row>
        <row r="11396">
          <cell r="A11396">
            <v>20214</v>
          </cell>
          <cell r="B11396" t="str">
            <v xml:space="preserve">RUFO PARA TELHA ESTRUTURAL DE FIBROCIMENTO 1 ABA (SEM AMIANTO)                                                                                                                                                                                                                                                                                                                                                                                                                                            </v>
          </cell>
          <cell r="C11396" t="str">
            <v xml:space="preserve">UN    </v>
          </cell>
          <cell r="D11396" t="str">
            <v>CR</v>
          </cell>
          <cell r="E11396" t="str">
            <v>81,24</v>
          </cell>
        </row>
        <row r="11397">
          <cell r="A11397">
            <v>7237</v>
          </cell>
          <cell r="B11397" t="str">
            <v xml:space="preserve">RUFO PARA TELHA ONDULADA DE FIBROCIMENTO, E = 6 MM, ABA *260* MM, COMPRIMENTO 1100 MM (SEM AMIANTO)                                                                                                                                                                                                                                                                                                                                                                                                       </v>
          </cell>
          <cell r="C11397" t="str">
            <v xml:space="preserve">UN    </v>
          </cell>
          <cell r="D11397" t="str">
            <v>CR</v>
          </cell>
          <cell r="E11397" t="str">
            <v>79,53</v>
          </cell>
        </row>
        <row r="11398">
          <cell r="A11398">
            <v>11757</v>
          </cell>
          <cell r="B11398" t="str">
            <v xml:space="preserve">SABONETEIRA DE PAREDE EM METAL CROMADO                                                                                                                                                                                                                                                                                                                                                                                                                                                                    </v>
          </cell>
          <cell r="C11398" t="str">
            <v xml:space="preserve">UN    </v>
          </cell>
          <cell r="D11398" t="str">
            <v xml:space="preserve">C </v>
          </cell>
          <cell r="E11398" t="str">
            <v>66,45</v>
          </cell>
        </row>
        <row r="11399">
          <cell r="A11399">
            <v>11758</v>
          </cell>
          <cell r="B11399" t="str">
            <v xml:space="preserve">SABONETEIRA PLASTICA TIPO DISPENSER PARA SABONETE LIQUIDO COM RESERVATORIO 800 A 1500 ML                                                                                                                                                                                                                                                                                                                                                                                                                  </v>
          </cell>
          <cell r="C11399" t="str">
            <v xml:space="preserve">UN    </v>
          </cell>
          <cell r="D11399" t="str">
            <v xml:space="preserve">C </v>
          </cell>
          <cell r="E11399" t="str">
            <v>45,95</v>
          </cell>
        </row>
        <row r="11400">
          <cell r="A11400">
            <v>37526</v>
          </cell>
          <cell r="B11400" t="str">
            <v xml:space="preserve">SACO DE RAFIA PARA ENTULHO, NOVO, LISO (SEM CLICHE), *60 x 90* CM                                                                                                                                                                                                                                                                                                                                                                                                                                         </v>
          </cell>
          <cell r="C11400" t="str">
            <v xml:space="preserve">UN    </v>
          </cell>
          <cell r="D11400" t="str">
            <v>CR</v>
          </cell>
          <cell r="E11400" t="str">
            <v>2,66</v>
          </cell>
        </row>
        <row r="11401">
          <cell r="A11401">
            <v>6076</v>
          </cell>
          <cell r="B11401" t="str">
            <v xml:space="preserve">SAIBRO PARA ARGAMASSA (COLETADO NO COMERCIO)                                                                                                                                                                                                                                                                                                                                                                                                                                                              </v>
          </cell>
          <cell r="C11401" t="str">
            <v xml:space="preserve">M3    </v>
          </cell>
          <cell r="D11401" t="str">
            <v xml:space="preserve">C </v>
          </cell>
          <cell r="E11401" t="str">
            <v>71,25</v>
          </cell>
        </row>
        <row r="11402">
          <cell r="A11402">
            <v>13109</v>
          </cell>
          <cell r="B11402" t="str">
            <v xml:space="preserve">SAPATA DE PVC ADITIVADO NERVURADO D = 6"                                                                                                                                                                                                                                                                                                                                                                                                                                                                  </v>
          </cell>
          <cell r="C11402" t="str">
            <v xml:space="preserve">UN    </v>
          </cell>
          <cell r="D11402" t="str">
            <v>AS</v>
          </cell>
          <cell r="E11402" t="str">
            <v>270,93</v>
          </cell>
        </row>
        <row r="11403">
          <cell r="A11403">
            <v>13110</v>
          </cell>
          <cell r="B11403" t="str">
            <v xml:space="preserve">SAPATA DE PVC ADITIVADO NERVURADO D = 8"                                                                                                                                                                                                                                                                                                                                                                                                                                                                  </v>
          </cell>
          <cell r="C11403" t="str">
            <v xml:space="preserve">UN    </v>
          </cell>
          <cell r="D11403" t="str">
            <v>AS</v>
          </cell>
          <cell r="E11403" t="str">
            <v>356,56</v>
          </cell>
        </row>
        <row r="11404">
          <cell r="A11404">
            <v>7581</v>
          </cell>
          <cell r="B11404" t="str">
            <v xml:space="preserve">SAPATILHA EM ACO GALVANIZADO PARA CABOS COM DIAMETRO NOMINAL ATE 5/8"                                                                                                                                                                                                                                                                                                                                                                                                                                     </v>
          </cell>
          <cell r="C11404" t="str">
            <v xml:space="preserve">UN    </v>
          </cell>
          <cell r="D11404" t="str">
            <v>CR</v>
          </cell>
          <cell r="E11404" t="str">
            <v>4,76</v>
          </cell>
        </row>
        <row r="11405">
          <cell r="A11405">
            <v>4509</v>
          </cell>
          <cell r="B11405" t="str">
            <v xml:space="preserve">SARRAFO *2,5 X 10* CM EM PINUS, MISTA OU EQUIVALENTE DA REGIAO - BRUTA                                                                                                                                                                                                                                                                                                                                                                                                                                    </v>
          </cell>
          <cell r="C11405" t="str">
            <v xml:space="preserve">M     </v>
          </cell>
          <cell r="D11405" t="str">
            <v>CR</v>
          </cell>
          <cell r="E11405" t="str">
            <v>5,24</v>
          </cell>
        </row>
        <row r="11406">
          <cell r="A11406">
            <v>4512</v>
          </cell>
          <cell r="B11406" t="str">
            <v xml:space="preserve">SARRAFO *2,5 X 5* CM EM PINUS, MISTA OU EQUIVALENTE DA REGIAO - BRUTA                                                                                                                                                                                                                                                                                                                                                                                                                                     </v>
          </cell>
          <cell r="C11406" t="str">
            <v xml:space="preserve">M     </v>
          </cell>
          <cell r="D11406" t="str">
            <v>CR</v>
          </cell>
          <cell r="E11406" t="str">
            <v>2,50</v>
          </cell>
        </row>
        <row r="11407">
          <cell r="A11407">
            <v>4517</v>
          </cell>
          <cell r="B11407" t="str">
            <v xml:space="preserve">SARRAFO *2,5 X 7,5* CM EM PINUS, MISTA OU EQUIVALENTE DA REGIAO - BRUTA                                                                                                                                                                                                                                                                                                                                                                                                                                   </v>
          </cell>
          <cell r="C11407" t="str">
            <v xml:space="preserve">M     </v>
          </cell>
          <cell r="D11407" t="str">
            <v>CR</v>
          </cell>
          <cell r="E11407" t="str">
            <v>3,61</v>
          </cell>
        </row>
        <row r="11408">
          <cell r="A11408">
            <v>20206</v>
          </cell>
          <cell r="B11408" t="str">
            <v xml:space="preserve">SARRAFO APARELHADO *2 X 10* CM, EM MACARANDUBA/MASSARANDUBA, ANGELIM OU EQUIVALENTE DA REGIAO                                                                                                                                                                                                                                                                                                                                                                                                             </v>
          </cell>
          <cell r="C11408" t="str">
            <v xml:space="preserve">M     </v>
          </cell>
          <cell r="D11408" t="str">
            <v>CR</v>
          </cell>
          <cell r="E11408" t="str">
            <v>4,81</v>
          </cell>
        </row>
        <row r="11409">
          <cell r="A11409">
            <v>4460</v>
          </cell>
          <cell r="B11409" t="str">
            <v xml:space="preserve">SARRAFO NAO APARELHADO *2,5 X 10* CM, EM MACARANDUBA/MASSARANDUBA, ANGELIM OU EQUIVALENTE DA REGIAO - BRUTA                                                                                                                                                                                                                                                                                                                                                                                               </v>
          </cell>
          <cell r="C11409" t="str">
            <v xml:space="preserve">M     </v>
          </cell>
          <cell r="D11409" t="str">
            <v>CR</v>
          </cell>
          <cell r="E11409" t="str">
            <v>4,94</v>
          </cell>
        </row>
        <row r="11410">
          <cell r="A11410">
            <v>4415</v>
          </cell>
          <cell r="B11410" t="str">
            <v xml:space="preserve">SARRAFO NAO APARELHADO *2,5 X 5* CM, EM MACARANDUBA/MASSARANDUBA, ANGELIM, PEROBA-ROSA OU EQUIVALENTE DA REGIAO - BRUTA                                                                                                                                                                                                                                                                                                                                                                                   </v>
          </cell>
          <cell r="C11410" t="str">
            <v xml:space="preserve">M     </v>
          </cell>
          <cell r="D11410" t="str">
            <v>CR</v>
          </cell>
          <cell r="E11410" t="str">
            <v>2,64</v>
          </cell>
        </row>
        <row r="11411">
          <cell r="A11411">
            <v>4417</v>
          </cell>
          <cell r="B11411" t="str">
            <v xml:space="preserve">SARRAFO NAO APARELHADO *2,5 X 7* CM, EM MACARANDUBA/MASSARANDUBA, ANGELIM, PEROBA-ROSA OU EQUIVALENTE DA REGIAO - BRUTA                                                                                                                                                                                                                                                                                                                                                                                   </v>
          </cell>
          <cell r="C11411" t="str">
            <v xml:space="preserve">M     </v>
          </cell>
          <cell r="D11411" t="str">
            <v>CR</v>
          </cell>
          <cell r="E11411" t="str">
            <v>3,81</v>
          </cell>
        </row>
        <row r="11412">
          <cell r="A11412">
            <v>37373</v>
          </cell>
          <cell r="B11412" t="str">
            <v xml:space="preserve">SEGURO - HORISTA (COLETADO CAIXA - ENCARGOS COMPLEMENTARES)                                                                                                                                                                                                                                                                                                                                                                                                                                               </v>
          </cell>
          <cell r="C11412" t="str">
            <v xml:space="preserve">H     </v>
          </cell>
          <cell r="D11412" t="str">
            <v xml:space="preserve">C </v>
          </cell>
          <cell r="E11412" t="str">
            <v>0,07</v>
          </cell>
        </row>
        <row r="11413">
          <cell r="A11413">
            <v>40864</v>
          </cell>
          <cell r="B11413" t="str">
            <v xml:space="preserve">SEGURO - MENSALISTA (COLETADO CAIXA - ENCARGOS COMPLEMENTARES)                                                                                                                                                                                                                                                                                                                                                                                                                                            </v>
          </cell>
          <cell r="C11413" t="str">
            <v xml:space="preserve">MES   </v>
          </cell>
          <cell r="D11413" t="str">
            <v xml:space="preserve">C </v>
          </cell>
          <cell r="E11413" t="str">
            <v>12,89</v>
          </cell>
        </row>
        <row r="11414">
          <cell r="A11414">
            <v>4734</v>
          </cell>
          <cell r="B11414" t="str">
            <v xml:space="preserve">SEIXO ROLADO PARA APLICACAO EM CONCRETO (POSTO PEDREIRA/FORNECEDOR, SEM FRETE)                                                                                                                                                                                                                                                                                                                                                                                                                            </v>
          </cell>
          <cell r="C11414" t="str">
            <v xml:space="preserve">M3    </v>
          </cell>
          <cell r="D11414" t="str">
            <v>CR</v>
          </cell>
          <cell r="E11414" t="str">
            <v>768,46</v>
          </cell>
        </row>
        <row r="11415">
          <cell r="A11415">
            <v>6085</v>
          </cell>
          <cell r="B11415" t="str">
            <v xml:space="preserve">SELADOR ACRILICO OPACO PREMIUM INTERIOR/EXTERIOR                                                                                                                                                                                                                                                                                                                                                                                                                                                          </v>
          </cell>
          <cell r="C11415" t="str">
            <v xml:space="preserve">L     </v>
          </cell>
          <cell r="D11415" t="str">
            <v xml:space="preserve">C </v>
          </cell>
          <cell r="E11415" t="str">
            <v>8,95</v>
          </cell>
        </row>
        <row r="11416">
          <cell r="A11416">
            <v>38396</v>
          </cell>
          <cell r="B11416" t="str">
            <v xml:space="preserve">SELADOR HORIZONTAL PARA FITA DE ACO 1 "                                                                                                                                                                                                                                                                                                                                                                                                                                                                   </v>
          </cell>
          <cell r="C11416" t="str">
            <v xml:space="preserve">UN    </v>
          </cell>
          <cell r="D11416" t="str">
            <v>CR</v>
          </cell>
          <cell r="E11416" t="str">
            <v>509,54</v>
          </cell>
        </row>
        <row r="11417">
          <cell r="A11417">
            <v>11622</v>
          </cell>
          <cell r="B11417" t="str">
            <v xml:space="preserve">SELANTE A BASE DE ALCATRAO E POLIURETANO PARA JUNTAS HORIZONTAIS                                                                                                                                                                                                                                                                                                                                                                                                                                          </v>
          </cell>
          <cell r="C11417" t="str">
            <v xml:space="preserve">KG    </v>
          </cell>
          <cell r="D11417" t="str">
            <v>CR</v>
          </cell>
          <cell r="E11417" t="str">
            <v>111,90</v>
          </cell>
        </row>
        <row r="11418">
          <cell r="A11418">
            <v>43143</v>
          </cell>
          <cell r="B11418" t="str">
            <v xml:space="preserve">SELANTE ACRILICO PARA TRATAMENTO / ACABAMENTO SUPERFICIAL DE CONCRETO ESTAMPADO, APARENTE, PEDRAS E OUTROS                                                                                                                                                                                                                                                                                                                                                                                                </v>
          </cell>
          <cell r="C11418" t="str">
            <v xml:space="preserve">L     </v>
          </cell>
          <cell r="D11418" t="str">
            <v>CR</v>
          </cell>
          <cell r="E11418" t="str">
            <v>42,26</v>
          </cell>
        </row>
        <row r="11419">
          <cell r="A11419">
            <v>7317</v>
          </cell>
          <cell r="B11419" t="str">
            <v xml:space="preserve">SELANTE DE BASE ASFALTICA PARA VEDACAO                                                                                                                                                                                                                                                                                                                                                                                                                                                                    </v>
          </cell>
          <cell r="C11419" t="str">
            <v xml:space="preserve">KG    </v>
          </cell>
          <cell r="D11419" t="str">
            <v>CR</v>
          </cell>
          <cell r="E11419" t="str">
            <v>63,21</v>
          </cell>
        </row>
        <row r="11420">
          <cell r="A11420">
            <v>142</v>
          </cell>
          <cell r="B11420" t="str">
            <v xml:space="preserve">SELANTE ELASTICO MONOCOMPONENTE A BASE DE POLIURETANO (PU) PARA JUNTAS DIVERSAS                                                                                                                                                                                                                                                                                                                                                                                                                           </v>
          </cell>
          <cell r="C11420" t="str">
            <v xml:space="preserve">310ML </v>
          </cell>
          <cell r="D11420" t="str">
            <v>CR</v>
          </cell>
          <cell r="E11420" t="str">
            <v>52,80</v>
          </cell>
        </row>
        <row r="11421">
          <cell r="A11421">
            <v>43142</v>
          </cell>
          <cell r="B11421" t="str">
            <v xml:space="preserve">SELANTE MONOCOMPONENTE A BASE DE SILICONE DE BAIXO MODULO, PARA JUNTAS DE PAVIMENTACAO                                                                                                                                                                                                                                                                                                                                                                                                                    </v>
          </cell>
          <cell r="C11421" t="str">
            <v xml:space="preserve">L     </v>
          </cell>
          <cell r="D11421" t="str">
            <v>CR</v>
          </cell>
          <cell r="E11421" t="str">
            <v>239,85</v>
          </cell>
        </row>
        <row r="11422">
          <cell r="A11422">
            <v>38123</v>
          </cell>
          <cell r="B11422" t="str">
            <v xml:space="preserve">SELANTE TIPO VEDA CALHA PARA METAL E FIBROCIMENTO                                                                                                                                                                                                                                                                                                                                                                                                                                                         </v>
          </cell>
          <cell r="C11422" t="str">
            <v xml:space="preserve">KG    </v>
          </cell>
          <cell r="D11422" t="str">
            <v>CR</v>
          </cell>
          <cell r="E11422" t="str">
            <v>56,58</v>
          </cell>
        </row>
        <row r="11423">
          <cell r="A11423">
            <v>42699</v>
          </cell>
          <cell r="B11423" t="str">
            <v xml:space="preserve">SELIM PVC, COM TRAVA, JE, 90 GRAUS, DN 125 X 100 MM OU 150 X 100 MM, PARA REDE COLETORA ESGOTO                                                                                                                                                                                                                                                                                                                                                                                                            </v>
          </cell>
          <cell r="C11423" t="str">
            <v xml:space="preserve">UN    </v>
          </cell>
          <cell r="D11423" t="str">
            <v>CR</v>
          </cell>
          <cell r="E11423" t="str">
            <v>29,22</v>
          </cell>
        </row>
        <row r="11424">
          <cell r="A11424">
            <v>37743</v>
          </cell>
          <cell r="B11424" t="str">
            <v xml:space="preserve">SEMIRREBOQUE COM DOIS EIXOS EM TANDEM TIPO BASCULANTE COM CACAMBA METALICA 14 M3  (INCLUI MONTAGEM, NAO INCLUI CAVALO MECANICO)                                                                                                                                                                                                                                                                                                                                                                           </v>
          </cell>
          <cell r="C11424" t="str">
            <v xml:space="preserve">UN    </v>
          </cell>
          <cell r="D11424" t="str">
            <v>AS</v>
          </cell>
          <cell r="E11424" t="str">
            <v>213.383,28</v>
          </cell>
        </row>
        <row r="11425">
          <cell r="A11425">
            <v>37744</v>
          </cell>
          <cell r="B11425" t="str">
            <v xml:space="preserve">SEMIRREBOQUE COM TRES EIXOS EM TANDEM TIPO BASCULANTE COM CACAMBA METALICA 18 M3 (INCLUI MONTAGEM, NAO INCLUI CAVALO MECANICO)                                                                                                                                                                                                                                                                                                                                                                            </v>
          </cell>
          <cell r="C11425" t="str">
            <v xml:space="preserve">UN    </v>
          </cell>
          <cell r="D11425" t="str">
            <v>AS</v>
          </cell>
          <cell r="E11425" t="str">
            <v>250.898,60</v>
          </cell>
        </row>
        <row r="11426">
          <cell r="A11426">
            <v>37741</v>
          </cell>
          <cell r="B11426" t="str">
            <v xml:space="preserve">SEMIRREBOQUE COM TRES EIXOS, PARA TRANSPORTE DE CARGA SECA, DIMENSOES APROXIMADAS 2,60 X 12,50 X 0,50 M (NAO INCLUI CAVALO MECANICO)                                                                                                                                                                                                                                                                                                                                                                      </v>
          </cell>
          <cell r="C11426" t="str">
            <v xml:space="preserve">UN    </v>
          </cell>
          <cell r="D11426" t="str">
            <v>AS</v>
          </cell>
          <cell r="E11426" t="str">
            <v>194.028,25</v>
          </cell>
        </row>
        <row r="11427">
          <cell r="A11427">
            <v>39396</v>
          </cell>
          <cell r="B11427" t="str">
            <v xml:space="preserve">SENSOR DE PRESENCA BIVOLT COM FOTOCELULA PARA QUALQUER TIPO DE LAMPADA, POTENCIA MAXIMA *1000* W, USO EXTERNO                                                                                                                                                                                                                                                                                                                                                                                             </v>
          </cell>
          <cell r="C11427" t="str">
            <v xml:space="preserve">UN    </v>
          </cell>
          <cell r="D11427" t="str">
            <v>AS</v>
          </cell>
          <cell r="E11427" t="str">
            <v>73,11</v>
          </cell>
        </row>
        <row r="11428">
          <cell r="A11428">
            <v>39392</v>
          </cell>
          <cell r="B11428" t="str">
            <v xml:space="preserve">SENSOR DE PRESENCA BIVOLT DE PAREDE COM FOTOCELULA PARA QUALQUER TIPO DE LAMPADA POTENCIA MAXIMA *1000* W, USO INTERNO                                                                                                                                                                                                                                                                                                                                                                                    </v>
          </cell>
          <cell r="C11428" t="str">
            <v xml:space="preserve">UN    </v>
          </cell>
          <cell r="D11428" t="str">
            <v>AS</v>
          </cell>
          <cell r="E11428" t="str">
            <v>82,47</v>
          </cell>
        </row>
        <row r="11429">
          <cell r="A11429">
            <v>39393</v>
          </cell>
          <cell r="B11429" t="str">
            <v xml:space="preserve">SENSOR DE PRESENCA BIVOLT DE PAREDE SEM FOTOCELULA PARA QUALQUER TIPO DE LAMPADA POTENCIA MAXIMA *1000* W, USO INTERNO                                                                                                                                                                                                                                                                                                                                                                                    </v>
          </cell>
          <cell r="C11429" t="str">
            <v xml:space="preserve">UN    </v>
          </cell>
          <cell r="D11429" t="str">
            <v>AS</v>
          </cell>
          <cell r="E11429" t="str">
            <v>51,00</v>
          </cell>
        </row>
        <row r="11430">
          <cell r="A11430">
            <v>39394</v>
          </cell>
          <cell r="B11430" t="str">
            <v xml:space="preserve">SENSOR DE PRESENCA BIVOLT DE TETO COM FOTOCELULA PARA QUALQUER TIPO DE LAMPADA POTENCIA MAXIMA *1000* W, USO INTERNO                                                                                                                                                                                                                                                                                                                                                                                      </v>
          </cell>
          <cell r="C11430" t="str">
            <v xml:space="preserve">UN    </v>
          </cell>
          <cell r="D11430" t="str">
            <v>AS</v>
          </cell>
          <cell r="E11430" t="str">
            <v>57,40</v>
          </cell>
        </row>
        <row r="11431">
          <cell r="A11431">
            <v>39395</v>
          </cell>
          <cell r="B11431" t="str">
            <v xml:space="preserve">SENSOR DE PRESENCA BIVOLT DE TETO SEM FOTOCELULA PARA QUALQUER TIPO DE LAMPADA POTENCIA MAXIMA *900* W, USO INTERNO                                                                                                                                                                                                                                                                                                                                                                                       </v>
          </cell>
          <cell r="C11431" t="str">
            <v xml:space="preserve">UN    </v>
          </cell>
          <cell r="D11431" t="str">
            <v>AS</v>
          </cell>
          <cell r="E11431" t="str">
            <v>53,38</v>
          </cell>
        </row>
        <row r="11432">
          <cell r="A11432">
            <v>14618</v>
          </cell>
          <cell r="B11432" t="str">
            <v xml:space="preserve">SERRA CIRCULAR DE BANCADA COM MOTOR ELETRICO, POTENCIA DE *1600* W, PARA DISCO DE DIAMETRO DE 10" (250 MM)                                                                                                                                                                                                                                                                                                                                                                                                </v>
          </cell>
          <cell r="C11432" t="str">
            <v xml:space="preserve">UN    </v>
          </cell>
          <cell r="D11432" t="str">
            <v>CR</v>
          </cell>
          <cell r="E11432" t="str">
            <v>1.506,23</v>
          </cell>
        </row>
        <row r="11433">
          <cell r="A11433">
            <v>40269</v>
          </cell>
          <cell r="B11433" t="str">
            <v xml:space="preserve">SERRA CIRCULAR DE BANCADA, MODELO PICA-PAU, DIAMETRO DE 350 MM. CARACTERISTICAS DO MOTOR: TRIFASICO, POTENCIA DE 5 HP, FREQUENCIA DE 60 HZ                                                                                                                                                                                                                                                                                                                                                                </v>
          </cell>
          <cell r="C11433" t="str">
            <v xml:space="preserve">UN    </v>
          </cell>
          <cell r="D11433" t="str">
            <v>CR</v>
          </cell>
          <cell r="E11433" t="str">
            <v>6.068,49</v>
          </cell>
        </row>
        <row r="11434">
          <cell r="A11434">
            <v>6110</v>
          </cell>
          <cell r="B11434" t="str">
            <v xml:space="preserve">SERRALHEIRO (HORISTA)                                                                                                                                                                                                                                                                                                                                                                                                                                                                                     </v>
          </cell>
          <cell r="C11434" t="str">
            <v xml:space="preserve">H     </v>
          </cell>
          <cell r="D11434" t="str">
            <v>CR</v>
          </cell>
          <cell r="E11434" t="str">
            <v>15,27</v>
          </cell>
        </row>
        <row r="11435">
          <cell r="A11435">
            <v>40910</v>
          </cell>
          <cell r="B11435" t="str">
            <v xml:space="preserve">SERRALHEIRO (MENSALISTA)                                                                                                                                                                                                                                                                                                                                                                                                                                                                                  </v>
          </cell>
          <cell r="C11435" t="str">
            <v xml:space="preserve">MES   </v>
          </cell>
          <cell r="D11435" t="str">
            <v>CR</v>
          </cell>
          <cell r="E11435" t="str">
            <v>2.694,34</v>
          </cell>
        </row>
        <row r="11436">
          <cell r="A11436">
            <v>6111</v>
          </cell>
          <cell r="B11436" t="str">
            <v xml:space="preserve">SERVENTE DE OBRAS                                                                                                                                                                                                                                                                                                                                                                                                                                                                                         </v>
          </cell>
          <cell r="C11436" t="str">
            <v xml:space="preserve">H     </v>
          </cell>
          <cell r="D11436" t="str">
            <v xml:space="preserve">C </v>
          </cell>
          <cell r="E11436" t="str">
            <v>11,01</v>
          </cell>
        </row>
        <row r="11437">
          <cell r="A11437">
            <v>41084</v>
          </cell>
          <cell r="B11437" t="str">
            <v xml:space="preserve">SERVENTE DE OBRAS (MENSALISTA)                                                                                                                                                                                                                                                                                                                                                                                                                                                                            </v>
          </cell>
          <cell r="C11437" t="str">
            <v xml:space="preserve">MES   </v>
          </cell>
          <cell r="D11437" t="str">
            <v>CR</v>
          </cell>
          <cell r="E11437" t="str">
            <v>1.943,04</v>
          </cell>
        </row>
        <row r="11438">
          <cell r="A11438">
            <v>44535</v>
          </cell>
          <cell r="B11438" t="str">
            <v xml:space="preserve">SERVICO DE BOMBEAMENTO DE CONCRETO COM CONSUMO MINIMO DE 40 M3, (DISPONIBILIZACAO DE BOMBA), SEM O LANCAMENTO                                                                                                                                                                                                                                                                                                                                                                                             </v>
          </cell>
          <cell r="C11438" t="str">
            <v xml:space="preserve">M3    </v>
          </cell>
          <cell r="D11438" t="str">
            <v>CR</v>
          </cell>
          <cell r="E11438" t="str">
            <v>49,86</v>
          </cell>
        </row>
        <row r="11439">
          <cell r="A11439">
            <v>44945</v>
          </cell>
          <cell r="B11439" t="str">
            <v xml:space="preserve">SIFAO / TUBO SINFONADO EXTENSIVEL/SANFONADO, UNIVERSAL/ SIMPLES, ENTRE *50 A 70* CM, DE PLASTICO BRANCO                                                                                                                                                                                                                                                                                                                                                                                                   </v>
          </cell>
          <cell r="C11439" t="str">
            <v xml:space="preserve">UN    </v>
          </cell>
          <cell r="D11439" t="str">
            <v xml:space="preserve">C </v>
          </cell>
          <cell r="E11439" t="str">
            <v>9,60</v>
          </cell>
        </row>
        <row r="11440">
          <cell r="A11440">
            <v>38637</v>
          </cell>
          <cell r="B11440" t="str">
            <v xml:space="preserve">SIFAO EM METAL CROMADO PARA PIA AMERICANA, 1.1/2 X 1.1/2 "                                                                                                                                                                                                                                                                                                                                                                                                                                                </v>
          </cell>
          <cell r="C11440" t="str">
            <v xml:space="preserve">UN    </v>
          </cell>
          <cell r="D11440" t="str">
            <v>CR</v>
          </cell>
          <cell r="E11440" t="str">
            <v>213,40</v>
          </cell>
        </row>
        <row r="11441">
          <cell r="A11441">
            <v>6150</v>
          </cell>
          <cell r="B11441" t="str">
            <v xml:space="preserve">SIFAO EM METAL CROMADO PARA PIA AMERICANA, 1.1/2 X 2 "                                                                                                                                                                                                                                                                                                                                                                                                                                                    </v>
          </cell>
          <cell r="C11441" t="str">
            <v xml:space="preserve">UN    </v>
          </cell>
          <cell r="D11441" t="str">
            <v>CR</v>
          </cell>
          <cell r="E11441" t="str">
            <v>216,01</v>
          </cell>
        </row>
        <row r="11442">
          <cell r="A11442">
            <v>6136</v>
          </cell>
          <cell r="B11442" t="str">
            <v xml:space="preserve">SIFAO EM METAL CROMADO PARA PIA OU LAVATORIO, 1 X 1.1/2 "                                                                                                                                                                                                                                                                                                                                                                                                                                                 </v>
          </cell>
          <cell r="C11442" t="str">
            <v xml:space="preserve">UN    </v>
          </cell>
          <cell r="D11442" t="str">
            <v xml:space="preserve">C </v>
          </cell>
          <cell r="E11442" t="str">
            <v>169,80</v>
          </cell>
        </row>
        <row r="11443">
          <cell r="A11443">
            <v>38638</v>
          </cell>
          <cell r="B11443" t="str">
            <v xml:space="preserve">SIFAO EM METAL CROMADO PARA TANQUE, 1.1/4 X 1.1/2 "                                                                                                                                                                                                                                                                                                                                                                                                                                                       </v>
          </cell>
          <cell r="C11443" t="str">
            <v xml:space="preserve">UN    </v>
          </cell>
          <cell r="D11443" t="str">
            <v>CR</v>
          </cell>
          <cell r="E11443" t="str">
            <v>179,83</v>
          </cell>
        </row>
        <row r="11444">
          <cell r="A11444">
            <v>20262</v>
          </cell>
          <cell r="B11444" t="str">
            <v xml:space="preserve">SIFAO PLASTICO EXTENSIVEL UNIVERSAL, TIPO COPO                                                                                                                                                                                                                                                                                                                                                                                                                                                            </v>
          </cell>
          <cell r="C11444" t="str">
            <v xml:space="preserve">UN    </v>
          </cell>
          <cell r="D11444" t="str">
            <v>CR</v>
          </cell>
          <cell r="E11444" t="str">
            <v>17,58</v>
          </cell>
        </row>
        <row r="11445">
          <cell r="A11445">
            <v>6145</v>
          </cell>
          <cell r="B11445" t="str">
            <v xml:space="preserve">SIFAO PLASTICO TIPO COPO PARA PIA AMERICANA 1.1/2 X 1.1/2 "                                                                                                                                                                                                                                                                                                                                                                                                                                               </v>
          </cell>
          <cell r="C11445" t="str">
            <v xml:space="preserve">UN    </v>
          </cell>
          <cell r="D11445" t="str">
            <v>CR</v>
          </cell>
          <cell r="E11445" t="str">
            <v>19,42</v>
          </cell>
        </row>
        <row r="11446">
          <cell r="A11446">
            <v>6149</v>
          </cell>
          <cell r="B11446" t="str">
            <v xml:space="preserve">SIFAO PLASTICO TIPO COPO PARA PIA OU LAVATORIO, 1 X 1.1/2 "                                                                                                                                                                                                                                                                                                                                                                                                                                               </v>
          </cell>
          <cell r="C11446" t="str">
            <v xml:space="preserve">UN    </v>
          </cell>
          <cell r="D11446" t="str">
            <v>CR</v>
          </cell>
          <cell r="E11446" t="str">
            <v>12,84</v>
          </cell>
        </row>
        <row r="11447">
          <cell r="A11447">
            <v>6146</v>
          </cell>
          <cell r="B11447" t="str">
            <v xml:space="preserve">SIFAO PLASTICO TIPO COPO PARA TANQUE, 1.1/4 X 1.1/2 "                                                                                                                                                                                                                                                                                                                                                                                                                                                     </v>
          </cell>
          <cell r="C11447" t="str">
            <v xml:space="preserve">UN    </v>
          </cell>
          <cell r="D11447" t="str">
            <v>CR</v>
          </cell>
          <cell r="E11447" t="str">
            <v>18,45</v>
          </cell>
        </row>
        <row r="11448">
          <cell r="A11448">
            <v>44536</v>
          </cell>
          <cell r="B11448" t="str">
            <v xml:space="preserve">SILICA ATIVA PARA ADICAO EM CONCRETO E  ARGAMASSA                                                                                                                                                                                                                                                                                                                                                                                                                                                         </v>
          </cell>
          <cell r="C11448" t="str">
            <v xml:space="preserve">KG    </v>
          </cell>
          <cell r="D11448" t="str">
            <v>CR</v>
          </cell>
          <cell r="E11448" t="str">
            <v>4,44</v>
          </cell>
        </row>
        <row r="11449">
          <cell r="A11449">
            <v>39961</v>
          </cell>
          <cell r="B11449" t="str">
            <v xml:space="preserve">SILICONE ACETICO USO GERAL INCOLOR 280 G                                                                                                                                                                                                                                                                                                                                                                                                                                                                  </v>
          </cell>
          <cell r="C11449" t="str">
            <v xml:space="preserve">UN    </v>
          </cell>
          <cell r="D11449" t="str">
            <v>CR</v>
          </cell>
          <cell r="E11449" t="str">
            <v>34,89</v>
          </cell>
        </row>
        <row r="11450">
          <cell r="A11450">
            <v>42433</v>
          </cell>
          <cell r="B11450" t="str">
            <v xml:space="preserve">SIMULADOR DE CAMINHADA TRIPLO, EM TUBO DE ACO CARBONO, PINTURA NO PROCESSO ELETROSTATICO - EQUIPAMENTO DE GINASTICA PARA ACADEMIA AO AR LIVRE / ACADEMIA DA TERCEIRA IDADE - ATI                                                                                                                                                                                                                                                                                                                          </v>
          </cell>
          <cell r="C11450" t="str">
            <v xml:space="preserve">UN    </v>
          </cell>
          <cell r="D11450" t="str">
            <v>AS</v>
          </cell>
          <cell r="E11450" t="str">
            <v>4.789,18</v>
          </cell>
        </row>
        <row r="11451">
          <cell r="A11451">
            <v>42434</v>
          </cell>
          <cell r="B11451" t="str">
            <v xml:space="preserve">SIMULADOR DE CAVALGADA TRIPLO, EM TUBO DE ACO CARBONO, PINTURA NO PROCESSO ELETROSTATICO - EQUIPAMENTO DE GINASTICA PARA ACADEMIA AO AR LIVRE / ACADEMIA DA TERCEIRA IDADE - ATI                                                                                                                                                                                                                                                                                                                          </v>
          </cell>
          <cell r="C11451" t="str">
            <v xml:space="preserve">UN    </v>
          </cell>
          <cell r="D11451" t="str">
            <v>AS</v>
          </cell>
          <cell r="E11451" t="str">
            <v>5.175,40</v>
          </cell>
        </row>
        <row r="11452">
          <cell r="A11452">
            <v>42435</v>
          </cell>
          <cell r="B11452" t="str">
            <v xml:space="preserve">SIMULADOR DE REMO INDIVIDUAL, EM TUBO DE ACO CARBONO, PINTURA NO PROCESSO ELETROSTATICO - EQUIPAMENTO DE GINASTICA PARA ACADEMIA AO AR LIVRE / ACADEMIA DA TERCEIRA IDADE - ATI                                                                                                                                                                                                                                                                                                                           </v>
          </cell>
          <cell r="C11452" t="str">
            <v xml:space="preserve">UN    </v>
          </cell>
          <cell r="D11452" t="str">
            <v>AS</v>
          </cell>
          <cell r="E11452" t="str">
            <v>2.580,78</v>
          </cell>
        </row>
        <row r="11453">
          <cell r="A11453">
            <v>38061</v>
          </cell>
          <cell r="B11453" t="str">
            <v xml:space="preserve">SINALIZADOR NOTURNO SIMPLES PARA PARA-RAIOS, SEM RELE FOTOELETRICO                                                                                                                                                                                                                                                                                                                                                                                                                                        </v>
          </cell>
          <cell r="C11453" t="str">
            <v xml:space="preserve">UN    </v>
          </cell>
          <cell r="D11453" t="str">
            <v>CR</v>
          </cell>
          <cell r="E11453" t="str">
            <v>44,84</v>
          </cell>
        </row>
        <row r="11454">
          <cell r="A11454">
            <v>20250</v>
          </cell>
          <cell r="B11454" t="str">
            <v xml:space="preserve">SISAL EM FIBRA / ESTOPA SISAL PARA GESSO                                                                                                                                                                                                                                                                                                                                                                                                                                                                  </v>
          </cell>
          <cell r="C11454" t="str">
            <v xml:space="preserve">KG    </v>
          </cell>
          <cell r="D11454" t="str">
            <v xml:space="preserve">C </v>
          </cell>
          <cell r="E11454" t="str">
            <v>12,00</v>
          </cell>
        </row>
        <row r="11455">
          <cell r="A11455">
            <v>13388</v>
          </cell>
          <cell r="B11455" t="str">
            <v xml:space="preserve">SOLDA EM BARRA DE ESTANHO-CHUMBO 50/50                                                                                                                                                                                                                                                                                                                                                                                                                                                                    </v>
          </cell>
          <cell r="C11455" t="str">
            <v xml:space="preserve">KG    </v>
          </cell>
          <cell r="D11455" t="str">
            <v>CR</v>
          </cell>
          <cell r="E11455" t="str">
            <v>155,72</v>
          </cell>
        </row>
        <row r="11456">
          <cell r="A11456">
            <v>39914</v>
          </cell>
          <cell r="B11456" t="str">
            <v xml:space="preserve">SOLDA EM VARETA FOSCOPER, D = *2,5* MM  X COMPRIMENTO 500 MM                                                                                                                                                                                                                                                                                                                                                                                                                                              </v>
          </cell>
          <cell r="C11456" t="str">
            <v xml:space="preserve">KG    </v>
          </cell>
          <cell r="D11456" t="str">
            <v>AS</v>
          </cell>
          <cell r="E11456" t="str">
            <v>231,97</v>
          </cell>
        </row>
        <row r="11457">
          <cell r="A11457">
            <v>12732</v>
          </cell>
          <cell r="B11457" t="str">
            <v xml:space="preserve">SOLDA ESTANHO/COBRE PARA CONEXOES DE COBRE, FIO 2,5 MM, CARRETEL 500 GR (SEM CHUMBO)                                                                                                                                                                                                                                                                                                                                                                                                                      </v>
          </cell>
          <cell r="C11457" t="str">
            <v xml:space="preserve">UN    </v>
          </cell>
          <cell r="D11457" t="str">
            <v>AS</v>
          </cell>
          <cell r="E11457" t="str">
            <v>267,66</v>
          </cell>
        </row>
        <row r="11458">
          <cell r="A11458">
            <v>6160</v>
          </cell>
          <cell r="B11458" t="str">
            <v xml:space="preserve">SOLDADOR (HORISTA)                                                                                                                                                                                                                                                                                                                                                                                                                                                                                        </v>
          </cell>
          <cell r="C11458" t="str">
            <v xml:space="preserve">H     </v>
          </cell>
          <cell r="D11458" t="str">
            <v xml:space="preserve">C </v>
          </cell>
          <cell r="E11458" t="str">
            <v>15,27</v>
          </cell>
        </row>
        <row r="11459">
          <cell r="A11459">
            <v>41087</v>
          </cell>
          <cell r="B11459" t="str">
            <v xml:space="preserve">SOLDADOR (MENSALISTA)                                                                                                                                                                                                                                                                                                                                                                                                                                                                                     </v>
          </cell>
          <cell r="C11459" t="str">
            <v xml:space="preserve">MES   </v>
          </cell>
          <cell r="D11459" t="str">
            <v>CR</v>
          </cell>
          <cell r="E11459" t="str">
            <v>2.694,34</v>
          </cell>
        </row>
        <row r="11460">
          <cell r="A11460">
            <v>6166</v>
          </cell>
          <cell r="B11460" t="str">
            <v xml:space="preserve">SOLDADOR ELETRICO (PARA SOLDA A SER TESTADA COM RAIOS "X") (HORISTA)                                                                                                                                                                                                                                                                                                                                                                                                                                      </v>
          </cell>
          <cell r="C11460" t="str">
            <v xml:space="preserve">H     </v>
          </cell>
          <cell r="D11460" t="str">
            <v>CR</v>
          </cell>
          <cell r="E11460" t="str">
            <v>17,93</v>
          </cell>
        </row>
        <row r="11461">
          <cell r="A11461">
            <v>41088</v>
          </cell>
          <cell r="B11461" t="str">
            <v xml:space="preserve">SOLDADOR ELETRICO (PARA SOLDA A SER TESTADA COM RAIOS "X") (MENSALISTA)                                                                                                                                                                                                                                                                                                                                                                                                                                   </v>
          </cell>
          <cell r="C11461" t="str">
            <v xml:space="preserve">MES   </v>
          </cell>
          <cell r="D11461" t="str">
            <v>CR</v>
          </cell>
          <cell r="E11461" t="str">
            <v>3.166,19</v>
          </cell>
        </row>
        <row r="11462">
          <cell r="A11462">
            <v>20232</v>
          </cell>
          <cell r="B11462" t="str">
            <v xml:space="preserve">SOLEIRA EM GRANITO, POLIDO, TIPO ANDORINHA/ QUARTZ/ CASTELO/ CORUMBA OU OUTROS EQUIVALENTES DA REGIAO, L= *15* CM, E=  *2,0* CM                                                                                                                                                                                                                                                                                                                                                                           </v>
          </cell>
          <cell r="C11462" t="str">
            <v xml:space="preserve">M     </v>
          </cell>
          <cell r="D11462" t="str">
            <v>AS</v>
          </cell>
          <cell r="E11462" t="str">
            <v>94,81</v>
          </cell>
        </row>
        <row r="11463">
          <cell r="A11463">
            <v>10856</v>
          </cell>
          <cell r="B11463" t="str">
            <v xml:space="preserve">SOLEIRA PRE-MOLDADA EM GRANILITE, MARMORITE OU GRANITINA, L = *15 CM                                                                                                                                                                                                                                                                                                                                                                                                                                      </v>
          </cell>
          <cell r="C11463" t="str">
            <v xml:space="preserve">M     </v>
          </cell>
          <cell r="D11463" t="str">
            <v>AS</v>
          </cell>
          <cell r="E11463" t="str">
            <v>103,78</v>
          </cell>
        </row>
        <row r="11464">
          <cell r="A11464">
            <v>4828</v>
          </cell>
          <cell r="B11464" t="str">
            <v xml:space="preserve">SOLEIRA/ PEITORIL EM MARMORE, POLIDO, BRANCO COMUM, L= *15* CM, E=  *2* CM,  CORTE RETO                                                                                                                                                                                                                                                                                                                                                                                                                   </v>
          </cell>
          <cell r="C11464" t="str">
            <v xml:space="preserve">M     </v>
          </cell>
          <cell r="D11464" t="str">
            <v>CR</v>
          </cell>
          <cell r="E11464" t="str">
            <v>76,43</v>
          </cell>
        </row>
        <row r="11465">
          <cell r="A11465">
            <v>20249</v>
          </cell>
          <cell r="B11465" t="str">
            <v xml:space="preserve">SOLEIRA/ TABEIRA EM MARMORE, POLIDO, BRANCO COMUM, L= 5 CM, E=  *2,0* CM                                                                                                                                                                                                                                                                                                                                                                                                                                  </v>
          </cell>
          <cell r="C11465" t="str">
            <v xml:space="preserve">M     </v>
          </cell>
          <cell r="D11465" t="str">
            <v>CR</v>
          </cell>
          <cell r="E11465" t="str">
            <v>41,85</v>
          </cell>
        </row>
        <row r="11466">
          <cell r="A11466">
            <v>11609</v>
          </cell>
          <cell r="B11466" t="str">
            <v xml:space="preserve">SOLUCAO ASFALTICA ELASTOMERICA PARA IMPRIMACAO, APLICACAO A FRIO                                                                                                                                                                                                                                                                                                                                                                                                                                          </v>
          </cell>
          <cell r="C11466" t="str">
            <v xml:space="preserve">L     </v>
          </cell>
          <cell r="D11466" t="str">
            <v>CR</v>
          </cell>
          <cell r="E11466" t="str">
            <v>18,59</v>
          </cell>
        </row>
        <row r="11467">
          <cell r="A11467">
            <v>20083</v>
          </cell>
          <cell r="B11467" t="str">
            <v xml:space="preserve">SOLUCAO PREPARADORA / LIMPADORA PARA PVC, FRASCO COM 1000 CM3                                                                                                                                                                                                                                                                                                                                                                                                                                             </v>
          </cell>
          <cell r="C11467" t="str">
            <v xml:space="preserve">UN    </v>
          </cell>
          <cell r="D11467" t="str">
            <v>CR</v>
          </cell>
          <cell r="E11467" t="str">
            <v>71,92</v>
          </cell>
        </row>
        <row r="11468">
          <cell r="A11468">
            <v>10691</v>
          </cell>
          <cell r="B11468" t="str">
            <v xml:space="preserve">SOLVENTE PARA COLA (PARA LAMINADO MELAMINICO) A BASE DE RESINA SINTETICA                                                                                                                                                                                                                                                                                                                                                                                                                                  </v>
          </cell>
          <cell r="C11468" t="str">
            <v xml:space="preserve">L     </v>
          </cell>
          <cell r="D11468" t="str">
            <v>AS</v>
          </cell>
          <cell r="E11468" t="str">
            <v>83,23</v>
          </cell>
        </row>
        <row r="11469">
          <cell r="A11469">
            <v>12295</v>
          </cell>
          <cell r="B11469" t="str">
            <v xml:space="preserve">SOQUETE DE BAQUELITE BASE E27, PARA LAMPADAS                                                                                                                                                                                                                                                                                                                                                                                                                                                              </v>
          </cell>
          <cell r="C11469" t="str">
            <v xml:space="preserve">UN    </v>
          </cell>
          <cell r="D11469" t="str">
            <v>CR</v>
          </cell>
          <cell r="E11469" t="str">
            <v>2,59</v>
          </cell>
        </row>
        <row r="11470">
          <cell r="A11470">
            <v>12296</v>
          </cell>
          <cell r="B11470" t="str">
            <v xml:space="preserve">SOQUETE DE PORCELANA BASE E27, FIXO DE TETO, PARA LAMPADAS                                                                                                                                                                                                                                                                                                                                                                                                                                                </v>
          </cell>
          <cell r="C11470" t="str">
            <v xml:space="preserve">UN    </v>
          </cell>
          <cell r="D11470" t="str">
            <v>CR</v>
          </cell>
          <cell r="E11470" t="str">
            <v>3,36</v>
          </cell>
        </row>
        <row r="11471">
          <cell r="A11471">
            <v>12294</v>
          </cell>
          <cell r="B11471" t="str">
            <v xml:space="preserve">SOQUETE DE PORCELANA BASE E27, PARA USO AO TEMPO, PARA LAMPADAS                                                                                                                                                                                                                                                                                                                                                                                                                                           </v>
          </cell>
          <cell r="C11471" t="str">
            <v xml:space="preserve">UN    </v>
          </cell>
          <cell r="D11471" t="str">
            <v>CR</v>
          </cell>
          <cell r="E11471" t="str">
            <v>8,06</v>
          </cell>
        </row>
        <row r="11472">
          <cell r="A11472">
            <v>14543</v>
          </cell>
          <cell r="B11472" t="str">
            <v xml:space="preserve">SOQUETE DE PVC / TERMOPLASTICO BASE E27, COM CHAVE, PARA LAMPADAS                                                                                                                                                                                                                                                                                                                                                                                                                                         </v>
          </cell>
          <cell r="C11472" t="str">
            <v xml:space="preserve">UN    </v>
          </cell>
          <cell r="D11472" t="str">
            <v>CR</v>
          </cell>
          <cell r="E11472" t="str">
            <v>5,76</v>
          </cell>
        </row>
        <row r="11473">
          <cell r="A11473">
            <v>13329</v>
          </cell>
          <cell r="B11473" t="str">
            <v xml:space="preserve">SOQUETE DE PVC / TERMOPLASTICO BASE E27, COM RABICHO, PARA LAMPADAS                                                                                                                                                                                                                                                                                                                                                                                                                                       </v>
          </cell>
          <cell r="C11473" t="str">
            <v xml:space="preserve">UN    </v>
          </cell>
          <cell r="D11473" t="str">
            <v xml:space="preserve">C </v>
          </cell>
          <cell r="E11473" t="str">
            <v>3,38</v>
          </cell>
        </row>
        <row r="11474">
          <cell r="A11474">
            <v>21047</v>
          </cell>
          <cell r="B11474" t="str">
            <v xml:space="preserve">SPRINKLER TIPO PENDENTE, BULBO AMARELO DE RESPOSTA RAPIDA, 79 GRAUS CELSIUS, ACABAMENTO CROMADO, D = 20 MM (3/4")                                                                                                                                                                                                                                                                                                                                                                                         </v>
          </cell>
          <cell r="C11474" t="str">
            <v xml:space="preserve">UN    </v>
          </cell>
          <cell r="D11474" t="str">
            <v>AS</v>
          </cell>
          <cell r="E11474" t="str">
            <v>34,94</v>
          </cell>
        </row>
        <row r="11475">
          <cell r="A11475">
            <v>21042</v>
          </cell>
          <cell r="B11475" t="str">
            <v xml:space="preserve">SPRINKLER TIPO PENDENTE, BULBO AMARELO DE RESPOSTA RAPIDA, 79 GRAUS CELSIUS, ACABAMENTO NATURAL OU CROMADO, D = 15 MM (1/2")                                                                                                                                                                                                                                                                                                                                                                              </v>
          </cell>
          <cell r="C11475" t="str">
            <v xml:space="preserve">UN    </v>
          </cell>
          <cell r="D11475" t="str">
            <v>AS</v>
          </cell>
          <cell r="E11475" t="str">
            <v>26,93</v>
          </cell>
        </row>
        <row r="11476">
          <cell r="A11476">
            <v>21043</v>
          </cell>
          <cell r="B11476" t="str">
            <v xml:space="preserve">SPRINKLER TIPO PENDENTE, BULBO AMARELO DE RESPOSTA RAPIDA, 79 GRAUS CELSIUS, ACABAMENTO NATURAL, D = 20 MM (3/4")                                                                                                                                                                                                                                                                                                                                                                                         </v>
          </cell>
          <cell r="C11476" t="str">
            <v xml:space="preserve">UN    </v>
          </cell>
          <cell r="D11476" t="str">
            <v>AS</v>
          </cell>
          <cell r="E11476" t="str">
            <v>34,01</v>
          </cell>
        </row>
        <row r="11477">
          <cell r="A11477">
            <v>21044</v>
          </cell>
          <cell r="B11477" t="str">
            <v xml:space="preserve">SPRINKLER TIPO PENDENTE, BULBO VERMELHO DE RESPOSTA RAPIDA, 68 GRAUS CELSIUS, ACABAMENTO CROMADO, D = 15 MM (1/2")                                                                                                                                                                                                                                                                                                                                                                                        </v>
          </cell>
          <cell r="C11477" t="str">
            <v xml:space="preserve">UN    </v>
          </cell>
          <cell r="D11477" t="str">
            <v>AS</v>
          </cell>
          <cell r="E11477" t="str">
            <v>23,70</v>
          </cell>
        </row>
        <row r="11478">
          <cell r="A11478">
            <v>21045</v>
          </cell>
          <cell r="B11478" t="str">
            <v xml:space="preserve">SPRINKLER TIPO PENDENTE, BULBO VERMELHO DE RESPOSTA RAPIDA, 68 GRAUS CELSIUS, ACABAMENTO CROMADO, D = 20 MM (3/4")                                                                                                                                                                                                                                                                                                                                                                                        </v>
          </cell>
          <cell r="C11478" t="str">
            <v xml:space="preserve">UN    </v>
          </cell>
          <cell r="D11478" t="str">
            <v>AS</v>
          </cell>
          <cell r="E11478" t="str">
            <v>32,46</v>
          </cell>
        </row>
        <row r="11479">
          <cell r="A11479">
            <v>21041</v>
          </cell>
          <cell r="B11479" t="str">
            <v xml:space="preserve">SPRINKLER TIPO PENDENTE, BULBO VERMELHO DE RESPOSTA RAPIDA, 68 GRAUS CELSIUS, ACABAMENTO NATURAL, D = 20 MM (3/4")                                                                                                                                                                                                                                                                                                                                                                                        </v>
          </cell>
          <cell r="C11479" t="str">
            <v xml:space="preserve">UN    </v>
          </cell>
          <cell r="D11479" t="str">
            <v>AS</v>
          </cell>
          <cell r="E11479" t="str">
            <v>27,99</v>
          </cell>
        </row>
        <row r="11480">
          <cell r="A11480">
            <v>21040</v>
          </cell>
          <cell r="B11480" t="str">
            <v xml:space="preserve">SPRINKLER TIPO PENDENTE, BULBO VERMELHO RESPOSTA RAPIDA, 68 GRAUS CELSIUS, ACABAMENTO NATURAL, D = 15 MM (1/2")                                                                                                                                                                                                                                                                                                                                                                                           </v>
          </cell>
          <cell r="C11480" t="str">
            <v xml:space="preserve">UN    </v>
          </cell>
          <cell r="D11480" t="str">
            <v>AS</v>
          </cell>
          <cell r="E11480" t="str">
            <v>23,19</v>
          </cell>
        </row>
        <row r="11481">
          <cell r="A11481">
            <v>14149</v>
          </cell>
          <cell r="B11481" t="str">
            <v xml:space="preserve">SUPORTE "Y" PARA FITA PERFURADA                                                                                                                                                                                                                                                                                                                                                                                                                                                                           </v>
          </cell>
          <cell r="C11481" t="str">
            <v xml:space="preserve">CENTO </v>
          </cell>
          <cell r="D11481" t="str">
            <v>AS</v>
          </cell>
          <cell r="E11481" t="str">
            <v>182,88</v>
          </cell>
        </row>
        <row r="11482">
          <cell r="A11482">
            <v>38099</v>
          </cell>
          <cell r="B11482" t="str">
            <v xml:space="preserve">SUPORTE DE FIXACAO PARA ESPELHO / PLACA 4" X 2", PARA 3 MODULOS, PARA INSTALACAO DE TOMADAS E INTERRUPTORES (SOMENTE SUPORTE)                                                                                                                                                                                                                                                                                                                                                                             </v>
          </cell>
          <cell r="C11482" t="str">
            <v xml:space="preserve">UN    </v>
          </cell>
          <cell r="D11482" t="str">
            <v>CR</v>
          </cell>
          <cell r="E11482" t="str">
            <v>1,78</v>
          </cell>
        </row>
        <row r="11483">
          <cell r="A11483">
            <v>38100</v>
          </cell>
          <cell r="B11483" t="str">
            <v xml:space="preserve">SUPORTE DE FIXACAO PARA ESPELHO / PLACA 4" X 4", PARA 6 MODULOS, PARA INSTALACAO DE TOMADAS E INTERRUPTORES (SOMENTE SUPORTE)                                                                                                                                                                                                                                                                                                                                                                             </v>
          </cell>
          <cell r="C11483" t="str">
            <v xml:space="preserve">UN    </v>
          </cell>
          <cell r="D11483" t="str">
            <v>CR</v>
          </cell>
          <cell r="E11483" t="str">
            <v>2,91</v>
          </cell>
        </row>
        <row r="11484">
          <cell r="A11484">
            <v>7576</v>
          </cell>
          <cell r="B11484" t="str">
            <v xml:space="preserve">SUPORTE EM ACO GALVANIZADO PARA TRANSFORMADOR PARA POSTE DUPLO T 185 X 95 MM, CHAPA DE 5/16"                                                                                                                                                                                                                                                                                                                                                                                                              </v>
          </cell>
          <cell r="C11484" t="str">
            <v xml:space="preserve">UN    </v>
          </cell>
          <cell r="D11484" t="str">
            <v>CR</v>
          </cell>
          <cell r="E11484" t="str">
            <v>195,70</v>
          </cell>
        </row>
        <row r="11485">
          <cell r="A11485">
            <v>3384</v>
          </cell>
          <cell r="B11485" t="str">
            <v xml:space="preserve">SUPORTE GUIA SIMPLES COM ROLDANA EM POLIPROPILENO PARA CHUMBAR, H = 20 CM                                                                                                                                                                                                                                                                                                                                                                                                                                 </v>
          </cell>
          <cell r="C11485" t="str">
            <v xml:space="preserve">UN    </v>
          </cell>
          <cell r="D11485" t="str">
            <v>CR</v>
          </cell>
          <cell r="E11485" t="str">
            <v>8,57</v>
          </cell>
        </row>
        <row r="11486">
          <cell r="A11486">
            <v>7572</v>
          </cell>
          <cell r="B11486" t="str">
            <v xml:space="preserve">SUPORTE ISOLADOR REFORCADO DIAMETRO NOMINAL 5/16", COM ROSCA SOBERBA E BUCHA                                                                                                                                                                                                                                                                                                                                                                                                                              </v>
          </cell>
          <cell r="C11486" t="str">
            <v xml:space="preserve">UN    </v>
          </cell>
          <cell r="D11486" t="str">
            <v>CR</v>
          </cell>
          <cell r="E11486" t="str">
            <v>7,33</v>
          </cell>
        </row>
        <row r="11487">
          <cell r="A11487">
            <v>3396</v>
          </cell>
          <cell r="B11487" t="str">
            <v xml:space="preserve">SUPORTE ISOLADOR SIMPLES DIAMETRO NOMINAL 5/16", COM ROSCA SOBERBA E BUCHA                                                                                                                                                                                                                                                                                                                                                                                                                                </v>
          </cell>
          <cell r="C11487" t="str">
            <v xml:space="preserve">UN    </v>
          </cell>
          <cell r="D11487" t="str">
            <v>CR</v>
          </cell>
          <cell r="E11487" t="str">
            <v>4,95</v>
          </cell>
        </row>
        <row r="11488">
          <cell r="A11488">
            <v>37590</v>
          </cell>
          <cell r="B11488" t="str">
            <v xml:space="preserve">SUPORTE MAO-FRANCESA EM ACO, ABAS IGUAIS 30 CM, CAPACIDADE MINIMA 60 KG, BRANCO                                                                                                                                                                                                                                                                                                                                                                                                                           </v>
          </cell>
          <cell r="C11488" t="str">
            <v xml:space="preserve">UN    </v>
          </cell>
          <cell r="D11488" t="str">
            <v>AS</v>
          </cell>
          <cell r="E11488" t="str">
            <v>16,86</v>
          </cell>
        </row>
        <row r="11489">
          <cell r="A11489">
            <v>37591</v>
          </cell>
          <cell r="B11489" t="str">
            <v xml:space="preserve">SUPORTE MAO-FRANCESA EM ACO, ABAS IGUAIS 40 CM, CAPACIDADE MINIMA 70 KG, BRANCO                                                                                                                                                                                                                                                                                                                                                                                                                           </v>
          </cell>
          <cell r="C11489" t="str">
            <v xml:space="preserve">UN    </v>
          </cell>
          <cell r="D11489" t="str">
            <v>AS</v>
          </cell>
          <cell r="E11489" t="str">
            <v>20,27</v>
          </cell>
        </row>
        <row r="11490">
          <cell r="A11490">
            <v>12626</v>
          </cell>
          <cell r="B11490" t="str">
            <v xml:space="preserve">SUPORTE METALICO PARA CALHA PLUVIAL, ZINCADO, DOBRADO, DIAMETRO ENTRE 119 E 170 MM, PARA DRENAGEM PLUVIAL PREDIAL                                                                                                                                                                                                                                                                                                                                                                                         </v>
          </cell>
          <cell r="C11490" t="str">
            <v xml:space="preserve">UN    </v>
          </cell>
          <cell r="D11490" t="str">
            <v>CR</v>
          </cell>
          <cell r="E11490" t="str">
            <v>36,96</v>
          </cell>
        </row>
        <row r="11491">
          <cell r="A11491">
            <v>11033</v>
          </cell>
          <cell r="B11491" t="str">
            <v xml:space="preserve">SUPORTE PARA CALHA DE 150 MM EM FERRO GALVANIZADO                                                                                                                                                                                                                                                                                                                                                                                                                                                         </v>
          </cell>
          <cell r="C11491" t="str">
            <v xml:space="preserve">UN    </v>
          </cell>
          <cell r="D11491" t="str">
            <v>CR</v>
          </cell>
          <cell r="E11491" t="str">
            <v>10,16</v>
          </cell>
        </row>
        <row r="11492">
          <cell r="A11492">
            <v>390</v>
          </cell>
          <cell r="B11492" t="str">
            <v xml:space="preserve">SUPORTE PARA TUBO DIAMETRO NOMINAL 2", COM ROSCA MECANICA                                                                                                                                                                                                                                                                                                                                                                                                                                                 </v>
          </cell>
          <cell r="C11492" t="str">
            <v xml:space="preserve">UN    </v>
          </cell>
          <cell r="D11492" t="str">
            <v>CR</v>
          </cell>
          <cell r="E11492" t="str">
            <v>8,96</v>
          </cell>
        </row>
        <row r="11493">
          <cell r="A11493">
            <v>42436</v>
          </cell>
          <cell r="B11493" t="str">
            <v xml:space="preserve">SURF DUPLO, EM TUBO DE ACO CARBONO, PINTURA NO PROCESSO ELETROSTATICO - EQUIPAMENTO DE GINASTICA PARA ACADEMIA AO AR LIVRE / ACADEMIA DA TERCEIRA IDADE - ATI                                                                                                                                                                                                                                                                                                                                             </v>
          </cell>
          <cell r="C11493" t="str">
            <v xml:space="preserve">UN    </v>
          </cell>
          <cell r="D11493" t="str">
            <v>AS</v>
          </cell>
          <cell r="E11493" t="str">
            <v>2.701,34</v>
          </cell>
        </row>
        <row r="11494">
          <cell r="A11494">
            <v>6194</v>
          </cell>
          <cell r="B11494" t="str">
            <v xml:space="preserve">TABUA *2,5 X 15 CM EM PINUS, MISTA OU EQUIVALENTE DA REGIAO - BRUTA                                                                                                                                                                                                                                                                                                                                                                                                                                       </v>
          </cell>
          <cell r="C11494" t="str">
            <v xml:space="preserve">M     </v>
          </cell>
          <cell r="D11494" t="str">
            <v>CR</v>
          </cell>
          <cell r="E11494" t="str">
            <v>7,37</v>
          </cell>
        </row>
        <row r="11495">
          <cell r="A11495">
            <v>10567</v>
          </cell>
          <cell r="B11495" t="str">
            <v xml:space="preserve">TABUA *2,5 X 23* CM EM PINUS, MISTA OU EQUIVALENTE DA REGIAO - BRUTA                                                                                                                                                                                                                                                                                                                                                                                                                                      </v>
          </cell>
          <cell r="C11495" t="str">
            <v xml:space="preserve">M     </v>
          </cell>
          <cell r="D11495" t="str">
            <v>CR</v>
          </cell>
          <cell r="E11495" t="str">
            <v>11,67</v>
          </cell>
        </row>
        <row r="11496">
          <cell r="A11496">
            <v>6212</v>
          </cell>
          <cell r="B11496" t="str">
            <v xml:space="preserve">TABUA *2,5 X 30 CM EM PINUS, MISTA OU EQUIVALENTE DA REGIAO - BRUTA                                                                                                                                                                                                                                                                                                                                                                                                                                       </v>
          </cell>
          <cell r="C11496" t="str">
            <v xml:space="preserve">M     </v>
          </cell>
          <cell r="D11496" t="str">
            <v xml:space="preserve">C </v>
          </cell>
          <cell r="E11496" t="str">
            <v>17,13</v>
          </cell>
        </row>
        <row r="11497">
          <cell r="A11497">
            <v>3993</v>
          </cell>
          <cell r="B11497" t="str">
            <v xml:space="preserve">TABUA APARELHADA *2,5 X 15* CM, EM MACARANDUBA/MASSARANDUBA, ANGELIM OU EQUIVALENTE DA REGIAO                                                                                                                                                                                                                                                                                                                                                                                                             </v>
          </cell>
          <cell r="C11497" t="str">
            <v xml:space="preserve">M2    </v>
          </cell>
          <cell r="D11497" t="str">
            <v>CR</v>
          </cell>
          <cell r="E11497" t="str">
            <v>63,93</v>
          </cell>
        </row>
        <row r="11498">
          <cell r="A11498">
            <v>3990</v>
          </cell>
          <cell r="B11498" t="str">
            <v xml:space="preserve">TABUA APARELHADA *2,5 X 25* CM, EM MACARANDUBA/MASSARANDUBA, ANGELIM OU EQUIVALENTE DA REGIAO                                                                                                                                                                                                                                                                                                                                                                                                             </v>
          </cell>
          <cell r="C11498" t="str">
            <v xml:space="preserve">M     </v>
          </cell>
          <cell r="D11498" t="str">
            <v>CR</v>
          </cell>
          <cell r="E11498" t="str">
            <v>12,03</v>
          </cell>
        </row>
        <row r="11499">
          <cell r="A11499">
            <v>3992</v>
          </cell>
          <cell r="B11499" t="str">
            <v xml:space="preserve">TABUA APARELHADA *2,5 X 30* CM, EM MACARANDUBA/MASSARANDUBA, ANGELIM OU EQUIVALENTE DA REGIAO                                                                                                                                                                                                                                                                                                                                                                                                             </v>
          </cell>
          <cell r="C11499" t="str">
            <v xml:space="preserve">M     </v>
          </cell>
          <cell r="D11499" t="str">
            <v>CR</v>
          </cell>
          <cell r="E11499" t="str">
            <v>16,24</v>
          </cell>
        </row>
        <row r="11500">
          <cell r="A11500">
            <v>6178</v>
          </cell>
          <cell r="B11500" t="str">
            <v xml:space="preserve">TABUA DE  MADEIRA PARA PISO, CUMARU/IPE CHAMPANHE OU EQUIVALENTE DA REGIAO, ENCAIXE MACHO/FEMEA, *10 X 2* CM                                                                                                                                                                                                                                                                                                                                                                                              </v>
          </cell>
          <cell r="C11500" t="str">
            <v xml:space="preserve">M2    </v>
          </cell>
          <cell r="D11500" t="str">
            <v>AS</v>
          </cell>
          <cell r="E11500" t="str">
            <v>301,13</v>
          </cell>
        </row>
        <row r="11501">
          <cell r="A11501">
            <v>6180</v>
          </cell>
          <cell r="B11501" t="str">
            <v xml:space="preserve">TABUA DE  MADEIRA PARA PISO, CUMARU/IPE CHAMPANHE OU EQUIVALENTE DA REGIAO, ENCAIXE MACHO/FEMEA, *15 X 2* CM                                                                                                                                                                                                                                                                                                                                                                                              </v>
          </cell>
          <cell r="C11501" t="str">
            <v xml:space="preserve">M2    </v>
          </cell>
          <cell r="D11501" t="str">
            <v>AS</v>
          </cell>
          <cell r="E11501" t="str">
            <v>325,00</v>
          </cell>
        </row>
        <row r="11502">
          <cell r="A11502">
            <v>6182</v>
          </cell>
          <cell r="B11502" t="str">
            <v xml:space="preserve">TABUA DE  MADEIRA PARA PISO, IPE (CERNE) OU EQUIVALENTE DA REGIAO, ENCAIXE MACHO/FEMEA, *20 X 2* CM                                                                                                                                                                                                                                                                                                                                                                                                       </v>
          </cell>
          <cell r="C11502" t="str">
            <v xml:space="preserve">M2    </v>
          </cell>
          <cell r="D11502" t="str">
            <v>AS</v>
          </cell>
          <cell r="E11502" t="str">
            <v>403,40</v>
          </cell>
        </row>
        <row r="11503">
          <cell r="A11503">
            <v>43614</v>
          </cell>
          <cell r="B11503" t="str">
            <v xml:space="preserve">TABUA NAO APARELHADA *2,5 X 15* CM, EM MACARANDUBA/MASSARANDUBA, ANGELIM OU EQUIVALENTE DA REGIAO - BRUTA                                                                                                                                                                                                                                                                                                                                                                                                 </v>
          </cell>
          <cell r="C11503" t="str">
            <v xml:space="preserve">M     </v>
          </cell>
          <cell r="D11503" t="str">
            <v>CR</v>
          </cell>
          <cell r="E11503" t="str">
            <v>8,12</v>
          </cell>
        </row>
        <row r="11504">
          <cell r="A11504">
            <v>6193</v>
          </cell>
          <cell r="B11504" t="str">
            <v xml:space="preserve">TABUA NAO APARELHADA *2,5 X 20* CM, EM MACARANDUBA/MASSARANDUBA, ANGELIM OU EQUIVALENTE DA REGIAO - BRUTA                                                                                                                                                                                                                                                                                                                                                                                                 </v>
          </cell>
          <cell r="C11504" t="str">
            <v xml:space="preserve">M     </v>
          </cell>
          <cell r="D11504" t="str">
            <v>CR</v>
          </cell>
          <cell r="E11504" t="str">
            <v>9,89</v>
          </cell>
        </row>
        <row r="11505">
          <cell r="A11505">
            <v>6189</v>
          </cell>
          <cell r="B11505" t="str">
            <v xml:space="preserve">TABUA NAO APARELHADA *2,5 X 30* CM, EM MACARANDUBA/MASSARANDUBA, ANGELIM OU EQUIVALENTE DA REGIAO - BRUTA                                                                                                                                                                                                                                                                                                                                                                                                 </v>
          </cell>
          <cell r="C11505" t="str">
            <v xml:space="preserve">M     </v>
          </cell>
          <cell r="D11505" t="str">
            <v>CR</v>
          </cell>
          <cell r="E11505" t="str">
            <v>14,43</v>
          </cell>
        </row>
        <row r="11506">
          <cell r="A11506">
            <v>6214</v>
          </cell>
          <cell r="B11506" t="str">
            <v xml:space="preserve">TACO DE MADEIRA PARA PISO, IPE (CERNE) OU EQUIVALENTE DA REGIAO, 7 X 42 CM, E = 2 CM                                                                                                                                                                                                                                                                                                                                                                                                                      </v>
          </cell>
          <cell r="C11506" t="str">
            <v xml:space="preserve">M2    </v>
          </cell>
          <cell r="D11506" t="str">
            <v>AS</v>
          </cell>
          <cell r="E11506" t="str">
            <v>188,63</v>
          </cell>
        </row>
        <row r="11507">
          <cell r="A11507">
            <v>36153</v>
          </cell>
          <cell r="B11507" t="str">
            <v xml:space="preserve">TALABARTE DE SEGURANCA, 2 MOSQUETOES TRAVA DUPLA *53* MM DE ABERTURA, COM ABSORVEDOR DE ENERGIA                                                                                                                                                                                                                                                                                                                                                                                                           </v>
          </cell>
          <cell r="C11507" t="str">
            <v xml:space="preserve">UN    </v>
          </cell>
          <cell r="D11507" t="str">
            <v>CR</v>
          </cell>
          <cell r="E11507" t="str">
            <v>206,91</v>
          </cell>
        </row>
        <row r="11508">
          <cell r="A11508">
            <v>10740</v>
          </cell>
          <cell r="B11508" t="str">
            <v xml:space="preserve">TALHA ELETRICA 3 T, VELOCIDADE  2,1 M / MIN, POTENCIA 1,3 KW                                                                                                                                                                                                                                                                                                                                                                                                                                              </v>
          </cell>
          <cell r="C11508" t="str">
            <v xml:space="preserve">UN    </v>
          </cell>
          <cell r="D11508" t="str">
            <v>CR</v>
          </cell>
          <cell r="E11508" t="str">
            <v>10.720,85</v>
          </cell>
        </row>
        <row r="11509">
          <cell r="A11509">
            <v>13914</v>
          </cell>
          <cell r="B11509" t="str">
            <v xml:space="preserve">TALHA MANUAL DE CORRENTE, CAPACIDADE DE 1 T COM ELEVACAO DE 3 M                                                                                                                                                                                                                                                                                                                                                                                                                                           </v>
          </cell>
          <cell r="C11509" t="str">
            <v xml:space="preserve">UN    </v>
          </cell>
          <cell r="D11509" t="str">
            <v>CR</v>
          </cell>
          <cell r="E11509" t="str">
            <v>775,69</v>
          </cell>
        </row>
        <row r="11510">
          <cell r="A11510">
            <v>10742</v>
          </cell>
          <cell r="B11510" t="str">
            <v xml:space="preserve">TALHA MANUAL DE CORRENTE, CAPACIDADE DE 2 T COM ELEVACAO DE 3 M                                                                                                                                                                                                                                                                                                                                                                                                                                           </v>
          </cell>
          <cell r="C11510" t="str">
            <v xml:space="preserve">UN    </v>
          </cell>
          <cell r="D11510" t="str">
            <v xml:space="preserve">C </v>
          </cell>
          <cell r="E11510" t="str">
            <v>1.131,36</v>
          </cell>
        </row>
        <row r="11511">
          <cell r="A11511">
            <v>38465</v>
          </cell>
          <cell r="B11511" t="str">
            <v xml:space="preserve">TALHADEIRA COM PUNHO DE PROTECAO *20 X 250* MM                                                                                                                                                                                                                                                                                                                                                                                                                                                            </v>
          </cell>
          <cell r="C11511" t="str">
            <v xml:space="preserve">UN    </v>
          </cell>
          <cell r="D11511" t="str">
            <v>CR</v>
          </cell>
          <cell r="E11511" t="str">
            <v>30,77</v>
          </cell>
        </row>
        <row r="11512">
          <cell r="A11512">
            <v>7543</v>
          </cell>
          <cell r="B11512" t="str">
            <v xml:space="preserve">TAMPA CEGA EM PVC PARA CONDULETE 4 X 2"                                                                                                                                                                                                                                                                                                                                                                                                                                                                   </v>
          </cell>
          <cell r="C11512" t="str">
            <v xml:space="preserve">UN    </v>
          </cell>
          <cell r="D11512" t="str">
            <v>CR</v>
          </cell>
          <cell r="E11512" t="str">
            <v>5,02</v>
          </cell>
        </row>
        <row r="11513">
          <cell r="A11513">
            <v>43427</v>
          </cell>
          <cell r="B11513" t="str">
            <v xml:space="preserve">TAMPA DE CONCRETO ARMADO PARA FOSSA SEPTICA, DIAMETRO NOMINAL DE 3,00 M E ESPESSURA MINIMA DE 100 MM                                                                                                                                                                                                                                                                                                                                                                                                      </v>
          </cell>
          <cell r="C11513" t="str">
            <v xml:space="preserve">UN    </v>
          </cell>
          <cell r="D11513" t="str">
            <v>AS</v>
          </cell>
          <cell r="E11513" t="str">
            <v>1.895,28</v>
          </cell>
        </row>
        <row r="11514">
          <cell r="A11514">
            <v>41613</v>
          </cell>
          <cell r="B11514" t="str">
            <v xml:space="preserve">TAMPA DE CONCRETO ARMADO PARA FOSSA, D = *0,90* M, E = 0,05 M                                                                                                                                                                                                                                                                                                                                                                                                                                             </v>
          </cell>
          <cell r="C11514" t="str">
            <v xml:space="preserve">UN    </v>
          </cell>
          <cell r="D11514" t="str">
            <v>AS</v>
          </cell>
          <cell r="E11514" t="str">
            <v>121,83</v>
          </cell>
        </row>
        <row r="11515">
          <cell r="A11515">
            <v>41614</v>
          </cell>
          <cell r="B11515" t="str">
            <v xml:space="preserve">TAMPA DE CONCRETO ARMADO PARA FOSSA, D = *1,10* M, E = 0,05 M                                                                                                                                                                                                                                                                                                                                                                                                                                             </v>
          </cell>
          <cell r="C11515" t="str">
            <v xml:space="preserve">UN    </v>
          </cell>
          <cell r="D11515" t="str">
            <v>AS</v>
          </cell>
          <cell r="E11515" t="str">
            <v>155,23</v>
          </cell>
        </row>
        <row r="11516">
          <cell r="A11516">
            <v>41615</v>
          </cell>
          <cell r="B11516" t="str">
            <v xml:space="preserve">TAMPA DE CONCRETO ARMADO PARA FOSSA, D = *1,35* M, E = 0,05 M                                                                                                                                                                                                                                                                                                                                                                                                                                             </v>
          </cell>
          <cell r="C11516" t="str">
            <v xml:space="preserve">UN    </v>
          </cell>
          <cell r="D11516" t="str">
            <v>AS</v>
          </cell>
          <cell r="E11516" t="str">
            <v>239,93</v>
          </cell>
        </row>
        <row r="11517">
          <cell r="A11517">
            <v>41616</v>
          </cell>
          <cell r="B11517" t="str">
            <v xml:space="preserve">TAMPA DE CONCRETO ARMADO PARA FOSSA, D = 1,50 M, E = 0,05 M                                                                                                                                                                                                                                                                                                                                                                                                                                               </v>
          </cell>
          <cell r="C11517" t="str">
            <v xml:space="preserve">UN    </v>
          </cell>
          <cell r="D11517" t="str">
            <v>AS</v>
          </cell>
          <cell r="E11517" t="str">
            <v>358,49</v>
          </cell>
        </row>
        <row r="11518">
          <cell r="A11518">
            <v>41617</v>
          </cell>
          <cell r="B11518" t="str">
            <v xml:space="preserve">TAMPA DE CONCRETO ARMADO PARA FOSSA, D = 2,00 M, E = 0,05 M                                                                                                                                                                                                                                                                                                                                                                                                                                               </v>
          </cell>
          <cell r="C11518" t="str">
            <v xml:space="preserve">UN    </v>
          </cell>
          <cell r="D11518" t="str">
            <v>AS</v>
          </cell>
          <cell r="E11518" t="str">
            <v>712,81</v>
          </cell>
        </row>
        <row r="11519">
          <cell r="A11519">
            <v>41618</v>
          </cell>
          <cell r="B11519" t="str">
            <v xml:space="preserve">TAMPA DE CONCRETO ARMADO PARA FOSSA, D = 2,50 M, E = 0,05 M                                                                                                                                                                                                                                                                                                                                                                                                                                               </v>
          </cell>
          <cell r="C11519" t="str">
            <v xml:space="preserve">UN    </v>
          </cell>
          <cell r="D11519" t="str">
            <v>AS</v>
          </cell>
          <cell r="E11519" t="str">
            <v>1.312,25</v>
          </cell>
        </row>
        <row r="11520">
          <cell r="A11520">
            <v>43428</v>
          </cell>
          <cell r="B11520" t="str">
            <v xml:space="preserve">TAMPA DE CONCRETO ARMADO PARA POCO DE INSPECAO, COM FURO E TAMPINHA, DIAMETRO NOMINAL DE 3,00 M E ESPESSURA MINIMA DE 100 MM                                                                                                                                                                                                                                                                                                                                                                              </v>
          </cell>
          <cell r="C11520" t="str">
            <v xml:space="preserve">UN    </v>
          </cell>
          <cell r="D11520" t="str">
            <v>AS</v>
          </cell>
          <cell r="E11520" t="str">
            <v>2.304,99</v>
          </cell>
        </row>
        <row r="11521">
          <cell r="A11521">
            <v>41619</v>
          </cell>
          <cell r="B11521" t="str">
            <v xml:space="preserve">TAMPA DE CONCRETO ARMADO PARA POCO, COM  FURO E TAMPINHA, D = *0,90* M, E = 0,05 M                                                                                                                                                                                                                                                                                                                                                                                                                        </v>
          </cell>
          <cell r="C11521" t="str">
            <v xml:space="preserve">UN    </v>
          </cell>
          <cell r="D11521" t="str">
            <v>AS</v>
          </cell>
          <cell r="E11521" t="str">
            <v>149,34</v>
          </cell>
        </row>
        <row r="11522">
          <cell r="A11522">
            <v>41620</v>
          </cell>
          <cell r="B11522" t="str">
            <v xml:space="preserve">TAMPA DE CONCRETO ARMADO PARA POCO, COM  FURO E TAMPINHA, D = *1,10* M, E = 0,05 M                                                                                                                                                                                                                                                                                                                                                                                                                        </v>
          </cell>
          <cell r="C11522" t="str">
            <v xml:space="preserve">UN    </v>
          </cell>
          <cell r="D11522" t="str">
            <v>AS</v>
          </cell>
          <cell r="E11522" t="str">
            <v>188,64</v>
          </cell>
        </row>
        <row r="11523">
          <cell r="A11523">
            <v>41622</v>
          </cell>
          <cell r="B11523" t="str">
            <v xml:space="preserve">TAMPA DE CONCRETO ARMADO PARA POCO, COM  FURO E TAMPINHA, D = *1,35* M, E = 0,05 M                                                                                                                                                                                                                                                                                                                                                                                                                        </v>
          </cell>
          <cell r="C11523" t="str">
            <v xml:space="preserve">UN    </v>
          </cell>
          <cell r="D11523" t="str">
            <v>AS</v>
          </cell>
          <cell r="E11523" t="str">
            <v>327,17</v>
          </cell>
        </row>
        <row r="11524">
          <cell r="A11524">
            <v>41623</v>
          </cell>
          <cell r="B11524" t="str">
            <v xml:space="preserve">TAMPA DE CONCRETO ARMADO PARA POCO, COM  FURO E TAMPINHA, D = 1,50 M, E = 0,05 M                                                                                                                                                                                                                                                                                                                                                                                                                          </v>
          </cell>
          <cell r="C11524" t="str">
            <v xml:space="preserve">UN    </v>
          </cell>
          <cell r="D11524" t="str">
            <v>AS</v>
          </cell>
          <cell r="E11524" t="str">
            <v>503,05</v>
          </cell>
        </row>
        <row r="11525">
          <cell r="A11525">
            <v>41624</v>
          </cell>
          <cell r="B11525" t="str">
            <v xml:space="preserve">TAMPA DE CONCRETO ARMADO PARA POCO, COM  FURO E TAMPINHA, D = 2,00 M, E = 0,05 M                                                                                                                                                                                                                                                                                                                                                                                                                          </v>
          </cell>
          <cell r="C11525" t="str">
            <v xml:space="preserve">UN    </v>
          </cell>
          <cell r="D11525" t="str">
            <v>AS</v>
          </cell>
          <cell r="E11525" t="str">
            <v>943,22</v>
          </cell>
        </row>
        <row r="11526">
          <cell r="A11526">
            <v>41625</v>
          </cell>
          <cell r="B11526" t="str">
            <v xml:space="preserve">TAMPA DE CONCRETO ARMADO PARA POCO, COM  FURO E TAMPINHA, D = 2,50 M, E = 0,05 M                                                                                                                                                                                                                                                                                                                                                                                                                          </v>
          </cell>
          <cell r="C11526" t="str">
            <v xml:space="preserve">UN    </v>
          </cell>
          <cell r="D11526" t="str">
            <v>AS</v>
          </cell>
          <cell r="E11526" t="str">
            <v>1.451,18</v>
          </cell>
        </row>
        <row r="11527">
          <cell r="A11527">
            <v>39352</v>
          </cell>
          <cell r="B11527" t="str">
            <v xml:space="preserve">TAMPA PARA CONDULETE, EM PVC, PARA TOMADA HEXAGONAL                                                                                                                                                                                                                                                                                                                                                                                                                                                       </v>
          </cell>
          <cell r="C11527" t="str">
            <v xml:space="preserve">UN    </v>
          </cell>
          <cell r="D11527" t="str">
            <v>CR</v>
          </cell>
          <cell r="E11527" t="str">
            <v>3,10</v>
          </cell>
        </row>
        <row r="11528">
          <cell r="A11528">
            <v>39346</v>
          </cell>
          <cell r="B11528" t="str">
            <v xml:space="preserve">TAMPA PARA CONDULETE, EM PVC, PARA 1 INTERRUPTOR                                                                                                                                                                                                                                                                                                                                                                                                                                                          </v>
          </cell>
          <cell r="C11528" t="str">
            <v xml:space="preserve">UN    </v>
          </cell>
          <cell r="D11528" t="str">
            <v>CR</v>
          </cell>
          <cell r="E11528" t="str">
            <v>3,10</v>
          </cell>
        </row>
        <row r="11529">
          <cell r="A11529">
            <v>39350</v>
          </cell>
          <cell r="B11529" t="str">
            <v xml:space="preserve">TAMPA PARA CONDULETE, EM PVC, PARA 1 MODULO RJ                                                                                                                                                                                                                                                                                                                                                                                                                                                            </v>
          </cell>
          <cell r="C11529" t="str">
            <v xml:space="preserve">UN    </v>
          </cell>
          <cell r="D11529" t="str">
            <v>CR</v>
          </cell>
          <cell r="E11529" t="str">
            <v>3,34</v>
          </cell>
        </row>
        <row r="11530">
          <cell r="A11530">
            <v>39351</v>
          </cell>
          <cell r="B11530" t="str">
            <v xml:space="preserve">TAMPA PARA CONDULETE, EM PVC, PARA 2 MODULOS RJ                                                                                                                                                                                                                                                                                                                                                                                                                                                           </v>
          </cell>
          <cell r="C11530" t="str">
            <v xml:space="preserve">UN    </v>
          </cell>
          <cell r="D11530" t="str">
            <v>CR</v>
          </cell>
          <cell r="E11530" t="str">
            <v>3,86</v>
          </cell>
        </row>
        <row r="11531">
          <cell r="A11531">
            <v>38837</v>
          </cell>
          <cell r="B11531" t="str">
            <v xml:space="preserve">TAMPAO / CAP, ROSCA MACHO, DN 1", PARA TUBO PEX PARA INST. AGUA QUENTE/FRIA                                                                                                                                                                                                                                                                                                                                                                                                                               </v>
          </cell>
          <cell r="C11531" t="str">
            <v xml:space="preserve">UN    </v>
          </cell>
          <cell r="D11531" t="str">
            <v>AS</v>
          </cell>
          <cell r="E11531" t="str">
            <v>7,53</v>
          </cell>
        </row>
        <row r="11532">
          <cell r="A11532">
            <v>38836</v>
          </cell>
          <cell r="B11532" t="str">
            <v xml:space="preserve">TAMPAO / CAP, ROSCA MACHO, DN 3/4", PARA TUBO PEX PARA INST. AGUA QUENTE/FRIA                                                                                                                                                                                                                                                                                                                                                                                                                             </v>
          </cell>
          <cell r="C11532" t="str">
            <v xml:space="preserve">UN    </v>
          </cell>
          <cell r="D11532" t="str">
            <v>AS</v>
          </cell>
          <cell r="E11532" t="str">
            <v>5,26</v>
          </cell>
        </row>
        <row r="11533">
          <cell r="A11533">
            <v>2666</v>
          </cell>
          <cell r="B11533" t="str">
            <v xml:space="preserve">TAMPAO / TERMINAL / PLUG, D = 1 1/4" , PARA DUTO CORRUGADO PEAD (CABEAMENTO SUBTERRANEO)                                                                                                                                                                                                                                                                                                                                                                                                                  </v>
          </cell>
          <cell r="C11533" t="str">
            <v xml:space="preserve">UN    </v>
          </cell>
          <cell r="D11533" t="str">
            <v>CR</v>
          </cell>
          <cell r="E11533" t="str">
            <v>11,93</v>
          </cell>
        </row>
        <row r="11534">
          <cell r="A11534">
            <v>2668</v>
          </cell>
          <cell r="B11534" t="str">
            <v xml:space="preserve">TAMPAO / TERMINAL / PLUG, D = 2" , PARA DUTO CORRUGADO PEAD (CABEAMENTO SUBTERRANEO)                                                                                                                                                                                                                                                                                                                                                                                                                      </v>
          </cell>
          <cell r="C11534" t="str">
            <v xml:space="preserve">UN    </v>
          </cell>
          <cell r="D11534" t="str">
            <v>CR</v>
          </cell>
          <cell r="E11534" t="str">
            <v>13,62</v>
          </cell>
        </row>
        <row r="11535">
          <cell r="A11535">
            <v>2664</v>
          </cell>
          <cell r="B11535" t="str">
            <v xml:space="preserve">TAMPAO / TERMINAL / PLUG, D = 3" , PARA DUTO CORRUGADO PEAD (CABEAMENTO SUBTERRANEO)                                                                                                                                                                                                                                                                                                                                                                                                                      </v>
          </cell>
          <cell r="C11535" t="str">
            <v xml:space="preserve">UN    </v>
          </cell>
          <cell r="D11535" t="str">
            <v>CR</v>
          </cell>
          <cell r="E11535" t="str">
            <v>20,09</v>
          </cell>
        </row>
        <row r="11536">
          <cell r="A11536">
            <v>2662</v>
          </cell>
          <cell r="B11536" t="str">
            <v xml:space="preserve">TAMPAO / TERMINAL / PLUG, D = 4" , PARA DUTO CORRUGADO PEAD (CABEAMENTO SUBTERRANEO)                                                                                                                                                                                                                                                                                                                                                                                                                      </v>
          </cell>
          <cell r="C11536" t="str">
            <v xml:space="preserve">UN    </v>
          </cell>
          <cell r="D11536" t="str">
            <v>CR</v>
          </cell>
          <cell r="E11536" t="str">
            <v>24,65</v>
          </cell>
        </row>
        <row r="11537">
          <cell r="A11537">
            <v>20964</v>
          </cell>
          <cell r="B11537" t="str">
            <v xml:space="preserve">TAMPAO COM CORRENTE, EM LATAO, ENGATE RAPIDO 1 1/2", PARA INSTALACAO PREDIAL DE COMBATE A INCENDIO                                                                                                                                                                                                                                                                                                                                                                                                        </v>
          </cell>
          <cell r="C11537" t="str">
            <v xml:space="preserve">UN    </v>
          </cell>
          <cell r="D11537" t="str">
            <v>CR</v>
          </cell>
          <cell r="E11537" t="str">
            <v>71,65</v>
          </cell>
        </row>
        <row r="11538">
          <cell r="A11538">
            <v>10905</v>
          </cell>
          <cell r="B11538" t="str">
            <v xml:space="preserve">TAMPAO COM CORRENTE, EM LATAO, ENGATE RAPIDO 2 1/2", PARA INSTALACAO PREDIAL DE COMBATE A INCENDIO                                                                                                                                                                                                                                                                                                                                                                                                        </v>
          </cell>
          <cell r="C11538" t="str">
            <v xml:space="preserve">UN    </v>
          </cell>
          <cell r="D11538" t="str">
            <v>CR</v>
          </cell>
          <cell r="E11538" t="str">
            <v>96,11</v>
          </cell>
        </row>
        <row r="11539">
          <cell r="A11539">
            <v>11289</v>
          </cell>
          <cell r="B11539" t="str">
            <v xml:space="preserve">TAMPAO FOFO ARTICULADO P/ REGISTRO, CLASSE A15 CARGA MAX 1,5 T, *200 X 200* MM                                                                                                                                                                                                                                                                                                                                                                                                                            </v>
          </cell>
          <cell r="C11539" t="str">
            <v xml:space="preserve">UN    </v>
          </cell>
          <cell r="D11539" t="str">
            <v>AS</v>
          </cell>
          <cell r="E11539" t="str">
            <v>101,49</v>
          </cell>
        </row>
        <row r="11540">
          <cell r="A11540">
            <v>11241</v>
          </cell>
          <cell r="B11540" t="str">
            <v xml:space="preserve">TAMPAO FOFO ARTICULADO P/ REGISTRO, CLASSE A15 CARGA MAXIMA 1,5 T, *400 X 400* MM                                                                                                                                                                                                                                                                                                                                                                                                                         </v>
          </cell>
          <cell r="C11540" t="str">
            <v xml:space="preserve">UN    </v>
          </cell>
          <cell r="D11540" t="str">
            <v>AS</v>
          </cell>
          <cell r="E11540" t="str">
            <v>253,73</v>
          </cell>
        </row>
        <row r="11541">
          <cell r="A11541">
            <v>11301</v>
          </cell>
          <cell r="B11541" t="str">
            <v xml:space="preserve">TAMPAO FOFO ARTICULADO, CLASSE B125 CARGA MAX 12,5 T, REDONDO, TAMPA 600 MM (COM INSCRICAO EM RELEVO DO TIPO DE REDE)                                                                                                                                                                                                                                                                                                                                                                                     </v>
          </cell>
          <cell r="C11541" t="str">
            <v xml:space="preserve">UN    </v>
          </cell>
          <cell r="D11541" t="str">
            <v>AS</v>
          </cell>
          <cell r="E11541" t="str">
            <v>643,40</v>
          </cell>
        </row>
        <row r="11542">
          <cell r="A11542">
            <v>21090</v>
          </cell>
          <cell r="B11542" t="str">
            <v xml:space="preserve">TAMPAO FOFO ARTICULADO, CLASSE D400 CARGA MAX 40 T, REDONDO, TAMPA 600 MM (COM INSCRICAO EM RELEVO DO TIPO DE REDE)                                                                                                                                                                                                                                                                                                                                                                                       </v>
          </cell>
          <cell r="C11542" t="str">
            <v xml:space="preserve">UN    </v>
          </cell>
          <cell r="D11542" t="str">
            <v>AS</v>
          </cell>
          <cell r="E11542" t="str">
            <v>788,39</v>
          </cell>
        </row>
        <row r="11543">
          <cell r="A11543">
            <v>11315</v>
          </cell>
          <cell r="B11543" t="str">
            <v xml:space="preserve">TAMPAO FOFO SIMPLES COM BASE / REQUADRO, CLASSE A15 CARGA MAX. 1,5 T, 300 X 300 MM (COM INSCRICAO EM RELEVO DO TIPO DE REDE)                                                                                                                                                                                                                                                                                                                                                                              </v>
          </cell>
          <cell r="C11543" t="str">
            <v xml:space="preserve">UN    </v>
          </cell>
          <cell r="D11543" t="str">
            <v>AS</v>
          </cell>
          <cell r="E11543" t="str">
            <v>154,05</v>
          </cell>
        </row>
        <row r="11544">
          <cell r="A11544">
            <v>21071</v>
          </cell>
          <cell r="B11544" t="str">
            <v xml:space="preserve">TAMPAO FOFO SIMPLES COM BASE / REQUADRO, CLASSE A15 CARGA MAX. 1,5 T, 400 X 400 MM (COM INSCRICAO EM RELEVO DO TIPO DE REDE)                                                                                                                                                                                                                                                                                                                                                                              </v>
          </cell>
          <cell r="C11544" t="str">
            <v xml:space="preserve">UN    </v>
          </cell>
          <cell r="D11544" t="str">
            <v>AS</v>
          </cell>
          <cell r="E11544" t="str">
            <v>235,61</v>
          </cell>
        </row>
        <row r="11545">
          <cell r="A11545">
            <v>14112</v>
          </cell>
          <cell r="B11545" t="str">
            <v xml:space="preserve">TAMPAO FOFO SIMPLES COM BASE / REQUADRO, CLASSE A15 CARGA MAX. 1,5 T, 400 X 600 MM (COM INSCRICAO EM RELEVO DO TIPO DE REDE)                                                                                                                                                                                                                                                                                                                                                                              </v>
          </cell>
          <cell r="C11545" t="str">
            <v xml:space="preserve">UN    </v>
          </cell>
          <cell r="D11545" t="str">
            <v>AS</v>
          </cell>
          <cell r="E11545" t="str">
            <v>328,95</v>
          </cell>
        </row>
        <row r="11546">
          <cell r="A11546">
            <v>11316</v>
          </cell>
          <cell r="B11546" t="str">
            <v xml:space="preserve">TAMPAO FOFO SIMPLES COM BASE / REQUADRO, CLASSE B125 CARGA MAX. 12,5 T, REDONDO, TAMPA 500 MM (COM INSCRICAO EM RELEVO DO TIPO DE REDE)                                                                                                                                                                                                                                                                                                                                                                   </v>
          </cell>
          <cell r="C11546" t="str">
            <v xml:space="preserve">UN    </v>
          </cell>
          <cell r="D11546" t="str">
            <v>AS</v>
          </cell>
          <cell r="E11546" t="str">
            <v>507,47</v>
          </cell>
        </row>
        <row r="11547">
          <cell r="A11547">
            <v>6243</v>
          </cell>
          <cell r="B11547" t="str">
            <v xml:space="preserve">TAMPAO FOFO SIMPLES COM BASE / REQUADRO, CLASSE B125 CARGA MAX. 12,5 T, REDONDO, TAMPA 600 MM (COM INSCRICAO EM RELEVO DO TIPO DE REDE)                                                                                                                                                                                                                                                                                                                                                                   </v>
          </cell>
          <cell r="C11547" t="str">
            <v xml:space="preserve">UN    </v>
          </cell>
          <cell r="D11547" t="str">
            <v>AS</v>
          </cell>
          <cell r="E11547" t="str">
            <v>584,50</v>
          </cell>
        </row>
        <row r="11548">
          <cell r="A11548">
            <v>6240</v>
          </cell>
          <cell r="B11548" t="str">
            <v xml:space="preserve">TAMPAO FOFO SIMPLES COM BASE / REQUADRO, CLASSE D400 CARGA MAX. 40 T, REDONDO, TAMPA 600 MM, REDE PLUVIAL/ESGOTO (COM INSCRICAO EM RELEVO DO TIPO DE REDE)                                                                                                                                                                                                                                                                                                                                                </v>
          </cell>
          <cell r="C11548" t="str">
            <v xml:space="preserve">UN    </v>
          </cell>
          <cell r="D11548" t="str">
            <v>AS</v>
          </cell>
          <cell r="E11548" t="str">
            <v>773,89</v>
          </cell>
        </row>
        <row r="11549">
          <cell r="A11549">
            <v>11296</v>
          </cell>
          <cell r="B11549" t="str">
            <v xml:space="preserve">TAMPAO FOFO SIMPLES COM BASE / REQUADRO, CLASSE D400 CARGA MAX. 40 T, REDONDO, TAMPA 900 MM (COM INSCRICAO EM RELEVO DO TIPO DE REDE)                                                                                                                                                                                                                                                                                                                                                                     </v>
          </cell>
          <cell r="C11549" t="str">
            <v xml:space="preserve">UN    </v>
          </cell>
          <cell r="D11549" t="str">
            <v>AS</v>
          </cell>
          <cell r="E11549" t="str">
            <v>2.465,77</v>
          </cell>
        </row>
        <row r="11550">
          <cell r="A11550">
            <v>11299</v>
          </cell>
          <cell r="B11550" t="str">
            <v xml:space="preserve">TAMPAO FOFO SIMPLES COM BASE / REQUADRO, R-2, CLASSE A15 CARGA MAX. 1,5 T, 550 X 1100 MM (COM INSCRICAO EM RELEVO DO TIPO DE REDE)                                                                                                                                                                                                                                                                                                                                                                        </v>
          </cell>
          <cell r="C11550" t="str">
            <v xml:space="preserve">UN    </v>
          </cell>
          <cell r="D11550" t="str">
            <v>AS</v>
          </cell>
          <cell r="E11550" t="str">
            <v>834,61</v>
          </cell>
        </row>
        <row r="11551">
          <cell r="A11551">
            <v>11688</v>
          </cell>
          <cell r="B11551" t="str">
            <v xml:space="preserve">TANQUE ACO INOXIDAVEL (ACO 304) COM ESFREGADOR E VALVULA, DE *50 X 40 X 22* CM                                                                                                                                                                                                                                                                                                                                                                                                                            </v>
          </cell>
          <cell r="C11551" t="str">
            <v xml:space="preserve">UN    </v>
          </cell>
          <cell r="D11551" t="str">
            <v>CR</v>
          </cell>
          <cell r="E11551" t="str">
            <v>457,05</v>
          </cell>
        </row>
        <row r="11552">
          <cell r="A11552">
            <v>37736</v>
          </cell>
          <cell r="B11552" t="str">
            <v xml:space="preserve">TANQUE DE ACO CARBONO NAO REVESTIDO, PARA TRANSPORTE DE AGUA COM CAPACIDADE DE 10 M3, COM BOMBA CENTRIFUGA POR TOMADA DE FORCA, VAZAO MAXIMA *75* M3/H (INCLUI MONTAGEM, NAO INCLUI CAMINHAO)                                                                                                                                                                                                                                                                                                             </v>
          </cell>
          <cell r="C11552" t="str">
            <v xml:space="preserve">UN    </v>
          </cell>
          <cell r="D11552" t="str">
            <v>AS</v>
          </cell>
          <cell r="E11552" t="str">
            <v>83.450,00</v>
          </cell>
        </row>
        <row r="11553">
          <cell r="A11553">
            <v>37739</v>
          </cell>
          <cell r="B11553" t="str">
            <v xml:space="preserve">TANQUE DE ACO PARA TRANSPORTE DE AGUA COM CAPACIDADE DE 14 M3 (INCLUI MONTAGEM, NAO INCLUI CAMINHAO)                                                                                                                                                                                                                                                                                                                                                                                                      </v>
          </cell>
          <cell r="C11553" t="str">
            <v xml:space="preserve">UN    </v>
          </cell>
          <cell r="D11553" t="str">
            <v>AS</v>
          </cell>
          <cell r="E11553" t="str">
            <v>102.707,68</v>
          </cell>
        </row>
        <row r="11554">
          <cell r="A11554">
            <v>37740</v>
          </cell>
          <cell r="B11554" t="str">
            <v xml:space="preserve">TANQUE DE ACO PARA TRANSPORTE DE AGUA COM CAPACIDADE DE 4 M3 (INCLUI MONTAGEM, NAO INCLUI CAMINHAO)                                                                                                                                                                                                                                                                                                                                                                                                       </v>
          </cell>
          <cell r="C11554" t="str">
            <v xml:space="preserve">UN    </v>
          </cell>
          <cell r="D11554" t="str">
            <v>AS</v>
          </cell>
          <cell r="E11554" t="str">
            <v>58.610,36</v>
          </cell>
        </row>
        <row r="11555">
          <cell r="A11555">
            <v>37738</v>
          </cell>
          <cell r="B11555" t="str">
            <v xml:space="preserve">TANQUE DE ACO PARA TRANSPORTE DE AGUA COM CAPACIDADE DE 6 M3 (INCLUI MONTAGEM, NAO INCLUI CAMINHAO)                                                                                                                                                                                                                                                                                                                                                                                                       </v>
          </cell>
          <cell r="C11555" t="str">
            <v xml:space="preserve">UN    </v>
          </cell>
          <cell r="D11555" t="str">
            <v>AS</v>
          </cell>
          <cell r="E11555" t="str">
            <v>69.634,70</v>
          </cell>
        </row>
        <row r="11556">
          <cell r="A11556">
            <v>37737</v>
          </cell>
          <cell r="B11556" t="str">
            <v xml:space="preserve">TANQUE DE ACO PARA TRANSPORTE DE AGUA COM CAPACIDADE DE 8 M3 (INCLUI MONTAGEM, NAO INCLUI CAMINHAO)                                                                                                                                                                                                                                                                                                                                                                                                       </v>
          </cell>
          <cell r="C11556" t="str">
            <v xml:space="preserve">UN    </v>
          </cell>
          <cell r="D11556" t="str">
            <v>AS</v>
          </cell>
          <cell r="E11556" t="str">
            <v>55.400,75</v>
          </cell>
        </row>
        <row r="11557">
          <cell r="A11557">
            <v>25014</v>
          </cell>
          <cell r="B11557" t="str">
            <v xml:space="preserve">TANQUE DE ASFALTO ESTACIONARIO COM MACARICO, CAPACIDADE 20.000 L                                                                                                                                                                                                                                                                                                                                                                                                                                          </v>
          </cell>
          <cell r="C11557" t="str">
            <v xml:space="preserve">UN    </v>
          </cell>
          <cell r="D11557" t="str">
            <v>AS</v>
          </cell>
          <cell r="E11557" t="str">
            <v>116.034,57</v>
          </cell>
        </row>
        <row r="11558">
          <cell r="A11558">
            <v>25013</v>
          </cell>
          <cell r="B11558" t="str">
            <v xml:space="preserve">TANQUE DE ASFALTO ESTACIONARIO COM SERPENTINA, CAPACIDADE 20.000 L                                                                                                                                                                                                                                                                                                                                                                                                                                        </v>
          </cell>
          <cell r="C11558" t="str">
            <v xml:space="preserve">UN    </v>
          </cell>
          <cell r="D11558" t="str">
            <v>AS</v>
          </cell>
          <cell r="E11558" t="str">
            <v>121.616,51</v>
          </cell>
        </row>
        <row r="11559">
          <cell r="A11559">
            <v>14405</v>
          </cell>
          <cell r="B11559" t="str">
            <v xml:space="preserve">TANQUE DE ASFALTO ESTACIONARIO COM SERPENTINA, CAPACIDADE 30.000 L                                                                                                                                                                                                                                                                                                                                                                                                                                        </v>
          </cell>
          <cell r="C11559" t="str">
            <v xml:space="preserve">UN    </v>
          </cell>
          <cell r="D11559" t="str">
            <v>AS</v>
          </cell>
          <cell r="E11559" t="str">
            <v>142.758,10</v>
          </cell>
        </row>
        <row r="11560">
          <cell r="A11560">
            <v>20271</v>
          </cell>
          <cell r="B11560" t="str">
            <v xml:space="preserve">TANQUE DE LOUCA BRANCA, COM COLUNA, *30* L                                                                                                                                                                                                                                                                                                                                                                                                                                                                </v>
          </cell>
          <cell r="C11560" t="str">
            <v xml:space="preserve">UN    </v>
          </cell>
          <cell r="D11560" t="str">
            <v>CR</v>
          </cell>
          <cell r="E11560" t="str">
            <v>521,72</v>
          </cell>
        </row>
        <row r="11561">
          <cell r="A11561">
            <v>10423</v>
          </cell>
          <cell r="B11561" t="str">
            <v xml:space="preserve">TANQUE DE LOUCA BRANCA, SUSPENSO, *20* L                                                                                                                                                                                                                                                                                                                                                                                                                                                                  </v>
          </cell>
          <cell r="C11561" t="str">
            <v xml:space="preserve">UN    </v>
          </cell>
          <cell r="D11561" t="str">
            <v>CR</v>
          </cell>
          <cell r="E11561" t="str">
            <v>383,06</v>
          </cell>
        </row>
        <row r="11562">
          <cell r="A11562">
            <v>36790</v>
          </cell>
          <cell r="B11562" t="str">
            <v xml:space="preserve">TANQUE DUPLO EM MARMORE SINTETICO COM CUBA LISA E ESFREGADOR, *110 X 60* CM                                                                                                                                                                                                                                                                                                                                                                                                                               </v>
          </cell>
          <cell r="C11562" t="str">
            <v xml:space="preserve">UN    </v>
          </cell>
          <cell r="D11562" t="str">
            <v>CR</v>
          </cell>
          <cell r="E11562" t="str">
            <v>339,52</v>
          </cell>
        </row>
        <row r="11563">
          <cell r="A11563">
            <v>37589</v>
          </cell>
          <cell r="B11563" t="str">
            <v xml:space="preserve">TANQUE SIMPLES EM MARMORE SINTETICO COM COLUNA, CAPACIDADE *22* L, *60 X 46* CM                                                                                                                                                                                                                                                                                                                                                                                                                           </v>
          </cell>
          <cell r="C11563" t="str">
            <v xml:space="preserve">UN    </v>
          </cell>
          <cell r="D11563" t="str">
            <v>CR</v>
          </cell>
          <cell r="E11563" t="str">
            <v>415,99</v>
          </cell>
        </row>
        <row r="11564">
          <cell r="A11564">
            <v>11690</v>
          </cell>
          <cell r="B11564" t="str">
            <v xml:space="preserve">TANQUE SIMPLES EM MARMORE SINTETICO DE FIXAR NA PAREDE, CAPACIDADE *22* L, *60 X 46* CM                                                                                                                                                                                                                                                                                                                                                                                                                   </v>
          </cell>
          <cell r="C11564" t="str">
            <v xml:space="preserve">UN    </v>
          </cell>
          <cell r="D11564" t="str">
            <v>CR</v>
          </cell>
          <cell r="E11564" t="str">
            <v>220,99</v>
          </cell>
        </row>
        <row r="11565">
          <cell r="A11565">
            <v>20234</v>
          </cell>
          <cell r="B11565" t="str">
            <v xml:space="preserve">TANQUE SIMPLES EM MARMORE SINTETICO SUSPENSO, CAPACIDADE *38* L, *60 X 60* CM                                                                                                                                                                                                                                                                                                                                                                                                                             </v>
          </cell>
          <cell r="C11565" t="str">
            <v xml:space="preserve">UN    </v>
          </cell>
          <cell r="D11565" t="str">
            <v>CR</v>
          </cell>
          <cell r="E11565" t="str">
            <v>279,66</v>
          </cell>
        </row>
        <row r="11566">
          <cell r="A11566">
            <v>4763</v>
          </cell>
          <cell r="B11566" t="str">
            <v xml:space="preserve">TAQUEADOR OU TAQUEIRO (HORISTA)                                                                                                                                                                                                                                                                                                                                                                                                                                                                           </v>
          </cell>
          <cell r="C11566" t="str">
            <v xml:space="preserve">H     </v>
          </cell>
          <cell r="D11566" t="str">
            <v>CR</v>
          </cell>
          <cell r="E11566" t="str">
            <v>15,27</v>
          </cell>
        </row>
        <row r="11567">
          <cell r="A11567">
            <v>41070</v>
          </cell>
          <cell r="B11567" t="str">
            <v xml:space="preserve">TAQUEADOR OU TAQUEIRO (MENSALISTA)                                                                                                                                                                                                                                                                                                                                                                                                                                                                        </v>
          </cell>
          <cell r="C11567" t="str">
            <v xml:space="preserve">MES   </v>
          </cell>
          <cell r="D11567" t="str">
            <v>CR</v>
          </cell>
          <cell r="E11567" t="str">
            <v>2.694,34</v>
          </cell>
        </row>
        <row r="11568">
          <cell r="A11568">
            <v>44480</v>
          </cell>
          <cell r="B11568" t="str">
            <v xml:space="preserve">TARIFA "A" ENTRE  0 E 20M3 FORNECIMENTO  D'AGUA                                                                                                                                                                                                                                                                                                                                                                                                                                                           </v>
          </cell>
          <cell r="C11568" t="str">
            <v xml:space="preserve">M3    </v>
          </cell>
          <cell r="D11568" t="str">
            <v>CR</v>
          </cell>
          <cell r="E11568" t="str">
            <v>20,24</v>
          </cell>
        </row>
        <row r="11569">
          <cell r="A11569">
            <v>11457</v>
          </cell>
          <cell r="B11569" t="str">
            <v xml:space="preserve">TARJETA LIVRE / OCUPADO PARA PORTA DE BANHEIRO, CORPO EM ZAMAC E ESPELHO EM LATAO                                                                                                                                                                                                                                                                                                                                                                                                                         </v>
          </cell>
          <cell r="C11569" t="str">
            <v xml:space="preserve">UN    </v>
          </cell>
          <cell r="D11569" t="str">
            <v>CR</v>
          </cell>
          <cell r="E11569" t="str">
            <v>46,37</v>
          </cell>
        </row>
        <row r="11570">
          <cell r="A11570">
            <v>44073</v>
          </cell>
          <cell r="B11570" t="str">
            <v xml:space="preserve">TARUGO DELIMITADOR DE PROFUNDIDADE EM ESPUMA DE POLIETILENO DE BAIXA DENSIDADE 10 MM, CINZA                                                                                                                                                                                                                                                                                                                                                                                                               </v>
          </cell>
          <cell r="C11570" t="str">
            <v xml:space="preserve">M     </v>
          </cell>
          <cell r="D11570" t="str">
            <v>CR</v>
          </cell>
          <cell r="E11570" t="str">
            <v>0,89</v>
          </cell>
        </row>
        <row r="11571">
          <cell r="A11571">
            <v>44253</v>
          </cell>
          <cell r="B11571" t="str">
            <v xml:space="preserve">TE CPVC, SOLDAVEL, 90 GRAUS, 114 MM, PARA AGUA QUENTE PREDIAL                                                                                                                                                                                                                                                                                                                                                                                                                                             </v>
          </cell>
          <cell r="C11571" t="str">
            <v xml:space="preserve">UN    </v>
          </cell>
          <cell r="D11571" t="str">
            <v>AS</v>
          </cell>
          <cell r="E11571" t="str">
            <v>222,44</v>
          </cell>
        </row>
        <row r="11572">
          <cell r="A11572">
            <v>21121</v>
          </cell>
          <cell r="B11572" t="str">
            <v xml:space="preserve">TE CPVC, SOLDAVEL, 90 GRAUS, 15 MM, PARA AGUA QUENTE PREDIAL                                                                                                                                                                                                                                                                                                                                                                                                                                              </v>
          </cell>
          <cell r="C11572" t="str">
            <v xml:space="preserve">UN    </v>
          </cell>
          <cell r="D11572" t="str">
            <v>AS</v>
          </cell>
          <cell r="E11572" t="str">
            <v>3,19</v>
          </cell>
        </row>
        <row r="11573">
          <cell r="A11573">
            <v>38010</v>
          </cell>
          <cell r="B11573" t="str">
            <v xml:space="preserve">TE CPVC, SOLDAVEL, 90 GRAUS, 22 MM, PARA AGUA QUENTE PREDIAL                                                                                                                                                                                                                                                                                                                                                                                                                                              </v>
          </cell>
          <cell r="C11573" t="str">
            <v xml:space="preserve">UN    </v>
          </cell>
          <cell r="D11573" t="str">
            <v>AS</v>
          </cell>
          <cell r="E11573" t="str">
            <v>3,97</v>
          </cell>
        </row>
        <row r="11574">
          <cell r="A11574">
            <v>38011</v>
          </cell>
          <cell r="B11574" t="str">
            <v xml:space="preserve">TE CPVC, SOLDAVEL, 90 GRAUS, 28 MM, PARA AGUA QUENTE PREDIAL                                                                                                                                                                                                                                                                                                                                                                                                                                              </v>
          </cell>
          <cell r="C11574" t="str">
            <v xml:space="preserve">UN    </v>
          </cell>
          <cell r="D11574" t="str">
            <v>AS</v>
          </cell>
          <cell r="E11574" t="str">
            <v>7,96</v>
          </cell>
        </row>
        <row r="11575">
          <cell r="A11575">
            <v>38012</v>
          </cell>
          <cell r="B11575" t="str">
            <v xml:space="preserve">TE CPVC, SOLDAVEL, 90 GRAUS, 35 MM, PARA AGUA QUENTE PREDIAL                                                                                                                                                                                                                                                                                                                                                                                                                                              </v>
          </cell>
          <cell r="C11575" t="str">
            <v xml:space="preserve">UN    </v>
          </cell>
          <cell r="D11575" t="str">
            <v>AS</v>
          </cell>
          <cell r="E11575" t="str">
            <v>30,36</v>
          </cell>
        </row>
        <row r="11576">
          <cell r="A11576">
            <v>38013</v>
          </cell>
          <cell r="B11576" t="str">
            <v xml:space="preserve">TE CPVC, SOLDAVEL, 90 GRAUS, 42 MM, PARA AGUA QUENTE PREDIAL                                                                                                                                                                                                                                                                                                                                                                                                                                              </v>
          </cell>
          <cell r="C11576" t="str">
            <v xml:space="preserve">UN    </v>
          </cell>
          <cell r="D11576" t="str">
            <v>AS</v>
          </cell>
          <cell r="E11576" t="str">
            <v>39,01</v>
          </cell>
        </row>
        <row r="11577">
          <cell r="A11577">
            <v>38014</v>
          </cell>
          <cell r="B11577" t="str">
            <v xml:space="preserve">TE CPVC, SOLDAVEL, 90 GRAUS, 54 MM, PARA AGUA QUENTE PREDIAL                                                                                                                                                                                                                                                                                                                                                                                                                                              </v>
          </cell>
          <cell r="C11577" t="str">
            <v xml:space="preserve">UN    </v>
          </cell>
          <cell r="D11577" t="str">
            <v>AS</v>
          </cell>
          <cell r="E11577" t="str">
            <v>65,14</v>
          </cell>
        </row>
        <row r="11578">
          <cell r="A11578">
            <v>38015</v>
          </cell>
          <cell r="B11578" t="str">
            <v xml:space="preserve">TE CPVC, SOLDAVEL, 90 GRAUS, 73 MM, PARA AGUA QUENTE PREDIAL                                                                                                                                                                                                                                                                                                                                                                                                                                              </v>
          </cell>
          <cell r="C11578" t="str">
            <v xml:space="preserve">UN    </v>
          </cell>
          <cell r="D11578" t="str">
            <v>AS</v>
          </cell>
          <cell r="E11578" t="str">
            <v>153,15</v>
          </cell>
        </row>
        <row r="11579">
          <cell r="A11579">
            <v>38016</v>
          </cell>
          <cell r="B11579" t="str">
            <v xml:space="preserve">TE CPVC, SOLDAVEL, 90 GRAUS, 89 MM, PARA AGUA QUENTE PREDIAL                                                                                                                                                                                                                                                                                                                                                                                                                                              </v>
          </cell>
          <cell r="C11579" t="str">
            <v xml:space="preserve">UN    </v>
          </cell>
          <cell r="D11579" t="str">
            <v>AS</v>
          </cell>
          <cell r="E11579" t="str">
            <v>178,10</v>
          </cell>
        </row>
        <row r="11580">
          <cell r="A11580">
            <v>12741</v>
          </cell>
          <cell r="B11580" t="str">
            <v xml:space="preserve">TE DE COBRE (REF 611) SEM ANEL DE SOLDA, BOLSA X BOLSA X BOLSA, 104 MM                                                                                                                                                                                                                                                                                                                                                                                                                                    </v>
          </cell>
          <cell r="C11580" t="str">
            <v xml:space="preserve">UN    </v>
          </cell>
          <cell r="D11580" t="str">
            <v>AS</v>
          </cell>
          <cell r="E11580" t="str">
            <v>1.285,23</v>
          </cell>
        </row>
        <row r="11581">
          <cell r="A11581">
            <v>12733</v>
          </cell>
          <cell r="B11581" t="str">
            <v xml:space="preserve">TE DE COBRE (REF 611) SEM ANEL DE SOLDA, BOLSA X BOLSA X BOLSA, 15 MM                                                                                                                                                                                                                                                                                                                                                                                                                                     </v>
          </cell>
          <cell r="C11581" t="str">
            <v xml:space="preserve">UN    </v>
          </cell>
          <cell r="D11581" t="str">
            <v>AS</v>
          </cell>
          <cell r="E11581" t="str">
            <v>6,46</v>
          </cell>
        </row>
        <row r="11582">
          <cell r="A11582">
            <v>12734</v>
          </cell>
          <cell r="B11582" t="str">
            <v xml:space="preserve">TE DE COBRE (REF 611) SEM ANEL DE SOLDA, BOLSA X BOLSA X BOLSA, 22 MM                                                                                                                                                                                                                                                                                                                                                                                                                                     </v>
          </cell>
          <cell r="C11582" t="str">
            <v xml:space="preserve">UN    </v>
          </cell>
          <cell r="D11582" t="str">
            <v>AS</v>
          </cell>
          <cell r="E11582" t="str">
            <v>13,78</v>
          </cell>
        </row>
        <row r="11583">
          <cell r="A11583">
            <v>12735</v>
          </cell>
          <cell r="B11583" t="str">
            <v xml:space="preserve">TE DE COBRE (REF 611) SEM ANEL DE SOLDA, BOLSA X BOLSA X BOLSA, 28 MM                                                                                                                                                                                                                                                                                                                                                                                                                                     </v>
          </cell>
          <cell r="C11583" t="str">
            <v xml:space="preserve">UN    </v>
          </cell>
          <cell r="D11583" t="str">
            <v>AS</v>
          </cell>
          <cell r="E11583" t="str">
            <v>22,67</v>
          </cell>
        </row>
        <row r="11584">
          <cell r="A11584">
            <v>12736</v>
          </cell>
          <cell r="B11584" t="str">
            <v xml:space="preserve">TE DE COBRE (REF 611) SEM ANEL DE SOLDA, BOLSA X BOLSA X BOLSA, 35 MM                                                                                                                                                                                                                                                                                                                                                                                                                                     </v>
          </cell>
          <cell r="C11584" t="str">
            <v xml:space="preserve">UN    </v>
          </cell>
          <cell r="D11584" t="str">
            <v>AS</v>
          </cell>
          <cell r="E11584" t="str">
            <v>51,83</v>
          </cell>
        </row>
        <row r="11585">
          <cell r="A11585">
            <v>12737</v>
          </cell>
          <cell r="B11585" t="str">
            <v xml:space="preserve">TE DE COBRE (REF 611) SEM ANEL DE SOLDA, BOLSA X BOLSA X BOLSA, 42 MM                                                                                                                                                                                                                                                                                                                                                                                                                                     </v>
          </cell>
          <cell r="C11585" t="str">
            <v xml:space="preserve">UN    </v>
          </cell>
          <cell r="D11585" t="str">
            <v>AS</v>
          </cell>
          <cell r="E11585" t="str">
            <v>66,78</v>
          </cell>
        </row>
        <row r="11586">
          <cell r="A11586">
            <v>12738</v>
          </cell>
          <cell r="B11586" t="str">
            <v xml:space="preserve">TE DE COBRE (REF 611) SEM ANEL DE SOLDA, BOLSA X BOLSA X BOLSA, 54 MM                                                                                                                                                                                                                                                                                                                                                                                                                                     </v>
          </cell>
          <cell r="C11586" t="str">
            <v xml:space="preserve">UN    </v>
          </cell>
          <cell r="D11586" t="str">
            <v>AS</v>
          </cell>
          <cell r="E11586" t="str">
            <v>131,98</v>
          </cell>
        </row>
        <row r="11587">
          <cell r="A11587">
            <v>12739</v>
          </cell>
          <cell r="B11587" t="str">
            <v xml:space="preserve">TE DE COBRE (REF 611) SEM ANEL DE SOLDA, BOLSA X BOLSA X BOLSA, 66 MM                                                                                                                                                                                                                                                                                                                                                                                                                                     </v>
          </cell>
          <cell r="C11587" t="str">
            <v xml:space="preserve">UN    </v>
          </cell>
          <cell r="D11587" t="str">
            <v>AS</v>
          </cell>
          <cell r="E11587" t="str">
            <v>375,71</v>
          </cell>
        </row>
        <row r="11588">
          <cell r="A11588">
            <v>12740</v>
          </cell>
          <cell r="B11588" t="str">
            <v xml:space="preserve">TE DE COBRE (REF 611) SEM ANEL DE SOLDA, BOLSA X BOLSA X BOLSA, 79 MM                                                                                                                                                                                                                                                                                                                                                                                                                                     </v>
          </cell>
          <cell r="C11588" t="str">
            <v xml:space="preserve">UN    </v>
          </cell>
          <cell r="D11588" t="str">
            <v>AS</v>
          </cell>
          <cell r="E11588" t="str">
            <v>587,82</v>
          </cell>
        </row>
        <row r="11589">
          <cell r="A11589">
            <v>6297</v>
          </cell>
          <cell r="B11589" t="str">
            <v xml:space="preserve">TE DE FERRO GALVANIZADO, DE 1 1/2"                                                                                                                                                                                                                                                                                                                                                                                                                                                                        </v>
          </cell>
          <cell r="C11589" t="str">
            <v xml:space="preserve">UN    </v>
          </cell>
          <cell r="D11589" t="str">
            <v>CR</v>
          </cell>
          <cell r="E11589" t="str">
            <v>29,80</v>
          </cell>
        </row>
        <row r="11590">
          <cell r="A11590">
            <v>6296</v>
          </cell>
          <cell r="B11590" t="str">
            <v xml:space="preserve">TE DE FERRO GALVANIZADO, DE 1 1/4"                                                                                                                                                                                                                                                                                                                                                                                                                                                                        </v>
          </cell>
          <cell r="C11590" t="str">
            <v xml:space="preserve">UN    </v>
          </cell>
          <cell r="D11590" t="str">
            <v>CR</v>
          </cell>
          <cell r="E11590" t="str">
            <v>23,52</v>
          </cell>
        </row>
        <row r="11591">
          <cell r="A11591">
            <v>6294</v>
          </cell>
          <cell r="B11591" t="str">
            <v xml:space="preserve">TE DE FERRO GALVANIZADO, DE 1/2"                                                                                                                                                                                                                                                                                                                                                                                                                                                                          </v>
          </cell>
          <cell r="C11591" t="str">
            <v xml:space="preserve">UN    </v>
          </cell>
          <cell r="D11591" t="str">
            <v>CR</v>
          </cell>
          <cell r="E11591" t="str">
            <v>6,70</v>
          </cell>
        </row>
        <row r="11592">
          <cell r="A11592">
            <v>6323</v>
          </cell>
          <cell r="B11592" t="str">
            <v xml:space="preserve">TE DE FERRO GALVANIZADO, DE 1"                                                                                                                                                                                                                                                                                                                                                                                                                                                                            </v>
          </cell>
          <cell r="C11592" t="str">
            <v xml:space="preserve">UN    </v>
          </cell>
          <cell r="D11592" t="str">
            <v>CR</v>
          </cell>
          <cell r="E11592" t="str">
            <v>15,37</v>
          </cell>
        </row>
        <row r="11593">
          <cell r="A11593">
            <v>6299</v>
          </cell>
          <cell r="B11593" t="str">
            <v xml:space="preserve">TE DE FERRO GALVANIZADO, DE 2 1/2"                                                                                                                                                                                                                                                                                                                                                                                                                                                                        </v>
          </cell>
          <cell r="C11593" t="str">
            <v xml:space="preserve">UN    </v>
          </cell>
          <cell r="D11593" t="str">
            <v>CR</v>
          </cell>
          <cell r="E11593" t="str">
            <v>89,63</v>
          </cell>
        </row>
        <row r="11594">
          <cell r="A11594">
            <v>6298</v>
          </cell>
          <cell r="B11594" t="str">
            <v xml:space="preserve">TE DE FERRO GALVANIZADO, DE 2"                                                                                                                                                                                                                                                                                                                                                                                                                                                                            </v>
          </cell>
          <cell r="C11594" t="str">
            <v xml:space="preserve">UN    </v>
          </cell>
          <cell r="D11594" t="str">
            <v>CR</v>
          </cell>
          <cell r="E11594" t="str">
            <v>47,20</v>
          </cell>
        </row>
        <row r="11595">
          <cell r="A11595">
            <v>6295</v>
          </cell>
          <cell r="B11595" t="str">
            <v xml:space="preserve">TE DE FERRO GALVANIZADO, DE 3/4"                                                                                                                                                                                                                                                                                                                                                                                                                                                                          </v>
          </cell>
          <cell r="C11595" t="str">
            <v xml:space="preserve">UN    </v>
          </cell>
          <cell r="D11595" t="str">
            <v>CR</v>
          </cell>
          <cell r="E11595" t="str">
            <v>9,55</v>
          </cell>
        </row>
        <row r="11596">
          <cell r="A11596">
            <v>6322</v>
          </cell>
          <cell r="B11596" t="str">
            <v xml:space="preserve">TE DE FERRO GALVANIZADO, DE 3"                                                                                                                                                                                                                                                                                                                                                                                                                                                                            </v>
          </cell>
          <cell r="C11596" t="str">
            <v xml:space="preserve">UN    </v>
          </cell>
          <cell r="D11596" t="str">
            <v>CR</v>
          </cell>
          <cell r="E11596" t="str">
            <v>120,05</v>
          </cell>
        </row>
        <row r="11597">
          <cell r="A11597">
            <v>6300</v>
          </cell>
          <cell r="B11597" t="str">
            <v xml:space="preserve">TE DE FERRO GALVANIZADO, DE 4"                                                                                                                                                                                                                                                                                                                                                                                                                                                                            </v>
          </cell>
          <cell r="C11597" t="str">
            <v xml:space="preserve">UN    </v>
          </cell>
          <cell r="D11597" t="str">
            <v>CR</v>
          </cell>
          <cell r="E11597" t="str">
            <v>221,33</v>
          </cell>
        </row>
        <row r="11598">
          <cell r="A11598">
            <v>6321</v>
          </cell>
          <cell r="B11598" t="str">
            <v xml:space="preserve">TE DE FERRO GALVANIZADO, DE 5"                                                                                                                                                                                                                                                                                                                                                                                                                                                                            </v>
          </cell>
          <cell r="C11598" t="str">
            <v xml:space="preserve">UN    </v>
          </cell>
          <cell r="D11598" t="str">
            <v>CR</v>
          </cell>
          <cell r="E11598" t="str">
            <v>316,15</v>
          </cell>
        </row>
        <row r="11599">
          <cell r="A11599">
            <v>6301</v>
          </cell>
          <cell r="B11599" t="str">
            <v xml:space="preserve">TE DE FERRO GALVANIZADO, DE 6"                                                                                                                                                                                                                                                                                                                                                                                                                                                                            </v>
          </cell>
          <cell r="C11599" t="str">
            <v xml:space="preserve">UN    </v>
          </cell>
          <cell r="D11599" t="str">
            <v>CR</v>
          </cell>
          <cell r="E11599" t="str">
            <v>741,03</v>
          </cell>
        </row>
        <row r="11600">
          <cell r="A11600">
            <v>7105</v>
          </cell>
          <cell r="B11600" t="str">
            <v xml:space="preserve">TE DE INSPECAO, PVC,  100 X 75 MM, SERIE NORMAL PARA ESGOTO PREDIAL                                                                                                                                                                                                                                                                                                                                                                                                                                       </v>
          </cell>
          <cell r="C11600" t="str">
            <v xml:space="preserve">UN    </v>
          </cell>
          <cell r="D11600" t="str">
            <v>CR</v>
          </cell>
          <cell r="E11600" t="str">
            <v>37,14</v>
          </cell>
        </row>
        <row r="11601">
          <cell r="A11601">
            <v>20183</v>
          </cell>
          <cell r="B11601" t="str">
            <v xml:space="preserve">TE DE INSPECAO, PVC, SERIE R, 100 X 75 MM, PARA ESGOTO PREDIAL                                                                                                                                                                                                                                                                                                                                                                                                                                            </v>
          </cell>
          <cell r="C11601" t="str">
            <v xml:space="preserve">UN    </v>
          </cell>
          <cell r="D11601" t="str">
            <v>CR</v>
          </cell>
          <cell r="E11601" t="str">
            <v>45,76</v>
          </cell>
        </row>
        <row r="11602">
          <cell r="A11602">
            <v>38448</v>
          </cell>
          <cell r="B11602" t="str">
            <v xml:space="preserve">TE DE INSPECAO, PVC, SERIE R, 150 X 100 MM, PARA ESGOTO PREDIAL                                                                                                                                                                                                                                                                                                                                                                                                                                           </v>
          </cell>
          <cell r="C11602" t="str">
            <v xml:space="preserve">UN    </v>
          </cell>
          <cell r="D11602" t="str">
            <v>CR</v>
          </cell>
          <cell r="E11602" t="str">
            <v>207,67</v>
          </cell>
        </row>
        <row r="11603">
          <cell r="A11603">
            <v>20182</v>
          </cell>
          <cell r="B11603" t="str">
            <v xml:space="preserve">TE DE INSPECAO, PVC, SERIE R, 75 X 75 MM, PARA ESGOTO PREDIAL                                                                                                                                                                                                                                                                                                                                                                                                                                             </v>
          </cell>
          <cell r="C11603" t="str">
            <v xml:space="preserve">UN    </v>
          </cell>
          <cell r="D11603" t="str">
            <v>CR</v>
          </cell>
          <cell r="E11603" t="str">
            <v>26,61</v>
          </cell>
        </row>
        <row r="11604">
          <cell r="A11604">
            <v>7119</v>
          </cell>
          <cell r="B11604" t="str">
            <v xml:space="preserve">TE DE REDUCAO COM ROSCA, PVC, 90 GRAUS, 1 X 3/4", PARA AGUA FRIA PREDIAL                                                                                                                                                                                                                                                                                                                                                                                                                                  </v>
          </cell>
          <cell r="C11604" t="str">
            <v xml:space="preserve">UN    </v>
          </cell>
          <cell r="D11604" t="str">
            <v>CR</v>
          </cell>
          <cell r="E11604" t="str">
            <v>10,81</v>
          </cell>
        </row>
        <row r="11605">
          <cell r="A11605">
            <v>7126</v>
          </cell>
          <cell r="B11605" t="str">
            <v xml:space="preserve">TE DE REDUCAO COM ROSCA, PVC, 90 GRAUS, 1.1/2" X 3/4", AGUA FRIA PREDIAL                                                                                                                                                                                                                                                                                                                                                                                                                                  </v>
          </cell>
          <cell r="C11605" t="str">
            <v xml:space="preserve">UN    </v>
          </cell>
          <cell r="D11605" t="str">
            <v>CR</v>
          </cell>
          <cell r="E11605" t="str">
            <v>22,05</v>
          </cell>
        </row>
        <row r="11606">
          <cell r="A11606">
            <v>7120</v>
          </cell>
          <cell r="B11606" t="str">
            <v xml:space="preserve">TE DE REDUCAO COM ROSCA, PVC, 90 GRAUS, 3/4 X 1/2", PARA AGUA FRIA PREDIAL                                                                                                                                                                                                                                                                                                                                                                                                                                </v>
          </cell>
          <cell r="C11606" t="str">
            <v xml:space="preserve">UN    </v>
          </cell>
          <cell r="D11606" t="str">
            <v>CR</v>
          </cell>
          <cell r="E11606" t="str">
            <v>8,29</v>
          </cell>
        </row>
        <row r="11607">
          <cell r="A11607">
            <v>6319</v>
          </cell>
          <cell r="B11607" t="str">
            <v xml:space="preserve">TE DE REDUCAO DE FERRO GALVANIZADO, COM ROSCA BSP, DE 1 1/2" X 1"                                                                                                                                                                                                                                                                                                                                                                                                                                         </v>
          </cell>
          <cell r="C11607" t="str">
            <v xml:space="preserve">UN    </v>
          </cell>
          <cell r="D11607" t="str">
            <v>CR</v>
          </cell>
          <cell r="E11607" t="str">
            <v>35,01</v>
          </cell>
        </row>
        <row r="11608">
          <cell r="A11608">
            <v>6304</v>
          </cell>
          <cell r="B11608" t="str">
            <v xml:space="preserve">TE DE REDUCAO DE FERRO GALVANIZADO, COM ROSCA BSP, DE 1 1/2" X 3/4"                                                                                                                                                                                                                                                                                                                                                                                                                                       </v>
          </cell>
          <cell r="C11608" t="str">
            <v xml:space="preserve">UN    </v>
          </cell>
          <cell r="D11608" t="str">
            <v>CR</v>
          </cell>
          <cell r="E11608" t="str">
            <v>35,01</v>
          </cell>
        </row>
        <row r="11609">
          <cell r="A11609">
            <v>21116</v>
          </cell>
          <cell r="B11609" t="str">
            <v xml:space="preserve">TE DE REDUCAO DE FERRO GALVANIZADO, COM ROSCA BSP, DE 1 1/4" X 3/4"                                                                                                                                                                                                                                                                                                                                                                                                                                       </v>
          </cell>
          <cell r="C11609" t="str">
            <v xml:space="preserve">UN    </v>
          </cell>
          <cell r="D11609" t="str">
            <v>CR</v>
          </cell>
          <cell r="E11609" t="str">
            <v>26,51</v>
          </cell>
        </row>
        <row r="11610">
          <cell r="A11610">
            <v>6320</v>
          </cell>
          <cell r="B11610" t="str">
            <v xml:space="preserve">TE DE REDUCAO DE FERRO GALVANIZADO, COM ROSCA BSP, DE 1" X 1/2"                                                                                                                                                                                                                                                                                                                                                                                                                                           </v>
          </cell>
          <cell r="C11610" t="str">
            <v xml:space="preserve">UN    </v>
          </cell>
          <cell r="D11610" t="str">
            <v>CR</v>
          </cell>
          <cell r="E11610" t="str">
            <v>18,03</v>
          </cell>
        </row>
        <row r="11611">
          <cell r="A11611">
            <v>6303</v>
          </cell>
          <cell r="B11611" t="str">
            <v xml:space="preserve">TE DE REDUCAO DE FERRO GALVANIZADO, COM ROSCA BSP, DE 1" X 3/4"                                                                                                                                                                                                                                                                                                                                                                                                                                           </v>
          </cell>
          <cell r="C11611" t="str">
            <v xml:space="preserve">UN    </v>
          </cell>
          <cell r="D11611" t="str">
            <v>CR</v>
          </cell>
          <cell r="E11611" t="str">
            <v>18,03</v>
          </cell>
        </row>
        <row r="11612">
          <cell r="A11612">
            <v>6308</v>
          </cell>
          <cell r="B11612" t="str">
            <v xml:space="preserve">TE DE REDUCAO DE FERRO GALVANIZADO, COM ROSCA BSP, DE 2 1/2" X 1 1/2"                                                                                                                                                                                                                                                                                                                                                                                                                                     </v>
          </cell>
          <cell r="C11612" t="str">
            <v xml:space="preserve">UN    </v>
          </cell>
          <cell r="D11612" t="str">
            <v>CR</v>
          </cell>
          <cell r="E11612" t="str">
            <v>96,88</v>
          </cell>
        </row>
        <row r="11613">
          <cell r="A11613">
            <v>6317</v>
          </cell>
          <cell r="B11613" t="str">
            <v xml:space="preserve">TE DE REDUCAO DE FERRO GALVANIZADO, COM ROSCA BSP, DE 2 1/2" X 1 1/4"                                                                                                                                                                                                                                                                                                                                                                                                                                     </v>
          </cell>
          <cell r="C11613" t="str">
            <v xml:space="preserve">UN    </v>
          </cell>
          <cell r="D11613" t="str">
            <v>CR</v>
          </cell>
          <cell r="E11613" t="str">
            <v>96,88</v>
          </cell>
        </row>
        <row r="11614">
          <cell r="A11614">
            <v>6307</v>
          </cell>
          <cell r="B11614" t="str">
            <v xml:space="preserve">TE DE REDUCAO DE FERRO GALVANIZADO, COM ROSCA BSP, DE 2 1/2" X 1"                                                                                                                                                                                                                                                                                                                                                                                                                                         </v>
          </cell>
          <cell r="C11614" t="str">
            <v xml:space="preserve">UN    </v>
          </cell>
          <cell r="D11614" t="str">
            <v>CR</v>
          </cell>
          <cell r="E11614" t="str">
            <v>96,88</v>
          </cell>
        </row>
        <row r="11615">
          <cell r="A11615">
            <v>6309</v>
          </cell>
          <cell r="B11615" t="str">
            <v xml:space="preserve">TE DE REDUCAO DE FERRO GALVANIZADO, COM ROSCA BSP, DE 2 1/2" X 2"                                                                                                                                                                                                                                                                                                                                                                                                                                         </v>
          </cell>
          <cell r="C11615" t="str">
            <v xml:space="preserve">UN    </v>
          </cell>
          <cell r="D11615" t="str">
            <v>CR</v>
          </cell>
          <cell r="E11615" t="str">
            <v>99,69</v>
          </cell>
        </row>
        <row r="11616">
          <cell r="A11616">
            <v>6318</v>
          </cell>
          <cell r="B11616" t="str">
            <v xml:space="preserve">TE DE REDUCAO DE FERRO GALVANIZADO, COM ROSCA BSP, DE 2" X 1 1/2"                                                                                                                                                                                                                                                                                                                                                                                                                                         </v>
          </cell>
          <cell r="C11616" t="str">
            <v xml:space="preserve">UN    </v>
          </cell>
          <cell r="D11616" t="str">
            <v>CR</v>
          </cell>
          <cell r="E11616" t="str">
            <v>52,26</v>
          </cell>
        </row>
        <row r="11617">
          <cell r="A11617">
            <v>6306</v>
          </cell>
          <cell r="B11617" t="str">
            <v xml:space="preserve">TE DE REDUCAO DE FERRO GALVANIZADO, COM ROSCA BSP, DE 2" X 1 1/4"                                                                                                                                                                                                                                                                                                                                                                                                                                         </v>
          </cell>
          <cell r="C11617" t="str">
            <v xml:space="preserve">UN    </v>
          </cell>
          <cell r="D11617" t="str">
            <v>CR</v>
          </cell>
          <cell r="E11617" t="str">
            <v>52,26</v>
          </cell>
        </row>
        <row r="11618">
          <cell r="A11618">
            <v>6305</v>
          </cell>
          <cell r="B11618" t="str">
            <v xml:space="preserve">TE DE REDUCAO DE FERRO GALVANIZADO, COM ROSCA BSP, DE 2" X 1"                                                                                                                                                                                                                                                                                                                                                                                                                                             </v>
          </cell>
          <cell r="C11618" t="str">
            <v xml:space="preserve">UN    </v>
          </cell>
          <cell r="D11618" t="str">
            <v>CR</v>
          </cell>
          <cell r="E11618" t="str">
            <v>52,26</v>
          </cell>
        </row>
        <row r="11619">
          <cell r="A11619">
            <v>6302</v>
          </cell>
          <cell r="B11619" t="str">
            <v xml:space="preserve">TE DE REDUCAO DE FERRO GALVANIZADO, COM ROSCA BSP, DE 3/4" X 1/2"                                                                                                                                                                                                                                                                                                                                                                                                                                         </v>
          </cell>
          <cell r="C11619" t="str">
            <v xml:space="preserve">UN    </v>
          </cell>
          <cell r="D11619" t="str">
            <v>CR</v>
          </cell>
          <cell r="E11619" t="str">
            <v>11,08</v>
          </cell>
        </row>
        <row r="11620">
          <cell r="A11620">
            <v>6312</v>
          </cell>
          <cell r="B11620" t="str">
            <v xml:space="preserve">TE DE REDUCAO DE FERRO GALVANIZADO, COM ROSCA BSP, DE 3" X 1 1/2"                                                                                                                                                                                                                                                                                                                                                                                                                                         </v>
          </cell>
          <cell r="C11620" t="str">
            <v xml:space="preserve">UN    </v>
          </cell>
          <cell r="D11620" t="str">
            <v>CR</v>
          </cell>
          <cell r="E11620" t="str">
            <v>139,35</v>
          </cell>
        </row>
        <row r="11621">
          <cell r="A11621">
            <v>6311</v>
          </cell>
          <cell r="B11621" t="str">
            <v xml:space="preserve">TE DE REDUCAO DE FERRO GALVANIZADO, COM ROSCA BSP, DE 3" X 1 1/4"                                                                                                                                                                                                                                                                                                                                                                                                                                         </v>
          </cell>
          <cell r="C11621" t="str">
            <v xml:space="preserve">UN    </v>
          </cell>
          <cell r="D11621" t="str">
            <v>CR</v>
          </cell>
          <cell r="E11621" t="str">
            <v>139,35</v>
          </cell>
        </row>
        <row r="11622">
          <cell r="A11622">
            <v>6310</v>
          </cell>
          <cell r="B11622" t="str">
            <v xml:space="preserve">TE DE REDUCAO DE FERRO GALVANIZADO, COM ROSCA BSP, DE 3" X 1"                                                                                                                                                                                                                                                                                                                                                                                                                                             </v>
          </cell>
          <cell r="C11622" t="str">
            <v xml:space="preserve">UN    </v>
          </cell>
          <cell r="D11622" t="str">
            <v>CR</v>
          </cell>
          <cell r="E11622" t="str">
            <v>139,35</v>
          </cell>
        </row>
        <row r="11623">
          <cell r="A11623">
            <v>6314</v>
          </cell>
          <cell r="B11623" t="str">
            <v xml:space="preserve">TE DE REDUCAO DE FERRO GALVANIZADO, COM ROSCA BSP, DE 3" X 2 1/2"                                                                                                                                                                                                                                                                                                                                                                                                                                         </v>
          </cell>
          <cell r="C11623" t="str">
            <v xml:space="preserve">UN    </v>
          </cell>
          <cell r="D11623" t="str">
            <v>CR</v>
          </cell>
          <cell r="E11623" t="str">
            <v>139,35</v>
          </cell>
        </row>
        <row r="11624">
          <cell r="A11624">
            <v>6313</v>
          </cell>
          <cell r="B11624" t="str">
            <v xml:space="preserve">TE DE REDUCAO DE FERRO GALVANIZADO, COM ROSCA BSP, DE 3" X 2"                                                                                                                                                                                                                                                                                                                                                                                                                                             </v>
          </cell>
          <cell r="C11624" t="str">
            <v xml:space="preserve">UN    </v>
          </cell>
          <cell r="D11624" t="str">
            <v>CR</v>
          </cell>
          <cell r="E11624" t="str">
            <v>139,35</v>
          </cell>
        </row>
        <row r="11625">
          <cell r="A11625">
            <v>6315</v>
          </cell>
          <cell r="B11625" t="str">
            <v xml:space="preserve">TE DE REDUCAO DE FERRO GALVANIZADO, COM ROSCA BSP, DE 4" X 2"                                                                                                                                                                                                                                                                                                                                                                                                                                             </v>
          </cell>
          <cell r="C11625" t="str">
            <v xml:space="preserve">UN    </v>
          </cell>
          <cell r="D11625" t="str">
            <v>CR</v>
          </cell>
          <cell r="E11625" t="str">
            <v>263,86</v>
          </cell>
        </row>
        <row r="11626">
          <cell r="A11626">
            <v>6316</v>
          </cell>
          <cell r="B11626" t="str">
            <v xml:space="preserve">TE DE REDUCAO DE FERRO GALVANIZADO, COM ROSCA BSP, DE 4" X 3"                                                                                                                                                                                                                                                                                                                                                                                                                                             </v>
          </cell>
          <cell r="C11626" t="str">
            <v xml:space="preserve">UN    </v>
          </cell>
          <cell r="D11626" t="str">
            <v>CR</v>
          </cell>
          <cell r="E11626" t="str">
            <v>263,86</v>
          </cell>
        </row>
        <row r="11627">
          <cell r="A11627">
            <v>39324</v>
          </cell>
          <cell r="B11627" t="str">
            <v xml:space="preserve">TE DE REDUCAO, CPVC, 22 X 15 MM, PARA AGUA QUENTE PREDIAL                                                                                                                                                                                                                                                                                                                                                                                                                                                 </v>
          </cell>
          <cell r="C11627" t="str">
            <v xml:space="preserve">UN    </v>
          </cell>
          <cell r="D11627" t="str">
            <v>AS</v>
          </cell>
          <cell r="E11627" t="str">
            <v>4,15</v>
          </cell>
        </row>
        <row r="11628">
          <cell r="A11628">
            <v>39325</v>
          </cell>
          <cell r="B11628" t="str">
            <v xml:space="preserve">TE DE REDUCAO, CPVC, 28 X 22 MM, PARA AGUA QUENTE PREDIAL                                                                                                                                                                                                                                                                                                                                                                                                                                                 </v>
          </cell>
          <cell r="C11628" t="str">
            <v xml:space="preserve">UN    </v>
          </cell>
          <cell r="D11628" t="str">
            <v>AS</v>
          </cell>
          <cell r="E11628" t="str">
            <v>6,26</v>
          </cell>
        </row>
        <row r="11629">
          <cell r="A11629">
            <v>39326</v>
          </cell>
          <cell r="B11629" t="str">
            <v xml:space="preserve">TE DE REDUCAO, CPVC, 35 X 28 MM, PARA AGUA QUENTE PREDIAL                                                                                                                                                                                                                                                                                                                                                                                                                                                 </v>
          </cell>
          <cell r="C11629" t="str">
            <v xml:space="preserve">UN    </v>
          </cell>
          <cell r="D11629" t="str">
            <v>AS</v>
          </cell>
          <cell r="E11629" t="str">
            <v>22,45</v>
          </cell>
        </row>
        <row r="11630">
          <cell r="A11630">
            <v>39327</v>
          </cell>
          <cell r="B11630" t="str">
            <v xml:space="preserve">TE DE REDUCAO, CPVC, 42 X 35 MM, PARA AGUA QUENTE PREDIAL                                                                                                                                                                                                                                                                                                                                                                                                                                                 </v>
          </cell>
          <cell r="C11630" t="str">
            <v xml:space="preserve">UN    </v>
          </cell>
          <cell r="D11630" t="str">
            <v>AS</v>
          </cell>
          <cell r="E11630" t="str">
            <v>33,88</v>
          </cell>
        </row>
        <row r="11631">
          <cell r="A11631">
            <v>11378</v>
          </cell>
          <cell r="B11631" t="str">
            <v xml:space="preserve">TE DE REDUCAO, PVC PBA, BBB, JE, DN 100 X 50 / DE 110 X 60 MM, PARA REDE AGUA (NBR 10351)                                                                                                                                                                                                                                                                                                                                                                                                                 </v>
          </cell>
          <cell r="C11631" t="str">
            <v xml:space="preserve">UN    </v>
          </cell>
          <cell r="D11631" t="str">
            <v>AS</v>
          </cell>
          <cell r="E11631" t="str">
            <v>75,33</v>
          </cell>
        </row>
        <row r="11632">
          <cell r="A11632">
            <v>11379</v>
          </cell>
          <cell r="B11632" t="str">
            <v xml:space="preserve">TE DE REDUCAO, PVC PBA, BBB, JE, DN 100 X 75 / DE 110 X 85 MM, PARA REDE AGUA (NBR 10351)                                                                                                                                                                                                                                                                                                                                                                                                                 </v>
          </cell>
          <cell r="C11632" t="str">
            <v xml:space="preserve">UN    </v>
          </cell>
          <cell r="D11632" t="str">
            <v>AS</v>
          </cell>
          <cell r="E11632" t="str">
            <v>63,65</v>
          </cell>
        </row>
        <row r="11633">
          <cell r="A11633">
            <v>11493</v>
          </cell>
          <cell r="B11633" t="str">
            <v xml:space="preserve">TE DE REDUCAO, PVC PBA, BBB, JE, DN 75 X 50 / DE 85 X 60 MM, PARA REDE AGUA (NBR 10351)                                                                                                                                                                                                                                                                                                                                                                                                                   </v>
          </cell>
          <cell r="C11633" t="str">
            <v xml:space="preserve">UN    </v>
          </cell>
          <cell r="D11633" t="str">
            <v>AS</v>
          </cell>
          <cell r="E11633" t="str">
            <v>36,71</v>
          </cell>
        </row>
        <row r="11634">
          <cell r="A11634">
            <v>7106</v>
          </cell>
          <cell r="B11634" t="str">
            <v xml:space="preserve">TE DE REDUCAO, PVC, SOLDAVEL, 90 GRAUS, 110 MM X 60 MM, PARA AGUA FRIA PREDIAL                                                                                                                                                                                                                                                                                                                                                                                                                            </v>
          </cell>
          <cell r="C11634" t="str">
            <v xml:space="preserve">UN    </v>
          </cell>
          <cell r="D11634" t="str">
            <v>CR</v>
          </cell>
          <cell r="E11634" t="str">
            <v>136,45</v>
          </cell>
        </row>
        <row r="11635">
          <cell r="A11635">
            <v>7104</v>
          </cell>
          <cell r="B11635" t="str">
            <v xml:space="preserve">TE DE REDUCAO, PVC, SOLDAVEL, 90 GRAUS, 25 MM X 20 MM, PARA AGUA FRIA PREDIAL                                                                                                                                                                                                                                                                                                                                                                                                                             </v>
          </cell>
          <cell r="C11635" t="str">
            <v xml:space="preserve">UN    </v>
          </cell>
          <cell r="D11635" t="str">
            <v>CR</v>
          </cell>
          <cell r="E11635" t="str">
            <v>3,68</v>
          </cell>
        </row>
        <row r="11636">
          <cell r="A11636">
            <v>7136</v>
          </cell>
          <cell r="B11636" t="str">
            <v xml:space="preserve">TE DE REDUCAO, PVC, SOLDAVEL, 90 GRAUS, 32 MM X 25 MM, PARA AGUA FRIA PREDIAL                                                                                                                                                                                                                                                                                                                                                                                                                             </v>
          </cell>
          <cell r="C11636" t="str">
            <v xml:space="preserve">UN    </v>
          </cell>
          <cell r="D11636" t="str">
            <v>CR</v>
          </cell>
          <cell r="E11636" t="str">
            <v>6,40</v>
          </cell>
        </row>
        <row r="11637">
          <cell r="A11637">
            <v>7128</v>
          </cell>
          <cell r="B11637" t="str">
            <v xml:space="preserve">TE DE REDUCAO, PVC, SOLDAVEL, 90 GRAUS, 40 MM X 32 MM, PARA AGUA FRIA PREDIAL                                                                                                                                                                                                                                                                                                                                                                                                                             </v>
          </cell>
          <cell r="C11637" t="str">
            <v xml:space="preserve">UN    </v>
          </cell>
          <cell r="D11637" t="str">
            <v>CR</v>
          </cell>
          <cell r="E11637" t="str">
            <v>8,31</v>
          </cell>
        </row>
        <row r="11638">
          <cell r="A11638">
            <v>7108</v>
          </cell>
          <cell r="B11638" t="str">
            <v xml:space="preserve">TE DE REDUCAO, PVC, SOLDAVEL, 90 GRAUS, 50 MM X 20 MM, PARA AGUA FRIA PREDIAL                                                                                                                                                                                                                                                                                                                                                                                                                             </v>
          </cell>
          <cell r="C11638" t="str">
            <v xml:space="preserve">UN    </v>
          </cell>
          <cell r="D11638" t="str">
            <v>CR</v>
          </cell>
          <cell r="E11638" t="str">
            <v>8,29</v>
          </cell>
        </row>
        <row r="11639">
          <cell r="A11639">
            <v>7129</v>
          </cell>
          <cell r="B11639" t="str">
            <v xml:space="preserve">TE DE REDUCAO, PVC, SOLDAVEL, 90 GRAUS, 50 MM X 25 MM, PARA AGUA FRIA PREDIAL                                                                                                                                                                                                                                                                                                                                                                                                                             </v>
          </cell>
          <cell r="C11639" t="str">
            <v xml:space="preserve">UN    </v>
          </cell>
          <cell r="D11639" t="str">
            <v>CR</v>
          </cell>
          <cell r="E11639" t="str">
            <v>9,75</v>
          </cell>
        </row>
        <row r="11640">
          <cell r="A11640">
            <v>7130</v>
          </cell>
          <cell r="B11640" t="str">
            <v xml:space="preserve">TE DE REDUCAO, PVC, SOLDAVEL, 90 GRAUS, 50 MM X 32 MM, PARA AGUA FRIA PREDIAL                                                                                                                                                                                                                                                                                                                                                                                                                             </v>
          </cell>
          <cell r="C11640" t="str">
            <v xml:space="preserve">UN    </v>
          </cell>
          <cell r="D11640" t="str">
            <v>CR</v>
          </cell>
          <cell r="E11640" t="str">
            <v>14,17</v>
          </cell>
        </row>
        <row r="11641">
          <cell r="A11641">
            <v>7131</v>
          </cell>
          <cell r="B11641" t="str">
            <v xml:space="preserve">TE DE REDUCAO, PVC, SOLDAVEL, 90 GRAUS, 50 MM X 40 MM, PARA AGUA FRIA PREDIAL                                                                                                                                                                                                                                                                                                                                                                                                                             </v>
          </cell>
          <cell r="C11641" t="str">
            <v xml:space="preserve">UN    </v>
          </cell>
          <cell r="D11641" t="str">
            <v>CR</v>
          </cell>
          <cell r="E11641" t="str">
            <v>17,33</v>
          </cell>
        </row>
        <row r="11642">
          <cell r="A11642">
            <v>7132</v>
          </cell>
          <cell r="B11642" t="str">
            <v xml:space="preserve">TE DE REDUCAO, PVC, SOLDAVEL, 90 GRAUS, 75 MM X 50 MM, PARA AGUA FRIA PREDIAL                                                                                                                                                                                                                                                                                                                                                                                                                             </v>
          </cell>
          <cell r="C11642" t="str">
            <v xml:space="preserve">UN    </v>
          </cell>
          <cell r="D11642" t="str">
            <v>CR</v>
          </cell>
          <cell r="E11642" t="str">
            <v>40,82</v>
          </cell>
        </row>
        <row r="11643">
          <cell r="A11643">
            <v>7133</v>
          </cell>
          <cell r="B11643" t="str">
            <v xml:space="preserve">TE DE REDUCAO, PVC, SOLDAVEL, 90 GRAUS, 85 MM X 60 MM, PARA AGUA FRIA PREDIAL                                                                                                                                                                                                                                                                                                                                                                                                                             </v>
          </cell>
          <cell r="C11643" t="str">
            <v xml:space="preserve">UN    </v>
          </cell>
          <cell r="D11643" t="str">
            <v>CR</v>
          </cell>
          <cell r="E11643" t="str">
            <v>94,32</v>
          </cell>
        </row>
        <row r="11644">
          <cell r="A11644">
            <v>37420</v>
          </cell>
          <cell r="B11644" t="str">
            <v xml:space="preserve">TE DE SERVICO INTEGRADO, EM POLIPROPILENO (PP), PARA TUBOS EM PEAD/PVC, 60 X 20 MM - LIGACAO PREDIAL DE AGUA                                                                                                                                                                                                                                                                                                                                                                                              </v>
          </cell>
          <cell r="C11644" t="str">
            <v xml:space="preserve">UN    </v>
          </cell>
          <cell r="D11644" t="str">
            <v>AS</v>
          </cell>
          <cell r="E11644" t="str">
            <v>37,16</v>
          </cell>
        </row>
        <row r="11645">
          <cell r="A11645">
            <v>37421</v>
          </cell>
          <cell r="B11645" t="str">
            <v xml:space="preserve">TE DE SERVICO INTEGRADO, EM POLIPROPILENO (PP), PARA TUBOS EM PEAD/PVC, 60 X 32 MM - LIGACAO PREDIAL DE AGUA                                                                                                                                                                                                                                                                                                                                                                                              </v>
          </cell>
          <cell r="C11645" t="str">
            <v xml:space="preserve">UN    </v>
          </cell>
          <cell r="D11645" t="str">
            <v>AS</v>
          </cell>
          <cell r="E11645" t="str">
            <v>50,79</v>
          </cell>
        </row>
        <row r="11646">
          <cell r="A11646">
            <v>37422</v>
          </cell>
          <cell r="B11646" t="str">
            <v xml:space="preserve">TE DE SERVICO INTEGRADO, EM POLIPROPILENO (PP), PARA TUBOS EM PEAD, 63 X 20 MM - LIGACAO PREDIAL DE AGUA                                                                                                                                                                                                                                                                                                                                                                                                  </v>
          </cell>
          <cell r="C11646" t="str">
            <v xml:space="preserve">UN    </v>
          </cell>
          <cell r="D11646" t="str">
            <v>AS</v>
          </cell>
          <cell r="E11646" t="str">
            <v>47,54</v>
          </cell>
        </row>
        <row r="11647">
          <cell r="A11647">
            <v>37443</v>
          </cell>
          <cell r="B11647" t="str">
            <v xml:space="preserve">TE DE SERVICO, PEAD PE 100, DE 125 X 20 MM, PARA ELETROFUSAO                                                                                                                                                                                                                                                                                                                                                                                                                                              </v>
          </cell>
          <cell r="C11647" t="str">
            <v xml:space="preserve">UN    </v>
          </cell>
          <cell r="D11647" t="str">
            <v>AS</v>
          </cell>
          <cell r="E11647" t="str">
            <v>186,62</v>
          </cell>
        </row>
        <row r="11648">
          <cell r="A11648">
            <v>37444</v>
          </cell>
          <cell r="B11648" t="str">
            <v xml:space="preserve">TE DE SERVICO, PEAD PE 100, DE 125 X 32 MM, PARA ELETROFUSAO                                                                                                                                                                                                                                                                                                                                                                                                                                              </v>
          </cell>
          <cell r="C11648" t="str">
            <v xml:space="preserve">UN    </v>
          </cell>
          <cell r="D11648" t="str">
            <v>AS</v>
          </cell>
          <cell r="E11648" t="str">
            <v>189,79</v>
          </cell>
        </row>
        <row r="11649">
          <cell r="A11649">
            <v>37445</v>
          </cell>
          <cell r="B11649" t="str">
            <v xml:space="preserve">TE DE SERVICO, PEAD PE 100, DE 125 X 63 MM, PARA ELETROFUSAO                                                                                                                                                                                                                                                                                                                                                                                                                                              </v>
          </cell>
          <cell r="C11649" t="str">
            <v xml:space="preserve">UN    </v>
          </cell>
          <cell r="D11649" t="str">
            <v>AS</v>
          </cell>
          <cell r="E11649" t="str">
            <v>287,67</v>
          </cell>
        </row>
        <row r="11650">
          <cell r="A11650">
            <v>37446</v>
          </cell>
          <cell r="B11650" t="str">
            <v xml:space="preserve">TE DE SERVICO, PEAD PE 100, DE 200 X 20 MM, PARA ELETROFUSAO                                                                                                                                                                                                                                                                                                                                                                                                                                              </v>
          </cell>
          <cell r="C11650" t="str">
            <v xml:space="preserve">UN    </v>
          </cell>
          <cell r="D11650" t="str">
            <v>AS</v>
          </cell>
          <cell r="E11650" t="str">
            <v>313,60</v>
          </cell>
        </row>
        <row r="11651">
          <cell r="A11651">
            <v>37447</v>
          </cell>
          <cell r="B11651" t="str">
            <v xml:space="preserve">TE DE SERVICO, PEAD PE 100, DE 200 X 32 MM, PARA ELETROFUSAO                                                                                                                                                                                                                                                                                                                                                                                                                                              </v>
          </cell>
          <cell r="C11651" t="str">
            <v xml:space="preserve">UN    </v>
          </cell>
          <cell r="D11651" t="str">
            <v>AS</v>
          </cell>
          <cell r="E11651" t="str">
            <v>318,51</v>
          </cell>
        </row>
        <row r="11652">
          <cell r="A11652">
            <v>37448</v>
          </cell>
          <cell r="B11652" t="str">
            <v xml:space="preserve">TE DE SERVICO, PEAD PE 100, DE 200 X 63 MM, PARA ELETROFUSAO                                                                                                                                                                                                                                                                                                                                                                                                                                              </v>
          </cell>
          <cell r="C11652" t="str">
            <v xml:space="preserve">UN    </v>
          </cell>
          <cell r="D11652" t="str">
            <v>AS</v>
          </cell>
          <cell r="E11652" t="str">
            <v>436,89</v>
          </cell>
        </row>
        <row r="11653">
          <cell r="A11653">
            <v>37440</v>
          </cell>
          <cell r="B11653" t="str">
            <v xml:space="preserve">TE DE SERVICO, PEAD PE 100, DE 63 X 20 MM, PARA ELETROFUSAO                                                                                                                                                                                                                                                                                                                                                                                                                                               </v>
          </cell>
          <cell r="C11653" t="str">
            <v xml:space="preserve">UN    </v>
          </cell>
          <cell r="D11653" t="str">
            <v>AS</v>
          </cell>
          <cell r="E11653" t="str">
            <v>148,13</v>
          </cell>
        </row>
        <row r="11654">
          <cell r="A11654">
            <v>37441</v>
          </cell>
          <cell r="B11654" t="str">
            <v xml:space="preserve">TE DE SERVICO, PEAD PE 100, DE 63 X 32 MM, PARA ELETROFUSAO                                                                                                                                                                                                                                                                                                                                                                                                                                               </v>
          </cell>
          <cell r="C11654" t="str">
            <v xml:space="preserve">UN    </v>
          </cell>
          <cell r="D11654" t="str">
            <v>AS</v>
          </cell>
          <cell r="E11654" t="str">
            <v>148,13</v>
          </cell>
        </row>
        <row r="11655">
          <cell r="A11655">
            <v>37442</v>
          </cell>
          <cell r="B11655" t="str">
            <v xml:space="preserve">TE DE SERVICO, PEAD PE 100, DE 63 X 63 MM, PARA ELETROFUSAO                                                                                                                                                                                                                                                                                                                                                                                                                                               </v>
          </cell>
          <cell r="C11655" t="str">
            <v xml:space="preserve">UN    </v>
          </cell>
          <cell r="D11655" t="str">
            <v>AS</v>
          </cell>
          <cell r="E11655" t="str">
            <v>178,41</v>
          </cell>
        </row>
        <row r="11656">
          <cell r="A11656">
            <v>38017</v>
          </cell>
          <cell r="B11656" t="str">
            <v xml:space="preserve">TE DE TRANSICAO, CPVC, SOLDAVEL, 15 MM X 1/2", PARA AGUA QUENTE                                                                                                                                                                                                                                                                                                                                                                                                                                           </v>
          </cell>
          <cell r="C11656" t="str">
            <v xml:space="preserve">UN    </v>
          </cell>
          <cell r="D11656" t="str">
            <v>AS</v>
          </cell>
          <cell r="E11656" t="str">
            <v>8,49</v>
          </cell>
        </row>
        <row r="11657">
          <cell r="A11657">
            <v>38018</v>
          </cell>
          <cell r="B11657" t="str">
            <v xml:space="preserve">TE DE TRANSICAO, CPVC, SOLDAVEL, 22 MM X 1/2", PARA AGUA QUENTE                                                                                                                                                                                                                                                                                                                                                                                                                                           </v>
          </cell>
          <cell r="C11657" t="str">
            <v xml:space="preserve">UN    </v>
          </cell>
          <cell r="D11657" t="str">
            <v>AS</v>
          </cell>
          <cell r="E11657" t="str">
            <v>9,54</v>
          </cell>
        </row>
        <row r="11658">
          <cell r="A11658">
            <v>39895</v>
          </cell>
          <cell r="B11658" t="str">
            <v xml:space="preserve">TE DUPLA CURVA BRONZE/LATAO (REF 764) SEM ANEL DE SOLDA, ROSCA F X BOLSA X ROSCA F, 1/2" X 15 X 1/2"                                                                                                                                                                                                                                                                                                                                                                                                      </v>
          </cell>
          <cell r="C11658" t="str">
            <v xml:space="preserve">UN    </v>
          </cell>
          <cell r="D11658" t="str">
            <v>AS</v>
          </cell>
          <cell r="E11658" t="str">
            <v>46,69</v>
          </cell>
        </row>
        <row r="11659">
          <cell r="A11659">
            <v>39896</v>
          </cell>
          <cell r="B11659" t="str">
            <v xml:space="preserve">TE DUPLA CURVA BRONZE/LATAO (REF 764) SEM ANEL DE SOLDA, ROSCA F X BOLSA X ROSCA F, 3/4" X 22 X 3/4"                                                                                                                                                                                                                                                                                                                                                                                                      </v>
          </cell>
          <cell r="C11659" t="str">
            <v xml:space="preserve">UN    </v>
          </cell>
          <cell r="D11659" t="str">
            <v>AS</v>
          </cell>
          <cell r="E11659" t="str">
            <v>68,43</v>
          </cell>
        </row>
        <row r="11660">
          <cell r="A11660">
            <v>38873</v>
          </cell>
          <cell r="B11660" t="str">
            <v xml:space="preserve">TE METALICO, PARA CONEXAO COM ANEL DESLIZANTE, DN 16 MM, EM TUBO PEX PARA INST. AGUA QUENTE/FRIA                                                                                                                                                                                                                                                                                                                                                                                                          </v>
          </cell>
          <cell r="C11660" t="str">
            <v xml:space="preserve">UN    </v>
          </cell>
          <cell r="D11660" t="str">
            <v>AS</v>
          </cell>
          <cell r="E11660" t="str">
            <v>14,35</v>
          </cell>
        </row>
        <row r="11661">
          <cell r="A11661">
            <v>38874</v>
          </cell>
          <cell r="B11661" t="str">
            <v xml:space="preserve">TE METALICO, PARA CONEXAO COM ANEL DESLIZANTE, DN 20 MM, EM TUBO PEX PARA INST. AGUA QUENTE/FRIA                                                                                                                                                                                                                                                                                                                                                                                                          </v>
          </cell>
          <cell r="C11661" t="str">
            <v xml:space="preserve">UN    </v>
          </cell>
          <cell r="D11661" t="str">
            <v>AS</v>
          </cell>
          <cell r="E11661" t="str">
            <v>18,17</v>
          </cell>
        </row>
        <row r="11662">
          <cell r="A11662">
            <v>38875</v>
          </cell>
          <cell r="B11662" t="str">
            <v xml:space="preserve">TE METALICO, PARA CONEXAO COM ANEL DESLIZANTE, DN 25 MM, EM TUBO PEX PARA INST. AGUA QUENTE/FRIA                                                                                                                                                                                                                                                                                                                                                                                                          </v>
          </cell>
          <cell r="C11662" t="str">
            <v xml:space="preserve">UN    </v>
          </cell>
          <cell r="D11662" t="str">
            <v>AS</v>
          </cell>
          <cell r="E11662" t="str">
            <v>28,80</v>
          </cell>
        </row>
        <row r="11663">
          <cell r="A11663">
            <v>38876</v>
          </cell>
          <cell r="B11663" t="str">
            <v xml:space="preserve">TE METALICO, PARA CONEXAO COM ANEL DESLIZANTE, DN 32 MM, EM TUBO PEX PARA INST. AGUA QUENTE/FRIA                                                                                                                                                                                                                                                                                                                                                                                                          </v>
          </cell>
          <cell r="C11663" t="str">
            <v xml:space="preserve">UN    </v>
          </cell>
          <cell r="D11663" t="str">
            <v>AS</v>
          </cell>
          <cell r="E11663" t="str">
            <v>38,70</v>
          </cell>
        </row>
        <row r="11664">
          <cell r="A11664">
            <v>39000</v>
          </cell>
          <cell r="B11664" t="str">
            <v xml:space="preserve">TE MISTURADOR COM INSERTO METALICO, FEMEA, PPR, DN 25 MM X 3/4", PARA AGUA QUENTE E FRIA PREDIAL                                                                                                                                                                                                                                                                                                                                                                                                          </v>
          </cell>
          <cell r="C11664" t="str">
            <v xml:space="preserve">UN    </v>
          </cell>
          <cell r="D11664" t="str">
            <v>AS</v>
          </cell>
          <cell r="E11664" t="str">
            <v>29,79</v>
          </cell>
        </row>
        <row r="11665">
          <cell r="A11665">
            <v>38674</v>
          </cell>
          <cell r="B11665" t="str">
            <v xml:space="preserve">TE MISTURADOR DE TRANSICAO, CPVC, COM ROSCA, 22 MM X 3/4", PARA AGUA QUENTE                                                                                                                                                                                                                                                                                                                                                                                                                               </v>
          </cell>
          <cell r="C11665" t="str">
            <v xml:space="preserve">UN    </v>
          </cell>
          <cell r="D11665" t="str">
            <v>AS</v>
          </cell>
          <cell r="E11665" t="str">
            <v>28,57</v>
          </cell>
        </row>
        <row r="11666">
          <cell r="A11666">
            <v>38019</v>
          </cell>
          <cell r="B11666" t="str">
            <v xml:space="preserve">TE MISTURADOR, CPVC, SOLDAVEL, 15 MM, PARA AGUA QUENTE                                                                                                                                                                                                                                                                                                                                                                                                                                                    </v>
          </cell>
          <cell r="C11666" t="str">
            <v xml:space="preserve">UN    </v>
          </cell>
          <cell r="D11666" t="str">
            <v>AS</v>
          </cell>
          <cell r="E11666" t="str">
            <v>6,04</v>
          </cell>
        </row>
        <row r="11667">
          <cell r="A11667">
            <v>38020</v>
          </cell>
          <cell r="B11667" t="str">
            <v xml:space="preserve">TE MISTURADOR, CPVC, SOLDAVEL, 22 MM, PARA AGUA QUENTE                                                                                                                                                                                                                                                                                                                                                                                                                                                    </v>
          </cell>
          <cell r="C11667" t="str">
            <v xml:space="preserve">UN    </v>
          </cell>
          <cell r="D11667" t="str">
            <v>AS</v>
          </cell>
          <cell r="E11667" t="str">
            <v>7,44</v>
          </cell>
        </row>
        <row r="11668">
          <cell r="A11668">
            <v>38454</v>
          </cell>
          <cell r="B11668" t="str">
            <v xml:space="preserve">TE MISTURADOR, PPR, F/M/M, DN 20 X 20 MM, PARA AGUA QUENTE PREDIAL                                                                                                                                                                                                                                                                                                                                                                                                                                        </v>
          </cell>
          <cell r="C11668" t="str">
            <v xml:space="preserve">UN    </v>
          </cell>
          <cell r="D11668" t="str">
            <v>AS</v>
          </cell>
          <cell r="E11668" t="str">
            <v>11,17</v>
          </cell>
        </row>
        <row r="11669">
          <cell r="A11669">
            <v>38455</v>
          </cell>
          <cell r="B11669" t="str">
            <v xml:space="preserve">TE MISTURADOR, PPR, F/M/M, DN 25 X 25 MM, PARA AGUA QUENTE PREDIAL                                                                                                                                                                                                                                                                                                                                                                                                                                        </v>
          </cell>
          <cell r="C11669" t="str">
            <v xml:space="preserve">UN    </v>
          </cell>
          <cell r="D11669" t="str">
            <v>AS</v>
          </cell>
          <cell r="E11669" t="str">
            <v>14,95</v>
          </cell>
        </row>
        <row r="11670">
          <cell r="A11670">
            <v>38462</v>
          </cell>
          <cell r="B11670" t="str">
            <v xml:space="preserve">TE NORMAL, PPR, F/F/F, SOLDAVEL, 90 GRAUS, DN 110 X 110 X 110 MM, PARA AGUA QUENTE PREDIAL                                                                                                                                                                                                                                                                                                                                                                                                                </v>
          </cell>
          <cell r="C11670" t="str">
            <v xml:space="preserve">UN    </v>
          </cell>
          <cell r="D11670" t="str">
            <v>AS</v>
          </cell>
          <cell r="E11670" t="str">
            <v>241,08</v>
          </cell>
        </row>
        <row r="11671">
          <cell r="A11671">
            <v>36362</v>
          </cell>
          <cell r="B11671" t="str">
            <v xml:space="preserve">TE NORMAL, PPR, F/F/F, SOLDAVEL, 90 GRAUS, DN 20 X 20 X 20 MM, PARA AGUA QUENTE PREDIAL                                                                                                                                                                                                                                                                                                                                                                                                                   </v>
          </cell>
          <cell r="C11671" t="str">
            <v xml:space="preserve">UN    </v>
          </cell>
          <cell r="D11671" t="str">
            <v>AS</v>
          </cell>
          <cell r="E11671" t="str">
            <v>3,33</v>
          </cell>
        </row>
        <row r="11672">
          <cell r="A11672">
            <v>36298</v>
          </cell>
          <cell r="B11672" t="str">
            <v xml:space="preserve">TE NORMAL, PPR, F/F/F, SOLDAVEL, 90 GRAUS, DN 25 X 25 X 25 MM, PARA AGUA QUENTE PREDIAL                                                                                                                                                                                                                                                                                                                                                                                                                   </v>
          </cell>
          <cell r="C11672" t="str">
            <v xml:space="preserve">UN    </v>
          </cell>
          <cell r="D11672" t="str">
            <v>AS</v>
          </cell>
          <cell r="E11672" t="str">
            <v>2,86</v>
          </cell>
        </row>
        <row r="11673">
          <cell r="A11673">
            <v>38456</v>
          </cell>
          <cell r="B11673" t="str">
            <v xml:space="preserve">TE NORMAL, PPR, F/F/F, SOLDAVEL, 90 GRAUS, DN 32 X 32 X 32 MM, PARA AGUA QUENTE PREDIAL                                                                                                                                                                                                                                                                                                                                                                                                                   </v>
          </cell>
          <cell r="C11673" t="str">
            <v xml:space="preserve">UN    </v>
          </cell>
          <cell r="D11673" t="str">
            <v>AS</v>
          </cell>
          <cell r="E11673" t="str">
            <v>7,13</v>
          </cell>
        </row>
        <row r="11674">
          <cell r="A11674">
            <v>38457</v>
          </cell>
          <cell r="B11674" t="str">
            <v xml:space="preserve">TE NORMAL, PPR, F/F/F, SOLDAVEL, 90 GRAUS, DN 40 X 40 X 40 MM, PARA AGUA QUENTE PREDIAL                                                                                                                                                                                                                                                                                                                                                                                                                   </v>
          </cell>
          <cell r="C11674" t="str">
            <v xml:space="preserve">UN    </v>
          </cell>
          <cell r="D11674" t="str">
            <v>AS</v>
          </cell>
          <cell r="E11674" t="str">
            <v>12,99</v>
          </cell>
        </row>
        <row r="11675">
          <cell r="A11675">
            <v>38458</v>
          </cell>
          <cell r="B11675" t="str">
            <v xml:space="preserve">TE NORMAL, PPR, F/F/F, SOLDAVEL, 90 GRAUS, DN 50 X 50 X 50 MM, PARA AGUA QUENTE PREDIAL                                                                                                                                                                                                                                                                                                                                                                                                                   </v>
          </cell>
          <cell r="C11675" t="str">
            <v xml:space="preserve">UN    </v>
          </cell>
          <cell r="D11675" t="str">
            <v>AS</v>
          </cell>
          <cell r="E11675" t="str">
            <v>25,02</v>
          </cell>
        </row>
        <row r="11676">
          <cell r="A11676">
            <v>38459</v>
          </cell>
          <cell r="B11676" t="str">
            <v xml:space="preserve">TE NORMAL, PPR, F/F/F, SOLDAVEL, 90 GRAUS, DN 63 X 63 X 63 MM, PARA AGUA QUENTE PREDIAL                                                                                                                                                                                                                                                                                                                                                                                                                   </v>
          </cell>
          <cell r="C11676" t="str">
            <v xml:space="preserve">UN    </v>
          </cell>
          <cell r="D11676" t="str">
            <v>AS</v>
          </cell>
          <cell r="E11676" t="str">
            <v>39,34</v>
          </cell>
        </row>
        <row r="11677">
          <cell r="A11677">
            <v>38460</v>
          </cell>
          <cell r="B11677" t="str">
            <v xml:space="preserve">TE NORMAL, PPR, F/F/F, SOLDAVEL, 90 GRAUS, DN 75 X 75 X 75 MM, PARA AGUA QUENTE PREDIAL                                                                                                                                                                                                                                                                                                                                                                                                                   </v>
          </cell>
          <cell r="C11677" t="str">
            <v xml:space="preserve">UN    </v>
          </cell>
          <cell r="D11677" t="str">
            <v>AS</v>
          </cell>
          <cell r="E11677" t="str">
            <v>84,39</v>
          </cell>
        </row>
        <row r="11678">
          <cell r="A11678">
            <v>38461</v>
          </cell>
          <cell r="B11678" t="str">
            <v xml:space="preserve">TE NORMAL, PPR, F/F/F, SOLDAVEL, 90 GRAUS, DN 90 X 90 X 90 MM, PARA AGUA QUENTE PREDIAL                                                                                                                                                                                                                                                                                                                                                                                                                   </v>
          </cell>
          <cell r="C11678" t="str">
            <v xml:space="preserve">UN    </v>
          </cell>
          <cell r="D11678" t="str">
            <v>AS</v>
          </cell>
          <cell r="E11678" t="str">
            <v>113,25</v>
          </cell>
        </row>
        <row r="11679">
          <cell r="A11679">
            <v>7094</v>
          </cell>
          <cell r="B11679" t="str">
            <v xml:space="preserve">TE PVC ROSCAVEL 90 GRAUS, 1", PARA  AGUA FRIA PREDIAL                                                                                                                                                                                                                                                                                                                                                                                                                                                     </v>
          </cell>
          <cell r="C11679" t="str">
            <v xml:space="preserve">UN    </v>
          </cell>
          <cell r="D11679" t="str">
            <v>CR</v>
          </cell>
          <cell r="E11679" t="str">
            <v>12,01</v>
          </cell>
        </row>
        <row r="11680">
          <cell r="A11680">
            <v>7116</v>
          </cell>
          <cell r="B11680" t="str">
            <v xml:space="preserve">TE PVC SOLDAVEL, BBB, 90 GRAUS, DN 40 MM, PARA ESGOTO SECUNDARIO PREDIAL                                                                                                                                                                                                                                                                                                                                                                                                                                  </v>
          </cell>
          <cell r="C11680" t="str">
            <v xml:space="preserve">UN    </v>
          </cell>
          <cell r="D11680" t="str">
            <v>CR</v>
          </cell>
          <cell r="E11680" t="str">
            <v>3,33</v>
          </cell>
        </row>
        <row r="11681">
          <cell r="A11681">
            <v>7118</v>
          </cell>
          <cell r="B11681" t="str">
            <v xml:space="preserve">TE PVC, ROSCAVEL, 90 GRAUS, 1 1/2", AGUA FRIA PREDIAL                                                                                                                                                                                                                                                                                                                                                                                                                                                     </v>
          </cell>
          <cell r="C11681" t="str">
            <v xml:space="preserve">UN    </v>
          </cell>
          <cell r="D11681" t="str">
            <v>CR</v>
          </cell>
          <cell r="E11681" t="str">
            <v>24,69</v>
          </cell>
        </row>
        <row r="11682">
          <cell r="A11682">
            <v>7098</v>
          </cell>
          <cell r="B11682" t="str">
            <v xml:space="preserve">TE PVC, ROSCAVEL, 90 GRAUS, 1/2",  AGUA FRIA PREDIAL                                                                                                                                                                                                                                                                                                                                                                                                                                                      </v>
          </cell>
          <cell r="C11682" t="str">
            <v xml:space="preserve">UN    </v>
          </cell>
          <cell r="D11682" t="str">
            <v>CR</v>
          </cell>
          <cell r="E11682" t="str">
            <v>3,67</v>
          </cell>
        </row>
        <row r="11683">
          <cell r="A11683">
            <v>7110</v>
          </cell>
          <cell r="B11683" t="str">
            <v xml:space="preserve">TE PVC, ROSCAVEL, 90 GRAUS, 2",  AGUA FRIA PREDIAL                                                                                                                                                                                                                                                                                                                                                                                                                                                        </v>
          </cell>
          <cell r="C11683" t="str">
            <v xml:space="preserve">UN    </v>
          </cell>
          <cell r="D11683" t="str">
            <v>CR</v>
          </cell>
          <cell r="E11683" t="str">
            <v>46,95</v>
          </cell>
        </row>
        <row r="11684">
          <cell r="A11684">
            <v>7123</v>
          </cell>
          <cell r="B11684" t="str">
            <v xml:space="preserve">TE PVC, ROSCAVEL, 90 GRAUS, 3/4", AGUA FRIA PREDIAL                                                                                                                                                                                                                                                                                                                                                                                                                                                       </v>
          </cell>
          <cell r="C11684" t="str">
            <v xml:space="preserve">UN    </v>
          </cell>
          <cell r="D11684" t="str">
            <v>CR</v>
          </cell>
          <cell r="E11684" t="str">
            <v>4,44</v>
          </cell>
        </row>
        <row r="11685">
          <cell r="A11685">
            <v>7121</v>
          </cell>
          <cell r="B11685" t="str">
            <v xml:space="preserve">TE PVC, SOLDAVEL, COM BUCHA DE LATAO NA BOLSA CENTRAL, 90 GRAUS, 20 MM X 1/2", PARA AGUA FRIA PREDIAL                                                                                                                                                                                                                                                                                                                                                                                                     </v>
          </cell>
          <cell r="C11685" t="str">
            <v xml:space="preserve">UN    </v>
          </cell>
          <cell r="D11685" t="str">
            <v>CR</v>
          </cell>
          <cell r="E11685" t="str">
            <v>8,78</v>
          </cell>
        </row>
        <row r="11686">
          <cell r="A11686">
            <v>7137</v>
          </cell>
          <cell r="B11686" t="str">
            <v xml:space="preserve">TE PVC, SOLDAVEL, COM BUCHA DE LATAO NA BOLSA CENTRAL, 90 GRAUS, 25 MM X 1/2", PARA AGUA FRIA PREDIAL                                                                                                                                                                                                                                                                                                                                                                                                     </v>
          </cell>
          <cell r="C11686" t="str">
            <v xml:space="preserve">UN    </v>
          </cell>
          <cell r="D11686" t="str">
            <v>CR</v>
          </cell>
          <cell r="E11686" t="str">
            <v>9,59</v>
          </cell>
        </row>
        <row r="11687">
          <cell r="A11687">
            <v>7122</v>
          </cell>
          <cell r="B11687" t="str">
            <v xml:space="preserve">TE PVC, SOLDAVEL, COM BUCHA DE LATAO NA BOLSA CENTRAL, 90 GRAUS, 25 MM X 3/4", PARA AGUA FRIA PREDIAL                                                                                                                                                                                                                                                                                                                                                                                                     </v>
          </cell>
          <cell r="C11687" t="str">
            <v xml:space="preserve">UN    </v>
          </cell>
          <cell r="D11687" t="str">
            <v>CR</v>
          </cell>
          <cell r="E11687" t="str">
            <v>10,55</v>
          </cell>
        </row>
        <row r="11688">
          <cell r="A11688">
            <v>7114</v>
          </cell>
          <cell r="B11688" t="str">
            <v xml:space="preserve">TE PVC, SOLDAVEL, COM BUCHA DE LATAO NA BOLSA CENTRAL, 90 GRAUS, 32 MM X 3/4", PARA AGUA FRIA PREDIAL                                                                                                                                                                                                                                                                                                                                                                                                     </v>
          </cell>
          <cell r="C11688" t="str">
            <v xml:space="preserve">UN    </v>
          </cell>
          <cell r="D11688" t="str">
            <v>CR</v>
          </cell>
          <cell r="E11688" t="str">
            <v>12,28</v>
          </cell>
        </row>
        <row r="11689">
          <cell r="A11689">
            <v>7109</v>
          </cell>
          <cell r="B11689" t="str">
            <v xml:space="preserve">TE PVC, SOLDAVEL, COM ROSCA NA BOLSA CENTRAL, 90 GRAUS, 20 MM X 1/2", PARA AGUA FRIA PREDIAL                                                                                                                                                                                                                                                                                                                                                                                                              </v>
          </cell>
          <cell r="C11689" t="str">
            <v xml:space="preserve">UN    </v>
          </cell>
          <cell r="D11689" t="str">
            <v>CR</v>
          </cell>
          <cell r="E11689" t="str">
            <v>2,43</v>
          </cell>
        </row>
        <row r="11690">
          <cell r="A11690">
            <v>7135</v>
          </cell>
          <cell r="B11690" t="str">
            <v xml:space="preserve">TE PVC, SOLDAVEL, COM ROSCA NA BOLSA CENTRAL, 90 GRAUS, 25 MM X 1/2", PARA AGUA FRIA PREDIAL                                                                                                                                                                                                                                                                                                                                                                                                              </v>
          </cell>
          <cell r="C11690" t="str">
            <v xml:space="preserve">UN    </v>
          </cell>
          <cell r="D11690" t="str">
            <v>CR</v>
          </cell>
          <cell r="E11690" t="str">
            <v>4,98</v>
          </cell>
        </row>
        <row r="11691">
          <cell r="A11691">
            <v>37947</v>
          </cell>
          <cell r="B11691" t="str">
            <v xml:space="preserve">TE PVC, SOLDAVEL, COM ROSCA NA BOLSA CENTRAL, 90 GRAUS, 25 MM X 3/4", PARA AGUA FRIA PREDIAL                                                                                                                                                                                                                                                                                                                                                                                                              </v>
          </cell>
          <cell r="C11691" t="str">
            <v xml:space="preserve">UN    </v>
          </cell>
          <cell r="D11691" t="str">
            <v>CR</v>
          </cell>
          <cell r="E11691" t="str">
            <v>4,05</v>
          </cell>
        </row>
        <row r="11692">
          <cell r="A11692">
            <v>7103</v>
          </cell>
          <cell r="B11692" t="str">
            <v xml:space="preserve">TE PVC, SOLDAVEL, COM ROSCA NA BOLSA CENTRAL, 90 GRAUS, 32 MM X 3/4", PARA AGUA FRIA PREDIAL                                                                                                                                                                                                                                                                                                                                                                                                              </v>
          </cell>
          <cell r="C11692" t="str">
            <v xml:space="preserve">UN    </v>
          </cell>
          <cell r="D11692" t="str">
            <v>CR</v>
          </cell>
          <cell r="E11692" t="str">
            <v>13,20</v>
          </cell>
        </row>
        <row r="11693">
          <cell r="A11693">
            <v>40419</v>
          </cell>
          <cell r="B11693" t="str">
            <v xml:space="preserve">TE RANHURADO EM FERRO FUNDIDO, DN 50 (2")                                                                                                                                                                                                                                                                                                                                                                                                                                                                 </v>
          </cell>
          <cell r="C11693" t="str">
            <v xml:space="preserve">UN    </v>
          </cell>
          <cell r="D11693" t="str">
            <v>AS</v>
          </cell>
          <cell r="E11693" t="str">
            <v>36,93</v>
          </cell>
        </row>
        <row r="11694">
          <cell r="A11694">
            <v>40420</v>
          </cell>
          <cell r="B11694" t="str">
            <v xml:space="preserve">TE RANHURADO EM FERRO FUNDIDO, DN 65 (2 1/2")                                                                                                                                                                                                                                                                                                                                                                                                                                                             </v>
          </cell>
          <cell r="C11694" t="str">
            <v xml:space="preserve">UN    </v>
          </cell>
          <cell r="D11694" t="str">
            <v>AS</v>
          </cell>
          <cell r="E11694" t="str">
            <v>53,88</v>
          </cell>
        </row>
        <row r="11695">
          <cell r="A11695">
            <v>40421</v>
          </cell>
          <cell r="B11695" t="str">
            <v xml:space="preserve">TE RANHURADO EM FERRO FUNDIDO, DN 80 (3")                                                                                                                                                                                                                                                                                                                                                                                                                                                                 </v>
          </cell>
          <cell r="C11695" t="str">
            <v xml:space="preserve">UN    </v>
          </cell>
          <cell r="D11695" t="str">
            <v>AS</v>
          </cell>
          <cell r="E11695" t="str">
            <v>57,36</v>
          </cell>
        </row>
        <row r="11696">
          <cell r="A11696">
            <v>38905</v>
          </cell>
          <cell r="B11696" t="str">
            <v xml:space="preserve">TE ROSCA FEMEA, METALICO, PARA CONEXAO COM ANEL DESLIZANTE, DN 16 MM X 1/2", EM TUBO PEX PARA INST. AGUA QUENTE/FRIA                                                                                                                                                                                                                                                                                                                                                                                      </v>
          </cell>
          <cell r="C11696" t="str">
            <v xml:space="preserve">UN    </v>
          </cell>
          <cell r="D11696" t="str">
            <v>AS</v>
          </cell>
          <cell r="E11696" t="str">
            <v>18,57</v>
          </cell>
        </row>
        <row r="11697">
          <cell r="A11697">
            <v>38907</v>
          </cell>
          <cell r="B11697" t="str">
            <v xml:space="preserve">TE ROSCA FEMEA, METALICO, PARA CONEXAO COM ANEL DESLIZANTE, DN 20 MM X 1/2", EM TUBO PEX PARA INST. AGUA QUENTE/FRIA                                                                                                                                                                                                                                                                                                                                                                                      </v>
          </cell>
          <cell r="C11697" t="str">
            <v xml:space="preserve">UN    </v>
          </cell>
          <cell r="D11697" t="str">
            <v>AS</v>
          </cell>
          <cell r="E11697" t="str">
            <v>17,90</v>
          </cell>
        </row>
        <row r="11698">
          <cell r="A11698">
            <v>38910</v>
          </cell>
          <cell r="B11698" t="str">
            <v xml:space="preserve">TE ROSCA FEMEA, METALICO, PARA CONEXAO COM ANEL DESLIZANTE, DN 25 MM X 3/4", EM TUBO PEX PARA INST. AGUA QUENTE/FRIA                                                                                                                                                                                                                                                                                                                                                                                      </v>
          </cell>
          <cell r="C11698" t="str">
            <v xml:space="preserve">UN    </v>
          </cell>
          <cell r="D11698" t="str">
            <v>AS</v>
          </cell>
          <cell r="E11698" t="str">
            <v>20,94</v>
          </cell>
        </row>
        <row r="11699">
          <cell r="A11699">
            <v>11655</v>
          </cell>
          <cell r="B11699" t="str">
            <v xml:space="preserve">TE SANITARIO DE REDUCAO, PVC, DN 100 X 50 MM, SERIE NORMAL, PARA ESGOTO PREDIAL                                                                                                                                                                                                                                                                                                                                                                                                                           </v>
          </cell>
          <cell r="C11699" t="str">
            <v xml:space="preserve">UN    </v>
          </cell>
          <cell r="D11699" t="str">
            <v>CR</v>
          </cell>
          <cell r="E11699" t="str">
            <v>15,39</v>
          </cell>
        </row>
        <row r="11700">
          <cell r="A11700">
            <v>11656</v>
          </cell>
          <cell r="B11700" t="str">
            <v xml:space="preserve">TE SANITARIO DE REDUCAO, PVC, DN 100 X 75 MM, SERIE NORMAL PARA ESGOTO PREDIAL                                                                                                                                                                                                                                                                                                                                                                                                                            </v>
          </cell>
          <cell r="C11700" t="str">
            <v xml:space="preserve">UN    </v>
          </cell>
          <cell r="D11700" t="str">
            <v>CR</v>
          </cell>
          <cell r="E11700" t="str">
            <v>17,67</v>
          </cell>
        </row>
        <row r="11701">
          <cell r="A11701">
            <v>7091</v>
          </cell>
          <cell r="B11701" t="str">
            <v xml:space="preserve">TE SANITARIO, PVC, DN 100 X 100 MM, SERIE NORMAL, PARA ESGOTO PREDIAL                                                                                                                                                                                                                                                                                                                                                                                                                                     </v>
          </cell>
          <cell r="C11701" t="str">
            <v xml:space="preserve">UN    </v>
          </cell>
          <cell r="D11701" t="str">
            <v>CR</v>
          </cell>
          <cell r="E11701" t="str">
            <v>14,48</v>
          </cell>
        </row>
        <row r="11702">
          <cell r="A11702">
            <v>37948</v>
          </cell>
          <cell r="B11702" t="str">
            <v xml:space="preserve">TE SANITARIO, PVC, DN 40 X 40 MM, SERIE NORMAL, PARA ESGOTO PREDIAL                                                                                                                                                                                                                                                                                                                                                                                                                                       </v>
          </cell>
          <cell r="C11702" t="str">
            <v xml:space="preserve">UN    </v>
          </cell>
          <cell r="D11702" t="str">
            <v>CR</v>
          </cell>
          <cell r="E11702" t="str">
            <v>3,35</v>
          </cell>
        </row>
        <row r="11703">
          <cell r="A11703">
            <v>7097</v>
          </cell>
          <cell r="B11703" t="str">
            <v xml:space="preserve">TE SANITARIO, PVC, DN 50 X 50 MM, SERIE NORMAL, PARA ESGOTO PREDIAL                                                                                                                                                                                                                                                                                                                                                                                                                                       </v>
          </cell>
          <cell r="C11703" t="str">
            <v xml:space="preserve">UN    </v>
          </cell>
          <cell r="D11703" t="str">
            <v>CR</v>
          </cell>
          <cell r="E11703" t="str">
            <v>6,80</v>
          </cell>
        </row>
        <row r="11704">
          <cell r="A11704">
            <v>11658</v>
          </cell>
          <cell r="B11704" t="str">
            <v xml:space="preserve">TE SANITARIO, PVC, DN 75 X 75 MM, SERIE NORMAL PARA ESGOTO PREDIAL                                                                                                                                                                                                                                                                                                                                                                                                                                        </v>
          </cell>
          <cell r="C11704" t="str">
            <v xml:space="preserve">UN    </v>
          </cell>
          <cell r="D11704" t="str">
            <v>CR</v>
          </cell>
          <cell r="E11704" t="str">
            <v>15,03</v>
          </cell>
        </row>
        <row r="11705">
          <cell r="A11705">
            <v>7146</v>
          </cell>
          <cell r="B11705" t="str">
            <v xml:space="preserve">TE SOLDAVEL, PVC, 90 GRAUS, 110 MM, PARA AGUA FRIA PREDIAL (NBR 5648)                                                                                                                                                                                                                                                                                                                                                                                                                                     </v>
          </cell>
          <cell r="C11705" t="str">
            <v xml:space="preserve">UN    </v>
          </cell>
          <cell r="D11705" t="str">
            <v>CR</v>
          </cell>
          <cell r="E11705" t="str">
            <v>160,68</v>
          </cell>
        </row>
        <row r="11706">
          <cell r="A11706">
            <v>7138</v>
          </cell>
          <cell r="B11706" t="str">
            <v xml:space="preserve">TE SOLDAVEL, PVC, 90 GRAUS, 20 MM, PARA AGUA FRIA PREDIAL (NBR 5648)                                                                                                                                                                                                                                                                                                                                                                                                                                      </v>
          </cell>
          <cell r="C11706" t="str">
            <v xml:space="preserve">UN    </v>
          </cell>
          <cell r="D11706" t="str">
            <v>CR</v>
          </cell>
          <cell r="E11706" t="str">
            <v>1,02</v>
          </cell>
        </row>
        <row r="11707">
          <cell r="A11707">
            <v>7139</v>
          </cell>
          <cell r="B11707" t="str">
            <v xml:space="preserve">TE SOLDAVEL, PVC, 90 GRAUS, 25 MM, PARA AGUA FRIA PREDIAL (NBR 5648)                                                                                                                                                                                                                                                                                                                                                                                                                                      </v>
          </cell>
          <cell r="C11707" t="str">
            <v xml:space="preserve">UN    </v>
          </cell>
          <cell r="D11707" t="str">
            <v>CR</v>
          </cell>
          <cell r="E11707" t="str">
            <v>1,15</v>
          </cell>
        </row>
        <row r="11708">
          <cell r="A11708">
            <v>7140</v>
          </cell>
          <cell r="B11708" t="str">
            <v xml:space="preserve">TE SOLDAVEL, PVC, 90 GRAUS, 32 MM, PARA AGUA FRIA PREDIAL (NBR 5648)                                                                                                                                                                                                                                                                                                                                                                                                                                      </v>
          </cell>
          <cell r="C11708" t="str">
            <v xml:space="preserve">UN    </v>
          </cell>
          <cell r="D11708" t="str">
            <v>CR</v>
          </cell>
          <cell r="E11708" t="str">
            <v>3,61</v>
          </cell>
        </row>
        <row r="11709">
          <cell r="A11709">
            <v>7141</v>
          </cell>
          <cell r="B11709" t="str">
            <v xml:space="preserve">TE SOLDAVEL, PVC, 90 GRAUS, 40 MM, PARA AGUA FRIA PREDIAL (NBR 5648)                                                                                                                                                                                                                                                                                                                                                                                                                                      </v>
          </cell>
          <cell r="C11709" t="str">
            <v xml:space="preserve">UN    </v>
          </cell>
          <cell r="D11709" t="str">
            <v>CR</v>
          </cell>
          <cell r="E11709" t="str">
            <v>8,84</v>
          </cell>
        </row>
        <row r="11710">
          <cell r="A11710">
            <v>7143</v>
          </cell>
          <cell r="B11710" t="str">
            <v xml:space="preserve">TE SOLDAVEL, PVC, 90 GRAUS, 60 MM, PARA AGUA FRIA PREDIAL (NBR 5648)                                                                                                                                                                                                                                                                                                                                                                                                                                      </v>
          </cell>
          <cell r="C11710" t="str">
            <v xml:space="preserve">UN    </v>
          </cell>
          <cell r="D11710" t="str">
            <v>CR</v>
          </cell>
          <cell r="E11710" t="str">
            <v>29,66</v>
          </cell>
        </row>
        <row r="11711">
          <cell r="A11711">
            <v>7144</v>
          </cell>
          <cell r="B11711" t="str">
            <v xml:space="preserve">TE SOLDAVEL, PVC, 90 GRAUS, 75 MM, PARA AGUA FRIA PREDIAL (NBR 5648)                                                                                                                                                                                                                                                                                                                                                                                                                                      </v>
          </cell>
          <cell r="C11711" t="str">
            <v xml:space="preserve">UN    </v>
          </cell>
          <cell r="D11711" t="str">
            <v>CR</v>
          </cell>
          <cell r="E11711" t="str">
            <v>55,03</v>
          </cell>
        </row>
        <row r="11712">
          <cell r="A11712">
            <v>7145</v>
          </cell>
          <cell r="B11712" t="str">
            <v xml:space="preserve">TE SOLDAVEL, PVC, 90 GRAUS, 85 MM, PARA AGUA FRIA PREDIAL (NBR 5648)                                                                                                                                                                                                                                                                                                                                                                                                                                      </v>
          </cell>
          <cell r="C11712" t="str">
            <v xml:space="preserve">UN    </v>
          </cell>
          <cell r="D11712" t="str">
            <v>CR</v>
          </cell>
          <cell r="E11712" t="str">
            <v>74,83</v>
          </cell>
        </row>
        <row r="11713">
          <cell r="A11713">
            <v>7142</v>
          </cell>
          <cell r="B11713" t="str">
            <v xml:space="preserve">TE SOLDAVEL, PVC, 90 GRAUS,50 MM, PARA AGUA FRIA PREDIAL (NBR 5648)                                                                                                                                                                                                                                                                                                                                                                                                                                       </v>
          </cell>
          <cell r="C11713" t="str">
            <v xml:space="preserve">UN    </v>
          </cell>
          <cell r="D11713" t="str">
            <v>CR</v>
          </cell>
          <cell r="E11713" t="str">
            <v>9,24</v>
          </cell>
        </row>
        <row r="11714">
          <cell r="A11714">
            <v>3593</v>
          </cell>
          <cell r="B11714" t="str">
            <v xml:space="preserve">TE 45 GRAUS DE FERRO GALVANIZADO, COM ROSCA BSP, DE 1 1/2"                                                                                                                                                                                                                                                                                                                                                                                                                                                </v>
          </cell>
          <cell r="C11714" t="str">
            <v xml:space="preserve">UN    </v>
          </cell>
          <cell r="D11714" t="str">
            <v>CR</v>
          </cell>
          <cell r="E11714" t="str">
            <v>64,68</v>
          </cell>
        </row>
        <row r="11715">
          <cell r="A11715">
            <v>3588</v>
          </cell>
          <cell r="B11715" t="str">
            <v xml:space="preserve">TE 45 GRAUS DE FERRO GALVANIZADO, COM ROSCA BSP, DE 1 1/4"                                                                                                                                                                                                                                                                                                                                                                                                                                                </v>
          </cell>
          <cell r="C11715" t="str">
            <v xml:space="preserve">UN    </v>
          </cell>
          <cell r="D11715" t="str">
            <v>CR</v>
          </cell>
          <cell r="E11715" t="str">
            <v>49,85</v>
          </cell>
        </row>
        <row r="11716">
          <cell r="A11716">
            <v>3585</v>
          </cell>
          <cell r="B11716" t="str">
            <v xml:space="preserve">TE 45 GRAUS DE FERRO GALVANIZADO, COM ROSCA BSP, DE 1/2"                                                                                                                                                                                                                                                                                                                                                                                                                                                  </v>
          </cell>
          <cell r="C11716" t="str">
            <v xml:space="preserve">UN    </v>
          </cell>
          <cell r="D11716" t="str">
            <v>CR</v>
          </cell>
          <cell r="E11716" t="str">
            <v>15,40</v>
          </cell>
        </row>
        <row r="11717">
          <cell r="A11717">
            <v>3587</v>
          </cell>
          <cell r="B11717" t="str">
            <v xml:space="preserve">TE 45 GRAUS DE FERRO GALVANIZADO, COM ROSCA BSP, DE 1"                                                                                                                                                                                                                                                                                                                                                                                                                                                    </v>
          </cell>
          <cell r="C11717" t="str">
            <v xml:space="preserve">UN    </v>
          </cell>
          <cell r="D11717" t="str">
            <v>CR</v>
          </cell>
          <cell r="E11717" t="str">
            <v>30,93</v>
          </cell>
        </row>
        <row r="11718">
          <cell r="A11718">
            <v>3590</v>
          </cell>
          <cell r="B11718" t="str">
            <v xml:space="preserve">TE 45 GRAUS DE FERRO GALVANIZADO, COM ROSCA BSP, DE 2 1/2"                                                                                                                                                                                                                                                                                                                                                                                                                                                </v>
          </cell>
          <cell r="C11718" t="str">
            <v xml:space="preserve">UN    </v>
          </cell>
          <cell r="D11718" t="str">
            <v>CR</v>
          </cell>
          <cell r="E11718" t="str">
            <v>183,64</v>
          </cell>
        </row>
        <row r="11719">
          <cell r="A11719">
            <v>3589</v>
          </cell>
          <cell r="B11719" t="str">
            <v xml:space="preserve">TE 45 GRAUS DE FERRO GALVANIZADO, COM ROSCA BSP, DE 2"                                                                                                                                                                                                                                                                                                                                                                                                                                                    </v>
          </cell>
          <cell r="C11719" t="str">
            <v xml:space="preserve">UN    </v>
          </cell>
          <cell r="D11719" t="str">
            <v>CR</v>
          </cell>
          <cell r="E11719" t="str">
            <v>98,57</v>
          </cell>
        </row>
        <row r="11720">
          <cell r="A11720">
            <v>3586</v>
          </cell>
          <cell r="B11720" t="str">
            <v xml:space="preserve">TE 45 GRAUS DE FERRO GALVANIZADO, COM ROSCA BSP, DE 3/4"                                                                                                                                                                                                                                                                                                                                                                                                                                                  </v>
          </cell>
          <cell r="C11720" t="str">
            <v xml:space="preserve">UN    </v>
          </cell>
          <cell r="D11720" t="str">
            <v>CR</v>
          </cell>
          <cell r="E11720" t="str">
            <v>20,17</v>
          </cell>
        </row>
        <row r="11721">
          <cell r="A11721">
            <v>3592</v>
          </cell>
          <cell r="B11721" t="str">
            <v xml:space="preserve">TE 45 GRAUS DE FERRO GALVANIZADO, COM ROSCA BSP, DE 3"                                                                                                                                                                                                                                                                                                                                                                                                                                                    </v>
          </cell>
          <cell r="C11721" t="str">
            <v xml:space="preserve">UN    </v>
          </cell>
          <cell r="D11721" t="str">
            <v>CR</v>
          </cell>
          <cell r="E11721" t="str">
            <v>290,29</v>
          </cell>
        </row>
        <row r="11722">
          <cell r="A11722">
            <v>3591</v>
          </cell>
          <cell r="B11722" t="str">
            <v xml:space="preserve">TE 45 GRAUS DE FERRO GALVANIZADO, COM ROSCA BSP, DE 4"                                                                                                                                                                                                                                                                                                                                                                                                                                                    </v>
          </cell>
          <cell r="C11722" t="str">
            <v xml:space="preserve">UN    </v>
          </cell>
          <cell r="D11722" t="str">
            <v>CR</v>
          </cell>
          <cell r="E11722" t="str">
            <v>465,35</v>
          </cell>
        </row>
        <row r="11723">
          <cell r="A11723">
            <v>40396</v>
          </cell>
          <cell r="B11723" t="str">
            <v xml:space="preserve">TE 90 GRAUS EM ACO CARBONO, SOLDAVEL, PRESSAO 3.000 LBS, DN 1 1/2"                                                                                                                                                                                                                                                                                                                                                                                                                                        </v>
          </cell>
          <cell r="C11723" t="str">
            <v xml:space="preserve">UN    </v>
          </cell>
          <cell r="D11723" t="str">
            <v>AS</v>
          </cell>
          <cell r="E11723" t="str">
            <v>132,28</v>
          </cell>
        </row>
        <row r="11724">
          <cell r="A11724">
            <v>40395</v>
          </cell>
          <cell r="B11724" t="str">
            <v xml:space="preserve">TE 90 GRAUS EM ACO CARBONO, SOLDAVEL, PRESSAO 3.000 LBS, DN 1 1/4"                                                                                                                                                                                                                                                                                                                                                                                                                                        </v>
          </cell>
          <cell r="C11724" t="str">
            <v xml:space="preserve">UN    </v>
          </cell>
          <cell r="D11724" t="str">
            <v>AS</v>
          </cell>
          <cell r="E11724" t="str">
            <v>101,52</v>
          </cell>
        </row>
        <row r="11725">
          <cell r="A11725">
            <v>40392</v>
          </cell>
          <cell r="B11725" t="str">
            <v xml:space="preserve">TE 90 GRAUS EM ACO CARBONO, SOLDAVEL, PRESSAO 3.000 LBS, DN 1/2"                                                                                                                                                                                                                                                                                                                                                                                                                                          </v>
          </cell>
          <cell r="C11725" t="str">
            <v xml:space="preserve">UN    </v>
          </cell>
          <cell r="D11725" t="str">
            <v>AS</v>
          </cell>
          <cell r="E11725" t="str">
            <v>32,66</v>
          </cell>
        </row>
        <row r="11726">
          <cell r="A11726">
            <v>40394</v>
          </cell>
          <cell r="B11726" t="str">
            <v xml:space="preserve">TE 90 GRAUS EM ACO CARBONO, SOLDAVEL, PRESSAO 3.000 LBS, DN 1"                                                                                                                                                                                                                                                                                                                                                                                                                                            </v>
          </cell>
          <cell r="C11726" t="str">
            <v xml:space="preserve">UN    </v>
          </cell>
          <cell r="D11726" t="str">
            <v>AS</v>
          </cell>
          <cell r="E11726" t="str">
            <v>66,09</v>
          </cell>
        </row>
        <row r="11727">
          <cell r="A11727">
            <v>40398</v>
          </cell>
          <cell r="B11727" t="str">
            <v xml:space="preserve">TE 90 GRAUS EM ACO CARBONO, SOLDAVEL, PRESSAO 3.000 LBS, DN 2 1/2"                                                                                                                                                                                                                                                                                                                                                                                                                                        </v>
          </cell>
          <cell r="C11727" t="str">
            <v xml:space="preserve">UN    </v>
          </cell>
          <cell r="D11727" t="str">
            <v>AS</v>
          </cell>
          <cell r="E11727" t="str">
            <v>424,39</v>
          </cell>
        </row>
        <row r="11728">
          <cell r="A11728">
            <v>40397</v>
          </cell>
          <cell r="B11728" t="str">
            <v xml:space="preserve">TE 90 GRAUS EM ACO CARBONO, SOLDAVEL, PRESSAO 3.000 LBS, DN 2"                                                                                                                                                                                                                                                                                                                                                                                                                                            </v>
          </cell>
          <cell r="C11728" t="str">
            <v xml:space="preserve">UN    </v>
          </cell>
          <cell r="D11728" t="str">
            <v>AS</v>
          </cell>
          <cell r="E11728" t="str">
            <v>217,34</v>
          </cell>
        </row>
        <row r="11729">
          <cell r="A11729">
            <v>40393</v>
          </cell>
          <cell r="B11729" t="str">
            <v xml:space="preserve">TE 90 GRAUS EM ACO CARBONO, SOLDAVEL, PRESSAO 3.000 LBS, DN 3/4"                                                                                                                                                                                                                                                                                                                                                                                                                                          </v>
          </cell>
          <cell r="C11729" t="str">
            <v xml:space="preserve">UN    </v>
          </cell>
          <cell r="D11729" t="str">
            <v>AS</v>
          </cell>
          <cell r="E11729" t="str">
            <v>42,07</v>
          </cell>
        </row>
        <row r="11730">
          <cell r="A11730">
            <v>40399</v>
          </cell>
          <cell r="B11730" t="str">
            <v xml:space="preserve">TE 90 GRAUS EM ACO CARBONO, SOLDAVEL, PRESSAO 3.000 LBS, DN 3"                                                                                                                                                                                                                                                                                                                                                                                                                                            </v>
          </cell>
          <cell r="C11730" t="str">
            <v xml:space="preserve">UN    </v>
          </cell>
          <cell r="D11730" t="str">
            <v>AS</v>
          </cell>
          <cell r="E11730" t="str">
            <v>694,30</v>
          </cell>
        </row>
        <row r="11731">
          <cell r="A11731">
            <v>39322</v>
          </cell>
          <cell r="B11731" t="str">
            <v xml:space="preserve">TE, PLASTICO, DN 16 MM, PARA CONEXAO COM CRIMPAGEM, EM TUBO PEX PARA INST. AGUA QUENTE/FRIA                                                                                                                                                                                                                                                                                                                                                                                                               </v>
          </cell>
          <cell r="C11731" t="str">
            <v xml:space="preserve">UN    </v>
          </cell>
          <cell r="D11731" t="str">
            <v>AS</v>
          </cell>
          <cell r="E11731" t="str">
            <v>8,83</v>
          </cell>
        </row>
        <row r="11732">
          <cell r="A11732">
            <v>39289</v>
          </cell>
          <cell r="B11732" t="str">
            <v xml:space="preserve">TE, PLASTICO, DN 20 MM, PARA CONEXAO COM CRIMPAGEM, EM TUBO PEX PARA INST. AGUA QUENTE/FRIA                                                                                                                                                                                                                                                                                                                                                                                                               </v>
          </cell>
          <cell r="C11732" t="str">
            <v xml:space="preserve">UN    </v>
          </cell>
          <cell r="D11732" t="str">
            <v>AS</v>
          </cell>
          <cell r="E11732" t="str">
            <v>16,46</v>
          </cell>
        </row>
        <row r="11733">
          <cell r="A11733">
            <v>39290</v>
          </cell>
          <cell r="B11733" t="str">
            <v xml:space="preserve">TE, PLASTICO, DN 25 MM, PARA CONEXAO COM CRIMPAGEM, EM TUBO PEX PARA INST. AGUA QUENTE/FRIA                                                                                                                                                                                                                                                                                                                                                                                                               </v>
          </cell>
          <cell r="C11733" t="str">
            <v xml:space="preserve">UN    </v>
          </cell>
          <cell r="D11733" t="str">
            <v>AS</v>
          </cell>
          <cell r="E11733" t="str">
            <v>27,80</v>
          </cell>
        </row>
        <row r="11734">
          <cell r="A11734">
            <v>39291</v>
          </cell>
          <cell r="B11734" t="str">
            <v xml:space="preserve">TE, PLASTICO, DN 32 MM, PARA CONEXAO COM CRIMPAGEM, EM TUBO PEX PARA INST. AGUA QUENTE/FRIA                                                                                                                                                                                                                                                                                                                                                                                                               </v>
          </cell>
          <cell r="C11734" t="str">
            <v xml:space="preserve">UN    </v>
          </cell>
          <cell r="D11734" t="str">
            <v>AS</v>
          </cell>
          <cell r="E11734" t="str">
            <v>30,74</v>
          </cell>
        </row>
        <row r="11735">
          <cell r="A11735">
            <v>41892</v>
          </cell>
          <cell r="B11735" t="str">
            <v xml:space="preserve">TE, PVC PBA, BBB, 90 GRAUS, DN 100 / DE 110 MM, PARA REDE  AGUA (NBR 10351)                                                                                                                                                                                                                                                                                                                                                                                                                               </v>
          </cell>
          <cell r="C11735" t="str">
            <v xml:space="preserve">UN    </v>
          </cell>
          <cell r="D11735" t="str">
            <v>AS</v>
          </cell>
          <cell r="E11735" t="str">
            <v>94,79</v>
          </cell>
        </row>
        <row r="11736">
          <cell r="A11736">
            <v>7048</v>
          </cell>
          <cell r="B11736" t="str">
            <v xml:space="preserve">TE, PVC PBA, BBB, 90 GRAUS, DN 50 / DE 60 MM, PARA REDE AGUA (NBR 10351)                                                                                                                                                                                                                                                                                                                                                                                                                                  </v>
          </cell>
          <cell r="C11736" t="str">
            <v xml:space="preserve">UN    </v>
          </cell>
          <cell r="D11736" t="str">
            <v>AS</v>
          </cell>
          <cell r="E11736" t="str">
            <v>20,46</v>
          </cell>
        </row>
        <row r="11737">
          <cell r="A11737">
            <v>7088</v>
          </cell>
          <cell r="B11737" t="str">
            <v xml:space="preserve">TE, PVC PBA, BBB, 90 GRAUS, DN 75 / DE 85 MM, PARA REDE AGUA (NBR 10351)                                                                                                                                                                                                                                                                                                                                                                                                                                  </v>
          </cell>
          <cell r="C11737" t="str">
            <v xml:space="preserve">UN    </v>
          </cell>
          <cell r="D11737" t="str">
            <v>AS</v>
          </cell>
          <cell r="E11737" t="str">
            <v>44,74</v>
          </cell>
        </row>
        <row r="11738">
          <cell r="A11738">
            <v>20179</v>
          </cell>
          <cell r="B11738" t="str">
            <v xml:space="preserve">TE, PVC, SERIE R, 100 X 100 MM, PARA ESGOTO PREDIAL                                                                                                                                                                                                                                                                                                                                                                                                                                                       </v>
          </cell>
          <cell r="C11738" t="str">
            <v xml:space="preserve">UN    </v>
          </cell>
          <cell r="D11738" t="str">
            <v>CR</v>
          </cell>
          <cell r="E11738" t="str">
            <v>39,62</v>
          </cell>
        </row>
        <row r="11739">
          <cell r="A11739">
            <v>20178</v>
          </cell>
          <cell r="B11739" t="str">
            <v xml:space="preserve">TE, PVC, SERIE R, 100 X 75 MM, PARA ESGOTO PREDIAL                                                                                                                                                                                                                                                                                                                                                                                                                                                        </v>
          </cell>
          <cell r="C11739" t="str">
            <v xml:space="preserve">UN    </v>
          </cell>
          <cell r="D11739" t="str">
            <v>CR</v>
          </cell>
          <cell r="E11739" t="str">
            <v>47,49</v>
          </cell>
        </row>
        <row r="11740">
          <cell r="A11740">
            <v>20180</v>
          </cell>
          <cell r="B11740" t="str">
            <v xml:space="preserve">TE, PVC, SERIE R, 150 X 100 MM, PARA ESGOTO PREDIAL                                                                                                                                                                                                                                                                                                                                                                                                                                                       </v>
          </cell>
          <cell r="C11740" t="str">
            <v xml:space="preserve">UN    </v>
          </cell>
          <cell r="D11740" t="str">
            <v>CR</v>
          </cell>
          <cell r="E11740" t="str">
            <v>78,38</v>
          </cell>
        </row>
        <row r="11741">
          <cell r="A11741">
            <v>20181</v>
          </cell>
          <cell r="B11741" t="str">
            <v xml:space="preserve">TE, PVC, SERIE R, 150 X 150 MM, PARA ESGOTO PREDIAL                                                                                                                                                                                                                                                                                                                                                                                                                                                       </v>
          </cell>
          <cell r="C11741" t="str">
            <v xml:space="preserve">UN    </v>
          </cell>
          <cell r="D11741" t="str">
            <v>CR</v>
          </cell>
          <cell r="E11741" t="str">
            <v>104,94</v>
          </cell>
        </row>
        <row r="11742">
          <cell r="A11742">
            <v>20177</v>
          </cell>
          <cell r="B11742" t="str">
            <v xml:space="preserve">TE, PVC, SERIE R, 75 X 75 MM, PARA ESGOTO PREDIAL                                                                                                                                                                                                                                                                                                                                                                                                                                                         </v>
          </cell>
          <cell r="C11742" t="str">
            <v xml:space="preserve">UN    </v>
          </cell>
          <cell r="D11742" t="str">
            <v>CR</v>
          </cell>
          <cell r="E11742" t="str">
            <v>25,96</v>
          </cell>
        </row>
        <row r="11743">
          <cell r="A11743">
            <v>7070</v>
          </cell>
          <cell r="B11743" t="str">
            <v xml:space="preserve">TE, PVC, 90 GRAUS, BBB, JE, DN 200 MM, PARA REDE COLETORA ESGOTO                                                                                                                                                                                                                                                                                                                                                                                                                                          </v>
          </cell>
          <cell r="C11743" t="str">
            <v xml:space="preserve">UN    </v>
          </cell>
          <cell r="D11743" t="str">
            <v>CR</v>
          </cell>
          <cell r="E11743" t="str">
            <v>186,27</v>
          </cell>
        </row>
        <row r="11744">
          <cell r="A11744">
            <v>40945</v>
          </cell>
          <cell r="B11744" t="str">
            <v xml:space="preserve">TECNICO DE EDIFICACOES (HORISTA)                                                                                                                                                                                                                                                                                                                                                                                                                                                                          </v>
          </cell>
          <cell r="C11744" t="str">
            <v xml:space="preserve">H     </v>
          </cell>
          <cell r="D11744" t="str">
            <v>CR</v>
          </cell>
          <cell r="E11744" t="str">
            <v>24,65</v>
          </cell>
        </row>
        <row r="11745">
          <cell r="A11745">
            <v>40946</v>
          </cell>
          <cell r="B11745" t="str">
            <v xml:space="preserve">TECNICO DE EDIFICACOES (MENSALISTA)                                                                                                                                                                                                                                                                                                                                                                                                                                                                       </v>
          </cell>
          <cell r="C11745" t="str">
            <v xml:space="preserve">MES   </v>
          </cell>
          <cell r="D11745" t="str">
            <v>CR</v>
          </cell>
          <cell r="E11745" t="str">
            <v>4.349,86</v>
          </cell>
        </row>
        <row r="11746">
          <cell r="A11746">
            <v>7153</v>
          </cell>
          <cell r="B11746" t="str">
            <v xml:space="preserve">TECNICO EM LABORATORIO E CAMPO DE CONSTRUCAO CIVIL (HORISTA)                                                                                                                                                                                                                                                                                                                                                                                                                                              </v>
          </cell>
          <cell r="C11746" t="str">
            <v xml:space="preserve">H     </v>
          </cell>
          <cell r="D11746" t="str">
            <v>CR</v>
          </cell>
          <cell r="E11746" t="str">
            <v>15,38</v>
          </cell>
        </row>
        <row r="11747">
          <cell r="A11747">
            <v>41089</v>
          </cell>
          <cell r="B11747" t="str">
            <v xml:space="preserve">TECNICO EM LABORATORIO E CAMPO DE CONSTRUCAO CIVIL (MENSALISTA)                                                                                                                                                                                                                                                                                                                                                                                                                                           </v>
          </cell>
          <cell r="C11747" t="str">
            <v xml:space="preserve">MES   </v>
          </cell>
          <cell r="D11747" t="str">
            <v>CR</v>
          </cell>
          <cell r="E11747" t="str">
            <v>2.714,73</v>
          </cell>
        </row>
        <row r="11748">
          <cell r="A11748">
            <v>40943</v>
          </cell>
          <cell r="B11748" t="str">
            <v xml:space="preserve">TECNICO EM SEGURANCA DO TRABALHO (HORISTA)                                                                                                                                                                                                                                                                                                                                                                                                                                                                </v>
          </cell>
          <cell r="C11748" t="str">
            <v xml:space="preserve">H     </v>
          </cell>
          <cell r="D11748" t="str">
            <v>CR</v>
          </cell>
          <cell r="E11748" t="str">
            <v>18,63</v>
          </cell>
        </row>
        <row r="11749">
          <cell r="A11749">
            <v>40944</v>
          </cell>
          <cell r="B11749" t="str">
            <v xml:space="preserve">TECNICO EM SEGURANCA DO TRABALHO (MENSALISTA)                                                                                                                                                                                                                                                                                                                                                                                                                                                             </v>
          </cell>
          <cell r="C11749" t="str">
            <v xml:space="preserve">MES   </v>
          </cell>
          <cell r="D11749" t="str">
            <v>CR</v>
          </cell>
          <cell r="E11749" t="str">
            <v>3.287,13</v>
          </cell>
        </row>
        <row r="11750">
          <cell r="A11750">
            <v>6175</v>
          </cell>
          <cell r="B11750" t="str">
            <v xml:space="preserve">TECNICO EM SONDAGEM                                                                                                                                                                                                                                                                                                                                                                                                                                                                                       </v>
          </cell>
          <cell r="C11750" t="str">
            <v xml:space="preserve">H     </v>
          </cell>
          <cell r="D11750" t="str">
            <v>CR</v>
          </cell>
          <cell r="E11750" t="str">
            <v>21,18</v>
          </cell>
        </row>
        <row r="11751">
          <cell r="A11751">
            <v>41092</v>
          </cell>
          <cell r="B11751" t="str">
            <v xml:space="preserve">TECNICO EM SONDAGEM (MENSALISTA)                                                                                                                                                                                                                                                                                                                                                                                                                                                                          </v>
          </cell>
          <cell r="C11751" t="str">
            <v xml:space="preserve">MES   </v>
          </cell>
          <cell r="D11751" t="str">
            <v>CR</v>
          </cell>
          <cell r="E11751" t="str">
            <v>3.737,23</v>
          </cell>
        </row>
        <row r="11752">
          <cell r="A11752">
            <v>37712</v>
          </cell>
          <cell r="B11752" t="str">
            <v xml:space="preserve">TELA ARAME GALVANIZADO REVESTIDO COM POLIMERO, MALHA HEXAGONAL DUPLA TORCAO, 8 X 10 CM (ZN/AL REVESTIDO COM POLIMERO), FIO *2,4* MM                                                                                                                                                                                                                                                                                                                                                                       </v>
          </cell>
          <cell r="C11752" t="str">
            <v xml:space="preserve">M2    </v>
          </cell>
          <cell r="D11752" t="str">
            <v>CR</v>
          </cell>
          <cell r="E11752" t="str">
            <v>67,75</v>
          </cell>
        </row>
        <row r="11753">
          <cell r="A11753">
            <v>34547</v>
          </cell>
          <cell r="B11753" t="str">
            <v xml:space="preserve">TELA DE ACO SOLDADA GALVANIZADA/ZINCADA PARA ALVENARIA, FIO  D = *1,20 A 1,70* MM, MALHA 15 X 15 MM, (C X L) *50 X 12* CM                                                                                                                                                                                                                                                                                                                                                                                 </v>
          </cell>
          <cell r="C11753" t="str">
            <v xml:space="preserve">M     </v>
          </cell>
          <cell r="D11753" t="str">
            <v>CR</v>
          </cell>
          <cell r="E11753" t="str">
            <v>5,71</v>
          </cell>
        </row>
        <row r="11754">
          <cell r="A11754">
            <v>34548</v>
          </cell>
          <cell r="B11754" t="str">
            <v xml:space="preserve">TELA DE ACO SOLDADA GALVANIZADA/ZINCADA PARA ALVENARIA, FIO  D = *1,20 A 1,70* MM, MALHA 15 X 15 MM, (C X L) *50 X 17,5* CM                                                                                                                                                                                                                                                                                                                                                                               </v>
          </cell>
          <cell r="C11754" t="str">
            <v xml:space="preserve">M     </v>
          </cell>
          <cell r="D11754" t="str">
            <v>CR</v>
          </cell>
          <cell r="E11754" t="str">
            <v>9,37</v>
          </cell>
        </row>
        <row r="11755">
          <cell r="A11755">
            <v>34558</v>
          </cell>
          <cell r="B11755" t="str">
            <v xml:space="preserve">TELA DE ACO SOLDADA GALVANIZADA/ZINCADA PARA ALVENARIA, FIO D = *1,20 A 1,70* MM, MALHA 15 X 15 MM, (C X L) *50 X 10,5* CM                                                                                                                                                                                                                                                                                                                                                                                </v>
          </cell>
          <cell r="C11755" t="str">
            <v xml:space="preserve">M     </v>
          </cell>
          <cell r="D11755" t="str">
            <v>CR</v>
          </cell>
          <cell r="E11755" t="str">
            <v>4,64</v>
          </cell>
        </row>
        <row r="11756">
          <cell r="A11756">
            <v>34550</v>
          </cell>
          <cell r="B11756" t="str">
            <v xml:space="preserve">TELA DE ACO SOLDADA GALVANIZADA/ZINCADA PARA ALVENARIA, FIO D = *1,20 A 1,70* MM, MALHA 15 X 15 MM, (C X L) *50 X 6* CM                                                                                                                                                                                                                                                                                                                                                                                   </v>
          </cell>
          <cell r="C11756" t="str">
            <v xml:space="preserve">M     </v>
          </cell>
          <cell r="D11756" t="str">
            <v>CR</v>
          </cell>
          <cell r="E11756" t="str">
            <v>2,47</v>
          </cell>
        </row>
        <row r="11757">
          <cell r="A11757">
            <v>34557</v>
          </cell>
          <cell r="B11757" t="str">
            <v xml:space="preserve">TELA DE ACO SOLDADA GALVANIZADA/ZINCADA PARA ALVENARIA, FIO D = *1,20 A 1,70* MM, MALHA 15 X 15 MM, (C X L) *50 X 7,5* CM                                                                                                                                                                                                                                                                                                                                                                                 </v>
          </cell>
          <cell r="C11757" t="str">
            <v xml:space="preserve">M     </v>
          </cell>
          <cell r="D11757" t="str">
            <v>CR</v>
          </cell>
          <cell r="E11757" t="str">
            <v>3,61</v>
          </cell>
        </row>
        <row r="11758">
          <cell r="A11758">
            <v>37411</v>
          </cell>
          <cell r="B11758" t="str">
            <v xml:space="preserve">TELA DE ACO SOLDADA GALVANIZADA/ZINCADA PARA ALVENARIA, FIO D = *1,24 MM, MALHA 25 X 25 MM                                                                                                                                                                                                                                                                                                                                                                                                                </v>
          </cell>
          <cell r="C11758" t="str">
            <v xml:space="preserve">M2    </v>
          </cell>
          <cell r="D11758" t="str">
            <v>CR</v>
          </cell>
          <cell r="E11758" t="str">
            <v>26,44</v>
          </cell>
        </row>
        <row r="11759">
          <cell r="A11759">
            <v>39508</v>
          </cell>
          <cell r="B11759" t="str">
            <v xml:space="preserve">TELA DE ACO SOLDADA NERVURADA, CA-60, L-159, (1,69 KG/M2), DIAMETRO DO FIO = 4,5 MM, LARGURA = 2,45 M, ESPACAMENTO DA MALHA = 30 X 10 CM                                                                                                                                                                                                                                                                                                                                                                  </v>
          </cell>
          <cell r="C11759" t="str">
            <v xml:space="preserve">M2    </v>
          </cell>
          <cell r="D11759" t="str">
            <v>CR</v>
          </cell>
          <cell r="E11759" t="str">
            <v>14,85</v>
          </cell>
        </row>
        <row r="11760">
          <cell r="A11760">
            <v>39507</v>
          </cell>
          <cell r="B11760" t="str">
            <v xml:space="preserve">TELA DE ACO SOLDADA NERVURADA, CA-60, Q-113, (1,8 KG/M2), DIAMETRO DO FIO = 3,8 MM, LARGURA = 2,45 M, ESPACAMENTO DA MALHA = 10 X 10 CM                                                                                                                                                                                                                                                                                                                                                                   </v>
          </cell>
          <cell r="C11760" t="str">
            <v xml:space="preserve">M2    </v>
          </cell>
          <cell r="D11760" t="str">
            <v>CR</v>
          </cell>
          <cell r="E11760" t="str">
            <v>22,16</v>
          </cell>
        </row>
        <row r="11761">
          <cell r="A11761">
            <v>7155</v>
          </cell>
          <cell r="B11761" t="str">
            <v xml:space="preserve">TELA DE ACO SOLDADA NERVURADA, CA-60, Q-138, (2,20 KG/M2), DIAMETRO DO FIO = 4,2 MM, LARGURA = 2,45 M, ESPACAMENTO DA MALHA = 10  X 10 CM                                                                                                                                                                                                                                                                                                                                                                 </v>
          </cell>
          <cell r="C11761" t="str">
            <v xml:space="preserve">M2    </v>
          </cell>
          <cell r="D11761" t="str">
            <v>CR</v>
          </cell>
          <cell r="E11761" t="str">
            <v>28,44</v>
          </cell>
        </row>
        <row r="11762">
          <cell r="A11762">
            <v>42406</v>
          </cell>
          <cell r="B11762" t="str">
            <v xml:space="preserve">TELA DE ACO SOLDADA NERVURADA, CA-60, Q-159, (2,52 KG/M2), DIAMETRO DO FIO = 4,5 MM, LARGURA =  2,45 M, ESPACAMENTO DA MALHA = 10 X 10 CM                                                                                                                                                                                                                                                                                                                                                                 </v>
          </cell>
          <cell r="C11762" t="str">
            <v xml:space="preserve">M2    </v>
          </cell>
          <cell r="D11762" t="str">
            <v>CR</v>
          </cell>
          <cell r="E11762" t="str">
            <v>32,61</v>
          </cell>
        </row>
        <row r="11763">
          <cell r="A11763">
            <v>7156</v>
          </cell>
          <cell r="B11763" t="str">
            <v xml:space="preserve">TELA DE ACO SOLDADA NERVURADA, CA-60, Q-196, (3,11 KG/M2), DIAMETRO DO FIO = 5,0 MM, LARGURA = 2,45 M, ESPACAMENTO DA MALHA = 10 X 10 CM                                                                                                                                                                                                                                                                                                                                                                  </v>
          </cell>
          <cell r="C11763" t="str">
            <v xml:space="preserve">M2    </v>
          </cell>
          <cell r="D11763" t="str">
            <v xml:space="preserve">C </v>
          </cell>
          <cell r="E11763" t="str">
            <v>40,81</v>
          </cell>
        </row>
        <row r="11764">
          <cell r="A11764">
            <v>43127</v>
          </cell>
          <cell r="B11764" t="str">
            <v xml:space="preserve">TELA DE ACO SOLDADA NERVURADA, CA-60, Q-283 (4,48 KG/M2), DIAMETRO DO FIO = 6,0 MM, LARGURA = 2,45 X 6,00 M DE COMPRIMENTO, ESPACAMENTO DA MALHA = 10 X 10 CM                                                                                                                                                                                                                                                                                                                                             </v>
          </cell>
          <cell r="C11764" t="str">
            <v xml:space="preserve">M2    </v>
          </cell>
          <cell r="D11764" t="str">
            <v>CR</v>
          </cell>
          <cell r="E11764" t="str">
            <v>58,40</v>
          </cell>
        </row>
        <row r="11765">
          <cell r="A11765">
            <v>10917</v>
          </cell>
          <cell r="B11765" t="str">
            <v xml:space="preserve">TELA DE ACO SOLDADA NERVURADA, CA-60, Q-61, (0,97 KG/M2), DIAMETRO DO FIO = 3,4 MM, LARGURA = 2,45 M, ESPACAMENTO DA MALHA = 15 X 15 CM                                                                                                                                                                                                                                                                                                                                                                   </v>
          </cell>
          <cell r="C11765" t="str">
            <v xml:space="preserve">M2    </v>
          </cell>
          <cell r="D11765" t="str">
            <v>CR</v>
          </cell>
          <cell r="E11765" t="str">
            <v>12,33</v>
          </cell>
        </row>
        <row r="11766">
          <cell r="A11766">
            <v>21141</v>
          </cell>
          <cell r="B11766" t="str">
            <v xml:space="preserve">TELA DE ACO SOLDADA NERVURADA, CA-60, Q-92, (1,48 KG/M2), DIAMETRO DO FIO = 4,2 MM, LARGURA = 2,45 X 60 M DE COMPRIMENTO, ESPACAMENTO DA MALHA = 15  X 15 CM                                                                                                                                                                                                                                                                                                                                              </v>
          </cell>
          <cell r="C11766" t="str">
            <v xml:space="preserve">M2    </v>
          </cell>
          <cell r="D11766" t="str">
            <v>CR</v>
          </cell>
          <cell r="E11766" t="str">
            <v>19,08</v>
          </cell>
        </row>
        <row r="11767">
          <cell r="A11767">
            <v>39509</v>
          </cell>
          <cell r="B11767" t="str">
            <v xml:space="preserve">TELA DE ACO SOLDADA NERVURADA, CA-60, T-196, (2,11 KG/M2), DIAMETRO DO FIO = 5,0 MM, LARGURA = 2,45 M, ESPACAMENTO DA MALHA = 30 X 10 CM                                                                                                                                                                                                                                                                                                                                                                  </v>
          </cell>
          <cell r="C11767" t="str">
            <v xml:space="preserve">M2    </v>
          </cell>
          <cell r="D11767" t="str">
            <v>CR</v>
          </cell>
          <cell r="E11767" t="str">
            <v>18,36</v>
          </cell>
        </row>
        <row r="11768">
          <cell r="A11768">
            <v>44529</v>
          </cell>
          <cell r="B11768" t="str">
            <v xml:space="preserve">TELA DE ANIAGEM ( JUTA)                                                                                                                                                                                                                                                                                                                                                                                                                                                                                   </v>
          </cell>
          <cell r="C11768" t="str">
            <v xml:space="preserve">M2    </v>
          </cell>
          <cell r="D11768" t="str">
            <v>CR</v>
          </cell>
          <cell r="E11768" t="str">
            <v>10,77</v>
          </cell>
        </row>
        <row r="11769">
          <cell r="A11769">
            <v>7167</v>
          </cell>
          <cell r="B11769" t="str">
            <v xml:space="preserve">TELA DE ARAME GALVANIZADA QUADRANGULAR / LOSANGULAR, FIO 2,11 MM (14 BWG), MALHA 5 X 5 CM, H = 2 M                                                                                                                                                                                                                                                                                                                                                                                                        </v>
          </cell>
          <cell r="C11769" t="str">
            <v xml:space="preserve">M2    </v>
          </cell>
          <cell r="D11769" t="str">
            <v>AS</v>
          </cell>
          <cell r="E11769" t="str">
            <v>28,61</v>
          </cell>
        </row>
        <row r="11770">
          <cell r="A11770">
            <v>10928</v>
          </cell>
          <cell r="B11770" t="str">
            <v xml:space="preserve">TELA DE ARAME GALVANIZADA QUADRANGULAR / LOSANGULAR, FIO 2,11 MM (14 BWG), MALHA 8 X 8 CM, H = 2 M                                                                                                                                                                                                                                                                                                                                                                                                        </v>
          </cell>
          <cell r="C11770" t="str">
            <v xml:space="preserve">M2    </v>
          </cell>
          <cell r="D11770" t="str">
            <v>AS</v>
          </cell>
          <cell r="E11770" t="str">
            <v>16,44</v>
          </cell>
        </row>
        <row r="11771">
          <cell r="A11771">
            <v>10933</v>
          </cell>
          <cell r="B11771" t="str">
            <v xml:space="preserve">TELA DE ARAME GALVANIZADA QUADRANGULAR / LOSANGULAR, FIO 2,77 MM (12 BWG), MALHA 10 X 10 CM, H = 2 M                                                                                                                                                                                                                                                                                                                                                                                                      </v>
          </cell>
          <cell r="C11771" t="str">
            <v xml:space="preserve">M2    </v>
          </cell>
          <cell r="D11771" t="str">
            <v>AS</v>
          </cell>
          <cell r="E11771" t="str">
            <v>24,79</v>
          </cell>
        </row>
        <row r="11772">
          <cell r="A11772">
            <v>7158</v>
          </cell>
          <cell r="B11772" t="str">
            <v xml:space="preserve">TELA DE ARAME GALVANIZADA QUADRANGULAR / LOSANGULAR, FIO 2,77 MM (12 BWG), MALHA 5 X 5 CM, H = 2 M                                                                                                                                                                                                                                                                                                                                                                                                        </v>
          </cell>
          <cell r="C11772" t="str">
            <v xml:space="preserve">M2    </v>
          </cell>
          <cell r="D11772" t="str">
            <v>AS</v>
          </cell>
          <cell r="E11772" t="str">
            <v>42,05</v>
          </cell>
        </row>
        <row r="11773">
          <cell r="A11773">
            <v>10927</v>
          </cell>
          <cell r="B11773" t="str">
            <v xml:space="preserve">TELA DE ARAME GALVANIZADA QUADRANGULAR / LOSANGULAR, FIO 2,77 MM (12 BWG), MALHA 8 X 8 CM, H = 2 M                                                                                                                                                                                                                                                                                                                                                                                                        </v>
          </cell>
          <cell r="C11773" t="str">
            <v xml:space="preserve">M2    </v>
          </cell>
          <cell r="D11773" t="str">
            <v>AS</v>
          </cell>
          <cell r="E11773" t="str">
            <v>26,89</v>
          </cell>
        </row>
        <row r="11774">
          <cell r="A11774">
            <v>7162</v>
          </cell>
          <cell r="B11774" t="str">
            <v xml:space="preserve">TELA DE ARAME GALVANIZADA QUADRANGULAR / LOSANGULAR, FIO 3,4 MM (10 BWG), MALHA 5 X 5 CM, H = 2 M                                                                                                                                                                                                                                                                                                                                                                                                         </v>
          </cell>
          <cell r="C11774" t="str">
            <v xml:space="preserve">M2    </v>
          </cell>
          <cell r="D11774" t="str">
            <v>AS</v>
          </cell>
          <cell r="E11774" t="str">
            <v>65,80</v>
          </cell>
        </row>
        <row r="11775">
          <cell r="A11775">
            <v>10932</v>
          </cell>
          <cell r="B11775" t="str">
            <v xml:space="preserve">TELA DE ARAME GALVANIZADA QUADRANGULAR / LOSANGULAR, FIO 4,19 MM (8 BWG), MALHA 5 X 5 CM, H = 2 M                                                                                                                                                                                                                                                                                                                                                                                                         </v>
          </cell>
          <cell r="C11775" t="str">
            <v xml:space="preserve">M2    </v>
          </cell>
          <cell r="D11775" t="str">
            <v>AS</v>
          </cell>
          <cell r="E11775" t="str">
            <v>114,45</v>
          </cell>
        </row>
        <row r="11776">
          <cell r="A11776">
            <v>10937</v>
          </cell>
          <cell r="B11776" t="str">
            <v xml:space="preserve">TELA DE ARAME GALVANIZADA REVESTIDA EM PVC, QUADRANGULAR / LOSANGULAR, FIO 2,11 MM (14 BWG), BITOLA FINAL = *2,8* MM, MALHA *8 X 8* CM, H = 2 M                                                                                                                                                                                                                                                                                                                                                           </v>
          </cell>
          <cell r="C11776" t="str">
            <v xml:space="preserve">M2    </v>
          </cell>
          <cell r="D11776" t="str">
            <v>AS</v>
          </cell>
          <cell r="E11776" t="str">
            <v>29,42</v>
          </cell>
        </row>
        <row r="11777">
          <cell r="A11777">
            <v>10935</v>
          </cell>
          <cell r="B11777" t="str">
            <v xml:space="preserve">TELA DE ARAME GALVANIZADA REVESTIDA EM PVC, QUADRANGULAR / LOSANGULAR, FIO 2,77 MM (12 BWG), BITOLA FINAL = *3,8* MM, MALHA 7,5 X 7,5 CM, H = 2 M                                                                                                                                                                                                                                                                                                                                                         </v>
          </cell>
          <cell r="C11777" t="str">
            <v xml:space="preserve">M2    </v>
          </cell>
          <cell r="D11777" t="str">
            <v>AS</v>
          </cell>
          <cell r="E11777" t="str">
            <v>51,02</v>
          </cell>
        </row>
        <row r="11778">
          <cell r="A11778">
            <v>10931</v>
          </cell>
          <cell r="B11778" t="str">
            <v xml:space="preserve">TELA DE ARAME GALVANIZADA, HEXAGONAL, FIO 0,56 MM (24 BWG), MALHA 1/2", H = 1 M                                                                                                                                                                                                                                                                                                                                                                                                                           </v>
          </cell>
          <cell r="C11778" t="str">
            <v xml:space="preserve">M2    </v>
          </cell>
          <cell r="D11778" t="str">
            <v>AS</v>
          </cell>
          <cell r="E11778" t="str">
            <v>14,35</v>
          </cell>
        </row>
        <row r="11779">
          <cell r="A11779">
            <v>7164</v>
          </cell>
          <cell r="B11779" t="str">
            <v xml:space="preserve">TELA DE ARAME ONDULADA, FIO *2,77* MM (12 BWG), MALHA 5 X 5 CM, H = 2 M                                                                                                                                                                                                                                                                                                                                                                                                                                   </v>
          </cell>
          <cell r="C11779" t="str">
            <v xml:space="preserve">M2    </v>
          </cell>
          <cell r="D11779" t="str">
            <v>AS</v>
          </cell>
          <cell r="E11779" t="str">
            <v>47,49</v>
          </cell>
        </row>
        <row r="11780">
          <cell r="A11780">
            <v>36887</v>
          </cell>
          <cell r="B11780" t="str">
            <v xml:space="preserve">TELA DE FIBRA DE VIDRO, ACABAMENTO ANTI-ALCALINO, MALHA 10 X 10 MM                                                                                                                                                                                                                                                                                                                                                                                                                                        </v>
          </cell>
          <cell r="C11780" t="str">
            <v xml:space="preserve">M2    </v>
          </cell>
          <cell r="D11780" t="str">
            <v>CR</v>
          </cell>
          <cell r="E11780" t="str">
            <v>11,14</v>
          </cell>
        </row>
        <row r="11781">
          <cell r="A11781">
            <v>34630</v>
          </cell>
          <cell r="B11781" t="str">
            <v xml:space="preserve">TELA EM MALHA HEXAGONAL DE DUPLA TORCAO 8 X 10 CM (ZN/AL REVESTIDO COM POLIMERO), FIO 2,7 MM, COM GEOMANTA OU BIOMANTA, DIMENSOES 4,0 X 2,0 X 0,6 M, COM INCLINACAO DE 70 GRAUS, PARA SOLO REFORCADO                                                                                                                                                                                                                                                                                                      </v>
          </cell>
          <cell r="C11781" t="str">
            <v xml:space="preserve">UN    </v>
          </cell>
          <cell r="D11781" t="str">
            <v>CR</v>
          </cell>
          <cell r="E11781" t="str">
            <v>1.101,19</v>
          </cell>
        </row>
        <row r="11782">
          <cell r="A11782">
            <v>7161</v>
          </cell>
          <cell r="B11782" t="str">
            <v xml:space="preserve">TELA EM METAL PARA ESTUQUE (DEPLOYE)                                                                                                                                                                                                                                                                                                                                                                                                                                                                      </v>
          </cell>
          <cell r="C11782" t="str">
            <v xml:space="preserve">M2    </v>
          </cell>
          <cell r="D11782" t="str">
            <v>AS</v>
          </cell>
          <cell r="E11782" t="str">
            <v>5,91</v>
          </cell>
        </row>
        <row r="11783">
          <cell r="A11783">
            <v>7170</v>
          </cell>
          <cell r="B11783" t="str">
            <v xml:space="preserve">TELA FACHADEIRA EM POLIETILENO, ROLO DE 3 X 100 M (L X C), COR BRANCA, SEM LOGOMARCA - PARA PROTECAO DE OBRAS                                                                                                                                                                                                                                                                                                                                                                                             </v>
          </cell>
          <cell r="C11783" t="str">
            <v xml:space="preserve">M2    </v>
          </cell>
          <cell r="D11783" t="str">
            <v>CR</v>
          </cell>
          <cell r="E11783" t="str">
            <v>2,69</v>
          </cell>
        </row>
        <row r="11784">
          <cell r="A11784">
            <v>37524</v>
          </cell>
          <cell r="B11784" t="str">
            <v xml:space="preserve">TELA PLASTICA LARANJA, TIPO TAPUME PARA SINALIZACAO, MALHA RETANGULAR, ROLO 1.20 X 50 M (L X C)                                                                                                                                                                                                                                                                                                                                                                                                           </v>
          </cell>
          <cell r="C11784" t="str">
            <v xml:space="preserve">M     </v>
          </cell>
          <cell r="D11784" t="str">
            <v xml:space="preserve">C </v>
          </cell>
          <cell r="E11784" t="str">
            <v>2,46</v>
          </cell>
        </row>
        <row r="11785">
          <cell r="A11785">
            <v>37525</v>
          </cell>
          <cell r="B11785" t="str">
            <v xml:space="preserve">TELA PLASTICA TECIDA LISTRADA BRANCA E LARANJA, TIPO GUARDA CORPO, EM POLIETILENO MONOFILADO, ROLO 1,20 X 50 M (L X C)                                                                                                                                                                                                                                                                                                                                                                                    </v>
          </cell>
          <cell r="C11785" t="str">
            <v xml:space="preserve">M     </v>
          </cell>
          <cell r="D11785" t="str">
            <v>CR</v>
          </cell>
          <cell r="E11785" t="str">
            <v>3,36</v>
          </cell>
        </row>
        <row r="11786">
          <cell r="A11786">
            <v>36789</v>
          </cell>
          <cell r="B11786" t="str">
            <v xml:space="preserve">TELHA CERAMICA TIPO AMERICANA, COMPRIMENTO DE *45* CM, RENDIMENTO DE *12* TELHAS/M2                                                                                                                                                                                                                                                                                                                                                                                                                       </v>
          </cell>
          <cell r="C11786" t="str">
            <v xml:space="preserve">UN    </v>
          </cell>
          <cell r="D11786" t="str">
            <v>CR</v>
          </cell>
          <cell r="E11786" t="str">
            <v>1,26</v>
          </cell>
        </row>
        <row r="11787">
          <cell r="A11787">
            <v>7173</v>
          </cell>
          <cell r="B11787" t="str">
            <v xml:space="preserve">TELHA DE BARRO / CERAMICA, NAO ESMALTADA, TIPO COLONIAL, CANAL, PLAN, PAULISTA, COMPRIMENTO DE *44 A 50* CM, RENDIMENTO DE COBERTURA DE *26* TELHAS/M2                                                                                                                                                                                                                                                                                                                                                    </v>
          </cell>
          <cell r="C11787" t="str">
            <v xml:space="preserve">MIL   </v>
          </cell>
          <cell r="D11787" t="str">
            <v xml:space="preserve">C </v>
          </cell>
          <cell r="E11787" t="str">
            <v>817,00</v>
          </cell>
        </row>
        <row r="11788">
          <cell r="A11788">
            <v>7175</v>
          </cell>
          <cell r="B11788" t="str">
            <v xml:space="preserve">TELHA DE BARRO / CERAMICA, NAO ESMALTADA, TIPO ROMANA, AMERICANA, PORTUGUESA, FRANCESA, COMPRIMENTO DE *41* CM,  RENDIMENTO DE *16* TELHAS/M2                                                                                                                                                                                                                                                                                                                                                             </v>
          </cell>
          <cell r="C11788" t="str">
            <v xml:space="preserve">UN    </v>
          </cell>
          <cell r="D11788" t="str">
            <v>CR</v>
          </cell>
          <cell r="E11788" t="str">
            <v>0,92</v>
          </cell>
        </row>
        <row r="11789">
          <cell r="A11789">
            <v>40741</v>
          </cell>
          <cell r="B11789" t="str">
            <v xml:space="preserve">TELHA DE CONCRETO TIPO CLASSICA, COR CINZA, COMPRIMENTO DE *42* CM,  RENDIMENTO DE *10* TELHAS/M2                                                                                                                                                                                                                                                                                                                                                                                                         </v>
          </cell>
          <cell r="C11789" t="str">
            <v xml:space="preserve">UN    </v>
          </cell>
          <cell r="D11789" t="str">
            <v>CR</v>
          </cell>
          <cell r="E11789" t="str">
            <v>2,27</v>
          </cell>
        </row>
        <row r="11790">
          <cell r="A11790">
            <v>7184</v>
          </cell>
          <cell r="B11790" t="str">
            <v xml:space="preserve">TELHA DE FIBRA DE VIDRO ONDULADA INCOLOR, E = 0,6 MM, DE *0,50 X 2,44* M                                                                                                                                                                                                                                                                                                                                                                                                                                  </v>
          </cell>
          <cell r="C11790" t="str">
            <v xml:space="preserve">M2    </v>
          </cell>
          <cell r="D11790" t="str">
            <v>AS</v>
          </cell>
          <cell r="E11790" t="str">
            <v>52,69</v>
          </cell>
        </row>
        <row r="11791">
          <cell r="A11791">
            <v>34458</v>
          </cell>
          <cell r="B11791" t="str">
            <v xml:space="preserve">TELHA DE FIBROCIMENTO E = 6 MM, DE 3,00 X 1,06 M (SEM AMIANTO)                                                                                                                                                                                                                                                                                                                                                                                                                                            </v>
          </cell>
          <cell r="C11791" t="str">
            <v xml:space="preserve">UN    </v>
          </cell>
          <cell r="D11791" t="str">
            <v>CR</v>
          </cell>
          <cell r="E11791" t="str">
            <v>221,88</v>
          </cell>
        </row>
        <row r="11792">
          <cell r="A11792">
            <v>34464</v>
          </cell>
          <cell r="B11792" t="str">
            <v xml:space="preserve">TELHA DE FIBROCIMENTO E = 6 MM, DE 4,10 X 1,06 M (SEM AMIANTO)                                                                                                                                                                                                                                                                                                                                                                                                                                            </v>
          </cell>
          <cell r="C11792" t="str">
            <v xml:space="preserve">UN    </v>
          </cell>
          <cell r="D11792" t="str">
            <v>CR</v>
          </cell>
          <cell r="E11792" t="str">
            <v>330,28</v>
          </cell>
        </row>
        <row r="11793">
          <cell r="A11793">
            <v>34468</v>
          </cell>
          <cell r="B11793" t="str">
            <v xml:space="preserve">TELHA DE FIBROCIMENTO E = 6 MM, DE 4,60 X 1,06 M (SEM AMIANTO)                                                                                                                                                                                                                                                                                                                                                                                                                                            </v>
          </cell>
          <cell r="C11793" t="str">
            <v xml:space="preserve">UN    </v>
          </cell>
          <cell r="D11793" t="str">
            <v>CR</v>
          </cell>
          <cell r="E11793" t="str">
            <v>416,39</v>
          </cell>
        </row>
        <row r="11794">
          <cell r="A11794">
            <v>34473</v>
          </cell>
          <cell r="B11794" t="str">
            <v xml:space="preserve">TELHA DE FIBROCIMENTO E = 8 MM, DE 3,00 X 1,06 M (SEM AMIANTO)                                                                                                                                                                                                                                                                                                                                                                                                                                            </v>
          </cell>
          <cell r="C11794" t="str">
            <v xml:space="preserve">UN    </v>
          </cell>
          <cell r="D11794" t="str">
            <v>CR</v>
          </cell>
          <cell r="E11794" t="str">
            <v>252,59</v>
          </cell>
        </row>
        <row r="11795">
          <cell r="A11795">
            <v>34480</v>
          </cell>
          <cell r="B11795" t="str">
            <v xml:space="preserve">TELHA DE FIBROCIMENTO E = 8 MM, DE 4,10 X 1,06 M (SEM AMIANTO)                                                                                                                                                                                                                                                                                                                                                                                                                                            </v>
          </cell>
          <cell r="C11795" t="str">
            <v xml:space="preserve">UN    </v>
          </cell>
          <cell r="D11795" t="str">
            <v>CR</v>
          </cell>
          <cell r="E11795" t="str">
            <v>466,80</v>
          </cell>
        </row>
        <row r="11796">
          <cell r="A11796">
            <v>34486</v>
          </cell>
          <cell r="B11796" t="str">
            <v xml:space="preserve">TELHA DE FIBROCIMENTO E = 8 MM, DE 4,60 X 1,06 M (SEM AMIANTO)                                                                                                                                                                                                                                                                                                                                                                                                                                            </v>
          </cell>
          <cell r="C11796" t="str">
            <v xml:space="preserve">UN    </v>
          </cell>
          <cell r="D11796" t="str">
            <v>CR</v>
          </cell>
          <cell r="E11796" t="str">
            <v>552,67</v>
          </cell>
        </row>
        <row r="11797">
          <cell r="A11797">
            <v>7190</v>
          </cell>
          <cell r="B11797" t="str">
            <v xml:space="preserve">TELHA DE FIBROCIMENTO ONDULADA E = 4 MM, DE 1,22 X 0,50 M (SEM AMIANTO)                                                                                                                                                                                                                                                                                                                                                                                                                                   </v>
          </cell>
          <cell r="C11797" t="str">
            <v xml:space="preserve">UN    </v>
          </cell>
          <cell r="D11797" t="str">
            <v>CR</v>
          </cell>
          <cell r="E11797" t="str">
            <v>18,45</v>
          </cell>
        </row>
        <row r="11798">
          <cell r="A11798">
            <v>34417</v>
          </cell>
          <cell r="B11798" t="str">
            <v xml:space="preserve">TELHA DE FIBROCIMENTO ONDULADA E = 4 MM, DE 2,13 X 0,50 M (SEM AMIANTO)                                                                                                                                                                                                                                                                                                                                                                                                                                   </v>
          </cell>
          <cell r="C11798" t="str">
            <v xml:space="preserve">UN    </v>
          </cell>
          <cell r="D11798" t="str">
            <v>CR</v>
          </cell>
          <cell r="E11798" t="str">
            <v>29,53</v>
          </cell>
        </row>
        <row r="11799">
          <cell r="A11799">
            <v>7213</v>
          </cell>
          <cell r="B11799" t="str">
            <v xml:space="preserve">TELHA DE FIBROCIMENTO ONDULADA E = 4 MM, DE 2,44 X 0,50 M (SEM AMIANTO)                                                                                                                                                                                                                                                                                                                                                                                                                                   </v>
          </cell>
          <cell r="C11799" t="str">
            <v xml:space="preserve">M2    </v>
          </cell>
          <cell r="D11799" t="str">
            <v>CR</v>
          </cell>
          <cell r="E11799" t="str">
            <v>27,08</v>
          </cell>
        </row>
        <row r="11800">
          <cell r="A11800">
            <v>7195</v>
          </cell>
          <cell r="B11800" t="str">
            <v xml:space="preserve">TELHA DE FIBROCIMENTO ONDULADA E = 6 MM, DE 1,53 X 1,10 M (SEM AMIANTO)                                                                                                                                                                                                                                                                                                                                                                                                                                   </v>
          </cell>
          <cell r="C11800" t="str">
            <v xml:space="preserve">UN    </v>
          </cell>
          <cell r="D11800" t="str">
            <v>CR</v>
          </cell>
          <cell r="E11800" t="str">
            <v>79,51</v>
          </cell>
        </row>
        <row r="11801">
          <cell r="A11801">
            <v>7186</v>
          </cell>
          <cell r="B11801" t="str">
            <v xml:space="preserve">TELHA DE FIBROCIMENTO ONDULADA E = 6 MM, DE 1,83 X 1,10 M (SEM AMIANTO)                                                                                                                                                                                                                                                                                                                                                                                                                                   </v>
          </cell>
          <cell r="C11801" t="str">
            <v xml:space="preserve">UN    </v>
          </cell>
          <cell r="D11801" t="str">
            <v xml:space="preserve">C </v>
          </cell>
          <cell r="E11801" t="str">
            <v>86,61</v>
          </cell>
        </row>
        <row r="11802">
          <cell r="A11802">
            <v>7194</v>
          </cell>
          <cell r="B11802" t="str">
            <v xml:space="preserve">TELHA DE FIBROCIMENTO ONDULADA E = 6 MM, DE 2,44 X 1,10 M (SEM AMIANTO)                                                                                                                                                                                                                                                                                                                                                                                                                                   </v>
          </cell>
          <cell r="C11802" t="str">
            <v xml:space="preserve">M2    </v>
          </cell>
          <cell r="D11802" t="str">
            <v>CR</v>
          </cell>
          <cell r="E11802" t="str">
            <v>39,93</v>
          </cell>
        </row>
        <row r="11803">
          <cell r="A11803">
            <v>7197</v>
          </cell>
          <cell r="B11803" t="str">
            <v xml:space="preserve">TELHA DE FIBROCIMENTO ONDULADA E = 6 MM, DE 3,66 X 1,10 M (SEM AMIANTO)                                                                                                                                                                                                                                                                                                                                                                                                                                   </v>
          </cell>
          <cell r="C11803" t="str">
            <v xml:space="preserve">UN    </v>
          </cell>
          <cell r="D11803" t="str">
            <v>CR</v>
          </cell>
          <cell r="E11803" t="str">
            <v>168,54</v>
          </cell>
        </row>
        <row r="11804">
          <cell r="A11804">
            <v>7192</v>
          </cell>
          <cell r="B11804" t="str">
            <v xml:space="preserve">TELHA DE FIBROCIMENTO ONDULADA E = 8 MM, DE 1,53 X 1,10 M (SEM AMIANTO)                                                                                                                                                                                                                                                                                                                                                                                                                                   </v>
          </cell>
          <cell r="C11804" t="str">
            <v xml:space="preserve">UN    </v>
          </cell>
          <cell r="D11804" t="str">
            <v>CR</v>
          </cell>
          <cell r="E11804" t="str">
            <v>151,00</v>
          </cell>
        </row>
        <row r="11805">
          <cell r="A11805">
            <v>7193</v>
          </cell>
          <cell r="B11805" t="str">
            <v xml:space="preserve">TELHA DE FIBROCIMENTO ONDULADA E = 8 MM, DE 1,83 X 1,10 M (SEM AMIANTO)                                                                                                                                                                                                                                                                                                                                                                                                                                   </v>
          </cell>
          <cell r="C11805" t="str">
            <v xml:space="preserve">UN    </v>
          </cell>
          <cell r="D11805" t="str">
            <v>CR</v>
          </cell>
          <cell r="E11805" t="str">
            <v>170,00</v>
          </cell>
        </row>
        <row r="11806">
          <cell r="A11806">
            <v>7189</v>
          </cell>
          <cell r="B11806" t="str">
            <v xml:space="preserve">TELHA DE FIBROCIMENTO ONDULADA E = 8 MM, DE 2,44 X 1,10 M (SEM AMIANTO)                                                                                                                                                                                                                                                                                                                                                                                                                                   </v>
          </cell>
          <cell r="C11806" t="str">
            <v xml:space="preserve">UN    </v>
          </cell>
          <cell r="D11806" t="str">
            <v>CR</v>
          </cell>
          <cell r="E11806" t="str">
            <v>197,56</v>
          </cell>
        </row>
        <row r="11807">
          <cell r="A11807">
            <v>34402</v>
          </cell>
          <cell r="B11807" t="str">
            <v xml:space="preserve">TELHA DE FIBROCIMENTO ONDULADA E = 8 MM, DE 3,66 X 1,10 M (SEM AMIANTO)                                                                                                                                                                                                                                                                                                                                                                                                                                   </v>
          </cell>
          <cell r="C11807" t="str">
            <v xml:space="preserve">UN    </v>
          </cell>
          <cell r="D11807" t="str">
            <v>CR</v>
          </cell>
          <cell r="E11807" t="str">
            <v>278,92</v>
          </cell>
        </row>
        <row r="11808">
          <cell r="A11808">
            <v>7245</v>
          </cell>
          <cell r="B11808" t="str">
            <v xml:space="preserve">TELHA DE VIDRO TIPO FRANCESA, *39 X 23* CM                                                                                                                                                                                                                                                                                                                                                                                                                                                                </v>
          </cell>
          <cell r="C11808" t="str">
            <v xml:space="preserve">UN    </v>
          </cell>
          <cell r="D11808" t="str">
            <v>CR</v>
          </cell>
          <cell r="E11808" t="str">
            <v>73,18</v>
          </cell>
        </row>
        <row r="11809">
          <cell r="A11809">
            <v>34425</v>
          </cell>
          <cell r="B11809" t="str">
            <v xml:space="preserve">TELHA ESTRUTURAL DE FIBROCIMENTO 1 ABA, DE 0,52 X 2,00 M (SEM AMIANTO)                                                                                                                                                                                                                                                                                                                                                                                                                                    </v>
          </cell>
          <cell r="C11809" t="str">
            <v xml:space="preserve">UN    </v>
          </cell>
          <cell r="D11809" t="str">
            <v>CR</v>
          </cell>
          <cell r="E11809" t="str">
            <v>179,18</v>
          </cell>
        </row>
        <row r="11810">
          <cell r="A11810">
            <v>7223</v>
          </cell>
          <cell r="B11810" t="str">
            <v xml:space="preserve">TELHA ESTRUTURAL DE FIBROCIMENTO 1 ABA, DE 0,52 X 2,50 M (SEM AMIANTO)                                                                                                                                                                                                                                                                                                                                                                                                                                    </v>
          </cell>
          <cell r="C11810" t="str">
            <v xml:space="preserve">UN    </v>
          </cell>
          <cell r="D11810" t="str">
            <v>CR</v>
          </cell>
          <cell r="E11810" t="str">
            <v>199,67</v>
          </cell>
        </row>
        <row r="11811">
          <cell r="A11811">
            <v>7234</v>
          </cell>
          <cell r="B11811" t="str">
            <v xml:space="preserve">TELHA ESTRUTURAL DE FIBROCIMENTO 1 ABA, DE 0,52 X 3,60 M (SEM AMIANTO)                                                                                                                                                                                                                                                                                                                                                                                                                                    </v>
          </cell>
          <cell r="C11811" t="str">
            <v xml:space="preserve">UN    </v>
          </cell>
          <cell r="D11811" t="str">
            <v>CR</v>
          </cell>
          <cell r="E11811" t="str">
            <v>301,31</v>
          </cell>
        </row>
        <row r="11812">
          <cell r="A11812">
            <v>7224</v>
          </cell>
          <cell r="B11812" t="str">
            <v xml:space="preserve">TELHA ESTRUTURAL DE FIBROCIMENTO 1 ABA, DE 0,52 X 4,00 M (SEM AMIANTO)                                                                                                                                                                                                                                                                                                                                                                                                                                    </v>
          </cell>
          <cell r="C11812" t="str">
            <v xml:space="preserve">UN    </v>
          </cell>
          <cell r="D11812" t="str">
            <v>CR</v>
          </cell>
          <cell r="E11812" t="str">
            <v>367,07</v>
          </cell>
        </row>
        <row r="11813">
          <cell r="A11813">
            <v>7225</v>
          </cell>
          <cell r="B11813" t="str">
            <v xml:space="preserve">TELHA ESTRUTURAL DE FIBROCIMENTO 1 ABA, DE 0,52 X 5,00 M (SEM AMIANTO)                                                                                                                                                                                                                                                                                                                                                                                                                                    </v>
          </cell>
          <cell r="C11813" t="str">
            <v xml:space="preserve">UN    </v>
          </cell>
          <cell r="D11813" t="str">
            <v>CR</v>
          </cell>
          <cell r="E11813" t="str">
            <v>393,60</v>
          </cell>
        </row>
        <row r="11814">
          <cell r="A11814">
            <v>7226</v>
          </cell>
          <cell r="B11814" t="str">
            <v xml:space="preserve">TELHA ESTRUTURAL DE FIBROCIMENTO 1 ABA, DE 0,52 X 5,50 M (SEM AMIANTO)                                                                                                                                                                                                                                                                                                                                                                                                                                    </v>
          </cell>
          <cell r="C11814" t="str">
            <v xml:space="preserve">UN    </v>
          </cell>
          <cell r="D11814" t="str">
            <v>CR</v>
          </cell>
          <cell r="E11814" t="str">
            <v>420,02</v>
          </cell>
        </row>
        <row r="11815">
          <cell r="A11815">
            <v>7227</v>
          </cell>
          <cell r="B11815" t="str">
            <v xml:space="preserve">TELHA ESTRUTURAL DE FIBROCIMENTO 1 ABA, DE 0,52 X 6,50 M (SEM AMIANTO)                                                                                                                                                                                                                                                                                                                                                                                                                                    </v>
          </cell>
          <cell r="C11815" t="str">
            <v xml:space="preserve">UN    </v>
          </cell>
          <cell r="D11815" t="str">
            <v>CR</v>
          </cell>
          <cell r="E11815" t="str">
            <v>478,10</v>
          </cell>
        </row>
        <row r="11816">
          <cell r="A11816">
            <v>7212</v>
          </cell>
          <cell r="B11816" t="str">
            <v xml:space="preserve">TELHA ESTRUTURAL DE FIBROCIMENTO 1 ABA, DE 0,52 X 7,20 M (SEM AMIANTO)                                                                                                                                                                                                                                                                                                                                                                                                                                    </v>
          </cell>
          <cell r="C11816" t="str">
            <v xml:space="preserve">UN    </v>
          </cell>
          <cell r="D11816" t="str">
            <v>CR</v>
          </cell>
          <cell r="E11816" t="str">
            <v>525,31</v>
          </cell>
        </row>
        <row r="11817">
          <cell r="A11817">
            <v>7229</v>
          </cell>
          <cell r="B11817" t="str">
            <v xml:space="preserve">TELHA ESTRUTURAL DE FIBROCIMENTO 2 ABAS, DE 1,00 X 3,00 M (SEM AMIANTO)                                                                                                                                                                                                                                                                                                                                                                                                                                   </v>
          </cell>
          <cell r="C11817" t="str">
            <v xml:space="preserve">UN    </v>
          </cell>
          <cell r="D11817" t="str">
            <v>CR</v>
          </cell>
          <cell r="E11817" t="str">
            <v>332,98</v>
          </cell>
        </row>
        <row r="11818">
          <cell r="A11818">
            <v>7230</v>
          </cell>
          <cell r="B11818" t="str">
            <v xml:space="preserve">TELHA ESTRUTURAL DE FIBROCIMENTO 2 ABAS, DE 1,00 X 4,60 M (SEM AMIANTO)                                                                                                                                                                                                                                                                                                                                                                                                                                   </v>
          </cell>
          <cell r="C11818" t="str">
            <v xml:space="preserve">UN    </v>
          </cell>
          <cell r="D11818" t="str">
            <v>CR</v>
          </cell>
          <cell r="E11818" t="str">
            <v>554,34</v>
          </cell>
        </row>
        <row r="11819">
          <cell r="A11819">
            <v>7231</v>
          </cell>
          <cell r="B11819" t="str">
            <v xml:space="preserve">TELHA ESTRUTURAL DE FIBROCIMENTO 2 ABAS, DE 1,00 X 6,00 M (SEM AMIANTO)                                                                                                                                                                                                                                                                                                                                                                                                                                   </v>
          </cell>
          <cell r="C11819" t="str">
            <v xml:space="preserve">UN    </v>
          </cell>
          <cell r="D11819" t="str">
            <v>CR</v>
          </cell>
          <cell r="E11819" t="str">
            <v>786,38</v>
          </cell>
        </row>
        <row r="11820">
          <cell r="A11820">
            <v>7220</v>
          </cell>
          <cell r="B11820" t="str">
            <v xml:space="preserve">TELHA ESTRUTURAL DE FIBROCIMENTO 2 ABAS, DE 1,00 X 7,40 M (SEM AMIANTO)                                                                                                                                                                                                                                                                                                                                                                                                                                   </v>
          </cell>
          <cell r="C11820" t="str">
            <v xml:space="preserve">UN    </v>
          </cell>
          <cell r="D11820" t="str">
            <v>CR</v>
          </cell>
          <cell r="E11820" t="str">
            <v>970,70</v>
          </cell>
        </row>
        <row r="11821">
          <cell r="A11821">
            <v>34447</v>
          </cell>
          <cell r="B11821" t="str">
            <v xml:space="preserve">TELHA ESTRUTURAL DE FIBROCIMENTO 2 ABAS, DE 1,00 X 8,20 M (SEM AMIANTO)                                                                                                                                                                                                                                                                                                                                                                                                                                   </v>
          </cell>
          <cell r="C11821" t="str">
            <v xml:space="preserve">UN    </v>
          </cell>
          <cell r="D11821" t="str">
            <v>CR</v>
          </cell>
          <cell r="E11821" t="str">
            <v>1.085,38</v>
          </cell>
        </row>
        <row r="11822">
          <cell r="A11822">
            <v>7233</v>
          </cell>
          <cell r="B11822" t="str">
            <v xml:space="preserve">TELHA ESTRUTURAL DE FIBROCIMENTO 2 ABAS, DE 1,00 X 9,20 M (SEM AMIANTO)                                                                                                                                                                                                                                                                                                                                                                                                                                   </v>
          </cell>
          <cell r="C11822" t="str">
            <v xml:space="preserve">UN    </v>
          </cell>
          <cell r="D11822" t="str">
            <v>CR</v>
          </cell>
          <cell r="E11822" t="str">
            <v>1.245,11</v>
          </cell>
        </row>
        <row r="11823">
          <cell r="A11823">
            <v>40740</v>
          </cell>
          <cell r="B11823" t="str">
            <v xml:space="preserve">TELHA GALVALUME COM ISOLAMENTO TERMOACUSTICO EM ESPUMA RIGIDA DE POLIURETANO (PU) INJETADO, ESPESSURA DE 30 MM, DENSIDADE DE 35 KG/M3, REVESTIMENTO EM TELHA TRAPEZOIDAL NAS DUAS FACES COM ESPESSURA DE 0,50 MM CADA, ACABAMENTO NATURAL (NAO INCLUI ACESSORIOS DE FIXACAO)                                                                                                                                                                                                                              </v>
          </cell>
          <cell r="C11823" t="str">
            <v xml:space="preserve">M2    </v>
          </cell>
          <cell r="D11823" t="str">
            <v>AS</v>
          </cell>
          <cell r="E11823" t="str">
            <v>173,51</v>
          </cell>
        </row>
        <row r="11824">
          <cell r="A11824">
            <v>25007</v>
          </cell>
          <cell r="B11824" t="str">
            <v xml:space="preserve">TELHA ONDULADA EM ACO ZINCADO, ALTURA DE 17 MM, ESPESSURA DE 0,50 MM, LARGURA UTIL DE APROXIMADAMENTE 985 MM, SEM PINTURA                                                                                                                                                                                                                                                                                                                                                                                 </v>
          </cell>
          <cell r="C11824" t="str">
            <v xml:space="preserve">M2    </v>
          </cell>
          <cell r="D11824" t="str">
            <v>AS</v>
          </cell>
          <cell r="E11824" t="str">
            <v>49,65</v>
          </cell>
        </row>
        <row r="11825">
          <cell r="A11825">
            <v>43071</v>
          </cell>
          <cell r="B11825" t="str">
            <v xml:space="preserve">TELHA TERMOISOLANTE REVESTIDA EM ACO GALVALUME, FACE SUPERIOR TRAPEZOIDAL E FACE INFERIOR PLANA (NAO INCLUI ACESSORIOS DE FIXACAO), REVEST COM ESPESSURA DE 0,50 MM, COM PRE-PINTURA DE COR BRANCA NAS DUAS FACES, NUCLEO EM POLIIOCIANURATO (PIR) COM ESPESSURA DE 50 MM                                                                                                                                                                                                                                 </v>
          </cell>
          <cell r="C11825" t="str">
            <v xml:space="preserve">M2    </v>
          </cell>
          <cell r="D11825" t="str">
            <v>AS</v>
          </cell>
          <cell r="E11825" t="str">
            <v>195,37</v>
          </cell>
        </row>
        <row r="11826">
          <cell r="A11826">
            <v>39520</v>
          </cell>
          <cell r="B11826" t="str">
            <v xml:space="preserve">TELHA TERMOISOLANTE REVESTIDA EM ACO GALVANIZADO, FACE SUPERIOR EM TELHA TRAPEZOIDAL E FACE INFERIOR EM CHAPA PLANA (SEM ACESSORIOS DE FIXACAO), REVESTIMENTO COM ESPESSURA DE 0,50 MM COM PRE-PINTURA NAS DUAS FACES, NUCLEO EM POLIESTIRENO (EPS) DE 30 MM                                                                                                                                                                                                                                              </v>
          </cell>
          <cell r="C11826" t="str">
            <v xml:space="preserve">M2    </v>
          </cell>
          <cell r="D11826" t="str">
            <v>AS</v>
          </cell>
          <cell r="E11826" t="str">
            <v>159,39</v>
          </cell>
        </row>
        <row r="11827">
          <cell r="A11827">
            <v>39521</v>
          </cell>
          <cell r="B11827" t="str">
            <v xml:space="preserve">TELHA TERMOISOLANTE REVESTIDA EM ACO GALVANIZADO, FACE SUPERIOR EM TELHA TRAPEZOIDAL E FACE INFERIOR EM CHAPA PLANA (SEM ACESSORIOS DE FIXACAO), REVESTIMENTO COM ESPESSURA DE 0,50 MM COM PRE-PINTURA NAS DUAS FACES, NUCLEO EM POLIESTIRENO (EPS) DE 50 MM                                                                                                                                                                                                                                              </v>
          </cell>
          <cell r="C11827" t="str">
            <v xml:space="preserve">M2    </v>
          </cell>
          <cell r="D11827" t="str">
            <v>AS</v>
          </cell>
          <cell r="E11827" t="str">
            <v>164,60</v>
          </cell>
        </row>
        <row r="11828">
          <cell r="A11828">
            <v>39522</v>
          </cell>
          <cell r="B11828" t="str">
            <v xml:space="preserve">TELHA TERMOISOLANTE REVESTIDA EM ACO GALVANIZADO, FACES SUPERIOR E INFERIOR EM TELHA TRAPEZOIDAL (SEM ACESSORIOS DE FIXACAO), REVESTIMENTO COM ESPESSURA DE 0,50 MM COM PRE-PINTURA NAS DUAS FACES, NUCLEO EM POLIESTIRENO (EPS) DE 50 MM                                                                                                                                                                                                                                                                 </v>
          </cell>
          <cell r="C11828" t="str">
            <v xml:space="preserve">M2    </v>
          </cell>
          <cell r="D11828" t="str">
            <v>AS</v>
          </cell>
          <cell r="E11828" t="str">
            <v>169,97</v>
          </cell>
        </row>
        <row r="11829">
          <cell r="A11829">
            <v>7243</v>
          </cell>
          <cell r="B11829" t="str">
            <v xml:space="preserve">TELHA TRAPEZOIDAL EM ACO ZINCADO, SEM PINTURA, ALTURA DE APROXIMADAMENTE 40 MM, ESPESSURA DE 0,50 MM E LARGURA UTIL DE 980 MM                                                                                                                                                                                                                                                                                                                                                                             </v>
          </cell>
          <cell r="C11829" t="str">
            <v xml:space="preserve">M2    </v>
          </cell>
          <cell r="D11829" t="str">
            <v>AS</v>
          </cell>
          <cell r="E11829" t="str">
            <v>51,88</v>
          </cell>
        </row>
        <row r="11830">
          <cell r="A11830">
            <v>11067</v>
          </cell>
          <cell r="B11830" t="str">
            <v xml:space="preserve">TELHA TRAPEZOIDAL EM ALUMINIO, ALTURA DE *38* MM E ESPESSURA DE 0,5 MM (LARGURA TOTAL DE 1056 MM E COMPRIMENTO DE 5000 MM)                                                                                                                                                                                                                                                                                                                                                                                </v>
          </cell>
          <cell r="C11830" t="str">
            <v xml:space="preserve">UN    </v>
          </cell>
          <cell r="D11830" t="str">
            <v>AS</v>
          </cell>
          <cell r="E11830" t="str">
            <v>352,37</v>
          </cell>
        </row>
        <row r="11831">
          <cell r="A11831">
            <v>11068</v>
          </cell>
          <cell r="B11831" t="str">
            <v xml:space="preserve">TELHA TRAPEZOIDAL EM ALUMINIO, ALTURA DE *38* MM E ESPESSURA DE 0,7 MM (LARGURA TOTAL DE 1056 MM E COMPRIMENTO DE 5000 MM)                                                                                                                                                                                                                                                                                                                                                                                </v>
          </cell>
          <cell r="C11831" t="str">
            <v xml:space="preserve">UN    </v>
          </cell>
          <cell r="D11831" t="str">
            <v>AS</v>
          </cell>
          <cell r="E11831" t="str">
            <v>445,16</v>
          </cell>
        </row>
        <row r="11832">
          <cell r="A11832">
            <v>7246</v>
          </cell>
          <cell r="B11832" t="str">
            <v xml:space="preserve">TELHA VIDRO TIPO CANAL OU COLONIAL, C = 46 A 50 CM                                                                                                                                                                                                                                                                                                                                                                                                                                                        </v>
          </cell>
          <cell r="C11832" t="str">
            <v xml:space="preserve">UN    </v>
          </cell>
          <cell r="D11832" t="str">
            <v>CR</v>
          </cell>
          <cell r="E11832" t="str">
            <v>80,81</v>
          </cell>
        </row>
        <row r="11833">
          <cell r="A11833">
            <v>41097</v>
          </cell>
          <cell r="B11833" t="str">
            <v xml:space="preserve">TELHADOR  (MENSALISTA)                                                                                                                                                                                                                                                                                                                                                                                                                                                                                    </v>
          </cell>
          <cell r="C11833" t="str">
            <v xml:space="preserve">MES   </v>
          </cell>
          <cell r="D11833" t="str">
            <v>CR</v>
          </cell>
          <cell r="E11833" t="str">
            <v>2.662,31</v>
          </cell>
        </row>
        <row r="11834">
          <cell r="A11834">
            <v>12869</v>
          </cell>
          <cell r="B11834" t="str">
            <v xml:space="preserve">TELHADOR (HORISTA)                                                                                                                                                                                                                                                                                                                                                                                                                                                                                        </v>
          </cell>
          <cell r="C11834" t="str">
            <v xml:space="preserve">H     </v>
          </cell>
          <cell r="D11834" t="str">
            <v>CR</v>
          </cell>
          <cell r="E11834" t="str">
            <v>15,09</v>
          </cell>
        </row>
        <row r="11835">
          <cell r="A11835">
            <v>1574</v>
          </cell>
          <cell r="B11835" t="str">
            <v xml:space="preserve">TERMINAL A COMPRESSAO EM COBRE ESTANHADO PARA CABO 10 MM2, 1 FURO E 1 COMPRESSAO, PARA PARAFUSO DE FIXACAO M6                                                                                                                                                                                                                                                                                                                                                                                             </v>
          </cell>
          <cell r="C11835" t="str">
            <v xml:space="preserve">UN    </v>
          </cell>
          <cell r="D11835" t="str">
            <v>CR</v>
          </cell>
          <cell r="E11835" t="str">
            <v>2,18</v>
          </cell>
        </row>
        <row r="11836">
          <cell r="A11836">
            <v>1581</v>
          </cell>
          <cell r="B11836" t="str">
            <v xml:space="preserve">TERMINAL A COMPRESSAO EM COBRE ESTANHADO PARA CABO 120 MM2, 1 FURO E 1 COMPRESSAO, PARA PARAFUSO DE FIXACAO M12                                                                                                                                                                                                                                                                                                                                                                                           </v>
          </cell>
          <cell r="C11836" t="str">
            <v xml:space="preserve">UN    </v>
          </cell>
          <cell r="D11836" t="str">
            <v>CR</v>
          </cell>
          <cell r="E11836" t="str">
            <v>15,14</v>
          </cell>
        </row>
        <row r="11837">
          <cell r="A11837">
            <v>1575</v>
          </cell>
          <cell r="B11837" t="str">
            <v xml:space="preserve">TERMINAL A COMPRESSAO EM COBRE ESTANHADO PARA CABO 16 MM2, 1 FURO E 1 COMPRESSAO, PARA PARAFUSO DE FIXACAO M6                                                                                                                                                                                                                                                                                                                                                                                             </v>
          </cell>
          <cell r="C11837" t="str">
            <v xml:space="preserve">UN    </v>
          </cell>
          <cell r="D11837" t="str">
            <v>CR</v>
          </cell>
          <cell r="E11837" t="str">
            <v>2,59</v>
          </cell>
        </row>
        <row r="11838">
          <cell r="A11838">
            <v>1570</v>
          </cell>
          <cell r="B11838" t="str">
            <v xml:space="preserve">TERMINAL A COMPRESSAO EM COBRE ESTANHADO PARA CABO 2,5 MM2, 1 FURO E 1 COMPRESSAO, PARA PARAFUSO DE FIXACAO M5                                                                                                                                                                                                                                                                                                                                                                                            </v>
          </cell>
          <cell r="C11838" t="str">
            <v xml:space="preserve">UN    </v>
          </cell>
          <cell r="D11838" t="str">
            <v>CR</v>
          </cell>
          <cell r="E11838" t="str">
            <v>1,30</v>
          </cell>
        </row>
        <row r="11839">
          <cell r="A11839">
            <v>1576</v>
          </cell>
          <cell r="B11839" t="str">
            <v xml:space="preserve">TERMINAL A COMPRESSAO EM COBRE ESTANHADO PARA CABO 25 MM2, 1 FURO E 1 COMPRESSAO, PARA PARAFUSO DE FIXACAO M8                                                                                                                                                                                                                                                                                                                                                                                             </v>
          </cell>
          <cell r="C11839" t="str">
            <v xml:space="preserve">UN    </v>
          </cell>
          <cell r="D11839" t="str">
            <v>CR</v>
          </cell>
          <cell r="E11839" t="str">
            <v>3,58</v>
          </cell>
        </row>
        <row r="11840">
          <cell r="A11840">
            <v>1577</v>
          </cell>
          <cell r="B11840" t="str">
            <v xml:space="preserve">TERMINAL A COMPRESSAO EM COBRE ESTANHADO PARA CABO 35 MM2, 1 FURO E 1 COMPRESSAO, PARA PARAFUSO DE FIXACAO M8                                                                                                                                                                                                                                                                                                                                                                                             </v>
          </cell>
          <cell r="C11840" t="str">
            <v xml:space="preserve">UN    </v>
          </cell>
          <cell r="D11840" t="str">
            <v>CR</v>
          </cell>
          <cell r="E11840" t="str">
            <v>4,04</v>
          </cell>
        </row>
        <row r="11841">
          <cell r="A11841">
            <v>1571</v>
          </cell>
          <cell r="B11841" t="str">
            <v xml:space="preserve">TERMINAL A COMPRESSAO EM COBRE ESTANHADO PARA CABO 4 MM2, 1 FURO E 1 COMPRESSAO, PARA PARAFUSO DE FIXACAO M5                                                                                                                                                                                                                                                                                                                                                                                              </v>
          </cell>
          <cell r="C11841" t="str">
            <v xml:space="preserve">UN    </v>
          </cell>
          <cell r="D11841" t="str">
            <v>CR</v>
          </cell>
          <cell r="E11841" t="str">
            <v>1,69</v>
          </cell>
        </row>
        <row r="11842">
          <cell r="A11842">
            <v>1578</v>
          </cell>
          <cell r="B11842" t="str">
            <v xml:space="preserve">TERMINAL A COMPRESSAO EM COBRE ESTANHADO PARA CABO 50 MM2, 1 FURO E 1 COMPRESSAO, PARA PARAFUSO DE FIXACAO M8                                                                                                                                                                                                                                                                                                                                                                                             </v>
          </cell>
          <cell r="C11842" t="str">
            <v xml:space="preserve">UN    </v>
          </cell>
          <cell r="D11842" t="str">
            <v>CR</v>
          </cell>
          <cell r="E11842" t="str">
            <v>7,01</v>
          </cell>
        </row>
        <row r="11843">
          <cell r="A11843">
            <v>1573</v>
          </cell>
          <cell r="B11843" t="str">
            <v xml:space="preserve">TERMINAL A COMPRESSAO EM COBRE ESTANHADO PARA CABO 6 MM2, 1 FURO E 1 COMPRESSAO, PARA PARAFUSO DE FIXACAO M6                                                                                                                                                                                                                                                                                                                                                                                              </v>
          </cell>
          <cell r="C11843" t="str">
            <v xml:space="preserve">UN    </v>
          </cell>
          <cell r="D11843" t="str">
            <v>CR</v>
          </cell>
          <cell r="E11843" t="str">
            <v>2,02</v>
          </cell>
        </row>
        <row r="11844">
          <cell r="A11844">
            <v>1579</v>
          </cell>
          <cell r="B11844" t="str">
            <v xml:space="preserve">TERMINAL A COMPRESSAO EM COBRE ESTANHADO PARA CABO 70 MM2, 1 FURO E 1 COMPRESSAO, PARA PARAFUSO DE FIXACAO M10                                                                                                                                                                                                                                                                                                                                                                                            </v>
          </cell>
          <cell r="C11844" t="str">
            <v xml:space="preserve">UN    </v>
          </cell>
          <cell r="D11844" t="str">
            <v>CR</v>
          </cell>
          <cell r="E11844" t="str">
            <v>8,74</v>
          </cell>
        </row>
        <row r="11845">
          <cell r="A11845">
            <v>1580</v>
          </cell>
          <cell r="B11845" t="str">
            <v xml:space="preserve">TERMINAL A COMPRESSAO EM COBRE ESTANHADO PARA CABO 95 MM2, 1 FURO E 1 COMPRESSAO, PARA PARAFUSO DE FIXACAO M12                                                                                                                                                                                                                                                                                                                                                                                            </v>
          </cell>
          <cell r="C11845" t="str">
            <v xml:space="preserve">UN    </v>
          </cell>
          <cell r="D11845" t="str">
            <v>CR</v>
          </cell>
          <cell r="E11845" t="str">
            <v>10,76</v>
          </cell>
        </row>
        <row r="11846">
          <cell r="A11846">
            <v>39321</v>
          </cell>
          <cell r="B11846" t="str">
            <v xml:space="preserve">TERMINAL DE VENTILACAO, 100 MM, SERIE NORMAL, ESGOTO PREDIAL                                                                                                                                                                                                                                                                                                                                                                                                                                              </v>
          </cell>
          <cell r="C11846" t="str">
            <v xml:space="preserve">UN    </v>
          </cell>
          <cell r="D11846" t="str">
            <v>CR</v>
          </cell>
          <cell r="E11846" t="str">
            <v>19,85</v>
          </cell>
        </row>
        <row r="11847">
          <cell r="A11847">
            <v>39319</v>
          </cell>
          <cell r="B11847" t="str">
            <v xml:space="preserve">TERMINAL DE VENTILACAO, 50 MM, SERIE NORMAL, ESGOTO PREDIAL                                                                                                                                                                                                                                                                                                                                                                                                                                               </v>
          </cell>
          <cell r="C11847" t="str">
            <v xml:space="preserve">UN    </v>
          </cell>
          <cell r="D11847" t="str">
            <v>CR</v>
          </cell>
          <cell r="E11847" t="str">
            <v>8,26</v>
          </cell>
        </row>
        <row r="11848">
          <cell r="A11848">
            <v>39320</v>
          </cell>
          <cell r="B11848" t="str">
            <v xml:space="preserve">TERMINAL DE VENTILACAO, 75 MM, SERIE NORMAL, ESGOTO PREDIAL                                                                                                                                                                                                                                                                                                                                                                                                                                               </v>
          </cell>
          <cell r="C11848" t="str">
            <v xml:space="preserve">UN    </v>
          </cell>
          <cell r="D11848" t="str">
            <v>CR</v>
          </cell>
          <cell r="E11848" t="str">
            <v>15,88</v>
          </cell>
        </row>
        <row r="11849">
          <cell r="A11849">
            <v>1591</v>
          </cell>
          <cell r="B11849" t="str">
            <v xml:space="preserve">TERMINAL METALICO A PRESSAO PARA 1 CABO DE 120 MM2, COM 1 FURO DE FIXACAO                                                                                                                                                                                                                                                                                                                                                                                                                                 </v>
          </cell>
          <cell r="C11849" t="str">
            <v xml:space="preserve">UN    </v>
          </cell>
          <cell r="D11849" t="str">
            <v>CR</v>
          </cell>
          <cell r="E11849" t="str">
            <v>33,38</v>
          </cell>
        </row>
        <row r="11850">
          <cell r="A11850">
            <v>1547</v>
          </cell>
          <cell r="B11850" t="str">
            <v xml:space="preserve">TERMINAL METALICO A PRESSAO PARA 1 CABO DE 150 A 185 MM2, COM 2 FUROS PARA FIXACAO                                                                                                                                                                                                                                                                                                                                                                                                                        </v>
          </cell>
          <cell r="C11850" t="str">
            <v xml:space="preserve">UN    </v>
          </cell>
          <cell r="D11850" t="str">
            <v>CR</v>
          </cell>
          <cell r="E11850" t="str">
            <v>174,91</v>
          </cell>
        </row>
        <row r="11851">
          <cell r="A11851">
            <v>38196</v>
          </cell>
          <cell r="B11851" t="str">
            <v xml:space="preserve">TERMINAL METALICO A PRESSAO PARA 1 CABO DE 150 MM2, COM 1 FURO DE FIXACAO                                                                                                                                                                                                                                                                                                                                                                                                                                 </v>
          </cell>
          <cell r="C11851" t="str">
            <v xml:space="preserve">UN    </v>
          </cell>
          <cell r="D11851" t="str">
            <v>CR</v>
          </cell>
          <cell r="E11851" t="str">
            <v>34,06</v>
          </cell>
        </row>
        <row r="11852">
          <cell r="A11852">
            <v>1543</v>
          </cell>
          <cell r="B11852" t="str">
            <v xml:space="preserve">TERMINAL METALICO A PRESSAO PARA 1 CABO DE 16 A 25 MM2, COM 2 FUROS PARA FIXACAO                                                                                                                                                                                                                                                                                                                                                                                                                          </v>
          </cell>
          <cell r="C11852" t="str">
            <v xml:space="preserve">UN    </v>
          </cell>
          <cell r="D11852" t="str">
            <v>CR</v>
          </cell>
          <cell r="E11852" t="str">
            <v>36,20</v>
          </cell>
        </row>
        <row r="11853">
          <cell r="A11853">
            <v>1585</v>
          </cell>
          <cell r="B11853" t="str">
            <v xml:space="preserve">TERMINAL METALICO A PRESSAO PARA 1 CABO DE 16 MM2, COM 1 FURO DE FIXACAO                                                                                                                                                                                                                                                                                                                                                                                                                                  </v>
          </cell>
          <cell r="C11853" t="str">
            <v xml:space="preserve">UN    </v>
          </cell>
          <cell r="D11853" t="str">
            <v>CR</v>
          </cell>
          <cell r="E11853" t="str">
            <v>7,01</v>
          </cell>
        </row>
        <row r="11854">
          <cell r="A11854">
            <v>1593</v>
          </cell>
          <cell r="B11854" t="str">
            <v xml:space="preserve">TERMINAL METALICO A PRESSAO PARA 1 CABO DE 185 MM2, COM 1 FURO DE FIXACAO                                                                                                                                                                                                                                                                                                                                                                                                                                 </v>
          </cell>
          <cell r="C11854" t="str">
            <v xml:space="preserve">UN    </v>
          </cell>
          <cell r="D11854" t="str">
            <v>CR</v>
          </cell>
          <cell r="E11854" t="str">
            <v>37,23</v>
          </cell>
        </row>
        <row r="11855">
          <cell r="A11855">
            <v>11838</v>
          </cell>
          <cell r="B11855" t="str">
            <v xml:space="preserve">TERMINAL METALICO A PRESSAO PARA 1 CABO DE 240 MM2, COM 1 FURO DE FIXACAO                                                                                                                                                                                                                                                                                                                                                                                                                                 </v>
          </cell>
          <cell r="C11855" t="str">
            <v xml:space="preserve">UN    </v>
          </cell>
          <cell r="D11855" t="str">
            <v>CR</v>
          </cell>
          <cell r="E11855" t="str">
            <v>49,12</v>
          </cell>
        </row>
        <row r="11856">
          <cell r="A11856">
            <v>1594</v>
          </cell>
          <cell r="B11856" t="str">
            <v xml:space="preserve">TERMINAL METALICO A PRESSAO PARA 1 CABO DE 25 A 35 MM2, COM 2 FUROS PARA FIXACAO                                                                                                                                                                                                                                                                                                                                                                                                                          </v>
          </cell>
          <cell r="C11856" t="str">
            <v xml:space="preserve">UN    </v>
          </cell>
          <cell r="D11856" t="str">
            <v>CR</v>
          </cell>
          <cell r="E11856" t="str">
            <v>49,66</v>
          </cell>
        </row>
        <row r="11857">
          <cell r="A11857">
            <v>1586</v>
          </cell>
          <cell r="B11857" t="str">
            <v xml:space="preserve">TERMINAL METALICO A PRESSAO PARA 1 CABO DE 25 MM2, COM 1 FURO DE FIXACAO                                                                                                                                                                                                                                                                                                                                                                                                                                  </v>
          </cell>
          <cell r="C11857" t="str">
            <v xml:space="preserve">UN    </v>
          </cell>
          <cell r="D11857" t="str">
            <v>CR</v>
          </cell>
          <cell r="E11857" t="str">
            <v>8,87</v>
          </cell>
        </row>
        <row r="11858">
          <cell r="A11858">
            <v>11839</v>
          </cell>
          <cell r="B11858" t="str">
            <v xml:space="preserve">TERMINAL METALICO A PRESSAO PARA 1 CABO DE 300 MM2, COM 1 FURO DE FIXACAO                                                                                                                                                                                                                                                                                                                                                                                                                                 </v>
          </cell>
          <cell r="C11858" t="str">
            <v xml:space="preserve">UN    </v>
          </cell>
          <cell r="D11858" t="str">
            <v>CR</v>
          </cell>
          <cell r="E11858" t="str">
            <v>71,48</v>
          </cell>
        </row>
        <row r="11859">
          <cell r="A11859">
            <v>1587</v>
          </cell>
          <cell r="B11859" t="str">
            <v xml:space="preserve">TERMINAL METALICO A PRESSAO PARA 1 CABO DE 35 MM2, COM 1 FURO DE FIXACAO                                                                                                                                                                                                                                                                                                                                                                                                                                  </v>
          </cell>
          <cell r="C11859" t="str">
            <v xml:space="preserve">UN    </v>
          </cell>
          <cell r="D11859" t="str">
            <v>CR</v>
          </cell>
          <cell r="E11859" t="str">
            <v>9,03</v>
          </cell>
        </row>
        <row r="11860">
          <cell r="A11860">
            <v>1545</v>
          </cell>
          <cell r="B11860" t="str">
            <v xml:space="preserve">TERMINAL METALICO A PRESSAO PARA 1 CABO DE 50 A 70 MM2, COM 2 FUROS PARA FIXACAO                                                                                                                                                                                                                                                                                                                                                                                                                          </v>
          </cell>
          <cell r="C11860" t="str">
            <v xml:space="preserve">UN    </v>
          </cell>
          <cell r="D11860" t="str">
            <v>CR</v>
          </cell>
          <cell r="E11860" t="str">
            <v>85,77</v>
          </cell>
        </row>
        <row r="11861">
          <cell r="A11861">
            <v>1588</v>
          </cell>
          <cell r="B11861" t="str">
            <v xml:space="preserve">TERMINAL METALICO A PRESSAO PARA 1 CABO DE 50 MM2, COM 1 FURO DE FIXACAO                                                                                                                                                                                                                                                                                                                                                                                                                                  </v>
          </cell>
          <cell r="C11861" t="str">
            <v xml:space="preserve">UN    </v>
          </cell>
          <cell r="D11861" t="str">
            <v>CR</v>
          </cell>
          <cell r="E11861" t="str">
            <v>12,40</v>
          </cell>
        </row>
        <row r="11862">
          <cell r="A11862">
            <v>1535</v>
          </cell>
          <cell r="B11862" t="str">
            <v xml:space="preserve">TERMINAL METALICO A PRESSAO PARA 1 CABO DE 6 A 10 MM2, COM 1 FURO DE FIXACAO                                                                                                                                                                                                                                                                                                                                                                                                                              </v>
          </cell>
          <cell r="C11862" t="str">
            <v xml:space="preserve">UN    </v>
          </cell>
          <cell r="D11862" t="str">
            <v>CR</v>
          </cell>
          <cell r="E11862" t="str">
            <v>7,14</v>
          </cell>
        </row>
        <row r="11863">
          <cell r="A11863">
            <v>1589</v>
          </cell>
          <cell r="B11863" t="str">
            <v xml:space="preserve">TERMINAL METALICO A PRESSAO PARA 1 CABO DE 70 MM2, COM 1 FURO DE FIXACAO                                                                                                                                                                                                                                                                                                                                                                                                                                  </v>
          </cell>
          <cell r="C11863" t="str">
            <v xml:space="preserve">UN    </v>
          </cell>
          <cell r="D11863" t="str">
            <v>CR</v>
          </cell>
          <cell r="E11863" t="str">
            <v>12,79</v>
          </cell>
        </row>
        <row r="11864">
          <cell r="A11864">
            <v>1546</v>
          </cell>
          <cell r="B11864" t="str">
            <v xml:space="preserve">TERMINAL METALICO A PRESSAO PARA 1 CABO DE 95 A 120 MM2, COM 2 FUROS PARA FIXACAO                                                                                                                                                                                                                                                                                                                                                                                                                         </v>
          </cell>
          <cell r="C11864" t="str">
            <v xml:space="preserve">UN    </v>
          </cell>
          <cell r="D11864" t="str">
            <v>CR</v>
          </cell>
          <cell r="E11864" t="str">
            <v>144,74</v>
          </cell>
        </row>
        <row r="11865">
          <cell r="A11865">
            <v>1590</v>
          </cell>
          <cell r="B11865" t="str">
            <v xml:space="preserve">TERMINAL METALICO A PRESSAO PARA 1 CABO DE 95 MM2, COM 1 FURO DE FIXACAO                                                                                                                                                                                                                                                                                                                                                                                                                                  </v>
          </cell>
          <cell r="C11865" t="str">
            <v xml:space="preserve">UN    </v>
          </cell>
          <cell r="D11865" t="str">
            <v>CR</v>
          </cell>
          <cell r="E11865" t="str">
            <v>22,51</v>
          </cell>
        </row>
        <row r="11866">
          <cell r="A11866">
            <v>1542</v>
          </cell>
          <cell r="B11866" t="str">
            <v xml:space="preserve">TERMINAL METALICO A PRESSAO 1 CABO, PARA CABOS DE 4 A 10 MM2, COM 2 FUROS PARA FIXACAO                                                                                                                                                                                                                                                                                                                                                                                                                    </v>
          </cell>
          <cell r="C11866" t="str">
            <v xml:space="preserve">UN    </v>
          </cell>
          <cell r="D11866" t="str">
            <v>CR</v>
          </cell>
          <cell r="E11866" t="str">
            <v>29,82</v>
          </cell>
        </row>
        <row r="11867">
          <cell r="A11867">
            <v>38415</v>
          </cell>
          <cell r="B11867" t="str">
            <v xml:space="preserve">TERMOFUSORA PARA TUBOS E CONEXOES EM PPR COM DIAMETROS DE 20 A 63 MM, POTENCIA DE 800 W, TENSAO 220 V                                                                                                                                                                                                                                                                                                                                                                                                     </v>
          </cell>
          <cell r="C11867" t="str">
            <v xml:space="preserve">UN    </v>
          </cell>
          <cell r="D11867" t="str">
            <v>CR</v>
          </cell>
          <cell r="E11867" t="str">
            <v>1.116,93</v>
          </cell>
        </row>
        <row r="11868">
          <cell r="A11868">
            <v>38414</v>
          </cell>
          <cell r="B11868" t="str">
            <v xml:space="preserve">TERMOFUSORA PARA TUBOS E CONEXOES EM PPR COM DIAMETROS DE 75 A 110 MM, POTENCIA DE *1100* W, TENSAO 220 V                                                                                                                                                                                                                                                                                                                                                                                                 </v>
          </cell>
          <cell r="C11868" t="str">
            <v xml:space="preserve">UN    </v>
          </cell>
          <cell r="D11868" t="str">
            <v>CR</v>
          </cell>
          <cell r="E11868" t="str">
            <v>1.567,63</v>
          </cell>
        </row>
        <row r="11869">
          <cell r="A11869">
            <v>38128</v>
          </cell>
          <cell r="B11869" t="str">
            <v xml:space="preserve">TERRA VEGETAL (ENSACADA)                                                                                                                                                                                                                                                                                                                                                                                                                                                                                  </v>
          </cell>
          <cell r="C11869" t="str">
            <v xml:space="preserve">KG    </v>
          </cell>
          <cell r="D11869" t="str">
            <v xml:space="preserve">C </v>
          </cell>
          <cell r="E11869" t="str">
            <v>0,86</v>
          </cell>
        </row>
        <row r="11870">
          <cell r="A11870">
            <v>7253</v>
          </cell>
          <cell r="B11870" t="str">
            <v xml:space="preserve">TERRA VEGETAL (GRANEL)                                                                                                                                                                                                                                                                                                                                                                                                                                                                                    </v>
          </cell>
          <cell r="C11870" t="str">
            <v xml:space="preserve">M3    </v>
          </cell>
          <cell r="D11870" t="str">
            <v>CR</v>
          </cell>
          <cell r="E11870" t="str">
            <v>184,28</v>
          </cell>
        </row>
        <row r="11871">
          <cell r="A11871">
            <v>4806</v>
          </cell>
          <cell r="B11871" t="str">
            <v xml:space="preserve">TESTEIRA ANTIDERRAPANTE PARA PISO VINILICO *5 X 2,5* CM, E = 2 MM                                                                                                                                                                                                                                                                                                                                                                                                                                         </v>
          </cell>
          <cell r="C11871" t="str">
            <v xml:space="preserve">M     </v>
          </cell>
          <cell r="D11871" t="str">
            <v>CR</v>
          </cell>
          <cell r="E11871" t="str">
            <v>27,32</v>
          </cell>
        </row>
        <row r="11872">
          <cell r="A11872">
            <v>34401</v>
          </cell>
          <cell r="B11872" t="str">
            <v xml:space="preserve">TIJOLO CERAMICO LAMINADO 5,5 X 11 X 23 CM (L X A X C)                                                                                                                                                                                                                                                                                                                                                                                                                                                     </v>
          </cell>
          <cell r="C11872" t="str">
            <v xml:space="preserve">UN    </v>
          </cell>
          <cell r="D11872" t="str">
            <v>CR</v>
          </cell>
          <cell r="E11872" t="str">
            <v>1,79</v>
          </cell>
        </row>
        <row r="11873">
          <cell r="A11873">
            <v>7260</v>
          </cell>
          <cell r="B11873" t="str">
            <v xml:space="preserve">TIJOLO CERAMICO MACICO APARENTE *6 X 12 X 24* CM (L X A X C)                                                                                                                                                                                                                                                                                                                                                                                                                                              </v>
          </cell>
          <cell r="C11873" t="str">
            <v xml:space="preserve">UN    </v>
          </cell>
          <cell r="D11873" t="str">
            <v>CR</v>
          </cell>
          <cell r="E11873" t="str">
            <v>1,59</v>
          </cell>
        </row>
        <row r="11874">
          <cell r="A11874">
            <v>7256</v>
          </cell>
          <cell r="B11874" t="str">
            <v xml:space="preserve">TIJOLO CERAMICO MACICO APARENTE 2 FUROS, *6,5 X 10 X 20* CM (L X A X C)                                                                                                                                                                                                                                                                                                                                                                                                                                   </v>
          </cell>
          <cell r="C11874" t="str">
            <v xml:space="preserve">UN    </v>
          </cell>
          <cell r="D11874" t="str">
            <v>CR</v>
          </cell>
          <cell r="E11874" t="str">
            <v>1,57</v>
          </cell>
        </row>
        <row r="11875">
          <cell r="A11875">
            <v>7258</v>
          </cell>
          <cell r="B11875" t="str">
            <v xml:space="preserve">TIJOLO CERAMICO MACICO COMUM *5 X 10 X 20* CM (L X A X C)                                                                                                                                                                                                                                                                                                                                                                                                                                                 </v>
          </cell>
          <cell r="C11875" t="str">
            <v xml:space="preserve">UN    </v>
          </cell>
          <cell r="D11875" t="str">
            <v>CR</v>
          </cell>
          <cell r="E11875" t="str">
            <v>0,64</v>
          </cell>
        </row>
        <row r="11876">
          <cell r="A11876">
            <v>34400</v>
          </cell>
          <cell r="B11876" t="str">
            <v xml:space="preserve">TIJOLO CERAMICO REFRATARIO 2,5 X 11,4 X 22,9 CM (L X A X C)                                                                                                                                                                                                                                                                                                                                                                                                                                               </v>
          </cell>
          <cell r="C11876" t="str">
            <v xml:space="preserve">UN    </v>
          </cell>
          <cell r="D11876" t="str">
            <v>CR</v>
          </cell>
          <cell r="E11876" t="str">
            <v>2,76</v>
          </cell>
        </row>
        <row r="11877">
          <cell r="A11877">
            <v>10617</v>
          </cell>
          <cell r="B11877" t="str">
            <v xml:space="preserve">TIJOLO CERAMICO REFRATARIO 6,3 X 11,4 X 22,9 CM (L X A X C)                                                                                                                                                                                                                                                                                                                                                                                                                                               </v>
          </cell>
          <cell r="C11877" t="str">
            <v xml:space="preserve">UN    </v>
          </cell>
          <cell r="D11877" t="str">
            <v>CR</v>
          </cell>
          <cell r="E11877" t="str">
            <v>5,27</v>
          </cell>
        </row>
        <row r="11878">
          <cell r="A11878">
            <v>44261</v>
          </cell>
          <cell r="B11878" t="str">
            <v xml:space="preserve">TIL CONDOMINIAL, PVC, DN 100 X 100 MM, PARA REDE COLETORA DE ESGOTO                                                                                                                                                                                                                                                                                                                                                                                                                                       </v>
          </cell>
          <cell r="C11878" t="str">
            <v xml:space="preserve">UN    </v>
          </cell>
          <cell r="D11878" t="str">
            <v>CR</v>
          </cell>
          <cell r="E11878" t="str">
            <v>131,88</v>
          </cell>
        </row>
        <row r="11879">
          <cell r="A11879">
            <v>7274</v>
          </cell>
          <cell r="B11879" t="str">
            <v xml:space="preserve">TIL PARA LIGACAO PREDIAL, EM PVC, JE, BBB, DN 100 X 100 MM, PARA REDE COLETORA ESGOTO                                                                                                                                                                                                                                                                                                                                                                                                                     </v>
          </cell>
          <cell r="C11879" t="str">
            <v xml:space="preserve">UN    </v>
          </cell>
          <cell r="D11879" t="str">
            <v>CR</v>
          </cell>
          <cell r="E11879" t="str">
            <v>63,85</v>
          </cell>
        </row>
        <row r="11880">
          <cell r="A11880">
            <v>44326</v>
          </cell>
          <cell r="B11880" t="str">
            <v xml:space="preserve">TIL RADIAL, PVC, JE, BBB, DN 300 X 200 MM, PARA REDE COLETORA DE ESGOTO (NBR 10.569)                                                                                                                                                                                                                                                                                                                                                                                                                      </v>
          </cell>
          <cell r="C11880" t="str">
            <v xml:space="preserve">UN    </v>
          </cell>
          <cell r="D11880" t="str">
            <v>CR</v>
          </cell>
          <cell r="E11880" t="str">
            <v>1.379,00</v>
          </cell>
        </row>
        <row r="11881">
          <cell r="A11881">
            <v>154</v>
          </cell>
          <cell r="B11881" t="str">
            <v xml:space="preserve">TINTA / REVESTIMENTO A BASE DE RESINA EPOXI COM ALCATRAO, BICOMPONENTE                                                                                                                                                                                                                                                                                                                                                                                                                                    </v>
          </cell>
          <cell r="C11881" t="str">
            <v xml:space="preserve">L     </v>
          </cell>
          <cell r="D11881" t="str">
            <v>CR</v>
          </cell>
          <cell r="E11881" t="str">
            <v>111,63</v>
          </cell>
        </row>
        <row r="11882">
          <cell r="A11882">
            <v>38121</v>
          </cell>
          <cell r="B11882" t="str">
            <v xml:space="preserve">TINTA A BASE DE RESINA ACRILICA EMULSIONADA EM AGUA, PARA SINALIZACAO HORIZONTAL VIARIA (NBR 13699:2012)                                                                                                                                                                                                                                                                                                                                                                                                  </v>
          </cell>
          <cell r="C11882" t="str">
            <v xml:space="preserve">L     </v>
          </cell>
          <cell r="D11882" t="str">
            <v>CR</v>
          </cell>
          <cell r="E11882" t="str">
            <v>16,52</v>
          </cell>
        </row>
        <row r="11883">
          <cell r="A11883">
            <v>43776</v>
          </cell>
          <cell r="B11883" t="str">
            <v xml:space="preserve">TINTA A OLEO BRILHANTE, PARA MADEIRAS E METAIS                                                                                                                                                                                                                                                                                                                                                                                                                                                            </v>
          </cell>
          <cell r="C11883" t="str">
            <v xml:space="preserve">L     </v>
          </cell>
          <cell r="D11883" t="str">
            <v>CR</v>
          </cell>
          <cell r="E11883" t="str">
            <v>24,63</v>
          </cell>
        </row>
        <row r="11884">
          <cell r="A11884">
            <v>7343</v>
          </cell>
          <cell r="B11884" t="str">
            <v xml:space="preserve">TINTA ACRILICA A BASE DE SOLVENTE, PARA SINALIZACAO HORIZONTAL VIARIA (NBR 11862)                                                                                                                                                                                                                                                                                                                                                                                                                         </v>
          </cell>
          <cell r="C11884" t="str">
            <v xml:space="preserve">L     </v>
          </cell>
          <cell r="D11884" t="str">
            <v>CR</v>
          </cell>
          <cell r="E11884" t="str">
            <v>14,62</v>
          </cell>
        </row>
        <row r="11885">
          <cell r="A11885">
            <v>7348</v>
          </cell>
          <cell r="B11885" t="str">
            <v xml:space="preserve">TINTA ACRILICA PREMIUM PARA PISO                                                                                                                                                                                                                                                                                                                                                                                                                                                                          </v>
          </cell>
          <cell r="C11885" t="str">
            <v xml:space="preserve">L     </v>
          </cell>
          <cell r="D11885" t="str">
            <v>CR</v>
          </cell>
          <cell r="E11885" t="str">
            <v>14,83</v>
          </cell>
        </row>
        <row r="11886">
          <cell r="A11886">
            <v>7313</v>
          </cell>
          <cell r="B11886" t="str">
            <v xml:space="preserve">TINTA ASFALTICA IMPERMEABILIZANTE DILUIDA EM SOLVENTE, PARA MATERIAIS CIMENTICIOS, METAL E MADEIRA                                                                                                                                                                                                                                                                                                                                                                                                        </v>
          </cell>
          <cell r="C11886" t="str">
            <v xml:space="preserve">L     </v>
          </cell>
          <cell r="D11886" t="str">
            <v>CR</v>
          </cell>
          <cell r="E11886" t="str">
            <v>33,38</v>
          </cell>
        </row>
        <row r="11887">
          <cell r="A11887">
            <v>7319</v>
          </cell>
          <cell r="B11887" t="str">
            <v xml:space="preserve">TINTA ASFALTICA IMPERMEABILIZANTE DISPERSA EM AGUA, PARA MATERIAIS CIMENTICIOS                                                                                                                                                                                                                                                                                                                                                                                                                            </v>
          </cell>
          <cell r="C11887" t="str">
            <v xml:space="preserve">L     </v>
          </cell>
          <cell r="D11887" t="str">
            <v>CR</v>
          </cell>
          <cell r="E11887" t="str">
            <v>19,10</v>
          </cell>
        </row>
        <row r="11888">
          <cell r="A11888">
            <v>7314</v>
          </cell>
          <cell r="B11888" t="str">
            <v xml:space="preserve">TINTA BORRACHA CLORADA, ACABAMENTO SEMIBRILHO, QUALQUER COR                                                                                                                                                                                                                                                                                                                                                                                                                                               </v>
          </cell>
          <cell r="C11888" t="str">
            <v xml:space="preserve">L     </v>
          </cell>
          <cell r="D11888" t="str">
            <v>CR</v>
          </cell>
          <cell r="E11888" t="str">
            <v>65,44</v>
          </cell>
        </row>
        <row r="11889">
          <cell r="A11889">
            <v>7304</v>
          </cell>
          <cell r="B11889" t="str">
            <v xml:space="preserve">TINTA EPOXI BASE AGUA PREMIUM, BRANCA                                                                                                                                                                                                                                                                                                                                                                                                                                                                     </v>
          </cell>
          <cell r="C11889" t="str">
            <v xml:space="preserve">L     </v>
          </cell>
          <cell r="D11889" t="str">
            <v>CR</v>
          </cell>
          <cell r="E11889" t="str">
            <v>72,99</v>
          </cell>
        </row>
        <row r="11890">
          <cell r="A11890">
            <v>43649</v>
          </cell>
          <cell r="B11890" t="str">
            <v xml:space="preserve">TINTA ESMALTE BASE AGUA PREMIUM ACETINADO                                                                                                                                                                                                                                                                                                                                                                                                                                                                 </v>
          </cell>
          <cell r="C11890" t="str">
            <v xml:space="preserve">L     </v>
          </cell>
          <cell r="D11890" t="str">
            <v>CR</v>
          </cell>
          <cell r="E11890" t="str">
            <v>37,75</v>
          </cell>
        </row>
        <row r="11891">
          <cell r="A11891">
            <v>43650</v>
          </cell>
          <cell r="B11891" t="str">
            <v xml:space="preserve">TINTA ESMALTE BASE AGUA PREMIUM BRILHANTE                                                                                                                                                                                                                                                                                                                                                                                                                                                                 </v>
          </cell>
          <cell r="C11891" t="str">
            <v xml:space="preserve">L     </v>
          </cell>
          <cell r="D11891" t="str">
            <v>CR</v>
          </cell>
          <cell r="E11891" t="str">
            <v>35,67</v>
          </cell>
        </row>
        <row r="11892">
          <cell r="A11892">
            <v>7311</v>
          </cell>
          <cell r="B11892" t="str">
            <v xml:space="preserve">TINTA ESMALTE SINTETICO PREMIUM ACETINADO                                                                                                                                                                                                                                                                                                                                                                                                                                                                 </v>
          </cell>
          <cell r="C11892" t="str">
            <v xml:space="preserve">L     </v>
          </cell>
          <cell r="D11892" t="str">
            <v>CR</v>
          </cell>
          <cell r="E11892" t="str">
            <v>36,54</v>
          </cell>
        </row>
        <row r="11893">
          <cell r="A11893">
            <v>7292</v>
          </cell>
          <cell r="B11893" t="str">
            <v xml:space="preserve">TINTA ESMALTE SINTETICO PREMIUM BRILHANTE                                                                                                                                                                                                                                                                                                                                                                                                                                                                 </v>
          </cell>
          <cell r="C11893" t="str">
            <v xml:space="preserve">L     </v>
          </cell>
          <cell r="D11893" t="str">
            <v xml:space="preserve">C </v>
          </cell>
          <cell r="E11893" t="str">
            <v>35,38</v>
          </cell>
        </row>
        <row r="11894">
          <cell r="A11894">
            <v>7293</v>
          </cell>
          <cell r="B11894" t="str">
            <v xml:space="preserve">TINTA ESMALTE SINTETICO PREMIUM DE DUPLA ACAO GRAFITE FOSCO PARA SUPERFICIES METALICAS FERROSAS                                                                                                                                                                                                                                                                                                                                                                                                           </v>
          </cell>
          <cell r="C11894" t="str">
            <v xml:space="preserve">L     </v>
          </cell>
          <cell r="D11894" t="str">
            <v>CR</v>
          </cell>
          <cell r="E11894" t="str">
            <v>39,14</v>
          </cell>
        </row>
        <row r="11895">
          <cell r="A11895">
            <v>7306</v>
          </cell>
          <cell r="B11895" t="str">
            <v xml:space="preserve">TINTA ESMALTE SINTETICO PREMIUM DE EFEITO PROTETOR DE SUPERFICIE METALICA ALUMINIO                                                                                                                                                                                                                                                                                                                                                                                                                        </v>
          </cell>
          <cell r="C11895" t="str">
            <v xml:space="preserve">L     </v>
          </cell>
          <cell r="D11895" t="str">
            <v>CR</v>
          </cell>
          <cell r="E11895" t="str">
            <v>43,19</v>
          </cell>
        </row>
        <row r="11896">
          <cell r="A11896">
            <v>7288</v>
          </cell>
          <cell r="B11896" t="str">
            <v xml:space="preserve">TINTA ESMALTE SINTETICO PREMIUM FOSCO                                                                                                                                                                                                                                                                                                                                                                                                                                                                     </v>
          </cell>
          <cell r="C11896" t="str">
            <v xml:space="preserve">L     </v>
          </cell>
          <cell r="D11896" t="str">
            <v>CR</v>
          </cell>
          <cell r="E11896" t="str">
            <v>35,86</v>
          </cell>
        </row>
        <row r="11897">
          <cell r="A11897">
            <v>43625</v>
          </cell>
          <cell r="B11897" t="str">
            <v xml:space="preserve">TINTA ESMALTE SINTETICO STANDARD ACETINADO                                                                                                                                                                                                                                                                                                                                                                                                                                                                </v>
          </cell>
          <cell r="C11897" t="str">
            <v xml:space="preserve">L     </v>
          </cell>
          <cell r="D11897" t="str">
            <v>CR</v>
          </cell>
          <cell r="E11897" t="str">
            <v>28,96</v>
          </cell>
        </row>
        <row r="11898">
          <cell r="A11898">
            <v>43647</v>
          </cell>
          <cell r="B11898" t="str">
            <v xml:space="preserve">TINTA ESMALTE SINTETICO STANDARD BRILHANTE                                                                                                                                                                                                                                                                                                                                                                                                                                                                </v>
          </cell>
          <cell r="C11898" t="str">
            <v xml:space="preserve">L     </v>
          </cell>
          <cell r="D11898" t="str">
            <v>CR</v>
          </cell>
          <cell r="E11898" t="str">
            <v>26,30</v>
          </cell>
        </row>
        <row r="11899">
          <cell r="A11899">
            <v>43648</v>
          </cell>
          <cell r="B11899" t="str">
            <v xml:space="preserve">TINTA ESMALTE SINTETICO STANDARD FOSCO                                                                                                                                                                                                                                                                                                                                                                                                                                                                    </v>
          </cell>
          <cell r="C11899" t="str">
            <v xml:space="preserve">L     </v>
          </cell>
          <cell r="D11899" t="str">
            <v>CR</v>
          </cell>
          <cell r="E11899" t="str">
            <v>25,38</v>
          </cell>
        </row>
        <row r="11900">
          <cell r="A11900">
            <v>35693</v>
          </cell>
          <cell r="B11900" t="str">
            <v xml:space="preserve">TINTA LATEX ACRILICA ECONOMICA, COR BRANCA                                                                                                                                                                                                                                                                                                                                                                                                                                                                </v>
          </cell>
          <cell r="C11900" t="str">
            <v xml:space="preserve">L     </v>
          </cell>
          <cell r="D11900" t="str">
            <v>CR</v>
          </cell>
          <cell r="E11900" t="str">
            <v>9,22</v>
          </cell>
        </row>
        <row r="11901">
          <cell r="A11901">
            <v>7356</v>
          </cell>
          <cell r="B11901" t="str">
            <v xml:space="preserve">TINTA LATEX ACRILICA PREMIUM, COR BRANCO FOSCO                                                                                                                                                                                                                                                                                                                                                                                                                                                            </v>
          </cell>
          <cell r="C11901" t="str">
            <v xml:space="preserve">L     </v>
          </cell>
          <cell r="D11901" t="str">
            <v xml:space="preserve">C </v>
          </cell>
          <cell r="E11901" t="str">
            <v>22,11</v>
          </cell>
        </row>
        <row r="11902">
          <cell r="A11902">
            <v>35692</v>
          </cell>
          <cell r="B11902" t="str">
            <v xml:space="preserve">TINTA LATEX ACRILICA STANDARD, COR BRANCA                                                                                                                                                                                                                                                                                                                                                                                                                                                                 </v>
          </cell>
          <cell r="C11902" t="str">
            <v xml:space="preserve">L     </v>
          </cell>
          <cell r="D11902" t="str">
            <v>CR</v>
          </cell>
          <cell r="E11902" t="str">
            <v>14,47</v>
          </cell>
        </row>
        <row r="11903">
          <cell r="A11903">
            <v>43624</v>
          </cell>
          <cell r="B11903" t="str">
            <v xml:space="preserve">TINTA LATEX ACRILICA SUPER PREMIUM, COR BRANCO FOSCO                                                                                                                                                                                                                                                                                                                                                                                                                                                      </v>
          </cell>
          <cell r="C11903" t="str">
            <v xml:space="preserve">L     </v>
          </cell>
          <cell r="D11903" t="str">
            <v>CR</v>
          </cell>
          <cell r="E11903" t="str">
            <v>26,95</v>
          </cell>
        </row>
        <row r="11904">
          <cell r="A11904">
            <v>7342</v>
          </cell>
          <cell r="B11904" t="str">
            <v xml:space="preserve">TINTA MINERAL IMPERMEAVEL EM PO, BRANCA                                                                                                                                                                                                                                                                                                                                                                                                                                                                   </v>
          </cell>
          <cell r="C11904" t="str">
            <v xml:space="preserve">KG    </v>
          </cell>
          <cell r="D11904" t="str">
            <v>CR</v>
          </cell>
          <cell r="E11904" t="str">
            <v>3,66</v>
          </cell>
        </row>
        <row r="11905">
          <cell r="A11905">
            <v>7350</v>
          </cell>
          <cell r="B11905" t="str">
            <v xml:space="preserve">TINTA/RESINA ACRILICA PREMIUM PARA CERAMICA, PEDRAS E OUTROS                                                                                                                                                                                                                                                                                                                                                                                                                                              </v>
          </cell>
          <cell r="C11905" t="str">
            <v xml:space="preserve">L     </v>
          </cell>
          <cell r="D11905" t="str">
            <v>CR</v>
          </cell>
          <cell r="E11905" t="str">
            <v>31,91</v>
          </cell>
        </row>
        <row r="11906">
          <cell r="A11906">
            <v>39574</v>
          </cell>
          <cell r="B11906" t="str">
            <v xml:space="preserve">TIRANTE COM ELO, EM ARAME GALVANIZADO RIGIDO, NUMERO 10, COMPRIMENTO 2000 MM, PARA PENDURAL DE FORRO REMOVIVEL                                                                                                                                                                                                                                                                                                                                                                                            </v>
          </cell>
          <cell r="C11906" t="str">
            <v xml:space="preserve">UN    </v>
          </cell>
          <cell r="D11906" t="str">
            <v>CR</v>
          </cell>
          <cell r="E11906" t="str">
            <v>4,39</v>
          </cell>
        </row>
        <row r="11907">
          <cell r="A11907">
            <v>11060</v>
          </cell>
          <cell r="B11907" t="str">
            <v xml:space="preserve">TIRANTE EM FERRO GALVANIZADO PARA CONTRAVENTAMENTO DE TELHA CANALETE 90, 1/4 " X 400 MM                                                                                                                                                                                                                                                                                                                                                                                                                   </v>
          </cell>
          <cell r="C11907" t="str">
            <v xml:space="preserve">UN    </v>
          </cell>
          <cell r="D11907" t="str">
            <v>CR</v>
          </cell>
          <cell r="E11907" t="str">
            <v>60,20</v>
          </cell>
        </row>
        <row r="11908">
          <cell r="A11908">
            <v>37401</v>
          </cell>
          <cell r="B11908" t="str">
            <v xml:space="preserve">TOALHEIRO PLASTICO TIPO DISPENSER PARA PAPEL TOALHA INTERFOLHADO                                                                                                                                                                                                                                                                                                                                                                                                                                          </v>
          </cell>
          <cell r="C11908" t="str">
            <v xml:space="preserve">UN    </v>
          </cell>
          <cell r="D11908" t="str">
            <v>CR</v>
          </cell>
          <cell r="E11908" t="str">
            <v>47,84</v>
          </cell>
        </row>
        <row r="11909">
          <cell r="A11909">
            <v>7525</v>
          </cell>
          <cell r="B11909" t="str">
            <v xml:space="preserve">TOMADA INDUSTRIAL DE EMBUTIR 3P+T 30 A, 440 V, COM TRAVA, COM PLACA                                                                                                                                                                                                                                                                                                                                                                                                                                       </v>
          </cell>
          <cell r="C11909" t="str">
            <v xml:space="preserve">UN    </v>
          </cell>
          <cell r="D11909" t="str">
            <v>CR</v>
          </cell>
          <cell r="E11909" t="str">
            <v>53,23</v>
          </cell>
        </row>
        <row r="11910">
          <cell r="A11910">
            <v>7524</v>
          </cell>
          <cell r="B11910" t="str">
            <v xml:space="preserve">TOMADA INDUSTRIAL DE EMBUTIR 3P+T 30 A, 440 V, COM TRAVA, SEM PLACA                                                                                                                                                                                                                                                                                                                                                                                                                                       </v>
          </cell>
          <cell r="C11910" t="str">
            <v xml:space="preserve">UN    </v>
          </cell>
          <cell r="D11910" t="str">
            <v>CR</v>
          </cell>
          <cell r="E11910" t="str">
            <v>50,16</v>
          </cell>
        </row>
        <row r="11911">
          <cell r="A11911">
            <v>38105</v>
          </cell>
          <cell r="B11911" t="str">
            <v xml:space="preserve">TOMADA PARA ANTENA DE TV, CABO COAXIAL DE 9 MM (APENAS MODULO)                                                                                                                                                                                                                                                                                                                                                                                                                                            </v>
          </cell>
          <cell r="C11911" t="str">
            <v xml:space="preserve">UN    </v>
          </cell>
          <cell r="D11911" t="str">
            <v>CR</v>
          </cell>
          <cell r="E11911" t="str">
            <v>12,88</v>
          </cell>
        </row>
        <row r="11912">
          <cell r="A11912">
            <v>38084</v>
          </cell>
          <cell r="B11912" t="str">
            <v xml:space="preserve">TOMADA PARA ANTENA DE TV, CABO COAXIAL DE 9 MM, CONJUNTO MONTADO PARA EMBUTIR 4" X 2" (PLACA + SUPORTE + MODULO)                                                                                                                                                                                                                                                                                                                                                                                          </v>
          </cell>
          <cell r="C11912" t="str">
            <v xml:space="preserve">UN    </v>
          </cell>
          <cell r="D11912" t="str">
            <v>CR</v>
          </cell>
          <cell r="E11912" t="str">
            <v>18,30</v>
          </cell>
        </row>
        <row r="11913">
          <cell r="A11913">
            <v>38103</v>
          </cell>
          <cell r="B11913" t="str">
            <v xml:space="preserve">TOMADA RJ11, 2 FIOS (APENAS MODULO)                                                                                                                                                                                                                                                                                                                                                                                                                                                                       </v>
          </cell>
          <cell r="C11913" t="str">
            <v xml:space="preserve">UN    </v>
          </cell>
          <cell r="D11913" t="str">
            <v>CR</v>
          </cell>
          <cell r="E11913" t="str">
            <v>19,34</v>
          </cell>
        </row>
        <row r="11914">
          <cell r="A11914">
            <v>38082</v>
          </cell>
          <cell r="B11914" t="str">
            <v xml:space="preserve">TOMADA RJ11, 2 FIOS, CONJUNTO MONTADO PARA EMBUTIR 4" X 2" (PLACA + SUPORTE + MODULO)                                                                                                                                                                                                                                                                                                                                                                                                                     </v>
          </cell>
          <cell r="C11914" t="str">
            <v xml:space="preserve">UN    </v>
          </cell>
          <cell r="D11914" t="str">
            <v>CR</v>
          </cell>
          <cell r="E11914" t="str">
            <v>23,83</v>
          </cell>
        </row>
        <row r="11915">
          <cell r="A11915">
            <v>38104</v>
          </cell>
          <cell r="B11915" t="str">
            <v xml:space="preserve">TOMADA RJ45, 8 FIOS, CAT 5E (APENAS MODULO)                                                                                                                                                                                                                                                                                                                                                                                                                                                               </v>
          </cell>
          <cell r="C11915" t="str">
            <v xml:space="preserve">UN    </v>
          </cell>
          <cell r="D11915" t="str">
            <v>CR</v>
          </cell>
          <cell r="E11915" t="str">
            <v>37,87</v>
          </cell>
        </row>
        <row r="11916">
          <cell r="A11916">
            <v>38083</v>
          </cell>
          <cell r="B11916" t="str">
            <v xml:space="preserve">TOMADA RJ45, 8 FIOS, CAT 5E, CONJUNTO MONTADO PARA EMBUTIR 4" X 2" (PLACA + SUPORTE + MODULO)                                                                                                                                                                                                                                                                                                                                                                                                             </v>
          </cell>
          <cell r="C11916" t="str">
            <v xml:space="preserve">UN    </v>
          </cell>
          <cell r="D11916" t="str">
            <v>CR</v>
          </cell>
          <cell r="E11916" t="str">
            <v>42,05</v>
          </cell>
        </row>
        <row r="11917">
          <cell r="A11917">
            <v>38101</v>
          </cell>
          <cell r="B11917" t="str">
            <v xml:space="preserve">TOMADA 2P+T 10A, 250V  (APENAS MODULO)                                                                                                                                                                                                                                                                                                                                                                                                                                                                    </v>
          </cell>
          <cell r="C11917" t="str">
            <v xml:space="preserve">UN    </v>
          </cell>
          <cell r="D11917" t="str">
            <v>CR</v>
          </cell>
          <cell r="E11917" t="str">
            <v>9,20</v>
          </cell>
        </row>
        <row r="11918">
          <cell r="A11918">
            <v>7528</v>
          </cell>
          <cell r="B11918" t="str">
            <v xml:space="preserve">TOMADA 2P+T 10A, 250V, CONJUNTO MONTADO PARA EMBUTIR 4" X 2" (PLACA + SUPORTE + MODULO)                                                                                                                                                                                                                                                                                                                                                                                                                   </v>
          </cell>
          <cell r="C11918" t="str">
            <v xml:space="preserve">UN    </v>
          </cell>
          <cell r="D11918" t="str">
            <v xml:space="preserve">C </v>
          </cell>
          <cell r="E11918" t="str">
            <v>10,81</v>
          </cell>
        </row>
        <row r="11919">
          <cell r="A11919">
            <v>12147</v>
          </cell>
          <cell r="B11919" t="str">
            <v xml:space="preserve">TOMADA 2P+T 10A, 250V, CONJUNTO MONTADO PARA SOBREPOR 4" X 2" (CAIXA + MODULO)                                                                                                                                                                                                                                                                                                                                                                                                                            </v>
          </cell>
          <cell r="C11919" t="str">
            <v xml:space="preserve">UN    </v>
          </cell>
          <cell r="D11919" t="str">
            <v>CR</v>
          </cell>
          <cell r="E11919" t="str">
            <v>16,48</v>
          </cell>
        </row>
        <row r="11920">
          <cell r="A11920">
            <v>38075</v>
          </cell>
          <cell r="B11920" t="str">
            <v xml:space="preserve">TOMADA 2P+T 20A 250V, CONJUNTO MONTADO PARA EMBUTIR 4" X 2" (PLACA + SUPORTE + MODULO)                                                                                                                                                                                                                                                                                                                                                                                                                    </v>
          </cell>
          <cell r="C11920" t="str">
            <v xml:space="preserve">UN    </v>
          </cell>
          <cell r="D11920" t="str">
            <v>CR</v>
          </cell>
          <cell r="E11920" t="str">
            <v>18,72</v>
          </cell>
        </row>
        <row r="11921">
          <cell r="A11921">
            <v>38102</v>
          </cell>
          <cell r="B11921" t="str">
            <v xml:space="preserve">TOMADA 2P+T 20A, 250V  (APENAS MODULO)                                                                                                                                                                                                                                                                                                                                                                                                                                                                    </v>
          </cell>
          <cell r="C11921" t="str">
            <v xml:space="preserve">UN    </v>
          </cell>
          <cell r="D11921" t="str">
            <v>CR</v>
          </cell>
          <cell r="E11921" t="str">
            <v>11,77</v>
          </cell>
        </row>
        <row r="11922">
          <cell r="A11922">
            <v>38076</v>
          </cell>
          <cell r="B11922" t="str">
            <v xml:space="preserve">TOMADAS (2 MODULOS) 2P+T 10A, 250V, CONJUNTO MONTADO PARA EMBUTIR 4" X 2" (PLACA + SUPORTE + MODULOS)                                                                                                                                                                                                                                                                                                                                                                                                     </v>
          </cell>
          <cell r="C11922" t="str">
            <v xml:space="preserve">UN    </v>
          </cell>
          <cell r="D11922" t="str">
            <v>CR</v>
          </cell>
          <cell r="E11922" t="str">
            <v>20,99</v>
          </cell>
        </row>
        <row r="11923">
          <cell r="A11923">
            <v>7592</v>
          </cell>
          <cell r="B11923" t="str">
            <v xml:space="preserve">TOPOGRAFO (HORISTA)                                                                                                                                                                                                                                                                                                                                                                                                                                                                                       </v>
          </cell>
          <cell r="C11923" t="str">
            <v xml:space="preserve">H     </v>
          </cell>
          <cell r="D11923" t="str">
            <v xml:space="preserve">C </v>
          </cell>
          <cell r="E11923" t="str">
            <v>31,20</v>
          </cell>
        </row>
        <row r="11924">
          <cell r="A11924">
            <v>40820</v>
          </cell>
          <cell r="B11924" t="str">
            <v xml:space="preserve">TOPOGRAFO (MENSALISTA)                                                                                                                                                                                                                                                                                                                                                                                                                                                                                    </v>
          </cell>
          <cell r="C11924" t="str">
            <v xml:space="preserve">MES   </v>
          </cell>
          <cell r="D11924" t="str">
            <v>CR</v>
          </cell>
          <cell r="E11924" t="str">
            <v>5.505,28</v>
          </cell>
        </row>
        <row r="11925">
          <cell r="A11925">
            <v>11826</v>
          </cell>
          <cell r="B11925" t="str">
            <v xml:space="preserve">TORNEIRA DE BOIA BALAO METALICO, VAZAO TOTAL, PARA CAIXA D'AGUA, AGUA QUENTE, ROSCA 1/2 ", COM HASTE, TORNEIRA E BALAO METALICOS                                                                                                                                                                                                                                                                                                                                                                          </v>
          </cell>
          <cell r="C11925" t="str">
            <v xml:space="preserve">UN    </v>
          </cell>
          <cell r="D11925" t="str">
            <v>CR</v>
          </cell>
          <cell r="E11925" t="str">
            <v>57,00</v>
          </cell>
        </row>
        <row r="11926">
          <cell r="A11926">
            <v>7606</v>
          </cell>
          <cell r="B11926" t="str">
            <v xml:space="preserve">TORNEIRA DE BOIA BALAO METALICO, VAZAO TOTAL, PARA CAIXA D'AGUA, AGUA QUENTE, ROSCA 3/4 ", COM HASTE, TORNEIRA E BALAO METALICOS                                                                                                                                                                                                                                                                                                                                                                          </v>
          </cell>
          <cell r="C11926" t="str">
            <v xml:space="preserve">UN    </v>
          </cell>
          <cell r="D11926" t="str">
            <v>CR</v>
          </cell>
          <cell r="E11926" t="str">
            <v>68,54</v>
          </cell>
        </row>
        <row r="11927">
          <cell r="A11927">
            <v>11763</v>
          </cell>
          <cell r="B11927" t="str">
            <v xml:space="preserve">TORNEIRA DE BOIA CONVENCIONAL PARA CAIXA D'AGUA, AGUA FRIA, 1.1/2", COM HASTE E TORNEIRA METALICOS E BALAO PLASTICO                                                                                                                                                                                                                                                                                                                                                                                       </v>
          </cell>
          <cell r="C11927" t="str">
            <v xml:space="preserve">UN    </v>
          </cell>
          <cell r="D11927" t="str">
            <v>CR</v>
          </cell>
          <cell r="E11927" t="str">
            <v>149,68</v>
          </cell>
        </row>
        <row r="11928">
          <cell r="A11928">
            <v>11764</v>
          </cell>
          <cell r="B11928" t="str">
            <v xml:space="preserve">TORNEIRA DE BOIA CONVENCIONAL PARA CAIXA D'AGUA, AGUA FRIA, 1.1/4", COM HASTE E TORNEIRA METALICOS E BALAO PLASTICO                                                                                                                                                                                                                                                                                                                                                                                       </v>
          </cell>
          <cell r="C11928" t="str">
            <v xml:space="preserve">UN    </v>
          </cell>
          <cell r="D11928" t="str">
            <v>CR</v>
          </cell>
          <cell r="E11928" t="str">
            <v>122,81</v>
          </cell>
        </row>
        <row r="11929">
          <cell r="A11929">
            <v>11829</v>
          </cell>
          <cell r="B11929" t="str">
            <v xml:space="preserve">TORNEIRA DE BOIA CONVENCIONAL PARA CAIXA D'AGUA, AGUA FRIA, 1/2", COM HASTE E TORNEIRA METALICOS E BALAO PLASTICO                                                                                                                                                                                                                                                                                                                                                                                         </v>
          </cell>
          <cell r="C11929" t="str">
            <v xml:space="preserve">UN    </v>
          </cell>
          <cell r="D11929" t="str">
            <v>CR</v>
          </cell>
          <cell r="E11929" t="str">
            <v>29,68</v>
          </cell>
        </row>
        <row r="11930">
          <cell r="A11930">
            <v>11830</v>
          </cell>
          <cell r="B11930" t="str">
            <v xml:space="preserve">TORNEIRA DE BOIA CONVENCIONAL PARA CAIXA D'AGUA, AGUA FRIA, 3/4", COM HASTE E TORNEIRA METALICOS E BALAO PLASTICO                                                                                                                                                                                                                                                                                                                                                                                         </v>
          </cell>
          <cell r="C11930" t="str">
            <v xml:space="preserve">UN    </v>
          </cell>
          <cell r="D11930" t="str">
            <v>CR</v>
          </cell>
          <cell r="E11930" t="str">
            <v>32,05</v>
          </cell>
        </row>
        <row r="11931">
          <cell r="A11931">
            <v>11825</v>
          </cell>
          <cell r="B11931" t="str">
            <v xml:space="preserve">TORNEIRA DE BOIA CONVENCIONAL PARA CAIXA D'AGUA, 1", AGUA FRIA, COM HASTE E TORNEIRA METALICOS E BALAO PLASTICO                                                                                                                                                                                                                                                                                                                                                                                           </v>
          </cell>
          <cell r="C11931" t="str">
            <v xml:space="preserve">UN    </v>
          </cell>
          <cell r="D11931" t="str">
            <v>CR</v>
          </cell>
          <cell r="E11931" t="str">
            <v>72,11</v>
          </cell>
        </row>
        <row r="11932">
          <cell r="A11932">
            <v>11767</v>
          </cell>
          <cell r="B11932" t="str">
            <v xml:space="preserve">TORNEIRA DE BOIA CONVENCIONAL PARA CAIXA D'AGUA, 2", AGUA FRIA, COM HASTE E TORNEIRA METALICOS E BALAO PLASTICO                                                                                                                                                                                                                                                                                                                                                                                           </v>
          </cell>
          <cell r="C11932" t="str">
            <v xml:space="preserve">UN    </v>
          </cell>
          <cell r="D11932" t="str">
            <v>CR</v>
          </cell>
          <cell r="E11932" t="str">
            <v>192,05</v>
          </cell>
        </row>
        <row r="11933">
          <cell r="A11933">
            <v>11766</v>
          </cell>
          <cell r="B11933" t="str">
            <v xml:space="preserve">TORNEIRA DE BOIA VAZAO TOTAL PARA CAIXA D'AGUA, AGUA FRIA, BITOLA 1/2", COM HASTE E TORNEIRA METALICOS E BALAO PLASTICO                                                                                                                                                                                                                                                                                                                                                                                   </v>
          </cell>
          <cell r="C11933" t="str">
            <v xml:space="preserve">UN    </v>
          </cell>
          <cell r="D11933" t="str">
            <v>CR</v>
          </cell>
          <cell r="E11933" t="str">
            <v>44,77</v>
          </cell>
        </row>
        <row r="11934">
          <cell r="A11934">
            <v>11765</v>
          </cell>
          <cell r="B11934" t="str">
            <v xml:space="preserve">TORNEIRA DE BOIA VAZAO TOTAL PARA CAIXA D'AGUA, AGUA FRIA, BITOLA 1", COM HASTE E TORNEIRA METALICOS E BALAO PLASTICO                                                                                                                                                                                                                                                                                                                                                                                     </v>
          </cell>
          <cell r="C11934" t="str">
            <v xml:space="preserve">UN    </v>
          </cell>
          <cell r="D11934" t="str">
            <v>CR</v>
          </cell>
          <cell r="E11934" t="str">
            <v>81,84</v>
          </cell>
        </row>
        <row r="11935">
          <cell r="A11935">
            <v>11824</v>
          </cell>
          <cell r="B11935" t="str">
            <v xml:space="preserve">TORNEIRA DE BOIA VAZAO TOTAL PARA CAIXA D'AGUA, AGUA FRIA, BITOLA 3/4", COM HASTE E TORNEIRA METALICOS E BALAO PLASTICO                                                                                                                                                                                                                                                                                                                                                                                   </v>
          </cell>
          <cell r="C11935" t="str">
            <v xml:space="preserve">UN    </v>
          </cell>
          <cell r="D11935" t="str">
            <v>CR</v>
          </cell>
          <cell r="E11935" t="str">
            <v>52,65</v>
          </cell>
        </row>
        <row r="11936">
          <cell r="A11936">
            <v>44045</v>
          </cell>
          <cell r="B11936" t="str">
            <v xml:space="preserve">TORNEIRA DE MESA PARA LAVATORIO, METALICA CROMADA, COM MISTURADOR MONOCOMANDO, BICA BAIXA (REF 2875)                                                                                                                                                                                                                                                                                                                                                                                                      </v>
          </cell>
          <cell r="C11936" t="str">
            <v xml:space="preserve">UN    </v>
          </cell>
          <cell r="D11936" t="str">
            <v>CR</v>
          </cell>
          <cell r="E11936" t="str">
            <v>320,58</v>
          </cell>
        </row>
        <row r="11937">
          <cell r="A11937">
            <v>39702</v>
          </cell>
          <cell r="B11937" t="str">
            <v xml:space="preserve">TORNEIRA DE MESA PARA LAVATORIO, METALICA CROMADA, COM SENSOR DE APROXIMACAO ELETRICO, BIVOLT                                                                                                                                                                                                                                                                                                                                                                                                             </v>
          </cell>
          <cell r="C11937" t="str">
            <v xml:space="preserve">UN    </v>
          </cell>
          <cell r="D11937" t="str">
            <v>CR</v>
          </cell>
          <cell r="E11937" t="str">
            <v>2.129,10</v>
          </cell>
        </row>
        <row r="11938">
          <cell r="A11938">
            <v>13415</v>
          </cell>
          <cell r="B11938" t="str">
            <v xml:space="preserve">TORNEIRA DE MESA/BANCADA, PARA LAVATORIO, FIXA, METALICA CROMADA, PADRAO POPULAR, 1/2 " OU 3/4 " (REF 1193)                                                                                                                                                                                                                                                                                                                                                                                               </v>
          </cell>
          <cell r="C11938" t="str">
            <v xml:space="preserve">UN    </v>
          </cell>
          <cell r="D11938" t="str">
            <v xml:space="preserve">C </v>
          </cell>
          <cell r="E11938" t="str">
            <v>69,90</v>
          </cell>
        </row>
        <row r="11939">
          <cell r="A11939">
            <v>7602</v>
          </cell>
          <cell r="B11939" t="str">
            <v xml:space="preserve">TORNEIRA DE METAL AMARELO, PARA TANQUE / JARDIM, DE PAREDE, COM BICO PLASTICO, CANO CURTO, AREA EXTERNA, PADRAO POPULAR / USO GERAL, 1/2 " OU 3/4 " (REF 1128)                                                                                                                                                                                                                                                                                                                                            </v>
          </cell>
          <cell r="C11939" t="str">
            <v xml:space="preserve">UN    </v>
          </cell>
          <cell r="D11939" t="str">
            <v>CR</v>
          </cell>
          <cell r="E11939" t="str">
            <v>44,60</v>
          </cell>
        </row>
        <row r="11940">
          <cell r="A11940">
            <v>7603</v>
          </cell>
          <cell r="B11940" t="str">
            <v xml:space="preserve">TORNEIRA DE METAL AMARELO, PARA TANQUE / JARDIM, DE PAREDE, SEM BICO, CANO CURTO, PADRAO POPULAR / USO GERAL, 1/2 " OU 3/4 " (REF 1120)                                                                                                                                                                                                                                                                                                                                                                   </v>
          </cell>
          <cell r="C11940" t="str">
            <v xml:space="preserve">UN    </v>
          </cell>
          <cell r="D11940" t="str">
            <v>CR</v>
          </cell>
          <cell r="E11940" t="str">
            <v>37,84</v>
          </cell>
        </row>
        <row r="11941">
          <cell r="A11941">
            <v>11777</v>
          </cell>
          <cell r="B11941" t="str">
            <v xml:space="preserve">TORNEIRA ELETRICA DE PAREDE, BICA ALTA, PARA COZINHA, 5500 W (110/220 V)                                                                                                                                                                                                                                                                                                                                                                                                                                  </v>
          </cell>
          <cell r="C11941" t="str">
            <v xml:space="preserve">UN    </v>
          </cell>
          <cell r="D11941" t="str">
            <v>CR</v>
          </cell>
          <cell r="E11941" t="str">
            <v>177,31</v>
          </cell>
        </row>
        <row r="11942">
          <cell r="A11942">
            <v>13417</v>
          </cell>
          <cell r="B11942" t="str">
            <v xml:space="preserve">TORNEIRA METALICA CROMADA CANO CURTO, SEM BICO, SEM AREJADOR, DE PAREDE, PARA TANQUE E USO GERAL, 1/2 " OU 3/4 " (REF 1143)                                                                                                                                                                                                                                                                                                                                                                               </v>
          </cell>
          <cell r="C11942" t="str">
            <v xml:space="preserve">UN    </v>
          </cell>
          <cell r="D11942" t="str">
            <v>CR</v>
          </cell>
          <cell r="E11942" t="str">
            <v>91,04</v>
          </cell>
        </row>
        <row r="11943">
          <cell r="A11943">
            <v>36791</v>
          </cell>
          <cell r="B11943" t="str">
            <v xml:space="preserve">TORNEIRA METALICA CROMADA DE MESA PARA LAVATORIO, BICA ALTA, COM AREJADOR (REF 1195)                                                                                                                                                                                                                                                                                                                                                                                                                      </v>
          </cell>
          <cell r="C11943" t="str">
            <v xml:space="preserve">UN    </v>
          </cell>
          <cell r="D11943" t="str">
            <v>CR</v>
          </cell>
          <cell r="E11943" t="str">
            <v>136,63</v>
          </cell>
        </row>
        <row r="11944">
          <cell r="A11944">
            <v>36795</v>
          </cell>
          <cell r="B11944" t="str">
            <v xml:space="preserve">TORNEIRA METALICA CROMADA DE MESA PARA LAVATORIO, COM SENSOR DE PRESENCA A PILHA, COM AREJADOR EMBUTIDO                                                                                                                                                                                                                                                                                                                                                                                                   </v>
          </cell>
          <cell r="C11944" t="str">
            <v xml:space="preserve">UN    </v>
          </cell>
          <cell r="D11944" t="str">
            <v>CR</v>
          </cell>
          <cell r="E11944" t="str">
            <v>1.727,57</v>
          </cell>
        </row>
        <row r="11945">
          <cell r="A11945">
            <v>36796</v>
          </cell>
          <cell r="B11945" t="str">
            <v xml:space="preserve">TORNEIRA METALICA CROMADA DE MESA, PARA LAVATORIO, TEMPORIZADA PRESSAO FECHAMENTO AUTOMATICO, BICA BAIXA                                                                                                                                                                                                                                                                                                                                                                                                  </v>
          </cell>
          <cell r="C11945" t="str">
            <v xml:space="preserve">UN    </v>
          </cell>
          <cell r="D11945" t="str">
            <v>CR</v>
          </cell>
          <cell r="E11945" t="str">
            <v>143,56</v>
          </cell>
        </row>
        <row r="11946">
          <cell r="A11946">
            <v>36792</v>
          </cell>
          <cell r="B11946" t="str">
            <v xml:space="preserve">TORNEIRA METALICA CROMADA DE PAREDE LONGA PARA LAVATORIO, COM AREJADOR, ACIONAMENTO ALAVANCA, 1/4 DE VOLTA (REF 1178)                                                                                                                                                                                                                                                                                                                                                                                     </v>
          </cell>
          <cell r="C11946" t="str">
            <v xml:space="preserve">UN    </v>
          </cell>
          <cell r="D11946" t="str">
            <v>CR</v>
          </cell>
          <cell r="E11946" t="str">
            <v>181,85</v>
          </cell>
        </row>
        <row r="11947">
          <cell r="A11947">
            <v>11773</v>
          </cell>
          <cell r="B11947" t="str">
            <v xml:space="preserve">TORNEIRA METALICA CROMADA DE PAREDE, PARA COZINHA, BICA MOVEL, COM AREJADOR, 1/2 " OU 3/4 " (REF 1167 / 1168)                                                                                                                                                                                                                                                                                                                                                                                             </v>
          </cell>
          <cell r="C11947" t="str">
            <v xml:space="preserve">UN    </v>
          </cell>
          <cell r="D11947" t="str">
            <v>CR</v>
          </cell>
          <cell r="E11947" t="str">
            <v>121,05</v>
          </cell>
        </row>
        <row r="11948">
          <cell r="A11948">
            <v>11762</v>
          </cell>
          <cell r="B11948" t="str">
            <v xml:space="preserve">TORNEIRA METALICA CROMADA PARA JARDIM / TANQUE, COM BICO PLASTICO, CANO LONGO, DE PAREDE, PADRAO POPULAR / USO GERAL , 1/2 " OU 3/4 " (REF 1153 / 1130)                                                                                                                                                                                                                                                                                                                                                   </v>
          </cell>
          <cell r="C11948" t="str">
            <v xml:space="preserve">UN    </v>
          </cell>
          <cell r="D11948" t="str">
            <v>CR</v>
          </cell>
          <cell r="E11948" t="str">
            <v>57,42</v>
          </cell>
        </row>
        <row r="11949">
          <cell r="A11949">
            <v>7604</v>
          </cell>
          <cell r="B11949" t="str">
            <v xml:space="preserve">TORNEIRA METALICA CROMADA PARA TANQUE / JARDIM, SEM BICO , CANO LONGO, DE PAREDE, PADRAO POPULAR / USO GERAL, 1/2 " OU 3/4 " (REF 1126)                                                                                                                                                                                                                                                                                                                                                                   </v>
          </cell>
          <cell r="C11949" t="str">
            <v xml:space="preserve">UN    </v>
          </cell>
          <cell r="D11949" t="str">
            <v>CR</v>
          </cell>
          <cell r="E11949" t="str">
            <v>48,62</v>
          </cell>
        </row>
        <row r="11950">
          <cell r="A11950">
            <v>13984</v>
          </cell>
          <cell r="B11950" t="str">
            <v xml:space="preserve">TORNEIRA METALICA CROMADA, CANO CURTO, COM AREJADOR, SEM BICO PLASTICO, DE PAREDE, PARA USO GERAL, 1/2 " OU 3/4 " (REF 1152 / 1154)                                                                                                                                                                                                                                                                                                                                                                       </v>
          </cell>
          <cell r="C11950" t="str">
            <v xml:space="preserve">UN    </v>
          </cell>
          <cell r="D11950" t="str">
            <v>CR</v>
          </cell>
          <cell r="E11950" t="str">
            <v>70,65</v>
          </cell>
        </row>
        <row r="11951">
          <cell r="A11951">
            <v>11772</v>
          </cell>
          <cell r="B11951" t="str">
            <v xml:space="preserve">TORNEIRA METALICA CROMADA, DE MESA/BANCADA, PARA COZINHA, BICA MOVEL, COM AREJADOR, 1/2 " OU 3/4 " (REF 1167 / 1168)                                                                                                                                                                                                                                                                                                                                                                                      </v>
          </cell>
          <cell r="C11951" t="str">
            <v xml:space="preserve">UN    </v>
          </cell>
          <cell r="D11951" t="str">
            <v>CR</v>
          </cell>
          <cell r="E11951" t="str">
            <v>121,43</v>
          </cell>
        </row>
        <row r="11952">
          <cell r="A11952">
            <v>13983</v>
          </cell>
          <cell r="B11952" t="str">
            <v xml:space="preserve">TORNEIRA METALICA CROMADA, RETA, DE PAREDE, PARA COZINHA, COM AREJADOR, PADRAO POPULAR, 1/2 " OU 3/4 " (REF 1159 / 1160)                                                                                                                                                                                                                                                                                                                                                                                  </v>
          </cell>
          <cell r="C11952" t="str">
            <v xml:space="preserve">UN    </v>
          </cell>
          <cell r="D11952" t="str">
            <v>CR</v>
          </cell>
          <cell r="E11952" t="str">
            <v>91,96</v>
          </cell>
        </row>
        <row r="11953">
          <cell r="A11953">
            <v>13416</v>
          </cell>
          <cell r="B11953" t="str">
            <v xml:space="preserve">TORNEIRA METALICA CROMADA, RETA, DE PAREDE, PARA COZINHA, SEM BICO, SEM AREJADOR, PADRAO POPULAR, 1/2 " OU 3/4 " (REF 1158)                                                                                                                                                                                                                                                                                                                                                                               </v>
          </cell>
          <cell r="C11953" t="str">
            <v xml:space="preserve">UN    </v>
          </cell>
          <cell r="D11953" t="str">
            <v>CR</v>
          </cell>
          <cell r="E11953" t="str">
            <v>81,68</v>
          </cell>
        </row>
        <row r="11954">
          <cell r="A11954">
            <v>40329</v>
          </cell>
          <cell r="B11954" t="str">
            <v xml:space="preserve">TORNEIRA PLASTICA DE BOIA CONVENCIONAL PARA CAIXA DE AGUA, AGUA FRIA, 3/4 ", COM HASTE METALICA E COM TORNEIRA E BALAO PLASTICOS (PADRAO POPULAR)                                                                                                                                                                                                                                                                                                                                                         </v>
          </cell>
          <cell r="C11954" t="str">
            <v xml:space="preserve">UN    </v>
          </cell>
          <cell r="D11954" t="str">
            <v xml:space="preserve">C </v>
          </cell>
          <cell r="E11954" t="str">
            <v>18,60</v>
          </cell>
        </row>
        <row r="11955">
          <cell r="A11955">
            <v>11823</v>
          </cell>
          <cell r="B11955" t="str">
            <v xml:space="preserve">TORNEIRA PLASTICA DE BOIA PARA CAIXA DE DESCARGA,  1/2", BALAO E TORNEIRA PLASTICOS, COM HASTE METALICA                                                                                                                                                                                                                                                                                                                                                                                                   </v>
          </cell>
          <cell r="C11955" t="str">
            <v xml:space="preserve">UN    </v>
          </cell>
          <cell r="D11955" t="str">
            <v>CR</v>
          </cell>
          <cell r="E11955" t="str">
            <v>7,83</v>
          </cell>
        </row>
        <row r="11956">
          <cell r="A11956">
            <v>11822</v>
          </cell>
          <cell r="B11956" t="str">
            <v xml:space="preserve">TORNEIRA PLASTICA DE MESA, BICA MOVEL, PARA COZINHA 1/2 "                                                                                                                                                                                                                                                                                                                                                                                                                                                 </v>
          </cell>
          <cell r="C11956" t="str">
            <v xml:space="preserve">UN    </v>
          </cell>
          <cell r="D11956" t="str">
            <v>CR</v>
          </cell>
          <cell r="E11956" t="str">
            <v>30,52</v>
          </cell>
        </row>
        <row r="11957">
          <cell r="A11957">
            <v>11831</v>
          </cell>
          <cell r="B11957" t="str">
            <v xml:space="preserve">TORNEIRA PLASTICA PARA TANQUE 1/2 " OU 3/4 " COM BICO PARA MANGUEIRA                                                                                                                                                                                                                                                                                                                                                                                                                                      </v>
          </cell>
          <cell r="C11957" t="str">
            <v xml:space="preserve">UN    </v>
          </cell>
          <cell r="D11957" t="str">
            <v>CR</v>
          </cell>
          <cell r="E11957" t="str">
            <v>18,36</v>
          </cell>
        </row>
        <row r="11958">
          <cell r="A11958">
            <v>7613</v>
          </cell>
          <cell r="B11958" t="str">
            <v xml:space="preserve">TRANSFORMADOR TRIFASICO DE DISTRIBUICAO, POTENCIA DE 1000 KVA, TENSAO NOMINAL DE 15 KV, TENSAO SECUNDARIA DE 220/127V, EM OLEO ISOLANTE TIPO MINERAL                                                                                                                                                                                                                                                                                                                                                      </v>
          </cell>
          <cell r="C11958" t="str">
            <v xml:space="preserve">UN    </v>
          </cell>
          <cell r="D11958" t="str">
            <v>CR</v>
          </cell>
          <cell r="E11958" t="str">
            <v>196.320,90</v>
          </cell>
        </row>
        <row r="11959">
          <cell r="A11959">
            <v>7619</v>
          </cell>
          <cell r="B11959" t="str">
            <v xml:space="preserve">TRANSFORMADOR TRIFASICO DE DISTRIBUICAO, POTENCIA DE 112,5 KVA, TENSAO NOMINAL DE 15 KV, TENSAO SECUNDARIA DE 220/127V, EM OLEO ISOLANTE TIPO MINERAL                                                                                                                                                                                                                                                                                                                                                     </v>
          </cell>
          <cell r="C11959" t="str">
            <v xml:space="preserve">UN    </v>
          </cell>
          <cell r="D11959" t="str">
            <v>CR</v>
          </cell>
          <cell r="E11959" t="str">
            <v>30.347,01</v>
          </cell>
        </row>
        <row r="11960">
          <cell r="A11960">
            <v>12076</v>
          </cell>
          <cell r="B11960" t="str">
            <v xml:space="preserve">TRANSFORMADOR TRIFASICO DE DISTRIBUICAO, POTENCIA DE 15 KVA, TENSAO NOMINAL DE 15 KV, TENSAO SECUNDARIA DE 220/127V, EM OLEO ISOLANTE TIPO MINERAL                                                                                                                                                                                                                                                                                                                                                        </v>
          </cell>
          <cell r="C11960" t="str">
            <v xml:space="preserve">UN    </v>
          </cell>
          <cell r="D11960" t="str">
            <v>CR</v>
          </cell>
          <cell r="E11960" t="str">
            <v>13.920,64</v>
          </cell>
        </row>
        <row r="11961">
          <cell r="A11961">
            <v>7614</v>
          </cell>
          <cell r="B11961" t="str">
            <v xml:space="preserve">TRANSFORMADOR TRIFASICO DE DISTRIBUICAO, POTENCIA DE 150 KVA, TENSAO NOMINAL DE 15 KV, TENSAO SECUNDARIA DE 220/127V, EM OLEO ISOLANTE TIPO MINERAL                                                                                                                                                                                                                                                                                                                                                       </v>
          </cell>
          <cell r="C11961" t="str">
            <v xml:space="preserve">UN    </v>
          </cell>
          <cell r="D11961" t="str">
            <v>CR</v>
          </cell>
          <cell r="E11961" t="str">
            <v>38.274,81</v>
          </cell>
        </row>
        <row r="11962">
          <cell r="A11962">
            <v>7618</v>
          </cell>
          <cell r="B11962" t="str">
            <v xml:space="preserve">TRANSFORMADOR TRIFASICO DE DISTRIBUICAO, POTENCIA DE 1500 KVA, TENSAO NOMINAL DE 15 KV, TENSAO SECUNDARIA DE 220/127V, EM OLEO ISOLANTE TIPO MINERAL                                                                                                                                                                                                                                                                                                                                                      </v>
          </cell>
          <cell r="C11962" t="str">
            <v xml:space="preserve">UN    </v>
          </cell>
          <cell r="D11962" t="str">
            <v>CR</v>
          </cell>
          <cell r="E11962" t="str">
            <v>248.240,94</v>
          </cell>
        </row>
        <row r="11963">
          <cell r="A11963">
            <v>7620</v>
          </cell>
          <cell r="B11963" t="str">
            <v xml:space="preserve">TRANSFORMADOR TRIFASICO DE DISTRIBUICAO, POTENCIA DE 225 KVA, TENSAO NOMINAL DE 15 KV, TENSAO SECUNDARIA DE 220/127V, EM OLEO ISOLANTE TIPO MINERAL                                                                                                                                                                                                                                                                                                                                                       </v>
          </cell>
          <cell r="C11963" t="str">
            <v xml:space="preserve">UN    </v>
          </cell>
          <cell r="D11963" t="str">
            <v>CR</v>
          </cell>
          <cell r="E11963" t="str">
            <v>53.693,92</v>
          </cell>
        </row>
        <row r="11964">
          <cell r="A11964">
            <v>7610</v>
          </cell>
          <cell r="B11964" t="str">
            <v xml:space="preserve">TRANSFORMADOR TRIFASICO DE DISTRIBUICAO, POTENCIA DE 30 KVA, TENSAO NOMINAL DE 15 KV, TENSAO SECUNDARIA DE 220/127V, EM OLEO ISOLANTE TIPO MINERAL                                                                                                                                                                                                                                                                                                                                                        </v>
          </cell>
          <cell r="C11964" t="str">
            <v xml:space="preserve">UN    </v>
          </cell>
          <cell r="D11964" t="str">
            <v>CR</v>
          </cell>
          <cell r="E11964" t="str">
            <v>17.003,07</v>
          </cell>
        </row>
        <row r="11965">
          <cell r="A11965">
            <v>7615</v>
          </cell>
          <cell r="B11965" t="str">
            <v xml:space="preserve">TRANSFORMADOR TRIFASICO DE DISTRIBUICAO, POTENCIA DE 300 KVA, TENSAO NOMINAL DE 15 KV, TENSAO SECUNDARIA DE 220/127V, EM OLEO ISOLANTE TIPO MINERAL                                                                                                                                                                                                                                                                                                                                                       </v>
          </cell>
          <cell r="C11965" t="str">
            <v xml:space="preserve">UN    </v>
          </cell>
          <cell r="D11965" t="str">
            <v>CR</v>
          </cell>
          <cell r="E11965" t="str">
            <v>62.642,91</v>
          </cell>
        </row>
        <row r="11966">
          <cell r="A11966">
            <v>7617</v>
          </cell>
          <cell r="B11966" t="str">
            <v xml:space="preserve">TRANSFORMADOR TRIFASICO DE DISTRIBUICAO, POTENCIA DE 45 KVA, TENSAO NOMINAL DE 15 KV, TENSAO SECUNDARIA DE 220/127V, EM OLEO ISOLANTE TIPO MINERAL                                                                                                                                                                                                                                                                                                                                                        </v>
          </cell>
          <cell r="C11966" t="str">
            <v xml:space="preserve">UN    </v>
          </cell>
          <cell r="D11966" t="str">
            <v>CR</v>
          </cell>
          <cell r="E11966" t="str">
            <v>18.991,73</v>
          </cell>
        </row>
        <row r="11967">
          <cell r="A11967">
            <v>7616</v>
          </cell>
          <cell r="B11967" t="str">
            <v xml:space="preserve">TRANSFORMADOR TRIFASICO DE DISTRIBUICAO, POTENCIA DE 500 KVA, TENSAO NOMINAL DE 15 KV, TENSAO SECUNDARIA DE 220/127V, EM OLEO ISOLANTE TIPO MINERAL                                                                                                                                                                                                                                                                                                                                                       </v>
          </cell>
          <cell r="C11967" t="str">
            <v xml:space="preserve">UN    </v>
          </cell>
          <cell r="D11967" t="str">
            <v>CR</v>
          </cell>
          <cell r="E11967" t="str">
            <v>102.223,29</v>
          </cell>
        </row>
        <row r="11968">
          <cell r="A11968">
            <v>7611</v>
          </cell>
          <cell r="B11968" t="str">
            <v xml:space="preserve">TRANSFORMADOR TRIFASICO DE DISTRIBUICAO, POTENCIA DE 75 KVA, TENSAO NOMINAL DE 15 KV, TENSAO SECUNDARIA DE 220/127V, EM OLEO ISOLANTE TIPO MINERAL                                                                                                                                                                                                                                                                                                                                                        </v>
          </cell>
          <cell r="C11968" t="str">
            <v xml:space="preserve">UN    </v>
          </cell>
          <cell r="D11968" t="str">
            <v xml:space="preserve">C </v>
          </cell>
          <cell r="E11968" t="str">
            <v>24.560,00</v>
          </cell>
        </row>
        <row r="11969">
          <cell r="A11969">
            <v>7612</v>
          </cell>
          <cell r="B11969" t="str">
            <v xml:space="preserve">TRANSFORMADOR TRIFASICO DE DISTRIBUICAO, POTENCIA DE 750 KVA, TENSAO NOMINAL DE 15 KV, TENSAO SECUNDARIA DE 220/127V, EM OLEO ISOLANTE TIPO MINERAL                                                                                                                                                                                                                                                                                                                                                       </v>
          </cell>
          <cell r="C11969" t="str">
            <v xml:space="preserve">UN    </v>
          </cell>
          <cell r="D11969" t="str">
            <v>CR</v>
          </cell>
          <cell r="E11969" t="str">
            <v>140.216,71</v>
          </cell>
        </row>
        <row r="11970">
          <cell r="A11970">
            <v>37371</v>
          </cell>
          <cell r="B11970" t="str">
            <v xml:space="preserve">TRANSPORTE - HORISTA (COLETADO CAIXA - ENCARGOS COMPLEMENTARES)                                                                                                                                                                                                                                                                                                                                                                                                                                           </v>
          </cell>
          <cell r="C11970" t="str">
            <v xml:space="preserve">H     </v>
          </cell>
          <cell r="D11970" t="str">
            <v xml:space="preserve">C </v>
          </cell>
          <cell r="E11970" t="str">
            <v>0,65</v>
          </cell>
        </row>
        <row r="11971">
          <cell r="A11971">
            <v>40861</v>
          </cell>
          <cell r="B11971" t="str">
            <v xml:space="preserve">TRANSPORTE - MENSALISTA (COLETADO CAIXA - ENCARGOS COMPLEMENTARES)                                                                                                                                                                                                                                                                                                                                                                                                                                        </v>
          </cell>
          <cell r="C11971" t="str">
            <v xml:space="preserve">MES   </v>
          </cell>
          <cell r="D11971" t="str">
            <v xml:space="preserve">C </v>
          </cell>
          <cell r="E11971" t="str">
            <v>121,90</v>
          </cell>
        </row>
        <row r="11972">
          <cell r="A11972">
            <v>36510</v>
          </cell>
          <cell r="B11972" t="str">
            <v xml:space="preserve">TRATOR DE ESTEIRAS, POTENCIA BRUTA DE 133 HP, PESO OPERACIONAL DE 14 T, COM LAMINA COM CAPACIDADE DE 3,00 M3                                                                                                                                                                                                                                                                                                                                                                                              </v>
          </cell>
          <cell r="C11972" t="str">
            <v xml:space="preserve">UN    </v>
          </cell>
          <cell r="D11972" t="str">
            <v>AS</v>
          </cell>
          <cell r="E11972" t="str">
            <v>985.932,68</v>
          </cell>
        </row>
        <row r="11973">
          <cell r="A11973">
            <v>25020</v>
          </cell>
          <cell r="B11973" t="str">
            <v xml:space="preserve">TRATOR DE ESTEIRAS, POTENCIA BRUTA DE 347 HP, PESO OPERACIONAL DE 38,5 T, COM ESCARIFICADOR E LAMINA COM CAPACIDADE DE 4,70M3                                                                                                                                                                                                                                                                                                                                                                             </v>
          </cell>
          <cell r="C11973" t="str">
            <v xml:space="preserve">UN    </v>
          </cell>
          <cell r="D11973" t="str">
            <v>AS</v>
          </cell>
          <cell r="E11973" t="str">
            <v>4.061.695,76</v>
          </cell>
        </row>
        <row r="11974">
          <cell r="A11974">
            <v>7622</v>
          </cell>
          <cell r="B11974" t="str">
            <v xml:space="preserve">TRATOR DE ESTEIRAS, POTENCIA DE 100 HP, PESO OPERACIONAL DE 9,4 T, COM LAMINA COM CAPACIDADE DE 2,19 M3                                                                                                                                                                                                                                                                                                                                                                                                   </v>
          </cell>
          <cell r="C11974" t="str">
            <v xml:space="preserve">UN    </v>
          </cell>
          <cell r="D11974" t="str">
            <v>AS</v>
          </cell>
          <cell r="E11974" t="str">
            <v>956.498,80</v>
          </cell>
        </row>
        <row r="11975">
          <cell r="A11975">
            <v>7624</v>
          </cell>
          <cell r="B11975" t="str">
            <v xml:space="preserve">TRATOR DE ESTEIRAS, POTENCIA DE 150 HP, PESO OPERACIONAL DE 16,7 T, COM RODA MOTRIZ ELEVADA E LAMINA COM CONTATO DE 3,18M3                                                                                                                                                                                                                                                                                                                                                                                </v>
          </cell>
          <cell r="C11975" t="str">
            <v xml:space="preserve">UN    </v>
          </cell>
          <cell r="D11975" t="str">
            <v>AS</v>
          </cell>
          <cell r="E11975" t="str">
            <v>1.240.000,00</v>
          </cell>
        </row>
        <row r="11976">
          <cell r="A11976">
            <v>7625</v>
          </cell>
          <cell r="B11976" t="str">
            <v xml:space="preserve">TRATOR DE ESTEIRAS, POTENCIA DE 170 HP, PESO OPERACIONAL DE 19 T, COM LAMINA COM CAPACIDADE DE 5,2 M3                                                                                                                                                                                                                                                                                                                                                                                                     </v>
          </cell>
          <cell r="C11976" t="str">
            <v xml:space="preserve">UN    </v>
          </cell>
          <cell r="D11976" t="str">
            <v>AS</v>
          </cell>
          <cell r="E11976" t="str">
            <v>1.232.415,78</v>
          </cell>
        </row>
        <row r="11977">
          <cell r="A11977">
            <v>7623</v>
          </cell>
          <cell r="B11977" t="str">
            <v xml:space="preserve">TRATOR DE ESTEIRAS, POTENCIA DE 347 HP, PESO OPERACIONAL DE 38,5 T, COM LAMINA COM CAPACIDADE DE 8,70M3                                                                                                                                                                                                                                                                                                                                                                                                   </v>
          </cell>
          <cell r="C11977" t="str">
            <v xml:space="preserve">UN    </v>
          </cell>
          <cell r="D11977" t="str">
            <v>AS</v>
          </cell>
          <cell r="E11977" t="str">
            <v>4.061.695,76</v>
          </cell>
        </row>
        <row r="11978">
          <cell r="A11978">
            <v>36508</v>
          </cell>
          <cell r="B11978" t="str">
            <v xml:space="preserve">TRATOR DE ESTEIRAS, POTENCIA NO VOLANTE DE 200 HP, PESO OPERACIONAL DE 20,1 T, COM RODA MOTRIZ ELEVADA E LAMINA COM CAPACIDADE DE 3,89 M3                                                                                                                                                                                                                                                                                                                                                                 </v>
          </cell>
          <cell r="C11978" t="str">
            <v xml:space="preserve">UN    </v>
          </cell>
          <cell r="D11978" t="str">
            <v>AS</v>
          </cell>
          <cell r="E11978" t="str">
            <v>1.826.705,75</v>
          </cell>
        </row>
        <row r="11979">
          <cell r="A11979">
            <v>36509</v>
          </cell>
          <cell r="B11979" t="str">
            <v xml:space="preserve">TRATOR DE ESTEIRAS, POTENCIA 125 HP, PESO OPERACIONAL DE 12,9 T, COM LAMINA COM CAPACIDADE DE 2,7 M3                                                                                                                                                                                                                                                                                                                                                                                                      </v>
          </cell>
          <cell r="C11979" t="str">
            <v xml:space="preserve">UN    </v>
          </cell>
          <cell r="D11979" t="str">
            <v>AS</v>
          </cell>
          <cell r="E11979" t="str">
            <v>1.001.100,85</v>
          </cell>
        </row>
        <row r="11980">
          <cell r="A11980">
            <v>13238</v>
          </cell>
          <cell r="B11980" t="str">
            <v xml:space="preserve">TRATOR DE PNEUS COM POTENCIA DE 105 CV, TRACAO 4 X 4, PESO COM LASTRO DE 5775 KG                                                                                                                                                                                                                                                                                                                                                                                                                          </v>
          </cell>
          <cell r="C11980" t="str">
            <v xml:space="preserve">UN    </v>
          </cell>
          <cell r="D11980" t="str">
            <v>AS</v>
          </cell>
          <cell r="E11980" t="str">
            <v>307.752,03</v>
          </cell>
        </row>
        <row r="11981">
          <cell r="A11981">
            <v>36511</v>
          </cell>
          <cell r="B11981" t="str">
            <v xml:space="preserve">TRATOR DE PNEUS COM POTENCIA DE 122 CV, TRACAO 4 X 4, PESO COM LASTRO DE 4510 KG                                                                                                                                                                                                                                                                                                                                                                                                                          </v>
          </cell>
          <cell r="C11981" t="str">
            <v xml:space="preserve">UN    </v>
          </cell>
          <cell r="D11981" t="str">
            <v>AS</v>
          </cell>
          <cell r="E11981" t="str">
            <v>356.601,56</v>
          </cell>
        </row>
        <row r="11982">
          <cell r="A11982">
            <v>36515</v>
          </cell>
          <cell r="B11982" t="str">
            <v xml:space="preserve">TRATOR DE PNEUS COM POTENCIA DE 15 CV, PESO COM LASTRO DE 1160 KG                                                                                                                                                                                                                                                                                                                                                                                                                                         </v>
          </cell>
          <cell r="C11982" t="str">
            <v xml:space="preserve">UN    </v>
          </cell>
          <cell r="D11982" t="str">
            <v>AS</v>
          </cell>
          <cell r="E11982" t="str">
            <v>105.026,47</v>
          </cell>
        </row>
        <row r="11983">
          <cell r="A11983">
            <v>10598</v>
          </cell>
          <cell r="B11983" t="str">
            <v xml:space="preserve">TRATOR DE PNEUS COM POTENCIA DE 50 CV, TRACAO 4 X 2, PESO COM LASTRO DE 2714 KG                                                                                                                                                                                                                                                                                                                                                                                                                           </v>
          </cell>
          <cell r="C11983" t="str">
            <v xml:space="preserve">UN    </v>
          </cell>
          <cell r="D11983" t="str">
            <v>AS</v>
          </cell>
          <cell r="E11983" t="str">
            <v>170.316,31</v>
          </cell>
        </row>
        <row r="11984">
          <cell r="A11984">
            <v>7640</v>
          </cell>
          <cell r="B11984" t="str">
            <v xml:space="preserve">TRATOR DE PNEUS COM POTENCIA DE 85 CV, TRACAO 4 X 4, PESO COM LASTRO DE 4675 KG                                                                                                                                                                                                                                                                                                                                                                                                                           </v>
          </cell>
          <cell r="C11984" t="str">
            <v xml:space="preserve">UN    </v>
          </cell>
          <cell r="D11984" t="str">
            <v>AS</v>
          </cell>
          <cell r="E11984" t="str">
            <v>261.345,00</v>
          </cell>
        </row>
        <row r="11985">
          <cell r="A11985">
            <v>36513</v>
          </cell>
          <cell r="B11985" t="str">
            <v xml:space="preserve">TRATOR DE PNEUS COM POTENCIA DE 85 CV, TURBO,  PESO COM LASTRO DE 4900 KG                                                                                                                                                                                                                                                                                                                                                                                                                                 </v>
          </cell>
          <cell r="C11985" t="str">
            <v xml:space="preserve">UN    </v>
          </cell>
          <cell r="D11985" t="str">
            <v>AS</v>
          </cell>
          <cell r="E11985" t="str">
            <v>251.758,26</v>
          </cell>
        </row>
        <row r="11986">
          <cell r="A11986">
            <v>36514</v>
          </cell>
          <cell r="B11986" t="str">
            <v xml:space="preserve">TRATOR DE PNEUS COM POTENCIA DE 95 CV, TRACAO 4 X 4, PESO MAXIMO DE 5225 KG                                                                                                                                                                                                                                                                                                                                                                                                                               </v>
          </cell>
          <cell r="C11986" t="str">
            <v xml:space="preserve">UN    </v>
          </cell>
          <cell r="D11986" t="str">
            <v>AS</v>
          </cell>
          <cell r="E11986" t="str">
            <v>280.884,79</v>
          </cell>
        </row>
        <row r="11987">
          <cell r="A11987">
            <v>11572</v>
          </cell>
          <cell r="B11987" t="str">
            <v xml:space="preserve">TRAVA / PRENDEDOR DE PORTA, EM LATAO CROMADO, MONTADO EM PISO                                                                                                                                                                                                                                                                                                                                                                                                                                             </v>
          </cell>
          <cell r="C11987" t="str">
            <v xml:space="preserve">UN    </v>
          </cell>
          <cell r="D11987" t="str">
            <v>CR</v>
          </cell>
          <cell r="E11987" t="str">
            <v>31,52</v>
          </cell>
        </row>
        <row r="11988">
          <cell r="A11988">
            <v>36149</v>
          </cell>
          <cell r="B11988" t="str">
            <v xml:space="preserve">TRAVA-QUEDAS EM ACO PARA CORDA DE 12 MM, EXTENSOR DE 25 X 300 MM, COM MOSQUETAO TIPO GANCHO TRAVA DUPLA                                                                                                                                                                                                                                                                                                                                                                                                   </v>
          </cell>
          <cell r="C11988" t="str">
            <v xml:space="preserve">UN    </v>
          </cell>
          <cell r="D11988" t="str">
            <v>CR</v>
          </cell>
          <cell r="E11988" t="str">
            <v>181,77</v>
          </cell>
        </row>
        <row r="11989">
          <cell r="A11989">
            <v>42407</v>
          </cell>
          <cell r="B11989" t="str">
            <v xml:space="preserve">TRELICA NERVURADA (ESPACADOR), ALTURA = 120,0 MM, DIAMETRO DOS BANZOS INFERIORES E SUPERIOR = 6,0 MM, DIAMETRO DA DIAGONAL = 4,2 MM                                                                                                                                                                                                                                                                                                                                                                       </v>
          </cell>
          <cell r="C11989" t="str">
            <v xml:space="preserve">M     </v>
          </cell>
          <cell r="D11989" t="str">
            <v>CR</v>
          </cell>
          <cell r="E11989" t="str">
            <v>9,31</v>
          </cell>
        </row>
        <row r="11990">
          <cell r="A11990">
            <v>11581</v>
          </cell>
          <cell r="B11990" t="str">
            <v xml:space="preserve">TRILHO PANTOGRAFICO CONCAVO, TIPO U, EM ALUMINIO, COM DIMENSOES DE APROX *35 X 35* MM, PARA ROLDANA DE PORTA DE CORRER                                                                                                                                                                                                                                                                                                                                                                                    </v>
          </cell>
          <cell r="C11990" t="str">
            <v xml:space="preserve">M     </v>
          </cell>
          <cell r="D11990" t="str">
            <v>CR</v>
          </cell>
          <cell r="E11990" t="str">
            <v>20,80</v>
          </cell>
        </row>
        <row r="11991">
          <cell r="A11991">
            <v>43605</v>
          </cell>
          <cell r="B11991" t="str">
            <v xml:space="preserve">TRILHO PANTOGRAFICO RETO, EM ALUMINIO, TIPO U, COM DIMENSOES DE *38 X 38* MM PARA PORTA DE CORRER                                                                                                                                                                                                                                                                                                                                                                                                         </v>
          </cell>
          <cell r="C11991" t="str">
            <v xml:space="preserve">M     </v>
          </cell>
          <cell r="D11991" t="str">
            <v>CR</v>
          </cell>
          <cell r="E11991" t="str">
            <v>42,56</v>
          </cell>
        </row>
        <row r="11992">
          <cell r="A11992">
            <v>11580</v>
          </cell>
          <cell r="B11992" t="str">
            <v xml:space="preserve">TRILHO QUADRADO FRIZADO PARA RODIZIO (VERGALHAO MACICO), EM ALUMINIO, COM DIMENSOES DE *6 X 6* MM                                                                                                                                                                                                                                                                                                                                                                                                         </v>
          </cell>
          <cell r="C11992" t="str">
            <v xml:space="preserve">M     </v>
          </cell>
          <cell r="D11992" t="str">
            <v>CR</v>
          </cell>
          <cell r="E11992" t="str">
            <v>8,34</v>
          </cell>
        </row>
        <row r="11993">
          <cell r="A11993">
            <v>10743</v>
          </cell>
          <cell r="B11993" t="str">
            <v xml:space="preserve">TROLEY MANUAL CAPACIDADE 1 T                                                                                                                                                                                                                                                                                                                                                                                                                                                                              </v>
          </cell>
          <cell r="C11993" t="str">
            <v xml:space="preserve">UN    </v>
          </cell>
          <cell r="D11993" t="str">
            <v>CR</v>
          </cell>
          <cell r="E11993" t="str">
            <v>626,33</v>
          </cell>
        </row>
        <row r="11994">
          <cell r="A11994">
            <v>39848</v>
          </cell>
          <cell r="B11994" t="str">
            <v xml:space="preserve">TUBO / MANGUEIRA PRETA EM POLIETILENO, LINHA PESADA OU REFORCADA, TIPO ESPAGUETE, PARA INJECAO DE CALDA DE CIMENTO, D = 1/2", ESPESSURA 1,5 MM                                                                                                                                                                                                                                                                                                                                                            </v>
          </cell>
          <cell r="C11994" t="str">
            <v xml:space="preserve">M     </v>
          </cell>
          <cell r="D11994" t="str">
            <v>AS</v>
          </cell>
          <cell r="E11994" t="str">
            <v>1,77</v>
          </cell>
        </row>
        <row r="11995">
          <cell r="A11995">
            <v>20999</v>
          </cell>
          <cell r="B11995" t="str">
            <v xml:space="preserve">TUBO ACO CARBONO COM COSTURA, NBR 5580, CLASSE L, DN = 15 MM, E = 2,25 MM, 1,06 KG/M                                                                                                                                                                                                                                                                                                                                                                                                                      </v>
          </cell>
          <cell r="C11995" t="str">
            <v xml:space="preserve">M     </v>
          </cell>
          <cell r="D11995" t="str">
            <v>AS</v>
          </cell>
          <cell r="E11995" t="str">
            <v>12,99</v>
          </cell>
        </row>
        <row r="11996">
          <cell r="A11996">
            <v>21001</v>
          </cell>
          <cell r="B11996" t="str">
            <v xml:space="preserve">TUBO ACO CARBONO COM COSTURA, NBR 5580, CLASSE L, DN = 25 MM, E = 2,65 MM, 2,02 KG/M                                                                                                                                                                                                                                                                                                                                                                                                                      </v>
          </cell>
          <cell r="C11996" t="str">
            <v xml:space="preserve">M     </v>
          </cell>
          <cell r="D11996" t="str">
            <v>AS</v>
          </cell>
          <cell r="E11996" t="str">
            <v>24,25</v>
          </cell>
        </row>
        <row r="11997">
          <cell r="A11997">
            <v>21003</v>
          </cell>
          <cell r="B11997" t="str">
            <v xml:space="preserve">TUBO ACO CARBONO COM COSTURA, NBR 5580, CLASSE L, DN = 40 MM, E = 3,0 MM, 3,34 KG/M                                                                                                                                                                                                                                                                                                                                                                                                                       </v>
          </cell>
          <cell r="C11997" t="str">
            <v xml:space="preserve">M     </v>
          </cell>
          <cell r="D11997" t="str">
            <v>AS</v>
          </cell>
          <cell r="E11997" t="str">
            <v>39,85</v>
          </cell>
        </row>
        <row r="11998">
          <cell r="A11998">
            <v>21006</v>
          </cell>
          <cell r="B11998" t="str">
            <v xml:space="preserve">TUBO ACO CARBONO COM COSTURA, NBR 5580, CLASSE L, DN = 80 MM, E = 3,35 MM, 7,07 KG/M                                                                                                                                                                                                                                                                                                                                                                                                                      </v>
          </cell>
          <cell r="C11998" t="str">
            <v xml:space="preserve">M     </v>
          </cell>
          <cell r="D11998" t="str">
            <v>AS</v>
          </cell>
          <cell r="E11998" t="str">
            <v>84,57</v>
          </cell>
        </row>
        <row r="11999">
          <cell r="A11999">
            <v>21019</v>
          </cell>
          <cell r="B11999" t="str">
            <v xml:space="preserve">TUBO ACO CARBONO COM COSTURA, NBR 5580, CLASSE M, DN = 25 MM, E = 3,35 MM, *2,50* KG//M                                                                                                                                                                                                                                                                                                                                                                                                                   </v>
          </cell>
          <cell r="C11999" t="str">
            <v xml:space="preserve">M     </v>
          </cell>
          <cell r="D11999" t="str">
            <v>AS</v>
          </cell>
          <cell r="E11999" t="str">
            <v>29,40</v>
          </cell>
        </row>
        <row r="12000">
          <cell r="A12000">
            <v>21021</v>
          </cell>
          <cell r="B12000" t="str">
            <v xml:space="preserve">TUBO ACO CARBONO COM COSTURA, NBR 5580, CLASSE M, DN = 40 MM, E = 3,35 MM, *3,71* KG//M                                                                                                                                                                                                                                                                                                                                                                                                                   </v>
          </cell>
          <cell r="C12000" t="str">
            <v xml:space="preserve">M     </v>
          </cell>
          <cell r="D12000" t="str">
            <v>AS</v>
          </cell>
          <cell r="E12000" t="str">
            <v>46,47</v>
          </cell>
        </row>
        <row r="12001">
          <cell r="A12001">
            <v>21024</v>
          </cell>
          <cell r="B12001" t="str">
            <v xml:space="preserve">TUBO ACO CARBONO COM COSTURA, NBR 5580, CLASSE M, DN = 80 MM, E = 4,05 MM, *8,47* KG/M                                                                                                                                                                                                                                                                                                                                                                                                                    </v>
          </cell>
          <cell r="C12001" t="str">
            <v xml:space="preserve">M     </v>
          </cell>
          <cell r="D12001" t="str">
            <v>AS</v>
          </cell>
          <cell r="E12001" t="str">
            <v>99,57</v>
          </cell>
        </row>
        <row r="12002">
          <cell r="A12002">
            <v>40624</v>
          </cell>
          <cell r="B12002" t="str">
            <v xml:space="preserve">TUBO ACO CARBONO SEM COSTURA 1 1/2", E= *3,68 MM, SCHEDULE 40, 4,05 KG/M                                                                                                                                                                                                                                                                                                                                                                                                                                  </v>
          </cell>
          <cell r="C12002" t="str">
            <v xml:space="preserve">M     </v>
          </cell>
          <cell r="D12002" t="str">
            <v>AS</v>
          </cell>
          <cell r="E12002" t="str">
            <v>97,26</v>
          </cell>
        </row>
        <row r="12003">
          <cell r="A12003">
            <v>42575</v>
          </cell>
          <cell r="B12003" t="str">
            <v xml:space="preserve">TUBO ACO CARBONO SEM COSTURA 1 1/4", E= *3,56 MM, SCHEDULE 40, *3,38* KG/M                                                                                                                                                                                                                                                                                                                                                                                                                                </v>
          </cell>
          <cell r="C12003" t="str">
            <v xml:space="preserve">M     </v>
          </cell>
          <cell r="D12003" t="str">
            <v>AS</v>
          </cell>
          <cell r="E12003" t="str">
            <v>89,25</v>
          </cell>
        </row>
        <row r="12004">
          <cell r="A12004">
            <v>13127</v>
          </cell>
          <cell r="B12004" t="str">
            <v xml:space="preserve">TUBO ACO CARBONO SEM COSTURA 1/2", E= *2,77 MM, SCHEDULE 40, *1,27 KG/M                                                                                                                                                                                                                                                                                                                                                                                                                                   </v>
          </cell>
          <cell r="C12004" t="str">
            <v xml:space="preserve">M     </v>
          </cell>
          <cell r="D12004" t="str">
            <v>AS</v>
          </cell>
          <cell r="E12004" t="str">
            <v>43,38</v>
          </cell>
        </row>
        <row r="12005">
          <cell r="A12005">
            <v>13137</v>
          </cell>
          <cell r="B12005" t="str">
            <v xml:space="preserve">TUBO ACO CARBONO SEM COSTURA 1/2", E= *3,73 MM, SCHEDULE 80, *1,62 KG/M                                                                                                                                                                                                                                                                                                                                                                                                                                   </v>
          </cell>
          <cell r="C12005" t="str">
            <v xml:space="preserve">M     </v>
          </cell>
          <cell r="D12005" t="str">
            <v>AS</v>
          </cell>
          <cell r="E12005" t="str">
            <v>57,57</v>
          </cell>
        </row>
        <row r="12006">
          <cell r="A12006">
            <v>42574</v>
          </cell>
          <cell r="B12006" t="str">
            <v xml:space="preserve">TUBO ACO CARBONO SEM COSTURA 1", E= *3,38 MM, SCHEDULE 40, *2,50* KG/M                                                                                                                                                                                                                                                                                                                                                                                                                                    </v>
          </cell>
          <cell r="C12006" t="str">
            <v xml:space="preserve">M     </v>
          </cell>
          <cell r="D12006" t="str">
            <v>AS</v>
          </cell>
          <cell r="E12006" t="str">
            <v>66,60</v>
          </cell>
        </row>
        <row r="12007">
          <cell r="A12007">
            <v>20989</v>
          </cell>
          <cell r="B12007" t="str">
            <v xml:space="preserve">TUBO ACO CARBONO SEM COSTURA 14", E= *11,13 MM, SCHEDULE 40, *94,55 KG/M                                                                                                                                                                                                                                                                                                                                                                                                                                  </v>
          </cell>
          <cell r="C12007" t="str">
            <v xml:space="preserve">M     </v>
          </cell>
          <cell r="D12007" t="str">
            <v>AS</v>
          </cell>
          <cell r="E12007" t="str">
            <v>2.062,40</v>
          </cell>
        </row>
        <row r="12008">
          <cell r="A12008">
            <v>21147</v>
          </cell>
          <cell r="B12008" t="str">
            <v xml:space="preserve">TUBO ACO CARBONO SEM COSTURA 2 1/2", E = 5,16 MM, SCHEDULE 40 (8,62 KG/M)                                                                                                                                                                                                                                                                                                                                                                                                                                 </v>
          </cell>
          <cell r="C12008" t="str">
            <v xml:space="preserve">M     </v>
          </cell>
          <cell r="D12008" t="str">
            <v>AS</v>
          </cell>
          <cell r="E12008" t="str">
            <v>193,37</v>
          </cell>
        </row>
        <row r="12009">
          <cell r="A12009">
            <v>21148</v>
          </cell>
          <cell r="B12009" t="str">
            <v xml:space="preserve">TUBO ACO CARBONO SEM COSTURA 2", E= *3,91* MM, SCHEDULE 40, *5,43* KG/M                                                                                                                                                                                                                                                                                                                                                                                                                                   </v>
          </cell>
          <cell r="C12009" t="str">
            <v xml:space="preserve">M     </v>
          </cell>
          <cell r="D12009" t="str">
            <v>AS</v>
          </cell>
          <cell r="E12009" t="str">
            <v>119,35</v>
          </cell>
        </row>
        <row r="12010">
          <cell r="A12010">
            <v>20984</v>
          </cell>
          <cell r="B12010" t="str">
            <v xml:space="preserve">TUBO ACO CARBONO SEM COSTURA 20", E= *12,70 MM, SCHEDULE 30, *154,97 KG/M                                                                                                                                                                                                                                                                                                                                                                                                                                 </v>
          </cell>
          <cell r="C12010" t="str">
            <v xml:space="preserve">M     </v>
          </cell>
          <cell r="D12010" t="str">
            <v>AS</v>
          </cell>
          <cell r="E12010" t="str">
            <v>3.957,34</v>
          </cell>
        </row>
        <row r="12011">
          <cell r="A12011">
            <v>13042</v>
          </cell>
          <cell r="B12011" t="str">
            <v xml:space="preserve">TUBO ACO CARBONO SEM COSTURA 20", E= *6,35 MM,  SCHEDULE 10, *78,46 KG/M                                                                                                                                                                                                                                                                                                                                                                                                                                  </v>
          </cell>
          <cell r="C12011" t="str">
            <v xml:space="preserve">M     </v>
          </cell>
          <cell r="D12011" t="str">
            <v>AS</v>
          </cell>
          <cell r="E12011" t="str">
            <v>2.192,95</v>
          </cell>
        </row>
        <row r="12012">
          <cell r="A12012">
            <v>21150</v>
          </cell>
          <cell r="B12012" t="str">
            <v xml:space="preserve">TUBO ACO CARBONO SEM COSTURA 3/4", E= *2,87 MM, SCHEDULE 40, *1,69 KG/M                                                                                                                                                                                                                                                                                                                                                                                                                                   </v>
          </cell>
          <cell r="C12012" t="str">
            <v xml:space="preserve">M     </v>
          </cell>
          <cell r="D12012" t="str">
            <v>AS</v>
          </cell>
          <cell r="E12012" t="str">
            <v>59,18</v>
          </cell>
        </row>
        <row r="12013">
          <cell r="A12013">
            <v>13141</v>
          </cell>
          <cell r="B12013" t="str">
            <v xml:space="preserve">TUBO ACO CARBONO SEM COSTURA 3/4", E= *3,91 MM, SCHEDULE 80, *2,19 KG/M.                                                                                                                                                                                                                                                                                                                                                                                                                                  </v>
          </cell>
          <cell r="C12013" t="str">
            <v xml:space="preserve">M     </v>
          </cell>
          <cell r="D12013" t="str">
            <v>AS</v>
          </cell>
          <cell r="E12013" t="str">
            <v>74,56</v>
          </cell>
        </row>
        <row r="12014">
          <cell r="A12014">
            <v>42576</v>
          </cell>
          <cell r="B12014" t="str">
            <v xml:space="preserve">TUBO ACO CARBONO SEM COSTURA 3", E= *5,49 MM, SCHEDULE 40, *11,28* KG/M                                                                                                                                                                                                                                                                                                                                                                                                                                   </v>
          </cell>
          <cell r="C12014" t="str">
            <v xml:space="preserve">M     </v>
          </cell>
          <cell r="D12014" t="str">
            <v>AS</v>
          </cell>
          <cell r="E12014" t="str">
            <v>243,45</v>
          </cell>
        </row>
        <row r="12015">
          <cell r="A12015">
            <v>21151</v>
          </cell>
          <cell r="B12015" t="str">
            <v xml:space="preserve">TUBO ACO CARBONO SEM COSTURA 4", E= *6,02 MM, SCHEDULE 40, *16,06 KG/M                                                                                                                                                                                                                                                                                                                                                                                                                                    </v>
          </cell>
          <cell r="C12015" t="str">
            <v xml:space="preserve">M     </v>
          </cell>
          <cell r="D12015" t="str">
            <v>AS</v>
          </cell>
          <cell r="E12015" t="str">
            <v>354,23</v>
          </cell>
        </row>
        <row r="12016">
          <cell r="A12016">
            <v>13142</v>
          </cell>
          <cell r="B12016" t="str">
            <v xml:space="preserve">TUBO ACO CARBONO SEM COSTURA 4", E= *8,56 MM, SCHEDULE 80, *22,31 KG/M                                                                                                                                                                                                                                                                                                                                                                                                                                    </v>
          </cell>
          <cell r="C12016" t="str">
            <v xml:space="preserve">M     </v>
          </cell>
          <cell r="D12016" t="str">
            <v>AS</v>
          </cell>
          <cell r="E12016" t="str">
            <v>506,40</v>
          </cell>
        </row>
        <row r="12017">
          <cell r="A12017">
            <v>42577</v>
          </cell>
          <cell r="B12017" t="str">
            <v xml:space="preserve">TUBO ACO CARBONO SEM COSTURA 5", E= *6,55 MM, SCHEDULE 40, *21,75* KG/M                                                                                                                                                                                                                                                                                                                                                                                                                                   </v>
          </cell>
          <cell r="C12017" t="str">
            <v xml:space="preserve">M     </v>
          </cell>
          <cell r="D12017" t="str">
            <v>AS</v>
          </cell>
          <cell r="E12017" t="str">
            <v>555,66</v>
          </cell>
        </row>
        <row r="12018">
          <cell r="A12018">
            <v>20994</v>
          </cell>
          <cell r="B12018" t="str">
            <v xml:space="preserve">TUBO ACO CARBONO SEM COSTURA 6", E= *10,97 MM, SCHEDULE 80, *42,56 KG/M                                                                                                                                                                                                                                                                                                                                                                                                                                   </v>
          </cell>
          <cell r="C12018" t="str">
            <v xml:space="preserve">M     </v>
          </cell>
          <cell r="D12018" t="str">
            <v>AS</v>
          </cell>
          <cell r="E12018" t="str">
            <v>954,78</v>
          </cell>
        </row>
        <row r="12019">
          <cell r="A12019">
            <v>7672</v>
          </cell>
          <cell r="B12019" t="str">
            <v xml:space="preserve">TUBO ACO CARBONO SEM COSTURA 6", E= 7,11 MM,  SCHEDULE 40, *28,26 KG/M                                                                                                                                                                                                                                                                                                                                                                                                                                    </v>
          </cell>
          <cell r="C12019" t="str">
            <v xml:space="preserve">M     </v>
          </cell>
          <cell r="D12019" t="str">
            <v>AS</v>
          </cell>
          <cell r="E12019" t="str">
            <v>625,49</v>
          </cell>
        </row>
        <row r="12020">
          <cell r="A12020">
            <v>20995</v>
          </cell>
          <cell r="B12020" t="str">
            <v xml:space="preserve">TUBO ACO CARBONO SEM COSTURA 8", E= *12,70 MM, SCHEDULE 80, *64,64 KG/M                                                                                                                                                                                                                                                                                                                                                                                                                                   </v>
          </cell>
          <cell r="C12020" t="str">
            <v xml:space="preserve">M     </v>
          </cell>
          <cell r="D12020" t="str">
            <v>AS</v>
          </cell>
          <cell r="E12020" t="str">
            <v>1.254,76</v>
          </cell>
        </row>
        <row r="12021">
          <cell r="A12021">
            <v>7690</v>
          </cell>
          <cell r="B12021" t="str">
            <v xml:space="preserve">TUBO ACO CARBONO SEM COSTURA 8", E= *6,35 MM,  SCHEDULE 20, *33,27 KG/M                                                                                                                                                                                                                                                                                                                                                                                                                                   </v>
          </cell>
          <cell r="C12021" t="str">
            <v xml:space="preserve">M     </v>
          </cell>
          <cell r="D12021" t="str">
            <v>AS</v>
          </cell>
          <cell r="E12021" t="str">
            <v>725,71</v>
          </cell>
        </row>
        <row r="12022">
          <cell r="A12022">
            <v>20980</v>
          </cell>
          <cell r="B12022" t="str">
            <v xml:space="preserve">TUBO ACO CARBONO SEM COSTURA 8", E= *7,04 MM, SCHEDULE 30, *36,75 KG/M                                                                                                                                                                                                                                                                                                                                                                                                                                    </v>
          </cell>
          <cell r="C12022" t="str">
            <v xml:space="preserve">M     </v>
          </cell>
          <cell r="D12022" t="str">
            <v>AS</v>
          </cell>
          <cell r="E12022" t="str">
            <v>791,69</v>
          </cell>
        </row>
        <row r="12023">
          <cell r="A12023">
            <v>7661</v>
          </cell>
          <cell r="B12023" t="str">
            <v xml:space="preserve">TUBO ACO CARBONO SEM COSTURA 8", E= *8,18 MM, SCHEDULE 40, *42,55 KG/M                                                                                                                                                                                                                                                                                                                                                                                                                                    </v>
          </cell>
          <cell r="C12023" t="str">
            <v xml:space="preserve">M     </v>
          </cell>
          <cell r="D12023" t="str">
            <v>AS</v>
          </cell>
          <cell r="E12023" t="str">
            <v>941,78</v>
          </cell>
        </row>
        <row r="12024">
          <cell r="A12024">
            <v>21016</v>
          </cell>
          <cell r="B12024" t="str">
            <v xml:space="preserve">TUBO ACO GALVANIZADO COM COSTURA, CLASSE LEVE, DN 100 MM ( 4"),  E = 3,75 MM,  *10,55* KG/M (NBR 5580)                                                                                                                                                                                                                                                                                                                                                                                                    </v>
          </cell>
          <cell r="C12024" t="str">
            <v xml:space="preserve">M     </v>
          </cell>
          <cell r="D12024" t="str">
            <v>AS</v>
          </cell>
          <cell r="E12024" t="str">
            <v>153,46</v>
          </cell>
        </row>
        <row r="12025">
          <cell r="A12025">
            <v>21008</v>
          </cell>
          <cell r="B12025" t="str">
            <v xml:space="preserve">TUBO ACO GALVANIZADO COM COSTURA, CLASSE LEVE, DN 15 MM ( 1/2"),  E = 2,25 MM,  *1,2* KG/M (NBR 5580)                                                                                                                                                                                                                                                                                                                                                                                                     </v>
          </cell>
          <cell r="C12025" t="str">
            <v xml:space="preserve">M     </v>
          </cell>
          <cell r="D12025" t="str">
            <v>AS</v>
          </cell>
          <cell r="E12025" t="str">
            <v>17,93</v>
          </cell>
        </row>
        <row r="12026">
          <cell r="A12026">
            <v>21009</v>
          </cell>
          <cell r="B12026" t="str">
            <v xml:space="preserve">TUBO ACO GALVANIZADO COM COSTURA, CLASSE LEVE, DN 20 MM ( 3/4"),  E = 2,25 MM,  *1,3* KG/M (NBR 5580)                                                                                                                                                                                                                                                                                                                                                                                                     </v>
          </cell>
          <cell r="C12026" t="str">
            <v xml:space="preserve">M     </v>
          </cell>
          <cell r="D12026" t="str">
            <v>AS</v>
          </cell>
          <cell r="E12026" t="str">
            <v>23,34</v>
          </cell>
        </row>
        <row r="12027">
          <cell r="A12027">
            <v>21010</v>
          </cell>
          <cell r="B12027" t="str">
            <v xml:space="preserve">TUBO ACO GALVANIZADO COM COSTURA, CLASSE LEVE, DN 25 MM ( 1"),  E = 2,65 MM,  *2,11* KG/M (NBR 5580)                                                                                                                                                                                                                                                                                                                                                                                                      </v>
          </cell>
          <cell r="C12027" t="str">
            <v xml:space="preserve">M     </v>
          </cell>
          <cell r="D12027" t="str">
            <v>AS</v>
          </cell>
          <cell r="E12027" t="str">
            <v>31,34</v>
          </cell>
        </row>
        <row r="12028">
          <cell r="A12028">
            <v>21011</v>
          </cell>
          <cell r="B12028" t="str">
            <v xml:space="preserve">TUBO ACO GALVANIZADO COM COSTURA, CLASSE LEVE, DN 32 MM ( 1 1/4"),  E = 2,65 MM,  *2,71* KG/M (NBR 5580)                                                                                                                                                                                                                                                                                                                                                                                                  </v>
          </cell>
          <cell r="C12028" t="str">
            <v xml:space="preserve">M     </v>
          </cell>
          <cell r="D12028" t="str">
            <v>AS</v>
          </cell>
          <cell r="E12028" t="str">
            <v>45,68</v>
          </cell>
        </row>
        <row r="12029">
          <cell r="A12029">
            <v>21012</v>
          </cell>
          <cell r="B12029" t="str">
            <v xml:space="preserve">TUBO ACO GALVANIZADO COM COSTURA, CLASSE LEVE, DN 40 MM ( 1 1/2"),  E = 3,00 MM,  *3,48* KG/M (NBR 5580)                                                                                                                                                                                                                                                                                                                                                                                                  </v>
          </cell>
          <cell r="C12029" t="str">
            <v xml:space="preserve">M     </v>
          </cell>
          <cell r="D12029" t="str">
            <v>AS</v>
          </cell>
          <cell r="E12029" t="str">
            <v>50,47</v>
          </cell>
        </row>
        <row r="12030">
          <cell r="A12030">
            <v>21013</v>
          </cell>
          <cell r="B12030" t="str">
            <v xml:space="preserve">TUBO ACO GALVANIZADO COM COSTURA, CLASSE LEVE, DN 50 MM ( 2"),  E = 3,00 MM,  *4,40* KG/M (NBR 5580)                                                                                                                                                                                                                                                                                                                                                                                                      </v>
          </cell>
          <cell r="C12030" t="str">
            <v xml:space="preserve">M     </v>
          </cell>
          <cell r="D12030" t="str">
            <v>AS</v>
          </cell>
          <cell r="E12030" t="str">
            <v>65,87</v>
          </cell>
        </row>
        <row r="12031">
          <cell r="A12031">
            <v>21014</v>
          </cell>
          <cell r="B12031" t="str">
            <v xml:space="preserve">TUBO ACO GALVANIZADO COM COSTURA, CLASSE LEVE, DN 65 MM ( 2 1/2"),  E = 3,35 MM, * 6,23* KG/M (NBR 5580)                                                                                                                                                                                                                                                                                                                                                                                                  </v>
          </cell>
          <cell r="C12031" t="str">
            <v xml:space="preserve">M     </v>
          </cell>
          <cell r="D12031" t="str">
            <v>AS</v>
          </cell>
          <cell r="E12031" t="str">
            <v>92,16</v>
          </cell>
        </row>
        <row r="12032">
          <cell r="A12032">
            <v>21015</v>
          </cell>
          <cell r="B12032" t="str">
            <v xml:space="preserve">TUBO ACO GALVANIZADO COM COSTURA, CLASSE LEVE, DN 80 MM ( 3"),  E = 3,35 MM, *7,32* KG/M (NBR 5580)                                                                                                                                                                                                                                                                                                                                                                                                       </v>
          </cell>
          <cell r="C12032" t="str">
            <v xml:space="preserve">M     </v>
          </cell>
          <cell r="D12032" t="str">
            <v>AS</v>
          </cell>
          <cell r="E12032" t="str">
            <v>105,89</v>
          </cell>
        </row>
        <row r="12033">
          <cell r="A12033">
            <v>7697</v>
          </cell>
          <cell r="B12033" t="str">
            <v xml:space="preserve">TUBO ACO GALVANIZADO COM COSTURA, CLASSE MEDIA, DN 1.1/2", E = *3,25* MM, PESO *3,61* KG/M (NBR 5580)                                                                                                                                                                                                                                                                                                                                                                                                     </v>
          </cell>
          <cell r="C12033" t="str">
            <v xml:space="preserve">M     </v>
          </cell>
          <cell r="D12033" t="str">
            <v>AS</v>
          </cell>
          <cell r="E12033" t="str">
            <v>50,53</v>
          </cell>
        </row>
        <row r="12034">
          <cell r="A12034">
            <v>7698</v>
          </cell>
          <cell r="B12034" t="str">
            <v xml:space="preserve">TUBO ACO GALVANIZADO COM COSTURA, CLASSE MEDIA, DN 1.1/4", E = *3,25* MM, PESO *3,14* KG/M (NBR 5580)                                                                                                                                                                                                                                                                                                                                                                                                     </v>
          </cell>
          <cell r="C12034" t="str">
            <v xml:space="preserve">M     </v>
          </cell>
          <cell r="D12034" t="str">
            <v>AS</v>
          </cell>
          <cell r="E12034" t="str">
            <v>43,49</v>
          </cell>
        </row>
        <row r="12035">
          <cell r="A12035">
            <v>7691</v>
          </cell>
          <cell r="B12035" t="str">
            <v xml:space="preserve">TUBO ACO GALVANIZADO COM COSTURA, CLASSE MEDIA, DN 1/2", E = *2,65* MM, PESO *1,22* KG/M (NBR 5580)                                                                                                                                                                                                                                                                                                                                                                                                       </v>
          </cell>
          <cell r="C12035" t="str">
            <v xml:space="preserve">M     </v>
          </cell>
          <cell r="D12035" t="str">
            <v>AS</v>
          </cell>
          <cell r="E12035" t="str">
            <v>18,38</v>
          </cell>
        </row>
        <row r="12036">
          <cell r="A12036">
            <v>40626</v>
          </cell>
          <cell r="B12036" t="str">
            <v xml:space="preserve">TUBO ACO GALVANIZADO COM COSTURA, CLASSE MEDIA, DN 1", E = 3,38 MM, PESO 2,50 KG/M (NBR 5580)                                                                                                                                                                                                                                                                                                                                                                                                             </v>
          </cell>
          <cell r="C12036" t="str">
            <v xml:space="preserve">M     </v>
          </cell>
          <cell r="D12036" t="str">
            <v>AS</v>
          </cell>
          <cell r="E12036" t="str">
            <v>34,49</v>
          </cell>
        </row>
        <row r="12037">
          <cell r="A12037">
            <v>7701</v>
          </cell>
          <cell r="B12037" t="str">
            <v xml:space="preserve">TUBO ACO GALVANIZADO COM COSTURA, CLASSE MEDIA, DN 2.1/2", E = *3,65* MM, PESO *6,51* KG/M (NBR 5580)                                                                                                                                                                                                                                                                                                                                                                                                     </v>
          </cell>
          <cell r="C12037" t="str">
            <v xml:space="preserve">M     </v>
          </cell>
          <cell r="D12037" t="str">
            <v>AS</v>
          </cell>
          <cell r="E12037" t="str">
            <v>90,42</v>
          </cell>
        </row>
        <row r="12038">
          <cell r="A12038">
            <v>7696</v>
          </cell>
          <cell r="B12038" t="str">
            <v xml:space="preserve">TUBO ACO GALVANIZADO COM COSTURA, CLASSE MEDIA, DN 2", E = *3,65* MM, PESO *5,10* KG/M (NBR 5580)                                                                                                                                                                                                                                                                                                                                                                                                         </v>
          </cell>
          <cell r="C12038" t="str">
            <v xml:space="preserve">M     </v>
          </cell>
          <cell r="D12038" t="str">
            <v>AS</v>
          </cell>
          <cell r="E12038" t="str">
            <v>72,86</v>
          </cell>
        </row>
        <row r="12039">
          <cell r="A12039">
            <v>7700</v>
          </cell>
          <cell r="B12039" t="str">
            <v xml:space="preserve">TUBO ACO GALVANIZADO COM COSTURA, CLASSE MEDIA, DN 3/4", E = *2,65* MM, PESO *1,58* KG/M (NBR 5580)                                                                                                                                                                                                                                                                                                                                                                                                       </v>
          </cell>
          <cell r="C12039" t="str">
            <v xml:space="preserve">M     </v>
          </cell>
          <cell r="D12039" t="str">
            <v>AS</v>
          </cell>
          <cell r="E12039" t="str">
            <v>23,24</v>
          </cell>
        </row>
        <row r="12040">
          <cell r="A12040">
            <v>7694</v>
          </cell>
          <cell r="B12040" t="str">
            <v xml:space="preserve">TUBO ACO GALVANIZADO COM COSTURA, CLASSE MEDIA, DN 3", E = *4,05* MM, PESO *8,47* KG/M (NBR 5580)                                                                                                                                                                                                                                                                                                                                                                                                         </v>
          </cell>
          <cell r="C12040" t="str">
            <v xml:space="preserve">M     </v>
          </cell>
          <cell r="D12040" t="str">
            <v>AS</v>
          </cell>
          <cell r="E12040" t="str">
            <v>121,68</v>
          </cell>
        </row>
        <row r="12041">
          <cell r="A12041">
            <v>7693</v>
          </cell>
          <cell r="B12041" t="str">
            <v xml:space="preserve">TUBO ACO GALVANIZADO COM COSTURA, CLASSE MEDIA, DN 4", E = 4,50* MM, PESO 12,10* KG/M (NBR 5580)                                                                                                                                                                                                                                                                                                                                                                                                          </v>
          </cell>
          <cell r="C12041" t="str">
            <v xml:space="preserve">M     </v>
          </cell>
          <cell r="D12041" t="str">
            <v>AS</v>
          </cell>
          <cell r="E12041" t="str">
            <v>167,57</v>
          </cell>
        </row>
        <row r="12042">
          <cell r="A12042">
            <v>7692</v>
          </cell>
          <cell r="B12042" t="str">
            <v xml:space="preserve">TUBO ACO GALVANIZADO COM COSTURA, CLASSE MEDIA, DN 5", E = *5,40* MM, PESO *17,80* KG/M (NBR 5580)                                                                                                                                                                                                                                                                                                                                                                                                        </v>
          </cell>
          <cell r="C12042" t="str">
            <v xml:space="preserve">M     </v>
          </cell>
          <cell r="D12042" t="str">
            <v>AS</v>
          </cell>
          <cell r="E12042" t="str">
            <v>250,89</v>
          </cell>
        </row>
        <row r="12043">
          <cell r="A12043">
            <v>7695</v>
          </cell>
          <cell r="B12043" t="str">
            <v xml:space="preserve">TUBO ACO GALVANIZADO COM COSTURA, CLASSE MEDIA, DN 6", E = 4,85* MM, PESO 19,68* KG/M (NBR 5580)                                                                                                                                                                                                                                                                                                                                                                                                          </v>
          </cell>
          <cell r="C12043" t="str">
            <v xml:space="preserve">M     </v>
          </cell>
          <cell r="D12043" t="str">
            <v>AS</v>
          </cell>
          <cell r="E12043" t="str">
            <v>272,10</v>
          </cell>
        </row>
        <row r="12044">
          <cell r="A12044">
            <v>13356</v>
          </cell>
          <cell r="B12044" t="str">
            <v xml:space="preserve">TUBO ACO INDUSTRIAL DN 2" (50,8 MM) E=1,50MM, PESO= 1,8237 KG/M                                                                                                                                                                                                                                                                                                                                                                                                                                           </v>
          </cell>
          <cell r="C12044" t="str">
            <v xml:space="preserve">M     </v>
          </cell>
          <cell r="D12044" t="str">
            <v>AS</v>
          </cell>
          <cell r="E12044" t="str">
            <v>19,73</v>
          </cell>
        </row>
        <row r="12045">
          <cell r="A12045">
            <v>36365</v>
          </cell>
          <cell r="B12045" t="str">
            <v xml:space="preserve">TUBO COLETOR DE ESGOTO PVC, JEI, DN 100 MM (NBR  7362)                                                                                                                                                                                                                                                                                                                                                                                                                                                    </v>
          </cell>
          <cell r="C12045" t="str">
            <v xml:space="preserve">M     </v>
          </cell>
          <cell r="D12045" t="str">
            <v>CR</v>
          </cell>
          <cell r="E12045" t="str">
            <v>36,33</v>
          </cell>
        </row>
        <row r="12046">
          <cell r="A12046">
            <v>41930</v>
          </cell>
          <cell r="B12046" t="str">
            <v xml:space="preserve">TUBO COLETOR DE ESGOTO PVC, JEI, DN 200 MM (NBR 7362)                                                                                                                                                                                                                                                                                                                                                                                                                                                     </v>
          </cell>
          <cell r="C12046" t="str">
            <v xml:space="preserve">M     </v>
          </cell>
          <cell r="D12046" t="str">
            <v>CR</v>
          </cell>
          <cell r="E12046" t="str">
            <v>121,01</v>
          </cell>
        </row>
        <row r="12047">
          <cell r="A12047">
            <v>41931</v>
          </cell>
          <cell r="B12047" t="str">
            <v xml:space="preserve">TUBO COLETOR DE ESGOTO PVC, JEI, DN 250 MM (NBR 7362)                                                                                                                                                                                                                                                                                                                                                                                                                                                     </v>
          </cell>
          <cell r="C12047" t="str">
            <v xml:space="preserve">M     </v>
          </cell>
          <cell r="D12047" t="str">
            <v>CR</v>
          </cell>
          <cell r="E12047" t="str">
            <v>189,53</v>
          </cell>
        </row>
        <row r="12048">
          <cell r="A12048">
            <v>41932</v>
          </cell>
          <cell r="B12048" t="str">
            <v xml:space="preserve">TUBO COLETOR DE ESGOTO PVC, JEI, DN 300 MM (NBR 7362)                                                                                                                                                                                                                                                                                                                                                                                                                                                     </v>
          </cell>
          <cell r="C12048" t="str">
            <v xml:space="preserve">M     </v>
          </cell>
          <cell r="D12048" t="str">
            <v>CR</v>
          </cell>
          <cell r="E12048" t="str">
            <v>291,71</v>
          </cell>
        </row>
        <row r="12049">
          <cell r="A12049">
            <v>41933</v>
          </cell>
          <cell r="B12049" t="str">
            <v xml:space="preserve">TUBO COLETOR DE ESGOTO PVC, JEI, DN 350 MM (NBR 7362)                                                                                                                                                                                                                                                                                                                                                                                                                                                     </v>
          </cell>
          <cell r="C12049" t="str">
            <v xml:space="preserve">M     </v>
          </cell>
          <cell r="D12049" t="str">
            <v>CR</v>
          </cell>
          <cell r="E12049" t="str">
            <v>412,26</v>
          </cell>
        </row>
        <row r="12050">
          <cell r="A12050">
            <v>41934</v>
          </cell>
          <cell r="B12050" t="str">
            <v xml:space="preserve">TUBO COLETOR DE ESGOTO PVC, JEI, DN 400 MM (NBR 7362)                                                                                                                                                                                                                                                                                                                                                                                                                                                     </v>
          </cell>
          <cell r="C12050" t="str">
            <v xml:space="preserve">M     </v>
          </cell>
          <cell r="D12050" t="str">
            <v>CR</v>
          </cell>
          <cell r="E12050" t="str">
            <v>480,13</v>
          </cell>
        </row>
        <row r="12051">
          <cell r="A12051">
            <v>41936</v>
          </cell>
          <cell r="B12051" t="str">
            <v xml:space="preserve">TUBO COLETOR DE ESGOTO, PVC, JEI, DN 150 MM  (NBR 7362)                                                                                                                                                                                                                                                                                                                                                                                                                                                   </v>
          </cell>
          <cell r="C12051" t="str">
            <v xml:space="preserve">M     </v>
          </cell>
          <cell r="D12051" t="str">
            <v>CR</v>
          </cell>
          <cell r="E12051" t="str">
            <v>71,25</v>
          </cell>
        </row>
        <row r="12052">
          <cell r="A12052">
            <v>44812</v>
          </cell>
          <cell r="B12052" t="str">
            <v xml:space="preserve">TUBO CORRUGADO PEAD, PAREDE DUPLA, INTERNA LISA, JEI DN/DI 500 MM (DRENAGEM/ESGOTO)                                                                                                                                                                                                                                                                                                                                                                                                                       </v>
          </cell>
          <cell r="C12052" t="str">
            <v xml:space="preserve">M     </v>
          </cell>
          <cell r="D12052" t="str">
            <v>CR</v>
          </cell>
          <cell r="E12052" t="str">
            <v>824,13</v>
          </cell>
        </row>
        <row r="12053">
          <cell r="A12053">
            <v>41785</v>
          </cell>
          <cell r="B12053" t="str">
            <v xml:space="preserve">TUBO CORRUGADO PEAD, PAREDE DUPLA, INTERNA LISA, JEI, DN/DI *1000* MM, PARA SANEAMENTO (DRENAGEM/ESGOTO)                                                                                                                                                                                                                                                                                                                                                                                                  </v>
          </cell>
          <cell r="C12053" t="str">
            <v xml:space="preserve">M     </v>
          </cell>
          <cell r="D12053" t="str">
            <v>CR</v>
          </cell>
          <cell r="E12053" t="str">
            <v>3.054,15</v>
          </cell>
        </row>
        <row r="12054">
          <cell r="A12054">
            <v>41781</v>
          </cell>
          <cell r="B12054" t="str">
            <v xml:space="preserve">TUBO CORRUGADO PEAD, PAREDE DUPLA, INTERNA LISA, JEI, DN/DI *400* MM, PARA SANEAMENTO (DRENAGEM/ESGOTO)                                                                                                                                                                                                                                                                                                                                                                                                   </v>
          </cell>
          <cell r="C12054" t="str">
            <v xml:space="preserve">M     </v>
          </cell>
          <cell r="D12054" t="str">
            <v>CR</v>
          </cell>
          <cell r="E12054" t="str">
            <v>551,48</v>
          </cell>
        </row>
        <row r="12055">
          <cell r="A12055">
            <v>41783</v>
          </cell>
          <cell r="B12055" t="str">
            <v xml:space="preserve">TUBO CORRUGADO PEAD, PAREDE DUPLA, INTERNA LISA, JEI, DN/DI *800* MM, PARA SANEAMENTO (DRENAGEM/ESGOTO)                                                                                                                                                                                                                                                                                                                                                                                                   </v>
          </cell>
          <cell r="C12055" t="str">
            <v xml:space="preserve">M     </v>
          </cell>
          <cell r="D12055" t="str">
            <v>CR</v>
          </cell>
          <cell r="E12055" t="str">
            <v>1.982,60</v>
          </cell>
        </row>
        <row r="12056">
          <cell r="A12056">
            <v>41786</v>
          </cell>
          <cell r="B12056" t="str">
            <v xml:space="preserve">TUBO CORRUGADO PEAD, PAREDE DUPLA, INTERNA LISA, JEI, DN/DI 1200 MM, PARA SANEAMENTO (DRENAGEM/ESGOTO)                                                                                                                                                                                                                                                                                                                                                                                                    </v>
          </cell>
          <cell r="C12056" t="str">
            <v xml:space="preserve">M     </v>
          </cell>
          <cell r="D12056" t="str">
            <v>CR</v>
          </cell>
          <cell r="E12056" t="str">
            <v>4.221,02</v>
          </cell>
        </row>
        <row r="12057">
          <cell r="A12057">
            <v>41779</v>
          </cell>
          <cell r="B12057" t="str">
            <v xml:space="preserve">TUBO CORRUGADO PEAD, PAREDE DUPLA, INTERNA LISA, JEI, DN/DI 250 MM, PARA SANEAMENTO (DRENAGEM/ESGOTO)                                                                                                                                                                                                                                                                                                                                                                                                     </v>
          </cell>
          <cell r="C12057" t="str">
            <v xml:space="preserve">M     </v>
          </cell>
          <cell r="D12057" t="str">
            <v>CR</v>
          </cell>
          <cell r="E12057" t="str">
            <v>217,19</v>
          </cell>
        </row>
        <row r="12058">
          <cell r="A12058">
            <v>41780</v>
          </cell>
          <cell r="B12058" t="str">
            <v xml:space="preserve">TUBO CORRUGADO PEAD, PAREDE DUPLA, INTERNA LISA, JEI, DN/DI 300 MM, PARA SANEAMENTO (DRENAGEM/ESGOTO)                                                                                                                                                                                                                                                                                                                                                                                                     </v>
          </cell>
          <cell r="C12058" t="str">
            <v xml:space="preserve">M     </v>
          </cell>
          <cell r="D12058" t="str">
            <v>CR</v>
          </cell>
          <cell r="E12058" t="str">
            <v>340,27</v>
          </cell>
        </row>
        <row r="12059">
          <cell r="A12059">
            <v>41782</v>
          </cell>
          <cell r="B12059" t="str">
            <v xml:space="preserve">TUBO CORRUGADO PEAD, PAREDE DUPLA, INTERNA LISA, JEI, DN/DI 600 MM, PARA SANEAMENTO (DRENAGEM/ESGOTO)                                                                                                                                                                                                                                                                                                                                                                                                     </v>
          </cell>
          <cell r="C12059" t="str">
            <v xml:space="preserve">M     </v>
          </cell>
          <cell r="D12059" t="str">
            <v>CR</v>
          </cell>
          <cell r="E12059" t="str">
            <v>1.218,91</v>
          </cell>
        </row>
        <row r="12060">
          <cell r="A12060">
            <v>38130</v>
          </cell>
          <cell r="B12060" t="str">
            <v xml:space="preserve">TUBO CPVC SOLDAVEL, 35 MM, AGUA QUENTE PREDIAL (NBR 15884)                                                                                                                                                                                                                                                                                                                                                                                                                                                </v>
          </cell>
          <cell r="C12060" t="str">
            <v xml:space="preserve">M     </v>
          </cell>
          <cell r="D12060" t="str">
            <v>AS</v>
          </cell>
          <cell r="E12060" t="str">
            <v>34,60</v>
          </cell>
        </row>
        <row r="12061">
          <cell r="A12061">
            <v>44260</v>
          </cell>
          <cell r="B12061" t="str">
            <v xml:space="preserve">TUBO CPVC, SOLDAVEL, 114 MM, AGUA QUENTE (NBR 15884)                                                                                                                                                                                                                                                                                                                                                                                                                                                      </v>
          </cell>
          <cell r="C12061" t="str">
            <v xml:space="preserve">M     </v>
          </cell>
          <cell r="D12061" t="str">
            <v>AS</v>
          </cell>
          <cell r="E12061" t="str">
            <v>327,52</v>
          </cell>
        </row>
        <row r="12062">
          <cell r="A12062">
            <v>21123</v>
          </cell>
          <cell r="B12062" t="str">
            <v xml:space="preserve">TUBO CPVC, SOLDAVEL, 15 MM, AGUA QUENTE PREDIAL (NBR 15884)                                                                                                                                                                                                                                                                                                                                                                                                                                               </v>
          </cell>
          <cell r="C12062" t="str">
            <v xml:space="preserve">M     </v>
          </cell>
          <cell r="D12062" t="str">
            <v>AS</v>
          </cell>
          <cell r="E12062" t="str">
            <v>9,63</v>
          </cell>
        </row>
        <row r="12063">
          <cell r="A12063">
            <v>21124</v>
          </cell>
          <cell r="B12063" t="str">
            <v xml:space="preserve">TUBO CPVC, SOLDAVEL, 22 MM, AGUA QUENTE PREDIAL (NBR 15884)                                                                                                                                                                                                                                                                                                                                                                                                                                               </v>
          </cell>
          <cell r="C12063" t="str">
            <v xml:space="preserve">M     </v>
          </cell>
          <cell r="D12063" t="str">
            <v>AS</v>
          </cell>
          <cell r="E12063" t="str">
            <v>15,38</v>
          </cell>
        </row>
        <row r="12064">
          <cell r="A12064">
            <v>21125</v>
          </cell>
          <cell r="B12064" t="str">
            <v xml:space="preserve">TUBO CPVC, SOLDAVEL, 28 MM, AGUA QUENTE PREDIAL (NBR 15884)                                                                                                                                                                                                                                                                                                                                                                                                                                               </v>
          </cell>
          <cell r="C12064" t="str">
            <v xml:space="preserve">M     </v>
          </cell>
          <cell r="D12064" t="str">
            <v>AS</v>
          </cell>
          <cell r="E12064" t="str">
            <v>26,49</v>
          </cell>
        </row>
        <row r="12065">
          <cell r="A12065">
            <v>38028</v>
          </cell>
          <cell r="B12065" t="str">
            <v xml:space="preserve">TUBO CPVC, SOLDAVEL, 42 MM, AGUA QUENTE PREDIAL (NBR 15884)                                                                                                                                                                                                                                                                                                                                                                                                                                               </v>
          </cell>
          <cell r="C12065" t="str">
            <v xml:space="preserve">M     </v>
          </cell>
          <cell r="D12065" t="str">
            <v>AS</v>
          </cell>
          <cell r="E12065" t="str">
            <v>46,32</v>
          </cell>
        </row>
        <row r="12066">
          <cell r="A12066">
            <v>38029</v>
          </cell>
          <cell r="B12066" t="str">
            <v xml:space="preserve">TUBO CPVC, SOLDAVEL, 54 MM, AGUA QUENTE PREDIAL (NBR 15884)                                                                                                                                                                                                                                                                                                                                                                                                                                               </v>
          </cell>
          <cell r="C12066" t="str">
            <v xml:space="preserve">M     </v>
          </cell>
          <cell r="D12066" t="str">
            <v>AS</v>
          </cell>
          <cell r="E12066" t="str">
            <v>67,80</v>
          </cell>
        </row>
        <row r="12067">
          <cell r="A12067">
            <v>38030</v>
          </cell>
          <cell r="B12067" t="str">
            <v xml:space="preserve">TUBO CPVC, SOLDAVEL, 73 MM, AGUA QUENTE PREDIAL (NBR 15884)                                                                                                                                                                                                                                                                                                                                                                                                                                               </v>
          </cell>
          <cell r="C12067" t="str">
            <v xml:space="preserve">M     </v>
          </cell>
          <cell r="D12067" t="str">
            <v>AS</v>
          </cell>
          <cell r="E12067" t="str">
            <v>109,64</v>
          </cell>
        </row>
        <row r="12068">
          <cell r="A12068">
            <v>38031</v>
          </cell>
          <cell r="B12068" t="str">
            <v xml:space="preserve">TUBO CPVC, SOLDAVEL, 89 MM, AGUA QUENTE PREDIAL (NBR 15884)                                                                                                                                                                                                                                                                                                                                                                                                                                               </v>
          </cell>
          <cell r="C12068" t="str">
            <v xml:space="preserve">M     </v>
          </cell>
          <cell r="D12068" t="str">
            <v>AS</v>
          </cell>
          <cell r="E12068" t="str">
            <v>172,09</v>
          </cell>
        </row>
        <row r="12069">
          <cell r="A12069">
            <v>39735</v>
          </cell>
          <cell r="B12069" t="str">
            <v xml:space="preserve">TUBO DE BORRACHA ELASTOMERICA FLEXIVEL, PRETA, PARA ISOLAMENTO TERMICO DE TUBULACAO, DN 1 1/8" (28 MM), E= 32 MM, COEFICIENTE DE CONDUTIVIDADE TERMICA 0,036W/mK, VAPOR DE AGUA MAIOR OU IGUAL A 10.000                                                                                                                                                                                                                                                                                                   </v>
          </cell>
          <cell r="C12069" t="str">
            <v xml:space="preserve">M     </v>
          </cell>
          <cell r="D12069" t="str">
            <v>AS</v>
          </cell>
          <cell r="E12069" t="str">
            <v>52,75</v>
          </cell>
        </row>
        <row r="12070">
          <cell r="A12070">
            <v>39734</v>
          </cell>
          <cell r="B12070" t="str">
            <v xml:space="preserve">TUBO DE BORRACHA ELASTOMERICA FLEXIVEL, PRETA, PARA ISOLAMENTO TERMICO DE TUBULACAO, DN 1 3/8" (35 MM), E= 32 MM, COEFICIENTE DE CONDUTIVIDADE TERMICA 0,036W/mK, VAPOR DE AGUA MAIOR OU IGUAL A 10.000                                                                                                                                                                                                                                                                                                   </v>
          </cell>
          <cell r="C12070" t="str">
            <v xml:space="preserve">M     </v>
          </cell>
          <cell r="D12070" t="str">
            <v>AS</v>
          </cell>
          <cell r="E12070" t="str">
            <v>62,57</v>
          </cell>
        </row>
        <row r="12071">
          <cell r="A12071">
            <v>39736</v>
          </cell>
          <cell r="B12071" t="str">
            <v xml:space="preserve">TUBO DE BORRACHA ELASTOMERICA FLEXIVEL, PRETA, PARA ISOLAMENTO TERMICO DE TUBULACAO, DN 1 5/8" (42 MM), E= 32 MM, COEFICIENTE DE CONDUTIVIDADE TERMICA 0,036W/mK, VAPOR DE AGUA MAIOR OU IGUAL A 10.000                                                                                                                                                                                                                                                                                                   </v>
          </cell>
          <cell r="C12071" t="str">
            <v xml:space="preserve">M     </v>
          </cell>
          <cell r="D12071" t="str">
            <v>AS</v>
          </cell>
          <cell r="E12071" t="str">
            <v>71,41</v>
          </cell>
        </row>
        <row r="12072">
          <cell r="A12072">
            <v>39737</v>
          </cell>
          <cell r="B12072" t="str">
            <v xml:space="preserve">TUBO DE BORRACHA ELASTOMERICA FLEXIVEL, PRETA, PARA ISOLAMENTO TERMICO DE TUBULACAO, DN 1/2" (12 MM), E= 19 MM, COEFICIENTE DE CONDUTIVIDADE TERMICA 0,036W/mK, VAPOR DE AGUA MAIOR OU IGUAL A 10.000                                                                                                                                                                                                                                                                                                     </v>
          </cell>
          <cell r="C12072" t="str">
            <v xml:space="preserve">M     </v>
          </cell>
          <cell r="D12072" t="str">
            <v>AS</v>
          </cell>
          <cell r="E12072" t="str">
            <v>9,60</v>
          </cell>
        </row>
        <row r="12073">
          <cell r="A12073">
            <v>39738</v>
          </cell>
          <cell r="B12073" t="str">
            <v xml:space="preserve">TUBO DE BORRACHA ELASTOMERICA FLEXIVEL, PRETA, PARA ISOLAMENTO TERMICO DE TUBULACAO, DN 1/4" (6 MM), E= 9 MM, COEFICIENTE DE CONDUTIVIDADE TERMICA 0,036W/mK, VAPOR DE AGUA MAIOR OU IGUAL A 10.000                                                                                                                                                                                                                                                                                                       </v>
          </cell>
          <cell r="C12073" t="str">
            <v xml:space="preserve">M     </v>
          </cell>
          <cell r="D12073" t="str">
            <v>AS</v>
          </cell>
          <cell r="E12073" t="str">
            <v>3,47</v>
          </cell>
        </row>
        <row r="12074">
          <cell r="A12074">
            <v>39739</v>
          </cell>
          <cell r="B12074" t="str">
            <v xml:space="preserve">TUBO DE BORRACHA ELASTOMERICA FLEXIVEL, PRETA, PARA ISOLAMENTO TERMICO DE TUBULACAO, DN 1" (25 MM), E= 32 MM, COEFICIENTE DE CONDUTIVIDADE TERMICA 0,036W/mK, VAPOR DE AGUA MAIOR OU IGUAL A 10.000                                                                                                                                                                                                                                                                                                       </v>
          </cell>
          <cell r="C12074" t="str">
            <v xml:space="preserve">M     </v>
          </cell>
          <cell r="D12074" t="str">
            <v>AS</v>
          </cell>
          <cell r="E12074" t="str">
            <v>49,38</v>
          </cell>
        </row>
        <row r="12075">
          <cell r="A12075">
            <v>39733</v>
          </cell>
          <cell r="B12075" t="str">
            <v xml:space="preserve">TUBO DE BORRACHA ELASTOMERICA FLEXIVEL, PRETA, PARA ISOLAMENTO TERMICO DE TUBULACAO, DN 2 1/8" (54 MM), E= 32 MM, COEFICIENTE DE CONDUTIVIDADE TERMICA 0,036W/mK, VAPOR DE AGUA MAIOR OU IGUAL A 10.000                                                                                                                                                                                                                                                                                                   </v>
          </cell>
          <cell r="C12075" t="str">
            <v xml:space="preserve">M     </v>
          </cell>
          <cell r="D12075" t="str">
            <v>AS</v>
          </cell>
          <cell r="E12075" t="str">
            <v>85,46</v>
          </cell>
        </row>
        <row r="12076">
          <cell r="A12076">
            <v>39854</v>
          </cell>
          <cell r="B12076" t="str">
            <v xml:space="preserve">TUBO DE BORRACHA ELASTOMERICA FLEXIVEL, PRETA, PARA ISOLAMENTO TERMICO DE TUBULACAO, DN 2 5/8" (*64* MM), E= *32* MM, COEFICIENTE DE CONDUTIVIDADE TERMICA 0,036W/MK, VAPOR DE AGUA MAIOR OU IGUAL A 10.000                                                                                                                                                                                                                                                                                               </v>
          </cell>
          <cell r="C12076" t="str">
            <v xml:space="preserve">M     </v>
          </cell>
          <cell r="D12076" t="str">
            <v>AS</v>
          </cell>
          <cell r="E12076" t="str">
            <v>86,67</v>
          </cell>
        </row>
        <row r="12077">
          <cell r="A12077">
            <v>39740</v>
          </cell>
          <cell r="B12077" t="str">
            <v xml:space="preserve">TUBO DE BORRACHA ELASTOMERICA FLEXIVEL, PRETA, PARA ISOLAMENTO TERMICO DE TUBULACAO, DN 3/4" (18 MM), E= 32 MM, COEFICIENTE DE CONDUTIVIDADE TERMICA 0,036W/mK, VAPOR DE AGUA MAIOR OU IGUAL A 10.000                                                                                                                                                                                                                                                                                                     </v>
          </cell>
          <cell r="C12077" t="str">
            <v xml:space="preserve">M     </v>
          </cell>
          <cell r="D12077" t="str">
            <v>AS</v>
          </cell>
          <cell r="E12077" t="str">
            <v>47,42</v>
          </cell>
        </row>
        <row r="12078">
          <cell r="A12078">
            <v>39741</v>
          </cell>
          <cell r="B12078" t="str">
            <v xml:space="preserve">TUBO DE BORRACHA ELASTOMERICA FLEXIVEL, PRETA, PARA ISOLAMENTO TERMICO DE TUBULACAO, DN 3/8" (10 MM), E= 19 MM, COEFICIENTE DE CONDUTIVIDADE TERMICA 0,036W/mK, VAPOR DE AGUA MAIOR OU IGUAL A 10.000                                                                                                                                                                                                                                                                                                     </v>
          </cell>
          <cell r="C12078" t="str">
            <v xml:space="preserve">M     </v>
          </cell>
          <cell r="D12078" t="str">
            <v>AS</v>
          </cell>
          <cell r="E12078" t="str">
            <v>8,74</v>
          </cell>
        </row>
        <row r="12079">
          <cell r="A12079">
            <v>39853</v>
          </cell>
          <cell r="B12079" t="str">
            <v xml:space="preserve">TUBO DE BORRACHA ELASTOMERICA FLEXIVEL, PRETA, PARA ISOLAMENTO TERMICO DE TUBULACAO, DN 5/8" (15 MM), E= 19 MM, COEFICIENTE DE CONDUTIVIDADE TERMICA 0,036W/MK, VAPOR DE AGUA MAIOR OU IGUAL A 10.000                                                                                                                                                                                                                                                                                                     </v>
          </cell>
          <cell r="C12079" t="str">
            <v xml:space="preserve">M     </v>
          </cell>
          <cell r="D12079" t="str">
            <v>AS</v>
          </cell>
          <cell r="E12079" t="str">
            <v>11,48</v>
          </cell>
        </row>
        <row r="12080">
          <cell r="A12080">
            <v>39742</v>
          </cell>
          <cell r="B12080" t="str">
            <v xml:space="preserve">TUBO DE BORRACHA ELASTOMERICA FLEXIVEL, PRETA, PARA ISOLAMENTO TERMICO DE TUBULACAO, DN 7/8" (22 MM), E= 32 MM, COEFICIENTE DE CONDUTIVIDADE TERMICA 0,036W/mK, VAPOR DE AGUA MAIOR OU IGUAL A 10.000                                                                                                                                                                                                                                                                                                     </v>
          </cell>
          <cell r="C12080" t="str">
            <v xml:space="preserve">M     </v>
          </cell>
          <cell r="D12080" t="str">
            <v>AS</v>
          </cell>
          <cell r="E12080" t="str">
            <v>38,12</v>
          </cell>
        </row>
        <row r="12081">
          <cell r="A12081">
            <v>39749</v>
          </cell>
          <cell r="B12081" t="str">
            <v xml:space="preserve">TUBO DE COBRE CLASSE "A", DN = 1 " (28 MM), PARA INSTALACOES DE MEDIA PRESSAO PARA GASES COMBUSTIVEIS E MEDICINAIS                                                                                                                                                                                                                                                                                                                                                                                        </v>
          </cell>
          <cell r="C12081" t="str">
            <v xml:space="preserve">M     </v>
          </cell>
          <cell r="D12081" t="str">
            <v>AS</v>
          </cell>
          <cell r="E12081" t="str">
            <v>90,22</v>
          </cell>
        </row>
        <row r="12082">
          <cell r="A12082">
            <v>39751</v>
          </cell>
          <cell r="B12082" t="str">
            <v xml:space="preserve">TUBO DE COBRE CLASSE "A", DN = 1 1/2 " (42 MM), PARA INSTALACOES DE MEDIA PRESSAO PARA GASES COMBUSTIVEIS E MEDICINAIS                                                                                                                                                                                                                                                                                                                                                                                    </v>
          </cell>
          <cell r="C12082" t="str">
            <v xml:space="preserve">M     </v>
          </cell>
          <cell r="D12082" t="str">
            <v>AS</v>
          </cell>
          <cell r="E12082" t="str">
            <v>163,94</v>
          </cell>
        </row>
        <row r="12083">
          <cell r="A12083">
            <v>39750</v>
          </cell>
          <cell r="B12083" t="str">
            <v xml:space="preserve">TUBO DE COBRE CLASSE "A", DN = 1 1/4 " (35 MM), PARA INSTALACOES DE MEDIA PRESSAO PARA GASES COMBUSTIVEIS E MEDICINAIS                                                                                                                                                                                                                                                                                                                                                                                    </v>
          </cell>
          <cell r="C12083" t="str">
            <v xml:space="preserve">M     </v>
          </cell>
          <cell r="D12083" t="str">
            <v>AS</v>
          </cell>
          <cell r="E12083" t="str">
            <v>136,26</v>
          </cell>
        </row>
        <row r="12084">
          <cell r="A12084">
            <v>39747</v>
          </cell>
          <cell r="B12084" t="str">
            <v xml:space="preserve">TUBO DE COBRE CLASSE "A", DN = 1/2 " (15 MM), PARA INSTALACOES DE MEDIA PRESSAO PARA GASES COMBUSTIVEIS E MEDICINAIS                                                                                                                                                                                                                                                                                                                                                                                      </v>
          </cell>
          <cell r="C12084" t="str">
            <v xml:space="preserve">M     </v>
          </cell>
          <cell r="D12084" t="str">
            <v>AS</v>
          </cell>
          <cell r="E12084" t="str">
            <v>43,83</v>
          </cell>
        </row>
        <row r="12085">
          <cell r="A12085">
            <v>39753</v>
          </cell>
          <cell r="B12085" t="str">
            <v xml:space="preserve">TUBO DE COBRE CLASSE "A", DN = 2 1/2 " (66 MM), PARA INSTALACOES DE MEDIA PRESSAO PARA GASES COMBUSTIVEIS E MEDICINAIS                                                                                                                                                                                                                                                                                                                                                                                    </v>
          </cell>
          <cell r="C12085" t="str">
            <v xml:space="preserve">M     </v>
          </cell>
          <cell r="D12085" t="str">
            <v>AS</v>
          </cell>
          <cell r="E12085" t="str">
            <v>301,78</v>
          </cell>
        </row>
        <row r="12086">
          <cell r="A12086">
            <v>39754</v>
          </cell>
          <cell r="B12086" t="str">
            <v xml:space="preserve">TUBO DE COBRE CLASSE "A", DN = 3 " (79 MM), PARA INSTALACOES DE MEDIA PRESSAO PARA GASES COMBUSTIVEIS E MEDICINAIS                                                                                                                                                                                                                                                                                                                                                                                        </v>
          </cell>
          <cell r="C12086" t="str">
            <v xml:space="preserve">M     </v>
          </cell>
          <cell r="D12086" t="str">
            <v>AS</v>
          </cell>
          <cell r="E12086" t="str">
            <v>444,60</v>
          </cell>
        </row>
        <row r="12087">
          <cell r="A12087">
            <v>39748</v>
          </cell>
          <cell r="B12087" t="str">
            <v xml:space="preserve">TUBO DE COBRE CLASSE "A", DN = 3/4 " (22 MM), PARA INSTALACOES DE MEDIA PRESSAO PARA GASES COMBUSTIVEIS E MEDICINAIS                                                                                                                                                                                                                                                                                                                                                                                      </v>
          </cell>
          <cell r="C12087" t="str">
            <v xml:space="preserve">M     </v>
          </cell>
          <cell r="D12087" t="str">
            <v>AS</v>
          </cell>
          <cell r="E12087" t="str">
            <v>70,92</v>
          </cell>
        </row>
        <row r="12088">
          <cell r="A12088">
            <v>39755</v>
          </cell>
          <cell r="B12088" t="str">
            <v xml:space="preserve">TUBO DE COBRE CLASSE "A", DN = 4 " (104 MM), PARA INSTALACOES DE MEDIA PRESSAO PARA GASES COMBUSTIVEIS E MEDICINAIS                                                                                                                                                                                                                                                                                                                                                                                       </v>
          </cell>
          <cell r="C12088" t="str">
            <v xml:space="preserve">M     </v>
          </cell>
          <cell r="D12088" t="str">
            <v>AS</v>
          </cell>
          <cell r="E12088" t="str">
            <v>674,12</v>
          </cell>
        </row>
        <row r="12089">
          <cell r="A12089">
            <v>12742</v>
          </cell>
          <cell r="B12089" t="str">
            <v xml:space="preserve">TUBO DE COBRE CLASSE "E", DN = 104 MM, PARA INSTALACAO HIDRAULICA PREDIAL                                                                                                                                                                                                                                                                                                                                                                                                                                 </v>
          </cell>
          <cell r="C12089" t="str">
            <v xml:space="preserve">M     </v>
          </cell>
          <cell r="D12089" t="str">
            <v>AS</v>
          </cell>
          <cell r="E12089" t="str">
            <v>533,78</v>
          </cell>
        </row>
        <row r="12090">
          <cell r="A12090">
            <v>12713</v>
          </cell>
          <cell r="B12090" t="str">
            <v xml:space="preserve">TUBO DE COBRE CLASSE "E", DN = 15 MM, PARA INSTALACAO HIDRAULICA PREDIAL                                                                                                                                                                                                                                                                                                                                                                                                                                  </v>
          </cell>
          <cell r="C12090" t="str">
            <v xml:space="preserve">M     </v>
          </cell>
          <cell r="D12090" t="str">
            <v>AS</v>
          </cell>
          <cell r="E12090" t="str">
            <v>28,31</v>
          </cell>
        </row>
        <row r="12091">
          <cell r="A12091">
            <v>12743</v>
          </cell>
          <cell r="B12091" t="str">
            <v xml:space="preserve">TUBO DE COBRE CLASSE "E", DN = 22 MM, PARA INSTALACAO HIDRAULICA PREDIAL                                                                                                                                                                                                                                                                                                                                                                                                                                  </v>
          </cell>
          <cell r="C12091" t="str">
            <v xml:space="preserve">M     </v>
          </cell>
          <cell r="D12091" t="str">
            <v>AS</v>
          </cell>
          <cell r="E12091" t="str">
            <v>48,70</v>
          </cell>
        </row>
        <row r="12092">
          <cell r="A12092">
            <v>12744</v>
          </cell>
          <cell r="B12092" t="str">
            <v xml:space="preserve">TUBO DE COBRE CLASSE "E", DN = 28 MM, PARA INSTALACAO HIDRAULICA PREDIAL                                                                                                                                                                                                                                                                                                                                                                                                                                  </v>
          </cell>
          <cell r="C12092" t="str">
            <v xml:space="preserve">M     </v>
          </cell>
          <cell r="D12092" t="str">
            <v>AS</v>
          </cell>
          <cell r="E12092" t="str">
            <v>61,80</v>
          </cell>
        </row>
        <row r="12093">
          <cell r="A12093">
            <v>12745</v>
          </cell>
          <cell r="B12093" t="str">
            <v xml:space="preserve">TUBO DE COBRE CLASSE "E", DN = 35 MM, PARA INSTALACAO HIDRAULICA PREDIAL                                                                                                                                                                                                                                                                                                                                                                                                                                  </v>
          </cell>
          <cell r="C12093" t="str">
            <v xml:space="preserve">M     </v>
          </cell>
          <cell r="D12093" t="str">
            <v>AS</v>
          </cell>
          <cell r="E12093" t="str">
            <v>89,75</v>
          </cell>
        </row>
        <row r="12094">
          <cell r="A12094">
            <v>12746</v>
          </cell>
          <cell r="B12094" t="str">
            <v xml:space="preserve">TUBO DE COBRE CLASSE "E", DN = 42 MM, PARA INSTALACAO HIDRAULICA PREDIAL                                                                                                                                                                                                                                                                                                                                                                                                                                  </v>
          </cell>
          <cell r="C12094" t="str">
            <v xml:space="preserve">M     </v>
          </cell>
          <cell r="D12094" t="str">
            <v>AS</v>
          </cell>
          <cell r="E12094" t="str">
            <v>121,20</v>
          </cell>
        </row>
        <row r="12095">
          <cell r="A12095">
            <v>12747</v>
          </cell>
          <cell r="B12095" t="str">
            <v xml:space="preserve">TUBO DE COBRE CLASSE "E", DN = 54 MM, PARA INSTALACAO HIDRAULICA PREDIAL                                                                                                                                                                                                                                                                                                                                                                                                                                  </v>
          </cell>
          <cell r="C12095" t="str">
            <v xml:space="preserve">M     </v>
          </cell>
          <cell r="D12095" t="str">
            <v>AS</v>
          </cell>
          <cell r="E12095" t="str">
            <v>175,77</v>
          </cell>
        </row>
        <row r="12096">
          <cell r="A12096">
            <v>12748</v>
          </cell>
          <cell r="B12096" t="str">
            <v xml:space="preserve">TUBO DE COBRE CLASSE "E", DN = 66 MM, PARA INSTALACAO HIDRAULICA PREDIAL                                                                                                                                                                                                                                                                                                                                                                                                                                  </v>
          </cell>
          <cell r="C12096" t="str">
            <v xml:space="preserve">M     </v>
          </cell>
          <cell r="D12096" t="str">
            <v>AS</v>
          </cell>
          <cell r="E12096" t="str">
            <v>247,63</v>
          </cell>
        </row>
        <row r="12097">
          <cell r="A12097">
            <v>12749</v>
          </cell>
          <cell r="B12097" t="str">
            <v xml:space="preserve">TUBO DE COBRE CLASSE "E", DN = 79 MM, PARA INSTALACAO HIDRAULICA PREDIAL                                                                                                                                                                                                                                                                                                                                                                                                                                  </v>
          </cell>
          <cell r="C12097" t="str">
            <v xml:space="preserve">M     </v>
          </cell>
          <cell r="D12097" t="str">
            <v>AS</v>
          </cell>
          <cell r="E12097" t="str">
            <v>362,00</v>
          </cell>
        </row>
        <row r="12098">
          <cell r="A12098">
            <v>39726</v>
          </cell>
          <cell r="B12098" t="str">
            <v xml:space="preserve">TUBO DE COBRE CLASSE "I", DN = 1 " (28 MM), PARA INSTALACOES INDUSTRIAIS DE ALTA PRESSAO E VAPOR                                                                                                                                                                                                                                                                                                                                                                                                          </v>
          </cell>
          <cell r="C12098" t="str">
            <v xml:space="preserve">M     </v>
          </cell>
          <cell r="D12098" t="str">
            <v>AS</v>
          </cell>
          <cell r="E12098" t="str">
            <v>118,90</v>
          </cell>
        </row>
        <row r="12099">
          <cell r="A12099">
            <v>39728</v>
          </cell>
          <cell r="B12099" t="str">
            <v xml:space="preserve">TUBO DE COBRE CLASSE "I", DN = 1 1/2 " (42 MM), PARA INSTALACOES INDUSTRIAIS DE ALTA PRESSAO E VAPOR                                                                                                                                                                                                                                                                                                                                                                                                      </v>
          </cell>
          <cell r="C12099" t="str">
            <v xml:space="preserve">M     </v>
          </cell>
          <cell r="D12099" t="str">
            <v>AS</v>
          </cell>
          <cell r="E12099" t="str">
            <v>208,97</v>
          </cell>
        </row>
        <row r="12100">
          <cell r="A12100">
            <v>39727</v>
          </cell>
          <cell r="B12100" t="str">
            <v xml:space="preserve">TUBO DE COBRE CLASSE "I", DN = 1 1/4 " (35 MM), PARA INSTALACOES INDUSTRIAIS DE ALTA PRESSAO E VAPOR                                                                                                                                                                                                                                                                                                                                                                                                      </v>
          </cell>
          <cell r="C12100" t="str">
            <v xml:space="preserve">M     </v>
          </cell>
          <cell r="D12100" t="str">
            <v>AS</v>
          </cell>
          <cell r="E12100" t="str">
            <v>171,97</v>
          </cell>
        </row>
        <row r="12101">
          <cell r="A12101">
            <v>39724</v>
          </cell>
          <cell r="B12101" t="str">
            <v xml:space="preserve">TUBO DE COBRE CLASSE "I", DN = 1/2 " (15 MM), PARA INSTALACOES INDUSTRIAIS DE ALTA PRESSAO E VAPOR                                                                                                                                                                                                                                                                                                                                                                                                        </v>
          </cell>
          <cell r="C12101" t="str">
            <v xml:space="preserve">M     </v>
          </cell>
          <cell r="D12101" t="str">
            <v>AS</v>
          </cell>
          <cell r="E12101" t="str">
            <v>52,65</v>
          </cell>
        </row>
        <row r="12102">
          <cell r="A12102">
            <v>39729</v>
          </cell>
          <cell r="B12102" t="str">
            <v xml:space="preserve">TUBO DE COBRE CLASSE "I", DN = 2 " (54 MM), PARA INSTALACOES INDUSTRIAIS DE ALTA PRESSAO E VAPOR                                                                                                                                                                                                                                                                                                                                                                                                          </v>
          </cell>
          <cell r="C12102" t="str">
            <v xml:space="preserve">M     </v>
          </cell>
          <cell r="D12102" t="str">
            <v>AS</v>
          </cell>
          <cell r="E12102" t="str">
            <v>289,39</v>
          </cell>
        </row>
        <row r="12103">
          <cell r="A12103">
            <v>39730</v>
          </cell>
          <cell r="B12103" t="str">
            <v xml:space="preserve">TUBO DE COBRE CLASSE "I", DN = 2 1/2 " (66 MM), PARA INSTALACOES INDUSTRIAIS DE ALTA PRESSAO E VAPOR                                                                                                                                                                                                                                                                                                                                                                                                      </v>
          </cell>
          <cell r="C12103" t="str">
            <v xml:space="preserve">M     </v>
          </cell>
          <cell r="D12103" t="str">
            <v>AS</v>
          </cell>
          <cell r="E12103" t="str">
            <v>375,47</v>
          </cell>
        </row>
        <row r="12104">
          <cell r="A12104">
            <v>39731</v>
          </cell>
          <cell r="B12104" t="str">
            <v xml:space="preserve">TUBO DE COBRE CLASSE "I", DN = 3 " (79 MM), PARA INSTALACOES INDUSTRIAIS DE ALTA PRESSAO E VAPOR                                                                                                                                                                                                                                                                                                                                                                                                          </v>
          </cell>
          <cell r="C12104" t="str">
            <v xml:space="preserve">M     </v>
          </cell>
          <cell r="D12104" t="str">
            <v>AS</v>
          </cell>
          <cell r="E12104" t="str">
            <v>556,09</v>
          </cell>
        </row>
        <row r="12105">
          <cell r="A12105">
            <v>39725</v>
          </cell>
          <cell r="B12105" t="str">
            <v xml:space="preserve">TUBO DE COBRE CLASSE "I", DN = 3/4 " (22 MM), PARA INSTALACOES INDUSTRIAIS DE ALTA PRESSAO E VAPOR                                                                                                                                                                                                                                                                                                                                                                                                        </v>
          </cell>
          <cell r="C12105" t="str">
            <v xml:space="preserve">M     </v>
          </cell>
          <cell r="D12105" t="str">
            <v>AS</v>
          </cell>
          <cell r="E12105" t="str">
            <v>85,82</v>
          </cell>
        </row>
        <row r="12106">
          <cell r="A12106">
            <v>39732</v>
          </cell>
          <cell r="B12106" t="str">
            <v xml:space="preserve">TUBO DE COBRE CLASSE "I", DN = 4" (104 MM), PARA INSTALACOES INDUSTRIAIS DE ALTA PRESSAO E VAPOR                                                                                                                                                                                                                                                                                                                                                                                                          </v>
          </cell>
          <cell r="C12106" t="str">
            <v xml:space="preserve">M     </v>
          </cell>
          <cell r="D12106" t="str">
            <v>AS</v>
          </cell>
          <cell r="E12106" t="str">
            <v>818,54</v>
          </cell>
        </row>
        <row r="12107">
          <cell r="A12107">
            <v>39660</v>
          </cell>
          <cell r="B12107" t="str">
            <v xml:space="preserve">TUBO DE COBRE FLEXIVEL, D = 1/2 ", E = 0,79 MM, PARA AR-CONDICIONADO/ INSTALACOES GAS RESIDENCIAIS E COMERCIAIS                                                                                                                                                                                                                                                                                                                                                                                           </v>
          </cell>
          <cell r="C12107" t="str">
            <v xml:space="preserve">M     </v>
          </cell>
          <cell r="D12107" t="str">
            <v>AS</v>
          </cell>
          <cell r="E12107" t="str">
            <v>37,30</v>
          </cell>
        </row>
        <row r="12108">
          <cell r="A12108">
            <v>39662</v>
          </cell>
          <cell r="B12108" t="str">
            <v xml:space="preserve">TUBO DE COBRE FLEXIVEL, D = 1/4 ", E = 0,79 MM, PARA AR-CONDICIONADO/ INSTALACOES GAS RESIDENCIAIS E COMERCIAIS                                                                                                                                                                                                                                                                                                                                                                                           </v>
          </cell>
          <cell r="C12108" t="str">
            <v xml:space="preserve">M     </v>
          </cell>
          <cell r="D12108" t="str">
            <v>AS</v>
          </cell>
          <cell r="E12108" t="str">
            <v>17,88</v>
          </cell>
        </row>
        <row r="12109">
          <cell r="A12109">
            <v>39661</v>
          </cell>
          <cell r="B12109" t="str">
            <v xml:space="preserve">TUBO DE COBRE FLEXIVEL, D = 3/16 ", E = 0,79 MM, PARA AR-CONDICIONADO/ INSTALACOES GAS RESIDENCIAIS E COMERCIAIS                                                                                                                                                                                                                                                                                                                                                                                          </v>
          </cell>
          <cell r="C12109" t="str">
            <v xml:space="preserve">M     </v>
          </cell>
          <cell r="D12109" t="str">
            <v>AS</v>
          </cell>
          <cell r="E12109" t="str">
            <v>12,19</v>
          </cell>
        </row>
        <row r="12110">
          <cell r="A12110">
            <v>39666</v>
          </cell>
          <cell r="B12110" t="str">
            <v xml:space="preserve">TUBO DE COBRE FLEXIVEL, D = 3/4 ", E = 0,79 MM, PARA AR-CONDICIONADO/ INSTALACOES GAS RESIDENCIAIS E COMERCIAIS                                                                                                                                                                                                                                                                                                                                                                                           </v>
          </cell>
          <cell r="C12110" t="str">
            <v xml:space="preserve">M     </v>
          </cell>
          <cell r="D12110" t="str">
            <v>AS</v>
          </cell>
          <cell r="E12110" t="str">
            <v>56,11</v>
          </cell>
        </row>
        <row r="12111">
          <cell r="A12111">
            <v>39664</v>
          </cell>
          <cell r="B12111" t="str">
            <v xml:space="preserve">TUBO DE COBRE FLEXIVEL, D = 3/8 ", E = 0,79 MM, PARA AR-CONDICIONADO/ INSTALACOES GAS RESIDENCIAIS E COMERCIAIS                                                                                                                                                                                                                                                                                                                                                                                           </v>
          </cell>
          <cell r="C12111" t="str">
            <v xml:space="preserve">M     </v>
          </cell>
          <cell r="D12111" t="str">
            <v>AS</v>
          </cell>
          <cell r="E12111" t="str">
            <v>27,50</v>
          </cell>
        </row>
        <row r="12112">
          <cell r="A12112">
            <v>39663</v>
          </cell>
          <cell r="B12112" t="str">
            <v xml:space="preserve">TUBO DE COBRE FLEXIVEL, D = 5/16 ", E = 0,79 MM, PARA AR-CONDICIONADO/ INSTALACOES GAS RESIDENCIAIS E COMERCIAIS                                                                                                                                                                                                                                                                                                                                                                                          </v>
          </cell>
          <cell r="C12112" t="str">
            <v xml:space="preserve">M     </v>
          </cell>
          <cell r="D12112" t="str">
            <v>AS</v>
          </cell>
          <cell r="E12112" t="str">
            <v>21,98</v>
          </cell>
        </row>
        <row r="12113">
          <cell r="A12113">
            <v>39665</v>
          </cell>
          <cell r="B12113" t="str">
            <v xml:space="preserve">TUBO DE COBRE FLEXIVEL, D = 5/8 ", E = 0,79 MM, PARA AR-CONDICIONADO/ INSTALACOES GAS RESIDENCIAIS E COMERCIAIS                                                                                                                                                                                                                                                                                                                                                                                           </v>
          </cell>
          <cell r="C12113" t="str">
            <v xml:space="preserve">M     </v>
          </cell>
          <cell r="D12113" t="str">
            <v>AS</v>
          </cell>
          <cell r="E12113" t="str">
            <v>46,39</v>
          </cell>
        </row>
        <row r="12114">
          <cell r="A12114">
            <v>39752</v>
          </cell>
          <cell r="B12114" t="str">
            <v xml:space="preserve">TUBO DE COBRE, CLASSE "A", DN = 2" (54 MM), PARA INSTALACOES DE MEDIA PRESSAO PARA GASES COMBUSTIVEIS E MEDICINAIS                                                                                                                                                                                                                                                                                                                                                                                        </v>
          </cell>
          <cell r="C12114" t="str">
            <v xml:space="preserve">M     </v>
          </cell>
          <cell r="D12114" t="str">
            <v>AS</v>
          </cell>
          <cell r="E12114" t="str">
            <v>233,27</v>
          </cell>
        </row>
        <row r="12115">
          <cell r="A12115">
            <v>7725</v>
          </cell>
          <cell r="B12115" t="str">
            <v xml:space="preserve">TUBO DE CONCRETO ARMADO PARA AGUAS PLUVIAIS, CLASSE PA-1, COM ENCAIXE PONTA E BOLSA, DIAMETRO NOMINAL DE = 600 MM                                                                                                                                                                                                                                                                                                                                                                                         </v>
          </cell>
          <cell r="C12115" t="str">
            <v xml:space="preserve">M     </v>
          </cell>
          <cell r="D12115" t="str">
            <v>AS</v>
          </cell>
          <cell r="E12115" t="str">
            <v>233,84</v>
          </cell>
        </row>
        <row r="12116">
          <cell r="A12116">
            <v>7753</v>
          </cell>
          <cell r="B12116" t="str">
            <v xml:space="preserve">TUBO DE CONCRETO ARMADO PARA AGUAS PLUVIAIS, CLASSE PA-1, COM ENCAIXE PONTA E BOLSA, DIAMETRO NOMINAL DE 1000 MM                                                                                                                                                                                                                                                                                                                                                                                          </v>
          </cell>
          <cell r="C12116" t="str">
            <v xml:space="preserve">M     </v>
          </cell>
          <cell r="D12116" t="str">
            <v>AS</v>
          </cell>
          <cell r="E12116" t="str">
            <v>455,88</v>
          </cell>
        </row>
        <row r="12117">
          <cell r="A12117">
            <v>13256</v>
          </cell>
          <cell r="B12117" t="str">
            <v xml:space="preserve">TUBO DE CONCRETO ARMADO PARA AGUAS PLUVIAIS, CLASSE PA-1, COM ENCAIXE PONTA E BOLSA, DIAMETRO NOMINAL DE 1100 MM                                                                                                                                                                                                                                                                                                                                                                                          </v>
          </cell>
          <cell r="C12117" t="str">
            <v xml:space="preserve">M     </v>
          </cell>
          <cell r="D12117" t="str">
            <v>AS</v>
          </cell>
          <cell r="E12117" t="str">
            <v>638,63</v>
          </cell>
        </row>
        <row r="12118">
          <cell r="A12118">
            <v>7757</v>
          </cell>
          <cell r="B12118" t="str">
            <v xml:space="preserve">TUBO DE CONCRETO ARMADO PARA AGUAS PLUVIAIS, CLASSE PA-1, COM ENCAIXE PONTA E BOLSA, DIAMETRO NOMINAL DE 1200 MM                                                                                                                                                                                                                                                                                                                                                                                          </v>
          </cell>
          <cell r="C12118" t="str">
            <v xml:space="preserve">M     </v>
          </cell>
          <cell r="D12118" t="str">
            <v>AS</v>
          </cell>
          <cell r="E12118" t="str">
            <v>680,88</v>
          </cell>
        </row>
        <row r="12119">
          <cell r="A12119">
            <v>7758</v>
          </cell>
          <cell r="B12119" t="str">
            <v xml:space="preserve">TUBO DE CONCRETO ARMADO PARA AGUAS PLUVIAIS, CLASSE PA-1, COM ENCAIXE PONTA E BOLSA, DIAMETRO NOMINAL DE 1500 MM                                                                                                                                                                                                                                                                                                                                                                                          </v>
          </cell>
          <cell r="C12119" t="str">
            <v xml:space="preserve">M     </v>
          </cell>
          <cell r="D12119" t="str">
            <v>AS</v>
          </cell>
          <cell r="E12119" t="str">
            <v>986,45</v>
          </cell>
        </row>
        <row r="12120">
          <cell r="A12120">
            <v>7759</v>
          </cell>
          <cell r="B12120" t="str">
            <v xml:space="preserve">TUBO DE CONCRETO ARMADO PARA AGUAS PLUVIAIS, CLASSE PA-1, COM ENCAIXE PONTA E BOLSA, DIAMETRO NOMINAL DE 2000 MM                                                                                                                                                                                                                                                                                                                                                                                          </v>
          </cell>
          <cell r="C12120" t="str">
            <v xml:space="preserve">M     </v>
          </cell>
          <cell r="D12120" t="str">
            <v>AS</v>
          </cell>
          <cell r="E12120" t="str">
            <v>2.733,45</v>
          </cell>
        </row>
        <row r="12121">
          <cell r="A12121">
            <v>40334</v>
          </cell>
          <cell r="B12121" t="str">
            <v xml:space="preserve">TUBO DE CONCRETO ARMADO PARA AGUAS PLUVIAIS, CLASSE PA-1, COM ENCAIXE PONTA E BOLSA, DIAMETRO NOMINAL DE 300 MM                                                                                                                                                                                                                                                                                                                                                                                           </v>
          </cell>
          <cell r="C12121" t="str">
            <v xml:space="preserve">M     </v>
          </cell>
          <cell r="D12121" t="str">
            <v>AS</v>
          </cell>
          <cell r="E12121" t="str">
            <v>107,09</v>
          </cell>
        </row>
        <row r="12122">
          <cell r="A12122">
            <v>7745</v>
          </cell>
          <cell r="B12122" t="str">
            <v xml:space="preserve">TUBO DE CONCRETO ARMADO PARA AGUAS PLUVIAIS, CLASSE PA-1, COM ENCAIXE PONTA E BOLSA, DIAMETRO NOMINAL DE 400 MM                                                                                                                                                                                                                                                                                                                                                                                           </v>
          </cell>
          <cell r="C12122" t="str">
            <v xml:space="preserve">M     </v>
          </cell>
          <cell r="D12122" t="str">
            <v>AS</v>
          </cell>
          <cell r="E12122" t="str">
            <v>120,85</v>
          </cell>
        </row>
        <row r="12123">
          <cell r="A12123">
            <v>7714</v>
          </cell>
          <cell r="B12123" t="str">
            <v xml:space="preserve">TUBO DE CONCRETO ARMADO PARA AGUAS PLUVIAIS, CLASSE PA-1, COM ENCAIXE PONTA E BOLSA, DIAMETRO NOMINAL DE 500 MM                                                                                                                                                                                                                                                                                                                                                                                           </v>
          </cell>
          <cell r="C12123" t="str">
            <v xml:space="preserve">M     </v>
          </cell>
          <cell r="D12123" t="str">
            <v>AS</v>
          </cell>
          <cell r="E12123" t="str">
            <v>144,43</v>
          </cell>
        </row>
        <row r="12124">
          <cell r="A12124">
            <v>7742</v>
          </cell>
          <cell r="B12124" t="str">
            <v xml:space="preserve">TUBO DE CONCRETO ARMADO PARA AGUAS PLUVIAIS, CLASSE PA-1, COM ENCAIXE PONTA E BOLSA, DIAMETRO NOMINAL DE 700 MM                                                                                                                                                                                                                                                                                                                                                                                           </v>
          </cell>
          <cell r="C12124" t="str">
            <v xml:space="preserve">M     </v>
          </cell>
          <cell r="D12124" t="str">
            <v>AS</v>
          </cell>
          <cell r="E12124" t="str">
            <v>318,72</v>
          </cell>
        </row>
        <row r="12125">
          <cell r="A12125">
            <v>7750</v>
          </cell>
          <cell r="B12125" t="str">
            <v xml:space="preserve">TUBO DE CONCRETO ARMADO PARA AGUAS PLUVIAIS, CLASSE PA-1, COM ENCAIXE PONTA E BOLSA, DIAMETRO NOMINAL DE 800 MM                                                                                                                                                                                                                                                                                                                                                                                           </v>
          </cell>
          <cell r="C12125" t="str">
            <v xml:space="preserve">M     </v>
          </cell>
          <cell r="D12125" t="str">
            <v>AS</v>
          </cell>
          <cell r="E12125" t="str">
            <v>389,07</v>
          </cell>
        </row>
        <row r="12126">
          <cell r="A12126">
            <v>7756</v>
          </cell>
          <cell r="B12126" t="str">
            <v xml:space="preserve">TUBO DE CONCRETO ARMADO PARA AGUAS PLUVIAIS, CLASSE PA-1, COM ENCAIXE PONTA E BOLSA, DIAMETRO NOMINAL DE 900 MM                                                                                                                                                                                                                                                                                                                                                                                           </v>
          </cell>
          <cell r="C12126" t="str">
            <v xml:space="preserve">M     </v>
          </cell>
          <cell r="D12126" t="str">
            <v>AS</v>
          </cell>
          <cell r="E12126" t="str">
            <v>447,04</v>
          </cell>
        </row>
        <row r="12127">
          <cell r="A12127">
            <v>7765</v>
          </cell>
          <cell r="B12127" t="str">
            <v xml:space="preserve">TUBO DE CONCRETO ARMADO PARA AGUAS PLUVIAIS, CLASSE PA-2, COM ENCAIXE PONTA E BOLSA, DIAMETRO NOMINAL DE 1000 MM                                                                                                                                                                                                                                                                                                                                                                                          </v>
          </cell>
          <cell r="C12127" t="str">
            <v xml:space="preserve">M     </v>
          </cell>
          <cell r="D12127" t="str">
            <v>AS</v>
          </cell>
          <cell r="E12127" t="str">
            <v>501,08</v>
          </cell>
        </row>
        <row r="12128">
          <cell r="A12128">
            <v>12569</v>
          </cell>
          <cell r="B12128" t="str">
            <v xml:space="preserve">TUBO DE CONCRETO ARMADO PARA AGUAS PLUVIAIS, CLASSE PA-2, COM ENCAIXE PONTA E BOLSA, DIAMETRO NOMINAL DE 1100 MM                                                                                                                                                                                                                                                                                                                                                                                          </v>
          </cell>
          <cell r="C12128" t="str">
            <v xml:space="preserve">M     </v>
          </cell>
          <cell r="D12128" t="str">
            <v>AS</v>
          </cell>
          <cell r="E12128" t="str">
            <v>691,69</v>
          </cell>
        </row>
        <row r="12129">
          <cell r="A12129">
            <v>7766</v>
          </cell>
          <cell r="B12129" t="str">
            <v xml:space="preserve">TUBO DE CONCRETO ARMADO PARA AGUAS PLUVIAIS, CLASSE PA-2, COM ENCAIXE PONTA E BOLSA, DIAMETRO NOMINAL DE 1200 MM                                                                                                                                                                                                                                                                                                                                                                                          </v>
          </cell>
          <cell r="C12129" t="str">
            <v xml:space="preserve">M     </v>
          </cell>
          <cell r="D12129" t="str">
            <v>AS</v>
          </cell>
          <cell r="E12129" t="str">
            <v>734,92</v>
          </cell>
        </row>
        <row r="12130">
          <cell r="A12130">
            <v>7767</v>
          </cell>
          <cell r="B12130" t="str">
            <v xml:space="preserve">TUBO DE CONCRETO ARMADO PARA AGUAS PLUVIAIS, CLASSE PA-2, COM ENCAIXE PONTA E BOLSA, DIAMETRO NOMINAL DE 1500 MM                                                                                                                                                                                                                                                                                                                                                                                          </v>
          </cell>
          <cell r="C12130" t="str">
            <v xml:space="preserve">M     </v>
          </cell>
          <cell r="D12130" t="str">
            <v>AS</v>
          </cell>
          <cell r="E12130" t="str">
            <v>1.055,22</v>
          </cell>
        </row>
        <row r="12131">
          <cell r="A12131">
            <v>7727</v>
          </cell>
          <cell r="B12131" t="str">
            <v xml:space="preserve">TUBO DE CONCRETO ARMADO PARA AGUAS PLUVIAIS, CLASSE PA-2, COM ENCAIXE PONTA E BOLSA, DIAMETRO NOMINAL DE 2000 MM                                                                                                                                                                                                                                                                                                                                                                                          </v>
          </cell>
          <cell r="C12131" t="str">
            <v xml:space="preserve">M     </v>
          </cell>
          <cell r="D12131" t="str">
            <v>AS</v>
          </cell>
          <cell r="E12131" t="str">
            <v>3.065,46</v>
          </cell>
        </row>
        <row r="12132">
          <cell r="A12132">
            <v>7760</v>
          </cell>
          <cell r="B12132" t="str">
            <v xml:space="preserve">TUBO DE CONCRETO ARMADO PARA AGUAS PLUVIAIS, CLASSE PA-2, COM ENCAIXE PONTA E BOLSA, DIAMETRO NOMINAL DE 300 MM                                                                                                                                                                                                                                                                                                                                                                                           </v>
          </cell>
          <cell r="C12132" t="str">
            <v xml:space="preserve">M     </v>
          </cell>
          <cell r="D12132" t="str">
            <v>AS</v>
          </cell>
          <cell r="E12132" t="str">
            <v>121,83</v>
          </cell>
        </row>
        <row r="12133">
          <cell r="A12133">
            <v>7761</v>
          </cell>
          <cell r="B12133" t="str">
            <v xml:space="preserve">TUBO DE CONCRETO ARMADO PARA AGUAS PLUVIAIS, CLASSE PA-2, COM ENCAIXE PONTA E BOLSA, DIAMETRO NOMINAL DE 400 MM                                                                                                                                                                                                                                                                                                                                                                                           </v>
          </cell>
          <cell r="C12133" t="str">
            <v xml:space="preserve">M     </v>
          </cell>
          <cell r="D12133" t="str">
            <v>AS</v>
          </cell>
          <cell r="E12133" t="str">
            <v>127,72</v>
          </cell>
        </row>
        <row r="12134">
          <cell r="A12134">
            <v>7752</v>
          </cell>
          <cell r="B12134" t="str">
            <v xml:space="preserve">TUBO DE CONCRETO ARMADO PARA AGUAS PLUVIAIS, CLASSE PA-2, COM ENCAIXE PONTA E BOLSA, DIAMETRO NOMINAL DE 500 MM                                                                                                                                                                                                                                                                                                                                                                                           </v>
          </cell>
          <cell r="C12134" t="str">
            <v xml:space="preserve">M     </v>
          </cell>
          <cell r="D12134" t="str">
            <v>AS</v>
          </cell>
          <cell r="E12134" t="str">
            <v>155,23</v>
          </cell>
        </row>
        <row r="12135">
          <cell r="A12135">
            <v>7762</v>
          </cell>
          <cell r="B12135" t="str">
            <v xml:space="preserve">TUBO DE CONCRETO ARMADO PARA AGUAS PLUVIAIS, CLASSE PA-2, COM ENCAIXE PONTA E BOLSA, DIAMETRO NOMINAL DE 600 MM                                                                                                                                                                                                                                                                                                                                                                                           </v>
          </cell>
          <cell r="C12135" t="str">
            <v xml:space="preserve">M     </v>
          </cell>
          <cell r="D12135" t="str">
            <v>AS</v>
          </cell>
          <cell r="E12135" t="str">
            <v>202,89</v>
          </cell>
        </row>
        <row r="12136">
          <cell r="A12136">
            <v>7722</v>
          </cell>
          <cell r="B12136" t="str">
            <v xml:space="preserve">TUBO DE CONCRETO ARMADO PARA AGUAS PLUVIAIS, CLASSE PA-2, COM ENCAIXE PONTA E BOLSA, DIAMETRO NOMINAL DE 700 MM                                                                                                                                                                                                                                                                                                                                                                                           </v>
          </cell>
          <cell r="C12136" t="str">
            <v xml:space="preserve">M     </v>
          </cell>
          <cell r="D12136" t="str">
            <v>AS</v>
          </cell>
          <cell r="E12136" t="str">
            <v>310,47</v>
          </cell>
        </row>
        <row r="12137">
          <cell r="A12137">
            <v>7763</v>
          </cell>
          <cell r="B12137" t="str">
            <v xml:space="preserve">TUBO DE CONCRETO ARMADO PARA AGUAS PLUVIAIS, CLASSE PA-2, COM ENCAIXE PONTA E BOLSA, DIAMETRO NOMINAL DE 800 MM                                                                                                                                                                                                                                                                                                                                                                                           </v>
          </cell>
          <cell r="C12137" t="str">
            <v xml:space="preserve">M     </v>
          </cell>
          <cell r="D12137" t="str">
            <v>AS</v>
          </cell>
          <cell r="E12137" t="str">
            <v>378,27</v>
          </cell>
        </row>
        <row r="12138">
          <cell r="A12138">
            <v>7764</v>
          </cell>
          <cell r="B12138" t="str">
            <v xml:space="preserve">TUBO DE CONCRETO ARMADO PARA AGUAS PLUVIAIS, CLASSE PA-2, COM ENCAIXE PONTA E BOLSA, DIAMETRO NOMINAL DE 900 MM                                                                                                                                                                                                                                                                                                                                                                                           </v>
          </cell>
          <cell r="C12138" t="str">
            <v xml:space="preserve">M     </v>
          </cell>
          <cell r="D12138" t="str">
            <v>AS</v>
          </cell>
          <cell r="E12138" t="str">
            <v>451,95</v>
          </cell>
        </row>
        <row r="12139">
          <cell r="A12139">
            <v>12572</v>
          </cell>
          <cell r="B12139" t="str">
            <v xml:space="preserve">TUBO DE CONCRETO ARMADO PARA AGUAS PLUVIAIS, CLASSE PA-3, COM ENCAIXE PONTA E BOLSA, DIAMETRO NOMINAL DE 1000 MM                                                                                                                                                                                                                                                                                                                                                                                          </v>
          </cell>
          <cell r="C12139" t="str">
            <v xml:space="preserve">M     </v>
          </cell>
          <cell r="D12139" t="str">
            <v>AS</v>
          </cell>
          <cell r="E12139" t="str">
            <v>638,63</v>
          </cell>
        </row>
        <row r="12140">
          <cell r="A12140">
            <v>12573</v>
          </cell>
          <cell r="B12140" t="str">
            <v xml:space="preserve">TUBO DE CONCRETO ARMADO PARA AGUAS PLUVIAIS, CLASSE PA-3, COM ENCAIXE PONTA E BOLSA, DIAMETRO NOMINAL DE 1100 MM                                                                                                                                                                                                                                                                                                                                                                                          </v>
          </cell>
          <cell r="C12140" t="str">
            <v xml:space="preserve">M     </v>
          </cell>
          <cell r="D12140" t="str">
            <v>AS</v>
          </cell>
          <cell r="E12140" t="str">
            <v>840,05</v>
          </cell>
        </row>
        <row r="12141">
          <cell r="A12141">
            <v>12574</v>
          </cell>
          <cell r="B12141" t="str">
            <v xml:space="preserve">TUBO DE CONCRETO ARMADO PARA AGUAS PLUVIAIS, CLASSE PA-3, COM ENCAIXE PONTA E BOLSA, DIAMETRO NOMINAL DE 1200 MM                                                                                                                                                                                                                                                                                                                                                                                          </v>
          </cell>
          <cell r="C12141" t="str">
            <v xml:space="preserve">M     </v>
          </cell>
          <cell r="D12141" t="str">
            <v>AS</v>
          </cell>
          <cell r="E12141" t="str">
            <v>1.015,73</v>
          </cell>
        </row>
        <row r="12142">
          <cell r="A12142">
            <v>12575</v>
          </cell>
          <cell r="B12142" t="str">
            <v xml:space="preserve">TUBO DE CONCRETO ARMADO PARA AGUAS PLUVIAIS, CLASSE PA-3, COM ENCAIXE PONTA E BOLSA, DIAMETRO NOMINAL DE 1500 MM                                                                                                                                                                                                                                                                                                                                                                                          </v>
          </cell>
          <cell r="C12142" t="str">
            <v xml:space="preserve">M     </v>
          </cell>
          <cell r="D12142" t="str">
            <v>AS</v>
          </cell>
          <cell r="E12142" t="str">
            <v>1.542,55</v>
          </cell>
        </row>
        <row r="12143">
          <cell r="A12143">
            <v>12576</v>
          </cell>
          <cell r="B12143" t="str">
            <v xml:space="preserve">TUBO DE CONCRETO ARMADO PARA AGUAS PLUVIAIS, CLASSE PA-3, COM ENCAIXE PONTA E BOLSA, DIAMETRO NOMINAL DE 400 MM                                                                                                                                                                                                                                                                                                                                                                                           </v>
          </cell>
          <cell r="C12143" t="str">
            <v xml:space="preserve">M     </v>
          </cell>
          <cell r="D12143" t="str">
            <v>AS</v>
          </cell>
          <cell r="E12143" t="str">
            <v>186,67</v>
          </cell>
        </row>
        <row r="12144">
          <cell r="A12144">
            <v>12577</v>
          </cell>
          <cell r="B12144" t="str">
            <v xml:space="preserve">TUBO DE CONCRETO ARMADO PARA AGUAS PLUVIAIS, CLASSE PA-3, COM ENCAIXE PONTA E BOLSA, DIAMETRO NOMINAL DE 500 MM                                                                                                                                                                                                                                                                                                                                                                                           </v>
          </cell>
          <cell r="C12144" t="str">
            <v xml:space="preserve">M     </v>
          </cell>
          <cell r="D12144" t="str">
            <v>AS</v>
          </cell>
          <cell r="E12144" t="str">
            <v>251,52</v>
          </cell>
        </row>
        <row r="12145">
          <cell r="A12145">
            <v>12578</v>
          </cell>
          <cell r="B12145" t="str">
            <v xml:space="preserve">TUBO DE CONCRETO ARMADO PARA AGUAS PLUVIAIS, CLASSE PA-3, COM ENCAIXE PONTA E BOLSA, DIAMETRO NOMINAL DE 600 MM                                                                                                                                                                                                                                                                                                                                                                                           </v>
          </cell>
          <cell r="C12145" t="str">
            <v xml:space="preserve">M     </v>
          </cell>
          <cell r="D12145" t="str">
            <v>AS</v>
          </cell>
          <cell r="E12145" t="str">
            <v>304,58</v>
          </cell>
        </row>
        <row r="12146">
          <cell r="A12146">
            <v>12579</v>
          </cell>
          <cell r="B12146" t="str">
            <v xml:space="preserve">TUBO DE CONCRETO ARMADO PARA AGUAS PLUVIAIS, CLASSE PA-3, COM ENCAIXE PONTA E BOLSA, DIAMETRO NOMINAL DE 700 MM                                                                                                                                                                                                                                                                                                                                                                                           </v>
          </cell>
          <cell r="C12146" t="str">
            <v xml:space="preserve">M     </v>
          </cell>
          <cell r="D12146" t="str">
            <v>AS</v>
          </cell>
          <cell r="E12146" t="str">
            <v>524,66</v>
          </cell>
        </row>
        <row r="12147">
          <cell r="A12147">
            <v>12580</v>
          </cell>
          <cell r="B12147" t="str">
            <v xml:space="preserve">TUBO DE CONCRETO ARMADO PARA AGUAS PLUVIAIS, CLASSE PA-3, COM ENCAIXE PONTA E BOLSA, DIAMETRO NOMINAL DE 800 MM                                                                                                                                                                                                                                                                                                                                                                                           </v>
          </cell>
          <cell r="C12147" t="str">
            <v xml:space="preserve">M     </v>
          </cell>
          <cell r="D12147" t="str">
            <v>AS</v>
          </cell>
          <cell r="E12147" t="str">
            <v>546,67</v>
          </cell>
        </row>
        <row r="12148">
          <cell r="A12148">
            <v>12581</v>
          </cell>
          <cell r="B12148" t="str">
            <v xml:space="preserve">TUBO DE CONCRETO ARMADO PARA AGUAS PLUVIAIS, CLASSE PA-3, COM ENCAIXE PONTA E BOLSA, DIAMETRO NOMINAL DE 900 MM                                                                                                                                                                                                                                                                                                                                                                                           </v>
          </cell>
          <cell r="C12148" t="str">
            <v xml:space="preserve">M     </v>
          </cell>
          <cell r="D12148" t="str">
            <v>AS</v>
          </cell>
          <cell r="E12148" t="str">
            <v>585,58</v>
          </cell>
        </row>
        <row r="12149">
          <cell r="A12149">
            <v>7720</v>
          </cell>
          <cell r="B12149" t="str">
            <v xml:space="preserve">TUBO DE CONCRETO ARMADO PARA ESGOTO SANITARIO, CLASSE EA-2, COM ENCAIXE PONTA E BOLSA, COM JUNTA ELASTICA, DIAMETRO NOMINAL DE 1000 MM                                                                                                                                                                                                                                                                                                                                                                    </v>
          </cell>
          <cell r="C12149" t="str">
            <v xml:space="preserve">M     </v>
          </cell>
          <cell r="D12149" t="str">
            <v>AS</v>
          </cell>
          <cell r="E12149" t="str">
            <v>915,70</v>
          </cell>
        </row>
        <row r="12150">
          <cell r="A12150">
            <v>40335</v>
          </cell>
          <cell r="B12150" t="str">
            <v xml:space="preserve">TUBO DE CONCRETO ARMADO PARA ESGOTO SANITARIO, CLASSE EA-2, COM ENCAIXE PONTA E BOLSA, COM JUNTA ELASTICA, DIAMETRO NOMINAL DE 300 MM                                                                                                                                                                                                                                                                                                                                                                     </v>
          </cell>
          <cell r="C12150" t="str">
            <v xml:space="preserve">M     </v>
          </cell>
          <cell r="D12150" t="str">
            <v>AS</v>
          </cell>
          <cell r="E12150" t="str">
            <v>191,59</v>
          </cell>
        </row>
        <row r="12151">
          <cell r="A12151">
            <v>7740</v>
          </cell>
          <cell r="B12151" t="str">
            <v xml:space="preserve">TUBO DE CONCRETO ARMADO PARA ESGOTO SANITARIO, CLASSE EA-2, COM ENCAIXE PONTA E BOLSA, COM JUNTA ELASTICA, DIAMETRO NOMINAL DE 400 MM                                                                                                                                                                                                                                                                                                                                                                     </v>
          </cell>
          <cell r="C12151" t="str">
            <v xml:space="preserve">M     </v>
          </cell>
          <cell r="D12151" t="str">
            <v>AS</v>
          </cell>
          <cell r="E12151" t="str">
            <v>196,50</v>
          </cell>
        </row>
        <row r="12152">
          <cell r="A12152">
            <v>7741</v>
          </cell>
          <cell r="B12152" t="str">
            <v xml:space="preserve">TUBO DE CONCRETO ARMADO PARA ESGOTO SANITARIO, CLASSE EA-2, COM ENCAIXE PONTA E BOLSA, COM JUNTA ELASTICA, DIAMETRO NOMINAL DE 500 MM                                                                                                                                                                                                                                                                                                                                                                     </v>
          </cell>
          <cell r="C12152" t="str">
            <v xml:space="preserve">M     </v>
          </cell>
          <cell r="D12152" t="str">
            <v>AS</v>
          </cell>
          <cell r="E12152" t="str">
            <v>363,53</v>
          </cell>
        </row>
        <row r="12153">
          <cell r="A12153">
            <v>7774</v>
          </cell>
          <cell r="B12153" t="str">
            <v xml:space="preserve">TUBO DE CONCRETO ARMADO PARA ESGOTO SANITARIO, CLASSE EA-2, COM ENCAIXE PONTA E BOLSA, COM JUNTA ELASTICA, DIAMETRO NOMINAL DE 600 MM                                                                                                                                                                                                                                                                                                                                                                     </v>
          </cell>
          <cell r="C12153" t="str">
            <v xml:space="preserve">M     </v>
          </cell>
          <cell r="D12153" t="str">
            <v>AS</v>
          </cell>
          <cell r="E12153" t="str">
            <v>446,06</v>
          </cell>
        </row>
        <row r="12154">
          <cell r="A12154">
            <v>7744</v>
          </cell>
          <cell r="B12154" t="str">
            <v xml:space="preserve">TUBO DE CONCRETO ARMADO PARA ESGOTO SANITARIO, CLASSE EA-2, COM ENCAIXE PONTA E BOLSA, COM JUNTA ELASTICA, DIAMETRO NOMINAL DE 700 MM                                                                                                                                                                                                                                                                                                                                                                     </v>
          </cell>
          <cell r="C12154" t="str">
            <v xml:space="preserve">M     </v>
          </cell>
          <cell r="D12154" t="str">
            <v>AS</v>
          </cell>
          <cell r="E12154" t="str">
            <v>582,63</v>
          </cell>
        </row>
        <row r="12155">
          <cell r="A12155">
            <v>7773</v>
          </cell>
          <cell r="B12155" t="str">
            <v xml:space="preserve">TUBO DE CONCRETO ARMADO PARA ESGOTO SANITARIO, CLASSE EA-2, COM ENCAIXE PONTA E BOLSA, COM JUNTA ELASTICA, DIAMETRO NOMINAL DE 800 MM                                                                                                                                                                                                                                                                                                                                                                     </v>
          </cell>
          <cell r="C12155" t="str">
            <v xml:space="preserve">M     </v>
          </cell>
          <cell r="D12155" t="str">
            <v>AS</v>
          </cell>
          <cell r="E12155" t="str">
            <v>595,50</v>
          </cell>
        </row>
        <row r="12156">
          <cell r="A12156">
            <v>7754</v>
          </cell>
          <cell r="B12156" t="str">
            <v xml:space="preserve">TUBO DE CONCRETO ARMADO PARA ESGOTO SANITARIO, CLASSE EA-2, COM ENCAIXE PONTA E BOLSA, COM JUNTA ELASTICA, DIAMETRO NOMINAL DE 900 MM                                                                                                                                                                                                                                                                                                                                                                     </v>
          </cell>
          <cell r="C12156" t="str">
            <v xml:space="preserve">M     </v>
          </cell>
          <cell r="D12156" t="str">
            <v>AS</v>
          </cell>
          <cell r="E12156" t="str">
            <v>902,93</v>
          </cell>
        </row>
        <row r="12157">
          <cell r="A12157">
            <v>7735</v>
          </cell>
          <cell r="B12157" t="str">
            <v xml:space="preserve">TUBO DE CONCRETO ARMADO PARA ESGOTO SANITARIO, CLASSE EA-3, COM ENCAIXE PONTA E BOLSA, COM JUNTA ELASTICA, DIAMETRO NOMINAL DE 1000 MM                                                                                                                                                                                                                                                                                                                                                                    </v>
          </cell>
          <cell r="C12157" t="str">
            <v xml:space="preserve">M     </v>
          </cell>
          <cell r="D12157" t="str">
            <v>AS</v>
          </cell>
          <cell r="E12157" t="str">
            <v>1.169,20</v>
          </cell>
        </row>
        <row r="12158">
          <cell r="A12158">
            <v>7755</v>
          </cell>
          <cell r="B12158" t="str">
            <v xml:space="preserve">TUBO DE CONCRETO ARMADO PARA ESGOTO SANITARIO, CLASSE EA-3, COM ENCAIXE PONTA E BOLSA, COM JUNTA ELASTICA, DIAMETRO NOMINAL DE 400 MM                                                                                                                                                                                                                                                                                                                                                                     </v>
          </cell>
          <cell r="C12158" t="str">
            <v xml:space="preserve">M     </v>
          </cell>
          <cell r="D12158" t="str">
            <v>AS</v>
          </cell>
          <cell r="E12158" t="str">
            <v>231,87</v>
          </cell>
        </row>
        <row r="12159">
          <cell r="A12159">
            <v>7776</v>
          </cell>
          <cell r="B12159" t="str">
            <v xml:space="preserve">TUBO DE CONCRETO ARMADO PARA ESGOTO SANITARIO, CLASSE EA-3, COM ENCAIXE PONTA E BOLSA, COM JUNTA ELASTICA, DIAMETRO NOMINAL DE 500 MM                                                                                                                                                                                                                                                                                                                                                                     </v>
          </cell>
          <cell r="C12159" t="str">
            <v xml:space="preserve">M     </v>
          </cell>
          <cell r="D12159" t="str">
            <v>AS</v>
          </cell>
          <cell r="E12159" t="str">
            <v>483,40</v>
          </cell>
        </row>
        <row r="12160">
          <cell r="A12160">
            <v>7743</v>
          </cell>
          <cell r="B12160" t="str">
            <v xml:space="preserve">TUBO DE CONCRETO ARMADO PARA ESGOTO SANITARIO, CLASSE EA-3, COM ENCAIXE PONTA E BOLSA, COM JUNTA ELASTICA, DIAMETRO NOMINAL DE 600 MM                                                                                                                                                                                                                                                                                                                                                                     </v>
          </cell>
          <cell r="C12160" t="str">
            <v xml:space="preserve">M     </v>
          </cell>
          <cell r="D12160" t="str">
            <v>AS</v>
          </cell>
          <cell r="E12160" t="str">
            <v>511,89</v>
          </cell>
        </row>
        <row r="12161">
          <cell r="A12161">
            <v>7733</v>
          </cell>
          <cell r="B12161" t="str">
            <v xml:space="preserve">TUBO DE CONCRETO ARMADO PARA ESGOTO SANITARIO, CLASSE EA-3, COM ENCAIXE PONTA E BOLSA, COM JUNTA ELASTICA, DIAMETRO NOMINAL DE 700 MM                                                                                                                                                                                                                                                                                                                                                                     </v>
          </cell>
          <cell r="C12161" t="str">
            <v xml:space="preserve">M     </v>
          </cell>
          <cell r="D12161" t="str">
            <v>AS</v>
          </cell>
          <cell r="E12161" t="str">
            <v>668,11</v>
          </cell>
        </row>
        <row r="12162">
          <cell r="A12162">
            <v>7775</v>
          </cell>
          <cell r="B12162" t="str">
            <v xml:space="preserve">TUBO DE CONCRETO ARMADO PARA ESGOTO SANITARIO, CLASSE EA-3, COM ENCAIXE PONTA E BOLSA, COM JUNTA ELASTICA, DIAMETRO NOMINAL DE 800 MM                                                                                                                                                                                                                                                                                                                                                                     </v>
          </cell>
          <cell r="C12162" t="str">
            <v xml:space="preserve">M     </v>
          </cell>
          <cell r="D12162" t="str">
            <v>AS</v>
          </cell>
          <cell r="E12162" t="str">
            <v>731,97</v>
          </cell>
        </row>
        <row r="12163">
          <cell r="A12163">
            <v>7734</v>
          </cell>
          <cell r="B12163" t="str">
            <v xml:space="preserve">TUBO DE CONCRETO ARMADO PARA ESGOTO SANITARIO, CLASSE EA-3, COM ENCAIXE PONTA E BOLSA, COM JUNTA ELASTICA, DIAMETRO NOMINAL DE 900 MM                                                                                                                                                                                                                                                                                                                                                                     </v>
          </cell>
          <cell r="C12163" t="str">
            <v xml:space="preserve">M     </v>
          </cell>
          <cell r="D12163" t="str">
            <v>AS</v>
          </cell>
          <cell r="E12163" t="str">
            <v>1.036,55</v>
          </cell>
        </row>
        <row r="12164">
          <cell r="A12164">
            <v>37449</v>
          </cell>
          <cell r="B12164" t="str">
            <v xml:space="preserve">TUBO DE CONCRETO SIMPLES PARA AGUAS PLUVIAIS, CLASSE PS1, COM ENCAIXE MACHO E FEMEA, DIAMETRO NOMINAL DE 200 MM                                                                                                                                                                                                                                                                                                                                                                                           </v>
          </cell>
          <cell r="C12164" t="str">
            <v xml:space="preserve">M     </v>
          </cell>
          <cell r="D12164" t="str">
            <v>AS</v>
          </cell>
          <cell r="E12164" t="str">
            <v>36,86</v>
          </cell>
        </row>
        <row r="12165">
          <cell r="A12165">
            <v>37450</v>
          </cell>
          <cell r="B12165" t="str">
            <v xml:space="preserve">TUBO DE CONCRETO SIMPLES PARA AGUAS PLUVIAIS, CLASSE PS1, COM ENCAIXE MACHO E FEMEA, DIAMETRO NOMINAL DE 300 MM                                                                                                                                                                                                                                                                                                                                                                                           </v>
          </cell>
          <cell r="C12165" t="str">
            <v xml:space="preserve">M     </v>
          </cell>
          <cell r="D12165" t="str">
            <v>AS</v>
          </cell>
          <cell r="E12165" t="str">
            <v>51,61</v>
          </cell>
        </row>
        <row r="12166">
          <cell r="A12166">
            <v>37451</v>
          </cell>
          <cell r="B12166" t="str">
            <v xml:space="preserve">TUBO DE CONCRETO SIMPLES PARA AGUAS PLUVIAIS, CLASSE PS1, COM ENCAIXE MACHO E FEMEA, DIAMETRO NOMINAL DE 400 MM                                                                                                                                                                                                                                                                                                                                                                                           </v>
          </cell>
          <cell r="C12166" t="str">
            <v xml:space="preserve">M     </v>
          </cell>
          <cell r="D12166" t="str">
            <v>AS</v>
          </cell>
          <cell r="E12166" t="str">
            <v>72,05</v>
          </cell>
        </row>
        <row r="12167">
          <cell r="A12167">
            <v>37452</v>
          </cell>
          <cell r="B12167" t="str">
            <v xml:space="preserve">TUBO DE CONCRETO SIMPLES PARA AGUAS PLUVIAIS, CLASSE PS1, COM ENCAIXE MACHO E FEMEA, DIAMETRO NOMINAL DE 500 MM                                                                                                                                                                                                                                                                                                                                                                                           </v>
          </cell>
          <cell r="C12167" t="str">
            <v xml:space="preserve">M     </v>
          </cell>
          <cell r="D12167" t="str">
            <v>AS</v>
          </cell>
          <cell r="E12167" t="str">
            <v>104,72</v>
          </cell>
        </row>
        <row r="12168">
          <cell r="A12168">
            <v>37453</v>
          </cell>
          <cell r="B12168" t="str">
            <v xml:space="preserve">TUBO DE CONCRETO SIMPLES PARA AGUAS PLUVIAIS, CLASSE PS1, COM ENCAIXE MACHO E FEMEA, DIAMETRO NOMINAL DE 600 MM                                                                                                                                                                                                                                                                                                                                                                                           </v>
          </cell>
          <cell r="C12168" t="str">
            <v xml:space="preserve">M     </v>
          </cell>
          <cell r="D12168" t="str">
            <v>AS</v>
          </cell>
          <cell r="E12168" t="str">
            <v>120,60</v>
          </cell>
        </row>
        <row r="12169">
          <cell r="A12169">
            <v>7778</v>
          </cell>
          <cell r="B12169" t="str">
            <v xml:space="preserve">TUBO DE CONCRETO SIMPLES PARA AGUAS PLUVIAIS, CLASSE PS1, COM ENCAIXE PONTA E BOLSA, DIAMETRO NOMINAL DE 200 MM                                                                                                                                                                                                                                                                                                                                                                                           </v>
          </cell>
          <cell r="C12169" t="str">
            <v xml:space="preserve">M     </v>
          </cell>
          <cell r="D12169" t="str">
            <v>AS</v>
          </cell>
          <cell r="E12169" t="str">
            <v>45,24</v>
          </cell>
        </row>
        <row r="12170">
          <cell r="A12170">
            <v>7796</v>
          </cell>
          <cell r="B12170" t="str">
            <v xml:space="preserve">TUBO DE CONCRETO SIMPLES PARA AGUAS PLUVIAIS, CLASSE PS1, COM ENCAIXE PONTA E BOLSA, DIAMETRO NOMINAL DE 300 MM                                                                                                                                                                                                                                                                                                                                                                                           </v>
          </cell>
          <cell r="C12170" t="str">
            <v xml:space="preserve">M     </v>
          </cell>
          <cell r="D12170" t="str">
            <v>AS</v>
          </cell>
          <cell r="E12170" t="str">
            <v>62,00</v>
          </cell>
        </row>
        <row r="12171">
          <cell r="A12171">
            <v>7781</v>
          </cell>
          <cell r="B12171" t="str">
            <v xml:space="preserve">TUBO DE CONCRETO SIMPLES PARA AGUAS PLUVIAIS, CLASSE PS1, COM ENCAIXE PONTA E BOLSA, DIAMETRO NOMINAL DE 400 MM                                                                                                                                                                                                                                                                                                                                                                                           </v>
          </cell>
          <cell r="C12171" t="str">
            <v xml:space="preserve">M     </v>
          </cell>
          <cell r="D12171" t="str">
            <v>AS</v>
          </cell>
          <cell r="E12171" t="str">
            <v>73,26</v>
          </cell>
        </row>
        <row r="12172">
          <cell r="A12172">
            <v>7795</v>
          </cell>
          <cell r="B12172" t="str">
            <v xml:space="preserve">TUBO DE CONCRETO SIMPLES PARA AGUAS PLUVIAIS, CLASSE PS1, COM ENCAIXE PONTA E BOLSA, DIAMETRO NOMINAL DE 500 MM                                                                                                                                                                                                                                                                                                                                                                                           </v>
          </cell>
          <cell r="C12172" t="str">
            <v xml:space="preserve">M     </v>
          </cell>
          <cell r="D12172" t="str">
            <v>AS</v>
          </cell>
          <cell r="E12172" t="str">
            <v>109,04</v>
          </cell>
        </row>
        <row r="12173">
          <cell r="A12173">
            <v>7791</v>
          </cell>
          <cell r="B12173" t="str">
            <v xml:space="preserve">TUBO DE CONCRETO SIMPLES PARA AGUAS PLUVIAIS, CLASSE PS1, COM ENCAIXE PONTA E BOLSA, DIAMETRO NOMINAL DE 600 MM                                                                                                                                                                                                                                                                                                                                                                                           </v>
          </cell>
          <cell r="C12173" t="str">
            <v xml:space="preserve">M     </v>
          </cell>
          <cell r="D12173" t="str">
            <v>AS</v>
          </cell>
          <cell r="E12173" t="str">
            <v>130,53</v>
          </cell>
        </row>
        <row r="12174">
          <cell r="A12174">
            <v>7783</v>
          </cell>
          <cell r="B12174" t="str">
            <v xml:space="preserve">TUBO DE CONCRETO SIMPLES PARA AGUAS PLUVIAIS, CLASSE PS2, COM ENCAIXE PONTA E BOLSA, DIAMETRO NOMINAL DE 200 MM                                                                                                                                                                                                                                                                                                                                                                                           </v>
          </cell>
          <cell r="C12174" t="str">
            <v xml:space="preserve">M     </v>
          </cell>
          <cell r="D12174" t="str">
            <v>AS</v>
          </cell>
          <cell r="E12174" t="str">
            <v>46,25</v>
          </cell>
        </row>
        <row r="12175">
          <cell r="A12175">
            <v>7790</v>
          </cell>
          <cell r="B12175" t="str">
            <v xml:space="preserve">TUBO DE CONCRETO SIMPLES PARA AGUAS PLUVIAIS, CLASSE PS2, COM ENCAIXE PONTA E BOLSA, DIAMETRO NOMINAL DE 300 MM                                                                                                                                                                                                                                                                                                                                                                                           </v>
          </cell>
          <cell r="C12175" t="str">
            <v xml:space="preserve">M     </v>
          </cell>
          <cell r="D12175" t="str">
            <v>AS</v>
          </cell>
          <cell r="E12175" t="str">
            <v>72,89</v>
          </cell>
        </row>
        <row r="12176">
          <cell r="A12176">
            <v>7785</v>
          </cell>
          <cell r="B12176" t="str">
            <v xml:space="preserve">TUBO DE CONCRETO SIMPLES PARA AGUAS PLUVIAIS, CLASSE PS2, COM ENCAIXE PONTA E BOLSA, DIAMETRO NOMINAL DE 400 MM                                                                                                                                                                                                                                                                                                                                                                                           </v>
          </cell>
          <cell r="C12176" t="str">
            <v xml:space="preserve">M     </v>
          </cell>
          <cell r="D12176" t="str">
            <v>AS</v>
          </cell>
          <cell r="E12176" t="str">
            <v>80,43</v>
          </cell>
        </row>
        <row r="12177">
          <cell r="A12177">
            <v>7792</v>
          </cell>
          <cell r="B12177" t="str">
            <v xml:space="preserve">TUBO DE CONCRETO SIMPLES PARA AGUAS PLUVIAIS, CLASSE PS2, COM ENCAIXE PONTA E BOLSA, DIAMETRO NOMINAL DE 500 MM                                                                                                                                                                                                                                                                                                                                                                                           </v>
          </cell>
          <cell r="C12177" t="str">
            <v xml:space="preserve">M     </v>
          </cell>
          <cell r="D12177" t="str">
            <v>AS</v>
          </cell>
          <cell r="E12177" t="str">
            <v>114,07</v>
          </cell>
        </row>
        <row r="12178">
          <cell r="A12178">
            <v>7793</v>
          </cell>
          <cell r="B12178" t="str">
            <v xml:space="preserve">TUBO DE CONCRETO SIMPLES PARA AGUAS PLUVIAIS, CLASSE PS2, COM ENCAIXE PONTA E BOLSA, DIAMETRO NOMINAL DE 600 MM                                                                                                                                                                                                                                                                                                                                                                                           </v>
          </cell>
          <cell r="C12178" t="str">
            <v xml:space="preserve">M     </v>
          </cell>
          <cell r="D12178" t="str">
            <v>AS</v>
          </cell>
          <cell r="E12178" t="str">
            <v>134,72</v>
          </cell>
        </row>
        <row r="12179">
          <cell r="A12179">
            <v>13159</v>
          </cell>
          <cell r="B12179" t="str">
            <v xml:space="preserve">TUBO DE CONCRETO SIMPLES PARA ESGOTO SANITARIO, CLASSE ES, COM ENCAIXE PONTA E BOLSA, COM JUNTA ELASTICA, DIAMETRO NOMINAL DE 400 MM                                                                                                                                                                                                                                                                                                                                                                      </v>
          </cell>
          <cell r="C12179" t="str">
            <v xml:space="preserve">M     </v>
          </cell>
          <cell r="D12179" t="str">
            <v>AS</v>
          </cell>
          <cell r="E12179" t="str">
            <v>117,29</v>
          </cell>
        </row>
        <row r="12180">
          <cell r="A12180">
            <v>13168</v>
          </cell>
          <cell r="B12180" t="str">
            <v xml:space="preserve">TUBO DE CONCRETO SIMPLES PARA ESGOTO SANITARIO, CLASSE ES, COM ENCAIXE PONTA E BOLSA, COM JUNTA ELASTICA, DIAMETRO NOMINAL DE 500 MM                                                                                                                                                                                                                                                                                                                                                                      </v>
          </cell>
          <cell r="C12180" t="str">
            <v xml:space="preserve">M     </v>
          </cell>
          <cell r="D12180" t="str">
            <v>AS</v>
          </cell>
          <cell r="E12180" t="str">
            <v>142,43</v>
          </cell>
        </row>
        <row r="12181">
          <cell r="A12181">
            <v>13173</v>
          </cell>
          <cell r="B12181" t="str">
            <v xml:space="preserve">TUBO DE CONCRETO SIMPLES PARA ESGOTO SANITARIO, CLASSE ES, COM ENCAIXE PONTA E BOLSA, COM JUNTA ELASTICA, DIAMETRO NOMINAL DE 600 MM                                                                                                                                                                                                                                                                                                                                                                      </v>
          </cell>
          <cell r="C12181" t="str">
            <v xml:space="preserve">M     </v>
          </cell>
          <cell r="D12181" t="str">
            <v>AS</v>
          </cell>
          <cell r="E12181" t="str">
            <v>192,70</v>
          </cell>
        </row>
        <row r="12182">
          <cell r="A12182">
            <v>12583</v>
          </cell>
          <cell r="B12182" t="str">
            <v xml:space="preserve">TUBO DE CONCRETO SIMPLES POROSO PARA DRENAGEM (DRENO POROSO), COM ENCAIXE MACHO E FEMEA, DIAMETRO NOMINAL DE 200 MM                                                                                                                                                                                                                                                                                                                                                                                       </v>
          </cell>
          <cell r="C12182" t="str">
            <v xml:space="preserve">M     </v>
          </cell>
          <cell r="D12182" t="str">
            <v>AS</v>
          </cell>
          <cell r="E12182" t="str">
            <v>38,54</v>
          </cell>
        </row>
        <row r="12183">
          <cell r="A12183">
            <v>12584</v>
          </cell>
          <cell r="B12183" t="str">
            <v xml:space="preserve">TUBO DE CONCRETO SIMPLES POROSO PARA DRENAGEM (DRENO POROSO), COM ENCAIXE MACHO E FEMEA, DIAMETRO NOMINAL DE 300 MM                                                                                                                                                                                                                                                                                                                                                                                       </v>
          </cell>
          <cell r="C12183" t="str">
            <v xml:space="preserve">M     </v>
          </cell>
          <cell r="D12183" t="str">
            <v>AS</v>
          </cell>
          <cell r="E12183" t="str">
            <v>50,27</v>
          </cell>
        </row>
        <row r="12184">
          <cell r="A12184">
            <v>12613</v>
          </cell>
          <cell r="B12184" t="str">
            <v xml:space="preserve">TUBO DE DESCARGA, TIPO BENGALA, PARA LIGACAO CAIXA DE DESCARGA - EMBUTIR, PVC, 40 MM X 150 CM                                                                                                                                                                                                                                                                                                                                                                                                             </v>
          </cell>
          <cell r="C12184" t="str">
            <v xml:space="preserve">UN    </v>
          </cell>
          <cell r="D12184" t="str">
            <v>CR</v>
          </cell>
          <cell r="E12184" t="str">
            <v>12,24</v>
          </cell>
        </row>
        <row r="12185">
          <cell r="A12185">
            <v>1031</v>
          </cell>
          <cell r="B12185" t="str">
            <v xml:space="preserve">TUBO DE DESCIDA EXTERNO, DE PVC, PARA CAIXA DE DESCARGA EXTERNA ALTA - DIAMETRO DE 40 MM E ALTURA DE APROXIMADAMENTE 1,55 M                                                                                                                                                                                                                                                                                                                                                                               </v>
          </cell>
          <cell r="C12185" t="str">
            <v xml:space="preserve">UN    </v>
          </cell>
          <cell r="D12185" t="str">
            <v>CR</v>
          </cell>
          <cell r="E12185" t="str">
            <v>14,24</v>
          </cell>
        </row>
        <row r="12186">
          <cell r="A12186">
            <v>39707</v>
          </cell>
          <cell r="B12186" t="str">
            <v xml:space="preserve">TUBO DE ESPUMA DE POLIETILENO EXPANDIDO FLEXIVEL PARA ISOLAMENTO TERMICO DE TUBULACAO DE AR CONDICIONADO, AGUA QUENTE,  DN 1 1/2", E= 10 MM                                                                                                                                                                                                                                                                                                                                                               </v>
          </cell>
          <cell r="C12186" t="str">
            <v xml:space="preserve">M     </v>
          </cell>
          <cell r="D12186" t="str">
            <v>AS</v>
          </cell>
          <cell r="E12186" t="str">
            <v>4,21</v>
          </cell>
        </row>
        <row r="12187">
          <cell r="A12187">
            <v>39708</v>
          </cell>
          <cell r="B12187" t="str">
            <v xml:space="preserve">TUBO DE ESPUMA DE POLIETILENO EXPANDIDO FLEXIVEL PARA ISOLAMENTO TERMICO DE TUBULACAO DE AR CONDICIONADO, AGUA QUENTE,  DN 1 1/4", E= 10 MM                                                                                                                                                                                                                                                                                                                                                               </v>
          </cell>
          <cell r="C12187" t="str">
            <v xml:space="preserve">M     </v>
          </cell>
          <cell r="D12187" t="str">
            <v>AS</v>
          </cell>
          <cell r="E12187" t="str">
            <v>4,08</v>
          </cell>
        </row>
        <row r="12188">
          <cell r="A12188">
            <v>39710</v>
          </cell>
          <cell r="B12188" t="str">
            <v xml:space="preserve">TUBO DE ESPUMA DE POLIETILENO EXPANDIDO FLEXIVEL PARA ISOLAMENTO TERMICO DE TUBULACAO DE AR CONDICIONADO, AGUA QUENTE,  DN 1 1/8", E= 10 MM                                                                                                                                                                                                                                                                                                                                                               </v>
          </cell>
          <cell r="C12188" t="str">
            <v xml:space="preserve">M     </v>
          </cell>
          <cell r="D12188" t="str">
            <v>AS</v>
          </cell>
          <cell r="E12188" t="str">
            <v>2,87</v>
          </cell>
        </row>
        <row r="12189">
          <cell r="A12189">
            <v>39709</v>
          </cell>
          <cell r="B12189" t="str">
            <v xml:space="preserve">TUBO DE ESPUMA DE POLIETILENO EXPANDIDO FLEXIVEL PARA ISOLAMENTO TERMICO DE TUBULACAO DE AR CONDICIONADO, AGUA QUENTE,  DN 1 3/8", E= 10 MM                                                                                                                                                                                                                                                                                                                                                               </v>
          </cell>
          <cell r="C12189" t="str">
            <v xml:space="preserve">M     </v>
          </cell>
          <cell r="D12189" t="str">
            <v>AS</v>
          </cell>
          <cell r="E12189" t="str">
            <v>3,99</v>
          </cell>
        </row>
        <row r="12190">
          <cell r="A12190">
            <v>39711</v>
          </cell>
          <cell r="B12190" t="str">
            <v xml:space="preserve">TUBO DE ESPUMA DE POLIETILENO EXPANDIDO FLEXIVEL PARA ISOLAMENTO TERMICO DE TUBULACAO DE AR CONDICIONADO, AGUA QUENTE,  DN 1 5/8", E= 10 MM                                                                                                                                                                                                                                                                                                                                                               </v>
          </cell>
          <cell r="C12190" t="str">
            <v xml:space="preserve">M     </v>
          </cell>
          <cell r="D12190" t="str">
            <v>AS</v>
          </cell>
          <cell r="E12190" t="str">
            <v>4,48</v>
          </cell>
        </row>
        <row r="12191">
          <cell r="A12191">
            <v>39712</v>
          </cell>
          <cell r="B12191" t="str">
            <v xml:space="preserve">TUBO DE ESPUMA DE POLIETILENO EXPANDIDO FLEXIVEL PARA ISOLAMENTO TERMICO DE TUBULACAO DE AR CONDICIONADO, AGUA QUENTE,  DN 1/2", E= 10 MM                                                                                                                                                                                                                                                                                                                                                                 </v>
          </cell>
          <cell r="C12191" t="str">
            <v xml:space="preserve">M     </v>
          </cell>
          <cell r="D12191" t="str">
            <v>AS</v>
          </cell>
          <cell r="E12191" t="str">
            <v>1,57</v>
          </cell>
        </row>
        <row r="12192">
          <cell r="A12192">
            <v>39713</v>
          </cell>
          <cell r="B12192" t="str">
            <v xml:space="preserve">TUBO DE ESPUMA DE POLIETILENO EXPANDIDO FLEXIVEL PARA ISOLAMENTO TERMICO DE TUBULACAO DE AR CONDICIONADO, AGUA QUENTE,  DN 1/4", E= 10 MM                                                                                                                                                                                                                                                                                                                                                                 </v>
          </cell>
          <cell r="C12192" t="str">
            <v xml:space="preserve">M     </v>
          </cell>
          <cell r="D12192" t="str">
            <v>AS</v>
          </cell>
          <cell r="E12192" t="str">
            <v>1,24</v>
          </cell>
        </row>
        <row r="12193">
          <cell r="A12193">
            <v>39714</v>
          </cell>
          <cell r="B12193" t="str">
            <v xml:space="preserve">TUBO DE ESPUMA DE POLIETILENO EXPANDIDO FLEXIVEL PARA ISOLAMENTO TERMICO DE TUBULACAO DE AR CONDICIONADO, AGUA QUENTE,  DN 1", E= 10 MM                                                                                                                                                                                                                                                                                                                                                                   </v>
          </cell>
          <cell r="C12193" t="str">
            <v xml:space="preserve">M     </v>
          </cell>
          <cell r="D12193" t="str">
            <v>AS</v>
          </cell>
          <cell r="E12193" t="str">
            <v>2,84</v>
          </cell>
        </row>
        <row r="12194">
          <cell r="A12194">
            <v>39715</v>
          </cell>
          <cell r="B12194" t="str">
            <v xml:space="preserve">TUBO DE ESPUMA DE POLIETILENO EXPANDIDO FLEXIVEL PARA ISOLAMENTO TERMICO DE TUBULACAO DE AR CONDICIONADO, AGUA QUENTE,  DN 3/4", E= 10 MM                                                                                                                                                                                                                                                                                                                                                                 </v>
          </cell>
          <cell r="C12194" t="str">
            <v xml:space="preserve">M     </v>
          </cell>
          <cell r="D12194" t="str">
            <v>AS</v>
          </cell>
          <cell r="E12194" t="str">
            <v>2,02</v>
          </cell>
        </row>
        <row r="12195">
          <cell r="A12195">
            <v>39716</v>
          </cell>
          <cell r="B12195" t="str">
            <v xml:space="preserve">TUBO DE ESPUMA DE POLIETILENO EXPANDIDO FLEXIVEL PARA ISOLAMENTO TERMICO DE TUBULACAO DE AR CONDICIONADO, AGUA QUENTE,  DN 3/8", E= 10 MM                                                                                                                                                                                                                                                                                                                                                                 </v>
          </cell>
          <cell r="C12195" t="str">
            <v xml:space="preserve">M     </v>
          </cell>
          <cell r="D12195" t="str">
            <v>AS</v>
          </cell>
          <cell r="E12195" t="str">
            <v>1,53</v>
          </cell>
        </row>
        <row r="12196">
          <cell r="A12196">
            <v>39718</v>
          </cell>
          <cell r="B12196" t="str">
            <v xml:space="preserve">TUBO DE ESPUMA DE POLIETILENO EXPANDIDO FLEXIVEL PARA ISOLAMENTO TERMICO DE TUBULACAO DE AR CONDICIONADO, AGUA QUENTE,  DN 7/8", E= 10 MM                                                                                                                                                                                                                                                                                                                                                                 </v>
          </cell>
          <cell r="C12196" t="str">
            <v xml:space="preserve">M     </v>
          </cell>
          <cell r="D12196" t="str">
            <v>AS</v>
          </cell>
          <cell r="E12196" t="str">
            <v>2,61</v>
          </cell>
        </row>
        <row r="12197">
          <cell r="A12197">
            <v>9813</v>
          </cell>
          <cell r="B12197" t="str">
            <v xml:space="preserve">TUBO DE POLIETILENO DE ALTA DENSIDADE (PEAD), PE-80, DE = 20 MM X 2,3 MM DE PAREDE, PARA LIGACAO DE AGUA PREDIAL (NBR 15561)                                                                                                                                                                                                                                                                                                                                                                              </v>
          </cell>
          <cell r="C12197" t="str">
            <v xml:space="preserve">M     </v>
          </cell>
          <cell r="D12197" t="str">
            <v>AS</v>
          </cell>
          <cell r="E12197" t="str">
            <v>5,07</v>
          </cell>
        </row>
        <row r="12198">
          <cell r="A12198">
            <v>9815</v>
          </cell>
          <cell r="B12198" t="str">
            <v xml:space="preserve">TUBO DE POLIETILENO DE ALTA DENSIDADE (PEAD), PE-80, DE = 32 MM X 3,0 MM DE PAREDE, PARA LIGACAO DE AGUA PREDIAL (NBR 15561)                                                                                                                                                                                                                                                                                                                                                                              </v>
          </cell>
          <cell r="C12198" t="str">
            <v xml:space="preserve">M     </v>
          </cell>
          <cell r="D12198" t="str">
            <v>AS</v>
          </cell>
          <cell r="E12198" t="str">
            <v>10,01</v>
          </cell>
        </row>
        <row r="12199">
          <cell r="A12199">
            <v>44543</v>
          </cell>
          <cell r="B12199" t="str">
            <v xml:space="preserve">TUBO DE POLIETILENO DE ALTA DENSIDADE, PEAD, PE-80, DE = 1000 MM X 38,5 MM PAREDE, ( SDR 26 - PN 05 ) PARA REDE DE AGUA OU ESGOTO ( NBR 15561)                                                                                                                                                                                                                                                                                                                                                            </v>
          </cell>
          <cell r="C12199" t="str">
            <v xml:space="preserve">M     </v>
          </cell>
          <cell r="D12199" t="str">
            <v>AS</v>
          </cell>
          <cell r="E12199" t="str">
            <v>4.982,12</v>
          </cell>
        </row>
        <row r="12200">
          <cell r="A12200">
            <v>44526</v>
          </cell>
          <cell r="B12200" t="str">
            <v xml:space="preserve">TUBO DE POLIETILENO DE ALTA DENSIDADE, PEAD, PE-80, DE = 110 MM X 10,0 MM PAREDE, ( SDR 11 - PN 12,5 ) PARA REDE DE AGUA OU ESGOTO ( NBR 15561)                                                                                                                                                                                                                                                                                                                                                           </v>
          </cell>
          <cell r="C12200" t="str">
            <v xml:space="preserve">M     </v>
          </cell>
          <cell r="D12200" t="str">
            <v>AS</v>
          </cell>
          <cell r="E12200" t="str">
            <v>122,10</v>
          </cell>
        </row>
        <row r="12201">
          <cell r="A12201">
            <v>44518</v>
          </cell>
          <cell r="B12201" t="str">
            <v xml:space="preserve">TUBO DE POLIETILENO DE ALTA DENSIDADE, PEAD, PE-80, DE = 1200 MM X 37,2 MM PAREDE ( SDR 32,25 - PN 04 ) PARA REDE DE AGUA OU ESGOTO ( NBR 15561)                                                                                                                                                                                                                                                                                                                                                          </v>
          </cell>
          <cell r="C12201" t="str">
            <v xml:space="preserve">M     </v>
          </cell>
          <cell r="D12201" t="str">
            <v>AS</v>
          </cell>
          <cell r="E12201" t="str">
            <v>7.475,92</v>
          </cell>
        </row>
        <row r="12202">
          <cell r="A12202">
            <v>44544</v>
          </cell>
          <cell r="B12202" t="str">
            <v xml:space="preserve">TUBO DE POLIETILENO DE ALTA DENSIDADE, PEAD, PE-80, DE = 1400 MM X 42,9 MM PAREDE, (SDR 32,25 - PN 04 ) PARA REDE DE AGUA OU ESGOTO ( NBR 15561)                                                                                                                                                                                                                                                                                                                                                          </v>
          </cell>
          <cell r="C12202" t="str">
            <v xml:space="preserve">M     </v>
          </cell>
          <cell r="D12202" t="str">
            <v>AS</v>
          </cell>
          <cell r="E12202" t="str">
            <v>9.809,73</v>
          </cell>
        </row>
        <row r="12203">
          <cell r="A12203">
            <v>44545</v>
          </cell>
          <cell r="B12203" t="str">
            <v xml:space="preserve">TUBO DE POLIETILENO DE ALTA DENSIDADE, PEAD, PE-80, DE = 160 MM X 14,6 MM PAREDE, (SDR 11 - PN 12,5 ) PARA REDE DE AGUA OU ESGOTO ( NBR 15561)                                                                                                                                                                                                                                                                                                                                                            </v>
          </cell>
          <cell r="C12203" t="str">
            <v xml:space="preserve">M     </v>
          </cell>
          <cell r="D12203" t="str">
            <v>AS</v>
          </cell>
          <cell r="E12203" t="str">
            <v>262,10</v>
          </cell>
        </row>
        <row r="12204">
          <cell r="A12204">
            <v>44546</v>
          </cell>
          <cell r="B12204" t="str">
            <v xml:space="preserve">TUBO DE POLIETILENO DE ALTA DENSIDADE, PEAD, PE-80, DE = 1600 MM X 49,0 MM PAREDE, ( SDR 32,25 - PN 04 ) PARA REDE DE AGUA OU ESGOTO ( NBR 15561)                                                                                                                                                                                                                                                                                                                                                         </v>
          </cell>
          <cell r="C12204" t="str">
            <v xml:space="preserve">M     </v>
          </cell>
          <cell r="D12204" t="str">
            <v>AS</v>
          </cell>
          <cell r="E12204" t="str">
            <v>12.702,31</v>
          </cell>
        </row>
        <row r="12205">
          <cell r="A12205">
            <v>44525</v>
          </cell>
          <cell r="B12205" t="str">
            <v xml:space="preserve">TUBO DE POLIETILENO DE ALTA DENSIDADE, PEAD, PE-80, DE = 900 MM X 34,7 MM PAREDE, ( SDR 26 - PN 05 ) PARA REDE DE AGUA OU ESGOTO ( NBR 15561)                                                                                                                                                                                                                                                                                                                                                             </v>
          </cell>
          <cell r="C12205" t="str">
            <v xml:space="preserve">M     </v>
          </cell>
          <cell r="D12205" t="str">
            <v>AS</v>
          </cell>
          <cell r="E12205" t="str">
            <v>4.518,75</v>
          </cell>
        </row>
        <row r="12206">
          <cell r="A12206">
            <v>44547</v>
          </cell>
          <cell r="B12206" t="str">
            <v xml:space="preserve">TUBO DE POLIETILENO DE ALTA DENSIDADE, PEAD, PE-80, DE= 200 MM X 18,2 MM PAREDE, ( SDR 11 - PN 12,5 ) PARA REDE DE AGUA OU ESGOTO ( NBR 15561)                                                                                                                                                                                                                                                                                                                                                            </v>
          </cell>
          <cell r="C12206" t="str">
            <v xml:space="preserve">M     </v>
          </cell>
          <cell r="D12206" t="str">
            <v>AS</v>
          </cell>
          <cell r="E12206" t="str">
            <v>408,58</v>
          </cell>
        </row>
        <row r="12207">
          <cell r="A12207">
            <v>44519</v>
          </cell>
          <cell r="B12207" t="str">
            <v xml:space="preserve">TUBO DE POLIETILENO DE ALTA DENSIDADE, PEAD, PE-80, DE= 315 MM X 28,7 MM PAREDE, ( SDR 11 - PN 12,5 ) PARA REDE DE AGUA OU ESGOTO ( NBR 15561)                                                                                                                                                                                                                                                                                                                                                            </v>
          </cell>
          <cell r="C12207" t="str">
            <v xml:space="preserve">M     </v>
          </cell>
          <cell r="D12207" t="str">
            <v>AS</v>
          </cell>
          <cell r="E12207" t="str">
            <v>1.001,13</v>
          </cell>
        </row>
        <row r="12208">
          <cell r="A12208">
            <v>44520</v>
          </cell>
          <cell r="B12208" t="str">
            <v xml:space="preserve">TUBO DE POLIETILENO DE ALTA DENSIDADE, PEAD, PE-80, DE= 400 MM X 36,4 MM PAREDE, ( SDR 11 - PN 12,5 ) PARA REDE DE AGUA OU ESGOTO ( NBR 15561)                                                                                                                                                                                                                                                                                                                                                            </v>
          </cell>
          <cell r="C12208" t="str">
            <v xml:space="preserve">M     </v>
          </cell>
          <cell r="D12208" t="str">
            <v>AS</v>
          </cell>
          <cell r="E12208" t="str">
            <v>1.612,45</v>
          </cell>
        </row>
        <row r="12209">
          <cell r="A12209">
            <v>44521</v>
          </cell>
          <cell r="B12209" t="str">
            <v xml:space="preserve">TUBO DE POLIETILENO DE ALTA DENSIDADE, PEAD, PE-80, DE= 50 MM X 4,6 MM PAREDE, (SDR 11 - PN 12,5) PARA REDE DE AGUA OU ESGOTO ( NBR 15561)                                                                                                                                                                                                                                                                                                                                                                </v>
          </cell>
          <cell r="C12209" t="str">
            <v xml:space="preserve">M     </v>
          </cell>
          <cell r="D12209" t="str">
            <v>AS</v>
          </cell>
          <cell r="E12209" t="str">
            <v>26,01</v>
          </cell>
        </row>
        <row r="12210">
          <cell r="A12210">
            <v>44522</v>
          </cell>
          <cell r="B12210" t="str">
            <v xml:space="preserve">TUBO DE POLIETILENO DE ALTA DENSIDADE, PEAD, PE-80, DE= 500 MM X 45,5 MM PAREDE, ( SDR 11 - PN 12,5 ) PARA REDE DE AGUA OU ESGOTO ( NBR 15561)                                                                                                                                                                                                                                                                                                                                                            </v>
          </cell>
          <cell r="C12210" t="str">
            <v xml:space="preserve">M     </v>
          </cell>
          <cell r="D12210" t="str">
            <v>AS</v>
          </cell>
          <cell r="E12210" t="str">
            <v>2.830,87</v>
          </cell>
        </row>
        <row r="12211">
          <cell r="A12211">
            <v>44523</v>
          </cell>
          <cell r="B12211" t="str">
            <v xml:space="preserve">TUBO DE POLIETILENO DE ALTA DENSIDADE, PEAD, PE-80, DE= 630 MM X 57,3 MM PAREDE (SDR 11 - PN 12,5 ) PARA REDE DE AGUA OU ESGOTO ( NBR 15561)                                                                                                                                                                                                                                                                                                                                                              </v>
          </cell>
          <cell r="C12211" t="str">
            <v xml:space="preserve">M     </v>
          </cell>
          <cell r="D12211" t="str">
            <v>AS</v>
          </cell>
          <cell r="E12211" t="str">
            <v>4.210,31</v>
          </cell>
        </row>
        <row r="12212">
          <cell r="A12212">
            <v>44527</v>
          </cell>
          <cell r="B12212" t="str">
            <v xml:space="preserve">TUBO DE POLIETILENO DE ALTA DENSIDADE, PEAD, PE-80, DE= 730 MM X 34,1 MM PAREDE, ( SDR 21 - PN 06 ) PARA REDE DE AGUA OU ESGOTO ( NBR 15561)                                                                                                                                                                                                                                                                                                                                                              </v>
          </cell>
          <cell r="C12212" t="str">
            <v xml:space="preserve">M     </v>
          </cell>
          <cell r="D12212" t="str">
            <v>AS</v>
          </cell>
          <cell r="E12212" t="str">
            <v>2.111,36</v>
          </cell>
        </row>
        <row r="12213">
          <cell r="A12213">
            <v>44524</v>
          </cell>
          <cell r="B12213" t="str">
            <v xml:space="preserve">TUBO DE POLIETILENO DE ALTA DENSIDADE, PEAD, PE-80, DE= 75 MM X 6,9 MM PAREDE, ( SRD 11 - PN 12,5 ) PARA REDE DE AGUA OU ESGOTO ( NBR 15561)                                                                                                                                                                                                                                                                                                                                                              </v>
          </cell>
          <cell r="C12213" t="str">
            <v xml:space="preserve">M     </v>
          </cell>
          <cell r="D12213" t="str">
            <v>AS</v>
          </cell>
          <cell r="E12213" t="str">
            <v>58,17</v>
          </cell>
        </row>
        <row r="12214">
          <cell r="A12214">
            <v>44542</v>
          </cell>
          <cell r="B12214" t="str">
            <v xml:space="preserve">TUBO DE POLIETILENO DE ALTA DENSIDADE, PEAD, PE-80, DE= 800 MM X 30,8 MM PAREDE, ( SDR 26 - PN 05 ) PARA REDE DE AGUA OU ESGOTO ( NBR 15561)                                                                                                                                                                                                                                                                                                                                                              </v>
          </cell>
          <cell r="C12214" t="str">
            <v xml:space="preserve">M     </v>
          </cell>
          <cell r="D12214" t="str">
            <v>AS</v>
          </cell>
          <cell r="E12214" t="str">
            <v>2.754,62</v>
          </cell>
        </row>
        <row r="12215">
          <cell r="A12215">
            <v>9877</v>
          </cell>
          <cell r="B12215" t="str">
            <v xml:space="preserve">TUBO DE PVC, PBL, TIPO LEVE, DN = 250 MM,  PARA VENTILACAO                                                                                                                                                                                                                                                                                                                                                                                                                                                </v>
          </cell>
          <cell r="C12215" t="str">
            <v xml:space="preserve">M     </v>
          </cell>
          <cell r="D12215" t="str">
            <v>CR</v>
          </cell>
          <cell r="E12215" t="str">
            <v>111,93</v>
          </cell>
        </row>
        <row r="12216">
          <cell r="A12216">
            <v>9878</v>
          </cell>
          <cell r="B12216" t="str">
            <v xml:space="preserve">TUBO DE PVC, PBL, TIPO LEVE, DN = 300 MM,  PARA VENTILACAO                                                                                                                                                                                                                                                                                                                                                                                                                                                </v>
          </cell>
          <cell r="C12216" t="str">
            <v xml:space="preserve">M     </v>
          </cell>
          <cell r="D12216" t="str">
            <v>CR</v>
          </cell>
          <cell r="E12216" t="str">
            <v>137,80</v>
          </cell>
        </row>
        <row r="12217">
          <cell r="A12217">
            <v>41986</v>
          </cell>
          <cell r="B12217" t="str">
            <v xml:space="preserve">TUBO DE REVESTIMENTO, EM ACO, CORPO SCHEDULE 40, PONTEIRA SCHEDULE 80, ROSQUEAVEL E SEGMENTADO PARA PERFURACAO, DIAMETRO 10'' (310 MM)                                                                                                                                                                                                                                                                                                                                                                    </v>
          </cell>
          <cell r="C12217" t="str">
            <v xml:space="preserve">M     </v>
          </cell>
          <cell r="D12217" t="str">
            <v>AS</v>
          </cell>
          <cell r="E12217" t="str">
            <v>3.732,64</v>
          </cell>
        </row>
        <row r="12218">
          <cell r="A12218">
            <v>43422</v>
          </cell>
          <cell r="B12218" t="str">
            <v xml:space="preserve">TUBO DE REVESTIMENTO, EM ACO, CORPO SCHEDULE 40, PONTEIRA SCHEDULE 80, ROSQUEAVEL E SEGMENTADO PARA PERFURACAO, DIAMETRO 12" (320 MM)                                                                                                                                                                                                                                                                                                                                                                     </v>
          </cell>
          <cell r="C12218" t="str">
            <v xml:space="preserve">M     </v>
          </cell>
          <cell r="D12218" t="str">
            <v>AS</v>
          </cell>
          <cell r="E12218" t="str">
            <v>4.577,71</v>
          </cell>
        </row>
        <row r="12219">
          <cell r="A12219">
            <v>41987</v>
          </cell>
          <cell r="B12219" t="str">
            <v xml:space="preserve">TUBO DE REVESTIMENTO, EM ACO, CORPO SCHEDULE 40, PONTEIRA SCHEDULE 80, ROSQUEAVEL E SEGMENTADO PARA PERFURACAO, DIAMETRO 14'' (400 MM)                                                                                                                                                                                                                                                                                                                                                                    </v>
          </cell>
          <cell r="C12219" t="str">
            <v xml:space="preserve">M     </v>
          </cell>
          <cell r="D12219" t="str">
            <v>AS</v>
          </cell>
          <cell r="E12219" t="str">
            <v>5.305,95</v>
          </cell>
        </row>
        <row r="12220">
          <cell r="A12220">
            <v>41988</v>
          </cell>
          <cell r="B12220" t="str">
            <v xml:space="preserve">TUBO DE REVESTIMENTO, EM ACO, CORPO SCHEDULE 40, PONTEIRA SCHEDULE 80, ROSQUEAVEL E SEGMENTADO PARA PERFURACAO, DIAMETRO 16'' (450 MM)                                                                                                                                                                                                                                                                                                                                                                    </v>
          </cell>
          <cell r="C12220" t="str">
            <v xml:space="preserve">M     </v>
          </cell>
          <cell r="D12220" t="str">
            <v>AS</v>
          </cell>
          <cell r="E12220" t="str">
            <v>7.008,40</v>
          </cell>
        </row>
        <row r="12221">
          <cell r="A12221">
            <v>41697</v>
          </cell>
          <cell r="B12221" t="str">
            <v xml:space="preserve">TUBO DE REVESTIMENTO, EM ACO, CORPO SCHEDULE 40, PONTEIRA SCHEDULE 80, ROSQUEAVEL E SEGMENTADO PARA PERFURACAO, DIAMETRO 4'' (450 MM)                                                                                                                                                                                                                                                                                                                                                                     </v>
          </cell>
          <cell r="C12221" t="str">
            <v xml:space="preserve">M     </v>
          </cell>
          <cell r="D12221" t="str">
            <v>AS</v>
          </cell>
          <cell r="E12221" t="str">
            <v>1.242,22</v>
          </cell>
        </row>
        <row r="12222">
          <cell r="A12222">
            <v>41985</v>
          </cell>
          <cell r="B12222" t="str">
            <v xml:space="preserve">TUBO DE REVESTIMENTO, EM ACO, CORPO SCHEDULE 40, PONTEIRA SCHEDULE 80, ROSQUEAVEL E SEGMENTADO PARA PERFURACAO, DIAMETRO 6'' (200 MM)                                                                                                                                                                                                                                                                                                                                                                     </v>
          </cell>
          <cell r="C12222" t="str">
            <v xml:space="preserve">M     </v>
          </cell>
          <cell r="D12222" t="str">
            <v>AS</v>
          </cell>
          <cell r="E12222" t="str">
            <v>1.730,08</v>
          </cell>
        </row>
        <row r="12223">
          <cell r="A12223">
            <v>41699</v>
          </cell>
          <cell r="B12223" t="str">
            <v xml:space="preserve">TUBO DE REVESTIMENTO, EM ACO, CORPO SCHEDULE 40, PONTEIRA SCHEDULE 80, ROSQUEAVEL E SEGMENTADO PARA PERFURACAO, DIAMETRO 8'' (200 MM)                                                                                                                                                                                                                                                                                                                                                                     </v>
          </cell>
          <cell r="C12223" t="str">
            <v xml:space="preserve">M     </v>
          </cell>
          <cell r="D12223" t="str">
            <v>AS</v>
          </cell>
          <cell r="E12223" t="str">
            <v>2.463,54</v>
          </cell>
        </row>
        <row r="12224">
          <cell r="A12224">
            <v>38053</v>
          </cell>
          <cell r="B12224" t="str">
            <v xml:space="preserve">TUBO DRENO, CORRUGADO, ESPIRALADO, FLEXIVEL, PERFURADO, EM POLIETILENO DE ALTA DENSIDADE (PEAD), DN *160* MM, (6") PARA DRENAGEM - EM BARRA (NORMA DNIT 093/2006 - EM)                                                                                                                                                                                                                                                                                                                                    </v>
          </cell>
          <cell r="C12224" t="str">
            <v xml:space="preserve">M     </v>
          </cell>
          <cell r="D12224" t="str">
            <v>AS</v>
          </cell>
          <cell r="E12224" t="str">
            <v>21,79</v>
          </cell>
        </row>
        <row r="12225">
          <cell r="A12225">
            <v>38054</v>
          </cell>
          <cell r="B12225" t="str">
            <v xml:space="preserve">TUBO DRENO, CORRUGADO, ESPIRALADO, FLEXIVEL, PERFURADO, EM POLIETILENO DE ALTA DENSIDADE (PEAD), DN *200* MM, (8") PARA DRENAGEM - EM BARRA (NORMA DNIT 093/2006 - EM)                                                                                                                                                                                                                                                                                                                                    </v>
          </cell>
          <cell r="C12225" t="str">
            <v xml:space="preserve">M     </v>
          </cell>
          <cell r="D12225" t="str">
            <v>AS</v>
          </cell>
          <cell r="E12225" t="str">
            <v>37,45</v>
          </cell>
        </row>
        <row r="12226">
          <cell r="A12226">
            <v>38052</v>
          </cell>
          <cell r="B12226" t="str">
            <v xml:space="preserve">TUBO DRENO, CORRUGADO, ESPIRALADO, FLEXIVEL, PERFURADO, EM POLIETILENO DE ALTA DENSIDADE (PEAD), DN 100 MM, (4") PARA DRENAGEM - EM ROLO (NORMA DNIT 093/2006 - E.M)                                                                                                                                                                                                                                                                                                                                      </v>
          </cell>
          <cell r="C12226" t="str">
            <v xml:space="preserve">M     </v>
          </cell>
          <cell r="D12226" t="str">
            <v>AS</v>
          </cell>
          <cell r="E12226" t="str">
            <v>10,55</v>
          </cell>
        </row>
        <row r="12227">
          <cell r="A12227">
            <v>38051</v>
          </cell>
          <cell r="B12227" t="str">
            <v xml:space="preserve">TUBO DRENO, CORRUGADO, ESPIRALADO, FLEXIVEL, PERFURADO, EM POLIETILENO DE ALTA DENSIDADE (PEAD), DN 65 MM, (2 1/2") PARA DRENAGEM - EM ROLO (NORMA DNIT 093/2006 - EM)                                                                                                                                                                                                                                                                                                                                    </v>
          </cell>
          <cell r="C12227" t="str">
            <v xml:space="preserve">M     </v>
          </cell>
          <cell r="D12227" t="str">
            <v>AS</v>
          </cell>
          <cell r="E12227" t="str">
            <v>6,58</v>
          </cell>
        </row>
        <row r="12228">
          <cell r="A12228">
            <v>38787</v>
          </cell>
          <cell r="B12228" t="str">
            <v xml:space="preserve">TUBO MONOCAMADA PEX, DN 16 MM, PARA AGUA QUENTE E FRIA                                                                                                                                                                                                                                                                                                                                                                                                                                                    </v>
          </cell>
          <cell r="C12228" t="str">
            <v xml:space="preserve">M     </v>
          </cell>
          <cell r="D12228" t="str">
            <v>AS</v>
          </cell>
          <cell r="E12228" t="str">
            <v>5,02</v>
          </cell>
        </row>
        <row r="12229">
          <cell r="A12229">
            <v>38825</v>
          </cell>
          <cell r="B12229" t="str">
            <v xml:space="preserve">TUBO MONOCAMADA PEX, DN 20 MM, PARA AGUA QUENTE E FRIA                                                                                                                                                                                                                                                                                                                                                                                                                                                    </v>
          </cell>
          <cell r="C12229" t="str">
            <v xml:space="preserve">M     </v>
          </cell>
          <cell r="D12229" t="str">
            <v>AS</v>
          </cell>
          <cell r="E12229" t="str">
            <v>6,49</v>
          </cell>
        </row>
        <row r="12230">
          <cell r="A12230">
            <v>38826</v>
          </cell>
          <cell r="B12230" t="str">
            <v xml:space="preserve">TUBO MONOCAMADA PEX, DN 25 MM, PARA AGUA QUENTE E FRIA                                                                                                                                                                                                                                                                                                                                                                                                                                                    </v>
          </cell>
          <cell r="C12230" t="str">
            <v xml:space="preserve">M     </v>
          </cell>
          <cell r="D12230" t="str">
            <v>AS</v>
          </cell>
          <cell r="E12230" t="str">
            <v>9,23</v>
          </cell>
        </row>
        <row r="12231">
          <cell r="A12231">
            <v>38827</v>
          </cell>
          <cell r="B12231" t="str">
            <v xml:space="preserve">TUBO MONOCAMADA PEX, DN 32 MM, PARA AGUA QUENTE E FRIA                                                                                                                                                                                                                                                                                                                                                                                                                                                    </v>
          </cell>
          <cell r="C12231" t="str">
            <v xml:space="preserve">M     </v>
          </cell>
          <cell r="D12231" t="str">
            <v>AS</v>
          </cell>
          <cell r="E12231" t="str">
            <v>15,09</v>
          </cell>
        </row>
        <row r="12232">
          <cell r="A12232">
            <v>38830</v>
          </cell>
          <cell r="B12232" t="str">
            <v xml:space="preserve">TUBO MULTICAMADA PEX, DN *26* MM, PARA INSTALACOES A GAS (AMARELO)                                                                                                                                                                                                                                                                                                                                                                                                                                        </v>
          </cell>
          <cell r="C12232" t="str">
            <v xml:space="preserve">M     </v>
          </cell>
          <cell r="D12232" t="str">
            <v>AS</v>
          </cell>
          <cell r="E12232" t="str">
            <v>21,93</v>
          </cell>
        </row>
        <row r="12233">
          <cell r="A12233">
            <v>38828</v>
          </cell>
          <cell r="B12233" t="str">
            <v xml:space="preserve">TUBO MULTICAMADA PEX, DN 16 MM, PARA INSTALACOES A GAS (AMARELO)                                                                                                                                                                                                                                                                                                                                                                                                                                          </v>
          </cell>
          <cell r="C12233" t="str">
            <v xml:space="preserve">M     </v>
          </cell>
          <cell r="D12233" t="str">
            <v>AS</v>
          </cell>
          <cell r="E12233" t="str">
            <v>9,67</v>
          </cell>
        </row>
        <row r="12234">
          <cell r="A12234">
            <v>38829</v>
          </cell>
          <cell r="B12234" t="str">
            <v xml:space="preserve">TUBO MULTICAMADA PEX, DN 20 MM, PARA INSTALACOES A GAS (AMARELO)                                                                                                                                                                                                                                                                                                                                                                                                                                          </v>
          </cell>
          <cell r="C12234" t="str">
            <v xml:space="preserve">M     </v>
          </cell>
          <cell r="D12234" t="str">
            <v>AS</v>
          </cell>
          <cell r="E12234" t="str">
            <v>15,83</v>
          </cell>
        </row>
        <row r="12235">
          <cell r="A12235">
            <v>38831</v>
          </cell>
          <cell r="B12235" t="str">
            <v xml:space="preserve">TUBO MULTICAMADA PEX, DN 32 MM, PARA INSTALACOES A GAS (AMARELO)                                                                                                                                                                                                                                                                                                                                                                                                                                          </v>
          </cell>
          <cell r="C12235" t="str">
            <v xml:space="preserve">M     </v>
          </cell>
          <cell r="D12235" t="str">
            <v>AS</v>
          </cell>
          <cell r="E12235" t="str">
            <v>30,58</v>
          </cell>
        </row>
        <row r="12236">
          <cell r="A12236">
            <v>36274</v>
          </cell>
          <cell r="B12236" t="str">
            <v xml:space="preserve">TUBO PPR PN 20, DN 20 MM, PARA AGUA QUENTE PREDIAL                                                                                                                                                                                                                                                                                                                                                                                                                                                        </v>
          </cell>
          <cell r="C12236" t="str">
            <v xml:space="preserve">M     </v>
          </cell>
          <cell r="D12236" t="str">
            <v>AS</v>
          </cell>
          <cell r="E12236" t="str">
            <v>8,94</v>
          </cell>
        </row>
        <row r="12237">
          <cell r="A12237">
            <v>36278</v>
          </cell>
          <cell r="B12237" t="str">
            <v xml:space="preserve">TUBO PPR PN 20, DN 25 MM, PARA AGUA QUENTE PREDIAL                                                                                                                                                                                                                                                                                                                                                                                                                                                        </v>
          </cell>
          <cell r="C12237" t="str">
            <v xml:space="preserve">M     </v>
          </cell>
          <cell r="D12237" t="str">
            <v>AS</v>
          </cell>
          <cell r="E12237" t="str">
            <v>12,12</v>
          </cell>
        </row>
        <row r="12238">
          <cell r="A12238">
            <v>38977</v>
          </cell>
          <cell r="B12238" t="str">
            <v xml:space="preserve">TUBO PPR, CLASSE PN 12, DN 110 MM                                                                                                                                                                                                                                                                                                                                                                                                                                                                         </v>
          </cell>
          <cell r="C12238" t="str">
            <v xml:space="preserve">M     </v>
          </cell>
          <cell r="D12238" t="str">
            <v>AS</v>
          </cell>
          <cell r="E12238" t="str">
            <v>118,60</v>
          </cell>
        </row>
        <row r="12239">
          <cell r="A12239">
            <v>38971</v>
          </cell>
          <cell r="B12239" t="str">
            <v xml:space="preserve">TUBO PPR, CLASSE PN 12, DN 32 MM                                                                                                                                                                                                                                                                                                                                                                                                                                                                          </v>
          </cell>
          <cell r="C12239" t="str">
            <v xml:space="preserve">M     </v>
          </cell>
          <cell r="D12239" t="str">
            <v>AS</v>
          </cell>
          <cell r="E12239" t="str">
            <v>9,95</v>
          </cell>
        </row>
        <row r="12240">
          <cell r="A12240">
            <v>38972</v>
          </cell>
          <cell r="B12240" t="str">
            <v xml:space="preserve">TUBO PPR, CLASSE PN 12, DN 40 MM                                                                                                                                                                                                                                                                                                                                                                                                                                                                          </v>
          </cell>
          <cell r="C12240" t="str">
            <v xml:space="preserve">M     </v>
          </cell>
          <cell r="D12240" t="str">
            <v>AS</v>
          </cell>
          <cell r="E12240" t="str">
            <v>13,42</v>
          </cell>
        </row>
        <row r="12241">
          <cell r="A12241">
            <v>38973</v>
          </cell>
          <cell r="B12241" t="str">
            <v xml:space="preserve">TUBO PPR, CLASSE PN 12, DN 50 MM                                                                                                                                                                                                                                                                                                                                                                                                                                                                          </v>
          </cell>
          <cell r="C12241" t="str">
            <v xml:space="preserve">M     </v>
          </cell>
          <cell r="D12241" t="str">
            <v>AS</v>
          </cell>
          <cell r="E12241" t="str">
            <v>22,17</v>
          </cell>
        </row>
        <row r="12242">
          <cell r="A12242">
            <v>38974</v>
          </cell>
          <cell r="B12242" t="str">
            <v xml:space="preserve">TUBO PPR, CLASSE PN 12, DN 63 MM                                                                                                                                                                                                                                                                                                                                                                                                                                                                          </v>
          </cell>
          <cell r="C12242" t="str">
            <v xml:space="preserve">M     </v>
          </cell>
          <cell r="D12242" t="str">
            <v>AS</v>
          </cell>
          <cell r="E12242" t="str">
            <v>36,01</v>
          </cell>
        </row>
        <row r="12243">
          <cell r="A12243">
            <v>38975</v>
          </cell>
          <cell r="B12243" t="str">
            <v xml:space="preserve">TUBO PPR, CLASSE PN 12, DN 75 MM                                                                                                                                                                                                                                                                                                                                                                                                                                                                          </v>
          </cell>
          <cell r="C12243" t="str">
            <v xml:space="preserve">M     </v>
          </cell>
          <cell r="D12243" t="str">
            <v>AS</v>
          </cell>
          <cell r="E12243" t="str">
            <v>46,17</v>
          </cell>
        </row>
        <row r="12244">
          <cell r="A12244">
            <v>38976</v>
          </cell>
          <cell r="B12244" t="str">
            <v xml:space="preserve">TUBO PPR, CLASSE PN 12, DN 90 MM                                                                                                                                                                                                                                                                                                                                                                                                                                                                          </v>
          </cell>
          <cell r="C12244" t="str">
            <v xml:space="preserve">M     </v>
          </cell>
          <cell r="D12244" t="str">
            <v>AS</v>
          </cell>
          <cell r="E12244" t="str">
            <v>79,38</v>
          </cell>
        </row>
        <row r="12245">
          <cell r="A12245">
            <v>44176</v>
          </cell>
          <cell r="B12245" t="str">
            <v xml:space="preserve">TUBO PPR, CLASSE PN 20, SOLDAVEL, DN 32 MM PARA AGUA FRIA OU QUENTE PREDIAL                                                                                                                                                                                                                                                                                                                                                                                                                               </v>
          </cell>
          <cell r="C12245" t="str">
            <v xml:space="preserve">M     </v>
          </cell>
          <cell r="D12245" t="str">
            <v>AS</v>
          </cell>
          <cell r="E12245" t="str">
            <v>18,24</v>
          </cell>
        </row>
        <row r="12246">
          <cell r="A12246">
            <v>38986</v>
          </cell>
          <cell r="B12246" t="str">
            <v xml:space="preserve">TUBO PPR, CLASSE PN 25, DN 110 MM, PARA AGUA QUENTE E FRIA PREDIAL                                                                                                                                                                                                                                                                                                                                                                                                                                        </v>
          </cell>
          <cell r="C12246" t="str">
            <v xml:space="preserve">M     </v>
          </cell>
          <cell r="D12246" t="str">
            <v>AS</v>
          </cell>
          <cell r="E12246" t="str">
            <v>239,62</v>
          </cell>
        </row>
        <row r="12247">
          <cell r="A12247">
            <v>38978</v>
          </cell>
          <cell r="B12247" t="str">
            <v xml:space="preserve">TUBO PPR, CLASSE PN 25, DN 20 MM, PARA AGUA QUENTE E FRIA PREDIAL                                                                                                                                                                                                                                                                                                                                                                                                                                         </v>
          </cell>
          <cell r="C12247" t="str">
            <v xml:space="preserve">M     </v>
          </cell>
          <cell r="D12247" t="str">
            <v>AS</v>
          </cell>
          <cell r="E12247" t="str">
            <v>9,83</v>
          </cell>
        </row>
        <row r="12248">
          <cell r="A12248">
            <v>38979</v>
          </cell>
          <cell r="B12248" t="str">
            <v xml:space="preserve">TUBO PPR, CLASSE PN 25, DN 25 MM, PARA AGUA QUENTE E FRIA PREDIAL                                                                                                                                                                                                                                                                                                                                                                                                                                         </v>
          </cell>
          <cell r="C12248" t="str">
            <v xml:space="preserve">M     </v>
          </cell>
          <cell r="D12248" t="str">
            <v>AS</v>
          </cell>
          <cell r="E12248" t="str">
            <v>13,59</v>
          </cell>
        </row>
        <row r="12249">
          <cell r="A12249">
            <v>38980</v>
          </cell>
          <cell r="B12249" t="str">
            <v xml:space="preserve">TUBO PPR, CLASSE PN 25, DN 32 MM, PARA AGUA QUENTE E FRIA PREDIAL                                                                                                                                                                                                                                                                                                                                                                                                                                         </v>
          </cell>
          <cell r="C12249" t="str">
            <v xml:space="preserve">M     </v>
          </cell>
          <cell r="D12249" t="str">
            <v>AS</v>
          </cell>
          <cell r="E12249" t="str">
            <v>18,19</v>
          </cell>
        </row>
        <row r="12250">
          <cell r="A12250">
            <v>38981</v>
          </cell>
          <cell r="B12250" t="str">
            <v xml:space="preserve">TUBO PPR, CLASSE PN 25, DN 40 MM, PARA AGUA QUENTE E FRIA PREDIAL                                                                                                                                                                                                                                                                                                                                                                                                                                         </v>
          </cell>
          <cell r="C12250" t="str">
            <v xml:space="preserve">M     </v>
          </cell>
          <cell r="D12250" t="str">
            <v>AS</v>
          </cell>
          <cell r="E12250" t="str">
            <v>26,24</v>
          </cell>
        </row>
        <row r="12251">
          <cell r="A12251">
            <v>38982</v>
          </cell>
          <cell r="B12251" t="str">
            <v xml:space="preserve">TUBO PPR, CLASSE PN 25, DN 50 MM, PARA AGUA QUENTE E FRIA PREDIAL                                                                                                                                                                                                                                                                                                                                                                                                                                         </v>
          </cell>
          <cell r="C12251" t="str">
            <v xml:space="preserve">M     </v>
          </cell>
          <cell r="D12251" t="str">
            <v>AS</v>
          </cell>
          <cell r="E12251" t="str">
            <v>41,46</v>
          </cell>
        </row>
        <row r="12252">
          <cell r="A12252">
            <v>38983</v>
          </cell>
          <cell r="B12252" t="str">
            <v xml:space="preserve">TUBO PPR, CLASSE PN 25, DN 63 MM, PARA AGUA QUENTE E FRIA PREDIAL                                                                                                                                                                                                                                                                                                                                                                                                                                         </v>
          </cell>
          <cell r="C12252" t="str">
            <v xml:space="preserve">M     </v>
          </cell>
          <cell r="D12252" t="str">
            <v>AS</v>
          </cell>
          <cell r="E12252" t="str">
            <v>72,96</v>
          </cell>
        </row>
        <row r="12253">
          <cell r="A12253">
            <v>38984</v>
          </cell>
          <cell r="B12253" t="str">
            <v xml:space="preserve">TUBO PPR, CLASSE PN 25, DN 75 MM, PARA AGUA QUENTE E FRIA PREDIAL                                                                                                                                                                                                                                                                                                                                                                                                                                         </v>
          </cell>
          <cell r="C12253" t="str">
            <v xml:space="preserve">M     </v>
          </cell>
          <cell r="D12253" t="str">
            <v>AS</v>
          </cell>
          <cell r="E12253" t="str">
            <v>100,30</v>
          </cell>
        </row>
        <row r="12254">
          <cell r="A12254">
            <v>38985</v>
          </cell>
          <cell r="B12254" t="str">
            <v xml:space="preserve">TUBO PPR, CLASSE PN 25, DN 90 MM, PARA AGUA QUENTE E FRIA PREDIAL                                                                                                                                                                                                                                                                                                                                                                                                                                         </v>
          </cell>
          <cell r="C12254" t="str">
            <v xml:space="preserve">M     </v>
          </cell>
          <cell r="D12254" t="str">
            <v>AS</v>
          </cell>
          <cell r="E12254" t="str">
            <v>172,44</v>
          </cell>
        </row>
        <row r="12255">
          <cell r="A12255">
            <v>9836</v>
          </cell>
          <cell r="B12255" t="str">
            <v xml:space="preserve">TUBO PVC  SERIE NORMAL, DN 100 MM, PARA ESGOTO  PREDIAL (NBR 5688)                                                                                                                                                                                                                                                                                                                                                                                                                                        </v>
          </cell>
          <cell r="C12255" t="str">
            <v xml:space="preserve">M     </v>
          </cell>
          <cell r="D12255" t="str">
            <v xml:space="preserve">C </v>
          </cell>
          <cell r="E12255" t="str">
            <v>13,49</v>
          </cell>
        </row>
        <row r="12256">
          <cell r="A12256">
            <v>20065</v>
          </cell>
          <cell r="B12256" t="str">
            <v xml:space="preserve">TUBO PVC  SERIE NORMAL, DN 150 MM, PARA ESGOTO  PREDIAL (NBR 5688)                                                                                                                                                                                                                                                                                                                                                                                                                                        </v>
          </cell>
          <cell r="C12256" t="str">
            <v xml:space="preserve">M     </v>
          </cell>
          <cell r="D12256" t="str">
            <v>CR</v>
          </cell>
          <cell r="E12256" t="str">
            <v>35,26</v>
          </cell>
        </row>
        <row r="12257">
          <cell r="A12257">
            <v>9835</v>
          </cell>
          <cell r="B12257" t="str">
            <v xml:space="preserve">TUBO PVC  SERIE NORMAL, DN 40 MM, PARA ESGOTO  PREDIAL (NBR 5688)                                                                                                                                                                                                                                                                                                                                                                                                                                         </v>
          </cell>
          <cell r="C12257" t="str">
            <v xml:space="preserve">M     </v>
          </cell>
          <cell r="D12257" t="str">
            <v>CR</v>
          </cell>
          <cell r="E12257" t="str">
            <v>5,89</v>
          </cell>
        </row>
        <row r="12258">
          <cell r="A12258">
            <v>38032</v>
          </cell>
          <cell r="B12258" t="str">
            <v xml:space="preserve">TUBO PVC CORRUGADO, PAREDE DUPLA, JE, DN 150 MM/ DE 160 MM, REDE COLETORA ESGOTO                                                                                                                                                                                                                                                                                                                                                                                                                          </v>
          </cell>
          <cell r="C12258" t="str">
            <v xml:space="preserve">M     </v>
          </cell>
          <cell r="D12258" t="str">
            <v>CR</v>
          </cell>
          <cell r="E12258" t="str">
            <v>53,30</v>
          </cell>
        </row>
        <row r="12259">
          <cell r="A12259">
            <v>38033</v>
          </cell>
          <cell r="B12259" t="str">
            <v xml:space="preserve">TUBO PVC CORRUGADO, PAREDE DUPLA, JE, DN 200 MM/ DE 200 MM, REDE COLETORA ESGOTO                                                                                                                                                                                                                                                                                                                                                                                                                          </v>
          </cell>
          <cell r="C12259" t="str">
            <v xml:space="preserve">M     </v>
          </cell>
          <cell r="D12259" t="str">
            <v>CR</v>
          </cell>
          <cell r="E12259" t="str">
            <v>90,61</v>
          </cell>
        </row>
        <row r="12260">
          <cell r="A12260">
            <v>38034</v>
          </cell>
          <cell r="B12260" t="str">
            <v xml:space="preserve">TUBO PVC CORRUGADO, PAREDE DUPLA, JE, DN 250 MM/ DE 250 MM, REDE COLETORA ESGOTO                                                                                                                                                                                                                                                                                                                                                                                                                          </v>
          </cell>
          <cell r="C12260" t="str">
            <v xml:space="preserve">M     </v>
          </cell>
          <cell r="D12260" t="str">
            <v>CR</v>
          </cell>
          <cell r="E12260" t="str">
            <v>141,94</v>
          </cell>
        </row>
        <row r="12261">
          <cell r="A12261">
            <v>38035</v>
          </cell>
          <cell r="B12261" t="str">
            <v xml:space="preserve">TUBO PVC CORRUGADO, PAREDE DUPLA, JE, DN 300 MM/ DE 315 MM , REDE COLETORA ESGOTO                                                                                                                                                                                                                                                                                                                                                                                                                         </v>
          </cell>
          <cell r="C12261" t="str">
            <v xml:space="preserve">M     </v>
          </cell>
          <cell r="D12261" t="str">
            <v>CR</v>
          </cell>
          <cell r="E12261" t="str">
            <v>208,81</v>
          </cell>
        </row>
        <row r="12262">
          <cell r="A12262">
            <v>38036</v>
          </cell>
          <cell r="B12262" t="str">
            <v xml:space="preserve">TUBO PVC CORRUGADO, PAREDE DUPLA, JE, DN 350 MM/ DE 355 MM, REDE COLETORA ESGOTO                                                                                                                                                                                                                                                                                                                                                                                                                          </v>
          </cell>
          <cell r="C12262" t="str">
            <v xml:space="preserve">M     </v>
          </cell>
          <cell r="D12262" t="str">
            <v>CR</v>
          </cell>
          <cell r="E12262" t="str">
            <v>281,30</v>
          </cell>
        </row>
        <row r="12263">
          <cell r="A12263">
            <v>38037</v>
          </cell>
          <cell r="B12263" t="str">
            <v xml:space="preserve">TUBO PVC CORRUGADO, PAREDE DUPLA, JE, DN 400 MM/ DE 400 MM, REDE COLETORA ESGOTO                                                                                                                                                                                                                                                                                                                                                                                                                          </v>
          </cell>
          <cell r="C12263" t="str">
            <v xml:space="preserve">M     </v>
          </cell>
          <cell r="D12263" t="str">
            <v>CR</v>
          </cell>
          <cell r="E12263" t="str">
            <v>371,56</v>
          </cell>
        </row>
        <row r="12264">
          <cell r="A12264">
            <v>9850</v>
          </cell>
          <cell r="B12264" t="str">
            <v xml:space="preserve">TUBO PVC DE REVESTIMENTO GEOMECANICO NERVURADO REFORCADO, DN = 150 MM, COMPRIMENTO = 2 M                                                                                                                                                                                                                                                                                                                                                                                                                  </v>
          </cell>
          <cell r="C12264" t="str">
            <v xml:space="preserve">M     </v>
          </cell>
          <cell r="D12264" t="str">
            <v>AS</v>
          </cell>
          <cell r="E12264" t="str">
            <v>147,75</v>
          </cell>
        </row>
        <row r="12265">
          <cell r="A12265">
            <v>9853</v>
          </cell>
          <cell r="B12265" t="str">
            <v xml:space="preserve">TUBO PVC DE REVESTIMENTO GEOMECANICO NERVURADO REFORCADO, DN = 200 MM, COMPRIMENTO = 2 M                                                                                                                                                                                                                                                                                                                                                                                                                  </v>
          </cell>
          <cell r="C12265" t="str">
            <v xml:space="preserve">M     </v>
          </cell>
          <cell r="D12265" t="str">
            <v>AS</v>
          </cell>
          <cell r="E12265" t="str">
            <v>262,74</v>
          </cell>
        </row>
        <row r="12266">
          <cell r="A12266">
            <v>9854</v>
          </cell>
          <cell r="B12266" t="str">
            <v xml:space="preserve">TUBO PVC DE REVESTIMENTO GEOMECANICO NERVURADO STANDARD, DN = 154 MM, COMPRIMENTO = 2 M                                                                                                                                                                                                                                                                                                                                                                                                                   </v>
          </cell>
          <cell r="C12266" t="str">
            <v xml:space="preserve">M     </v>
          </cell>
          <cell r="D12266" t="str">
            <v>AS</v>
          </cell>
          <cell r="E12266" t="str">
            <v>115,12</v>
          </cell>
        </row>
        <row r="12267">
          <cell r="A12267">
            <v>9851</v>
          </cell>
          <cell r="B12267" t="str">
            <v xml:space="preserve">TUBO PVC DE REVESTIMENTO GEOMECANICO NERVURADO STANDARD, DN = 206 MM, COMPRIMENTO = 2 M                                                                                                                                                                                                                                                                                                                                                                                                                   </v>
          </cell>
          <cell r="C12267" t="str">
            <v xml:space="preserve">M     </v>
          </cell>
          <cell r="D12267" t="str">
            <v>AS</v>
          </cell>
          <cell r="E12267" t="str">
            <v>199,62</v>
          </cell>
        </row>
        <row r="12268">
          <cell r="A12268">
            <v>9825</v>
          </cell>
          <cell r="B12268" t="str">
            <v xml:space="preserve">TUBO PVC DEFOFO, JEI, 1 MPA, DN 100 MM, PARA REDE DE AGUA (NBR 7665)                                                                                                                                                                                                                                                                                                                                                                                                                                      </v>
          </cell>
          <cell r="C12268" t="str">
            <v xml:space="preserve">M     </v>
          </cell>
          <cell r="D12268" t="str">
            <v>AS</v>
          </cell>
          <cell r="E12268" t="str">
            <v>38,41</v>
          </cell>
        </row>
        <row r="12269">
          <cell r="A12269">
            <v>9828</v>
          </cell>
          <cell r="B12269" t="str">
            <v xml:space="preserve">TUBO PVC DEFOFO, JEI, 1 MPA, DN 150 MM, PARA REDE DE  AGUA (NBR 7665)                                                                                                                                                                                                                                                                                                                                                                                                                                     </v>
          </cell>
          <cell r="C12269" t="str">
            <v xml:space="preserve">M     </v>
          </cell>
          <cell r="D12269" t="str">
            <v>AS</v>
          </cell>
          <cell r="E12269" t="str">
            <v>103,38</v>
          </cell>
        </row>
        <row r="12270">
          <cell r="A12270">
            <v>9829</v>
          </cell>
          <cell r="B12270" t="str">
            <v xml:space="preserve">TUBO PVC DEFOFO, JEI, 1 MPA, DN 200 MM, PARA REDE DE AGUA (NBR 7665)                                                                                                                                                                                                                                                                                                                                                                                                                                      </v>
          </cell>
          <cell r="C12270" t="str">
            <v xml:space="preserve">M     </v>
          </cell>
          <cell r="D12270" t="str">
            <v>AS</v>
          </cell>
          <cell r="E12270" t="str">
            <v>175,20</v>
          </cell>
        </row>
        <row r="12271">
          <cell r="A12271">
            <v>9826</v>
          </cell>
          <cell r="B12271" t="str">
            <v xml:space="preserve">TUBO PVC DEFOFO, JEI, 1 MPA, DN 250 MM, PARA REDE DE AGUA (NBR 7665)                                                                                                                                                                                                                                                                                                                                                                                                                                      </v>
          </cell>
          <cell r="C12271" t="str">
            <v xml:space="preserve">M     </v>
          </cell>
          <cell r="D12271" t="str">
            <v>AS</v>
          </cell>
          <cell r="E12271" t="str">
            <v>266,72</v>
          </cell>
        </row>
        <row r="12272">
          <cell r="A12272">
            <v>9827</v>
          </cell>
          <cell r="B12272" t="str">
            <v xml:space="preserve">TUBO PVC DEFOFO, JEI, 1 MPA, DN 300 MM, PARA REDE DE AGUA (NBR 7665)                                                                                                                                                                                                                                                                                                                                                                                                                                      </v>
          </cell>
          <cell r="C12272" t="str">
            <v xml:space="preserve">M     </v>
          </cell>
          <cell r="D12272" t="str">
            <v>AS</v>
          </cell>
          <cell r="E12272" t="str">
            <v>378,75</v>
          </cell>
        </row>
        <row r="12273">
          <cell r="A12273">
            <v>36374</v>
          </cell>
          <cell r="B12273" t="str">
            <v xml:space="preserve">TUBO PVC PBA JEI, CLASSE 12, DN 100 MM, PARA REDE DE AGUA (NBR 5647)                                                                                                                                                                                                                                                                                                                                                                                                                                      </v>
          </cell>
          <cell r="C12273" t="str">
            <v xml:space="preserve">M     </v>
          </cell>
          <cell r="D12273" t="str">
            <v>AS</v>
          </cell>
          <cell r="E12273" t="str">
            <v>46,04</v>
          </cell>
        </row>
        <row r="12274">
          <cell r="A12274">
            <v>36084</v>
          </cell>
          <cell r="B12274" t="str">
            <v xml:space="preserve">TUBO PVC PBA JEI, CLASSE 12, DN 50 MM, PARA REDE DE AGUA (NBR 5647)                                                                                                                                                                                                                                                                                                                                                                                                                                       </v>
          </cell>
          <cell r="C12274" t="str">
            <v xml:space="preserve">M     </v>
          </cell>
          <cell r="D12274" t="str">
            <v>AS</v>
          </cell>
          <cell r="E12274" t="str">
            <v>13,64</v>
          </cell>
        </row>
        <row r="12275">
          <cell r="A12275">
            <v>36373</v>
          </cell>
          <cell r="B12275" t="str">
            <v xml:space="preserve">TUBO PVC PBA JEI, CLASSE 12, DN 75 MM, PARA REDE DE AGUA (NBR 5647)                                                                                                                                                                                                                                                                                                                                                                                                                                       </v>
          </cell>
          <cell r="C12275" t="str">
            <v xml:space="preserve">M     </v>
          </cell>
          <cell r="D12275" t="str">
            <v>AS</v>
          </cell>
          <cell r="E12275" t="str">
            <v>28,32</v>
          </cell>
        </row>
        <row r="12276">
          <cell r="A12276">
            <v>36377</v>
          </cell>
          <cell r="B12276" t="str">
            <v xml:space="preserve">TUBO PVC PBA JEI, CLASSE 15, DN 100 MM, PARA REDE DE AGUA (NBR 5647)                                                                                                                                                                                                                                                                                                                                                                                                                                      </v>
          </cell>
          <cell r="C12276" t="str">
            <v xml:space="preserve">M     </v>
          </cell>
          <cell r="D12276" t="str">
            <v>AS</v>
          </cell>
          <cell r="E12276" t="str">
            <v>55,23</v>
          </cell>
        </row>
        <row r="12277">
          <cell r="A12277">
            <v>36375</v>
          </cell>
          <cell r="B12277" t="str">
            <v xml:space="preserve">TUBO PVC PBA JEI, CLASSE 15, DN 50 MM, PARA REDE DE AGUA (NBR 5647)                                                                                                                                                                                                                                                                                                                                                                                                                                       </v>
          </cell>
          <cell r="C12277" t="str">
            <v xml:space="preserve">M     </v>
          </cell>
          <cell r="D12277" t="str">
            <v>AS</v>
          </cell>
          <cell r="E12277" t="str">
            <v>16,83</v>
          </cell>
        </row>
        <row r="12278">
          <cell r="A12278">
            <v>36376</v>
          </cell>
          <cell r="B12278" t="str">
            <v xml:space="preserve">TUBO PVC PBA JEI, CLASSE 15, DN 75 MM, PARA REDE DE AGUA (NBR 5647)                                                                                                                                                                                                                                                                                                                                                                                                                                       </v>
          </cell>
          <cell r="C12278" t="str">
            <v xml:space="preserve">M     </v>
          </cell>
          <cell r="D12278" t="str">
            <v>AS</v>
          </cell>
          <cell r="E12278" t="str">
            <v>33,05</v>
          </cell>
        </row>
        <row r="12279">
          <cell r="A12279">
            <v>36380</v>
          </cell>
          <cell r="B12279" t="str">
            <v xml:space="preserve">TUBO PVC PBA JEI, CLASSE 20, DN 100 MM, PARA REDE DE AGUA (NBR 5647)                                                                                                                                                                                                                                                                                                                                                                                                                                      </v>
          </cell>
          <cell r="C12279" t="str">
            <v xml:space="preserve">M     </v>
          </cell>
          <cell r="D12279" t="str">
            <v>AS</v>
          </cell>
          <cell r="E12279" t="str">
            <v>69,06</v>
          </cell>
        </row>
        <row r="12280">
          <cell r="A12280">
            <v>36378</v>
          </cell>
          <cell r="B12280" t="str">
            <v xml:space="preserve">TUBO PVC PBA JEI, CLASSE 20, DN 50 MM, PARA REDE DE AGUA (NBR 5647)                                                                                                                                                                                                                                                                                                                                                                                                                                       </v>
          </cell>
          <cell r="C12280" t="str">
            <v xml:space="preserve">M     </v>
          </cell>
          <cell r="D12280" t="str">
            <v>AS</v>
          </cell>
          <cell r="E12280" t="str">
            <v>20,69</v>
          </cell>
        </row>
        <row r="12281">
          <cell r="A12281">
            <v>36379</v>
          </cell>
          <cell r="B12281" t="str">
            <v xml:space="preserve">TUBO PVC PBA JEI, CLASSE 20, DN 75 MM, PARA REDE DE AGUA (NBR 5647)                                                                                                                                                                                                                                                                                                                                                                                                                                       </v>
          </cell>
          <cell r="C12281" t="str">
            <v xml:space="preserve">M     </v>
          </cell>
          <cell r="D12281" t="str">
            <v>AS</v>
          </cell>
          <cell r="E12281" t="str">
            <v>41,71</v>
          </cell>
        </row>
        <row r="12282">
          <cell r="A12282">
            <v>9859</v>
          </cell>
          <cell r="B12282" t="str">
            <v xml:space="preserve">TUBO PVC ROSCAVEL, 3/4",  AGUA FRIA PREDIAL                                                                                                                                                                                                                                                                                                                                                                                                                                                               </v>
          </cell>
          <cell r="C12282" t="str">
            <v xml:space="preserve">M     </v>
          </cell>
          <cell r="D12282" t="str">
            <v>CR</v>
          </cell>
          <cell r="E12282" t="str">
            <v>9,74</v>
          </cell>
        </row>
        <row r="12283">
          <cell r="A12283">
            <v>9838</v>
          </cell>
          <cell r="B12283" t="str">
            <v xml:space="preserve">TUBO PVC SERIE NORMAL, DN 50 MM, PARA ESGOTO PREDIAL (NBR 5688)                                                                                                                                                                                                                                                                                                                                                                                                                                           </v>
          </cell>
          <cell r="C12283" t="str">
            <v xml:space="preserve">M     </v>
          </cell>
          <cell r="D12283" t="str">
            <v>CR</v>
          </cell>
          <cell r="E12283" t="str">
            <v>9,73</v>
          </cell>
        </row>
        <row r="12284">
          <cell r="A12284">
            <v>9837</v>
          </cell>
          <cell r="B12284" t="str">
            <v xml:space="preserve">TUBO PVC SERIE NORMAL, DN 75 MM, PARA ESGOTO PREDIAL (NBR 5688)                                                                                                                                                                                                                                                                                                                                                                                                                                           </v>
          </cell>
          <cell r="C12284" t="str">
            <v xml:space="preserve">M     </v>
          </cell>
          <cell r="D12284" t="str">
            <v>CR</v>
          </cell>
          <cell r="E12284" t="str">
            <v>12,77</v>
          </cell>
        </row>
        <row r="12285">
          <cell r="A12285">
            <v>44315</v>
          </cell>
          <cell r="B12285" t="str">
            <v xml:space="preserve">TUBO PVC, RIGIDO, CORRUGADO, PERFURADO DN 100 MM, PARA DRENAGEM, SISTEMA IRRIGACAO                                                                                                                                                                                                                                                                                                                                                                                                                        </v>
          </cell>
          <cell r="C12285" t="str">
            <v xml:space="preserve">M     </v>
          </cell>
          <cell r="D12285" t="str">
            <v>CR</v>
          </cell>
          <cell r="E12285" t="str">
            <v>52,81</v>
          </cell>
        </row>
        <row r="12286">
          <cell r="A12286">
            <v>9863</v>
          </cell>
          <cell r="B12286" t="str">
            <v xml:space="preserve">TUBO PVC, ROSCAVEL,  2 1/2", AGUA FRIA PREDIAL                                                                                                                                                                                                                                                                                                                                                                                                                                                            </v>
          </cell>
          <cell r="C12286" t="str">
            <v xml:space="preserve">M     </v>
          </cell>
          <cell r="D12286" t="str">
            <v>CR</v>
          </cell>
          <cell r="E12286" t="str">
            <v>58,87</v>
          </cell>
        </row>
        <row r="12287">
          <cell r="A12287">
            <v>9860</v>
          </cell>
          <cell r="B12287" t="str">
            <v xml:space="preserve">TUBO PVC, ROSCAVEL,  2", PARA AGUA FRIA PREDIAL                                                                                                                                                                                                                                                                                                                                                                                                                                                           </v>
          </cell>
          <cell r="C12287" t="str">
            <v xml:space="preserve">M     </v>
          </cell>
          <cell r="D12287" t="str">
            <v>CR</v>
          </cell>
          <cell r="E12287" t="str">
            <v>42,97</v>
          </cell>
        </row>
        <row r="12288">
          <cell r="A12288">
            <v>9862</v>
          </cell>
          <cell r="B12288" t="str">
            <v xml:space="preserve">TUBO PVC, ROSCAVEL, 1 1/2",  AGUA FRIA PREDIAL                                                                                                                                                                                                                                                                                                                                                                                                                                                            </v>
          </cell>
          <cell r="C12288" t="str">
            <v xml:space="preserve">M     </v>
          </cell>
          <cell r="D12288" t="str">
            <v>CR</v>
          </cell>
          <cell r="E12288" t="str">
            <v>30,03</v>
          </cell>
        </row>
        <row r="12289">
          <cell r="A12289">
            <v>9861</v>
          </cell>
          <cell r="B12289" t="str">
            <v xml:space="preserve">TUBO PVC, ROSCAVEL, 1 1/4", AGUA FRIA PREDIAL                                                                                                                                                                                                                                                                                                                                                                                                                                                             </v>
          </cell>
          <cell r="C12289" t="str">
            <v xml:space="preserve">M     </v>
          </cell>
          <cell r="D12289" t="str">
            <v>CR</v>
          </cell>
          <cell r="E12289" t="str">
            <v>23,58</v>
          </cell>
        </row>
        <row r="12290">
          <cell r="A12290">
            <v>9856</v>
          </cell>
          <cell r="B12290" t="str">
            <v xml:space="preserve">TUBO PVC, ROSCAVEL, 1/2", AGUA FRIA PREDIAL                                                                                                                                                                                                                                                                                                                                                                                                                                                               </v>
          </cell>
          <cell r="C12290" t="str">
            <v xml:space="preserve">M     </v>
          </cell>
          <cell r="D12290" t="str">
            <v>CR</v>
          </cell>
          <cell r="E12290" t="str">
            <v>7,60</v>
          </cell>
        </row>
        <row r="12291">
          <cell r="A12291">
            <v>9866</v>
          </cell>
          <cell r="B12291" t="str">
            <v xml:space="preserve">TUBO PVC, ROSCAVEL, 1", AGUA FRIA PREDIAL                                                                                                                                                                                                                                                                                                                                                                                                                                                                 </v>
          </cell>
          <cell r="C12291" t="str">
            <v xml:space="preserve">M     </v>
          </cell>
          <cell r="D12291" t="str">
            <v>CR</v>
          </cell>
          <cell r="E12291" t="str">
            <v>20,35</v>
          </cell>
        </row>
        <row r="12292">
          <cell r="A12292">
            <v>9841</v>
          </cell>
          <cell r="B12292" t="str">
            <v xml:space="preserve">TUBO PVC, SERIE R, DN 100 MM, PARA ESGOTO OU AGUAS PLUVIAIS PREDIAL (NBR 5688)                                                                                                                                                                                                                                                                                                                                                                                                                            </v>
          </cell>
          <cell r="C12292" t="str">
            <v xml:space="preserve">M     </v>
          </cell>
          <cell r="D12292" t="str">
            <v>CR</v>
          </cell>
          <cell r="E12292" t="str">
            <v>25,40</v>
          </cell>
        </row>
        <row r="12293">
          <cell r="A12293">
            <v>9840</v>
          </cell>
          <cell r="B12293" t="str">
            <v xml:space="preserve">TUBO PVC, SERIE R, DN 150 MM, PARA ESGOTO OU AGUAS PLUVIAIS PREDIAL (NBR 5688)                                                                                                                                                                                                                                                                                                                                                                                                                            </v>
          </cell>
          <cell r="C12293" t="str">
            <v xml:space="preserve">M     </v>
          </cell>
          <cell r="D12293" t="str">
            <v>CR</v>
          </cell>
          <cell r="E12293" t="str">
            <v>53,66</v>
          </cell>
        </row>
        <row r="12294">
          <cell r="A12294">
            <v>20067</v>
          </cell>
          <cell r="B12294" t="str">
            <v xml:space="preserve">TUBO PVC, SERIE R, DN 40 MM, PARA ESGOTO OU AGUAS PLUVIAIS PREDIAL (NBR 5688)                                                                                                                                                                                                                                                                                                                                                                                                                             </v>
          </cell>
          <cell r="C12294" t="str">
            <v xml:space="preserve">M     </v>
          </cell>
          <cell r="D12294" t="str">
            <v>CR</v>
          </cell>
          <cell r="E12294" t="str">
            <v>8,24</v>
          </cell>
        </row>
        <row r="12295">
          <cell r="A12295">
            <v>20068</v>
          </cell>
          <cell r="B12295" t="str">
            <v xml:space="preserve">TUBO PVC, SERIE R, DN 50 MM, PARA ESGOTO OU AGUAS PLUVIAIS PREDIAL (NBR 5688)                                                                                                                                                                                                                                                                                                                                                                                                                             </v>
          </cell>
          <cell r="C12295" t="str">
            <v xml:space="preserve">M     </v>
          </cell>
          <cell r="D12295" t="str">
            <v>CR</v>
          </cell>
          <cell r="E12295" t="str">
            <v>11,60</v>
          </cell>
        </row>
        <row r="12296">
          <cell r="A12296">
            <v>9839</v>
          </cell>
          <cell r="B12296" t="str">
            <v xml:space="preserve">TUBO PVC, SERIE R, DN 75 MM, PARA ESGOTO OU AGUAS PLUVIAIS PREDIAL (NBR 5688)                                                                                                                                                                                                                                                                                                                                                                                                                             </v>
          </cell>
          <cell r="C12296" t="str">
            <v xml:space="preserve">M     </v>
          </cell>
          <cell r="D12296" t="str">
            <v>CR</v>
          </cell>
          <cell r="E12296" t="str">
            <v>21,04</v>
          </cell>
        </row>
        <row r="12297">
          <cell r="A12297">
            <v>9870</v>
          </cell>
          <cell r="B12297" t="str">
            <v xml:space="preserve">TUBO PVC, SOLDAVEL, DE 110 MM, AGUA FRIA (NBR-5648)                                                                                                                                                                                                                                                                                                                                                                                                                                                       </v>
          </cell>
          <cell r="C12297" t="str">
            <v xml:space="preserve">M     </v>
          </cell>
          <cell r="D12297" t="str">
            <v>CR</v>
          </cell>
          <cell r="E12297" t="str">
            <v>87,80</v>
          </cell>
        </row>
        <row r="12298">
          <cell r="A12298">
            <v>9867</v>
          </cell>
          <cell r="B12298" t="str">
            <v xml:space="preserve">TUBO PVC, SOLDAVEL, DE 20 MM, AGUA FRIA (NBR-5648)                                                                                                                                                                                                                                                                                                                                                                                                                                                        </v>
          </cell>
          <cell r="C12298" t="str">
            <v xml:space="preserve">M     </v>
          </cell>
          <cell r="D12298" t="str">
            <v>CR</v>
          </cell>
          <cell r="E12298" t="str">
            <v>3,53</v>
          </cell>
        </row>
        <row r="12299">
          <cell r="A12299">
            <v>9868</v>
          </cell>
          <cell r="B12299" t="str">
            <v xml:space="preserve">TUBO PVC, SOLDAVEL, DE 25 MM, AGUA FRIA (NBR-5648)                                                                                                                                                                                                                                                                                                                                                                                                                                                        </v>
          </cell>
          <cell r="C12299" t="str">
            <v xml:space="preserve">M     </v>
          </cell>
          <cell r="D12299" t="str">
            <v xml:space="preserve">C </v>
          </cell>
          <cell r="E12299" t="str">
            <v>3,98</v>
          </cell>
        </row>
        <row r="12300">
          <cell r="A12300">
            <v>9869</v>
          </cell>
          <cell r="B12300" t="str">
            <v xml:space="preserve">TUBO PVC, SOLDAVEL, DE 32 MM, AGUA FRIA (NBR-5648)                                                                                                                                                                                                                                                                                                                                                                                                                                                        </v>
          </cell>
          <cell r="C12300" t="str">
            <v xml:space="preserve">M     </v>
          </cell>
          <cell r="D12300" t="str">
            <v>CR</v>
          </cell>
          <cell r="E12300" t="str">
            <v>8,59</v>
          </cell>
        </row>
        <row r="12301">
          <cell r="A12301">
            <v>9874</v>
          </cell>
          <cell r="B12301" t="str">
            <v xml:space="preserve">TUBO PVC, SOLDAVEL, DE 40 MM, AGUA FRIA (NBR-5648)                                                                                                                                                                                                                                                                                                                                                                                                                                                        </v>
          </cell>
          <cell r="C12301" t="str">
            <v xml:space="preserve">M     </v>
          </cell>
          <cell r="D12301" t="str">
            <v>CR</v>
          </cell>
          <cell r="E12301" t="str">
            <v>13,49</v>
          </cell>
        </row>
        <row r="12302">
          <cell r="A12302">
            <v>9875</v>
          </cell>
          <cell r="B12302" t="str">
            <v xml:space="preserve">TUBO PVC, SOLDAVEL, DE 50 MM, AGUA FRIA (NBR-5648)                                                                                                                                                                                                                                                                                                                                                                                                                                                        </v>
          </cell>
          <cell r="C12302" t="str">
            <v xml:space="preserve">M     </v>
          </cell>
          <cell r="D12302" t="str">
            <v>CR</v>
          </cell>
          <cell r="E12302" t="str">
            <v>14,79</v>
          </cell>
        </row>
        <row r="12303">
          <cell r="A12303">
            <v>9873</v>
          </cell>
          <cell r="B12303" t="str">
            <v xml:space="preserve">TUBO PVC, SOLDAVEL, DE 60 MM, AGUA FRIA (NBR-5648)                                                                                                                                                                                                                                                                                                                                                                                                                                                        </v>
          </cell>
          <cell r="C12303" t="str">
            <v xml:space="preserve">M     </v>
          </cell>
          <cell r="D12303" t="str">
            <v>CR</v>
          </cell>
          <cell r="E12303" t="str">
            <v>24,34</v>
          </cell>
        </row>
        <row r="12304">
          <cell r="A12304">
            <v>9871</v>
          </cell>
          <cell r="B12304" t="str">
            <v xml:space="preserve">TUBO PVC, SOLDAVEL, DE 75 MM, AGUA FRIA (NBR-5648)                                                                                                                                                                                                                                                                                                                                                                                                                                                        </v>
          </cell>
          <cell r="C12304" t="str">
            <v xml:space="preserve">M     </v>
          </cell>
          <cell r="D12304" t="str">
            <v>CR</v>
          </cell>
          <cell r="E12304" t="str">
            <v>40,33</v>
          </cell>
        </row>
        <row r="12305">
          <cell r="A12305">
            <v>9872</v>
          </cell>
          <cell r="B12305" t="str">
            <v xml:space="preserve">TUBO PVC, SOLDAVEL, DE 85 MM, AGUA FRIA (NBR-5648)                                                                                                                                                                                                                                                                                                                                                                                                                                                        </v>
          </cell>
          <cell r="C12305" t="str">
            <v xml:space="preserve">M     </v>
          </cell>
          <cell r="D12305" t="str">
            <v>CR</v>
          </cell>
          <cell r="E12305" t="str">
            <v>56,11</v>
          </cell>
        </row>
        <row r="12306">
          <cell r="A12306">
            <v>7667</v>
          </cell>
          <cell r="B12306" t="str">
            <v xml:space="preserve">TUBO 26" EM CHAPA PRETA, E= 3/16", 147 KG/6 M                                                                                                                                                                                                                                                                                                                                                                                                                                                             </v>
          </cell>
          <cell r="C12306" t="str">
            <v xml:space="preserve">M     </v>
          </cell>
          <cell r="D12306" t="str">
            <v>AS</v>
          </cell>
          <cell r="E12306" t="str">
            <v>3.522,90</v>
          </cell>
        </row>
        <row r="12307">
          <cell r="A12307">
            <v>7660</v>
          </cell>
          <cell r="B12307" t="str">
            <v xml:space="preserve">TUBO 30" EM CHAPA PRETA, E= 1/4", 175 KG/6 M                                                                                                                                                                                                                                                                                                                                                                                                                                                              </v>
          </cell>
          <cell r="C12307" t="str">
            <v xml:space="preserve">M     </v>
          </cell>
          <cell r="D12307" t="str">
            <v>AS</v>
          </cell>
          <cell r="E12307" t="str">
            <v>4.490,86</v>
          </cell>
        </row>
        <row r="12308">
          <cell r="A12308">
            <v>7676</v>
          </cell>
          <cell r="B12308" t="str">
            <v xml:space="preserve">TUBO 30" EM CHAPA PRETA, E= 3/8", 177 KG/6 M                                                                                                                                                                                                                                                                                                                                                                                                                                                              </v>
          </cell>
          <cell r="C12308" t="str">
            <v xml:space="preserve">M     </v>
          </cell>
          <cell r="D12308" t="str">
            <v>AS</v>
          </cell>
          <cell r="E12308" t="str">
            <v>4.542,18</v>
          </cell>
        </row>
        <row r="12309">
          <cell r="A12309">
            <v>12426</v>
          </cell>
          <cell r="B12309" t="str">
            <v xml:space="preserve">UNIAO COM ASSENTO CONICO DE BRONZE, DIAMETRO 1/2"                                                                                                                                                                                                                                                                                                                                                                                                                                                         </v>
          </cell>
          <cell r="C12309" t="str">
            <v xml:space="preserve">UN    </v>
          </cell>
          <cell r="D12309" t="str">
            <v>CR</v>
          </cell>
          <cell r="E12309" t="str">
            <v>32,31</v>
          </cell>
        </row>
        <row r="12310">
          <cell r="A12310">
            <v>12425</v>
          </cell>
          <cell r="B12310" t="str">
            <v xml:space="preserve">UNIAO COM ASSENTO CONICO DE BRONZE, DIAMETRO 1"                                                                                                                                                                                                                                                                                                                                                                                                                                                           </v>
          </cell>
          <cell r="C12310" t="str">
            <v xml:space="preserve">UN    </v>
          </cell>
          <cell r="D12310" t="str">
            <v>CR</v>
          </cell>
          <cell r="E12310" t="str">
            <v>44,40</v>
          </cell>
        </row>
        <row r="12311">
          <cell r="A12311">
            <v>12427</v>
          </cell>
          <cell r="B12311" t="str">
            <v xml:space="preserve">UNIAO COM ASSENTO CONICO DE BRONZE, DIAMETRO 2 1/2"                                                                                                                                                                                                                                                                                                                                                                                                                                                       </v>
          </cell>
          <cell r="C12311" t="str">
            <v xml:space="preserve">UN    </v>
          </cell>
          <cell r="D12311" t="str">
            <v>CR</v>
          </cell>
          <cell r="E12311" t="str">
            <v>184,28</v>
          </cell>
        </row>
        <row r="12312">
          <cell r="A12312">
            <v>12428</v>
          </cell>
          <cell r="B12312" t="str">
            <v xml:space="preserve">UNIAO COM ASSENTO CONICO DE BRONZE, DIAMETRO 2'                                                                                                                                                                                                                                                                                                                                                                                                                                                           </v>
          </cell>
          <cell r="C12312" t="str">
            <v xml:space="preserve">UN    </v>
          </cell>
          <cell r="D12312" t="str">
            <v>CR</v>
          </cell>
          <cell r="E12312" t="str">
            <v>118,28</v>
          </cell>
        </row>
        <row r="12313">
          <cell r="A12313">
            <v>12430</v>
          </cell>
          <cell r="B12313" t="str">
            <v xml:space="preserve">UNIAO COM ASSENTO CONICO DE BRONZE, DIAMETRO 3/4"                                                                                                                                                                                                                                                                                                                                                                                                                                                         </v>
          </cell>
          <cell r="C12313" t="str">
            <v xml:space="preserve">UN    </v>
          </cell>
          <cell r="D12313" t="str">
            <v>CR</v>
          </cell>
          <cell r="E12313" t="str">
            <v>39,62</v>
          </cell>
        </row>
        <row r="12314">
          <cell r="A12314">
            <v>12429</v>
          </cell>
          <cell r="B12314" t="str">
            <v xml:space="preserve">UNIAO COM ASSENTO CONICO DE BRONZE, DIAMETRO 3"                                                                                                                                                                                                                                                                                                                                                                                                                                                           </v>
          </cell>
          <cell r="C12314" t="str">
            <v xml:space="preserve">UN    </v>
          </cell>
          <cell r="D12314" t="str">
            <v>CR</v>
          </cell>
          <cell r="E12314" t="str">
            <v>297,99</v>
          </cell>
        </row>
        <row r="12315">
          <cell r="A12315">
            <v>12431</v>
          </cell>
          <cell r="B12315" t="str">
            <v xml:space="preserve">UNIAO COM ASSENTO CONICO DE BRONZE, DIAMETRO 4"                                                                                                                                                                                                                                                                                                                                                                                                                                                           </v>
          </cell>
          <cell r="C12315" t="str">
            <v xml:space="preserve">UN    </v>
          </cell>
          <cell r="D12315" t="str">
            <v>CR</v>
          </cell>
          <cell r="E12315" t="str">
            <v>507,13</v>
          </cell>
        </row>
        <row r="12316">
          <cell r="A12316">
            <v>12432</v>
          </cell>
          <cell r="B12316" t="str">
            <v xml:space="preserve">UNIAO COM ASSENTO CONICO DE FERRO LONGO (MACHO-FEMEA), DIAMETRO 1 1/2"                                                                                                                                                                                                                                                                                                                                                                                                                                    </v>
          </cell>
          <cell r="C12316" t="str">
            <v xml:space="preserve">UN    </v>
          </cell>
          <cell r="D12316" t="str">
            <v>CR</v>
          </cell>
          <cell r="E12316" t="str">
            <v>104,30</v>
          </cell>
        </row>
        <row r="12317">
          <cell r="A12317">
            <v>12434</v>
          </cell>
          <cell r="B12317" t="str">
            <v xml:space="preserve">UNIAO COM ASSENTO CONICO DE FERRO LONGO (MACHO-FEMEA), DIAMETRO 1/2"                                                                                                                                                                                                                                                                                                                                                                                                                                      </v>
          </cell>
          <cell r="C12317" t="str">
            <v xml:space="preserve">UN    </v>
          </cell>
          <cell r="D12317" t="str">
            <v>CR</v>
          </cell>
          <cell r="E12317" t="str">
            <v>33,99</v>
          </cell>
        </row>
        <row r="12318">
          <cell r="A12318">
            <v>12433</v>
          </cell>
          <cell r="B12318" t="str">
            <v xml:space="preserve">UNIAO COM ASSENTO CONICO DE FERRO LONGO (MACHO-FEMEA), DIAMETRO 1"                                                                                                                                                                                                                                                                                                                                                                                                                                        </v>
          </cell>
          <cell r="C12318" t="str">
            <v xml:space="preserve">UN    </v>
          </cell>
          <cell r="D12318" t="str">
            <v>CR</v>
          </cell>
          <cell r="E12318" t="str">
            <v>66,40</v>
          </cell>
        </row>
        <row r="12319">
          <cell r="A12319">
            <v>12435</v>
          </cell>
          <cell r="B12319" t="str">
            <v xml:space="preserve">UNIAO COM ASSENTO CONICO DE FERRO LONGO (MACHO-FEMEA), DIAMETRO 2 1/2"                                                                                                                                                                                                                                                                                                                                                                                                                                    </v>
          </cell>
          <cell r="C12319" t="str">
            <v xml:space="preserve">UN    </v>
          </cell>
          <cell r="D12319" t="str">
            <v>CR</v>
          </cell>
          <cell r="E12319" t="str">
            <v>205,49</v>
          </cell>
        </row>
        <row r="12320">
          <cell r="A12320">
            <v>12437</v>
          </cell>
          <cell r="B12320" t="str">
            <v xml:space="preserve">UNIAO COM ASSENTO CONICO DE FERRO LONGO (MACHO-FEMEA), DIAMETRO 2"                                                                                                                                                                                                                                                                                                                                                                                                                                        </v>
          </cell>
          <cell r="C12320" t="str">
            <v xml:space="preserve">UN    </v>
          </cell>
          <cell r="D12320" t="str">
            <v>CR</v>
          </cell>
          <cell r="E12320" t="str">
            <v>165,96</v>
          </cell>
        </row>
        <row r="12321">
          <cell r="A12321">
            <v>12439</v>
          </cell>
          <cell r="B12321" t="str">
            <v xml:space="preserve">UNIAO COM ASSENTO CONICO DE FERRO LONGO (MACHO-FEMEA), DIAMETRO 3/4"                                                                                                                                                                                                                                                                                                                                                                                                                                      </v>
          </cell>
          <cell r="C12321" t="str">
            <v xml:space="preserve">UN    </v>
          </cell>
          <cell r="D12321" t="str">
            <v>CR</v>
          </cell>
          <cell r="E12321" t="str">
            <v>53,26</v>
          </cell>
        </row>
        <row r="12322">
          <cell r="A12322">
            <v>12438</v>
          </cell>
          <cell r="B12322" t="str">
            <v xml:space="preserve">UNIAO COM ASSENTO CONICO DE FERRO LONGO (MACHO-FEMEA), DIAMETRO 3'                                                                                                                                                                                                                                                                                                                                                                                                                                        </v>
          </cell>
          <cell r="C12322" t="str">
            <v xml:space="preserve">UN    </v>
          </cell>
          <cell r="D12322" t="str">
            <v>CR</v>
          </cell>
          <cell r="E12322" t="str">
            <v>300,33</v>
          </cell>
        </row>
        <row r="12323">
          <cell r="A12323">
            <v>12436</v>
          </cell>
          <cell r="B12323" t="str">
            <v xml:space="preserve">UNIAO COM ASSENTO CONICO DE FERRO LONGO (MACHO-FEMEA), DIAMETRO 4"                                                                                                                                                                                                                                                                                                                                                                                                                                        </v>
          </cell>
          <cell r="C12323" t="str">
            <v xml:space="preserve">UN    </v>
          </cell>
          <cell r="D12323" t="str">
            <v>CR</v>
          </cell>
          <cell r="E12323" t="str">
            <v>379,38</v>
          </cell>
        </row>
        <row r="12324">
          <cell r="A12324">
            <v>36357</v>
          </cell>
          <cell r="B12324" t="str">
            <v xml:space="preserve">UNIAO COM FLANGE PPR, COM PARAFUSOS, DN 40 MM, PARA AGUA QUENTE PREDIAL                                                                                                                                                                                                                                                                                                                                                                                                                                   </v>
          </cell>
          <cell r="C12324" t="str">
            <v xml:space="preserve">UN    </v>
          </cell>
          <cell r="D12324" t="str">
            <v>AS</v>
          </cell>
          <cell r="E12324" t="str">
            <v>132,33</v>
          </cell>
        </row>
        <row r="12325">
          <cell r="A12325">
            <v>12424</v>
          </cell>
          <cell r="B12325" t="str">
            <v xml:space="preserve">UNIAO DE FERRO GALVANIZADO, COM ASSENTO CONICO DE BRONZE, DE 1 1/2"                                                                                                                                                                                                                                                                                                                                                                                                                                       </v>
          </cell>
          <cell r="C12325" t="str">
            <v xml:space="preserve">UN    </v>
          </cell>
          <cell r="D12325" t="str">
            <v>CR</v>
          </cell>
          <cell r="E12325" t="str">
            <v>68,36</v>
          </cell>
        </row>
        <row r="12326">
          <cell r="A12326">
            <v>12440</v>
          </cell>
          <cell r="B12326" t="str">
            <v xml:space="preserve">UNIAO DE FERRO GALVANIZADO, COM ASSENTO CONICO DE BRONZE, DE 1 1/4"                                                                                                                                                                                                                                                                                                                                                                                                                                       </v>
          </cell>
          <cell r="C12326" t="str">
            <v xml:space="preserve">UN    </v>
          </cell>
          <cell r="D12326" t="str">
            <v>CR</v>
          </cell>
          <cell r="E12326" t="str">
            <v>66,08</v>
          </cell>
        </row>
        <row r="12327">
          <cell r="A12327">
            <v>9884</v>
          </cell>
          <cell r="B12327" t="str">
            <v xml:space="preserve">UNIAO DE FERRO GALVANIZADO, COM ROSCA BSP, COM ASSENTO PLANO, DE 1 1/2"                                                                                                                                                                                                                                                                                                                                                                                                                                   </v>
          </cell>
          <cell r="C12327" t="str">
            <v xml:space="preserve">UN    </v>
          </cell>
          <cell r="D12327" t="str">
            <v>CR</v>
          </cell>
          <cell r="E12327" t="str">
            <v>49,29</v>
          </cell>
        </row>
        <row r="12328">
          <cell r="A12328">
            <v>9888</v>
          </cell>
          <cell r="B12328" t="str">
            <v xml:space="preserve">UNIAO DE FERRO GALVANIZADO, COM ROSCA BSP, COM ASSENTO PLANO, DE 1 1/4"                                                                                                                                                                                                                                                                                                                                                                                                                                   </v>
          </cell>
          <cell r="C12328" t="str">
            <v xml:space="preserve">UN    </v>
          </cell>
          <cell r="D12328" t="str">
            <v>CR</v>
          </cell>
          <cell r="E12328" t="str">
            <v>39,60</v>
          </cell>
        </row>
        <row r="12329">
          <cell r="A12329">
            <v>9883</v>
          </cell>
          <cell r="B12329" t="str">
            <v xml:space="preserve">UNIAO DE FERRO GALVANIZADO, COM ROSCA BSP, COM ASSENTO PLANO, DE 1/2"                                                                                                                                                                                                                                                                                                                                                                                                                                     </v>
          </cell>
          <cell r="C12329" t="str">
            <v xml:space="preserve">UN    </v>
          </cell>
          <cell r="D12329" t="str">
            <v>CR</v>
          </cell>
          <cell r="E12329" t="str">
            <v>17,28</v>
          </cell>
        </row>
        <row r="12330">
          <cell r="A12330">
            <v>9886</v>
          </cell>
          <cell r="B12330" t="str">
            <v xml:space="preserve">UNIAO DE FERRO GALVANIZADO, COM ROSCA BSP, COM ASSENTO PLANO, DE 1"                                                                                                                                                                                                                                                                                                                                                                                                                                       </v>
          </cell>
          <cell r="C12330" t="str">
            <v xml:space="preserve">UN    </v>
          </cell>
          <cell r="D12330" t="str">
            <v>CR</v>
          </cell>
          <cell r="E12330" t="str">
            <v>23,67</v>
          </cell>
        </row>
        <row r="12331">
          <cell r="A12331">
            <v>9889</v>
          </cell>
          <cell r="B12331" t="str">
            <v xml:space="preserve">UNIAO DE FERRO GALVANIZADO, COM ROSCA BSP, COM ASSENTO PLANO, DE 2 1/2"                                                                                                                                                                                                                                                                                                                                                                                                                                   </v>
          </cell>
          <cell r="C12331" t="str">
            <v xml:space="preserve">UN    </v>
          </cell>
          <cell r="D12331" t="str">
            <v>CR</v>
          </cell>
          <cell r="E12331" t="str">
            <v>119,91</v>
          </cell>
        </row>
        <row r="12332">
          <cell r="A12332">
            <v>9887</v>
          </cell>
          <cell r="B12332" t="str">
            <v xml:space="preserve">UNIAO DE FERRO GALVANIZADO, COM ROSCA BSP, COM ASSENTO PLANO, DE 2"                                                                                                                                                                                                                                                                                                                                                                                                                                       </v>
          </cell>
          <cell r="C12332" t="str">
            <v xml:space="preserve">UN    </v>
          </cell>
          <cell r="D12332" t="str">
            <v>CR</v>
          </cell>
          <cell r="E12332" t="str">
            <v>72,47</v>
          </cell>
        </row>
        <row r="12333">
          <cell r="A12333">
            <v>9885</v>
          </cell>
          <cell r="B12333" t="str">
            <v xml:space="preserve">UNIAO DE FERRO GALVANIZADO, COM ROSCA BSP, COM ASSENTO PLANO, DE 3/4"                                                                                                                                                                                                                                                                                                                                                                                                                                     </v>
          </cell>
          <cell r="C12333" t="str">
            <v xml:space="preserve">UN    </v>
          </cell>
          <cell r="D12333" t="str">
            <v>CR</v>
          </cell>
          <cell r="E12333" t="str">
            <v>22,88</v>
          </cell>
        </row>
        <row r="12334">
          <cell r="A12334">
            <v>9890</v>
          </cell>
          <cell r="B12334" t="str">
            <v xml:space="preserve">UNIAO DE FERRO GALVANIZADO, COM ROSCA BSP, COM ASSENTO PLANO, DE 3"                                                                                                                                                                                                                                                                                                                                                                                                                                       </v>
          </cell>
          <cell r="C12334" t="str">
            <v xml:space="preserve">UN    </v>
          </cell>
          <cell r="D12334" t="str">
            <v>CR</v>
          </cell>
          <cell r="E12334" t="str">
            <v>185,77</v>
          </cell>
        </row>
        <row r="12335">
          <cell r="A12335">
            <v>9891</v>
          </cell>
          <cell r="B12335" t="str">
            <v xml:space="preserve">UNIAO DE FERRO GALVANIZADO, COM ROSCA BSP, COM ASSENTO PLANO, DE 4"                                                                                                                                                                                                                                                                                                                                                                                                                                       </v>
          </cell>
          <cell r="C12335" t="str">
            <v xml:space="preserve">UN    </v>
          </cell>
          <cell r="D12335" t="str">
            <v>CR</v>
          </cell>
          <cell r="E12335" t="str">
            <v>260,79</v>
          </cell>
        </row>
        <row r="12336">
          <cell r="A12336">
            <v>36313</v>
          </cell>
          <cell r="B12336" t="str">
            <v xml:space="preserve">UNIAO DUPLA PPR, DN 20 MM, PARA AGUA QUENTE PREDIAL                                                                                                                                                                                                                                                                                                                                                                                                                                                       </v>
          </cell>
          <cell r="C12336" t="str">
            <v xml:space="preserve">UN    </v>
          </cell>
          <cell r="D12336" t="str">
            <v>AS</v>
          </cell>
          <cell r="E12336" t="str">
            <v>13,85</v>
          </cell>
        </row>
        <row r="12337">
          <cell r="A12337">
            <v>36316</v>
          </cell>
          <cell r="B12337" t="str">
            <v xml:space="preserve">UNIAO DUPLA PPR, DN 25 MM, PARA AGUA QUENTE PREDIAL                                                                                                                                                                                                                                                                                                                                                                                                                                                       </v>
          </cell>
          <cell r="C12337" t="str">
            <v xml:space="preserve">UN    </v>
          </cell>
          <cell r="D12337" t="str">
            <v>AS</v>
          </cell>
          <cell r="E12337" t="str">
            <v>21,57</v>
          </cell>
        </row>
        <row r="12338">
          <cell r="A12338">
            <v>64</v>
          </cell>
          <cell r="B12338" t="str">
            <v xml:space="preserve">UNIAO EM POLIPROPILENO (PP), PARA TUBO EM PEAD, 20 MM - LIGACAO PREDIAL DE AGUA                                                                                                                                                                                                                                                                                                                                                                                                                           </v>
          </cell>
          <cell r="C12338" t="str">
            <v xml:space="preserve">UN    </v>
          </cell>
          <cell r="D12338" t="str">
            <v>AS</v>
          </cell>
          <cell r="E12338" t="str">
            <v>4,42</v>
          </cell>
        </row>
        <row r="12339">
          <cell r="A12339">
            <v>37423</v>
          </cell>
          <cell r="B12339" t="str">
            <v xml:space="preserve">UNIAO EM POLIPROPILENO (PP), PARA TUBO EM PEAD, 32 MM - LIGACAO PREDIAL DE AGUA                                                                                                                                                                                                                                                                                                                                                                                                                           </v>
          </cell>
          <cell r="C12339" t="str">
            <v xml:space="preserve">UN    </v>
          </cell>
          <cell r="D12339" t="str">
            <v>AS</v>
          </cell>
          <cell r="E12339" t="str">
            <v>10,91</v>
          </cell>
        </row>
        <row r="12340">
          <cell r="A12340">
            <v>9892</v>
          </cell>
          <cell r="B12340" t="str">
            <v xml:space="preserve">UNIAO PVC, ROSCAVEL 1/2",  AGUA FRIA PREDIAL                                                                                                                                                                                                                                                                                                                                                                                                                                                              </v>
          </cell>
          <cell r="C12340" t="str">
            <v xml:space="preserve">UN    </v>
          </cell>
          <cell r="D12340" t="str">
            <v>CR</v>
          </cell>
          <cell r="E12340" t="str">
            <v>6,46</v>
          </cell>
        </row>
        <row r="12341">
          <cell r="A12341">
            <v>9901</v>
          </cell>
          <cell r="B12341" t="str">
            <v xml:space="preserve">UNIAO PVC, ROSCAVEL, 1 1/2",  AGUA FRIA PREDIAL                                                                                                                                                                                                                                                                                                                                                                                                                                                           </v>
          </cell>
          <cell r="C12341" t="str">
            <v xml:space="preserve">UN    </v>
          </cell>
          <cell r="D12341" t="str">
            <v>CR</v>
          </cell>
          <cell r="E12341" t="str">
            <v>31,25</v>
          </cell>
        </row>
        <row r="12342">
          <cell r="A12342">
            <v>9900</v>
          </cell>
          <cell r="B12342" t="str">
            <v xml:space="preserve">UNIAO PVC, ROSCAVEL, 1",  AGUA FRIA PREDIAL                                                                                                                                                                                                                                                                                                                                                                                                                                                               </v>
          </cell>
          <cell r="C12342" t="str">
            <v xml:space="preserve">UN    </v>
          </cell>
          <cell r="D12342" t="str">
            <v>CR</v>
          </cell>
          <cell r="E12342" t="str">
            <v>18,11</v>
          </cell>
        </row>
        <row r="12343">
          <cell r="A12343">
            <v>9899</v>
          </cell>
          <cell r="B12343" t="str">
            <v xml:space="preserve">UNIAO PVC, ROSCAVEL, 3/4",  AGUA FRIA PREDIAL                                                                                                                                                                                                                                                                                                                                                                                                                                                             </v>
          </cell>
          <cell r="C12343" t="str">
            <v xml:space="preserve">UN    </v>
          </cell>
          <cell r="D12343" t="str">
            <v>CR</v>
          </cell>
          <cell r="E12343" t="str">
            <v>8,12</v>
          </cell>
        </row>
        <row r="12344">
          <cell r="A12344">
            <v>9908</v>
          </cell>
          <cell r="B12344" t="str">
            <v xml:space="preserve">UNIAO PVC, SOLDAVEL, 110 MM,  PARA AGUA FRIA PREDIAL                                                                                                                                                                                                                                                                                                                                                                                                                                                      </v>
          </cell>
          <cell r="C12344" t="str">
            <v xml:space="preserve">UN    </v>
          </cell>
          <cell r="D12344" t="str">
            <v>CR</v>
          </cell>
          <cell r="E12344" t="str">
            <v>365,02</v>
          </cell>
        </row>
        <row r="12345">
          <cell r="A12345">
            <v>9905</v>
          </cell>
          <cell r="B12345" t="str">
            <v xml:space="preserve">UNIAO PVC, SOLDAVEL, 20 MM,  PARA AGUA FRIA PREDIAL                                                                                                                                                                                                                                                                                                                                                                                                                                                       </v>
          </cell>
          <cell r="C12345" t="str">
            <v xml:space="preserve">UN    </v>
          </cell>
          <cell r="D12345" t="str">
            <v>CR</v>
          </cell>
          <cell r="E12345" t="str">
            <v>6,35</v>
          </cell>
        </row>
        <row r="12346">
          <cell r="A12346">
            <v>9906</v>
          </cell>
          <cell r="B12346" t="str">
            <v xml:space="preserve">UNIAO PVC, SOLDAVEL, 25 MM,  PARA AGUA FRIA PREDIAL                                                                                                                                                                                                                                                                                                                                                                                                                                                       </v>
          </cell>
          <cell r="C12346" t="str">
            <v xml:space="preserve">UN    </v>
          </cell>
          <cell r="D12346" t="str">
            <v>CR</v>
          </cell>
          <cell r="E12346" t="str">
            <v>7,66</v>
          </cell>
        </row>
        <row r="12347">
          <cell r="A12347">
            <v>9895</v>
          </cell>
          <cell r="B12347" t="str">
            <v xml:space="preserve">UNIAO PVC, SOLDAVEL, 32 MM,  PARA AGUA FRIA PREDIAL                                                                                                                                                                                                                                                                                                                                                                                                                                                       </v>
          </cell>
          <cell r="C12347" t="str">
            <v xml:space="preserve">UN    </v>
          </cell>
          <cell r="D12347" t="str">
            <v>CR</v>
          </cell>
          <cell r="E12347" t="str">
            <v>12,89</v>
          </cell>
        </row>
        <row r="12348">
          <cell r="A12348">
            <v>9894</v>
          </cell>
          <cell r="B12348" t="str">
            <v xml:space="preserve">UNIAO PVC, SOLDAVEL, 40 MM,  PARA AGUA FRIA PREDIAL                                                                                                                                                                                                                                                                                                                                                                                                                                                       </v>
          </cell>
          <cell r="C12348" t="str">
            <v xml:space="preserve">UN    </v>
          </cell>
          <cell r="D12348" t="str">
            <v>CR</v>
          </cell>
          <cell r="E12348" t="str">
            <v>24,80</v>
          </cell>
        </row>
        <row r="12349">
          <cell r="A12349">
            <v>9897</v>
          </cell>
          <cell r="B12349" t="str">
            <v xml:space="preserve">UNIAO PVC, SOLDAVEL, 50 MM,  PARA AGUA FRIA PREDIAL                                                                                                                                                                                                                                                                                                                                                                                                                                                       </v>
          </cell>
          <cell r="C12349" t="str">
            <v xml:space="preserve">UN    </v>
          </cell>
          <cell r="D12349" t="str">
            <v>CR</v>
          </cell>
          <cell r="E12349" t="str">
            <v>26,48</v>
          </cell>
        </row>
        <row r="12350">
          <cell r="A12350">
            <v>9910</v>
          </cell>
          <cell r="B12350" t="str">
            <v xml:space="preserve">UNIAO PVC, SOLDAVEL, 60 MM,  PARA AGUA FRIA PREDIAL                                                                                                                                                                                                                                                                                                                                                                                                                                                       </v>
          </cell>
          <cell r="C12350" t="str">
            <v xml:space="preserve">UN    </v>
          </cell>
          <cell r="D12350" t="str">
            <v>CR</v>
          </cell>
          <cell r="E12350" t="str">
            <v>68,90</v>
          </cell>
        </row>
        <row r="12351">
          <cell r="A12351">
            <v>9909</v>
          </cell>
          <cell r="B12351" t="str">
            <v xml:space="preserve">UNIAO PVC, SOLDAVEL, 75 MM,  PARA AGUA FRIA PREDIAL                                                                                                                                                                                                                                                                                                                                                                                                                                                       </v>
          </cell>
          <cell r="C12351" t="str">
            <v xml:space="preserve">UN    </v>
          </cell>
          <cell r="D12351" t="str">
            <v>CR</v>
          </cell>
          <cell r="E12351" t="str">
            <v>140,32</v>
          </cell>
        </row>
        <row r="12352">
          <cell r="A12352">
            <v>9907</v>
          </cell>
          <cell r="B12352" t="str">
            <v xml:space="preserve">UNIAO PVC, SOLDAVEL, 85 MM,  PARA AGUA FRIA PREDIAL                                                                                                                                                                                                                                                                                                                                                                                                                                                       </v>
          </cell>
          <cell r="C12352" t="str">
            <v xml:space="preserve">UN    </v>
          </cell>
          <cell r="D12352" t="str">
            <v>CR</v>
          </cell>
          <cell r="E12352" t="str">
            <v>165,68</v>
          </cell>
        </row>
        <row r="12353">
          <cell r="A12353">
            <v>20973</v>
          </cell>
          <cell r="B12353" t="str">
            <v xml:space="preserve">UNIAO TIPO STORZ, COM EMPATACAO INTERNA TIPO ANEL DE EXPANSAO, ENGATE RAPIDO 1 1/2", PARA MANGUEIRA DE COMBATE A INCENDIO PREDIAL                                                                                                                                                                                                                                                                                                                                                                         </v>
          </cell>
          <cell r="C12353" t="str">
            <v xml:space="preserve">UN    </v>
          </cell>
          <cell r="D12353" t="str">
            <v>CR</v>
          </cell>
          <cell r="E12353" t="str">
            <v>112,38</v>
          </cell>
        </row>
        <row r="12354">
          <cell r="A12354">
            <v>20974</v>
          </cell>
          <cell r="B12354" t="str">
            <v xml:space="preserve">UNIAO TIPO STORZ, COM EMPATACAO INTERNA TIPO ANEL DE EXPANSAO, ENGATE RAPIDO 2 1/2", PARA MANGUEIRA DE COMBATE A INCENDIO PREDIAL                                                                                                                                                                                                                                                                                                                                                                         </v>
          </cell>
          <cell r="C12354" t="str">
            <v xml:space="preserve">UN    </v>
          </cell>
          <cell r="D12354" t="str">
            <v>CR</v>
          </cell>
          <cell r="E12354" t="str">
            <v>160,78</v>
          </cell>
        </row>
        <row r="12355">
          <cell r="A12355">
            <v>37989</v>
          </cell>
          <cell r="B12355" t="str">
            <v xml:space="preserve">UNIAO, CPVC, SOLDAVEL, 15 MM, PARA AGUA QUENTE PREDIAL                                                                                                                                                                                                                                                                                                                                                                                                                                                    </v>
          </cell>
          <cell r="C12355" t="str">
            <v xml:space="preserve">UN    </v>
          </cell>
          <cell r="D12355" t="str">
            <v>AS</v>
          </cell>
          <cell r="E12355" t="str">
            <v>12,06</v>
          </cell>
        </row>
        <row r="12356">
          <cell r="A12356">
            <v>37990</v>
          </cell>
          <cell r="B12356" t="str">
            <v xml:space="preserve">UNIAO, CPVC, SOLDAVEL, 22 MM, PARA AGUA QUENTE PREDIAL                                                                                                                                                                                                                                                                                                                                                                                                                                                    </v>
          </cell>
          <cell r="C12356" t="str">
            <v xml:space="preserve">UN    </v>
          </cell>
          <cell r="D12356" t="str">
            <v>AS</v>
          </cell>
          <cell r="E12356" t="str">
            <v>13,30</v>
          </cell>
        </row>
        <row r="12357">
          <cell r="A12357">
            <v>37991</v>
          </cell>
          <cell r="B12357" t="str">
            <v xml:space="preserve">UNIAO, CPVC, SOLDAVEL, 28 MM, PARA AGUA QUENTE PREDIAL                                                                                                                                                                                                                                                                                                                                                                                                                                                    </v>
          </cell>
          <cell r="C12357" t="str">
            <v xml:space="preserve">UN    </v>
          </cell>
          <cell r="D12357" t="str">
            <v>AS</v>
          </cell>
          <cell r="E12357" t="str">
            <v>17,70</v>
          </cell>
        </row>
        <row r="12358">
          <cell r="A12358">
            <v>37992</v>
          </cell>
          <cell r="B12358" t="str">
            <v xml:space="preserve">UNIAO, CPVC, SOLDAVEL, 35 MM, PARA AGUA QUENTE PREDIAL                                                                                                                                                                                                                                                                                                                                                                                                                                                    </v>
          </cell>
          <cell r="C12358" t="str">
            <v xml:space="preserve">UN    </v>
          </cell>
          <cell r="D12358" t="str">
            <v>AS</v>
          </cell>
          <cell r="E12358" t="str">
            <v>27,47</v>
          </cell>
        </row>
        <row r="12359">
          <cell r="A12359">
            <v>37993</v>
          </cell>
          <cell r="B12359" t="str">
            <v xml:space="preserve">UNIAO, CPVC, SOLDAVEL, 42 MM, PARA AGUA QUENTE PREDIAL                                                                                                                                                                                                                                                                                                                                                                                                                                                    </v>
          </cell>
          <cell r="C12359" t="str">
            <v xml:space="preserve">UN    </v>
          </cell>
          <cell r="D12359" t="str">
            <v>AS</v>
          </cell>
          <cell r="E12359" t="str">
            <v>41,68</v>
          </cell>
        </row>
        <row r="12360">
          <cell r="A12360">
            <v>37994</v>
          </cell>
          <cell r="B12360" t="str">
            <v xml:space="preserve">UNIAO, CPVC, SOLDAVEL, 54 MM, PARA AGUA QUENTE PREDIAL                                                                                                                                                                                                                                                                                                                                                                                                                                                    </v>
          </cell>
          <cell r="C12360" t="str">
            <v xml:space="preserve">UN    </v>
          </cell>
          <cell r="D12360" t="str">
            <v>AS</v>
          </cell>
          <cell r="E12360" t="str">
            <v>99,25</v>
          </cell>
        </row>
        <row r="12361">
          <cell r="A12361">
            <v>37995</v>
          </cell>
          <cell r="B12361" t="str">
            <v xml:space="preserve">UNIAO, CPVC, SOLDAVEL, 73 MM, PARA AGUA QUENTE PREDIAL                                                                                                                                                                                                                                                                                                                                                                                                                                                    </v>
          </cell>
          <cell r="C12361" t="str">
            <v xml:space="preserve">UN    </v>
          </cell>
          <cell r="D12361" t="str">
            <v>AS</v>
          </cell>
          <cell r="E12361" t="str">
            <v>129,37</v>
          </cell>
        </row>
        <row r="12362">
          <cell r="A12362">
            <v>37996</v>
          </cell>
          <cell r="B12362" t="str">
            <v xml:space="preserve">UNIAO, CPVC, SOLDAVEL, 89 MM, PARA AGUA QUENTE PREDIAL                                                                                                                                                                                                                                                                                                                                                                                                                                                    </v>
          </cell>
          <cell r="C12362" t="str">
            <v xml:space="preserve">UN    </v>
          </cell>
          <cell r="D12362" t="str">
            <v>AS</v>
          </cell>
          <cell r="E12362" t="str">
            <v>197,00</v>
          </cell>
        </row>
        <row r="12363">
          <cell r="A12363">
            <v>13883</v>
          </cell>
          <cell r="B12363" t="str">
            <v xml:space="preserve">USINA DE ASFALTO A FRIO, CAPACIDADE DE 30 A 40 T/H, ELETRICA, POTENCIA DE 30 CV                                                                                                                                                                                                                                                                                                                                                                                                                           </v>
          </cell>
          <cell r="C12363" t="str">
            <v xml:space="preserve">UN    </v>
          </cell>
          <cell r="D12363" t="str">
            <v>AS</v>
          </cell>
          <cell r="E12363" t="str">
            <v>116.611,15</v>
          </cell>
        </row>
        <row r="12364">
          <cell r="A12364">
            <v>38604</v>
          </cell>
          <cell r="B12364" t="str">
            <v xml:space="preserve">USINA DE ASFALTO A FRIO, CAPACIDADE DE 40 A 60 T/H, ELETRICA, POTENCIA DE 30 CV                                                                                                                                                                                                                                                                                                                                                                                                                           </v>
          </cell>
          <cell r="C12364" t="str">
            <v xml:space="preserve">UN    </v>
          </cell>
          <cell r="D12364" t="str">
            <v>AS</v>
          </cell>
          <cell r="E12364" t="str">
            <v>145.237,64</v>
          </cell>
        </row>
        <row r="12365">
          <cell r="A12365">
            <v>10601</v>
          </cell>
          <cell r="B12365" t="str">
            <v xml:space="preserve">USINA DE ASFALTO A QUENTE, FIXA, TIPO CONTRA FLUXO, CAPACIDADE DE 100 A 140 T/H, POTENCIA DE 280 KW, COM MISTURADOR EXTERNO ROTATIVO                                                                                                                                                                                                                                                                                                                                                                      </v>
          </cell>
          <cell r="C12365" t="str">
            <v xml:space="preserve">UN    </v>
          </cell>
          <cell r="D12365" t="str">
            <v>AS</v>
          </cell>
          <cell r="E12365" t="str">
            <v>2.825.161,76</v>
          </cell>
        </row>
        <row r="12366">
          <cell r="A12366">
            <v>44469</v>
          </cell>
          <cell r="B12366" t="str">
            <v xml:space="preserve">USINA DE ASFALTO, GRAVIMETRICA, CAPACIDADE DE 150 T/H, POTENCIA DE 400  KW                                                                                                                                                                                                                                                                                                                                                                                                                                </v>
          </cell>
          <cell r="C12366" t="str">
            <v xml:space="preserve">UN    </v>
          </cell>
          <cell r="D12366" t="str">
            <v>AS</v>
          </cell>
          <cell r="E12366" t="str">
            <v>7.438.551,21</v>
          </cell>
        </row>
        <row r="12367">
          <cell r="A12367">
            <v>13894</v>
          </cell>
          <cell r="B12367" t="str">
            <v xml:space="preserve">USINA DE CONCRETO FIXA, CAPACIDADE NOMINAL DE 40 M3/H, SEM SILO                                                                                                                                                                                                                                                                                                                                                                                                                                           </v>
          </cell>
          <cell r="C12367" t="str">
            <v xml:space="preserve">UN    </v>
          </cell>
          <cell r="D12367" t="str">
            <v>AS</v>
          </cell>
          <cell r="E12367" t="str">
            <v>399.604,75</v>
          </cell>
        </row>
        <row r="12368">
          <cell r="A12368">
            <v>13895</v>
          </cell>
          <cell r="B12368" t="str">
            <v xml:space="preserve">USINA DE CONCRETO FIXA, CAPACIDADE NOMINAL DE 60 M3/H, SEM SILO                                                                                                                                                                                                                                                                                                                                                                                                                                           </v>
          </cell>
          <cell r="C12368" t="str">
            <v xml:space="preserve">UN    </v>
          </cell>
          <cell r="D12368" t="str">
            <v>AS</v>
          </cell>
          <cell r="E12368" t="str">
            <v>537.335,18</v>
          </cell>
        </row>
        <row r="12369">
          <cell r="A12369">
            <v>13892</v>
          </cell>
          <cell r="B12369" t="str">
            <v xml:space="preserve">USINA DE CONCRETO FIXA, CAPACIDADE NOMINAL DE 80 M3/H, SEM SILO                                                                                                                                                                                                                                                                                                                                                                                                                                           </v>
          </cell>
          <cell r="C12369" t="str">
            <v xml:space="preserve">UN    </v>
          </cell>
          <cell r="D12369" t="str">
            <v>AS</v>
          </cell>
          <cell r="E12369" t="str">
            <v>658.491,12</v>
          </cell>
        </row>
        <row r="12370">
          <cell r="A12370">
            <v>9914</v>
          </cell>
          <cell r="B12370" t="str">
            <v xml:space="preserve">USINA DE CONCRETO FIXA, CAPACIDADE NOMINAL DE 90 A 120 M3/H, SEM SILO                                                                                                                                                                                                                                                                                                                                                                                                                                     </v>
          </cell>
          <cell r="C12370" t="str">
            <v xml:space="preserve">UN    </v>
          </cell>
          <cell r="D12370" t="str">
            <v>AS</v>
          </cell>
          <cell r="E12370" t="str">
            <v>712.400,00</v>
          </cell>
        </row>
        <row r="12371">
          <cell r="A12371">
            <v>36485</v>
          </cell>
          <cell r="B12371" t="str">
            <v xml:space="preserve">USINA DE LAMA ASFALTICA, PROD 30 A 50 T/H, SILO DE AGREGADO 7 M3, RESERVATORIOS PARA EMULSAO E AGUA DE 2,3 M3 CADA, MISTURADOR TIPO PUGG-MILL A SER MONTADO SOBRE CAMINHAO                                                                                                                                                                                                                                                                                                                                </v>
          </cell>
          <cell r="C12371" t="str">
            <v xml:space="preserve">UN    </v>
          </cell>
          <cell r="D12371" t="str">
            <v>AS</v>
          </cell>
          <cell r="E12371" t="str">
            <v>665.336,65</v>
          </cell>
        </row>
        <row r="12372">
          <cell r="A12372">
            <v>9912</v>
          </cell>
          <cell r="B12372" t="str">
            <v xml:space="preserve">USINA DE MISTURAS ASFALTICAS A QUENTE, MOVEL, TIPO CONTRA FLUXO, CAPACIDADE DE 40 A 80 T/H                                                                                                                                                                                                                                                                                                                                                                                                                </v>
          </cell>
          <cell r="C12372" t="str">
            <v xml:space="preserve">UN    </v>
          </cell>
          <cell r="D12372" t="str">
            <v>AS</v>
          </cell>
          <cell r="E12372" t="str">
            <v>2.300.000,00</v>
          </cell>
        </row>
        <row r="12373">
          <cell r="A12373">
            <v>9921</v>
          </cell>
          <cell r="B12373" t="str">
            <v xml:space="preserve">USINA MISTURADORA DE SOLOS,  DOSADORES TRIPLOS, CALHA VIBRATORIA CAPACIDADE DE 200 A 500 T/H, POTENCIA DE 75 KW                                                                                                                                                                                                                                                                                                                                                                                           </v>
          </cell>
          <cell r="C12373" t="str">
            <v xml:space="preserve">UN    </v>
          </cell>
          <cell r="D12373" t="str">
            <v>AS</v>
          </cell>
          <cell r="E12373" t="str">
            <v>1.186.448,79</v>
          </cell>
        </row>
        <row r="12374">
          <cell r="A12374">
            <v>21112</v>
          </cell>
          <cell r="B12374" t="str">
            <v xml:space="preserve">VALVULA DE DESCARGA EM METAL CROMADO PARA MICTORIO COM ACIONAMENTO POR PRESSAO E FECHAMENTO AUTOMATICO                                                                                                                                                                                                                                                                                                                                                                                                    </v>
          </cell>
          <cell r="C12374" t="str">
            <v xml:space="preserve">UN    </v>
          </cell>
          <cell r="D12374" t="str">
            <v>CR</v>
          </cell>
          <cell r="E12374" t="str">
            <v>294,58</v>
          </cell>
        </row>
        <row r="12375">
          <cell r="A12375">
            <v>10228</v>
          </cell>
          <cell r="B12375" t="str">
            <v xml:space="preserve">VALVULA DE DESCARGA METALICA, BASE 1 1/2 " E ACABAMENTO METALICO CROMADO                                                                                                                                                                                                                                                                                                                                                                                                                                  </v>
          </cell>
          <cell r="C12375" t="str">
            <v xml:space="preserve">UN    </v>
          </cell>
          <cell r="D12375" t="str">
            <v xml:space="preserve">C </v>
          </cell>
          <cell r="E12375" t="str">
            <v>342,22</v>
          </cell>
        </row>
        <row r="12376">
          <cell r="A12376">
            <v>11781</v>
          </cell>
          <cell r="B12376" t="str">
            <v xml:space="preserve">VALVULA DE DESCARGA METALICA, BASE 1 1/4 " E ACABAMENTO METALICO CROMADO                                                                                                                                                                                                                                                                                                                                                                                                                                  </v>
          </cell>
          <cell r="C12376" t="str">
            <v xml:space="preserve">UN    </v>
          </cell>
          <cell r="D12376" t="str">
            <v>CR</v>
          </cell>
          <cell r="E12376" t="str">
            <v>277,24</v>
          </cell>
        </row>
        <row r="12377">
          <cell r="A12377">
            <v>37588</v>
          </cell>
          <cell r="B12377" t="str">
            <v xml:space="preserve">VALVULA DE ESCOAMENTO PARA TANQUE, EM METAL CROMADO, 1.1/2 ", SEM LADRAO, COM TAMPAO PLASTICO                                                                                                                                                                                                                                                                                                                                                                                                             </v>
          </cell>
          <cell r="C12377" t="str">
            <v xml:space="preserve">UN    </v>
          </cell>
          <cell r="D12377" t="str">
            <v>CR</v>
          </cell>
          <cell r="E12377" t="str">
            <v>53,41</v>
          </cell>
        </row>
        <row r="12378">
          <cell r="A12378">
            <v>11746</v>
          </cell>
          <cell r="B12378" t="str">
            <v xml:space="preserve">VALVULA DE ESFERA BRUTA EM BRONZE, BITOLA 1 " (REF 1552-B)                                                                                                                                                                                                                                                                                                                                                                                                                                                </v>
          </cell>
          <cell r="C12378" t="str">
            <v xml:space="preserve">UN    </v>
          </cell>
          <cell r="D12378" t="str">
            <v>CR</v>
          </cell>
          <cell r="E12378" t="str">
            <v>86,23</v>
          </cell>
        </row>
        <row r="12379">
          <cell r="A12379">
            <v>11751</v>
          </cell>
          <cell r="B12379" t="str">
            <v xml:space="preserve">VALVULA DE ESFERA BRUTA EM BRONZE, BITOLA 1 1/2 " (REF 1552-B)                                                                                                                                                                                                                                                                                                                                                                                                                                            </v>
          </cell>
          <cell r="C12379" t="str">
            <v xml:space="preserve">UN    </v>
          </cell>
          <cell r="D12379" t="str">
            <v>CR</v>
          </cell>
          <cell r="E12379" t="str">
            <v>154,87</v>
          </cell>
        </row>
        <row r="12380">
          <cell r="A12380">
            <v>11750</v>
          </cell>
          <cell r="B12380" t="str">
            <v xml:space="preserve">VALVULA DE ESFERA BRUTA EM BRONZE, BITOLA 1 1/4 " (REF 1552-B)                                                                                                                                                                                                                                                                                                                                                                                                                                            </v>
          </cell>
          <cell r="C12380" t="str">
            <v xml:space="preserve">UN    </v>
          </cell>
          <cell r="D12380" t="str">
            <v>CR</v>
          </cell>
          <cell r="E12380" t="str">
            <v>128,52</v>
          </cell>
        </row>
        <row r="12381">
          <cell r="A12381">
            <v>11748</v>
          </cell>
          <cell r="B12381" t="str">
            <v xml:space="preserve">VALVULA DE ESFERA BRUTA EM BRONZE, BITOLA 1/2 " (REF 1552-B)                                                                                                                                                                                                                                                                                                                                                                                                                                              </v>
          </cell>
          <cell r="C12381" t="str">
            <v xml:space="preserve">UN    </v>
          </cell>
          <cell r="D12381" t="str">
            <v>CR</v>
          </cell>
          <cell r="E12381" t="str">
            <v>55,33</v>
          </cell>
        </row>
        <row r="12382">
          <cell r="A12382">
            <v>11747</v>
          </cell>
          <cell r="B12382" t="str">
            <v xml:space="preserve">VALVULA DE ESFERA BRUTA EM BRONZE, BITOLA 2 " (REF 1552-B)                                                                                                                                                                                                                                                                                                                                                                                                                                                </v>
          </cell>
          <cell r="C12382" t="str">
            <v xml:space="preserve">UN    </v>
          </cell>
          <cell r="D12382" t="str">
            <v>CR</v>
          </cell>
          <cell r="E12382" t="str">
            <v>238,81</v>
          </cell>
        </row>
        <row r="12383">
          <cell r="A12383">
            <v>11749</v>
          </cell>
          <cell r="B12383" t="str">
            <v xml:space="preserve">VALVULA DE ESFERA BRUTA EM BRONZE, BITOLA 3/4 " (REF 1552-B)                                                                                                                                                                                                                                                                                                                                                                                                                                              </v>
          </cell>
          <cell r="C12383" t="str">
            <v xml:space="preserve">UN    </v>
          </cell>
          <cell r="D12383" t="str">
            <v>CR</v>
          </cell>
          <cell r="E12383" t="str">
            <v>63,87</v>
          </cell>
        </row>
        <row r="12384">
          <cell r="A12384">
            <v>10236</v>
          </cell>
          <cell r="B12384" t="str">
            <v xml:space="preserve">VALVULA DE RETENCAO DE BRONZE, PE COM CRIVOS, EXTREMIDADE COM ROSCA, DE 1 1/2", PARA FUNDO DE POCO                                                                                                                                                                                                                                                                                                                                                                                                        </v>
          </cell>
          <cell r="C12384" t="str">
            <v xml:space="preserve">UN    </v>
          </cell>
          <cell r="D12384" t="str">
            <v>AS</v>
          </cell>
          <cell r="E12384" t="str">
            <v>132,34</v>
          </cell>
        </row>
        <row r="12385">
          <cell r="A12385">
            <v>10233</v>
          </cell>
          <cell r="B12385" t="str">
            <v xml:space="preserve">VALVULA DE RETENCAO DE BRONZE, PE COM CRIVOS, EXTREMIDADE COM ROSCA, DE 1 1/4", PARA FUNDO DE POCO                                                                                                                                                                                                                                                                                                                                                                                                        </v>
          </cell>
          <cell r="C12385" t="str">
            <v xml:space="preserve">UN    </v>
          </cell>
          <cell r="D12385" t="str">
            <v>AS</v>
          </cell>
          <cell r="E12385" t="str">
            <v>124,01</v>
          </cell>
        </row>
        <row r="12386">
          <cell r="A12386">
            <v>10234</v>
          </cell>
          <cell r="B12386" t="str">
            <v xml:space="preserve">VALVULA DE RETENCAO DE BRONZE, PE COM CRIVOS, EXTREMIDADE COM ROSCA, DE 1", PARA FUNDO DE POCO                                                                                                                                                                                                                                                                                                                                                                                                            </v>
          </cell>
          <cell r="C12386" t="str">
            <v xml:space="preserve">UN    </v>
          </cell>
          <cell r="D12386" t="str">
            <v>AS</v>
          </cell>
          <cell r="E12386" t="str">
            <v>78,12</v>
          </cell>
        </row>
        <row r="12387">
          <cell r="A12387">
            <v>10231</v>
          </cell>
          <cell r="B12387" t="str">
            <v xml:space="preserve">VALVULA DE RETENCAO DE BRONZE, PE COM CRIVOS, EXTREMIDADE COM ROSCA, DE 2 1/2", PARA FUNDO DE POCO                                                                                                                                                                                                                                                                                                                                                                                                        </v>
          </cell>
          <cell r="C12387" t="str">
            <v xml:space="preserve">UN    </v>
          </cell>
          <cell r="D12387" t="str">
            <v>AS</v>
          </cell>
          <cell r="E12387" t="str">
            <v>358,24</v>
          </cell>
        </row>
        <row r="12388">
          <cell r="A12388">
            <v>10232</v>
          </cell>
          <cell r="B12388" t="str">
            <v xml:space="preserve">VALVULA DE RETENCAO DE BRONZE, PE COM CRIVOS, EXTREMIDADE COM ROSCA, DE 2", PARA FUNDO DE POCO                                                                                                                                                                                                                                                                                                                                                                                                            </v>
          </cell>
          <cell r="C12388" t="str">
            <v xml:space="preserve">UN    </v>
          </cell>
          <cell r="D12388" t="str">
            <v>AS</v>
          </cell>
          <cell r="E12388" t="str">
            <v>200,46</v>
          </cell>
        </row>
        <row r="12389">
          <cell r="A12389">
            <v>10229</v>
          </cell>
          <cell r="B12389" t="str">
            <v xml:space="preserve">VALVULA DE RETENCAO DE BRONZE, PE COM CRIVOS, EXTREMIDADE COM ROSCA, DE 3/4", PARA FUNDO DE POCO                                                                                                                                                                                                                                                                                                                                                                                                          </v>
          </cell>
          <cell r="C12389" t="str">
            <v xml:space="preserve">UN    </v>
          </cell>
          <cell r="D12389" t="str">
            <v>AS</v>
          </cell>
          <cell r="E12389" t="str">
            <v>70,65</v>
          </cell>
        </row>
        <row r="12390">
          <cell r="A12390">
            <v>10235</v>
          </cell>
          <cell r="B12390" t="str">
            <v xml:space="preserve">VALVULA DE RETENCAO DE BRONZE, PE COM CRIVOS, EXTREMIDADE COM ROSCA, DE 3", PARA FUNDO DE POCO                                                                                                                                                                                                                                                                                                                                                                                                            </v>
          </cell>
          <cell r="C12390" t="str">
            <v xml:space="preserve">UN    </v>
          </cell>
          <cell r="D12390" t="str">
            <v>AS</v>
          </cell>
          <cell r="E12390" t="str">
            <v>491,10</v>
          </cell>
        </row>
        <row r="12391">
          <cell r="A12391">
            <v>10230</v>
          </cell>
          <cell r="B12391" t="str">
            <v xml:space="preserve">VALVULA DE RETENCAO DE BRONZE, PE COM CRIVOS, EXTREMIDADE COM ROSCA, DE 4", PARA FUNDO DE POCO                                                                                                                                                                                                                                                                                                                                                                                                            </v>
          </cell>
          <cell r="C12391" t="str">
            <v xml:space="preserve">UN    </v>
          </cell>
          <cell r="D12391" t="str">
            <v>AS</v>
          </cell>
          <cell r="E12391" t="str">
            <v>864,29</v>
          </cell>
        </row>
        <row r="12392">
          <cell r="A12392">
            <v>10409</v>
          </cell>
          <cell r="B12392" t="str">
            <v xml:space="preserve">VALVULA DE RETENCAO HORIZONTAL, DE BRONZE (PN-25), 1 1/2", 400 PSI, TAMPA DE PORCA DE UNIAO, EXTREMIDADES COM ROSCA                                                                                                                                                                                                                                                                                                                                                                                       </v>
          </cell>
          <cell r="C12392" t="str">
            <v xml:space="preserve">UN    </v>
          </cell>
          <cell r="D12392" t="str">
            <v>AS</v>
          </cell>
          <cell r="E12392" t="str">
            <v>256,77</v>
          </cell>
        </row>
        <row r="12393">
          <cell r="A12393">
            <v>10411</v>
          </cell>
          <cell r="B12393" t="str">
            <v xml:space="preserve">VALVULA DE RETENCAO HORIZONTAL, DE BRONZE (PN-25), 1 1/4", 400 PSI, TAMPA DE PORCA DE UNIAO, EXTREMIDADES COM ROSCA                                                                                                                                                                                                                                                                                                                                                                                       </v>
          </cell>
          <cell r="C12393" t="str">
            <v xml:space="preserve">UN    </v>
          </cell>
          <cell r="D12393" t="str">
            <v>AS</v>
          </cell>
          <cell r="E12393" t="str">
            <v>229,76</v>
          </cell>
        </row>
        <row r="12394">
          <cell r="A12394">
            <v>10404</v>
          </cell>
          <cell r="B12394" t="str">
            <v xml:space="preserve">VALVULA DE RETENCAO HORIZONTAL, DE BRONZE (PN-25), 1/2", 400 PSI, TAMPA DE PORCA DE UNIAO, EXTREMIDADES COM ROSCA                                                                                                                                                                                                                                                                                                                                                                                         </v>
          </cell>
          <cell r="C12394" t="str">
            <v xml:space="preserve">UN    </v>
          </cell>
          <cell r="D12394" t="str">
            <v>AS</v>
          </cell>
          <cell r="E12394" t="str">
            <v>93,18</v>
          </cell>
        </row>
        <row r="12395">
          <cell r="A12395">
            <v>10410</v>
          </cell>
          <cell r="B12395" t="str">
            <v xml:space="preserve">VALVULA DE RETENCAO HORIZONTAL, DE BRONZE (PN-25), 1", 400 PSI, TAMPA DE PORCA DE UNIAO, EXTREMIDADES COM ROSCA                                                                                                                                                                                                                                                                                                                                                                                           </v>
          </cell>
          <cell r="C12395" t="str">
            <v xml:space="preserve">UN    </v>
          </cell>
          <cell r="D12395" t="str">
            <v>AS</v>
          </cell>
          <cell r="E12395" t="str">
            <v>153,48</v>
          </cell>
        </row>
        <row r="12396">
          <cell r="A12396">
            <v>10405</v>
          </cell>
          <cell r="B12396" t="str">
            <v xml:space="preserve">VALVULA DE RETENCAO HORIZONTAL, DE BRONZE (PN-25), 2 1/2", 400 PSI, TAMPA DE PORCA DE UNIAO, EXTREMIDADES COM ROSCA                                                                                                                                                                                                                                                                                                                                                                                       </v>
          </cell>
          <cell r="C12396" t="str">
            <v xml:space="preserve">UN    </v>
          </cell>
          <cell r="D12396" t="str">
            <v>AS</v>
          </cell>
          <cell r="E12396" t="str">
            <v>514,44</v>
          </cell>
        </row>
        <row r="12397">
          <cell r="A12397">
            <v>10408</v>
          </cell>
          <cell r="B12397" t="str">
            <v xml:space="preserve">VALVULA DE RETENCAO HORIZONTAL, DE BRONZE (PN-25), 2", 400 PSI, TAMPA DE PORCA DE UNIAO, EXTREMIDADES COM ROSCA                                                                                                                                                                                                                                                                                                                                                                                           </v>
          </cell>
          <cell r="C12397" t="str">
            <v xml:space="preserve">UN    </v>
          </cell>
          <cell r="D12397" t="str">
            <v>AS</v>
          </cell>
          <cell r="E12397" t="str">
            <v>359,74</v>
          </cell>
        </row>
        <row r="12398">
          <cell r="A12398">
            <v>10412</v>
          </cell>
          <cell r="B12398" t="str">
            <v xml:space="preserve">VALVULA DE RETENCAO HORIZONTAL, DE BRONZE (PN-25), 3/4", 400 PSI, TAMPA DE PORCA DE UNIAO, EXTREMIDADES COM ROSCA                                                                                                                                                                                                                                                                                                                                                                                         </v>
          </cell>
          <cell r="C12398" t="str">
            <v xml:space="preserve">UN    </v>
          </cell>
          <cell r="D12398" t="str">
            <v>AS</v>
          </cell>
          <cell r="E12398" t="str">
            <v>112,92</v>
          </cell>
        </row>
        <row r="12399">
          <cell r="A12399">
            <v>10406</v>
          </cell>
          <cell r="B12399" t="str">
            <v xml:space="preserve">VALVULA DE RETENCAO HORIZONTAL, DE BRONZE (PN-25), 3", 400 PSI, TAMPA DE PORCA DE UNIAO, EXTREMIDADES COM ROSCA                                                                                                                                                                                                                                                                                                                                                                                           </v>
          </cell>
          <cell r="C12399" t="str">
            <v xml:space="preserve">UN    </v>
          </cell>
          <cell r="D12399" t="str">
            <v>AS</v>
          </cell>
          <cell r="E12399" t="str">
            <v>710,55</v>
          </cell>
        </row>
        <row r="12400">
          <cell r="A12400">
            <v>10407</v>
          </cell>
          <cell r="B12400" t="str">
            <v xml:space="preserve">VALVULA DE RETENCAO HORIZONTAL, DE BRONZE (PN-25), 4", 400 PSI, TAMPA DE PORCA DE UNIAO, EXTREMIDADES COM ROSCA                                                                                                                                                                                                                                                                                                                                                                                           </v>
          </cell>
          <cell r="C12400" t="str">
            <v xml:space="preserve">UN    </v>
          </cell>
          <cell r="D12400" t="str">
            <v>AS</v>
          </cell>
          <cell r="E12400" t="str">
            <v>1.102,07</v>
          </cell>
        </row>
        <row r="12401">
          <cell r="A12401">
            <v>10416</v>
          </cell>
          <cell r="B12401" t="str">
            <v xml:space="preserve">VALVULA DE RETENCAO VERTICAL, DE BRONZE (PN-16), 1 1/2", 200 PSI, EXTREMIDADES COM ROSCA                                                                                                                                                                                                                                                                                                                                                                                                                  </v>
          </cell>
          <cell r="C12401" t="str">
            <v xml:space="preserve">UN    </v>
          </cell>
          <cell r="D12401" t="str">
            <v>AS</v>
          </cell>
          <cell r="E12401" t="str">
            <v>136,70</v>
          </cell>
        </row>
        <row r="12402">
          <cell r="A12402">
            <v>10419</v>
          </cell>
          <cell r="B12402" t="str">
            <v xml:space="preserve">VALVULA DE RETENCAO VERTICAL, DE BRONZE (PN-16), 1 1/4", 200 PSI, EXTREMIDADES COM ROSCA                                                                                                                                                                                                                                                                                                                                                                                                                  </v>
          </cell>
          <cell r="C12402" t="str">
            <v xml:space="preserve">UN    </v>
          </cell>
          <cell r="D12402" t="str">
            <v>AS</v>
          </cell>
          <cell r="E12402" t="str">
            <v>118,65</v>
          </cell>
        </row>
        <row r="12403">
          <cell r="A12403">
            <v>21092</v>
          </cell>
          <cell r="B12403" t="str">
            <v xml:space="preserve">VALVULA DE RETENCAO VERTICAL, DE BRONZE (PN-16), 1/2", 200 PSI, EXTREMIDADES COM ROSCA                                                                                                                                                                                                                                                                                                                                                                                                                    </v>
          </cell>
          <cell r="C12403" t="str">
            <v xml:space="preserve">UN    </v>
          </cell>
          <cell r="D12403" t="str">
            <v>AS</v>
          </cell>
          <cell r="E12403" t="str">
            <v>67,83</v>
          </cell>
        </row>
        <row r="12404">
          <cell r="A12404">
            <v>10418</v>
          </cell>
          <cell r="B12404" t="str">
            <v xml:space="preserve">VALVULA DE RETENCAO VERTICAL, DE BRONZE (PN-16), 1", 200 PSI, EXTREMIDADES COM ROSCA                                                                                                                                                                                                                                                                                                                                                                                                                      </v>
          </cell>
          <cell r="C12404" t="str">
            <v xml:space="preserve">UN    </v>
          </cell>
          <cell r="D12404" t="str">
            <v>AS</v>
          </cell>
          <cell r="E12404" t="str">
            <v>79,09</v>
          </cell>
        </row>
        <row r="12405">
          <cell r="A12405">
            <v>12657</v>
          </cell>
          <cell r="B12405" t="str">
            <v xml:space="preserve">VALVULA DE RETENCAO VERTICAL, DE BRONZE (PN-16), 2 1/2", 200 PSI, EXTREMIDADES COM ROSCA                                                                                                                                                                                                                                                                                                                                                                                                                  </v>
          </cell>
          <cell r="C12405" t="str">
            <v xml:space="preserve">UN    </v>
          </cell>
          <cell r="D12405" t="str">
            <v>AS</v>
          </cell>
          <cell r="E12405" t="str">
            <v>319,16</v>
          </cell>
        </row>
        <row r="12406">
          <cell r="A12406">
            <v>10417</v>
          </cell>
          <cell r="B12406" t="str">
            <v xml:space="preserve">VALVULA DE RETENCAO VERTICAL, DE BRONZE (PN-16), 2", 200 PSI, EXTREMIDADES COM ROSCA                                                                                                                                                                                                                                                                                                                                                                                                                      </v>
          </cell>
          <cell r="C12406" t="str">
            <v xml:space="preserve">UN    </v>
          </cell>
          <cell r="D12406" t="str">
            <v>AS</v>
          </cell>
          <cell r="E12406" t="str">
            <v>199,17</v>
          </cell>
        </row>
        <row r="12407">
          <cell r="A12407">
            <v>10413</v>
          </cell>
          <cell r="B12407" t="str">
            <v xml:space="preserve">VALVULA DE RETENCAO VERTICAL, DE BRONZE (PN-16), 3/4", 200 PSI, EXTREMIDADES COM ROSCA                                                                                                                                                                                                                                                                                                                                                                                                                    </v>
          </cell>
          <cell r="C12407" t="str">
            <v xml:space="preserve">UN    </v>
          </cell>
          <cell r="D12407" t="str">
            <v>AS</v>
          </cell>
          <cell r="E12407" t="str">
            <v>72,39</v>
          </cell>
        </row>
        <row r="12408">
          <cell r="A12408">
            <v>10414</v>
          </cell>
          <cell r="B12408" t="str">
            <v xml:space="preserve">VALVULA DE RETENCAO VERTICAL, DE BRONZE (PN-16), 3", 200 PSI, EXTREMIDADES COM ROSCA                                                                                                                                                                                                                                                                                                                                                                                                                      </v>
          </cell>
          <cell r="C12408" t="str">
            <v xml:space="preserve">UN    </v>
          </cell>
          <cell r="D12408" t="str">
            <v>AS</v>
          </cell>
          <cell r="E12408" t="str">
            <v>435,84</v>
          </cell>
        </row>
        <row r="12409">
          <cell r="A12409">
            <v>10415</v>
          </cell>
          <cell r="B12409" t="str">
            <v xml:space="preserve">VALVULA DE RETENCAO VERTICAL, DE BRONZE (PN-16), 4", 200 PSI, EXTREMIDADES COM ROSCA                                                                                                                                                                                                                                                                                                                                                                                                                      </v>
          </cell>
          <cell r="C12409" t="str">
            <v xml:space="preserve">UN    </v>
          </cell>
          <cell r="D12409" t="str">
            <v>AS</v>
          </cell>
          <cell r="E12409" t="str">
            <v>756,42</v>
          </cell>
        </row>
        <row r="12410">
          <cell r="A12410">
            <v>38643</v>
          </cell>
          <cell r="B12410" t="str">
            <v xml:space="preserve">VALVULA EM METAL CROMADO PARA LAVATORIO, 1 " SEM LADRAO                                                                                                                                                                                                                                                                                                                                                                                                                                                   </v>
          </cell>
          <cell r="C12410" t="str">
            <v xml:space="preserve">UN    </v>
          </cell>
          <cell r="D12410" t="str">
            <v>CR</v>
          </cell>
          <cell r="E12410" t="str">
            <v>42,45</v>
          </cell>
        </row>
        <row r="12411">
          <cell r="A12411">
            <v>6157</v>
          </cell>
          <cell r="B12411" t="str">
            <v xml:space="preserve">VALVULA EM METAL CROMADO PARA PIA AMERICANA 3.1/2 X 1.1/2 "                                                                                                                                                                                                                                                                                                                                                                                                                                               </v>
          </cell>
          <cell r="C12411" t="str">
            <v xml:space="preserve">UN    </v>
          </cell>
          <cell r="D12411" t="str">
            <v>CR</v>
          </cell>
          <cell r="E12411" t="str">
            <v>57,99</v>
          </cell>
        </row>
        <row r="12412">
          <cell r="A12412">
            <v>6158</v>
          </cell>
          <cell r="B12412" t="str">
            <v xml:space="preserve">VALVULA EM PLASTICO BRANCO PARA LAVATORIO 1 ", SEM UNHO, COM LADRAO                                                                                                                                                                                                                                                                                                                                                                                                                                       </v>
          </cell>
          <cell r="C12412" t="str">
            <v xml:space="preserve">UN    </v>
          </cell>
          <cell r="D12412" t="str">
            <v>CR</v>
          </cell>
          <cell r="E12412" t="str">
            <v>8,20</v>
          </cell>
        </row>
        <row r="12413">
          <cell r="A12413">
            <v>6153</v>
          </cell>
          <cell r="B12413" t="str">
            <v xml:space="preserve">VALVULA EM PLASTICO BRANCO PARA TANQUE OU LAVATORIO 1 ", SEM UNHO E SEM LADRAO                                                                                                                                                                                                                                                                                                                                                                                                                            </v>
          </cell>
          <cell r="C12413" t="str">
            <v xml:space="preserve">UN    </v>
          </cell>
          <cell r="D12413" t="str">
            <v>CR</v>
          </cell>
          <cell r="E12413" t="str">
            <v>5,64</v>
          </cell>
        </row>
        <row r="12414">
          <cell r="A12414">
            <v>6156</v>
          </cell>
          <cell r="B12414" t="str">
            <v xml:space="preserve">VALVULA EM PLASTICO BRANCO PARA TANQUE 1.1/4 " X 1.1/2 ", SEM UNHO E SEM LADRAO                                                                                                                                                                                                                                                                                                                                                                                                                           </v>
          </cell>
          <cell r="C12414" t="str">
            <v xml:space="preserve">UN    </v>
          </cell>
          <cell r="D12414" t="str">
            <v>CR</v>
          </cell>
          <cell r="E12414" t="str">
            <v>7,03</v>
          </cell>
        </row>
        <row r="12415">
          <cell r="A12415">
            <v>6154</v>
          </cell>
          <cell r="B12415" t="str">
            <v xml:space="preserve">VALVULA EM PLASTICO CROMADO PARA LAVATORIO 1 ", SEM UNHO, COM LADRAO                                                                                                                                                                                                                                                                                                                                                                                                                                      </v>
          </cell>
          <cell r="C12415" t="str">
            <v xml:space="preserve">UN    </v>
          </cell>
          <cell r="D12415" t="str">
            <v>CR</v>
          </cell>
          <cell r="E12415" t="str">
            <v>10,03</v>
          </cell>
        </row>
        <row r="12416">
          <cell r="A12416">
            <v>6155</v>
          </cell>
          <cell r="B12416" t="str">
            <v xml:space="preserve">VALVULA EM PLASTICO CROMADO TIPO AMERICANA PARA PIA DE COZINHA 3.1/2 " X 1.1/2 ", SEM ADAPTADOR                                                                                                                                                                                                                                                                                                                                                                                                           </v>
          </cell>
          <cell r="C12416" t="str">
            <v xml:space="preserve">UN    </v>
          </cell>
          <cell r="D12416" t="str">
            <v>CR</v>
          </cell>
          <cell r="E12416" t="str">
            <v>23,09</v>
          </cell>
        </row>
        <row r="12417">
          <cell r="A12417">
            <v>43595</v>
          </cell>
          <cell r="B12417" t="str">
            <v xml:space="preserve">VARA FINA PARA CREMONA, EM FERRO ZINCADO BRANCO, COM DIAMETRO DE APROX 10 MM E COMPRIMENTO DE 1,20 M                                                                                                                                                                                                                                                                                                                                                                                                      </v>
          </cell>
          <cell r="C12417" t="str">
            <v xml:space="preserve">UN    </v>
          </cell>
          <cell r="D12417" t="str">
            <v>CR</v>
          </cell>
          <cell r="E12417" t="str">
            <v>18,85</v>
          </cell>
        </row>
        <row r="12418">
          <cell r="A12418">
            <v>43596</v>
          </cell>
          <cell r="B12418" t="str">
            <v xml:space="preserve">VARA FINA PARA CREMONA, EM FERRO ZINCADO BRANCO, COM DIAMETRO DE APROX 10 MM E COMPRIMENTO DE 1,50 M                                                                                                                                                                                                                                                                                                                                                                                                      </v>
          </cell>
          <cell r="C12418" t="str">
            <v xml:space="preserve">UN    </v>
          </cell>
          <cell r="D12418" t="str">
            <v>CR</v>
          </cell>
          <cell r="E12418" t="str">
            <v>21,78</v>
          </cell>
        </row>
        <row r="12419">
          <cell r="A12419">
            <v>38108</v>
          </cell>
          <cell r="B12419" t="str">
            <v xml:space="preserve">VARIADOR DE LUMINOSIDADE ROTATIVO (DIMMER) 127 V, 300 W (APENAS MODULO)                                                                                                                                                                                                                                                                                                                                                                                                                                   </v>
          </cell>
          <cell r="C12419" t="str">
            <v xml:space="preserve">UN    </v>
          </cell>
          <cell r="D12419" t="str">
            <v>CR</v>
          </cell>
          <cell r="E12419" t="str">
            <v>56,30</v>
          </cell>
        </row>
        <row r="12420">
          <cell r="A12420">
            <v>38087</v>
          </cell>
          <cell r="B12420" t="str">
            <v xml:space="preserve">VARIADOR DE LUMINOSIDADE ROTATIVO (DIMMER) 127V, 300W, CONJUNTO MONTADO PARA EMBUTIR 4" X 2" (PLACA + SUPORTE + MODULO)                                                                                                                                                                                                                                                                                                                                                                                   </v>
          </cell>
          <cell r="C12420" t="str">
            <v xml:space="preserve">UN    </v>
          </cell>
          <cell r="D12420" t="str">
            <v>CR</v>
          </cell>
          <cell r="E12420" t="str">
            <v>72,41</v>
          </cell>
        </row>
        <row r="12421">
          <cell r="A12421">
            <v>38109</v>
          </cell>
          <cell r="B12421" t="str">
            <v xml:space="preserve">VARIADOR DE LUMINOSIDADE ROTATIVO (DIMMER) 220 V, 600 W (APENAS MODULO)                                                                                                                                                                                                                                                                                                                                                                                                                                   </v>
          </cell>
          <cell r="C12421" t="str">
            <v xml:space="preserve">UN    </v>
          </cell>
          <cell r="D12421" t="str">
            <v>CR</v>
          </cell>
          <cell r="E12421" t="str">
            <v>89,98</v>
          </cell>
        </row>
        <row r="12422">
          <cell r="A12422">
            <v>38088</v>
          </cell>
          <cell r="B12422" t="str">
            <v xml:space="preserve">VARIADOR DE LUMINOSIDADE ROTATIVO (DIMMER) 220V, 600W, CONJUNTO MONTADO PARA EMBUTIR 4" X 2" (PLACA + SUPORTE + MODULO)                                                                                                                                                                                                                                                                                                                                                                                   </v>
          </cell>
          <cell r="C12422" t="str">
            <v xml:space="preserve">UN    </v>
          </cell>
          <cell r="D12422" t="str">
            <v>CR</v>
          </cell>
          <cell r="E12422" t="str">
            <v>94,61</v>
          </cell>
        </row>
        <row r="12423">
          <cell r="A12423">
            <v>38110</v>
          </cell>
          <cell r="B12423" t="str">
            <v xml:space="preserve">VARIADOR DE VELOCIDADE PARA VENTILADOR 127 V, 150 W (APENAS MODULO)                                                                                                                                                                                                                                                                                                                                                                                                                                       </v>
          </cell>
          <cell r="C12423" t="str">
            <v xml:space="preserve">UN    </v>
          </cell>
          <cell r="D12423" t="str">
            <v>CR</v>
          </cell>
          <cell r="E12423" t="str">
            <v>34,61</v>
          </cell>
        </row>
        <row r="12424">
          <cell r="A12424">
            <v>38089</v>
          </cell>
          <cell r="B12424" t="str">
            <v xml:space="preserve">VARIADOR DE VELOCIDADE PARA VENTILADOR 127V, 150W + 2 INTERRUPTORES PARALELOS, PARA REVERSAO E LAMPADA, CONJUNTO MONTADO PARA EMBUTIR 4" X 2" (PLACA + SUPORTE + MODULOS)                                                                                                                                                                                                                                                                                                                                 </v>
          </cell>
          <cell r="C12424" t="str">
            <v xml:space="preserve">UN    </v>
          </cell>
          <cell r="D12424" t="str">
            <v>CR</v>
          </cell>
          <cell r="E12424" t="str">
            <v>60,31</v>
          </cell>
        </row>
        <row r="12425">
          <cell r="A12425">
            <v>38111</v>
          </cell>
          <cell r="B12425" t="str">
            <v xml:space="preserve">VARIADOR DE VELOCIDADE PARA VENTILADOR 220 V, 250 W (APENAS MODULO)                                                                                                                                                                                                                                                                                                                                                                                                                                       </v>
          </cell>
          <cell r="C12425" t="str">
            <v xml:space="preserve">UN    </v>
          </cell>
          <cell r="D12425" t="str">
            <v>CR</v>
          </cell>
          <cell r="E12425" t="str">
            <v>38,71</v>
          </cell>
        </row>
        <row r="12426">
          <cell r="A12426">
            <v>38090</v>
          </cell>
          <cell r="B12426" t="str">
            <v xml:space="preserve">VARIADOR DE VELOCIDADE PARA VENTILADOR 220V, 250W + 2 INTERRUPTORES PARALELOS, PARA REVERSAO E LAMPADA, CONJUNTO MONTADO PARA EMBUTIR 4" X 2" (PLACA + SUPORTE + MODULOS)                                                                                                                                                                                                                                                                                                                                 </v>
          </cell>
          <cell r="C12426" t="str">
            <v xml:space="preserve">UN    </v>
          </cell>
          <cell r="D12426" t="str">
            <v>CR</v>
          </cell>
          <cell r="E12426" t="str">
            <v>62,34</v>
          </cell>
        </row>
        <row r="12427">
          <cell r="A12427">
            <v>13726</v>
          </cell>
          <cell r="B12427" t="str">
            <v xml:space="preserve">VASSOURA MECANICA REBOCAVEL COM ESCOVA CILINDRICA LARGURA UTIL DE VARRIMENTO = 2,44M                                                                                                                                                                                                                                                                                                                                                                                                                      </v>
          </cell>
          <cell r="C12427" t="str">
            <v xml:space="preserve">UN    </v>
          </cell>
          <cell r="D12427" t="str">
            <v>AS</v>
          </cell>
          <cell r="E12427" t="str">
            <v>73.280,61</v>
          </cell>
        </row>
        <row r="12428">
          <cell r="A12428">
            <v>38400</v>
          </cell>
          <cell r="B12428" t="str">
            <v xml:space="preserve">VASSOURA 40 CM COM CABO                                                                                                                                                                                                                                                                                                                                                                                                                                                                                   </v>
          </cell>
          <cell r="C12428" t="str">
            <v xml:space="preserve">UN    </v>
          </cell>
          <cell r="D12428" t="str">
            <v>CR</v>
          </cell>
          <cell r="E12428" t="str">
            <v>19,18</v>
          </cell>
        </row>
        <row r="12429">
          <cell r="A12429">
            <v>12627</v>
          </cell>
          <cell r="B12429" t="str">
            <v xml:space="preserve">VEDACAO DE CALHA, EM BORRACHA COR PRETA, MEDIDA ENTRE 119 E 170 MM, PARA DRENAGEM PLUVIAL PREDIAL                                                                                                                                                                                                                                                                                                                                                                                                         </v>
          </cell>
          <cell r="C12429" t="str">
            <v xml:space="preserve">UN    </v>
          </cell>
          <cell r="D12429" t="str">
            <v>CR</v>
          </cell>
          <cell r="E12429" t="str">
            <v>1,16</v>
          </cell>
        </row>
        <row r="12430">
          <cell r="A12430">
            <v>39996</v>
          </cell>
          <cell r="B12430" t="str">
            <v xml:space="preserve">VERGALHAO ZINCADO ROSCA TOTAL, 1/4 " (6,3 MM)                                                                                                                                                                                                                                                                                                                                                                                                                                                             </v>
          </cell>
          <cell r="C12430" t="str">
            <v xml:space="preserve">M     </v>
          </cell>
          <cell r="D12430" t="str">
            <v>CR</v>
          </cell>
          <cell r="E12430" t="str">
            <v>3,30</v>
          </cell>
        </row>
        <row r="12431">
          <cell r="A12431">
            <v>10478</v>
          </cell>
          <cell r="B12431" t="str">
            <v xml:space="preserve">VERNIZ A BASE RESINA ALQUIDICA COM POLIURETANO PARA MADEIRA, COM FILTRO SOLAR, BRILHANTE, USO INTERNO E EXTERNO                                                                                                                                                                                                                                                                                                                                                                                           </v>
          </cell>
          <cell r="C12431" t="str">
            <v xml:space="preserve">L     </v>
          </cell>
          <cell r="D12431" t="str">
            <v xml:space="preserve">C </v>
          </cell>
          <cell r="E12431" t="str">
            <v>38,64</v>
          </cell>
        </row>
        <row r="12432">
          <cell r="A12432">
            <v>10481</v>
          </cell>
          <cell r="B12432" t="str">
            <v xml:space="preserve">VERNIZ MARITIMO PREMIUM PARA MADEIRA, COM FILTRO SOLAR, BRILHANTE, USO INTERNO E EXTERNO                                                                                                                                                                                                                                                                                                                                                                                                                  </v>
          </cell>
          <cell r="C12432" t="str">
            <v xml:space="preserve">L     </v>
          </cell>
          <cell r="D12432" t="str">
            <v>CR</v>
          </cell>
          <cell r="E12432" t="str">
            <v>34,36</v>
          </cell>
        </row>
        <row r="12433">
          <cell r="A12433">
            <v>10475</v>
          </cell>
          <cell r="B12433" t="str">
            <v xml:space="preserve">VERNIZ TIPO COPAL PARA MADEIRA, BRILHANTE, USO INTERNO                                                                                                                                                                                                                                                                                                                                                                                                                                                    </v>
          </cell>
          <cell r="C12433" t="str">
            <v xml:space="preserve">L     </v>
          </cell>
          <cell r="D12433" t="str">
            <v>CR</v>
          </cell>
          <cell r="E12433" t="str">
            <v>33,25</v>
          </cell>
        </row>
        <row r="12434">
          <cell r="A12434">
            <v>4030</v>
          </cell>
          <cell r="B12434" t="str">
            <v xml:space="preserve">VEU DE POLIESTER PARA IMPERMEABILIZACAO                                                                                                                                                                                                                                                                                                                                                                                                                                                                   </v>
          </cell>
          <cell r="C12434" t="str">
            <v xml:space="preserve">M2    </v>
          </cell>
          <cell r="D12434" t="str">
            <v>CR</v>
          </cell>
          <cell r="E12434" t="str">
            <v>10,89</v>
          </cell>
        </row>
        <row r="12435">
          <cell r="A12435">
            <v>4031</v>
          </cell>
          <cell r="B12435" t="str">
            <v xml:space="preserve">VEU DE VIDRO/VEU DE SUPERFICIE 30 A 35 G/M2                                                                                                                                                                                                                                                                                                                                                                                                                                                               </v>
          </cell>
          <cell r="C12435" t="str">
            <v xml:space="preserve">M2    </v>
          </cell>
          <cell r="D12435" t="str">
            <v>CR</v>
          </cell>
          <cell r="E12435" t="str">
            <v>51,21</v>
          </cell>
        </row>
        <row r="12436">
          <cell r="A12436">
            <v>39399</v>
          </cell>
          <cell r="B12436" t="str">
            <v xml:space="preserve">VIBRADOR DE IMERSAO, COM PONTEIRA DE *35* MM, MANGOTE DE 5 M, SEM MOTOR                                                                                                                                                                                                                                                                                                                                                                                                                                   </v>
          </cell>
          <cell r="C12436" t="str">
            <v xml:space="preserve">UN    </v>
          </cell>
          <cell r="D12436" t="str">
            <v>CR</v>
          </cell>
          <cell r="E12436" t="str">
            <v>1.607,96</v>
          </cell>
        </row>
        <row r="12437">
          <cell r="A12437">
            <v>39400</v>
          </cell>
          <cell r="B12437" t="str">
            <v xml:space="preserve">VIBRADOR DE IMERSAO, COM PONTEIRA DE *45* MM, MANGOTE DE 5 M, SEM MOTOR.                                                                                                                                                                                                                                                                                                                                                                                                                                  </v>
          </cell>
          <cell r="C12437" t="str">
            <v xml:space="preserve">UN    </v>
          </cell>
          <cell r="D12437" t="str">
            <v>CR</v>
          </cell>
          <cell r="E12437" t="str">
            <v>1.747,78</v>
          </cell>
        </row>
        <row r="12438">
          <cell r="A12438">
            <v>39401</v>
          </cell>
          <cell r="B12438" t="str">
            <v xml:space="preserve">VIBRADOR DE IMERSAO, COM PONTEIRA DE *60* MM, MANGOTE DE 5 M, SEM MOTOR.                                                                                                                                                                                                                                                                                                                                                                                                                                  </v>
          </cell>
          <cell r="C12438" t="str">
            <v xml:space="preserve">UN    </v>
          </cell>
          <cell r="D12438" t="str">
            <v>CR</v>
          </cell>
          <cell r="E12438" t="str">
            <v>1.960,60</v>
          </cell>
        </row>
        <row r="12439">
          <cell r="A12439">
            <v>11652</v>
          </cell>
          <cell r="B12439" t="str">
            <v xml:space="preserve">VIBRADOR DE IMERSAO, DIAMETRO DA PONTEIRA DE *35* MM, COM MOTOR 4 TEMPOS A GASOLINA DE 5,5 HP (5,5 CV)                                                                                                                                                                                                                                                                                                                                                                                                    </v>
          </cell>
          <cell r="C12439" t="str">
            <v xml:space="preserve">UN    </v>
          </cell>
          <cell r="D12439" t="str">
            <v xml:space="preserve">C </v>
          </cell>
          <cell r="E12439" t="str">
            <v>4.218,00</v>
          </cell>
        </row>
        <row r="12440">
          <cell r="A12440">
            <v>13896</v>
          </cell>
          <cell r="B12440" t="str">
            <v xml:space="preserve">VIBRADOR DE IMERSAO, DIAMETRO DA PONTEIRA DE *45* MM, COM MOTOR ELETRICO TRIFASICO DE 2 HP (2 CV)                                                                                                                                                                                                                                                                                                                                                                                                         </v>
          </cell>
          <cell r="C12440" t="str">
            <v xml:space="preserve">UN    </v>
          </cell>
          <cell r="D12440" t="str">
            <v>CR</v>
          </cell>
          <cell r="E12440" t="str">
            <v>3.783,91</v>
          </cell>
        </row>
        <row r="12441">
          <cell r="A12441">
            <v>13475</v>
          </cell>
          <cell r="B12441" t="str">
            <v xml:space="preserve">VIBRADOR DE IMERSAO, DIAMETRO DA PONTEIRA DE *45* MM, COM MOTOR 4 TEMPOS A GASOLINA DE 5,5 HP (5,5 CV)                                                                                                                                                                                                                                                                                                                                                                                                    </v>
          </cell>
          <cell r="C12441" t="str">
            <v xml:space="preserve">UN    </v>
          </cell>
          <cell r="D12441" t="str">
            <v>CR</v>
          </cell>
          <cell r="E12441" t="str">
            <v>4.609,26</v>
          </cell>
        </row>
        <row r="12442">
          <cell r="A12442">
            <v>44491</v>
          </cell>
          <cell r="B12442" t="str">
            <v xml:space="preserve">VIBROACABADORA DE ASFALTO SOBRE ESTEIRAS, LARG. PAVIM. MAX. 8,00 M, POT. 100 KW/ 134 HP, CAP.  600 T/ H                                                                                                                                                                                                                                                                                                                                                                                                   </v>
          </cell>
          <cell r="C12442" t="str">
            <v xml:space="preserve">UN    </v>
          </cell>
          <cell r="D12442" t="str">
            <v>AS</v>
          </cell>
          <cell r="E12442" t="str">
            <v>4.561.370,04</v>
          </cell>
        </row>
        <row r="12443">
          <cell r="A12443">
            <v>44470</v>
          </cell>
          <cell r="B12443" t="str">
            <v xml:space="preserve">VIBROACABADORA DE ASFALTO SOBRE ESTEIRAS, LARG. PAVIM. 2,13 M A 4,55 M, POT. 74 KW/ 100 HP, CAP. 400  T/ H                                                                                                                                                                                                                                                                                                                                                                                                </v>
          </cell>
          <cell r="C12443" t="str">
            <v xml:space="preserve">UN    </v>
          </cell>
          <cell r="D12443" t="str">
            <v>AS</v>
          </cell>
          <cell r="E12443" t="str">
            <v>1.920.283,84</v>
          </cell>
        </row>
        <row r="12444">
          <cell r="A12444">
            <v>13476</v>
          </cell>
          <cell r="B12444" t="str">
            <v xml:space="preserve">VIBROACABADORA DE ASFALTO SOBRE ESTEIRAS, LARG. PAVIM. 2,60 M A 5,75 M, POT. 110 HP, CAP. 450 T/ H                                                                                                                                                                                                                                                                                                                                                                                                        </v>
          </cell>
          <cell r="C12444" t="str">
            <v xml:space="preserve">UN    </v>
          </cell>
          <cell r="D12444" t="str">
            <v>AS</v>
          </cell>
          <cell r="E12444" t="str">
            <v>1.934.199,08</v>
          </cell>
        </row>
        <row r="12445">
          <cell r="A12445">
            <v>10488</v>
          </cell>
          <cell r="B12445" t="str">
            <v xml:space="preserve">VIBROACABADORA DE ASFALTO SOBRE ESTEIRAS, LARG. PAVIMENT. 1,90 A 5,3 M, POT. 78 KW/105 HP, CAP. 450 T/H                                                                                                                                                                                                                                                                                                                                                                                                   </v>
          </cell>
          <cell r="C12445" t="str">
            <v xml:space="preserve">UN    </v>
          </cell>
          <cell r="D12445" t="str">
            <v>AS</v>
          </cell>
          <cell r="E12445" t="str">
            <v>2.343.303,00</v>
          </cell>
        </row>
        <row r="12446">
          <cell r="A12446">
            <v>13606</v>
          </cell>
          <cell r="B12446" t="str">
            <v xml:space="preserve">VIBROACABADORA DE ASFALTO SOBRE RODAS, LARGURA DE PAVIMENTACAO DE 1,70 A 4,20 M, POTENCIA 78 KW/105 HP, CAPACIDADE 300 T/H                                                                                                                                                                                                                                                                                                                                                                                </v>
          </cell>
          <cell r="C12446" t="str">
            <v xml:space="preserve">UN    </v>
          </cell>
          <cell r="D12446" t="str">
            <v>AS</v>
          </cell>
          <cell r="E12446" t="str">
            <v>2.076.132,94</v>
          </cell>
        </row>
        <row r="12447">
          <cell r="A12447">
            <v>10489</v>
          </cell>
          <cell r="B12447" t="str">
            <v xml:space="preserve">VIDRACEIRO (HORISTA)                                                                                                                                                                                                                                                                                                                                                                                                                                                                                      </v>
          </cell>
          <cell r="C12447" t="str">
            <v xml:space="preserve">H     </v>
          </cell>
          <cell r="D12447" t="str">
            <v>CR</v>
          </cell>
          <cell r="E12447" t="str">
            <v>11,62</v>
          </cell>
        </row>
        <row r="12448">
          <cell r="A12448">
            <v>41073</v>
          </cell>
          <cell r="B12448" t="str">
            <v xml:space="preserve">VIDRACEIRO (MENSALISTA)                                                                                                                                                                                                                                                                                                                                                                                                                                                                                   </v>
          </cell>
          <cell r="C12448" t="str">
            <v xml:space="preserve">MES   </v>
          </cell>
          <cell r="D12448" t="str">
            <v>CR</v>
          </cell>
          <cell r="E12448" t="str">
            <v>2.050,03</v>
          </cell>
        </row>
        <row r="12449">
          <cell r="A12449">
            <v>34391</v>
          </cell>
          <cell r="B12449" t="str">
            <v xml:space="preserve">VIDRO COMUM LAMINADO LISO INCOLOR DUPLO, ESPESSURA TOTAL 8 MM (CADA CAMADA DE 4 MM) - COLOCADO                                                                                                                                                                                                                                                                                                                                                                                                            </v>
          </cell>
          <cell r="C12449" t="str">
            <v xml:space="preserve">M2    </v>
          </cell>
          <cell r="D12449" t="str">
            <v>AS</v>
          </cell>
          <cell r="E12449" t="str">
            <v>766,00</v>
          </cell>
        </row>
        <row r="12450">
          <cell r="A12450">
            <v>10496</v>
          </cell>
          <cell r="B12450" t="str">
            <v xml:space="preserve">VIDRO COMUM LAMINADO, LISO, INCOLOR, DUPLO, ESPESSURA TOTAL 6 MM (CADA CAMADA E= 3 MM) - COLOCADO                                                                                                                                                                                                                                                                                                                                                                                                         </v>
          </cell>
          <cell r="C12450" t="str">
            <v xml:space="preserve">M2    </v>
          </cell>
          <cell r="D12450" t="str">
            <v>AS</v>
          </cell>
          <cell r="E12450" t="str">
            <v>666,66</v>
          </cell>
        </row>
        <row r="12451">
          <cell r="A12451">
            <v>10497</v>
          </cell>
          <cell r="B12451" t="str">
            <v xml:space="preserve">VIDRO COMUM LAMINADO, LISO, INCOLOR, TRIPLO, ESPESSURA TOTAL 12 MM (CADA CAMADA E=  4 MM) - COLOCADO                                                                                                                                                                                                                                                                                                                                                                                                      </v>
          </cell>
          <cell r="C12451" t="str">
            <v xml:space="preserve">M2    </v>
          </cell>
          <cell r="D12451" t="str">
            <v>AS</v>
          </cell>
          <cell r="E12451" t="str">
            <v>1.733,33</v>
          </cell>
        </row>
        <row r="12452">
          <cell r="A12452">
            <v>10504</v>
          </cell>
          <cell r="B12452" t="str">
            <v xml:space="preserve">VIDRO COMUM LAMINADO, LISO, INCOLOR, TRIPLO, ESPESSURA TOTAL 15 MM (CADA CAMADA E = 5 MM) - COLOCADO                                                                                                                                                                                                                                                                                                                                                                                                      </v>
          </cell>
          <cell r="C12452" t="str">
            <v xml:space="preserve">M2    </v>
          </cell>
          <cell r="D12452" t="str">
            <v>AS</v>
          </cell>
          <cell r="E12452" t="str">
            <v>2.026,66</v>
          </cell>
        </row>
        <row r="12453">
          <cell r="A12453">
            <v>34390</v>
          </cell>
          <cell r="B12453" t="str">
            <v xml:space="preserve">VIDRO CRISTAL COLORIDO, 10 MM, PINTADO NA COR BRANCA                                                                                                                                                                                                                                                                                                                                                                                                                                                      </v>
          </cell>
          <cell r="C12453" t="str">
            <v xml:space="preserve">M2    </v>
          </cell>
          <cell r="D12453" t="str">
            <v>AS</v>
          </cell>
          <cell r="E12453" t="str">
            <v>597,33</v>
          </cell>
        </row>
        <row r="12454">
          <cell r="A12454">
            <v>34389</v>
          </cell>
          <cell r="B12454" t="str">
            <v xml:space="preserve">VIDRO CRISTAL COLORIDO, 4 MM, PINTADO NA COR BRANCA                                                                                                                                                                                                                                                                                                                                                                                                                                                       </v>
          </cell>
          <cell r="C12454" t="str">
            <v xml:space="preserve">M2    </v>
          </cell>
          <cell r="D12454" t="str">
            <v>AS</v>
          </cell>
          <cell r="E12454" t="str">
            <v>186,66</v>
          </cell>
        </row>
        <row r="12455">
          <cell r="A12455">
            <v>34388</v>
          </cell>
          <cell r="B12455" t="str">
            <v xml:space="preserve">VIDRO CRISTAL COLORIDO, 6 MM, PINTADO NA COR BRANCA                                                                                                                                                                                                                                                                                                                                                                                                                                                       </v>
          </cell>
          <cell r="C12455" t="str">
            <v xml:space="preserve">M2    </v>
          </cell>
          <cell r="D12455" t="str">
            <v>AS</v>
          </cell>
          <cell r="E12455" t="str">
            <v>265,30</v>
          </cell>
        </row>
        <row r="12456">
          <cell r="A12456">
            <v>34387</v>
          </cell>
          <cell r="B12456" t="str">
            <v xml:space="preserve">VIDRO CRISTAL COLORIDO, 8 MM, PINTADO NA COR BRANCA                                                                                                                                                                                                                                                                                                                                                                                                                                                       </v>
          </cell>
          <cell r="C12456" t="str">
            <v xml:space="preserve">M2    </v>
          </cell>
          <cell r="D12456" t="str">
            <v>AS</v>
          </cell>
          <cell r="E12456" t="str">
            <v>430,66</v>
          </cell>
        </row>
        <row r="12457">
          <cell r="A12457">
            <v>11188</v>
          </cell>
          <cell r="B12457" t="str">
            <v xml:space="preserve">VIDRO LISO FUME E = 4MM - SEM COLOCACAO                                                                                                                                                                                                                                                                                                                                                                                                                                                                   </v>
          </cell>
          <cell r="C12457" t="str">
            <v xml:space="preserve">M2    </v>
          </cell>
          <cell r="D12457" t="str">
            <v>AS</v>
          </cell>
          <cell r="E12457" t="str">
            <v>213,33</v>
          </cell>
        </row>
        <row r="12458">
          <cell r="A12458">
            <v>11189</v>
          </cell>
          <cell r="B12458" t="str">
            <v xml:space="preserve">VIDRO LISO FUME E = 6MM - SEM COLOCACAO                                                                                                                                                                                                                                                                                                                                                                                                                                                                   </v>
          </cell>
          <cell r="C12458" t="str">
            <v xml:space="preserve">M2    </v>
          </cell>
          <cell r="D12458" t="str">
            <v>AS</v>
          </cell>
          <cell r="E12458" t="str">
            <v>320,00</v>
          </cell>
        </row>
        <row r="12459">
          <cell r="A12459">
            <v>21107</v>
          </cell>
          <cell r="B12459" t="str">
            <v xml:space="preserve">VIDRO LISO FUME, E = 5 MM - SEM COLOCACAO                                                                                                                                                                                                                                                                                                                                                                                                                                                                 </v>
          </cell>
          <cell r="C12459" t="str">
            <v xml:space="preserve">M2    </v>
          </cell>
          <cell r="D12459" t="str">
            <v>AS</v>
          </cell>
          <cell r="E12459" t="str">
            <v>230,29</v>
          </cell>
        </row>
        <row r="12460">
          <cell r="A12460">
            <v>34386</v>
          </cell>
          <cell r="B12460" t="str">
            <v xml:space="preserve">VIDRO LISO INCOLOR 10 MM - SEM COLOCACAO                                                                                                                                                                                                                                                                                                                                                                                                                                                                  </v>
          </cell>
          <cell r="C12460" t="str">
            <v xml:space="preserve">M2    </v>
          </cell>
          <cell r="D12460" t="str">
            <v>AS</v>
          </cell>
          <cell r="E12460" t="str">
            <v>400,00</v>
          </cell>
        </row>
        <row r="12461">
          <cell r="A12461">
            <v>10490</v>
          </cell>
          <cell r="B12461" t="str">
            <v xml:space="preserve">VIDRO LISO INCOLOR 2 A 3 MM - SEM COLOCACAO                                                                                                                                                                                                                                                                                                                                                                                                                                                               </v>
          </cell>
          <cell r="C12461" t="str">
            <v xml:space="preserve">M2    </v>
          </cell>
          <cell r="D12461" t="str">
            <v>AS</v>
          </cell>
          <cell r="E12461" t="str">
            <v>140,00</v>
          </cell>
        </row>
        <row r="12462">
          <cell r="A12462">
            <v>10492</v>
          </cell>
          <cell r="B12462" t="str">
            <v xml:space="preserve">VIDRO LISO INCOLOR 4MM - SEM COLOCACAO                                                                                                                                                                                                                                                                                                                                                                                                                                                                    </v>
          </cell>
          <cell r="C12462" t="str">
            <v xml:space="preserve">M2    </v>
          </cell>
          <cell r="D12462" t="str">
            <v>AS</v>
          </cell>
          <cell r="E12462" t="str">
            <v>160,00</v>
          </cell>
        </row>
        <row r="12463">
          <cell r="A12463">
            <v>10493</v>
          </cell>
          <cell r="B12463" t="str">
            <v xml:space="preserve">VIDRO LISO INCOLOR 5MM - SEM COLOCACAO                                                                                                                                                                                                                                                                                                                                                                                                                                                                    </v>
          </cell>
          <cell r="C12463" t="str">
            <v xml:space="preserve">M2    </v>
          </cell>
          <cell r="D12463" t="str">
            <v>AS</v>
          </cell>
          <cell r="E12463" t="str">
            <v>186,66</v>
          </cell>
        </row>
        <row r="12464">
          <cell r="A12464">
            <v>10491</v>
          </cell>
          <cell r="B12464" t="str">
            <v xml:space="preserve">VIDRO LISO INCOLOR 6 MM - SEM COLOCACAO                                                                                                                                                                                                                                                                                                                                                                                                                                                                   </v>
          </cell>
          <cell r="C12464" t="str">
            <v xml:space="preserve">M2    </v>
          </cell>
          <cell r="D12464" t="str">
            <v>AS</v>
          </cell>
          <cell r="E12464" t="str">
            <v>226,66</v>
          </cell>
        </row>
        <row r="12465">
          <cell r="A12465">
            <v>34385</v>
          </cell>
          <cell r="B12465" t="str">
            <v xml:space="preserve">VIDRO LISO INCOLOR 8MM  -  SEM COLOCACAO                                                                                                                                                                                                                                                                                                                                                                                                                                                                  </v>
          </cell>
          <cell r="C12465" t="str">
            <v xml:space="preserve">M2    </v>
          </cell>
          <cell r="D12465" t="str">
            <v>AS</v>
          </cell>
          <cell r="E12465" t="str">
            <v>330,66</v>
          </cell>
        </row>
        <row r="12466">
          <cell r="A12466">
            <v>10499</v>
          </cell>
          <cell r="B12466" t="str">
            <v xml:space="preserve">VIDRO MARTELADO OU CANELADO, 4 MM - SEM COLOCACAO                                                                                                                                                                                                                                                                                                                                                                                                                                                         </v>
          </cell>
          <cell r="C12466" t="str">
            <v xml:space="preserve">M2    </v>
          </cell>
          <cell r="D12466" t="str">
            <v>AS</v>
          </cell>
          <cell r="E12466" t="str">
            <v>133,33</v>
          </cell>
        </row>
        <row r="12467">
          <cell r="A12467">
            <v>34384</v>
          </cell>
          <cell r="B12467" t="str">
            <v xml:space="preserve">VIDRO PLANO ARAMADO E = 6 MM - SEM COLOCACAO                                                                                                                                                                                                                                                                                                                                                                                                                                                              </v>
          </cell>
          <cell r="C12467" t="str">
            <v xml:space="preserve">M2    </v>
          </cell>
          <cell r="D12467" t="str">
            <v>AS</v>
          </cell>
          <cell r="E12467" t="str">
            <v>400,00</v>
          </cell>
        </row>
        <row r="12468">
          <cell r="A12468">
            <v>11185</v>
          </cell>
          <cell r="B12468" t="str">
            <v xml:space="preserve">VIDRO PLANO ARAMADO E = 7MM - SEM COLOCACAO                                                                                                                                                                                                                                                                                                                                                                                                                                                               </v>
          </cell>
          <cell r="C12468" t="str">
            <v xml:space="preserve">M2    </v>
          </cell>
          <cell r="D12468" t="str">
            <v>AS</v>
          </cell>
          <cell r="E12468" t="str">
            <v>413,33</v>
          </cell>
        </row>
        <row r="12469">
          <cell r="A12469">
            <v>10507</v>
          </cell>
          <cell r="B12469" t="str">
            <v xml:space="preserve">VIDRO TEMPERADO INCOLOR E = 10 MM, SEM COLOCACAO                                                                                                                                                                                                                                                                                                                                                                                                                                                          </v>
          </cell>
          <cell r="C12469" t="str">
            <v xml:space="preserve">M2    </v>
          </cell>
          <cell r="D12469" t="str">
            <v>CR</v>
          </cell>
          <cell r="E12469" t="str">
            <v>434,54</v>
          </cell>
        </row>
        <row r="12470">
          <cell r="A12470">
            <v>10505</v>
          </cell>
          <cell r="B12470" t="str">
            <v xml:space="preserve">VIDRO TEMPERADO INCOLOR E = 6 MM, SEM COLOCACAO                                                                                                                                                                                                                                                                                                                                                                                                                                                           </v>
          </cell>
          <cell r="C12470" t="str">
            <v xml:space="preserve">M2    </v>
          </cell>
          <cell r="D12470" t="str">
            <v>CR</v>
          </cell>
          <cell r="E12470" t="str">
            <v>256,41</v>
          </cell>
        </row>
        <row r="12471">
          <cell r="A12471">
            <v>10506</v>
          </cell>
          <cell r="B12471" t="str">
            <v xml:space="preserve">VIDRO TEMPERADO INCOLOR E = 8 MM, SEM COLOCACAO                                                                                                                                                                                                                                                                                                                                                                                                                                                           </v>
          </cell>
          <cell r="C12471" t="str">
            <v xml:space="preserve">M2    </v>
          </cell>
          <cell r="D12471" t="str">
            <v>CR</v>
          </cell>
          <cell r="E12471" t="str">
            <v>334,72</v>
          </cell>
        </row>
        <row r="12472">
          <cell r="A12472">
            <v>5031</v>
          </cell>
          <cell r="B12472" t="str">
            <v xml:space="preserve">VIDRO TEMPERADO INCOLOR PARA PORTA DE ABRIR, E = 10 MM (SEM FERRAGENS E SEM COLOCACAO)                                                                                                                                                                                                                                                                                                                                                                                                                    </v>
          </cell>
          <cell r="C12472" t="str">
            <v xml:space="preserve">M2    </v>
          </cell>
          <cell r="D12472" t="str">
            <v xml:space="preserve">C </v>
          </cell>
          <cell r="E12472" t="str">
            <v>470,00</v>
          </cell>
        </row>
        <row r="12473">
          <cell r="A12473">
            <v>10502</v>
          </cell>
          <cell r="B12473" t="str">
            <v xml:space="preserve">VIDRO TEMPERADO VERDE E = 10 MM, SEM COLOCACAO                                                                                                                                                                                                                                                                                                                                                                                                                                                            </v>
          </cell>
          <cell r="C12473" t="str">
            <v xml:space="preserve">M2    </v>
          </cell>
          <cell r="D12473" t="str">
            <v>CR</v>
          </cell>
          <cell r="E12473" t="str">
            <v>547,66</v>
          </cell>
        </row>
        <row r="12474">
          <cell r="A12474">
            <v>10501</v>
          </cell>
          <cell r="B12474" t="str">
            <v xml:space="preserve">VIDRO TEMPERADO VERDE E = 6 MM, SEM COLOCACAO                                                                                                                                                                                                                                                                                                                                                                                                                                                             </v>
          </cell>
          <cell r="C12474" t="str">
            <v xml:space="preserve">M2    </v>
          </cell>
          <cell r="D12474" t="str">
            <v>CR</v>
          </cell>
          <cell r="E12474" t="str">
            <v>309,41</v>
          </cell>
        </row>
        <row r="12475">
          <cell r="A12475">
            <v>10503</v>
          </cell>
          <cell r="B12475" t="str">
            <v xml:space="preserve">VIDRO TEMPERADO VERDE E = 8 MM, SEM COLOCACAO                                                                                                                                                                                                                                                                                                                                                                                                                                                             </v>
          </cell>
          <cell r="C12475" t="str">
            <v xml:space="preserve">M2    </v>
          </cell>
          <cell r="D12475" t="str">
            <v>CR</v>
          </cell>
          <cell r="E12475" t="str">
            <v>418,01</v>
          </cell>
        </row>
        <row r="12476">
          <cell r="A12476">
            <v>4500</v>
          </cell>
          <cell r="B12476" t="str">
            <v xml:space="preserve">VIGA *7,5 X 10* CM EM PINUS, MISTA OU EQUIVALENTE DA REGIAO - BRUTA                                                                                                                                                                                                                                                                                                                                                                                                                                       </v>
          </cell>
          <cell r="C12476" t="str">
            <v xml:space="preserve">M     </v>
          </cell>
          <cell r="D12476" t="str">
            <v>CR</v>
          </cell>
          <cell r="E12476" t="str">
            <v>19,92</v>
          </cell>
        </row>
        <row r="12477">
          <cell r="A12477">
            <v>4448</v>
          </cell>
          <cell r="B12477" t="str">
            <v xml:space="preserve">VIGA *7,5 X 15 CM EM PINUS, MISTA OU EQUIVALENTE DA REGIAO - BRUTA                                                                                                                                                                                                                                                                                                                                                                                                                                        </v>
          </cell>
          <cell r="C12477" t="str">
            <v xml:space="preserve">M     </v>
          </cell>
          <cell r="D12477" t="str">
            <v>CR</v>
          </cell>
          <cell r="E12477" t="str">
            <v>27,36</v>
          </cell>
        </row>
        <row r="12478">
          <cell r="A12478">
            <v>20213</v>
          </cell>
          <cell r="B12478" t="str">
            <v xml:space="preserve">VIGA APARELHADA *6 X 12* CM, EM MACARANDUBA/MASSARANDUBA, ANGELIM OU EQUIVALENTE DA REGIAO                                                                                                                                                                                                                                                                                                                                                                                                                </v>
          </cell>
          <cell r="C12478" t="str">
            <v xml:space="preserve">M     </v>
          </cell>
          <cell r="D12478" t="str">
            <v>CR</v>
          </cell>
          <cell r="E12478" t="str">
            <v>13,52</v>
          </cell>
        </row>
        <row r="12479">
          <cell r="A12479">
            <v>20211</v>
          </cell>
          <cell r="B12479" t="str">
            <v xml:space="preserve">VIGA APARELHADA *6 X 16* CM, EM MACARANDUBA/MASSARANDUBA, ANGELIM OU EQUIVALENTE DA REGIAO                                                                                                                                                                                                                                                                                                                                                                                                                </v>
          </cell>
          <cell r="C12479" t="str">
            <v xml:space="preserve">M     </v>
          </cell>
          <cell r="D12479" t="str">
            <v>CR</v>
          </cell>
          <cell r="E12479" t="str">
            <v>17,91</v>
          </cell>
        </row>
        <row r="12480">
          <cell r="A12480">
            <v>40270</v>
          </cell>
          <cell r="B12480" t="str">
            <v xml:space="preserve">VIGA DE ESCORAMAENTO H20, DE MADEIRA, PESO DE 5,00 A 5,20 KG/M, COM EXTREMIDADES PLASTICAS                                                                                                                                                                                                                                                                                                                                                                                                                </v>
          </cell>
          <cell r="C12480" t="str">
            <v xml:space="preserve">M     </v>
          </cell>
          <cell r="D12480" t="str">
            <v>AS</v>
          </cell>
          <cell r="E12480" t="str">
            <v>126,05</v>
          </cell>
        </row>
        <row r="12481">
          <cell r="A12481">
            <v>4425</v>
          </cell>
          <cell r="B12481" t="str">
            <v xml:space="preserve">VIGA NAO APARELHADA *6 X 12* CM, EM MACARANDUBA/MASSARANDUBA, ANGELIM OU EQUIVALENTE DA REGIAO - BRUTA                                                                                                                                                                                                                                                                                                                                                                                                    </v>
          </cell>
          <cell r="C12481" t="str">
            <v xml:space="preserve">M     </v>
          </cell>
          <cell r="D12481" t="str">
            <v>CR</v>
          </cell>
          <cell r="E12481" t="str">
            <v>14,80</v>
          </cell>
        </row>
        <row r="12482">
          <cell r="A12482">
            <v>4472</v>
          </cell>
          <cell r="B12482" t="str">
            <v xml:space="preserve">VIGA NAO APARELHADA *6 X 16* CM, EM MACARANDUBA/MASSARANDUBA, ANGELIM OU EQUIVALENTE DA REGIAO - BRUTA                                                                                                                                                                                                                                                                                                                                                                                                    </v>
          </cell>
          <cell r="C12482" t="str">
            <v xml:space="preserve">M     </v>
          </cell>
          <cell r="D12482" t="str">
            <v>CR</v>
          </cell>
          <cell r="E12482" t="str">
            <v>18,49</v>
          </cell>
        </row>
        <row r="12483">
          <cell r="A12483">
            <v>35272</v>
          </cell>
          <cell r="B12483" t="str">
            <v xml:space="preserve">VIGA NAO APARELHADA *6 X 20* CM, EM MACARANDUBA/MASSARANDUBA, ANGELIM OU EQUIVALENTE DA REGIAO - BRUTA                                                                                                                                                                                                                                                                                                                                                                                                    </v>
          </cell>
          <cell r="C12483" t="str">
            <v xml:space="preserve">M     </v>
          </cell>
          <cell r="D12483" t="str">
            <v>CR</v>
          </cell>
          <cell r="E12483" t="str">
            <v>26,73</v>
          </cell>
        </row>
        <row r="12484">
          <cell r="A12484">
            <v>4481</v>
          </cell>
          <cell r="B12484" t="str">
            <v xml:space="preserve">VIGA NAO APARELHADA *8 X 16* CM EM MACARANDUBA/MASSARANDUBA, ANGELIM OU EQUIVALENTE DA REGIAO - BRUTA                                                                                                                                                                                                                                                                                                                                                                                                     </v>
          </cell>
          <cell r="C12484" t="str">
            <v xml:space="preserve">M     </v>
          </cell>
          <cell r="D12484" t="str">
            <v>CR</v>
          </cell>
          <cell r="E12484" t="str">
            <v>28,62</v>
          </cell>
        </row>
        <row r="12485">
          <cell r="A12485">
            <v>34345</v>
          </cell>
          <cell r="B12485" t="str">
            <v xml:space="preserve">VIGIA DIURNO                                                                                                                                                                                                                                                                                                                                                                                                                                                                                              </v>
          </cell>
          <cell r="C12485" t="str">
            <v xml:space="preserve">H     </v>
          </cell>
          <cell r="D12485" t="str">
            <v>CR</v>
          </cell>
          <cell r="E12485" t="str">
            <v>11,01</v>
          </cell>
        </row>
        <row r="12486">
          <cell r="A12486">
            <v>41096</v>
          </cell>
          <cell r="B12486" t="str">
            <v xml:space="preserve">VIGIA DIURNO (MENSALISTA)                                                                                                                                                                                                                                                                                                                                                                                                                                                                                 </v>
          </cell>
          <cell r="C12486" t="str">
            <v xml:space="preserve">MES   </v>
          </cell>
          <cell r="D12486" t="str">
            <v>CR</v>
          </cell>
          <cell r="E12486" t="str">
            <v>1.943,04</v>
          </cell>
        </row>
        <row r="12487">
          <cell r="A12487">
            <v>41776</v>
          </cell>
          <cell r="B12487" t="str">
            <v xml:space="preserve">VIGIA NOTURNO, HORA EFETIVAMENTE TRABALHADA DE 22 H AS 5 H (COM ADICIONAL NOTURNO)                                                                                                                                                                                                                                                                                                                                                                                                                        </v>
          </cell>
          <cell r="C12487" t="str">
            <v xml:space="preserve">H     </v>
          </cell>
          <cell r="D12487" t="str">
            <v>CR</v>
          </cell>
          <cell r="E12487" t="str">
            <v>15,09</v>
          </cell>
        </row>
        <row r="12488">
          <cell r="A12488" t="str">
            <v/>
          </cell>
        </row>
        <row r="12489">
          <cell r="A12489" t="str">
            <v>TOTAL DE INSUMOS : 4934</v>
          </cell>
        </row>
        <row r="12490">
          <cell r="E12490"/>
        </row>
        <row r="12491">
          <cell r="E12491"/>
        </row>
        <row r="12492">
          <cell r="E12492"/>
        </row>
        <row r="12493">
          <cell r="E12493"/>
        </row>
        <row r="12494">
          <cell r="E12494"/>
        </row>
        <row r="12495">
          <cell r="E12495"/>
        </row>
        <row r="12496">
          <cell r="E12496"/>
        </row>
        <row r="12497">
          <cell r="E12497"/>
        </row>
        <row r="12498">
          <cell r="E12498"/>
        </row>
        <row r="12499">
          <cell r="E12499"/>
        </row>
        <row r="12500">
          <cell r="E12500"/>
        </row>
        <row r="12501">
          <cell r="E12501"/>
        </row>
        <row r="12502">
          <cell r="E12502"/>
        </row>
        <row r="12503">
          <cell r="E12503"/>
        </row>
        <row r="12504">
          <cell r="E12504"/>
        </row>
        <row r="12505">
          <cell r="E12505"/>
        </row>
        <row r="12506">
          <cell r="E12506"/>
        </row>
        <row r="12507">
          <cell r="E12507"/>
        </row>
        <row r="12508">
          <cell r="E12508"/>
        </row>
        <row r="12509">
          <cell r="E12509"/>
        </row>
        <row r="12510">
          <cell r="E12510"/>
        </row>
        <row r="12511">
          <cell r="E12511"/>
        </row>
        <row r="12512">
          <cell r="E12512"/>
        </row>
        <row r="12513">
          <cell r="E12513"/>
        </row>
        <row r="12514">
          <cell r="E12514"/>
        </row>
        <row r="12515">
          <cell r="E12515"/>
        </row>
        <row r="12516">
          <cell r="E12516"/>
        </row>
        <row r="12517">
          <cell r="E12517"/>
        </row>
        <row r="12518">
          <cell r="E12518"/>
        </row>
        <row r="12519">
          <cell r="E12519"/>
        </row>
        <row r="12520">
          <cell r="E12520"/>
        </row>
        <row r="12521">
          <cell r="E12521"/>
        </row>
        <row r="12522">
          <cell r="E12522"/>
        </row>
        <row r="12523">
          <cell r="E12523"/>
        </row>
        <row r="12524">
          <cell r="E12524"/>
        </row>
        <row r="12525">
          <cell r="E12525"/>
        </row>
        <row r="12526">
          <cell r="E12526"/>
        </row>
        <row r="12527">
          <cell r="E12527"/>
        </row>
        <row r="12528">
          <cell r="E12528"/>
        </row>
        <row r="12529">
          <cell r="E12529"/>
        </row>
        <row r="12530">
          <cell r="E12530"/>
        </row>
        <row r="12531">
          <cell r="E12531"/>
        </row>
        <row r="12532">
          <cell r="E12532"/>
        </row>
        <row r="12533">
          <cell r="E12533"/>
        </row>
        <row r="12534">
          <cell r="E12534"/>
        </row>
        <row r="12535">
          <cell r="E12535"/>
        </row>
        <row r="12536">
          <cell r="E12536"/>
        </row>
        <row r="12537">
          <cell r="E12537"/>
        </row>
        <row r="12538">
          <cell r="E12538"/>
        </row>
        <row r="12539">
          <cell r="E12539"/>
        </row>
        <row r="12540">
          <cell r="E12540"/>
        </row>
        <row r="12541">
          <cell r="E12541"/>
        </row>
        <row r="12542">
          <cell r="E12542"/>
        </row>
        <row r="12543">
          <cell r="E12543"/>
        </row>
        <row r="12544">
          <cell r="E12544"/>
        </row>
        <row r="12545">
          <cell r="E12545"/>
        </row>
        <row r="12546">
          <cell r="E12546"/>
        </row>
        <row r="12547">
          <cell r="E12547"/>
        </row>
        <row r="12548">
          <cell r="E12548"/>
        </row>
        <row r="12549">
          <cell r="E12549"/>
        </row>
        <row r="12550">
          <cell r="E12550"/>
        </row>
        <row r="12551">
          <cell r="E12551"/>
        </row>
        <row r="12552">
          <cell r="E12552"/>
        </row>
        <row r="12553">
          <cell r="E12553"/>
        </row>
        <row r="12554">
          <cell r="E12554"/>
        </row>
        <row r="12555">
          <cell r="E12555"/>
        </row>
        <row r="12556">
          <cell r="E12556"/>
        </row>
        <row r="12557">
          <cell r="E12557"/>
        </row>
        <row r="12558">
          <cell r="E12558"/>
        </row>
        <row r="12559">
          <cell r="E12559"/>
        </row>
        <row r="12560">
          <cell r="E12560"/>
        </row>
        <row r="12561">
          <cell r="E12561"/>
        </row>
        <row r="12562">
          <cell r="E12562"/>
        </row>
        <row r="12563">
          <cell r="E12563"/>
        </row>
        <row r="12564">
          <cell r="E12564"/>
        </row>
        <row r="12565">
          <cell r="E12565"/>
        </row>
        <row r="12566">
          <cell r="E12566"/>
        </row>
        <row r="12567">
          <cell r="E12567"/>
        </row>
        <row r="12568">
          <cell r="E12568"/>
        </row>
        <row r="12569">
          <cell r="E12569"/>
        </row>
        <row r="12570">
          <cell r="E12570"/>
        </row>
        <row r="12571">
          <cell r="E12571"/>
        </row>
        <row r="12572">
          <cell r="E12572"/>
        </row>
        <row r="12573">
          <cell r="E12573"/>
        </row>
        <row r="12574">
          <cell r="E12574"/>
        </row>
        <row r="12575">
          <cell r="E12575"/>
        </row>
        <row r="12576">
          <cell r="E12576"/>
        </row>
        <row r="12577">
          <cell r="E12577"/>
        </row>
      </sheetData>
      <sheetData sheetId="13"/>
      <sheetData sheetId="14"/>
      <sheetData sheetId="15"/>
      <sheetData sheetId="16">
        <row r="29">
          <cell r="C29">
            <v>0.28139999999999998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
      <sheetName val="Prog_Sv"/>
      <sheetName val="mem"/>
      <sheetName val="MG"/>
      <sheetName val="GAL"/>
      <sheetName val="pf"/>
      <sheetName val="TB"/>
      <sheetName val="00-01"/>
      <sheetName val="07-15"/>
      <sheetName val="ev"/>
      <sheetName val="RotMRosa"/>
      <sheetName val="RotKm07"/>
      <sheetName val="Pontes"/>
      <sheetName val="mfc10x30cm"/>
      <sheetName val="pntcobra"/>
      <sheetName val="pntmarc"/>
      <sheetName val="pntpaul"/>
      <sheetName val="C-Mat E TRP"/>
      <sheetName val="limp-SMF"/>
      <sheetName val="corpbstc"/>
      <sheetName val="escmatjaz"/>
      <sheetName val="comp95"/>
      <sheetName val="regsubl"/>
      <sheetName val="sbase"/>
      <sheetName val="conc10mpa"/>
      <sheetName val="conc12mpa"/>
      <sheetName val="conc15mpa"/>
      <sheetName val="base"/>
      <sheetName val="solobase"/>
      <sheetName val="rempav"/>
      <sheetName val="stc01"/>
      <sheetName val="caiação"/>
      <sheetName val="remprof"/>
      <sheetName val="recrevaauq"/>
      <sheetName val="dar01"/>
      <sheetName val="pintura"/>
      <sheetName val="mfc05"/>
      <sheetName val="impri"/>
      <sheetName val="mistaauq"/>
      <sheetName val="reatcompbu"/>
      <sheetName val="esccav1ª"/>
      <sheetName val="clp03"/>
      <sheetName val="dar02"/>
      <sheetName val="clp01"/>
      <sheetName val="alvparg"/>
      <sheetName val="alvtij"/>
      <sheetName val="demdispconc"/>
      <sheetName val="AAUF"/>
      <sheetName val="tapbur"/>
      <sheetName val="recmecater"/>
      <sheetName val="CAPA_RELAT"/>
      <sheetName val="Pl_Res_Aprop"/>
      <sheetName val="Pl_C_Aprop_período SEDE"/>
      <sheetName val="Pl_C_Aprop_acumul SEDE"/>
      <sheetName val="Pl_C_Aprop_período NATAL"/>
      <sheetName val="Pl_C_Aprop_acumul NATAL"/>
      <sheetName val="Pl_C_Aprop_período S. LUIS"/>
      <sheetName val="Pl_C_Aprop_acumul S. LUIS"/>
      <sheetName val="Comb_Atual"/>
      <sheetName val="Comb_Acum"/>
      <sheetName val="Res-EqpVtr_ Atual"/>
      <sheetName val="Fich_Cont_ Desp_Eqp "/>
      <sheetName val="Tab_C_Eqp_Atual"/>
      <sheetName val="Tab_C_Eqp_Acum"/>
      <sheetName val="Comb_Ant"/>
      <sheetName val="Tab_C_ME_ MO"/>
      <sheetName val="Res-EqpVtr_ anterior"/>
      <sheetName val="Res_EqpVtr_Acum"/>
      <sheetName val="Custo horário Eqp Vtr"/>
      <sheetName val="Gráf1"/>
      <sheetName val="Plan1"/>
      <sheetName val="Plan2"/>
      <sheetName val="Plan3"/>
      <sheetName val="PRO-08"/>
      <sheetName val="Capa"/>
      <sheetName val="Doc 01"/>
      <sheetName val="Doc 02"/>
      <sheetName val="Doc 03"/>
      <sheetName val="Doc 04"/>
      <sheetName val="F Rosto"/>
      <sheetName val="OOG"/>
      <sheetName val="Cust_Hor_Eqp_Vtr"/>
      <sheetName val="Custo de materiais"/>
      <sheetName val="custo de mão-de-obra"/>
      <sheetName val="M C R E Desp Pessoal"/>
      <sheetName val="M C R E Insumos objeto"/>
      <sheetName val="M C R E Manutenção"/>
      <sheetName val="M C R E Renovação da Frota"/>
      <sheetName val="M C R E Desp Indiretas"/>
      <sheetName val="Memo Cal Combs"/>
      <sheetName val="Dim das Eqps"/>
      <sheetName val="Cron Obra"/>
      <sheetName val="Dim Pessoal"/>
      <sheetName val="M C R ETerceirização"/>
      <sheetName val="MC Mâo O. Suplem"/>
      <sheetName val="Mem Calc Desp Estimadas"/>
      <sheetName val="Dim Eqp Vtr"/>
      <sheetName val="Cron Pessoal"/>
      <sheetName val="Cron EqpVtr"/>
      <sheetName val="Cron Material"/>
      <sheetName val="Cro Fis-Fin"/>
      <sheetName val="pasta"/>
      <sheetName val="doc1"/>
      <sheetName val="doc2"/>
      <sheetName val="doc3"/>
      <sheetName val="doc4 "/>
      <sheetName val="rff"/>
      <sheetName val="carimbo "/>
      <sheetName val="oog - fazer "/>
      <sheetName val="Peguntas"/>
      <sheetName val="memoria"/>
      <sheetName val="ORÇAMENTO"/>
      <sheetName val="Memoria de cálcul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
      <sheetName val="Prog_Sv"/>
      <sheetName val="mem"/>
      <sheetName val="MG"/>
      <sheetName val="GAL"/>
      <sheetName val="pf"/>
      <sheetName val="TB"/>
      <sheetName val="00-01"/>
      <sheetName val="07-15"/>
      <sheetName val="ev"/>
      <sheetName val="RotMRosa"/>
      <sheetName val="RotKm07"/>
      <sheetName val="Pontes"/>
      <sheetName val="mfc10x30cm"/>
      <sheetName val="pntcobra"/>
      <sheetName val="pntmarc"/>
      <sheetName val="pntpaul"/>
      <sheetName val="C-Mat E TRP"/>
      <sheetName val="limp-SMF"/>
      <sheetName val="corpbstc"/>
      <sheetName val="escmatjaz"/>
      <sheetName val="comp95"/>
      <sheetName val="regsubl"/>
      <sheetName val="sbase"/>
      <sheetName val="conc10mpa"/>
      <sheetName val="conc12mpa"/>
      <sheetName val="conc15mpa"/>
      <sheetName val="base"/>
      <sheetName val="solobase"/>
      <sheetName val="rempav"/>
      <sheetName val="stc01"/>
      <sheetName val="caiação"/>
      <sheetName val="remprof"/>
      <sheetName val="recrevaauq"/>
      <sheetName val="dar01"/>
      <sheetName val="pintura"/>
      <sheetName val="mfc05"/>
      <sheetName val="impri"/>
      <sheetName val="mistaauq"/>
      <sheetName val="reatcompbu"/>
      <sheetName val="esccav1ª"/>
      <sheetName val="clp03"/>
      <sheetName val="dar02"/>
      <sheetName val="clp01"/>
      <sheetName val="alvparg"/>
      <sheetName val="alvtij"/>
      <sheetName val="demdispconc"/>
      <sheetName val="AAUF"/>
      <sheetName val="tapbur"/>
      <sheetName val="recmecater"/>
      <sheetName val="CAPA_RELAT"/>
      <sheetName val="Pl_Res_Aprop"/>
      <sheetName val="Pl_C_Aprop_período SEDE"/>
      <sheetName val="Pl_C_Aprop_acumul SEDE"/>
      <sheetName val="Pl_C_Aprop_período NATAL"/>
      <sheetName val="Pl_C_Aprop_acumul NATAL"/>
      <sheetName val="Pl_C_Aprop_período S. LUIS"/>
      <sheetName val="Pl_C_Aprop_acumul S. LUIS"/>
      <sheetName val="Comb_Atual"/>
      <sheetName val="Comb_Acum"/>
      <sheetName val="Res-EqpVtr_ Atual"/>
      <sheetName val="Fich_Cont_ Desp_Eqp "/>
      <sheetName val="Tab_C_Eqp_Atual"/>
      <sheetName val="Tab_C_Eqp_Acum"/>
      <sheetName val="Comb_Ant"/>
      <sheetName val="Tab_C_ME_ MO"/>
      <sheetName val="Res-EqpVtr_ anterior"/>
      <sheetName val="Res_EqpVtr_Acum"/>
      <sheetName val="Custo horário Eqp Vtr"/>
      <sheetName val="Gráf1"/>
      <sheetName val="Capa"/>
      <sheetName val="Doc 01"/>
      <sheetName val="Doc 02"/>
      <sheetName val="Doc 03"/>
      <sheetName val="Doc 04"/>
      <sheetName val="F Rosto"/>
      <sheetName val="OOG"/>
      <sheetName val="Cust_Hor_Eqp_Vtr"/>
      <sheetName val="Custo de materiais"/>
      <sheetName val="custo de mão-de-obra"/>
      <sheetName val="M C R E Desp Pessoal"/>
      <sheetName val="M C R E Insumos objeto"/>
      <sheetName val="M C R E Manutenção"/>
      <sheetName val="M C R E Renovação da Frota"/>
      <sheetName val="M C R E Desp Indiretas"/>
      <sheetName val="Memo Cal Combs"/>
      <sheetName val="Dim das Eqps"/>
      <sheetName val="Cron Obra"/>
      <sheetName val="Dim Pessoal"/>
      <sheetName val="M C R ETerceirização"/>
      <sheetName val="MC Mâo O. Suplem"/>
      <sheetName val="Mem Calc Desp Estimadas"/>
      <sheetName val="Dim Eqp Vtr"/>
      <sheetName val="Cron Pessoal"/>
      <sheetName val="Cron EqpVtr"/>
      <sheetName val="Cron Material"/>
      <sheetName val="Cro Fis-Fin"/>
      <sheetName val="Resumo"/>
      <sheetName val="Serviços Preliminares e Gerais"/>
      <sheetName val="Memória 2 quartos"/>
      <sheetName val="Insumos"/>
      <sheetName val="Serviços"/>
      <sheetName val="ORÇAMENTO"/>
      <sheetName val="Memoria de cálcul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
      <sheetName val="Prog_Sv"/>
      <sheetName val="mem"/>
      <sheetName val="MG"/>
      <sheetName val="GAL"/>
      <sheetName val="pf"/>
      <sheetName val="TB"/>
      <sheetName val="00-01"/>
      <sheetName val="07-15"/>
      <sheetName val="ev"/>
      <sheetName val="RotMRosa"/>
      <sheetName val="RotKm07"/>
      <sheetName val="Pontes"/>
      <sheetName val="mfc10x30cm"/>
      <sheetName val="pntcobra"/>
      <sheetName val="pntmarc"/>
      <sheetName val="pntpaul"/>
      <sheetName val="C-Mat E TRP"/>
      <sheetName val="limp-SMF"/>
      <sheetName val="corpbstc"/>
      <sheetName val="escmatjaz"/>
      <sheetName val="comp95"/>
      <sheetName val="regsubl"/>
      <sheetName val="sbase"/>
      <sheetName val="conc10mpa"/>
      <sheetName val="conc12mpa"/>
      <sheetName val="conc15mpa"/>
      <sheetName val="base"/>
      <sheetName val="solobase"/>
      <sheetName val="rempav"/>
      <sheetName val="stc01"/>
      <sheetName val="caiação"/>
      <sheetName val="remprof"/>
      <sheetName val="recrevaauq"/>
      <sheetName val="dar01"/>
      <sheetName val="pintura"/>
      <sheetName val="mfc05"/>
      <sheetName val="impri"/>
      <sheetName val="mistaauq"/>
      <sheetName val="reatcompbu"/>
      <sheetName val="esccav1ª"/>
      <sheetName val="clp03"/>
      <sheetName val="dar02"/>
      <sheetName val="clp01"/>
      <sheetName val="alvparg"/>
      <sheetName val="alvtij"/>
      <sheetName val="demdispconc"/>
      <sheetName val="AAUF"/>
      <sheetName val="tapbur"/>
      <sheetName val="recmecater"/>
      <sheetName val="CAPA_RELAT"/>
      <sheetName val="Pl_Res_Aprop"/>
      <sheetName val="Pl_C_Aprop_período SEDE"/>
      <sheetName val="Pl_C_Aprop_acumul SEDE"/>
      <sheetName val="Pl_C_Aprop_período NATAL"/>
      <sheetName val="Pl_C_Aprop_acumul NATAL"/>
      <sheetName val="Pl_C_Aprop_período S. LUIS"/>
      <sheetName val="Pl_C_Aprop_acumul S. LUIS"/>
      <sheetName val="Comb_Atual"/>
      <sheetName val="Comb_Acum"/>
      <sheetName val="Res-EqpVtr_ Atual"/>
      <sheetName val="Fich_Cont_ Desp_Eqp "/>
      <sheetName val="Tab_C_Eqp_Atual"/>
      <sheetName val="Tab_C_Eqp_Acum"/>
      <sheetName val="Comb_Ant"/>
      <sheetName val="Tab_C_ME_ MO"/>
      <sheetName val="Res-EqpVtr_ anterior"/>
      <sheetName val="Res_EqpVtr_Acum"/>
      <sheetName val="Custo horário Eqp Vtr"/>
      <sheetName val="Capa"/>
      <sheetName val="Doc 01"/>
      <sheetName val="Doc 02"/>
      <sheetName val="Doc 03"/>
      <sheetName val="Doc 04"/>
      <sheetName val="F Rosto"/>
      <sheetName val="OOG"/>
      <sheetName val="Cust_Hor_Eqp_Vtr"/>
      <sheetName val="Custo de materiais"/>
      <sheetName val="custo de mão-de-obra"/>
      <sheetName val="M C R E Desp Pessoal"/>
      <sheetName val="M C R E Insumos objeto"/>
      <sheetName val="M C R E Manutenção"/>
      <sheetName val="M C R E Renovação da Frota"/>
      <sheetName val="M C R E Desp Indiretas"/>
      <sheetName val="Memo Cal Combs"/>
      <sheetName val="Dim das Eqps"/>
      <sheetName val="Cron Obra"/>
      <sheetName val="Dim Pessoal"/>
      <sheetName val="M C R ETerceirização"/>
      <sheetName val="MC Mâo O. Suplem"/>
      <sheetName val="Mem Calc Desp Estimadas"/>
      <sheetName val="Dim Eqp Vtr"/>
      <sheetName val="Cron Pessoal"/>
      <sheetName val="Cron EqpVtr"/>
      <sheetName val="Cron Material"/>
      <sheetName val="Cro Fis-Fin"/>
      <sheetName val="orç"/>
      <sheetName val="Distancias trecho 1"/>
      <sheetName val="TRANSPORTES trecho 1"/>
      <sheetName val="Distancias trecho 2"/>
      <sheetName val="TRANSPORTES trecho 2"/>
      <sheetName val="Distancia trecho 3"/>
      <sheetName val="TRANSPORTES trecho 3"/>
      <sheetName val="Mem Cálc mob_desmob"/>
      <sheetName val="Desmat"/>
      <sheetName val="Esc. carga transp 1ª cat 50 m"/>
      <sheetName val="ECT 200&lt;DMT&lt;400"/>
      <sheetName val="ECT 1800&lt;DMT&lt;2000"/>
      <sheetName val="ECT 2000&lt;DMT&lt;3000"/>
      <sheetName val="ECT 3000&lt;DMT&lt;5000"/>
      <sheetName val="Compactação manual"/>
      <sheetName val="Compact 95%"/>
      <sheetName val="Compact 100% "/>
      <sheetName val="ECT 50&lt;DMT&lt;200 escv"/>
      <sheetName val="ECT 200&lt;DMT&lt;400 escv"/>
      <sheetName val="ECT 400&lt;DMT&lt;600 escv"/>
      <sheetName val="ECT 600&lt;DMT&lt;800 escv"/>
      <sheetName val="ECT 1000&lt;DMT&lt;1200 escv"/>
      <sheetName val="ECT 800&lt;DMT&lt;1000 escv"/>
      <sheetName val="ECT 1200&lt;DMT&lt;1400 escv"/>
      <sheetName val="ECT 50&lt;DMT&lt;200 mat 2 cat escv"/>
      <sheetName val="ECT 50&lt;DMT&lt;200 mat 3 cat"/>
      <sheetName val="Regul subleito"/>
      <sheetName val="Subbase de solo est."/>
      <sheetName val="Base de solo est. "/>
      <sheetName val="Limp Cam Veg"/>
      <sheetName val="Expurgo de jazida (aux)"/>
      <sheetName val="EC mat jazida (aux)"/>
      <sheetName val="Imprimação"/>
      <sheetName val="TSS"/>
      <sheetName val="TSD"/>
      <sheetName val="Transp Mat jaz"/>
      <sheetName val="Transp de brita"/>
      <sheetName val="Sarjeta STC05"/>
      <sheetName val="Sarjeta STC 02"/>
      <sheetName val="Concreto 12MPa Conf Lanc (aux)"/>
      <sheetName val="Esc. man. vala mat 1a cat (aux)"/>
      <sheetName val="Dreno longitudinal DPS"/>
      <sheetName val="Boca de Saida BSD 01"/>
      <sheetName val="Boca de Saida BSD 03"/>
      <sheetName val="Valeta VPC-03"/>
      <sheetName val="Meio Fio "/>
      <sheetName val="Concreto 10MPa Conf Lanc  (aux)"/>
      <sheetName val="Concreto 15MPa Conf Lanc (aux)"/>
      <sheetName val="Descida d´água DAD 01"/>
      <sheetName val="Descida d´água DAR 02"/>
      <sheetName val="Compactação manual (aux)"/>
      <sheetName val="Entrada dágua  EDA01"/>
      <sheetName val="Entrada dágua  EDA02"/>
      <sheetName val="Dissip energia DES 01"/>
      <sheetName val="Dissip energia DES 02"/>
      <sheetName val="Alvenaria pedra argamass"/>
      <sheetName val="Argamassa ci_ar"/>
      <sheetName val="Cx colet sarjeta"/>
      <sheetName val="BSTC 0,80 m"/>
      <sheetName val="Dente p_ bueiro s 0,80m"/>
      <sheetName val="Boca BSTC 0,80 m"/>
      <sheetName val="BSTC 1m"/>
      <sheetName val="Dente p_ bueiro s 1,00m"/>
      <sheetName val="BocaBSTC 1m "/>
      <sheetName val="BDTC 1m"/>
      <sheetName val="Dente p_ bueiro d 1,00m"/>
      <sheetName val="Boca BDTC 1m"/>
      <sheetName val="BTTC 1m"/>
      <sheetName val="Dente p_ bueiro T 1,00m"/>
      <sheetName val="Boca BTTC 1m"/>
      <sheetName val="BDCC 1,5x1,5 m"/>
      <sheetName val="Boca BDCC 1,5x1,5"/>
      <sheetName val="BTCC 1,5 x 1,5"/>
      <sheetName val="Boca BTCC 1,5x1,5 m "/>
      <sheetName val="Escoramento de Bueiro cel."/>
      <sheetName val="Conf e lanç conc magro (aux)"/>
      <sheetName val="Concreto cicl. 12MPa (aux)"/>
      <sheetName val="BDCC 2,0x2,0 m 1,0 a 2,5 m"/>
      <sheetName val="Boca BDCC 2,0x2,0 m"/>
      <sheetName val="BTCC 2,0x2,0 m 1,0 a 2,5 m"/>
      <sheetName val="Boca BTCC 2,0x2,0 m"/>
      <sheetName val="Pintura faixa"/>
      <sheetName val="Pintura setas e zeb"/>
      <sheetName val="Tacha reflet"/>
      <sheetName val="Enleivamento"/>
      <sheetName val="Cerca arame"/>
      <sheetName val="Defensa dupla"/>
      <sheetName val="Passeio concreto"/>
      <sheetName val="Revest veg c mudas"/>
      <sheetName val="Revest veg c grama leiva"/>
      <sheetName val="Plantio arbustos"/>
      <sheetName val="Regul mec faixa dom"/>
      <sheetName val="Alv pedra arrum"/>
      <sheetName val="Forn prep coloc forma CA-50"/>
      <sheetName val="Fôrma comum de madeira"/>
      <sheetName val="Fôrma de placa resinada"/>
      <sheetName val="pasta"/>
      <sheetName val="doc1"/>
      <sheetName val="doc2"/>
      <sheetName val="doc3"/>
      <sheetName val="doc4 "/>
      <sheetName val="rff"/>
      <sheetName val="carimbo "/>
      <sheetName val="oog - fazer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
      <sheetName val="Prog_Sv"/>
      <sheetName val="mem"/>
      <sheetName val="MG"/>
      <sheetName val="GAL"/>
      <sheetName val="pf"/>
      <sheetName val="TB"/>
      <sheetName val="00-01"/>
      <sheetName val="07-15"/>
      <sheetName val="ev"/>
      <sheetName val="RotMRosa"/>
      <sheetName val="RotKm07"/>
      <sheetName val="Pontes"/>
      <sheetName val="mfc10x30cm"/>
      <sheetName val="pntcobra"/>
      <sheetName val="pntmarc"/>
      <sheetName val="pntpaul"/>
      <sheetName val="C-Mat E TRP"/>
      <sheetName val="limp-SMF"/>
      <sheetName val="corpbstc"/>
      <sheetName val="escmatjaz"/>
      <sheetName val="comp95"/>
      <sheetName val="regsubl"/>
      <sheetName val="sbase"/>
      <sheetName val="conc10mpa"/>
      <sheetName val="conc12mpa"/>
      <sheetName val="conc15mpa"/>
      <sheetName val="base"/>
      <sheetName val="solobase"/>
      <sheetName val="rempav"/>
      <sheetName val="stc01"/>
      <sheetName val="caiação"/>
      <sheetName val="remprof"/>
      <sheetName val="recrevaauq"/>
      <sheetName val="dar01"/>
      <sheetName val="pintura"/>
      <sheetName val="mfc05"/>
      <sheetName val="impri"/>
      <sheetName val="mistaauq"/>
      <sheetName val="reatcompbu"/>
      <sheetName val="esccav1ª"/>
      <sheetName val="clp03"/>
      <sheetName val="dar02"/>
      <sheetName val="clp01"/>
      <sheetName val="alvparg"/>
      <sheetName val="alvtij"/>
      <sheetName val="demdispconc"/>
      <sheetName val="AAUF"/>
      <sheetName val="tapbur"/>
      <sheetName val="recmecater"/>
      <sheetName val="CAPA_RELAT"/>
      <sheetName val="Pl_Res_Aprop"/>
      <sheetName val="Pl_C_Aprop_período SEDE"/>
      <sheetName val="Pl_C_Aprop_acumul SEDE"/>
      <sheetName val="Pl_C_Aprop_período NATAL"/>
      <sheetName val="Pl_C_Aprop_acumul NATAL"/>
      <sheetName val="Pl_C_Aprop_período S. LUIS"/>
      <sheetName val="Pl_C_Aprop_acumul S. LUIS"/>
      <sheetName val="Comb_Atual"/>
      <sheetName val="Comb_Acum"/>
      <sheetName val="Res-EqpVtr_ Atual"/>
      <sheetName val="Fich_Cont_ Desp_Eqp "/>
      <sheetName val="Tab_C_Eqp_Atual"/>
      <sheetName val="Tab_C_Eqp_Acum"/>
      <sheetName val="Comb_Ant"/>
      <sheetName val="Tab_C_ME_ MO"/>
      <sheetName val="Res-EqpVtr_ anterior"/>
      <sheetName val="Res_EqpVtr_Acum"/>
      <sheetName val="Gráf1"/>
      <sheetName val="Custo horário Eqp Vtr"/>
      <sheetName val="pasta"/>
      <sheetName val="capa"/>
      <sheetName val="doc1"/>
      <sheetName val="doc2"/>
      <sheetName val="doc3"/>
      <sheetName val="doc4 "/>
      <sheetName val="rff"/>
      <sheetName val="carimbo "/>
      <sheetName val="oog - fazer "/>
      <sheetName val="Doc 01"/>
      <sheetName val="Doc 02"/>
      <sheetName val="Doc 03"/>
      <sheetName val="Doc 04"/>
      <sheetName val="F Rosto"/>
      <sheetName val="OOG"/>
      <sheetName val="Cust_Hor_Eqp_Vtr"/>
      <sheetName val="Custo de materiais"/>
      <sheetName val="custo de mão-de-obra"/>
      <sheetName val="M C R E Desp Pessoal"/>
      <sheetName val="M C R E Insumos objeto"/>
      <sheetName val="M C R E Manutenção"/>
      <sheetName val="M C R E Renovação da Frota"/>
      <sheetName val="M C R E Desp Indiretas"/>
      <sheetName val="Memo Cal Combs"/>
      <sheetName val="Dim das Eqps"/>
      <sheetName val="Cron Obra"/>
      <sheetName val="Dim Pessoal"/>
      <sheetName val="M C R ETerceirização"/>
      <sheetName val="MC Mâo O. Suplem"/>
      <sheetName val="Mem Calc Desp Estimadas"/>
      <sheetName val="Dim Eqp Vtr"/>
      <sheetName val="Cron Pessoal"/>
      <sheetName val="Cron EqpVtr"/>
      <sheetName val="Cron Material"/>
      <sheetName val="Cro Fis-Fin"/>
      <sheetName val="Cap 1"/>
      <sheetName val="Cap 2"/>
      <sheetName val="Cap 3"/>
      <sheetName val="Cap 5"/>
      <sheetName val="Cap 6"/>
      <sheetName val="CRON. FÍS. REAL. ANEXO 6"/>
      <sheetName val="Dados"/>
      <sheetName val="Revisao Memoria"/>
      <sheetName val="Drenagem"/>
      <sheetName val="FGV"/>
      <sheetName val="MEDIÇÃO ANEXO 2A"/>
      <sheetName val="MEM. CALC. ANEXO 3"/>
      <sheetName val="Parametros"/>
      <sheetName val="Passagem01"/>
      <sheetName val="Passagem02"/>
      <sheetName val="MEDIÇÃO ANEXO 2B"/>
      <sheetName val="Cerca"/>
      <sheetName val="Resumo Drenagem"/>
      <sheetName val="Revisa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Planilha"/>
      <sheetName val="Quantidade"/>
      <sheetName val="Financeiro"/>
      <sheetName val="memoria"/>
      <sheetName val="Contrato"/>
      <sheetName val="DMT ÁGUA"/>
    </sheetNames>
    <sheetDataSet>
      <sheetData sheetId="0"/>
      <sheetData sheetId="1" refreshError="1"/>
      <sheetData sheetId="2" refreshError="1"/>
      <sheetData sheetId="3" refreshError="1"/>
      <sheetData sheetId="4">
        <row r="1">
          <cell r="L1">
            <v>3</v>
          </cell>
          <cell r="N1" t="str">
            <v>#.##0,000</v>
          </cell>
          <cell r="P1" t="str">
            <v>#.##0,00</v>
          </cell>
        </row>
      </sheetData>
      <sheetData sheetId="5" refreshError="1"/>
      <sheetData sheetId="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ORÇAMENTO"/>
      <sheetName val="COMPOSIÇÕES"/>
      <sheetName val="ADM.LOCAL DA OBRA"/>
      <sheetName val="BDI"/>
      <sheetName val="LSO"/>
      <sheetName val="CRONOGRAMA"/>
    </sheetNames>
    <sheetDataSet>
      <sheetData sheetId="0"/>
      <sheetData sheetId="1" refreshError="1"/>
      <sheetData sheetId="2" refreshError="1"/>
      <sheetData sheetId="3" refreshError="1"/>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RESUMO (2)"/>
      <sheetName val="FAIXAS"/>
      <sheetName val="nomeclatura"/>
      <sheetName val="PLAN RESUMO (3)"/>
      <sheetName val="texto"/>
      <sheetName val="TRECHOS"/>
      <sheetName val="PLAN RESUMO"/>
      <sheetName val="Plan2"/>
      <sheetName val="ORIGEM"/>
      <sheetName val="Plan1"/>
      <sheetName val="TER-RESUMO"/>
      <sheetName val="PLAN TR-01"/>
      <sheetName val="TER tr01"/>
      <sheetName val="TER tr02"/>
      <sheetName val="FA tr01"/>
      <sheetName val="FA tr02"/>
      <sheetName val="JAZ tr01"/>
      <sheetName val="JAZ tr02"/>
    </sheetNames>
    <sheetDataSet>
      <sheetData sheetId="0" refreshError="1"/>
      <sheetData sheetId="1" refreshError="1"/>
      <sheetData sheetId="2" refreshError="1">
        <row r="3">
          <cell r="B3" t="str">
            <v>CALÇAMENTO BURITI DE CASTELO</v>
          </cell>
        </row>
        <row r="4">
          <cell r="B4" t="str">
            <v>CALÇAMENTO POV. CAPIMBUBA</v>
          </cell>
        </row>
        <row r="5">
          <cell r="B5" t="str">
            <v>Corte (Ladeira)</v>
          </cell>
        </row>
        <row r="6">
          <cell r="B6" t="str">
            <v>Entrada de curva vertical</v>
          </cell>
        </row>
        <row r="7">
          <cell r="B7" t="str">
            <v>Entrada/ saída  de curva vertical</v>
          </cell>
        </row>
        <row r="8">
          <cell r="B8" t="str">
            <v>Entrada/ saída  de curva vertical  (Ladeira)</v>
          </cell>
        </row>
        <row r="9">
          <cell r="B9" t="str">
            <v>melhoramento da descida c/ talvegue (passagem de água)</v>
          </cell>
        </row>
        <row r="10">
          <cell r="B10" t="str">
            <v>passagem molhada</v>
          </cell>
        </row>
        <row r="11">
          <cell r="B11" t="str">
            <v>Poça d'água/ Panelas/Buracos</v>
          </cell>
        </row>
        <row r="12">
          <cell r="B12" t="str">
            <v>Poça de água/ assoreamento/ trilha de roda</v>
          </cell>
        </row>
        <row r="13">
          <cell r="B13" t="str">
            <v>Recuperação do corpo de aterro</v>
          </cell>
        </row>
        <row r="14">
          <cell r="B14" t="str">
            <v>Recuperação do corpo de aterro na chegada de calçamento</v>
          </cell>
        </row>
        <row r="15">
          <cell r="B15" t="str">
            <v>Saída  de calçamento - Poça d'água/ Panelas/Buracos</v>
          </cell>
        </row>
        <row r="16">
          <cell r="B16" t="str">
            <v>Segmento Ondulado</v>
          </cell>
        </row>
        <row r="17">
          <cell r="B17" t="str">
            <v>Talvegue (passagem de água)</v>
          </cell>
        </row>
        <row r="18">
          <cell r="B18" t="str">
            <v>Talvegue (passagem de água)/ bacias/ panelas</v>
          </cell>
        </row>
        <row r="19">
          <cell r="B19">
            <v>0</v>
          </cell>
        </row>
        <row r="20">
          <cell r="B20">
            <v>0</v>
          </cell>
        </row>
      </sheetData>
      <sheetData sheetId="3" refreshError="1"/>
      <sheetData sheetId="4" refreshError="1"/>
      <sheetData sheetId="5" refreshError="1">
        <row r="8">
          <cell r="D8">
            <v>0</v>
          </cell>
          <cell r="E8">
            <v>0</v>
          </cell>
          <cell r="F8" t="str">
            <v>DIMENSÕES</v>
          </cell>
          <cell r="G8">
            <v>0</v>
          </cell>
          <cell r="H8">
            <v>0</v>
          </cell>
          <cell r="I8" t="str">
            <v>REGULA</v>
          </cell>
          <cell r="J8">
            <v>0</v>
          </cell>
          <cell r="K8">
            <v>0</v>
          </cell>
          <cell r="L8">
            <v>0</v>
          </cell>
          <cell r="M8">
            <v>0</v>
          </cell>
          <cell r="N8">
            <v>0</v>
          </cell>
          <cell r="O8" t="str">
            <v>DIMENSÕES</v>
          </cell>
          <cell r="P8">
            <v>0</v>
          </cell>
          <cell r="Q8">
            <v>0</v>
          </cell>
          <cell r="R8" t="str">
            <v>ESC.</v>
          </cell>
          <cell r="S8">
            <v>0</v>
          </cell>
          <cell r="T8">
            <v>0</v>
          </cell>
          <cell r="U8" t="str">
            <v xml:space="preserve">ESC. </v>
          </cell>
          <cell r="V8">
            <v>0</v>
          </cell>
          <cell r="W8">
            <v>0</v>
          </cell>
          <cell r="X8">
            <v>0</v>
          </cell>
          <cell r="Y8">
            <v>0</v>
          </cell>
          <cell r="Z8">
            <v>0</v>
          </cell>
          <cell r="AA8">
            <v>0</v>
          </cell>
        </row>
        <row r="9">
          <cell r="D9">
            <v>0</v>
          </cell>
          <cell r="E9">
            <v>0</v>
          </cell>
          <cell r="F9" t="str">
            <v>EXTEN-</v>
          </cell>
          <cell r="G9" t="str">
            <v>LARGURA</v>
          </cell>
          <cell r="H9" t="str">
            <v>ESPES-</v>
          </cell>
          <cell r="I9" t="str">
            <v>SUB-</v>
          </cell>
          <cell r="J9" t="str">
            <v>DMT</v>
          </cell>
          <cell r="K9" t="str">
            <v>REGULA</v>
          </cell>
          <cell r="L9">
            <v>0</v>
          </cell>
          <cell r="M9">
            <v>0</v>
          </cell>
          <cell r="N9">
            <v>0</v>
          </cell>
          <cell r="O9" t="str">
            <v>EXTEN-</v>
          </cell>
          <cell r="P9" t="str">
            <v>LARGURA</v>
          </cell>
          <cell r="Q9" t="str">
            <v>ESPES-</v>
          </cell>
          <cell r="R9" t="str">
            <v xml:space="preserve"> CARGA</v>
          </cell>
          <cell r="S9" t="str">
            <v>EXPUR-</v>
          </cell>
          <cell r="T9" t="str">
            <v>LIMPE-</v>
          </cell>
          <cell r="U9" t="str">
            <v>CARGA</v>
          </cell>
          <cell r="V9" t="str">
            <v>DMT</v>
          </cell>
          <cell r="W9" t="str">
            <v>TRANSP.</v>
          </cell>
          <cell r="X9" t="str">
            <v>DMT</v>
          </cell>
          <cell r="Y9" t="str">
            <v>TRANSP.</v>
          </cell>
          <cell r="Z9" t="str">
            <v>REVEST.</v>
          </cell>
        </row>
        <row r="10">
          <cell r="D10" t="str">
            <v>TRECHO</v>
          </cell>
          <cell r="E10" t="str">
            <v>DISCRIMINAÇÃO</v>
          </cell>
          <cell r="F10" t="str">
            <v>SÃO</v>
          </cell>
          <cell r="G10" t="str">
            <v>MÉDIA</v>
          </cell>
          <cell r="H10" t="str">
            <v>SURA</v>
          </cell>
          <cell r="I10" t="str">
            <v>LEITO</v>
          </cell>
          <cell r="J10" t="str">
            <v>ÁGUA</v>
          </cell>
          <cell r="K10" t="str">
            <v>MEC.</v>
          </cell>
          <cell r="L10" t="str">
            <v>ROÇADA</v>
          </cell>
          <cell r="M10" t="str">
            <v>TRECHO</v>
          </cell>
          <cell r="N10" t="str">
            <v>DISCRIMINAÇÃO</v>
          </cell>
          <cell r="O10" t="str">
            <v>SÃO</v>
          </cell>
          <cell r="P10" t="str">
            <v>MÉDIA</v>
          </cell>
          <cell r="Q10" t="str">
            <v>SURA</v>
          </cell>
          <cell r="R10" t="str">
            <v xml:space="preserve"> TERRA</v>
          </cell>
          <cell r="S10" t="str">
            <v>GO</v>
          </cell>
          <cell r="T10" t="str">
            <v>ZA</v>
          </cell>
          <cell r="U10" t="str">
            <v>REVEST.</v>
          </cell>
          <cell r="V10" t="str">
            <v>SOLO</v>
          </cell>
          <cell r="W10" t="str">
            <v>SOLO</v>
          </cell>
          <cell r="X10" t="str">
            <v>ÁGUA</v>
          </cell>
          <cell r="Y10" t="str">
            <v>AGUA</v>
          </cell>
          <cell r="Z10" t="str">
            <v>PRIMÁRIO</v>
          </cell>
        </row>
        <row r="11">
          <cell r="D11" t="str">
            <v>Nº</v>
          </cell>
          <cell r="E11" t="str">
            <v xml:space="preserve"> DO TRECHO</v>
          </cell>
          <cell r="F11" t="str">
            <v>(KM)</v>
          </cell>
          <cell r="G11" t="str">
            <v>(M)</v>
          </cell>
          <cell r="H11" t="str">
            <v>(M)</v>
          </cell>
          <cell r="I11" t="str">
            <v>(M2)</v>
          </cell>
          <cell r="J11" t="str">
            <v>(KM)</v>
          </cell>
          <cell r="K11" t="str">
            <v>(M2)</v>
          </cell>
          <cell r="L11" t="str">
            <v>(M2)</v>
          </cell>
          <cell r="M11" t="str">
            <v>Nº</v>
          </cell>
          <cell r="N11" t="str">
            <v xml:space="preserve"> DO TRECHO</v>
          </cell>
          <cell r="O11" t="str">
            <v>(KM)</v>
          </cell>
          <cell r="P11" t="str">
            <v>(M)</v>
          </cell>
          <cell r="Q11" t="str">
            <v>(M)</v>
          </cell>
          <cell r="R11" t="str">
            <v>(M3)</v>
          </cell>
          <cell r="S11" t="str">
            <v>(M3)</v>
          </cell>
          <cell r="T11" t="str">
            <v>(M2)</v>
          </cell>
          <cell r="U11" t="str">
            <v>(M3)</v>
          </cell>
          <cell r="V11" t="str">
            <v>(KM)</v>
          </cell>
          <cell r="W11" t="str">
            <v>(TKM)</v>
          </cell>
          <cell r="X11" t="str">
            <v>(KM)</v>
          </cell>
          <cell r="Y11" t="str">
            <v>(TKM)</v>
          </cell>
          <cell r="Z11" t="str">
            <v>(M3)</v>
          </cell>
        </row>
        <row r="12">
          <cell r="D12">
            <v>0</v>
          </cell>
          <cell r="E12">
            <v>0</v>
          </cell>
          <cell r="F12">
            <v>0</v>
          </cell>
          <cell r="G12">
            <v>0</v>
          </cell>
          <cell r="H12">
            <v>0</v>
          </cell>
          <cell r="I12" t="str">
            <v>2.1</v>
          </cell>
          <cell r="J12" t="str">
            <v>2.1b</v>
          </cell>
          <cell r="K12" t="str">
            <v>2.2</v>
          </cell>
          <cell r="L12" t="str">
            <v>2.3</v>
          </cell>
          <cell r="M12">
            <v>0</v>
          </cell>
          <cell r="N12">
            <v>0</v>
          </cell>
          <cell r="O12">
            <v>0</v>
          </cell>
          <cell r="P12">
            <v>0</v>
          </cell>
          <cell r="Q12">
            <v>0</v>
          </cell>
          <cell r="R12" t="str">
            <v>2.4a</v>
          </cell>
          <cell r="S12" t="str">
            <v>3.1</v>
          </cell>
          <cell r="T12" t="str">
            <v>3.2</v>
          </cell>
          <cell r="U12" t="str">
            <v>3.3</v>
          </cell>
          <cell r="V12" t="str">
            <v>DMT-J</v>
          </cell>
          <cell r="W12" t="str">
            <v>3.4</v>
          </cell>
          <cell r="X12" t="str">
            <v>DMT-A</v>
          </cell>
          <cell r="Y12" t="str">
            <v>3.5</v>
          </cell>
          <cell r="Z12" t="str">
            <v>3.7a</v>
          </cell>
        </row>
        <row r="13">
          <cell r="D13">
            <v>1</v>
          </cell>
          <cell r="E13">
            <v>2</v>
          </cell>
          <cell r="F13">
            <v>3</v>
          </cell>
          <cell r="G13">
            <v>4</v>
          </cell>
          <cell r="H13">
            <v>5</v>
          </cell>
          <cell r="I13">
            <v>6</v>
          </cell>
          <cell r="J13">
            <v>7</v>
          </cell>
          <cell r="K13">
            <v>8</v>
          </cell>
          <cell r="L13">
            <v>9</v>
          </cell>
          <cell r="M13">
            <v>10</v>
          </cell>
          <cell r="N13">
            <v>11</v>
          </cell>
          <cell r="O13">
            <v>12</v>
          </cell>
          <cell r="P13">
            <v>13</v>
          </cell>
          <cell r="Q13">
            <v>14</v>
          </cell>
          <cell r="R13">
            <v>15</v>
          </cell>
          <cell r="S13">
            <v>16</v>
          </cell>
          <cell r="T13">
            <v>17</v>
          </cell>
          <cell r="U13">
            <v>18</v>
          </cell>
          <cell r="V13">
            <v>19</v>
          </cell>
          <cell r="W13">
            <v>20</v>
          </cell>
          <cell r="X13">
            <v>21</v>
          </cell>
          <cell r="Y13">
            <v>22</v>
          </cell>
          <cell r="Z13">
            <v>23</v>
          </cell>
        </row>
        <row r="14">
          <cell r="D14" t="str">
            <v>TRECHO I</v>
          </cell>
          <cell r="E14" t="str">
            <v>BR-316/ Povoado Santa Helena</v>
          </cell>
          <cell r="F14">
            <v>21</v>
          </cell>
          <cell r="G14">
            <v>6.45</v>
          </cell>
          <cell r="H14">
            <v>0.1</v>
          </cell>
          <cell r="I14">
            <v>135450</v>
          </cell>
          <cell r="J14">
            <v>22038.838148508097</v>
          </cell>
          <cell r="K14">
            <v>27090</v>
          </cell>
          <cell r="L14">
            <v>63000</v>
          </cell>
          <cell r="M14" t="str">
            <v>TRECHO I</v>
          </cell>
          <cell r="N14" t="str">
            <v>BR-316/ Povoado Santa Helena</v>
          </cell>
          <cell r="O14">
            <v>21</v>
          </cell>
          <cell r="P14">
            <v>6.2249999999999996</v>
          </cell>
          <cell r="Q14">
            <v>0.15</v>
          </cell>
          <cell r="R14">
            <v>23100</v>
          </cell>
          <cell r="S14">
            <v>4510.01</v>
          </cell>
          <cell r="T14">
            <v>15785.04</v>
          </cell>
          <cell r="U14">
            <v>22550.06</v>
          </cell>
          <cell r="V14">
            <v>4.08</v>
          </cell>
          <cell r="W14">
            <v>147206.79</v>
          </cell>
          <cell r="X14">
            <v>20.6</v>
          </cell>
          <cell r="Y14">
            <v>48472.83</v>
          </cell>
          <cell r="Z14">
            <v>19608.75</v>
          </cell>
        </row>
        <row r="15">
          <cell r="D15" t="str">
            <v>TRECHO II</v>
          </cell>
          <cell r="E15" t="str">
            <v>PI-224/ Povoado Santa Helena</v>
          </cell>
          <cell r="F15">
            <v>17.5</v>
          </cell>
          <cell r="G15">
            <v>6.45</v>
          </cell>
          <cell r="H15">
            <v>0.1</v>
          </cell>
          <cell r="I15">
            <v>112875</v>
          </cell>
          <cell r="J15">
            <v>18365.698457090082</v>
          </cell>
          <cell r="K15">
            <v>22575</v>
          </cell>
          <cell r="L15">
            <v>52500</v>
          </cell>
          <cell r="M15" t="str">
            <v>TRECHO II</v>
          </cell>
          <cell r="N15" t="str">
            <v>PI-224/ Povoado Santa Helena</v>
          </cell>
          <cell r="O15">
            <v>17.5</v>
          </cell>
          <cell r="P15">
            <v>6.2249999999999996</v>
          </cell>
          <cell r="Q15">
            <v>0.15</v>
          </cell>
          <cell r="R15">
            <v>19250</v>
          </cell>
          <cell r="S15">
            <v>3758.34</v>
          </cell>
          <cell r="T15">
            <v>13154.2</v>
          </cell>
          <cell r="U15">
            <v>18791.72</v>
          </cell>
          <cell r="V15">
            <v>4.74</v>
          </cell>
          <cell r="W15">
            <v>142516.4</v>
          </cell>
          <cell r="X15">
            <v>6.1665714285714284</v>
          </cell>
          <cell r="Y15">
            <v>12091.88</v>
          </cell>
          <cell r="Z15">
            <v>16340.63</v>
          </cell>
        </row>
        <row r="16">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row>
        <row r="17">
          <cell r="D17">
            <v>0</v>
          </cell>
          <cell r="E17" t="str">
            <v>TOTAL</v>
          </cell>
          <cell r="F17">
            <v>38.5</v>
          </cell>
          <cell r="G17">
            <v>0</v>
          </cell>
          <cell r="H17">
            <v>0</v>
          </cell>
          <cell r="I17">
            <v>248325</v>
          </cell>
          <cell r="J17">
            <v>40404.536605598179</v>
          </cell>
          <cell r="K17">
            <v>49665</v>
          </cell>
          <cell r="L17">
            <v>115500</v>
          </cell>
          <cell r="M17">
            <v>0</v>
          </cell>
          <cell r="N17" t="str">
            <v>TOTAL</v>
          </cell>
          <cell r="O17">
            <v>38.5</v>
          </cell>
          <cell r="P17">
            <v>0</v>
          </cell>
          <cell r="Q17">
            <v>0</v>
          </cell>
          <cell r="R17">
            <v>42350</v>
          </cell>
          <cell r="S17">
            <v>8268.35</v>
          </cell>
          <cell r="T17">
            <v>28939.24</v>
          </cell>
          <cell r="U17">
            <v>41341.78</v>
          </cell>
          <cell r="V17">
            <v>0</v>
          </cell>
          <cell r="W17">
            <v>289723.19</v>
          </cell>
          <cell r="X17">
            <v>0</v>
          </cell>
          <cell r="Y17">
            <v>60564.71</v>
          </cell>
          <cell r="Z17">
            <v>35949.379999999997</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row>
        <row r="23">
          <cell r="P23">
            <v>0.99867705639843019</v>
          </cell>
        </row>
      </sheetData>
      <sheetData sheetId="6" refreshError="1"/>
      <sheetData sheetId="7" refreshError="1"/>
      <sheetData sheetId="8" refreshError="1">
        <row r="5">
          <cell r="B5" t="str">
            <v>TRECHOS</v>
          </cell>
          <cell r="C5" t="str">
            <v>TCE</v>
          </cell>
          <cell r="D5" t="str">
            <v>NOSSO</v>
          </cell>
          <cell r="E5" t="str">
            <v>(Km)</v>
          </cell>
          <cell r="F5" t="str">
            <v>INCIO KM 0</v>
          </cell>
          <cell r="G5" t="str">
            <v>FINAL</v>
          </cell>
          <cell r="H5" t="str">
            <v>TIPO</v>
          </cell>
          <cell r="I5" t="str">
            <v>LOCAL</v>
          </cell>
          <cell r="J5" t="str">
            <v>LADO</v>
          </cell>
          <cell r="K5" t="str">
            <v>DF</v>
          </cell>
          <cell r="L5" t="str">
            <v>TIPO</v>
          </cell>
          <cell r="M5" t="str">
            <v>LOCAL</v>
          </cell>
          <cell r="N5" t="str">
            <v>LADO</v>
          </cell>
          <cell r="O5" t="str">
            <v>DF</v>
          </cell>
          <cell r="P5" t="str">
            <v>TIPO</v>
          </cell>
          <cell r="Q5" t="str">
            <v>LOCAL</v>
          </cell>
          <cell r="R5" t="str">
            <v>LADO</v>
          </cell>
          <cell r="S5" t="str">
            <v>DF</v>
          </cell>
        </row>
        <row r="6">
          <cell r="B6" t="str">
            <v>TRECHO I</v>
          </cell>
          <cell r="C6" t="str">
            <v>BR-316/ Povoado Santa Helena</v>
          </cell>
          <cell r="D6" t="str">
            <v>Sub-trecho I - (TRECHO III)</v>
          </cell>
          <cell r="E6">
            <v>21</v>
          </cell>
          <cell r="F6" t="str">
            <v>BR-316</v>
          </cell>
          <cell r="G6" t="str">
            <v>Povoado Santa Helena</v>
          </cell>
          <cell r="H6" t="str">
            <v>J-01 p/ Tr-I</v>
          </cell>
          <cell r="I6">
            <v>10.199999999999999</v>
          </cell>
          <cell r="J6" t="str">
            <v>LD</v>
          </cell>
          <cell r="K6">
            <v>0.04</v>
          </cell>
          <cell r="L6" t="str">
            <v>FA-01 p/ Tr-I</v>
          </cell>
          <cell r="M6">
            <v>0</v>
          </cell>
          <cell r="N6" t="str">
            <v>LD</v>
          </cell>
          <cell r="O6">
            <v>10.1</v>
          </cell>
          <cell r="P6" t="str">
            <v>CX-01 p/ Tr-I</v>
          </cell>
          <cell r="Q6">
            <v>2.2999999999999998</v>
          </cell>
          <cell r="R6" t="str">
            <v>LD</v>
          </cell>
          <cell r="S6">
            <v>0.04</v>
          </cell>
        </row>
        <row r="7">
          <cell r="B7">
            <v>0</v>
          </cell>
          <cell r="C7">
            <v>0</v>
          </cell>
          <cell r="D7">
            <v>0</v>
          </cell>
          <cell r="E7">
            <v>0</v>
          </cell>
          <cell r="F7">
            <v>0</v>
          </cell>
          <cell r="G7">
            <v>0</v>
          </cell>
          <cell r="H7" t="str">
            <v>J-02 p/ Tr-I</v>
          </cell>
          <cell r="I7">
            <v>13.6</v>
          </cell>
          <cell r="J7" t="str">
            <v>LD</v>
          </cell>
          <cell r="K7">
            <v>0.33</v>
          </cell>
          <cell r="L7">
            <v>0</v>
          </cell>
          <cell r="M7">
            <v>0</v>
          </cell>
          <cell r="N7">
            <v>0</v>
          </cell>
          <cell r="O7">
            <v>0</v>
          </cell>
          <cell r="P7" t="str">
            <v>J-01 p/ Tr-I</v>
          </cell>
          <cell r="Q7">
            <v>10.199999999999999</v>
          </cell>
          <cell r="R7" t="str">
            <v>LD</v>
          </cell>
          <cell r="S7">
            <v>0.04</v>
          </cell>
        </row>
        <row r="8">
          <cell r="B8">
            <v>0</v>
          </cell>
          <cell r="C8">
            <v>0</v>
          </cell>
          <cell r="D8">
            <v>0</v>
          </cell>
          <cell r="E8">
            <v>0</v>
          </cell>
          <cell r="F8">
            <v>0</v>
          </cell>
          <cell r="G8">
            <v>0</v>
          </cell>
          <cell r="H8">
            <v>0</v>
          </cell>
          <cell r="I8">
            <v>0</v>
          </cell>
          <cell r="J8">
            <v>0</v>
          </cell>
          <cell r="K8">
            <v>0</v>
          </cell>
          <cell r="L8">
            <v>0</v>
          </cell>
          <cell r="M8">
            <v>0</v>
          </cell>
          <cell r="N8">
            <v>0</v>
          </cell>
          <cell r="O8">
            <v>0</v>
          </cell>
          <cell r="P8" t="str">
            <v>J-02 p/ Tr-I</v>
          </cell>
          <cell r="Q8">
            <v>13.6</v>
          </cell>
          <cell r="R8" t="str">
            <v>LD</v>
          </cell>
          <cell r="S8">
            <v>0.33</v>
          </cell>
        </row>
        <row r="9">
          <cell r="B9">
            <v>0</v>
          </cell>
          <cell r="C9">
            <v>0</v>
          </cell>
          <cell r="D9">
            <v>0</v>
          </cell>
          <cell r="E9">
            <v>0</v>
          </cell>
          <cell r="F9">
            <v>0</v>
          </cell>
          <cell r="G9">
            <v>0</v>
          </cell>
          <cell r="H9">
            <v>0</v>
          </cell>
          <cell r="I9">
            <v>0</v>
          </cell>
          <cell r="J9">
            <v>0</v>
          </cell>
          <cell r="K9">
            <v>0</v>
          </cell>
          <cell r="L9">
            <v>0</v>
          </cell>
          <cell r="M9">
            <v>0</v>
          </cell>
          <cell r="N9">
            <v>0</v>
          </cell>
          <cell r="O9">
            <v>0</v>
          </cell>
          <cell r="P9" t="str">
            <v>CX-02 p/ Tr-I</v>
          </cell>
          <cell r="Q9">
            <v>17.7</v>
          </cell>
          <cell r="R9" t="str">
            <v>LE</v>
          </cell>
          <cell r="S9">
            <v>0.05</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row>
        <row r="11">
          <cell r="B11" t="str">
            <v>TRECHO II</v>
          </cell>
          <cell r="C11" t="str">
            <v>PI-224/ Povoado Santa Helena</v>
          </cell>
          <cell r="D11" t="str">
            <v>Sub-trecho II - (TRECHO III)</v>
          </cell>
          <cell r="E11">
            <v>17.5</v>
          </cell>
          <cell r="F11" t="str">
            <v>PI-224</v>
          </cell>
          <cell r="G11" t="str">
            <v>Povoado Santa Helena</v>
          </cell>
          <cell r="H11" t="str">
            <v>J-01 p/ Tr-II</v>
          </cell>
          <cell r="I11">
            <v>12.5</v>
          </cell>
          <cell r="J11" t="str">
            <v>LE</v>
          </cell>
          <cell r="K11">
            <v>0.03</v>
          </cell>
          <cell r="L11" t="str">
            <v>FA-01 p/ Tr-II</v>
          </cell>
          <cell r="M11">
            <v>4.3</v>
          </cell>
          <cell r="N11" t="str">
            <v>LE</v>
          </cell>
          <cell r="O11">
            <v>0.66</v>
          </cell>
          <cell r="P11" t="str">
            <v>CX-01 p/ Tr-II</v>
          </cell>
          <cell r="Q11">
            <v>4.3</v>
          </cell>
          <cell r="R11" t="str">
            <v>LE</v>
          </cell>
          <cell r="S11">
            <v>0.35</v>
          </cell>
        </row>
        <row r="12">
          <cell r="B12">
            <v>0</v>
          </cell>
          <cell r="C12">
            <v>0</v>
          </cell>
          <cell r="D12">
            <v>0</v>
          </cell>
          <cell r="E12">
            <v>0</v>
          </cell>
          <cell r="F12">
            <v>0</v>
          </cell>
          <cell r="G12">
            <v>0</v>
          </cell>
          <cell r="H12" t="str">
            <v>J-02 p/ Tr-II</v>
          </cell>
          <cell r="I12">
            <v>15.4</v>
          </cell>
          <cell r="J12" t="str">
            <v>LE</v>
          </cell>
          <cell r="K12">
            <v>0.05</v>
          </cell>
          <cell r="L12">
            <v>0</v>
          </cell>
          <cell r="M12">
            <v>0</v>
          </cell>
          <cell r="N12">
            <v>0</v>
          </cell>
          <cell r="O12">
            <v>0</v>
          </cell>
          <cell r="P12" t="str">
            <v>J-01 p/ Tr-II</v>
          </cell>
          <cell r="Q12">
            <v>12.5</v>
          </cell>
          <cell r="R12" t="str">
            <v>LE</v>
          </cell>
          <cell r="S12">
            <v>0.03</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t="str">
            <v>CX-02 p/ Tr-II</v>
          </cell>
          <cell r="Q13">
            <v>14</v>
          </cell>
          <cell r="R13" t="str">
            <v>LE</v>
          </cell>
          <cell r="S13">
            <v>0.05</v>
          </cell>
        </row>
        <row r="14">
          <cell r="B14">
            <v>0</v>
          </cell>
          <cell r="C14">
            <v>0</v>
          </cell>
          <cell r="D14">
            <v>0</v>
          </cell>
          <cell r="E14">
            <v>0</v>
          </cell>
          <cell r="F14">
            <v>0</v>
          </cell>
          <cell r="G14">
            <v>0</v>
          </cell>
          <cell r="H14">
            <v>0</v>
          </cell>
          <cell r="I14">
            <v>0</v>
          </cell>
          <cell r="J14">
            <v>0</v>
          </cell>
          <cell r="K14">
            <v>0</v>
          </cell>
          <cell r="L14">
            <v>0</v>
          </cell>
          <cell r="M14">
            <v>0</v>
          </cell>
          <cell r="N14">
            <v>0</v>
          </cell>
          <cell r="O14">
            <v>0</v>
          </cell>
          <cell r="P14" t="str">
            <v>J-02 p/ Tr-II</v>
          </cell>
          <cell r="Q14">
            <v>15.4</v>
          </cell>
          <cell r="R14" t="str">
            <v>LE</v>
          </cell>
          <cell r="S14">
            <v>0.05</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t="str">
            <v>CX-03 p/ Tr-II</v>
          </cell>
          <cell r="Q15">
            <v>17</v>
          </cell>
          <cell r="R15" t="str">
            <v>LE</v>
          </cell>
          <cell r="S15">
            <v>0.05</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row>
      </sheetData>
      <sheetData sheetId="9" refreshError="1"/>
      <sheetData sheetId="10" refreshError="1"/>
      <sheetData sheetId="11" refreshError="1"/>
      <sheetData sheetId="12" refreshError="1">
        <row r="38">
          <cell r="T38" t="str">
            <v>DE SOLO</v>
          </cell>
          <cell r="U38" t="str">
            <v>(m3)</v>
          </cell>
        </row>
        <row r="39">
          <cell r="T39" t="str">
            <v>50 a 200</v>
          </cell>
          <cell r="U39">
            <v>0</v>
          </cell>
        </row>
        <row r="40">
          <cell r="T40" t="str">
            <v>200 a 400</v>
          </cell>
          <cell r="U40">
            <v>0</v>
          </cell>
        </row>
        <row r="41">
          <cell r="T41" t="str">
            <v>400 a 600</v>
          </cell>
          <cell r="U41">
            <v>709.49999999999977</v>
          </cell>
        </row>
        <row r="42">
          <cell r="T42" t="str">
            <v>600 a 800</v>
          </cell>
          <cell r="U42">
            <v>0</v>
          </cell>
        </row>
        <row r="43">
          <cell r="T43" t="str">
            <v>800 a 1000</v>
          </cell>
          <cell r="U43">
            <v>516.00000000000045</v>
          </cell>
        </row>
        <row r="44">
          <cell r="T44" t="str">
            <v>1000 a 1200</v>
          </cell>
          <cell r="U44">
            <v>193.50000000000048</v>
          </cell>
        </row>
        <row r="45">
          <cell r="T45" t="str">
            <v>1200 a 1400</v>
          </cell>
          <cell r="U45">
            <v>257.99999999999994</v>
          </cell>
        </row>
        <row r="46">
          <cell r="T46" t="str">
            <v>1400 a 1600</v>
          </cell>
          <cell r="U46">
            <v>128.99999999999955</v>
          </cell>
        </row>
        <row r="47">
          <cell r="T47" t="str">
            <v>1600 a 1800</v>
          </cell>
          <cell r="U47">
            <v>0</v>
          </cell>
        </row>
        <row r="48">
          <cell r="T48" t="str">
            <v>1800 a 2000</v>
          </cell>
          <cell r="U48">
            <v>290.25000000000074</v>
          </cell>
        </row>
        <row r="49">
          <cell r="T49" t="str">
            <v>2000 a 3000</v>
          </cell>
          <cell r="U49">
            <v>2193.0000000000018</v>
          </cell>
        </row>
        <row r="50">
          <cell r="T50" t="str">
            <v>3000 a 5000</v>
          </cell>
          <cell r="U50">
            <v>193.49999999999932</v>
          </cell>
        </row>
        <row r="51">
          <cell r="T51" t="str">
            <v>TOTAL:</v>
          </cell>
          <cell r="U51">
            <v>4482.7500000000018</v>
          </cell>
        </row>
      </sheetData>
      <sheetData sheetId="13" refreshError="1">
        <row r="24">
          <cell r="T24" t="str">
            <v>DE SOLO</v>
          </cell>
          <cell r="U24" t="str">
            <v>(m3)</v>
          </cell>
        </row>
        <row r="25">
          <cell r="T25" t="str">
            <v>50 a 200</v>
          </cell>
          <cell r="U25">
            <v>0</v>
          </cell>
        </row>
        <row r="26">
          <cell r="T26" t="str">
            <v>200 a 400</v>
          </cell>
          <cell r="U26">
            <v>0</v>
          </cell>
        </row>
        <row r="27">
          <cell r="T27" t="str">
            <v>400 a 600</v>
          </cell>
          <cell r="U27">
            <v>0</v>
          </cell>
        </row>
        <row r="28">
          <cell r="T28" t="str">
            <v>600 a 800</v>
          </cell>
          <cell r="U28">
            <v>0</v>
          </cell>
        </row>
        <row r="29">
          <cell r="T29" t="str">
            <v>800 a 1000</v>
          </cell>
          <cell r="U29">
            <v>0</v>
          </cell>
        </row>
        <row r="30">
          <cell r="T30" t="str">
            <v>1000 a 1200</v>
          </cell>
          <cell r="U30">
            <v>0</v>
          </cell>
        </row>
        <row r="31">
          <cell r="T31" t="str">
            <v>1200 a 1400</v>
          </cell>
          <cell r="U31">
            <v>0</v>
          </cell>
        </row>
        <row r="32">
          <cell r="T32" t="str">
            <v>1400 a 1600</v>
          </cell>
          <cell r="U32">
            <v>193.50000000000048</v>
          </cell>
        </row>
        <row r="33">
          <cell r="T33" t="str">
            <v>1600 a 1800</v>
          </cell>
          <cell r="U33">
            <v>0</v>
          </cell>
        </row>
        <row r="34">
          <cell r="T34" t="str">
            <v>1800 a 2000</v>
          </cell>
          <cell r="U34">
            <v>1032.0000000000005</v>
          </cell>
        </row>
        <row r="35">
          <cell r="T35" t="str">
            <v>2000 a 3000</v>
          </cell>
          <cell r="U35">
            <v>709.49999999999977</v>
          </cell>
        </row>
        <row r="36">
          <cell r="T36" t="str">
            <v>3000 a 5000</v>
          </cell>
          <cell r="U36">
            <v>903.00000000000045</v>
          </cell>
        </row>
        <row r="37">
          <cell r="T37" t="str">
            <v>TOTAL:</v>
          </cell>
          <cell r="U37">
            <v>2838.0000000000009</v>
          </cell>
        </row>
      </sheetData>
      <sheetData sheetId="14" refreshError="1">
        <row r="2">
          <cell r="A2">
            <v>0</v>
          </cell>
          <cell r="B2" t="str">
            <v>TRECHO I - BR-316/ POVOADO SANTA HELENA  –  EXTENSÃO = 21,00 KM</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10</v>
          </cell>
        </row>
        <row r="3">
          <cell r="A3" t="str">
            <v>TRECHO I</v>
          </cell>
          <cell r="B3" t="str">
            <v>TABELA 02 - QUADRO DE ORIGEM/DESTINO DOS MATERIAIS - FONTE DE ÁGUA</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20.6</v>
          </cell>
        </row>
        <row r="4">
          <cell r="B4" t="str">
            <v>SEGMENTOS EXECUTADOS</v>
          </cell>
          <cell r="C4">
            <v>0</v>
          </cell>
          <cell r="D4">
            <v>0</v>
          </cell>
          <cell r="E4">
            <v>0</v>
          </cell>
          <cell r="F4" t="str">
            <v>APLICAÇÃO DE ÁGUA EM SOLO</v>
          </cell>
          <cell r="G4">
            <v>0</v>
          </cell>
          <cell r="H4">
            <v>0</v>
          </cell>
          <cell r="I4">
            <v>0</v>
          </cell>
          <cell r="J4" t="str">
            <v>FONTE DE ÁGUA</v>
          </cell>
          <cell r="K4">
            <v>0</v>
          </cell>
          <cell r="L4">
            <v>0</v>
          </cell>
          <cell r="M4">
            <v>0</v>
          </cell>
          <cell r="N4">
            <v>0</v>
          </cell>
          <cell r="O4">
            <v>0</v>
          </cell>
          <cell r="P4">
            <v>0</v>
          </cell>
          <cell r="Q4" t="str">
            <v>DMT</v>
          </cell>
          <cell r="R4">
            <v>0</v>
          </cell>
          <cell r="S4" t="str">
            <v>MOMEN.</v>
          </cell>
        </row>
        <row r="5">
          <cell r="B5">
            <v>0</v>
          </cell>
          <cell r="C5">
            <v>0</v>
          </cell>
          <cell r="D5">
            <v>0</v>
          </cell>
          <cell r="E5">
            <v>0</v>
          </cell>
          <cell r="F5">
            <v>0</v>
          </cell>
          <cell r="G5" t="str">
            <v>Dimensões de Serviço</v>
          </cell>
          <cell r="H5">
            <v>0</v>
          </cell>
          <cell r="I5">
            <v>0</v>
          </cell>
          <cell r="J5">
            <v>0</v>
          </cell>
          <cell r="K5">
            <v>0</v>
          </cell>
          <cell r="L5">
            <v>0</v>
          </cell>
          <cell r="M5">
            <v>0</v>
          </cell>
          <cell r="N5">
            <v>0</v>
          </cell>
          <cell r="O5">
            <v>0</v>
          </cell>
          <cell r="P5">
            <v>0</v>
          </cell>
          <cell r="Q5">
            <v>0</v>
          </cell>
          <cell r="R5">
            <v>0</v>
          </cell>
          <cell r="S5" t="str">
            <v>DE</v>
          </cell>
        </row>
        <row r="6">
          <cell r="B6">
            <v>0</v>
          </cell>
          <cell r="C6" t="str">
            <v>SEGMENTO KM</v>
          </cell>
          <cell r="D6">
            <v>0</v>
          </cell>
          <cell r="E6" t="str">
            <v>EXTENSÃO</v>
          </cell>
          <cell r="F6">
            <v>0</v>
          </cell>
          <cell r="G6" t="str">
            <v>Largura</v>
          </cell>
          <cell r="H6" t="str">
            <v>Espes.</v>
          </cell>
          <cell r="I6" t="str">
            <v>Volume</v>
          </cell>
          <cell r="J6">
            <v>0</v>
          </cell>
          <cell r="K6">
            <v>0</v>
          </cell>
          <cell r="L6" t="str">
            <v>LOCAL</v>
          </cell>
          <cell r="M6" t="str">
            <v>D.FIXA</v>
          </cell>
          <cell r="N6">
            <v>0</v>
          </cell>
          <cell r="O6" t="str">
            <v>Cons.</v>
          </cell>
          <cell r="P6" t="str">
            <v>Quant.</v>
          </cell>
          <cell r="Q6" t="str">
            <v>CALC.</v>
          </cell>
          <cell r="R6" t="str">
            <v>TOTAL</v>
          </cell>
          <cell r="S6" t="str">
            <v>TRANSP.</v>
          </cell>
        </row>
        <row r="7">
          <cell r="B7" t="str">
            <v>OD</v>
          </cell>
          <cell r="C7" t="str">
            <v>INICIAL</v>
          </cell>
          <cell r="D7" t="str">
            <v>FINAL</v>
          </cell>
          <cell r="E7" t="str">
            <v>(Km)</v>
          </cell>
          <cell r="F7" t="str">
            <v>Serviço</v>
          </cell>
          <cell r="G7" t="str">
            <v>(m)</v>
          </cell>
          <cell r="H7" t="str">
            <v>(m)</v>
          </cell>
          <cell r="I7" t="str">
            <v>(m3)</v>
          </cell>
          <cell r="J7" t="str">
            <v>TIPO</v>
          </cell>
          <cell r="K7" t="str">
            <v>Origem</v>
          </cell>
          <cell r="L7" t="str">
            <v>KM</v>
          </cell>
          <cell r="M7" t="str">
            <v>(Km)</v>
          </cell>
          <cell r="N7" t="str">
            <v>LADO</v>
          </cell>
          <cell r="O7" t="str">
            <v>(l/m3)</v>
          </cell>
          <cell r="P7" t="str">
            <v>(t)</v>
          </cell>
          <cell r="Q7" t="str">
            <v>(Km)</v>
          </cell>
          <cell r="R7" t="str">
            <v>(Km)</v>
          </cell>
          <cell r="S7" t="str">
            <v>(m3km)</v>
          </cell>
        </row>
        <row r="8">
          <cell r="A8">
            <v>0</v>
          </cell>
          <cell r="B8">
            <v>1</v>
          </cell>
          <cell r="C8">
            <v>0</v>
          </cell>
          <cell r="D8">
            <v>21</v>
          </cell>
          <cell r="E8">
            <v>21</v>
          </cell>
          <cell r="F8" t="str">
            <v>(*)</v>
          </cell>
          <cell r="G8">
            <v>6</v>
          </cell>
          <cell r="H8">
            <v>0.15</v>
          </cell>
          <cell r="I8">
            <v>18900</v>
          </cell>
          <cell r="J8" t="str">
            <v>FA-01 p/ Tr-I</v>
          </cell>
          <cell r="K8" t="str">
            <v>(**)</v>
          </cell>
          <cell r="L8">
            <v>0</v>
          </cell>
          <cell r="M8">
            <v>10.1</v>
          </cell>
          <cell r="N8" t="str">
            <v>LD</v>
          </cell>
          <cell r="O8">
            <v>120</v>
          </cell>
          <cell r="P8">
            <v>3628.8</v>
          </cell>
          <cell r="Q8">
            <v>10.5</v>
          </cell>
          <cell r="R8">
            <v>20.6</v>
          </cell>
          <cell r="S8">
            <v>74753.280000000013</v>
          </cell>
        </row>
        <row r="9">
          <cell r="A9">
            <v>0</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row>
        <row r="10">
          <cell r="B10">
            <v>0</v>
          </cell>
          <cell r="C10">
            <v>0</v>
          </cell>
          <cell r="D10">
            <v>0</v>
          </cell>
          <cell r="E10">
            <v>21</v>
          </cell>
          <cell r="G10">
            <v>0</v>
          </cell>
          <cell r="H10">
            <v>0</v>
          </cell>
          <cell r="I10">
            <v>0</v>
          </cell>
          <cell r="J10">
            <v>0</v>
          </cell>
          <cell r="K10">
            <v>0</v>
          </cell>
          <cell r="L10">
            <v>0</v>
          </cell>
          <cell r="M10">
            <v>0</v>
          </cell>
          <cell r="N10">
            <v>0</v>
          </cell>
          <cell r="O10">
            <v>3628.8</v>
          </cell>
          <cell r="P10">
            <v>0</v>
          </cell>
          <cell r="R10">
            <v>74753.280000000013</v>
          </cell>
          <cell r="S10">
            <v>0</v>
          </cell>
        </row>
        <row r="11">
          <cell r="B11">
            <v>0</v>
          </cell>
          <cell r="C11" t="str">
            <v>(*) Aplicação: Revestimento Primário e Regularização do subleito</v>
          </cell>
          <cell r="D11">
            <v>0</v>
          </cell>
          <cell r="E11">
            <v>0</v>
          </cell>
          <cell r="F11">
            <v>0</v>
          </cell>
          <cell r="G11" t="str">
            <v>DMT MÉDIO DO TRECHO P/ ÁGUA =</v>
          </cell>
          <cell r="H11">
            <v>0</v>
          </cell>
          <cell r="I11">
            <v>0</v>
          </cell>
          <cell r="J11">
            <v>0</v>
          </cell>
          <cell r="K11">
            <v>0</v>
          </cell>
          <cell r="L11">
            <v>0</v>
          </cell>
          <cell r="M11">
            <v>0</v>
          </cell>
          <cell r="N11">
            <v>0</v>
          </cell>
          <cell r="O11">
            <v>0</v>
          </cell>
          <cell r="P11">
            <v>20.6</v>
          </cell>
          <cell r="Q11">
            <v>0</v>
          </cell>
          <cell r="R11">
            <v>0</v>
          </cell>
        </row>
        <row r="12">
          <cell r="C12">
            <v>0</v>
          </cell>
          <cell r="D12">
            <v>0</v>
          </cell>
          <cell r="E12">
            <v>0</v>
          </cell>
          <cell r="F12">
            <v>0</v>
          </cell>
          <cell r="G12" t="str">
            <v>TRANSPORTE DE ÁGUA P/ REGULARIZAÇÃO E REVEST. PRIMÁRIO=</v>
          </cell>
          <cell r="H12">
            <v>0</v>
          </cell>
          <cell r="I12">
            <v>0</v>
          </cell>
          <cell r="J12">
            <v>0</v>
          </cell>
          <cell r="K12">
            <v>0</v>
          </cell>
          <cell r="L12">
            <v>0</v>
          </cell>
          <cell r="M12">
            <v>0</v>
          </cell>
          <cell r="N12">
            <v>0</v>
          </cell>
          <cell r="O12">
            <v>0</v>
          </cell>
          <cell r="P12">
            <v>74753.280000000013</v>
          </cell>
          <cell r="Q12">
            <v>0</v>
          </cell>
          <cell r="R12">
            <v>0</v>
          </cell>
        </row>
        <row r="13">
          <cell r="C13" t="str">
            <v>(**) Açude</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E14">
            <v>0</v>
          </cell>
        </row>
      </sheetData>
      <sheetData sheetId="15" refreshError="1">
        <row r="2">
          <cell r="A2">
            <v>0</v>
          </cell>
          <cell r="B2" t="str">
            <v>TRECHO II - PI-224/ POVOADO SANTA HELENA  –  EXTENSÃO = 17,50 KM</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10</v>
          </cell>
        </row>
        <row r="3">
          <cell r="A3" t="str">
            <v>TRECHO II</v>
          </cell>
          <cell r="B3" t="str">
            <v>TABELA 02 - QUADRO DE ORIGEM/DESTINO DOS MATERIAIS - FONTE DE ÁGUA</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6.1665714285714284</v>
          </cell>
        </row>
        <row r="4">
          <cell r="B4" t="str">
            <v>SEGMENTOS EXECUTADOS</v>
          </cell>
          <cell r="C4">
            <v>0</v>
          </cell>
          <cell r="D4">
            <v>0</v>
          </cell>
          <cell r="E4">
            <v>0</v>
          </cell>
          <cell r="F4" t="str">
            <v>APLICAÇÃO DE ÁGUA EM SOLO</v>
          </cell>
          <cell r="G4">
            <v>0</v>
          </cell>
          <cell r="H4">
            <v>0</v>
          </cell>
          <cell r="I4">
            <v>0</v>
          </cell>
          <cell r="J4" t="str">
            <v>FONTE DE ÁGUA</v>
          </cell>
          <cell r="K4">
            <v>0</v>
          </cell>
          <cell r="L4">
            <v>0</v>
          </cell>
          <cell r="M4">
            <v>0</v>
          </cell>
          <cell r="N4">
            <v>0</v>
          </cell>
          <cell r="O4">
            <v>0</v>
          </cell>
          <cell r="P4">
            <v>0</v>
          </cell>
          <cell r="Q4" t="str">
            <v>DMT</v>
          </cell>
          <cell r="R4">
            <v>0</v>
          </cell>
          <cell r="S4" t="str">
            <v>MOMEN.</v>
          </cell>
        </row>
        <row r="5">
          <cell r="B5">
            <v>0</v>
          </cell>
          <cell r="C5">
            <v>0</v>
          </cell>
          <cell r="D5">
            <v>0</v>
          </cell>
          <cell r="E5">
            <v>0</v>
          </cell>
          <cell r="F5">
            <v>0</v>
          </cell>
          <cell r="G5" t="str">
            <v>Dimensões de Serviço</v>
          </cell>
          <cell r="H5">
            <v>0</v>
          </cell>
          <cell r="I5">
            <v>0</v>
          </cell>
          <cell r="J5">
            <v>0</v>
          </cell>
          <cell r="K5">
            <v>0</v>
          </cell>
          <cell r="L5">
            <v>0</v>
          </cell>
          <cell r="M5">
            <v>0</v>
          </cell>
          <cell r="N5">
            <v>0</v>
          </cell>
          <cell r="O5">
            <v>0</v>
          </cell>
          <cell r="P5">
            <v>0</v>
          </cell>
          <cell r="Q5">
            <v>0</v>
          </cell>
          <cell r="R5">
            <v>0</v>
          </cell>
          <cell r="S5" t="str">
            <v>DE</v>
          </cell>
        </row>
        <row r="6">
          <cell r="B6">
            <v>0</v>
          </cell>
          <cell r="C6" t="str">
            <v>SEGMENTO KM</v>
          </cell>
          <cell r="D6">
            <v>0</v>
          </cell>
          <cell r="E6" t="str">
            <v>EXTENSÃO</v>
          </cell>
          <cell r="F6">
            <v>0</v>
          </cell>
          <cell r="G6" t="str">
            <v>Largura</v>
          </cell>
          <cell r="H6" t="str">
            <v>Espes.</v>
          </cell>
          <cell r="I6" t="str">
            <v>Volume</v>
          </cell>
          <cell r="J6">
            <v>0</v>
          </cell>
          <cell r="K6">
            <v>0</v>
          </cell>
          <cell r="L6" t="str">
            <v>LOCAL</v>
          </cell>
          <cell r="M6" t="str">
            <v>D.FIXA</v>
          </cell>
          <cell r="N6">
            <v>0</v>
          </cell>
          <cell r="O6" t="str">
            <v>Cons.</v>
          </cell>
          <cell r="P6" t="str">
            <v>Quant.</v>
          </cell>
          <cell r="Q6" t="str">
            <v>CALC.</v>
          </cell>
          <cell r="R6" t="str">
            <v>TOTAL</v>
          </cell>
          <cell r="S6" t="str">
            <v>TRANSP.</v>
          </cell>
        </row>
        <row r="7">
          <cell r="B7" t="str">
            <v>OD</v>
          </cell>
          <cell r="C7" t="str">
            <v>INICIAL</v>
          </cell>
          <cell r="D7" t="str">
            <v>FINAL</v>
          </cell>
          <cell r="E7" t="str">
            <v>(Km)</v>
          </cell>
          <cell r="F7" t="str">
            <v>Serviço</v>
          </cell>
          <cell r="G7" t="str">
            <v>(m)</v>
          </cell>
          <cell r="H7" t="str">
            <v>(m)</v>
          </cell>
          <cell r="I7" t="str">
            <v>(m3)</v>
          </cell>
          <cell r="J7" t="str">
            <v>TIPO</v>
          </cell>
          <cell r="K7" t="str">
            <v>Origem</v>
          </cell>
          <cell r="L7" t="str">
            <v>KM</v>
          </cell>
          <cell r="M7" t="str">
            <v>(Km)</v>
          </cell>
          <cell r="N7" t="str">
            <v>LADO</v>
          </cell>
          <cell r="O7" t="str">
            <v>(l/m3)</v>
          </cell>
          <cell r="P7" t="str">
            <v>(t)</v>
          </cell>
          <cell r="Q7" t="str">
            <v>(Km)</v>
          </cell>
          <cell r="R7" t="str">
            <v>(Km)</v>
          </cell>
          <cell r="S7" t="str">
            <v>(m3km)</v>
          </cell>
        </row>
        <row r="8">
          <cell r="A8">
            <v>0</v>
          </cell>
          <cell r="B8">
            <v>1</v>
          </cell>
          <cell r="C8">
            <v>0</v>
          </cell>
          <cell r="D8">
            <v>17.5</v>
          </cell>
          <cell r="E8">
            <v>17.5</v>
          </cell>
          <cell r="F8" t="str">
            <v>(*)</v>
          </cell>
          <cell r="G8">
            <v>6</v>
          </cell>
          <cell r="H8">
            <v>0.15</v>
          </cell>
          <cell r="I8">
            <v>15750</v>
          </cell>
          <cell r="J8" t="str">
            <v>FA-01 p/ Tr-II</v>
          </cell>
          <cell r="K8" t="str">
            <v>(**)</v>
          </cell>
          <cell r="L8">
            <v>4.3</v>
          </cell>
          <cell r="M8">
            <v>0.66</v>
          </cell>
          <cell r="N8" t="str">
            <v>LE</v>
          </cell>
          <cell r="O8">
            <v>120</v>
          </cell>
          <cell r="P8">
            <v>3024</v>
          </cell>
          <cell r="Q8">
            <v>5.5065714285714282</v>
          </cell>
          <cell r="R8">
            <v>6.1665714285714284</v>
          </cell>
          <cell r="S8">
            <v>18647.712</v>
          </cell>
        </row>
        <row r="9">
          <cell r="A9">
            <v>0</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row>
        <row r="10">
          <cell r="B10">
            <v>0</v>
          </cell>
          <cell r="C10">
            <v>0</v>
          </cell>
          <cell r="D10">
            <v>0</v>
          </cell>
          <cell r="E10">
            <v>17.5</v>
          </cell>
          <cell r="G10">
            <v>0</v>
          </cell>
          <cell r="H10">
            <v>0</v>
          </cell>
          <cell r="I10">
            <v>0</v>
          </cell>
          <cell r="J10">
            <v>0</v>
          </cell>
          <cell r="K10">
            <v>0</v>
          </cell>
          <cell r="L10">
            <v>0</v>
          </cell>
          <cell r="M10">
            <v>0</v>
          </cell>
          <cell r="N10">
            <v>0</v>
          </cell>
          <cell r="O10">
            <v>3024</v>
          </cell>
          <cell r="P10">
            <v>0</v>
          </cell>
          <cell r="R10">
            <v>18647.712</v>
          </cell>
          <cell r="S10">
            <v>0</v>
          </cell>
        </row>
        <row r="11">
          <cell r="B11">
            <v>0</v>
          </cell>
          <cell r="C11" t="str">
            <v>(*) Aplicação: Revestimento Primário e Regularização do subleito</v>
          </cell>
          <cell r="D11">
            <v>0</v>
          </cell>
          <cell r="E11">
            <v>0</v>
          </cell>
          <cell r="F11">
            <v>0</v>
          </cell>
          <cell r="G11" t="str">
            <v>DMT MÉDIO DO TRECHO P/ ÁGUA =</v>
          </cell>
          <cell r="H11">
            <v>0</v>
          </cell>
          <cell r="I11">
            <v>0</v>
          </cell>
          <cell r="J11">
            <v>0</v>
          </cell>
          <cell r="K11">
            <v>0</v>
          </cell>
          <cell r="L11">
            <v>0</v>
          </cell>
          <cell r="M11">
            <v>0</v>
          </cell>
          <cell r="N11">
            <v>0</v>
          </cell>
          <cell r="O11">
            <v>0</v>
          </cell>
          <cell r="P11">
            <v>6.1665714285714284</v>
          </cell>
          <cell r="Q11">
            <v>0</v>
          </cell>
          <cell r="R11">
            <v>0</v>
          </cell>
        </row>
        <row r="12">
          <cell r="C12">
            <v>0</v>
          </cell>
          <cell r="D12">
            <v>0</v>
          </cell>
          <cell r="E12">
            <v>0</v>
          </cell>
          <cell r="F12">
            <v>0</v>
          </cell>
          <cell r="G12" t="str">
            <v>TRANSPORTE DE ÁGUA P/ REGULARIZAÇÃO E REVEST. PRIMÁRIO=</v>
          </cell>
          <cell r="H12">
            <v>0</v>
          </cell>
          <cell r="I12">
            <v>0</v>
          </cell>
          <cell r="J12">
            <v>0</v>
          </cell>
          <cell r="K12">
            <v>0</v>
          </cell>
          <cell r="L12">
            <v>0</v>
          </cell>
          <cell r="M12">
            <v>0</v>
          </cell>
          <cell r="N12">
            <v>0</v>
          </cell>
          <cell r="O12">
            <v>0</v>
          </cell>
          <cell r="P12">
            <v>18647.712</v>
          </cell>
          <cell r="Q12">
            <v>0</v>
          </cell>
          <cell r="R12">
            <v>0</v>
          </cell>
        </row>
        <row r="13">
          <cell r="C13" t="str">
            <v>(**) Açude</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E14">
            <v>0</v>
          </cell>
        </row>
      </sheetData>
      <sheetData sheetId="16" refreshError="1"/>
      <sheetData sheetId="17" refreshError="1">
        <row r="3">
          <cell r="A3" t="str">
            <v>TRECHO II</v>
          </cell>
          <cell r="B3">
            <v>0</v>
          </cell>
          <cell r="C3" t="str">
            <v>TRECHO II - PI-224/ POVOADO SANTA HELENA - EXTENSÃO = 17,50 Km</v>
          </cell>
          <cell r="D3">
            <v>0</v>
          </cell>
          <cell r="E3">
            <v>0</v>
          </cell>
          <cell r="F3">
            <v>0</v>
          </cell>
          <cell r="G3">
            <v>0</v>
          </cell>
          <cell r="H3">
            <v>0</v>
          </cell>
          <cell r="I3">
            <v>0</v>
          </cell>
          <cell r="J3">
            <v>0</v>
          </cell>
          <cell r="K3">
            <v>0</v>
          </cell>
          <cell r="L3">
            <v>0</v>
          </cell>
          <cell r="M3">
            <v>0</v>
          </cell>
          <cell r="N3">
            <v>0</v>
          </cell>
          <cell r="O3">
            <v>0</v>
          </cell>
          <cell r="P3">
            <v>0</v>
          </cell>
          <cell r="Q3">
            <v>0</v>
          </cell>
          <cell r="S3">
            <v>4.74</v>
          </cell>
        </row>
        <row r="4">
          <cell r="C4" t="str">
            <v>TABELA 03 - QUADRO DE ORIGEM/DESTINO DOS MATERIAIS - JAZIDAS</v>
          </cell>
          <cell r="D4">
            <v>0</v>
          </cell>
          <cell r="E4">
            <v>0</v>
          </cell>
          <cell r="F4">
            <v>0</v>
          </cell>
          <cell r="G4">
            <v>0</v>
          </cell>
          <cell r="H4">
            <v>0</v>
          </cell>
          <cell r="I4">
            <v>0</v>
          </cell>
          <cell r="J4">
            <v>0</v>
          </cell>
          <cell r="K4">
            <v>0</v>
          </cell>
          <cell r="L4">
            <v>0</v>
          </cell>
          <cell r="M4">
            <v>0</v>
          </cell>
          <cell r="N4">
            <v>0</v>
          </cell>
          <cell r="O4">
            <v>0</v>
          </cell>
          <cell r="P4">
            <v>0</v>
          </cell>
          <cell r="Q4">
            <v>0</v>
          </cell>
          <cell r="S4" t="e">
            <v>#NAME?</v>
          </cell>
        </row>
        <row r="5">
          <cell r="A5">
            <v>0</v>
          </cell>
          <cell r="C5" t="str">
            <v>SEGMENTOS EXECUTADOS  (DESTINO DE SOLO)</v>
          </cell>
          <cell r="D5">
            <v>0</v>
          </cell>
          <cell r="E5">
            <v>0</v>
          </cell>
          <cell r="F5">
            <v>0</v>
          </cell>
          <cell r="G5">
            <v>0</v>
          </cell>
          <cell r="H5">
            <v>0</v>
          </cell>
          <cell r="I5">
            <v>0</v>
          </cell>
          <cell r="J5">
            <v>0</v>
          </cell>
          <cell r="K5" t="str">
            <v>ORIGEM DE SOLO</v>
          </cell>
          <cell r="L5">
            <v>0</v>
          </cell>
          <cell r="M5">
            <v>0</v>
          </cell>
          <cell r="N5" t="str">
            <v>DMT</v>
          </cell>
          <cell r="O5" t="str">
            <v>DIST.</v>
          </cell>
          <cell r="P5" t="str">
            <v>DMT</v>
          </cell>
          <cell r="Q5" t="str">
            <v>MOMENTO</v>
          </cell>
        </row>
        <row r="6">
          <cell r="A6">
            <v>0</v>
          </cell>
          <cell r="C6">
            <v>0</v>
          </cell>
          <cell r="D6" t="str">
            <v>SEGMENTO KM</v>
          </cell>
          <cell r="E6">
            <v>0</v>
          </cell>
          <cell r="F6" t="str">
            <v>EXTENSÃO</v>
          </cell>
          <cell r="G6" t="str">
            <v>APLICAÇÃO</v>
          </cell>
          <cell r="H6" t="str">
            <v>Largura</v>
          </cell>
          <cell r="I6" t="str">
            <v>Espes-</v>
          </cell>
          <cell r="J6" t="str">
            <v>Volume</v>
          </cell>
          <cell r="K6" t="str">
            <v>LOCAL</v>
          </cell>
          <cell r="L6">
            <v>0</v>
          </cell>
          <cell r="M6">
            <v>0</v>
          </cell>
          <cell r="N6" t="str">
            <v>CALC.</v>
          </cell>
          <cell r="O6" t="str">
            <v>FIXA</v>
          </cell>
          <cell r="P6" t="str">
            <v>TOTAL</v>
          </cell>
          <cell r="Q6" t="str">
            <v>TRANSPORTE</v>
          </cell>
        </row>
        <row r="7">
          <cell r="A7">
            <v>0</v>
          </cell>
          <cell r="C7" t="str">
            <v>OD</v>
          </cell>
          <cell r="D7" t="str">
            <v>INICIAL</v>
          </cell>
          <cell r="E7" t="str">
            <v>FINAL</v>
          </cell>
          <cell r="F7" t="str">
            <v>(Km)</v>
          </cell>
          <cell r="G7" t="str">
            <v>DE SOLO</v>
          </cell>
          <cell r="H7" t="str">
            <v>(m)</v>
          </cell>
          <cell r="I7" t="str">
            <v>sura(m)</v>
          </cell>
          <cell r="J7" t="str">
            <v>(m3)</v>
          </cell>
          <cell r="K7" t="str">
            <v>KM</v>
          </cell>
          <cell r="L7" t="str">
            <v>LADO</v>
          </cell>
          <cell r="M7" t="str">
            <v>TIPO</v>
          </cell>
          <cell r="N7" t="str">
            <v>(Km)</v>
          </cell>
          <cell r="O7" t="str">
            <v>(Km)</v>
          </cell>
          <cell r="P7" t="str">
            <v>(Km)</v>
          </cell>
          <cell r="Q7" t="str">
            <v>(m3Km)</v>
          </cell>
        </row>
        <row r="8">
          <cell r="A8">
            <v>0</v>
          </cell>
          <cell r="B8">
            <v>0</v>
          </cell>
          <cell r="C8">
            <v>1</v>
          </cell>
          <cell r="D8">
            <v>0</v>
          </cell>
          <cell r="E8">
            <v>13.95</v>
          </cell>
          <cell r="F8">
            <v>13.95</v>
          </cell>
          <cell r="G8" t="str">
            <v>Na estrada</v>
          </cell>
          <cell r="H8">
            <v>6.2249999999999996</v>
          </cell>
          <cell r="I8">
            <v>0.15</v>
          </cell>
          <cell r="J8">
            <v>13025.812499999998</v>
          </cell>
          <cell r="K8">
            <v>12.5</v>
          </cell>
          <cell r="L8" t="str">
            <v>LE</v>
          </cell>
          <cell r="M8" t="str">
            <v>J-01 p/ Tr-II</v>
          </cell>
          <cell r="N8">
            <v>5.675716845878136</v>
          </cell>
          <cell r="O8">
            <v>0.03</v>
          </cell>
          <cell r="P8">
            <v>5.7057168458781362</v>
          </cell>
          <cell r="Q8">
            <v>74321.600000000006</v>
          </cell>
          <cell r="R8">
            <v>0</v>
          </cell>
        </row>
        <row r="9">
          <cell r="A9">
            <v>0</v>
          </cell>
          <cell r="B9">
            <v>0</v>
          </cell>
          <cell r="C9">
            <v>2</v>
          </cell>
          <cell r="D9">
            <v>13.95</v>
          </cell>
          <cell r="E9">
            <v>17.5</v>
          </cell>
          <cell r="F9">
            <v>3.5500000000000007</v>
          </cell>
          <cell r="G9" t="str">
            <v>Na estrada</v>
          </cell>
          <cell r="H9">
            <v>6.2249999999999996</v>
          </cell>
          <cell r="I9">
            <v>0.15</v>
          </cell>
          <cell r="J9">
            <v>3314.8125000000005</v>
          </cell>
          <cell r="K9">
            <v>15.4</v>
          </cell>
          <cell r="L9" t="str">
            <v>LE</v>
          </cell>
          <cell r="M9" t="str">
            <v>J-02 p/ Tr-II</v>
          </cell>
          <cell r="N9">
            <v>0.91725352112676051</v>
          </cell>
          <cell r="O9">
            <v>0.05</v>
          </cell>
          <cell r="P9">
            <v>0.96725352112676055</v>
          </cell>
          <cell r="Q9">
            <v>3206.26</v>
          </cell>
          <cell r="R9">
            <v>0</v>
          </cell>
        </row>
        <row r="10">
          <cell r="A10">
            <v>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v>0</v>
          </cell>
          <cell r="B11">
            <v>0</v>
          </cell>
          <cell r="C11">
            <v>0</v>
          </cell>
          <cell r="D11" t="str">
            <v>Total</v>
          </cell>
          <cell r="E11">
            <v>0</v>
          </cell>
          <cell r="F11">
            <v>17.5</v>
          </cell>
          <cell r="G11">
            <v>0</v>
          </cell>
          <cell r="H11">
            <v>0</v>
          </cell>
          <cell r="I11">
            <v>0</v>
          </cell>
          <cell r="J11">
            <v>16340.624999999998</v>
          </cell>
          <cell r="K11">
            <v>0</v>
          </cell>
          <cell r="L11">
            <v>0</v>
          </cell>
          <cell r="M11">
            <v>0</v>
          </cell>
          <cell r="N11">
            <v>0</v>
          </cell>
          <cell r="O11">
            <v>0</v>
          </cell>
          <cell r="P11">
            <v>0</v>
          </cell>
          <cell r="Q11">
            <v>77527.86</v>
          </cell>
        </row>
        <row r="12">
          <cell r="A12">
            <v>0</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row>
        <row r="13">
          <cell r="A13">
            <v>0</v>
          </cell>
          <cell r="C13">
            <v>0</v>
          </cell>
          <cell r="D13">
            <v>0</v>
          </cell>
          <cell r="E13">
            <v>0</v>
          </cell>
          <cell r="F13">
            <v>0</v>
          </cell>
          <cell r="H13">
            <v>0</v>
          </cell>
          <cell r="I13">
            <v>0</v>
          </cell>
          <cell r="J13">
            <v>0</v>
          </cell>
          <cell r="K13" t="str">
            <v>DMT MÉDIO DO TRECHO:</v>
          </cell>
          <cell r="L13">
            <v>0</v>
          </cell>
          <cell r="M13">
            <v>0</v>
          </cell>
          <cell r="N13">
            <v>0</v>
          </cell>
          <cell r="O13">
            <v>0</v>
          </cell>
          <cell r="P13">
            <v>4.74</v>
          </cell>
          <cell r="Q13">
            <v>0</v>
          </cell>
        </row>
        <row r="14">
          <cell r="F14">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ORÇAMENTO"/>
      <sheetName val="COMPOSIÇÕES"/>
      <sheetName val="ADM.LOCAL DA OBRA"/>
      <sheetName val="BDI"/>
      <sheetName val="LSO"/>
      <sheetName val="CRONOGRAMA"/>
    </sheetNames>
    <sheetDataSet>
      <sheetData sheetId="0"/>
      <sheetData sheetId="1" refreshError="1"/>
      <sheetData sheetId="2" refreshError="1"/>
      <sheetData sheetId="3" refreshError="1"/>
      <sheetData sheetId="4"/>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PAVIMENTAÇÃO"/>
      <sheetName val="CRONOGRAMA"/>
      <sheetName val="CPU ATRIUM ANTIGA"/>
      <sheetName val="ORÇAMENTO"/>
      <sheetName val="ENCARGOS"/>
      <sheetName val="BDI"/>
      <sheetName val="CPU SINAPI"/>
      <sheetName val="RELEVÂNCIA"/>
    </sheetNames>
    <sheetDataSet>
      <sheetData sheetId="0"/>
      <sheetData sheetId="1"/>
      <sheetData sheetId="2"/>
      <sheetData sheetId="3"/>
      <sheetData sheetId="4"/>
      <sheetData sheetId="5"/>
      <sheetData sheetId="6"/>
      <sheetData sheetId="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1%"/>
      <sheetName val="SERVIÇOS 2%"/>
      <sheetName val="SERVIÇOS 3%"/>
      <sheetName val="SERVIÇOS 4%"/>
      <sheetName val="SERVIÇOS 5%"/>
      <sheetName val="150"/>
      <sheetName val="150 2%"/>
      <sheetName val="150 4%"/>
      <sheetName val="150 6%"/>
      <sheetName val="250"/>
      <sheetName val="250 2%"/>
      <sheetName val="250 4%"/>
      <sheetName val="250 6%"/>
      <sheetName val="300"/>
      <sheetName val="300 2%"/>
      <sheetName val="300 4%"/>
      <sheetName val="300 6%"/>
      <sheetName val="350"/>
      <sheetName val="350 2%"/>
      <sheetName val="350 4%"/>
      <sheetName val="350 6%"/>
      <sheetName val="450"/>
      <sheetName val="450 2%"/>
      <sheetName val="450 4%"/>
      <sheetName val="450 6%"/>
      <sheetName val="AS-SERVIÇOS"/>
      <sheetName val="DDG-SERVIÇOS "/>
      <sheetName val="Testes"/>
      <sheetName val="CPU ATRIUM ANTI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sheetData sheetId="27"/>
      <sheetData sheetId="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Parametros"/>
      <sheetName val="medicao"/>
      <sheetName val="Memorial"/>
      <sheetName val="Req med"/>
      <sheetName val="Reaj"/>
      <sheetName val="Indices"/>
      <sheetName val="Req reaj"/>
    </sheetNames>
    <sheetDataSet>
      <sheetData sheetId="0" refreshError="1"/>
      <sheetData sheetId="1" refreshError="1">
        <row r="4">
          <cell r="B4" t="str">
            <v>#.##0,000</v>
          </cell>
          <cell r="C4">
            <v>3</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
      <sheetName val="Orca-Ruas"/>
      <sheetName val="memoria"/>
      <sheetName val="COORD"/>
      <sheetName val="ORÇ CD"/>
      <sheetName val="CP1"/>
      <sheetName val="DMT"/>
      <sheetName val="Cron CD"/>
      <sheetName val="Transp CD"/>
      <sheetName val="ASF CD"/>
      <sheetName val="MO1CD"/>
      <sheetName val="MO2CD"/>
      <sheetName val="RELEV"/>
      <sheetName val="Adm Local"/>
      <sheetName val="Sinalizacao"/>
      <sheetName val="Curva"/>
      <sheetName val="Memoria area"/>
    </sheetNames>
    <sheetDataSet>
      <sheetData sheetId="0">
        <row r="1">
          <cell r="M1">
            <v>13</v>
          </cell>
        </row>
      </sheetData>
      <sheetData sheetId="1">
        <row r="1">
          <cell r="C1">
            <v>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7">
          <cell r="G47">
            <v>9334</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Paramentros"/>
      <sheetName val="Orca"/>
      <sheetName val="memoria"/>
      <sheetName val="Transp"/>
      <sheetName val="Revisao"/>
    </sheetNames>
    <sheetDataSet>
      <sheetData sheetId="0" refreshError="1"/>
      <sheetData sheetId="1" refreshError="1">
        <row r="46">
          <cell r="B46">
            <v>6.4</v>
          </cell>
        </row>
        <row r="57">
          <cell r="B57">
            <v>14.4</v>
          </cell>
        </row>
        <row r="60">
          <cell r="B60">
            <v>8.4</v>
          </cell>
        </row>
        <row r="63">
          <cell r="B63">
            <v>245.4</v>
          </cell>
        </row>
      </sheetData>
      <sheetData sheetId="2" refreshError="1"/>
      <sheetData sheetId="3" refreshError="1">
        <row r="1">
          <cell r="N1">
            <v>14</v>
          </cell>
        </row>
      </sheetData>
      <sheetData sheetId="4" refreshError="1"/>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ia"/>
      <sheetName val="Orcamento 1a"/>
      <sheetName val="Qunatidades"/>
      <sheetName val="Orcamento 2"/>
      <sheetName val="Orcamento"/>
      <sheetName val="Memoria"/>
      <sheetName val="RELEVÂNCIA"/>
      <sheetName val="Cron_Ruas"/>
      <sheetName val="secao"/>
      <sheetName val="Parametrizar"/>
      <sheetName val="Material"/>
      <sheetName val="Distancias"/>
      <sheetName val="Transporte"/>
      <sheetName val="Transporte Memoira"/>
      <sheetName val="Memoria (2)"/>
      <sheetName val="Servicos"/>
      <sheetName val="CAPUSER"/>
      <sheetName val="CAPUAUX"/>
      <sheetName val="mapa1"/>
      <sheetName val="mapa2"/>
      <sheetName val="MOMENTO"/>
      <sheetName val="Transp Betume"/>
      <sheetName val="Asfalto"/>
      <sheetName val="Orcamento (3)"/>
      <sheetName val="Projeto"/>
      <sheetName val="Caminhao"/>
      <sheetName val="Insumos"/>
      <sheetName val="sicro2"/>
      <sheetName val="Plan1"/>
    </sheetNames>
    <sheetDataSet>
      <sheetData sheetId="0"/>
      <sheetData sheetId="1"/>
      <sheetData sheetId="2"/>
      <sheetData sheetId="3"/>
      <sheetData sheetId="4">
        <row r="1">
          <cell r="D1">
            <v>3</v>
          </cell>
        </row>
        <row r="4">
          <cell r="B4" t="str">
            <v>GOVERNO DO ESTADO DO PIAUÍ</v>
          </cell>
        </row>
        <row r="5">
          <cell r="B5" t="str">
            <v>SECRETARIA DA INFRAESTRUTURA DO ESTADO DO PIAUÍ - SEINFRA</v>
          </cell>
        </row>
        <row r="6">
          <cell r="B6" t="str">
            <v xml:space="preserve">PLANILHA ORÇAMENTÁRIA </v>
          </cell>
        </row>
        <row r="7">
          <cell r="B7" t="str">
            <v>SERVIÇO : LIGAÇÃO DO ENTR. PI (SÃO RAIMUNDO NONATO)/ MUSEU AMERICAN0/UNIVASF</v>
          </cell>
        </row>
        <row r="8">
          <cell r="B8" t="str">
            <v>Extensão: 2,160 km</v>
          </cell>
        </row>
        <row r="9">
          <cell r="B9" t="str">
            <v>Tabela de Referência: Sicro2 Região Nordeste-PI-Novembro-2012 BDI=26,70%.</v>
          </cell>
        </row>
        <row r="11">
          <cell r="B11" t="str">
            <v>ITEM</v>
          </cell>
          <cell r="C11" t="str">
            <v>CÓDIGO</v>
          </cell>
          <cell r="D11" t="str">
            <v>DISCRIMINAÇÃO</v>
          </cell>
          <cell r="E11" t="str">
            <v>UNID.</v>
          </cell>
          <cell r="F11" t="str">
            <v>QUANTIDADE</v>
          </cell>
          <cell r="G11" t="str">
            <v>CUSTO (R$)</v>
          </cell>
        </row>
        <row r="12">
          <cell r="G12" t="str">
            <v>UNITÁRIO</v>
          </cell>
          <cell r="H12" t="str">
            <v>PARCIAL</v>
          </cell>
          <cell r="I12" t="str">
            <v>TOTAL</v>
          </cell>
        </row>
        <row r="13">
          <cell r="B13" t="str">
            <v>1.0</v>
          </cell>
          <cell r="D13" t="str">
            <v>SERVIÇOS PRELIMINARES</v>
          </cell>
          <cell r="I13">
            <v>16041.32</v>
          </cell>
        </row>
        <row r="14">
          <cell r="B14" t="str">
            <v>1.1</v>
          </cell>
          <cell r="C14" t="str">
            <v>Comp 01</v>
          </cell>
          <cell r="D14" t="str">
            <v>Mobilização e desmobilização de equipamentos</v>
          </cell>
          <cell r="E14" t="str">
            <v>und</v>
          </cell>
          <cell r="F14">
            <v>1</v>
          </cell>
          <cell r="G14">
            <v>1</v>
          </cell>
          <cell r="H14">
            <v>1</v>
          </cell>
        </row>
        <row r="15">
          <cell r="B15" t="str">
            <v>1.2</v>
          </cell>
          <cell r="C15" t="str">
            <v>Comp 02</v>
          </cell>
          <cell r="D15" t="str">
            <v>Instalação de canteiro de obra e acampamento</v>
          </cell>
          <cell r="E15" t="str">
            <v>m²</v>
          </cell>
          <cell r="F15">
            <v>72</v>
          </cell>
          <cell r="G15">
            <v>1</v>
          </cell>
          <cell r="H15">
            <v>72</v>
          </cell>
        </row>
        <row r="16">
          <cell r="B16" t="str">
            <v>1.3</v>
          </cell>
          <cell r="C16" t="str">
            <v>Comp 03</v>
          </cell>
          <cell r="D16" t="str">
            <v xml:space="preserve">Placa de identificação da obra (2X3) - modelo DER-PI </v>
          </cell>
          <cell r="E16" t="str">
            <v>m²</v>
          </cell>
          <cell r="F16">
            <v>8</v>
          </cell>
          <cell r="G16">
            <v>1996.04</v>
          </cell>
          <cell r="H16">
            <v>15968.32</v>
          </cell>
        </row>
        <row r="17">
          <cell r="F17">
            <v>0</v>
          </cell>
        </row>
        <row r="18">
          <cell r="B18" t="str">
            <v>2.0</v>
          </cell>
          <cell r="D18" t="str">
            <v>SERVIÇOS DE TERRAPLENAGEM</v>
          </cell>
          <cell r="F18">
            <v>0</v>
          </cell>
          <cell r="I18">
            <v>131549.78</v>
          </cell>
        </row>
        <row r="19">
          <cell r="B19" t="str">
            <v>2.1</v>
          </cell>
          <cell r="C19" t="str">
            <v>2 S 01 100 11</v>
          </cell>
          <cell r="D19" t="str">
            <v>Escavação, carga e transp. de mat. de 1ª cat. com DMT de 400 a 600m com carregadeira</v>
          </cell>
          <cell r="E19" t="str">
            <v>m³</v>
          </cell>
          <cell r="F19">
            <v>457.66</v>
          </cell>
          <cell r="G19">
            <v>8.4</v>
          </cell>
          <cell r="H19">
            <v>3844.34</v>
          </cell>
        </row>
        <row r="20">
          <cell r="B20" t="str">
            <v>2.2</v>
          </cell>
          <cell r="C20" t="str">
            <v>2 S 01 100 12</v>
          </cell>
          <cell r="D20" t="str">
            <v>Escavação, carga e transp. de mat. de 1ª cat. com DMT de 600 a 800m com carregadeira</v>
          </cell>
          <cell r="E20" t="str">
            <v>m³</v>
          </cell>
          <cell r="F20">
            <v>686.49</v>
          </cell>
          <cell r="G20">
            <v>8.7899999999999991</v>
          </cell>
          <cell r="H20">
            <v>6034.24</v>
          </cell>
        </row>
        <row r="21">
          <cell r="B21" t="str">
            <v>2.3</v>
          </cell>
          <cell r="C21" t="str">
            <v>2 S 01 100 13</v>
          </cell>
          <cell r="D21" t="str">
            <v>Escavação, carga e transp. de mat. de 1ª cat. com DMT de 800 a 1000m com carregadeira</v>
          </cell>
          <cell r="E21" t="str">
            <v>m³</v>
          </cell>
          <cell r="F21">
            <v>9935.6879999999983</v>
          </cell>
          <cell r="G21">
            <v>9.4</v>
          </cell>
          <cell r="H21">
            <v>93395.46</v>
          </cell>
        </row>
        <row r="22">
          <cell r="B22" t="str">
            <v>2.4</v>
          </cell>
          <cell r="C22" t="str">
            <v>2 S 01 511 00</v>
          </cell>
          <cell r="D22" t="str">
            <v>Compactação de aterro à 100% do Proctor Normal</v>
          </cell>
          <cell r="E22" t="str">
            <v>m³</v>
          </cell>
          <cell r="F22">
            <v>8863.870399999998</v>
          </cell>
          <cell r="G22">
            <v>3.19</v>
          </cell>
          <cell r="H22">
            <v>28275.74</v>
          </cell>
        </row>
        <row r="23">
          <cell r="B23" t="str">
            <v>2.5</v>
          </cell>
          <cell r="C23" t="str">
            <v>1 A 00 201 70</v>
          </cell>
          <cell r="D23" t="str">
            <v>Transporte Local c/ Caminhão Tanque rod. não pav. c/ DMT = 35,000 Km, p/ água (terraplenagem)</v>
          </cell>
          <cell r="E23" t="str">
            <v>tkm</v>
          </cell>
          <cell r="F23">
            <v>0</v>
          </cell>
          <cell r="G23">
            <v>1.29</v>
          </cell>
          <cell r="H23">
            <v>0</v>
          </cell>
        </row>
        <row r="24">
          <cell r="F24">
            <v>0</v>
          </cell>
        </row>
        <row r="25">
          <cell r="B25" t="str">
            <v>3.0</v>
          </cell>
          <cell r="D25" t="str">
            <v>PAVIMENTAÇÃO</v>
          </cell>
          <cell r="F25">
            <v>0</v>
          </cell>
          <cell r="I25">
            <v>170721.92000000001</v>
          </cell>
        </row>
        <row r="26">
          <cell r="D26" t="str">
            <v>SERVIÇOS</v>
          </cell>
          <cell r="F26">
            <v>0</v>
          </cell>
        </row>
        <row r="27">
          <cell r="B27" t="str">
            <v>3.1</v>
          </cell>
          <cell r="C27" t="str">
            <v>2 S 02 110 00</v>
          </cell>
          <cell r="D27" t="str">
            <v>Regularização do subleito</v>
          </cell>
          <cell r="E27" t="str">
            <v>m²</v>
          </cell>
          <cell r="F27">
            <v>7084</v>
          </cell>
          <cell r="G27">
            <v>0.83</v>
          </cell>
          <cell r="H27">
            <v>5879.72</v>
          </cell>
        </row>
        <row r="28">
          <cell r="B28" t="str">
            <v>3.2</v>
          </cell>
          <cell r="C28" t="str">
            <v>2 S 02 200 00</v>
          </cell>
          <cell r="D28" t="str">
            <v>Base de solo estabilizado granulometricamente sem mistura (e = 20cm)</v>
          </cell>
          <cell r="E28" t="str">
            <v>m³</v>
          </cell>
          <cell r="F28">
            <v>1372.4</v>
          </cell>
          <cell r="G28">
            <v>12</v>
          </cell>
          <cell r="H28">
            <v>16468.8</v>
          </cell>
        </row>
        <row r="29">
          <cell r="B29" t="str">
            <v>3.3</v>
          </cell>
          <cell r="C29" t="str">
            <v>2 S 02 300 00</v>
          </cell>
          <cell r="D29" t="str">
            <v>Imprimação</v>
          </cell>
          <cell r="E29" t="str">
            <v>m²</v>
          </cell>
          <cell r="F29">
            <v>15151.296</v>
          </cell>
          <cell r="G29">
            <v>0.27</v>
          </cell>
          <cell r="H29">
            <v>4090.84</v>
          </cell>
        </row>
        <row r="30">
          <cell r="B30" t="str">
            <v>3.4</v>
          </cell>
          <cell r="C30" t="str">
            <v>2 S 02 500 52 Modif.</v>
          </cell>
          <cell r="D30" t="str">
            <v>Tratamento superficial simple (TSS) com banho final - Acostamento (Brita Adquirida)</v>
          </cell>
          <cell r="E30" t="str">
            <v>m²</v>
          </cell>
          <cell r="F30">
            <v>6160</v>
          </cell>
          <cell r="G30">
            <v>0.84000000000000008</v>
          </cell>
          <cell r="H30">
            <v>5174.3999999999996</v>
          </cell>
        </row>
        <row r="31">
          <cell r="B31" t="str">
            <v>3.5</v>
          </cell>
          <cell r="C31" t="str">
            <v>2 S 02 501 52 Modif.</v>
          </cell>
          <cell r="D31" t="str">
            <v>Tratamento superficial duplo (TSD) com banho final - Pista de Rolamento (Brita Adquirida)</v>
          </cell>
          <cell r="E31" t="str">
            <v>t</v>
          </cell>
          <cell r="F31">
            <v>6160</v>
          </cell>
          <cell r="G31">
            <v>2.46</v>
          </cell>
          <cell r="H31">
            <v>15153.6</v>
          </cell>
        </row>
        <row r="32">
          <cell r="B32" t="str">
            <v>3.6</v>
          </cell>
          <cell r="C32" t="str">
            <v>1 A 00 717 00 Modif.</v>
          </cell>
          <cell r="D32" t="str">
            <v>Brita Comercial</v>
          </cell>
          <cell r="E32" t="str">
            <v>m3</v>
          </cell>
          <cell r="F32">
            <v>18.18</v>
          </cell>
          <cell r="G32">
            <v>72.63</v>
          </cell>
          <cell r="H32">
            <v>1320.41</v>
          </cell>
        </row>
        <row r="33">
          <cell r="B33" t="str">
            <v>3.7</v>
          </cell>
          <cell r="C33" t="str">
            <v>Mat. 01</v>
          </cell>
          <cell r="D33" t="str">
            <v>Aquisição de asfalto diluído CM-30, para imprimação</v>
          </cell>
          <cell r="E33" t="str">
            <v>t</v>
          </cell>
          <cell r="F33">
            <v>20.94</v>
          </cell>
          <cell r="G33">
            <v>2876.18</v>
          </cell>
          <cell r="H33">
            <v>60227.199999999997</v>
          </cell>
        </row>
        <row r="34">
          <cell r="B34" t="str">
            <v>3.8</v>
          </cell>
          <cell r="C34" t="str">
            <v>Mat. 02</v>
          </cell>
          <cell r="D34" t="str">
            <v>Aquisição de emulsão asfáltica RR-2C, para TSS e TSD</v>
          </cell>
          <cell r="E34" t="str">
            <v>t</v>
          </cell>
          <cell r="F34">
            <v>0</v>
          </cell>
          <cell r="G34">
            <v>1667.88</v>
          </cell>
          <cell r="H34">
            <v>0</v>
          </cell>
        </row>
        <row r="35">
          <cell r="B35" t="str">
            <v>3.9</v>
          </cell>
          <cell r="C35" t="str">
            <v>2 S 09 001 05</v>
          </cell>
          <cell r="D35" t="str">
            <v>Transporte Local c/ Caminhão Basculante 10m³ rod. não pav. c/ DMT = 9,800 Km, p/ solo jazida (base)</v>
          </cell>
          <cell r="E35" t="str">
            <v>tkm</v>
          </cell>
          <cell r="F35">
            <v>0</v>
          </cell>
          <cell r="G35">
            <v>0.88</v>
          </cell>
          <cell r="H35">
            <v>0</v>
          </cell>
        </row>
        <row r="36">
          <cell r="B36" t="str">
            <v>3.10</v>
          </cell>
          <cell r="C36" t="str">
            <v>1 A 00 201 70</v>
          </cell>
          <cell r="D36" t="str">
            <v>Transporte Local c/ Caminhão Tanque rod. não pav. c/ DMT = 35,000 Km, p/ água (regularização)</v>
          </cell>
          <cell r="E36" t="str">
            <v>tkm</v>
          </cell>
          <cell r="F36">
            <v>4462.8500000000004</v>
          </cell>
          <cell r="G36">
            <v>1.29</v>
          </cell>
          <cell r="H36">
            <v>5757.07</v>
          </cell>
        </row>
        <row r="37">
          <cell r="B37" t="str">
            <v>3.11</v>
          </cell>
          <cell r="C37" t="str">
            <v>1 A 00 201 70</v>
          </cell>
          <cell r="D37" t="str">
            <v>Transporte Local c/ Caminhão Tanque rod. não pav. c/ DMT = 35,000 Km, p/ água (base)</v>
          </cell>
          <cell r="E37" t="str">
            <v>tkm</v>
          </cell>
          <cell r="F37">
            <v>7685.3</v>
          </cell>
          <cell r="G37">
            <v>1.29</v>
          </cell>
          <cell r="H37">
            <v>9914.0300000000007</v>
          </cell>
        </row>
        <row r="38">
          <cell r="B38" t="str">
            <v>3.12</v>
          </cell>
          <cell r="C38" t="str">
            <v>Transp. 01</v>
          </cell>
          <cell r="D38" t="str">
            <v>Transporte Comercial de Mat. Betuminoso à Frio com  DMT = 904,000 Km, p/ CM-30 (imprimação)</v>
          </cell>
          <cell r="E38" t="str">
            <v>t</v>
          </cell>
          <cell r="F38">
            <v>20.94</v>
          </cell>
          <cell r="G38">
            <v>393.8</v>
          </cell>
          <cell r="H38">
            <v>8246.17</v>
          </cell>
        </row>
        <row r="39">
          <cell r="B39" t="str">
            <v>3.13</v>
          </cell>
          <cell r="C39" t="str">
            <v>Transp. 01</v>
          </cell>
          <cell r="D39" t="str">
            <v>Transporte Comercial de Mat. Betuminoso à Frio com  DMT = 904,000 Km, p/ RR-2C (TSS e TSD)</v>
          </cell>
          <cell r="E39" t="str">
            <v>t</v>
          </cell>
          <cell r="F39">
            <v>0</v>
          </cell>
          <cell r="G39">
            <v>393.8</v>
          </cell>
          <cell r="H39">
            <v>0</v>
          </cell>
        </row>
        <row r="40">
          <cell r="B40" t="str">
            <v>3.14</v>
          </cell>
          <cell r="C40" t="str">
            <v>2 S 09 002 90</v>
          </cell>
          <cell r="D40" t="str">
            <v>Transporte Comercial c/ Caminhão Basculante 10m³ rod. pav. c/ DMT = 281,080 Km, p/ Brita (TSS/TSD)</v>
          </cell>
          <cell r="E40" t="str">
            <v>tkm</v>
          </cell>
          <cell r="F40">
            <v>85532.64</v>
          </cell>
          <cell r="G40">
            <v>0.45</v>
          </cell>
          <cell r="H40">
            <v>38489.68</v>
          </cell>
        </row>
        <row r="41">
          <cell r="B41" t="str">
            <v>3.15</v>
          </cell>
          <cell r="C41" t="str">
            <v>2 S 09 002 91</v>
          </cell>
          <cell r="D41" t="str">
            <v>Transporte Comercial c/ Caminhão Basculante 10m³ rod. pav. c/ DMT = 281,080 Km, p/ Brita (TSS/TSD)</v>
          </cell>
          <cell r="E41" t="str">
            <v>tkm</v>
          </cell>
          <cell r="F41">
            <v>0</v>
          </cell>
          <cell r="G41">
            <v>0.47</v>
          </cell>
          <cell r="H41">
            <v>0</v>
          </cell>
        </row>
        <row r="42">
          <cell r="F42">
            <v>0</v>
          </cell>
        </row>
        <row r="43">
          <cell r="B43" t="str">
            <v>4.0</v>
          </cell>
          <cell r="D43" t="str">
            <v>OBRAS DE ARTE CORRENTES</v>
          </cell>
          <cell r="F43">
            <v>0</v>
          </cell>
          <cell r="I43">
            <v>24305</v>
          </cell>
        </row>
        <row r="44">
          <cell r="B44" t="str">
            <v>4.1</v>
          </cell>
          <cell r="C44" t="str">
            <v>2 S 04 100 53</v>
          </cell>
          <cell r="D44" t="str">
            <v>Corpo BSTC D=1,00 m AC/BC/PC</v>
          </cell>
          <cell r="E44" t="str">
            <v>m</v>
          </cell>
          <cell r="F44">
            <v>14</v>
          </cell>
          <cell r="G44">
            <v>806.37</v>
          </cell>
          <cell r="H44">
            <v>11289.18</v>
          </cell>
        </row>
        <row r="45">
          <cell r="B45" t="str">
            <v>4.2</v>
          </cell>
          <cell r="C45" t="str">
            <v>2 S 04 101 53</v>
          </cell>
          <cell r="D45" t="str">
            <v>Boca BSTC D=1,00 m normal AC/BC/PC</v>
          </cell>
          <cell r="E45" t="str">
            <v>und</v>
          </cell>
          <cell r="F45">
            <v>4</v>
          </cell>
          <cell r="G45">
            <v>2430.1999999999998</v>
          </cell>
          <cell r="H45">
            <v>9720.7999999999993</v>
          </cell>
        </row>
        <row r="46">
          <cell r="B46" t="str">
            <v>4.7</v>
          </cell>
          <cell r="C46" t="str">
            <v>2 S 09 002 91</v>
          </cell>
          <cell r="D46" t="str">
            <v>Transporte Comercial c/ Caminhão Basculante 10m³ rod. pav., p/ Brita (OAC)</v>
          </cell>
          <cell r="E46" t="str">
            <v>tkm</v>
          </cell>
          <cell r="F46">
            <v>3064.26</v>
          </cell>
          <cell r="G46">
            <v>0.47</v>
          </cell>
          <cell r="H46">
            <v>1440.2</v>
          </cell>
        </row>
        <row r="47">
          <cell r="B47" t="str">
            <v>4.8</v>
          </cell>
          <cell r="C47" t="str">
            <v>2 S 09 002 91</v>
          </cell>
          <cell r="D47" t="str">
            <v>Transporte Comercial c/ Caminhão Basculante 10m³ rod. pav., p/ Rachão (OAC)</v>
          </cell>
          <cell r="E47" t="str">
            <v>tkm</v>
          </cell>
          <cell r="F47">
            <v>1005.48</v>
          </cell>
          <cell r="G47">
            <v>0.47</v>
          </cell>
          <cell r="H47">
            <v>472.57</v>
          </cell>
        </row>
        <row r="48">
          <cell r="B48" t="str">
            <v>4.12</v>
          </cell>
          <cell r="C48" t="str">
            <v>2 S 09 001 05</v>
          </cell>
          <cell r="D48" t="str">
            <v>Transporte Comercial c/ Caminhão Basculante 10m³ rod. pav., p/ Areia (OAC)</v>
          </cell>
          <cell r="E48" t="str">
            <v>tkm</v>
          </cell>
          <cell r="F48">
            <v>1570.74</v>
          </cell>
          <cell r="G48">
            <v>0.88</v>
          </cell>
          <cell r="H48">
            <v>1382.25</v>
          </cell>
        </row>
        <row r="50">
          <cell r="B50" t="str">
            <v>5.0</v>
          </cell>
          <cell r="D50" t="str">
            <v>DRENAGEM SUPERFICIAL</v>
          </cell>
          <cell r="I50">
            <v>52598.97</v>
          </cell>
        </row>
        <row r="51">
          <cell r="B51" t="str">
            <v>5.1</v>
          </cell>
          <cell r="C51" t="str">
            <v>2 S 04 910 55</v>
          </cell>
          <cell r="D51" t="str">
            <v>Meio-fio de concreto - MFC 05</v>
          </cell>
          <cell r="E51" t="str">
            <v>m</v>
          </cell>
          <cell r="F51">
            <v>600</v>
          </cell>
          <cell r="G51">
            <v>33.83</v>
          </cell>
          <cell r="H51">
            <v>20298</v>
          </cell>
        </row>
        <row r="52">
          <cell r="B52" t="str">
            <v>5.2</v>
          </cell>
          <cell r="C52" t="str">
            <v>2 S 04 900 52</v>
          </cell>
          <cell r="D52" t="str">
            <v>Sarjeta triangular de concreto - STC 02</v>
          </cell>
          <cell r="E52" t="str">
            <v>m</v>
          </cell>
          <cell r="F52">
            <v>100</v>
          </cell>
          <cell r="G52">
            <v>44.55</v>
          </cell>
          <cell r="H52">
            <v>4455</v>
          </cell>
        </row>
        <row r="53">
          <cell r="B53" t="str">
            <v>5.3</v>
          </cell>
          <cell r="C53" t="str">
            <v>2 S 04 942 52</v>
          </cell>
          <cell r="D53" t="str">
            <v>Entrada d'água - EDA 02</v>
          </cell>
          <cell r="E53" t="str">
            <v>und</v>
          </cell>
          <cell r="F53">
            <v>15</v>
          </cell>
          <cell r="G53">
            <v>57.44</v>
          </cell>
          <cell r="H53">
            <v>861.6</v>
          </cell>
        </row>
        <row r="54">
          <cell r="B54" t="str">
            <v>5.4</v>
          </cell>
          <cell r="C54" t="str">
            <v>2 S 04 940 52</v>
          </cell>
          <cell r="D54" t="str">
            <v>Descida d'água tipo rap.canal retang.- DAR 02</v>
          </cell>
          <cell r="E54" t="str">
            <v>m</v>
          </cell>
          <cell r="F54">
            <v>37.5</v>
          </cell>
          <cell r="G54">
            <v>89.69</v>
          </cell>
          <cell r="H54">
            <v>3363.37</v>
          </cell>
        </row>
        <row r="55">
          <cell r="B55" t="str">
            <v>5.5</v>
          </cell>
          <cell r="C55" t="str">
            <v>2 S 09 002 91</v>
          </cell>
          <cell r="D55" t="str">
            <v>Transporte Comercial c/ Caminhão Basculante 10m³ rod. pav., p/ Brita (Drenagem)</v>
          </cell>
          <cell r="E55" t="str">
            <v>tkm</v>
          </cell>
          <cell r="F55">
            <v>25077.43</v>
          </cell>
          <cell r="G55">
            <v>0.47</v>
          </cell>
          <cell r="H55">
            <v>11786.39</v>
          </cell>
        </row>
        <row r="56">
          <cell r="B56" t="str">
            <v>5.6</v>
          </cell>
          <cell r="C56" t="str">
            <v>2 S 09 002 05</v>
          </cell>
          <cell r="D56" t="str">
            <v>Transporte Comercial c/ Caminhão Basculante 10m³ rod. pav., p/ Areia (Drenagem)</v>
          </cell>
          <cell r="E56" t="str">
            <v>tkm</v>
          </cell>
          <cell r="F56">
            <v>17151.61</v>
          </cell>
          <cell r="G56">
            <v>0.69</v>
          </cell>
          <cell r="H56">
            <v>11834.61</v>
          </cell>
        </row>
        <row r="58">
          <cell r="B58" t="str">
            <v>6.0</v>
          </cell>
          <cell r="D58" t="str">
            <v>SINALIZAÇÃO E OBRAS COMPLEMENTARES</v>
          </cell>
          <cell r="I58">
            <v>76281.08</v>
          </cell>
        </row>
        <row r="59">
          <cell r="B59" t="str">
            <v>6.1</v>
          </cell>
          <cell r="C59" t="str">
            <v>4 S 06 100 21</v>
          </cell>
          <cell r="D59" t="str">
            <v>Pintura faixa - tinta base acrílica p/ 2 anos</v>
          </cell>
          <cell r="E59" t="str">
            <v>m²</v>
          </cell>
          <cell r="F59">
            <v>756</v>
          </cell>
          <cell r="G59">
            <v>18.260000000000002</v>
          </cell>
          <cell r="H59">
            <v>13804.56</v>
          </cell>
        </row>
        <row r="60">
          <cell r="B60" t="str">
            <v>6.2</v>
          </cell>
          <cell r="C60" t="str">
            <v>4 S 06 200 02</v>
          </cell>
          <cell r="D60" t="str">
            <v xml:space="preserve">Forn. e implantação placa sinaliz. tot. refletiva </v>
          </cell>
          <cell r="E60" t="str">
            <v>m²</v>
          </cell>
          <cell r="F60">
            <v>15.12</v>
          </cell>
          <cell r="G60">
            <v>354.74</v>
          </cell>
          <cell r="H60">
            <v>5363.66</v>
          </cell>
        </row>
        <row r="61">
          <cell r="B61" t="str">
            <v>6.3</v>
          </cell>
          <cell r="C61" t="str">
            <v>4 S 06 121 11</v>
          </cell>
          <cell r="D61" t="str">
            <v xml:space="preserve">Forn. e colocação de tachão reflet. bidirecional </v>
          </cell>
          <cell r="E61" t="str">
            <v>und</v>
          </cell>
          <cell r="F61">
            <v>360</v>
          </cell>
          <cell r="G61">
            <v>64.67</v>
          </cell>
          <cell r="H61">
            <v>23281.200000000001</v>
          </cell>
        </row>
        <row r="62">
          <cell r="B62" t="str">
            <v>6.4</v>
          </cell>
          <cell r="C62" t="str">
            <v>4 S 06 121 01</v>
          </cell>
          <cell r="D62" t="str">
            <v xml:space="preserve">Forn. e colocação de tacha reflet. bidirecional </v>
          </cell>
          <cell r="E62" t="str">
            <v>und</v>
          </cell>
          <cell r="F62">
            <v>432</v>
          </cell>
          <cell r="G62">
            <v>24.59</v>
          </cell>
          <cell r="H62">
            <v>10622.88</v>
          </cell>
        </row>
        <row r="63">
          <cell r="B63" t="str">
            <v>6.5</v>
          </cell>
          <cell r="C63" t="str">
            <v>-</v>
          </cell>
          <cell r="D63" t="str">
            <v>Pórtico metálico com placas indicativas</v>
          </cell>
          <cell r="E63" t="str">
            <v>und</v>
          </cell>
          <cell r="F63">
            <v>1</v>
          </cell>
          <cell r="G63">
            <v>15360.78</v>
          </cell>
          <cell r="H63">
            <v>15360.78</v>
          </cell>
        </row>
        <row r="64">
          <cell r="B64" t="str">
            <v>6.6</v>
          </cell>
          <cell r="C64" t="str">
            <v>2 S 06 410 00</v>
          </cell>
          <cell r="D64" t="str">
            <v>Cercas de arame farpado com suportes de madeira</v>
          </cell>
          <cell r="E64" t="str">
            <v>m</v>
          </cell>
          <cell r="F64">
            <v>480</v>
          </cell>
          <cell r="G64">
            <v>16.350000000000001</v>
          </cell>
          <cell r="H64">
            <v>7848</v>
          </cell>
        </row>
        <row r="67">
          <cell r="G67" t="str">
            <v>TOTAL GERAL :</v>
          </cell>
          <cell r="I67">
            <v>471498.07</v>
          </cell>
        </row>
        <row r="68">
          <cell r="C68" t="str">
            <v>ESTE ORÇAMENTO IMPORTA EM R$ 471.498,07 (  ------------------------------------------------------------------- ).</v>
          </cell>
        </row>
        <row r="71">
          <cell r="C71" t="str">
            <v>OBS. : Tabela de Referência: Sicro2 Região Nordeste-PI-Novembro-2012 BDI=26,70%, ANP de Novembro/2012 p/ Material Betumino e IS Nº 2, de 18/01/2011 p/ Transp. Mat. Betuminoso.</v>
          </cell>
        </row>
      </sheetData>
      <sheetData sheetId="5">
        <row r="1">
          <cell r="I1">
            <v>8</v>
          </cell>
        </row>
      </sheetData>
      <sheetData sheetId="6"/>
      <sheetData sheetId="7"/>
      <sheetData sheetId="8"/>
      <sheetData sheetId="9">
        <row r="25">
          <cell r="E25">
            <v>2</v>
          </cell>
        </row>
        <row r="28">
          <cell r="D28" t="str">
            <v>UNIDADES - PARÂMETROS:</v>
          </cell>
        </row>
        <row r="29">
          <cell r="D29" t="str">
            <v>% Área</v>
          </cell>
          <cell r="E29" t="str">
            <v>-</v>
          </cell>
        </row>
        <row r="30">
          <cell r="D30" t="str">
            <v>Área</v>
          </cell>
          <cell r="E30" t="str">
            <v>m²</v>
          </cell>
        </row>
        <row r="31">
          <cell r="D31" t="str">
            <v>Coeficiente</v>
          </cell>
          <cell r="E31" t="str">
            <v>-</v>
          </cell>
        </row>
        <row r="32">
          <cell r="D32" t="str">
            <v>Densidade</v>
          </cell>
          <cell r="E32" t="str">
            <v>t/m³</v>
          </cell>
        </row>
        <row r="33">
          <cell r="D33" t="str">
            <v>DMT</v>
          </cell>
          <cell r="E33" t="str">
            <v>Km</v>
          </cell>
        </row>
        <row r="34">
          <cell r="D34" t="str">
            <v>Empolamento</v>
          </cell>
          <cell r="E34" t="str">
            <v>-</v>
          </cell>
        </row>
        <row r="35">
          <cell r="D35" t="str">
            <v>Entronc.</v>
          </cell>
          <cell r="E35" t="str">
            <v>m²</v>
          </cell>
        </row>
        <row r="36">
          <cell r="D36" t="str">
            <v>Escavação</v>
          </cell>
          <cell r="E36" t="str">
            <v>m³</v>
          </cell>
        </row>
        <row r="37">
          <cell r="D37" t="str">
            <v>Espessura</v>
          </cell>
          <cell r="E37" t="str">
            <v>m</v>
          </cell>
        </row>
        <row r="38">
          <cell r="D38" t="str">
            <v>Extensão</v>
          </cell>
          <cell r="E38" t="str">
            <v>m</v>
          </cell>
        </row>
        <row r="39">
          <cell r="D39" t="str">
            <v>Largura</v>
          </cell>
          <cell r="E39" t="str">
            <v>m</v>
          </cell>
        </row>
        <row r="40">
          <cell r="D40" t="str">
            <v>Largura Acost.</v>
          </cell>
          <cell r="E40" t="str">
            <v>m</v>
          </cell>
        </row>
        <row r="41">
          <cell r="D41" t="str">
            <v>Largura Pista</v>
          </cell>
          <cell r="E41" t="str">
            <v>m</v>
          </cell>
        </row>
        <row r="42">
          <cell r="D42" t="str">
            <v>Transporte</v>
          </cell>
          <cell r="E42" t="str">
            <v>tkm</v>
          </cell>
        </row>
        <row r="43">
          <cell r="D43" t="str">
            <v>Unidade</v>
          </cell>
        </row>
        <row r="44">
          <cell r="D44" t="str">
            <v>Volume</v>
          </cell>
          <cell r="E44" t="str">
            <v>m³</v>
          </cell>
        </row>
        <row r="45">
          <cell r="D45" t="str">
            <v>Volume 1</v>
          </cell>
          <cell r="E45" t="str">
            <v>m³</v>
          </cell>
        </row>
        <row r="46">
          <cell r="D46" t="str">
            <v>Volume 2</v>
          </cell>
          <cell r="E46" t="str">
            <v>m³</v>
          </cell>
        </row>
        <row r="47">
          <cell r="D47" t="str">
            <v>Volume Total</v>
          </cell>
          <cell r="E47" t="str">
            <v>m³</v>
          </cell>
        </row>
        <row r="53">
          <cell r="D53" t="str">
            <v>xxxxxxxxxxxxxxxxxxxxxxxx</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comp1"/>
      <sheetName val="comp2"/>
      <sheetName val="comp3"/>
      <sheetName val="comp4"/>
      <sheetName val="comp5"/>
      <sheetName val="comp6"/>
      <sheetName val="comp7"/>
      <sheetName val="comp8"/>
      <sheetName val="comp9"/>
      <sheetName val="comp10"/>
      <sheetName val="Pontes"/>
      <sheetName val="orç"/>
      <sheetName val="Cust_Hor_Eqp_Vtr"/>
      <sheetName val="Custo de materiais"/>
      <sheetName val="custo de mão-de-obra"/>
      <sheetName val="Distancias trecho 1"/>
      <sheetName val="TRANSPORTES trecho 1"/>
      <sheetName val="Distancias trecho 2"/>
      <sheetName val="TRANSPORTES trecho 2"/>
      <sheetName val="Distancia trecho 3"/>
      <sheetName val="TRANSPORTES trecho 3"/>
      <sheetName val="Mem Cálc mob_desmob"/>
      <sheetName val="Desmat"/>
      <sheetName val="Esc. carga transp 1ª cat 50 m"/>
      <sheetName val="ECT 200&lt;DMT&lt;400"/>
      <sheetName val="ECT 1800&lt;DMT&lt;2000"/>
      <sheetName val="ECT 2000&lt;DMT&lt;3000"/>
      <sheetName val="ECT 3000&lt;DMT&lt;5000"/>
      <sheetName val="Compact 95%"/>
      <sheetName val="Compact 100% "/>
      <sheetName val="Regul subleito"/>
      <sheetName val="Subbase de solo est."/>
      <sheetName val="Limp Cam Veg"/>
      <sheetName val="Expurgo de jazida (aux)"/>
      <sheetName val="EC mat jazida (aux)"/>
      <sheetName val="Base de solo est. "/>
      <sheetName val="EC mat jazida (aux) (3)"/>
      <sheetName val="Limp Cam Veg (2)"/>
      <sheetName val="Expurgo de jazida (aux) (2)"/>
      <sheetName val="EC mat jazida (aux) (2)"/>
      <sheetName val="Imprimação"/>
      <sheetName val="TSS"/>
      <sheetName val="TSD"/>
      <sheetName val="Transp Mat jaz"/>
      <sheetName val="Transp de brita"/>
      <sheetName val="Sarjeta STC05"/>
      <sheetName val="Dreno longitudinal DPS"/>
      <sheetName val="Boca de Saida BSD 03"/>
      <sheetName val="Meio Fio "/>
      <sheetName val="Descida d´água DAR 02"/>
      <sheetName val="Compactação manual (aux)"/>
      <sheetName val="Esc. man. vala mat 1a cat (aux)"/>
      <sheetName val="Entrada dágua  EDA02"/>
      <sheetName val="Dissip energia DES 01"/>
      <sheetName val="Dissip energia DES 02"/>
      <sheetName val="Alvenaria pedra argamass"/>
      <sheetName val="BSTC 0,80 m"/>
      <sheetName val="Dente p_ bueiro s 0,80m"/>
      <sheetName val="Boca BSTC 0,80 m"/>
      <sheetName val="BSTC 1m"/>
      <sheetName val="Dente p_ bueiro s 1,00m"/>
      <sheetName val="BocaBSTC 1m "/>
      <sheetName val="BDTC 1m"/>
      <sheetName val="Dente p_ bueiro d 1,00m"/>
      <sheetName val="Boca BDTC 1m"/>
      <sheetName val="BTTC 1m"/>
      <sheetName val="Dente p_ bueiro T 1,00m"/>
      <sheetName val="Boca BTTC 1m"/>
      <sheetName val="BDCC 1,5x1,5 m"/>
      <sheetName val="Boca BDCC 1,5x1,5"/>
      <sheetName val="BTCC 1,5 x 1,5"/>
      <sheetName val="Boca BTCC 1,5x1,5 m "/>
      <sheetName val="Argamassa ci_ar"/>
      <sheetName val="Escoramento de Bueiro cel."/>
      <sheetName val="Conf e lanç conc magro (aux)"/>
      <sheetName val="Concreto 10MPa Conf Lanc  (aux)"/>
      <sheetName val="Concreto cicl. 12MPa (aux)"/>
      <sheetName val="Concreto 12MPa Conf Lanc (aux)"/>
      <sheetName val="Concreto 15MPa Conf Lanc (aux)"/>
      <sheetName val="Pintura faixa"/>
      <sheetName val="Pintura setas e zeb"/>
      <sheetName val="Tacha reflet"/>
      <sheetName val="Enleivamento"/>
      <sheetName val="Cerca arame"/>
      <sheetName val="Defensa dupla"/>
      <sheetName val="Caiação"/>
      <sheetName val="Passeio concreto"/>
      <sheetName val="Plantio arbustos"/>
      <sheetName val="Revest veg c grama leiva"/>
      <sheetName val="Revest veg c mudas"/>
      <sheetName val="Regul mec faixa dom"/>
      <sheetName val="ECT 50&lt;DMT&lt;200 escv"/>
      <sheetName val="ECT 200&lt;DMT&lt;400 escv"/>
      <sheetName val="ECT 400&lt;DMT&lt;600 escv"/>
      <sheetName val="ECT 600&lt;DMT&lt;800 escv"/>
      <sheetName val="ECT 1000&lt;DMT&lt;1200 escv"/>
      <sheetName val="ECT 800&lt;DMT&lt;1000 escv"/>
      <sheetName val="ECT 1200&lt;DMT&lt;1400 escv"/>
      <sheetName val="ECT 50&lt;DMT&lt;200 mat 2 cat escv"/>
      <sheetName val="ECT 50&lt;DMT&lt;200 mat 3 cat"/>
      <sheetName val="Compactação manual"/>
      <sheetName val="Boca de Saida BSD 01"/>
      <sheetName val="Valeta VPC-03"/>
      <sheetName val="Entrada dágua  EDA01"/>
      <sheetName val="Descida d´água DAD 01"/>
      <sheetName val="Sarjeta STC 02"/>
      <sheetName val="Cx colet sarjeta"/>
      <sheetName val="Alv pedra arrum"/>
      <sheetName val="BDCC 2,0x2,0 m 1,0 a 2,5 m"/>
      <sheetName val="BTCC 2,0x2,0 m 1,0 a 2,5 m"/>
      <sheetName val="Boca BDCC 2,0x2,0 m"/>
      <sheetName val="Boca BTCC 2,0x2,0 m"/>
      <sheetName val="Forn prep coloc forma CA-50"/>
      <sheetName val="Fôrma comum de madeira"/>
      <sheetName val="Fôrma de placa resinada"/>
      <sheetName val="Transp comer cimento rod pav"/>
      <sheetName val="Transp comer cimento rod n pav"/>
      <sheetName val="Orçamento Asf"/>
      <sheetName val="fichas de composicao2"/>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 val="comp1"/>
      <sheetName val="PROJETO"/>
      <sheetName val="Capa"/>
      <sheetName val="Sumário"/>
      <sheetName val="Capa Apres"/>
      <sheetName val="Apres"/>
      <sheetName val="Capa Mapa"/>
      <sheetName val="Mapa"/>
      <sheetName val="Capa Premissas"/>
      <sheetName val="Premissas"/>
      <sheetName val="Capa Caract. Seg."/>
      <sheetName val="Áreas gramadas"/>
      <sheetName val="OAE"/>
      <sheetName val="Drenagem"/>
      <sheetName val="Capa Memória de Calc"/>
      <sheetName val="Características"/>
      <sheetName val="Percentual"/>
      <sheetName val="M2"/>
      <sheetName val="Quantitativos"/>
      <sheetName val="CMB"/>
      <sheetName val="ESP"/>
      <sheetName val="Fresagem"/>
      <sheetName val="Capa Resumo"/>
      <sheetName val="Unifilar"/>
      <sheetName val="Orçamento Total"/>
      <sheetName val="Crono. Financ. (kmf) (2)"/>
      <sheetName val="Orçamento por Kmf"/>
      <sheetName val="Orçamento por solução"/>
      <sheetName val="Orçamento Kmf"/>
      <sheetName val="Orçam. Resumo"/>
      <sheetName val="Crono. Financ."/>
      <sheetName val="Canteiro"/>
      <sheetName val="Capa Documentação"/>
      <sheetName val="Capa Anexo I"/>
      <sheetName val="LVC"/>
      <sheetName val="Capa Anexo II"/>
      <sheetName val="Capa Anexo III"/>
      <sheetName val="Capa Anexo IV"/>
      <sheetName val="AVS"/>
      <sheetName val="Ctr."/>
      <sheetName val="SIIG 2010-Jun"/>
      <sheetName val="Estimativa"/>
      <sheetName val="Orçamento"/>
      <sheetName val="QuQuant"/>
      <sheetName val="DADOS"/>
      <sheetName val="Orçamentária"/>
      <sheetName val="DG"/>
      <sheetName val="Materiais Betuminosos"/>
      <sheetName val="Qd05 Preço"/>
      <sheetName val="Qd06"/>
      <sheetName val="LOTE 6"/>
      <sheetName val="OR960887.XLS"/>
      <sheetName val="Acumulado"/>
      <sheetName val="BR-267_TR01"/>
      <sheetName val="BR-267_TR02"/>
      <sheetName val="BR-267_TR03"/>
      <sheetName val="BR-376"/>
      <sheetName val="BR-463"/>
      <sheetName val="BR-487"/>
      <sheetName val="\\DFBSA00535\dyna01\ClaudioFerr"/>
      <sheetName val="CUSTO ZONA SUL"/>
      <sheetName val="[OR960887.XLS][OR960887.XLS][OR"/>
      <sheetName val="[OR960887.XLS][OR960887.XLS]\\D"/>
      <sheetName val="[OR960887.XLS]\\DFBSA00535\dyna"/>
      <sheetName val="MEM CAL RET ASFALTO"/>
      <sheetName val="MEM CAL TOPOGRAFIA"/>
      <sheetName val="MEM CALC REC CALÇAMENTO"/>
      <sheetName val="MEM CAL TRECHO ETAIV ILHA GRAND"/>
      <sheetName val="MEM CAL TRECHO ETAIV ILHA G ESC"/>
      <sheetName val="C.LIST ANEXO"/>
      <sheetName val="FATURA ANEXO 1"/>
      <sheetName val="MEDIÇÃO ANEXO 2A"/>
      <sheetName val="MEM. CALC. QUANTITATIVOS CAIXA"/>
      <sheetName val="LICITAÇÃO"/>
      <sheetName val="MEDIÇÃO ANEXO 2A (caixa)"/>
      <sheetName val="1ª MEDIÇÃO"/>
      <sheetName val="1ª MEDIÇÃO PONTE"/>
      <sheetName val="RELAÇÃO DE BUEIROS"/>
      <sheetName val="Vol Terraple consolidado"/>
      <sheetName val="Vol Terraple"/>
      <sheetName val="RELATÓRIO FOTOGRÁFICO NEXO 5"/>
      <sheetName val="CRON. FÍS. REAL. ANEXO 6 (2)"/>
      <sheetName val="CRON. FÍS. REAL. ANEXO 6"/>
      <sheetName val="NOVO QUADRO RESUMO FINANCEIRO"/>
      <sheetName val="LAUDO TÉCNICO ANEXO 8"/>
      <sheetName val="DIÁRIO  DE OBRA ANEXO 9"/>
      <sheetName val="Cron.Iluminada"/>
      <sheetName val="ISSQN"/>
      <sheetName val="FATURA ANEXO 1 Reajuste"/>
      <sheetName val="REAJUSTE"/>
      <sheetName val="coluna 35 -incc"/>
      <sheetName val="DADOS ."/>
      <sheetName val="FOTOS"/>
      <sheetName val="ESTACAS"/>
      <sheetName val="resumo"/>
      <sheetName val="Insumos"/>
      <sheetName val="RELATA VÉIO"/>
      <sheetName val="TLMB"/>
      <sheetName val="SERVIÇOS"/>
      <sheetName val="alteração"/>
      <sheetName val="Mat"/>
      <sheetName val="CONS_CORR"/>
      <sheetName val="Mobra"/>
      <sheetName val="PGR"/>
      <sheetName val="Plan1"/>
      <sheetName val="Plan2"/>
      <sheetName val="Plan3"/>
      <sheetName val="Micro Revest MAN"/>
      <sheetName val="Micro Revest REC 1ªMP"/>
      <sheetName val="REM.MEC MAT.BET.MAN"/>
      <sheetName val="TRANSPORTE REC"/>
      <sheetName val="CUSTO LARANJEIRAS"/>
      <sheetName val="PQ"/>
      <sheetName val="Carimbo de Nota"/>
      <sheetName val="FLUXO - EXECUÇÃO PRÓPRIA"/>
      <sheetName val="RESUMO_AUT1"/>
      <sheetName val="Equipamentos"/>
      <sheetName val="C"/>
      <sheetName val="//localhost/@/DFBSA00535/dyna01"/>
    </sheetNames>
    <definedNames>
      <definedName name="PassaExtenso"/>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xto"/>
      <sheetName val="Dados"/>
      <sheetName val="Planilha"/>
      <sheetName val="Quantidade"/>
      <sheetName val="Financeiro"/>
      <sheetName val="memoria"/>
      <sheetName val="Contrato"/>
      <sheetName val="edital"/>
      <sheetName val="Cronograma"/>
      <sheetName val="DMT ÁGUA"/>
    </sheetNames>
    <sheetDataSet>
      <sheetData sheetId="0">
        <row r="7">
          <cell r="B7">
            <v>26620</v>
          </cell>
        </row>
      </sheetData>
      <sheetData sheetId="1" refreshError="1"/>
      <sheetData sheetId="2">
        <row r="2">
          <cell r="L2">
            <v>14</v>
          </cell>
        </row>
      </sheetData>
      <sheetData sheetId="3" refreshError="1"/>
      <sheetData sheetId="4" refreshError="1"/>
      <sheetData sheetId="5">
        <row r="91">
          <cell r="H91">
            <v>3.5549999999999997</v>
          </cell>
        </row>
      </sheetData>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Orç. Projeto"/>
      <sheetName val="Orçamento"/>
      <sheetName val="Memória de cálculo"/>
      <sheetName val="Dimensionamento_Bacia"/>
      <sheetName val="Ficha técnica"/>
      <sheetName val="Dimensionamento_Parede"/>
      <sheetName val="Físico-Financeiro"/>
      <sheetName val="Veículo"/>
      <sheetName val="Composições"/>
      <sheetName val="Encargos"/>
      <sheetName val="BDI"/>
      <sheetName val="DADOS"/>
      <sheetName val="Insum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ixas (2)"/>
      <sheetName val="Dados"/>
      <sheetName val="Peguntas"/>
      <sheetName val="Revisto"/>
      <sheetName val="memoria"/>
      <sheetName val="Justifica"/>
      <sheetName val="Contrato"/>
      <sheetName val="BUEIROS EXECUTADOS"/>
      <sheetName val="Drengem"/>
      <sheetName val="faixas"/>
      <sheetName val="DMT ÁGUA"/>
    </sheetNames>
    <sheetDataSet>
      <sheetData sheetId="0"/>
      <sheetData sheetId="1"/>
      <sheetData sheetId="2" refreshError="1"/>
      <sheetData sheetId="3"/>
      <sheetData sheetId="4" refreshError="1"/>
      <sheetData sheetId="5"/>
      <sheetData sheetId="6"/>
      <sheetData sheetId="7"/>
      <sheetData sheetId="8"/>
      <sheetData sheetId="9"/>
      <sheetData sheetId="1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ANEXO I"/>
      <sheetName val="ANEXO II"/>
      <sheetName val="DNIT"/>
      <sheetName val="ORSE"/>
      <sheetName val="Cronograma"/>
      <sheetName val="Memoria de cálculo"/>
      <sheetName val="comp. bdi"/>
      <sheetName val="COMP.PISO TÁTIL "/>
      <sheetName val="COMP. RAMPA"/>
      <sheetName val="Serviços_Mar14"/>
    </sheetNames>
    <definedNames>
      <definedName name="AA" refersTo="#REF!" sheetId="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PGQ"/>
      <sheetName val="Equipamentos"/>
      <sheetName val="Teor"/>
      <sheetName val="Insumos"/>
      <sheetName val="QuQuant"/>
      <sheetName val="Tabela Abril 2000"/>
      <sheetName val="TABELA"/>
      <sheetName val="PSCEGERAL"/>
      <sheetName val="Dados"/>
      <sheetName val="Planilha"/>
      <sheetName val="PQ"/>
      <sheetName val="memo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ORÇ-TODOS OS TRECHOS"/>
      <sheetName val="MEM-TRECHO 01"/>
      <sheetName val="MEM-TRECHO 02"/>
      <sheetName val="MEM-TRECHO 03"/>
      <sheetName val="MEM-TRECHO 04"/>
      <sheetName val="MOBILIZAÇÃO E DESMOB."/>
      <sheetName val="CRONOGRAMA"/>
      <sheetName val="BDI"/>
      <sheetName val="COMPOSIÇÃO UNIT."/>
      <sheetName val="LEIS SOCIAIS"/>
      <sheetName val="CÁLCULO DE DMTS"/>
    </sheetNames>
    <sheetDataSet>
      <sheetData sheetId="0"/>
      <sheetData sheetId="1"/>
      <sheetData sheetId="2"/>
      <sheetData sheetId="3">
        <row r="79">
          <cell r="E79"/>
        </row>
      </sheetData>
      <sheetData sheetId="4">
        <row r="79">
          <cell r="E79"/>
        </row>
      </sheetData>
      <sheetData sheetId="5">
        <row r="79">
          <cell r="E79"/>
        </row>
      </sheetData>
      <sheetData sheetId="6"/>
      <sheetData sheetId="7"/>
      <sheetData sheetId="8"/>
      <sheetData sheetId="9"/>
      <sheetData sheetId="10"/>
      <sheetData sheetId="1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EM DES"/>
      <sheetName val="RESUMO TRECHOS"/>
      <sheetName val="RESUMO SEM DES."/>
      <sheetName val="ORÇ SEM DES"/>
      <sheetName val="MEMORIAL DE CALCULO"/>
      <sheetName val="CRONOG."/>
      <sheetName val="ORÇ COM DES"/>
      <sheetName val="DMTS"/>
      <sheetName val="MOB"/>
      <sheetName val="Mem 01"/>
      <sheetName val="COMP SEM DES"/>
      <sheetName val="COM SICRO"/>
      <sheetName val="SICRO"/>
      <sheetName val="SINAPI"/>
      <sheetName val="REL"/>
      <sheetName val="JAZ"/>
      <sheetName val="Plan1"/>
      <sheetName val="BDI SEM DES"/>
      <sheetName val="RES. CD"/>
      <sheetName val="ORÇ CD"/>
      <sheetName val="Cron CD"/>
      <sheetName val="Comp CD"/>
      <sheetName val="BDI.CD"/>
      <sheetName val="Iten de Maior Relevância"/>
      <sheetName val="LS"/>
      <sheetName val="RESUMO COM DES"/>
      <sheetName val="COMP COM DES"/>
      <sheetName val="BDI COM DES"/>
      <sheetName val="JUSTIFICATIVA TÉCNICA"/>
      <sheetName val="JUSTIFICATIVA NÃO ENVIO CGE"/>
      <sheetName val="JUSTIF. TABELA SINAP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078">
          <cell r="B7078" t="str">
            <v>CARPINTEIRO DE FORMAS COM ENCARGOS COMPLEMENTARES</v>
          </cell>
          <cell r="E7078">
            <v>23.88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xto"/>
      <sheetName val="Dados"/>
      <sheetName val="Planilha"/>
      <sheetName val="Quantidade"/>
      <sheetName val="Financeiro"/>
      <sheetName val="memoria"/>
      <sheetName val="Contrato"/>
      <sheetName val="edital"/>
      <sheetName val="Cronograma"/>
      <sheetName val="DMT ÁGUA"/>
    </sheetNames>
    <sheetDataSet>
      <sheetData sheetId="0" refreshError="1">
        <row r="7">
          <cell r="B7">
            <v>26620</v>
          </cell>
        </row>
        <row r="15">
          <cell r="A15" t="str">
            <v>Extensão</v>
          </cell>
        </row>
        <row r="16">
          <cell r="A16" t="str">
            <v>Largura</v>
          </cell>
        </row>
        <row r="17">
          <cell r="A17" t="str">
            <v>Largura média</v>
          </cell>
        </row>
        <row r="18">
          <cell r="A18" t="str">
            <v>Área</v>
          </cell>
        </row>
        <row r="19">
          <cell r="A19" t="str">
            <v>Espessura</v>
          </cell>
        </row>
        <row r="20">
          <cell r="A20" t="str">
            <v>Volume</v>
          </cell>
        </row>
        <row r="21">
          <cell r="A21" t="str">
            <v>Quantidade</v>
          </cell>
        </row>
        <row r="22">
          <cell r="A22" t="str">
            <v>Transporte</v>
          </cell>
        </row>
        <row r="23">
          <cell r="A23" t="str">
            <v>DMT</v>
          </cell>
        </row>
      </sheetData>
      <sheetData sheetId="1" refreshError="1"/>
      <sheetData sheetId="2" refreshError="1">
        <row r="2">
          <cell r="L2">
            <v>14</v>
          </cell>
        </row>
        <row r="14">
          <cell r="Q14">
            <v>1</v>
          </cell>
        </row>
        <row r="15">
          <cell r="Q15">
            <v>6.1333333333333329</v>
          </cell>
        </row>
        <row r="16">
          <cell r="Q16">
            <v>-4.6599226049513032</v>
          </cell>
        </row>
        <row r="21">
          <cell r="Q21">
            <v>1</v>
          </cell>
        </row>
        <row r="22">
          <cell r="Q22">
            <v>6.1333333333333329</v>
          </cell>
        </row>
        <row r="23">
          <cell r="Q23">
            <v>-5.0209115952917607</v>
          </cell>
        </row>
      </sheetData>
      <sheetData sheetId="3" refreshError="1"/>
      <sheetData sheetId="4" refreshError="1"/>
      <sheetData sheetId="5" refreshError="1">
        <row r="91">
          <cell r="H91">
            <v>3.5549999999999997</v>
          </cell>
        </row>
        <row r="95">
          <cell r="N95">
            <v>244904</v>
          </cell>
        </row>
        <row r="102">
          <cell r="H102">
            <v>9.1999999999999993</v>
          </cell>
        </row>
        <row r="105">
          <cell r="N105">
            <v>47383.6</v>
          </cell>
        </row>
        <row r="112">
          <cell r="H112">
            <v>8.9</v>
          </cell>
        </row>
        <row r="113">
          <cell r="H113">
            <v>0.2</v>
          </cell>
        </row>
        <row r="182">
          <cell r="N182">
            <v>212960</v>
          </cell>
        </row>
        <row r="199">
          <cell r="N199">
            <v>159720</v>
          </cell>
        </row>
      </sheetData>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Orçamentária"/>
      <sheetName val="OBS"/>
      <sheetName val="Memória de Cálculo"/>
      <sheetName val="QUADRO RUAS"/>
      <sheetName val="Cronograma Físico Financeiro"/>
      <sheetName val="ANEXO I"/>
      <sheetName val="ANEXO II"/>
      <sheetName val="Composição BDI"/>
      <sheetName val="Composição Piso Tátil"/>
      <sheetName val="Composição Rampa"/>
      <sheetName val="Composição Canaleta"/>
      <sheetName val="Mobiliz. E Desmobiliz."/>
      <sheetName val="Planilha em mapa iluminado"/>
    </sheetNames>
    <definedNames>
      <definedName name="AA"/>
      <definedName name="dni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PAVIMENTAÇÃO"/>
      <sheetName val="CRONOGRAMA"/>
      <sheetName val="CPU ATRIUM ANTIGA"/>
      <sheetName val="ORÇAMENTO"/>
      <sheetName val="ENCARGOS"/>
      <sheetName val="BDI"/>
      <sheetName val="CPU SINAPI"/>
      <sheetName val="RELEVÂNCIA"/>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EM DES"/>
      <sheetName val="RESUMO TRECHOS"/>
      <sheetName val="RESUMO SEM DES."/>
      <sheetName val="ORÇ SEM DES"/>
      <sheetName val="MEMORIAL DE CALCULO"/>
      <sheetName val="CRONOG."/>
      <sheetName val="ORÇ COM DES"/>
      <sheetName val="DMTS"/>
      <sheetName val="MOB"/>
      <sheetName val="Mem 01"/>
      <sheetName val="COMP SEM DES"/>
      <sheetName val="COMP SICRO"/>
      <sheetName val="SICRO"/>
      <sheetName val="SINAPI"/>
      <sheetName val="REL"/>
      <sheetName val="JAZ"/>
      <sheetName val="Plan1"/>
      <sheetName val="BDI SEM DES"/>
      <sheetName val="RES. CD"/>
      <sheetName val="ORÇ CD"/>
      <sheetName val="Cron CD"/>
      <sheetName val="Comp CD"/>
      <sheetName val="BDI.CD"/>
      <sheetName val="Iten de Maior Relevância"/>
      <sheetName val="LS"/>
      <sheetName val="CPUs"/>
      <sheetName val="MOB (2)"/>
      <sheetName val="RESUMO COM DES"/>
      <sheetName val="COMP COM DES"/>
      <sheetName val="BDI COM DES"/>
      <sheetName val="JUSTIFICATIVA TÉCNICA"/>
      <sheetName val="JUSTIFICATIVA NÃO ENVIO CGE"/>
      <sheetName val="JUSTIF. TABELA SINAPI"/>
    </sheetNames>
    <definedNames>
      <definedName name="AB" refersTo="#REF!" sheetId="26"/>
      <definedName name="Extenso" refersTo="#REF!" sheetId="26"/>
      <definedName name="memori" refersTo="#REF!" sheetId="26"/>
      <definedName name="MEMORIA" refersTo="#REF!" sheetId="26"/>
      <definedName name="módulo1.Extenso" refersTo="#REF!" sheetId="26"/>
      <definedName name="QQ_2" refersTo="#REF!" sheetId="26"/>
      <definedName name="RESUMO" refersTo="#REF!" sheetId="26"/>
      <definedName name="WEWRWR" refersTo="#REF!" sheetId="26"/>
      <definedName name="XXX" refersTo="#REF!" sheetId="26"/>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45">
          <cell r="F45">
            <v>42341.729999999996</v>
          </cell>
        </row>
      </sheetData>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EM DES"/>
      <sheetName val="RESUMO TRECHOS"/>
      <sheetName val="RESUMO SEM DES. (2)"/>
      <sheetName val="RESUMO SEM DES."/>
      <sheetName val="ORÇ SEM DES"/>
      <sheetName val="MEMORIAL DE CALCULO"/>
      <sheetName val="CRONOG."/>
      <sheetName val="ORÇ COM DES"/>
      <sheetName val="DMTS"/>
      <sheetName val="MOB"/>
      <sheetName val="Mem 01"/>
      <sheetName val="COMP SEM DES"/>
      <sheetName val="COMP SICRO"/>
      <sheetName val="SICRO"/>
      <sheetName val="SINAPI"/>
      <sheetName val="REL"/>
      <sheetName val="JAZ"/>
      <sheetName val="Plan1"/>
      <sheetName val="BDI SEM DES"/>
      <sheetName val="RES. CD"/>
      <sheetName val="ORÇ CD"/>
      <sheetName val="Cron CD"/>
      <sheetName val="Comp CD"/>
      <sheetName val="BDI.CD"/>
      <sheetName val="Iten de Maior Relevância"/>
      <sheetName val="LS"/>
      <sheetName val="CPUs"/>
      <sheetName val="MOB (2)"/>
      <sheetName val="RESUMO COM DES"/>
      <sheetName val="COMP COM DES"/>
      <sheetName val="BDI COM DES"/>
      <sheetName val="JUSTIFICATIVA TÉCNICA"/>
      <sheetName val="JUSTIFICATIVA NÃO ENVIO CGE"/>
      <sheetName val="JUSTIF. TABELA SINAPI"/>
    </sheetNames>
    <definedNames>
      <definedName name="AB" sheetId="2"/>
      <definedName name="Extenso" sheetId="2"/>
      <definedName name="memori" sheetId="2"/>
      <definedName name="MEMORIA" sheetId="2"/>
      <definedName name="módulo1.Extenso" sheetId="2"/>
      <definedName name="QQ_2" sheetId="2"/>
      <definedName name="RESUMO" sheetId="2"/>
      <definedName name="WEWRWR" sheetId="2"/>
      <definedName name="XXX" sheetId="2"/>
    </definedNames>
    <sheetDataSet>
      <sheetData sheetId="0" refreshError="1"/>
      <sheetData sheetId="1" refreshError="1"/>
      <sheetData sheetId="2">
        <row r="7">
          <cell r="B7" t="str">
            <v>RECUPERAÇÃO DE ESTRADAS VICINAIS</v>
          </cell>
        </row>
        <row r="10">
          <cell r="B10" t="str">
            <v>CAMPO LARGO DO PIAUÍ- PI</v>
          </cell>
        </row>
        <row r="12">
          <cell r="K12" t="str">
            <v>SEM DESONERAÇÃO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ANALISES"/>
      <sheetName val="Quadro + Gráfico"/>
      <sheetName val="Custo do CM-30"/>
      <sheetName val="Cálculo"/>
      <sheetName val="Preços"/>
      <sheetName val="Desp. Apoio"/>
      <sheetName val="memória de calculo_liquida"/>
      <sheetName val="Proposta"/>
      <sheetName val="Carimbo de Nota"/>
      <sheetName val="Fresagem de Pista Ago-98"/>
      <sheetName val="Viga_Benkellman"/>
      <sheetName val="Estudo_Estatístico"/>
      <sheetName val="Pro_-_10_norma_A"/>
      <sheetName val="Pró_-_11_norma_B"/>
      <sheetName val="Resumo_subtrechos_homgêneos"/>
      <sheetName val="Demonstrativo_Dimensionamento"/>
      <sheetName val="Camadas_Mat__Distintos"/>
      <sheetName val="CRON.NOVO.ARIPUANA"/>
      <sheetName val="P3"/>
      <sheetName val="PLANILHA ATUALIZADA"/>
      <sheetName val="Auxiliar"/>
      <sheetName val="Custo_do_CM-30"/>
      <sheetName val="memória_de_calculo_liquida"/>
      <sheetName val="Quadro_+_Gráfico"/>
      <sheetName val="Desp__Apoio"/>
      <sheetName val="Tela"/>
      <sheetName val="Atualizacao"/>
      <sheetName val="Chuvas"/>
      <sheetName val="Medição"/>
      <sheetName val="COMPOS1"/>
      <sheetName val="RELATA"/>
      <sheetName val="Conc 20"/>
      <sheetName val="PRO_08"/>
      <sheetName val="CAPA"/>
      <sheetName val="SUMÁRIO GERAL"/>
      <sheetName val="DIVISÓRIAS"/>
      <sheetName val="CAPA CD"/>
      <sheetName val="CABEÇALHO-RODAPÉ"/>
      <sheetName val="ABC"/>
      <sheetName val="ORÇAMENTO"/>
      <sheetName val="MEMÓRIA"/>
      <sheetName val="CRONOGRAMA"/>
      <sheetName val="BDI"/>
      <sheetName val="Encargos Sociais"/>
      <sheetName val="CPU"/>
      <sheetName val="Quadro Bueiros"/>
      <sheetName val="MP CUB"/>
      <sheetName val="Plan1"/>
      <sheetName val="CBR Jazida"/>
      <sheetName val="JAZIDAS"/>
      <sheetName val="plan"/>
      <sheetName val="Plan2"/>
      <sheetName val="RESUMO_AUT1"/>
      <sheetName val="Custo da Imprimação"/>
      <sheetName val="Custo da Pintura de Ligação"/>
      <sheetName val="RP-1 SB (3)"/>
      <sheetName val="Resumo Financeiro"/>
      <sheetName val=""/>
      <sheetName val="ROSTO"/>
      <sheetName val="7CONT FIN"/>
      <sheetName val="DG"/>
      <sheetName val="Entrada de Dados"/>
      <sheetName val="Ofício"/>
      <sheetName val="Dados do Contrato"/>
      <sheetName val="Boletim"/>
      <sheetName val="Resumo"/>
      <sheetName val="MT-358 Sin.Hor."/>
      <sheetName val="MT-358 Sin.Vert."/>
      <sheetName val="MT-358 Disp. Aux."/>
      <sheetName val="MT 220 Disp Aux"/>
      <sheetName val="Controle financeiro"/>
      <sheetName val="Linear"/>
      <sheetName val="Vert. item 1"/>
      <sheetName val="Horizontal"/>
      <sheetName val="Vertical"/>
      <sheetName val="Seg. e Canalizacao"/>
      <sheetName val="RELATÓRIO FOTOGRAFICO"/>
      <sheetName val="Pluviometria"/>
      <sheetName val="RESUMO DE DIÁRIO DE OBRAS"/>
      <sheetName val="Reajuste"/>
      <sheetName val="Cont.fin. Reajustam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vmlDrawing" Target="../drawings/vmlDrawing9.vml"/><Relationship Id="rId7" Type="http://schemas.openxmlformats.org/officeDocument/2006/relationships/oleObject" Target="../embeddings/oleObject2.bin"/><Relationship Id="rId12" Type="http://schemas.openxmlformats.org/officeDocument/2006/relationships/oleObject" Target="../embeddings/oleObject6.bin"/><Relationship Id="rId2" Type="http://schemas.openxmlformats.org/officeDocument/2006/relationships/drawing" Target="../drawings/drawing3.xml"/><Relationship Id="rId1" Type="http://schemas.openxmlformats.org/officeDocument/2006/relationships/printerSettings" Target="../printerSettings/printerSettings9.bin"/><Relationship Id="rId6" Type="http://schemas.openxmlformats.org/officeDocument/2006/relationships/image" Target="../media/image7.emf"/><Relationship Id="rId11" Type="http://schemas.openxmlformats.org/officeDocument/2006/relationships/oleObject" Target="../embeddings/oleObject5.bin"/><Relationship Id="rId5" Type="http://schemas.openxmlformats.org/officeDocument/2006/relationships/oleObject" Target="../embeddings/oleObject1.bin"/><Relationship Id="rId10" Type="http://schemas.openxmlformats.org/officeDocument/2006/relationships/oleObject" Target="../embeddings/oleObject4.bin"/><Relationship Id="rId4" Type="http://schemas.openxmlformats.org/officeDocument/2006/relationships/vmlDrawing" Target="../drawings/vmlDrawing10.vml"/><Relationship Id="rId9"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1:H22"/>
  <sheetViews>
    <sheetView view="pageLayout" topLeftCell="A7" zoomScale="70" zoomScaleNormal="100" zoomScaleSheetLayoutView="100" zoomScalePageLayoutView="70" workbookViewId="0">
      <selection activeCell="A4" sqref="A4:H4"/>
    </sheetView>
  </sheetViews>
  <sheetFormatPr defaultColWidth="8.6640625" defaultRowHeight="13.8"/>
  <cols>
    <col min="1" max="1" width="10.6640625" style="85" customWidth="1"/>
    <col min="2" max="2" width="75.33203125" style="85" customWidth="1"/>
    <col min="3" max="3" width="10" style="85" bestFit="1" customWidth="1"/>
    <col min="4" max="4" width="14.88671875" style="85" bestFit="1" customWidth="1"/>
    <col min="5" max="7" width="21.109375" style="85" customWidth="1"/>
    <col min="8" max="8" width="25.33203125" style="85" bestFit="1" customWidth="1"/>
    <col min="9" max="16384" width="8.6640625" style="85"/>
  </cols>
  <sheetData>
    <row r="1" spans="1:8">
      <c r="A1" s="296" t="s">
        <v>370</v>
      </c>
      <c r="B1" s="297" t="s">
        <v>371</v>
      </c>
      <c r="C1" s="298"/>
      <c r="D1" s="298"/>
      <c r="E1" s="298"/>
      <c r="F1" s="298"/>
      <c r="G1" s="298"/>
      <c r="H1" s="299"/>
    </row>
    <row r="2" spans="1:8">
      <c r="A2" s="300" t="s">
        <v>372</v>
      </c>
      <c r="B2" s="301" t="s">
        <v>629</v>
      </c>
      <c r="C2" s="302"/>
      <c r="D2" s="302"/>
      <c r="E2" s="302"/>
      <c r="F2" s="302"/>
      <c r="G2" s="302"/>
      <c r="H2" s="303"/>
    </row>
    <row r="3" spans="1:8" ht="25.2" customHeight="1">
      <c r="A3" s="721" t="str">
        <f>CONCATENATE("SICRO - DNIT - 10/2022 | SINAPI - 10/2022 - BDI: ",('BDI SEM DES'!C29*100),"%")</f>
        <v>SICRO - DNIT - 10/2022 | SINAPI - 10/2022 - BDI: 21,96%</v>
      </c>
      <c r="B3" s="722"/>
      <c r="C3" s="722"/>
      <c r="D3" s="722"/>
      <c r="E3" s="722"/>
      <c r="F3" s="722"/>
      <c r="G3" s="722"/>
      <c r="H3" s="723"/>
    </row>
    <row r="4" spans="1:8" ht="23.25" customHeight="1">
      <c r="A4" s="736" t="str">
        <f>CONCATENATE("QUADRO RESUMO - ",J4)</f>
        <v xml:space="preserve">QUADRO RESUMO - </v>
      </c>
      <c r="B4" s="737"/>
      <c r="C4" s="737"/>
      <c r="D4" s="737"/>
      <c r="E4" s="737"/>
      <c r="F4" s="737"/>
      <c r="G4" s="737"/>
      <c r="H4" s="738"/>
    </row>
    <row r="5" spans="1:8" ht="17.399999999999999">
      <c r="A5" s="269"/>
      <c r="B5" s="159"/>
      <c r="C5" s="159"/>
      <c r="D5" s="159"/>
      <c r="E5" s="159"/>
      <c r="F5" s="159"/>
      <c r="G5" s="159"/>
      <c r="H5" s="169"/>
    </row>
    <row r="6" spans="1:8" ht="17.399999999999999">
      <c r="A6" s="267"/>
      <c r="D6" s="87"/>
      <c r="E6" s="88" t="s">
        <v>0</v>
      </c>
      <c r="F6" s="88"/>
      <c r="G6" s="88"/>
      <c r="H6" s="270">
        <f>'MEMORIAL DE CALCULO'!F31</f>
        <v>9.36</v>
      </c>
    </row>
    <row r="7" spans="1:8" ht="17.399999999999999">
      <c r="A7" s="739" t="s">
        <v>1</v>
      </c>
      <c r="B7" s="739" t="s">
        <v>2</v>
      </c>
      <c r="C7" s="739" t="s">
        <v>3</v>
      </c>
      <c r="D7" s="741" t="s">
        <v>4</v>
      </c>
      <c r="E7" s="743" t="s">
        <v>5</v>
      </c>
      <c r="F7" s="743"/>
      <c r="G7" s="743"/>
      <c r="H7" s="743"/>
    </row>
    <row r="8" spans="1:8" ht="17.399999999999999">
      <c r="A8" s="740"/>
      <c r="B8" s="740"/>
      <c r="C8" s="740"/>
      <c r="D8" s="742"/>
      <c r="E8" s="221" t="s">
        <v>526</v>
      </c>
      <c r="F8" s="221" t="s">
        <v>525</v>
      </c>
      <c r="G8" s="221" t="s">
        <v>524</v>
      </c>
      <c r="H8" s="221" t="s">
        <v>523</v>
      </c>
    </row>
    <row r="9" spans="1:8" ht="29.25" customHeight="1">
      <c r="A9" s="271" t="s">
        <v>8</v>
      </c>
      <c r="B9" s="724" t="str">
        <f>'ORÇ SEM DES'!B13</f>
        <v>Trecho 01: Da BR 343 até o Assentamento Mucambo</v>
      </c>
      <c r="C9" s="725"/>
      <c r="D9" s="725"/>
      <c r="E9" s="726"/>
      <c r="F9" s="420"/>
      <c r="G9" s="272" t="e">
        <f>SUM(G10:G13)</f>
        <v>#REF!</v>
      </c>
      <c r="H9" s="272" t="e">
        <f>SUM(H10:H13)</f>
        <v>#REF!</v>
      </c>
    </row>
    <row r="10" spans="1:8" ht="25.5" customHeight="1">
      <c r="A10" s="273" t="s">
        <v>23</v>
      </c>
      <c r="B10" s="93" t="s">
        <v>12</v>
      </c>
      <c r="C10" s="94" t="s">
        <v>9</v>
      </c>
      <c r="D10" s="95">
        <v>1</v>
      </c>
      <c r="E10" s="95">
        <f>'ORÇ SEM DES'!J18</f>
        <v>67478.240000000005</v>
      </c>
      <c r="F10" s="95">
        <f>'ORÇ SEM DES'!K18</f>
        <v>82296.45</v>
      </c>
      <c r="G10" s="95">
        <f>ROUND(D10*E10,2)</f>
        <v>67478.240000000005</v>
      </c>
      <c r="H10" s="95">
        <f>ROUND(D10*F10,2)</f>
        <v>82296.45</v>
      </c>
    </row>
    <row r="11" spans="1:8" ht="25.5" customHeight="1">
      <c r="A11" s="273" t="s">
        <v>121</v>
      </c>
      <c r="B11" s="93" t="s">
        <v>628</v>
      </c>
      <c r="C11" s="94" t="s">
        <v>9</v>
      </c>
      <c r="D11" s="95">
        <v>1</v>
      </c>
      <c r="E11" s="95" t="e">
        <f>'ORÇ SEM DES'!J22+'ORÇ SEM DES'!#REF!+'ORÇ SEM DES'!#REF!+'ORÇ SEM DES'!#REF!+'ORÇ SEM DES'!#REF!+'ORÇ SEM DES'!#REF!</f>
        <v>#REF!</v>
      </c>
      <c r="F11" s="95" t="e">
        <f>'ORÇ SEM DES'!K22+'ORÇ SEM DES'!#REF!+'ORÇ SEM DES'!#REF!+'ORÇ SEM DES'!#REF!+'ORÇ SEM DES'!#REF!+'ORÇ SEM DES'!#REF!</f>
        <v>#REF!</v>
      </c>
      <c r="G11" s="95" t="e">
        <f>ROUND(D11*E11,2)</f>
        <v>#REF!</v>
      </c>
      <c r="H11" s="95" t="e">
        <f>ROUND(D11*F11,2)</f>
        <v>#REF!</v>
      </c>
    </row>
    <row r="12" spans="1:8" ht="25.5" customHeight="1">
      <c r="A12" s="273" t="s">
        <v>27</v>
      </c>
      <c r="B12" s="93" t="s">
        <v>422</v>
      </c>
      <c r="C12" s="94" t="s">
        <v>9</v>
      </c>
      <c r="D12" s="95">
        <v>1</v>
      </c>
      <c r="E12" s="95" t="e">
        <f>'ORÇ SEM DES'!J28+'ORÇ SEM DES'!#REF!+'ORÇ SEM DES'!#REF!+'ORÇ SEM DES'!#REF!+'ORÇ SEM DES'!#REF!+'ORÇ SEM DES'!#REF!</f>
        <v>#REF!</v>
      </c>
      <c r="F12" s="95" t="e">
        <f>'ORÇ SEM DES'!K28+'ORÇ SEM DES'!#REF!+'ORÇ SEM DES'!#REF!+'ORÇ SEM DES'!#REF!+'ORÇ SEM DES'!#REF!+'ORÇ SEM DES'!#REF!</f>
        <v>#REF!</v>
      </c>
      <c r="G12" s="95" t="e">
        <f>ROUND(D12*E12,2)</f>
        <v>#REF!</v>
      </c>
      <c r="H12" s="95" t="e">
        <f>ROUND(D12*F12,2)</f>
        <v>#REF!</v>
      </c>
    </row>
    <row r="13" spans="1:8" ht="25.5" customHeight="1">
      <c r="A13" s="273" t="s">
        <v>421</v>
      </c>
      <c r="B13" s="93" t="s">
        <v>423</v>
      </c>
      <c r="C13" s="94" t="s">
        <v>9</v>
      </c>
      <c r="D13" s="95">
        <v>1</v>
      </c>
      <c r="E13" s="95" t="e">
        <f>'ORÇ SEM DES'!J31+'ORÇ SEM DES'!#REF!+'ORÇ SEM DES'!#REF!+'ORÇ SEM DES'!#REF!+'ORÇ SEM DES'!#REF!+'ORÇ SEM DES'!#REF!</f>
        <v>#REF!</v>
      </c>
      <c r="F13" s="95" t="e">
        <f>'ORÇ SEM DES'!K31+'ORÇ SEM DES'!#REF!+'ORÇ SEM DES'!#REF!+'ORÇ SEM DES'!#REF!+'ORÇ SEM DES'!#REF!+'ORÇ SEM DES'!#REF!</f>
        <v>#REF!</v>
      </c>
      <c r="G13" s="95" t="e">
        <f>ROUND(D13*E13,2)</f>
        <v>#REF!</v>
      </c>
      <c r="H13" s="95" t="e">
        <f>ROUND(D13*F13,2)</f>
        <v>#REF!</v>
      </c>
    </row>
    <row r="14" spans="1:8" ht="17.399999999999999">
      <c r="A14" s="727"/>
      <c r="B14" s="728"/>
      <c r="C14" s="728"/>
      <c r="D14" s="728"/>
      <c r="E14" s="728"/>
      <c r="F14" s="728"/>
      <c r="G14" s="728"/>
      <c r="H14" s="729"/>
    </row>
    <row r="15" spans="1:8" ht="34.5" customHeight="1">
      <c r="A15" s="730" t="s">
        <v>446</v>
      </c>
      <c r="B15" s="731"/>
      <c r="C15" s="731"/>
      <c r="D15" s="731"/>
      <c r="E15" s="732"/>
      <c r="F15" s="421"/>
      <c r="G15" s="421"/>
      <c r="H15" s="274" t="e">
        <f>G9</f>
        <v>#REF!</v>
      </c>
    </row>
    <row r="16" spans="1:8" ht="34.5" customHeight="1">
      <c r="A16" s="730" t="s">
        <v>444</v>
      </c>
      <c r="B16" s="731"/>
      <c r="C16" s="731"/>
      <c r="D16" s="731"/>
      <c r="E16" s="732"/>
      <c r="F16" s="421"/>
      <c r="G16" s="421"/>
      <c r="H16" s="384" t="e">
        <f>H17-H15</f>
        <v>#REF!</v>
      </c>
    </row>
    <row r="17" spans="1:8" ht="34.5" customHeight="1">
      <c r="A17" s="730" t="s">
        <v>445</v>
      </c>
      <c r="B17" s="731"/>
      <c r="C17" s="731"/>
      <c r="D17" s="731"/>
      <c r="E17" s="732"/>
      <c r="F17" s="421"/>
      <c r="G17" s="421"/>
      <c r="H17" s="385" t="e">
        <f>H9</f>
        <v>#REF!</v>
      </c>
    </row>
    <row r="18" spans="1:8" ht="18">
      <c r="A18" s="275"/>
      <c r="B18" s="276"/>
      <c r="C18" s="276"/>
      <c r="D18" s="276"/>
      <c r="E18" s="277"/>
      <c r="F18" s="277"/>
      <c r="G18" s="277"/>
      <c r="H18" s="278"/>
    </row>
    <row r="19" spans="1:8" s="365" customFormat="1" ht="19.5" customHeight="1">
      <c r="A19" s="733" t="e">
        <f>CONCATENATE("","O valor total do presente orçamento é ","R$ ",FIXED(H17,2),"","  ")</f>
        <v>#REF!</v>
      </c>
      <c r="B19" s="734"/>
      <c r="C19" s="734"/>
      <c r="D19" s="734"/>
      <c r="E19" s="734"/>
      <c r="F19" s="734"/>
      <c r="G19" s="734"/>
      <c r="H19" s="735"/>
    </row>
    <row r="20" spans="1:8" s="365" customFormat="1" ht="17.399999999999999">
      <c r="A20" s="366" t="s">
        <v>627</v>
      </c>
      <c r="B20" s="367"/>
      <c r="C20" s="367"/>
      <c r="D20" s="367"/>
      <c r="E20" s="367"/>
      <c r="F20" s="367"/>
      <c r="G20" s="367"/>
      <c r="H20" s="368"/>
    </row>
    <row r="22" spans="1:8">
      <c r="H22" s="100"/>
    </row>
  </sheetData>
  <mergeCells count="13">
    <mergeCell ref="A3:H3"/>
    <mergeCell ref="B9:E9"/>
    <mergeCell ref="A14:H14"/>
    <mergeCell ref="A15:E15"/>
    <mergeCell ref="A19:H19"/>
    <mergeCell ref="A4:H4"/>
    <mergeCell ref="A7:A8"/>
    <mergeCell ref="B7:B8"/>
    <mergeCell ref="C7:C8"/>
    <mergeCell ref="D7:D8"/>
    <mergeCell ref="E7:H7"/>
    <mergeCell ref="A16:E16"/>
    <mergeCell ref="A17:E17"/>
  </mergeCells>
  <printOptions horizontalCentered="1" verticalCentered="1"/>
  <pageMargins left="0.51181102362204722" right="0.51181102362204722" top="1.7716535433070868" bottom="0.78740157480314965" header="0.31496062992125984" footer="0.31496062992125984"/>
  <pageSetup paperSize="9" scale="68" fitToHeight="0" orientation="landscape" r:id="rId1"/>
  <headerFooter>
    <oddHeader>&amp;L&amp;G</oddHeader>
    <oddFooter>&amp;CEndereço: Av. Pedro Freitas, s/nº, Bloco G, 1º andar • Centro Administrativo • CEP: 64.018-900 • Teresina-PI
Telefone(s): (86) 3216-8406 / 3216-8407 • Fax:(86) 3216-8404</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J404"/>
  <sheetViews>
    <sheetView showOutlineSymbols="0" showWhiteSpace="0" view="pageBreakPreview" zoomScale="60" zoomScaleNormal="70" workbookViewId="0">
      <selection activeCell="A3" sqref="A3:J3"/>
    </sheetView>
  </sheetViews>
  <sheetFormatPr defaultColWidth="9.109375" defaultRowHeight="13.8"/>
  <cols>
    <col min="1" max="1" width="11.44140625" style="684" bestFit="1" customWidth="1"/>
    <col min="2" max="2" width="13.6640625" style="684" bestFit="1" customWidth="1"/>
    <col min="3" max="3" width="11.44140625" style="684" bestFit="1" customWidth="1"/>
    <col min="4" max="4" width="68.5546875" style="684" bestFit="1" customWidth="1"/>
    <col min="5" max="5" width="17.109375" style="684" bestFit="1" customWidth="1"/>
    <col min="6" max="9" width="13.6640625" style="684" bestFit="1" customWidth="1"/>
    <col min="10" max="11" width="16" style="684" bestFit="1" customWidth="1"/>
    <col min="12" max="16384" width="9.109375" style="684"/>
  </cols>
  <sheetData>
    <row r="1" spans="1:10">
      <c r="A1" s="683"/>
      <c r="B1" s="683"/>
      <c r="C1" s="911" t="s">
        <v>820</v>
      </c>
      <c r="D1" s="911"/>
      <c r="E1" s="911" t="s">
        <v>821</v>
      </c>
      <c r="F1" s="911"/>
      <c r="G1" s="911" t="s">
        <v>822</v>
      </c>
      <c r="H1" s="911"/>
      <c r="I1" s="911" t="s">
        <v>823</v>
      </c>
      <c r="J1" s="911"/>
    </row>
    <row r="2" spans="1:10" ht="79.95" customHeight="1">
      <c r="A2" s="685"/>
      <c r="B2" s="685"/>
      <c r="C2" s="899" t="s">
        <v>999</v>
      </c>
      <c r="D2" s="899"/>
      <c r="E2" s="899" t="s">
        <v>988</v>
      </c>
      <c r="F2" s="899"/>
      <c r="G2" s="899" t="s">
        <v>824</v>
      </c>
      <c r="H2" s="899"/>
      <c r="I2" s="899" t="s">
        <v>825</v>
      </c>
      <c r="J2" s="899"/>
    </row>
    <row r="3" spans="1:10">
      <c r="A3" s="908" t="s">
        <v>820</v>
      </c>
      <c r="B3" s="909"/>
      <c r="C3" s="909"/>
      <c r="D3" s="909"/>
      <c r="E3" s="909"/>
      <c r="F3" s="909"/>
      <c r="G3" s="909"/>
      <c r="H3" s="909"/>
      <c r="I3" s="909"/>
      <c r="J3" s="909"/>
    </row>
    <row r="4" spans="1:10" ht="30" customHeight="1">
      <c r="A4" s="908" t="s">
        <v>826</v>
      </c>
      <c r="B4" s="909"/>
      <c r="C4" s="909"/>
      <c r="D4" s="909"/>
      <c r="E4" s="909"/>
      <c r="F4" s="909"/>
      <c r="G4" s="909"/>
      <c r="H4" s="909"/>
      <c r="I4" s="909"/>
      <c r="J4" s="909"/>
    </row>
    <row r="5" spans="1:10" ht="18" customHeight="1">
      <c r="A5" s="686" t="s">
        <v>430</v>
      </c>
      <c r="B5" s="687" t="s">
        <v>381</v>
      </c>
      <c r="C5" s="686" t="s">
        <v>447</v>
      </c>
      <c r="D5" s="686" t="s">
        <v>110</v>
      </c>
      <c r="E5" s="904" t="s">
        <v>448</v>
      </c>
      <c r="F5" s="904"/>
      <c r="G5" s="688" t="s">
        <v>449</v>
      </c>
      <c r="H5" s="687" t="s">
        <v>450</v>
      </c>
      <c r="I5" s="687" t="s">
        <v>451</v>
      </c>
      <c r="J5" s="687" t="s">
        <v>283</v>
      </c>
    </row>
    <row r="6" spans="1:10" ht="24" customHeight="1">
      <c r="A6" s="689" t="s">
        <v>307</v>
      </c>
      <c r="B6" s="690" t="s">
        <v>827</v>
      </c>
      <c r="C6" s="689" t="s">
        <v>426</v>
      </c>
      <c r="D6" s="689" t="s">
        <v>382</v>
      </c>
      <c r="E6" s="905" t="s">
        <v>455</v>
      </c>
      <c r="F6" s="905"/>
      <c r="G6" s="691" t="s">
        <v>427</v>
      </c>
      <c r="H6" s="692">
        <v>1</v>
      </c>
      <c r="I6" s="693">
        <v>16482.8</v>
      </c>
      <c r="J6" s="693">
        <v>16482.8</v>
      </c>
    </row>
    <row r="7" spans="1:10" ht="25.95" customHeight="1">
      <c r="A7" s="694" t="s">
        <v>453</v>
      </c>
      <c r="B7" s="695" t="s">
        <v>828</v>
      </c>
      <c r="C7" s="694" t="s">
        <v>454</v>
      </c>
      <c r="D7" s="694" t="s">
        <v>316</v>
      </c>
      <c r="E7" s="907" t="s">
        <v>455</v>
      </c>
      <c r="F7" s="907"/>
      <c r="G7" s="696" t="s">
        <v>303</v>
      </c>
      <c r="H7" s="697">
        <v>80</v>
      </c>
      <c r="I7" s="698">
        <v>113.39</v>
      </c>
      <c r="J7" s="698">
        <v>9071.2000000000007</v>
      </c>
    </row>
    <row r="8" spans="1:10" ht="24" customHeight="1">
      <c r="A8" s="694" t="s">
        <v>453</v>
      </c>
      <c r="B8" s="695" t="s">
        <v>829</v>
      </c>
      <c r="C8" s="694" t="s">
        <v>454</v>
      </c>
      <c r="D8" s="694" t="s">
        <v>317</v>
      </c>
      <c r="E8" s="907" t="s">
        <v>455</v>
      </c>
      <c r="F8" s="907"/>
      <c r="G8" s="696" t="s">
        <v>303</v>
      </c>
      <c r="H8" s="697">
        <v>140</v>
      </c>
      <c r="I8" s="698">
        <v>21.43</v>
      </c>
      <c r="J8" s="698">
        <v>3000.2</v>
      </c>
    </row>
    <row r="9" spans="1:10" ht="24" customHeight="1">
      <c r="A9" s="694" t="s">
        <v>453</v>
      </c>
      <c r="B9" s="695" t="s">
        <v>830</v>
      </c>
      <c r="C9" s="694" t="s">
        <v>454</v>
      </c>
      <c r="D9" s="694" t="s">
        <v>318</v>
      </c>
      <c r="E9" s="907" t="s">
        <v>455</v>
      </c>
      <c r="F9" s="907"/>
      <c r="G9" s="696" t="s">
        <v>303</v>
      </c>
      <c r="H9" s="697">
        <v>140</v>
      </c>
      <c r="I9" s="698">
        <v>31.51</v>
      </c>
      <c r="J9" s="698">
        <v>4411.3999999999996</v>
      </c>
    </row>
    <row r="10" spans="1:10">
      <c r="A10" s="699"/>
      <c r="B10" s="699"/>
      <c r="C10" s="699"/>
      <c r="D10" s="699"/>
      <c r="E10" s="699" t="s">
        <v>780</v>
      </c>
      <c r="F10" s="700">
        <v>15617.999999999998</v>
      </c>
      <c r="G10" s="699" t="s">
        <v>781</v>
      </c>
      <c r="H10" s="700">
        <v>0</v>
      </c>
      <c r="I10" s="699" t="s">
        <v>782</v>
      </c>
      <c r="J10" s="700">
        <v>15617.999999999998</v>
      </c>
    </row>
    <row r="11" spans="1:10" ht="14.4" thickBot="1">
      <c r="A11" s="699"/>
      <c r="B11" s="699"/>
      <c r="C11" s="699"/>
      <c r="D11" s="699"/>
      <c r="E11" s="699" t="s">
        <v>783</v>
      </c>
      <c r="F11" s="700">
        <v>3619.62</v>
      </c>
      <c r="G11" s="699"/>
      <c r="H11" s="901" t="s">
        <v>784</v>
      </c>
      <c r="I11" s="901"/>
      <c r="J11" s="700">
        <v>20102.419999999998</v>
      </c>
    </row>
    <row r="12" spans="1:10" ht="1.2" customHeight="1" thickTop="1">
      <c r="A12" s="701"/>
      <c r="B12" s="701"/>
      <c r="C12" s="701"/>
      <c r="D12" s="701"/>
      <c r="E12" s="701"/>
      <c r="F12" s="701"/>
      <c r="G12" s="701"/>
      <c r="H12" s="701"/>
      <c r="I12" s="701"/>
      <c r="J12" s="701"/>
    </row>
    <row r="13" spans="1:10" ht="18" customHeight="1">
      <c r="A13" s="686" t="s">
        <v>437</v>
      </c>
      <c r="B13" s="687" t="s">
        <v>381</v>
      </c>
      <c r="C13" s="686" t="s">
        <v>447</v>
      </c>
      <c r="D13" s="686" t="s">
        <v>110</v>
      </c>
      <c r="E13" s="904" t="s">
        <v>448</v>
      </c>
      <c r="F13" s="904"/>
      <c r="G13" s="688" t="s">
        <v>449</v>
      </c>
      <c r="H13" s="687" t="s">
        <v>450</v>
      </c>
      <c r="I13" s="687" t="s">
        <v>451</v>
      </c>
      <c r="J13" s="687" t="s">
        <v>283</v>
      </c>
    </row>
    <row r="14" spans="1:10" ht="24" customHeight="1">
      <c r="A14" s="689" t="s">
        <v>307</v>
      </c>
      <c r="B14" s="690" t="s">
        <v>831</v>
      </c>
      <c r="C14" s="689" t="s">
        <v>426</v>
      </c>
      <c r="D14" s="689" t="s">
        <v>832</v>
      </c>
      <c r="E14" s="905" t="s">
        <v>833</v>
      </c>
      <c r="F14" s="905"/>
      <c r="G14" s="691" t="s">
        <v>834</v>
      </c>
      <c r="H14" s="692">
        <v>1</v>
      </c>
      <c r="I14" s="693">
        <v>364.99</v>
      </c>
      <c r="J14" s="693">
        <v>364.99</v>
      </c>
    </row>
    <row r="15" spans="1:10" ht="24" customHeight="1">
      <c r="A15" s="694" t="s">
        <v>453</v>
      </c>
      <c r="B15" s="695" t="s">
        <v>835</v>
      </c>
      <c r="C15" s="694" t="s">
        <v>454</v>
      </c>
      <c r="D15" s="694" t="s">
        <v>302</v>
      </c>
      <c r="E15" s="907" t="s">
        <v>455</v>
      </c>
      <c r="F15" s="907"/>
      <c r="G15" s="696" t="s">
        <v>303</v>
      </c>
      <c r="H15" s="697">
        <v>1</v>
      </c>
      <c r="I15" s="698">
        <v>25.64</v>
      </c>
      <c r="J15" s="698">
        <v>25.64</v>
      </c>
    </row>
    <row r="16" spans="1:10" ht="24" customHeight="1">
      <c r="A16" s="694" t="s">
        <v>453</v>
      </c>
      <c r="B16" s="695" t="s">
        <v>836</v>
      </c>
      <c r="C16" s="694" t="s">
        <v>454</v>
      </c>
      <c r="D16" s="694" t="s">
        <v>304</v>
      </c>
      <c r="E16" s="907" t="s">
        <v>455</v>
      </c>
      <c r="F16" s="907"/>
      <c r="G16" s="696" t="s">
        <v>303</v>
      </c>
      <c r="H16" s="697">
        <v>2</v>
      </c>
      <c r="I16" s="698">
        <v>20.2</v>
      </c>
      <c r="J16" s="698">
        <v>40.4</v>
      </c>
    </row>
    <row r="17" spans="1:10" ht="39" customHeight="1">
      <c r="A17" s="694" t="s">
        <v>453</v>
      </c>
      <c r="B17" s="695" t="s">
        <v>837</v>
      </c>
      <c r="C17" s="694" t="s">
        <v>454</v>
      </c>
      <c r="D17" s="694" t="s">
        <v>457</v>
      </c>
      <c r="E17" s="907" t="s">
        <v>458</v>
      </c>
      <c r="F17" s="907"/>
      <c r="G17" s="696" t="s">
        <v>38</v>
      </c>
      <c r="H17" s="697">
        <v>0.01</v>
      </c>
      <c r="I17" s="698">
        <v>509.77</v>
      </c>
      <c r="J17" s="698">
        <v>5.09</v>
      </c>
    </row>
    <row r="18" spans="1:10" ht="39" customHeight="1">
      <c r="A18" s="702" t="s">
        <v>459</v>
      </c>
      <c r="B18" s="703" t="s">
        <v>838</v>
      </c>
      <c r="C18" s="702" t="s">
        <v>454</v>
      </c>
      <c r="D18" s="702" t="s">
        <v>769</v>
      </c>
      <c r="E18" s="906" t="s">
        <v>461</v>
      </c>
      <c r="F18" s="906"/>
      <c r="G18" s="704" t="s">
        <v>296</v>
      </c>
      <c r="H18" s="705">
        <v>1</v>
      </c>
      <c r="I18" s="706">
        <v>3.81</v>
      </c>
      <c r="J18" s="706">
        <v>3.81</v>
      </c>
    </row>
    <row r="19" spans="1:10" ht="25.95" customHeight="1">
      <c r="A19" s="702" t="s">
        <v>459</v>
      </c>
      <c r="B19" s="703" t="s">
        <v>839</v>
      </c>
      <c r="C19" s="702" t="s">
        <v>454</v>
      </c>
      <c r="D19" s="702" t="s">
        <v>462</v>
      </c>
      <c r="E19" s="906" t="s">
        <v>461</v>
      </c>
      <c r="F19" s="906"/>
      <c r="G19" s="704" t="s">
        <v>296</v>
      </c>
      <c r="H19" s="705">
        <v>4</v>
      </c>
      <c r="I19" s="706">
        <v>9.44</v>
      </c>
      <c r="J19" s="706">
        <v>37.76</v>
      </c>
    </row>
    <row r="20" spans="1:10" ht="39" customHeight="1">
      <c r="A20" s="702" t="s">
        <v>459</v>
      </c>
      <c r="B20" s="703" t="s">
        <v>840</v>
      </c>
      <c r="C20" s="702" t="s">
        <v>454</v>
      </c>
      <c r="D20" s="702" t="s">
        <v>463</v>
      </c>
      <c r="E20" s="906" t="s">
        <v>461</v>
      </c>
      <c r="F20" s="906"/>
      <c r="G20" s="704" t="s">
        <v>41</v>
      </c>
      <c r="H20" s="705">
        <v>1</v>
      </c>
      <c r="I20" s="706">
        <v>250</v>
      </c>
      <c r="J20" s="706">
        <v>250</v>
      </c>
    </row>
    <row r="21" spans="1:10" ht="25.95" customHeight="1">
      <c r="A21" s="702" t="s">
        <v>459</v>
      </c>
      <c r="B21" s="703" t="s">
        <v>841</v>
      </c>
      <c r="C21" s="702" t="s">
        <v>454</v>
      </c>
      <c r="D21" s="702" t="s">
        <v>300</v>
      </c>
      <c r="E21" s="906" t="s">
        <v>461</v>
      </c>
      <c r="F21" s="906"/>
      <c r="G21" s="704" t="s">
        <v>301</v>
      </c>
      <c r="H21" s="705">
        <v>0.11</v>
      </c>
      <c r="I21" s="706">
        <v>20.85</v>
      </c>
      <c r="J21" s="706">
        <v>2.29</v>
      </c>
    </row>
    <row r="22" spans="1:10">
      <c r="A22" s="699"/>
      <c r="B22" s="699"/>
      <c r="C22" s="699"/>
      <c r="D22" s="699"/>
      <c r="E22" s="699" t="s">
        <v>780</v>
      </c>
      <c r="F22" s="700">
        <v>47.71</v>
      </c>
      <c r="G22" s="699" t="s">
        <v>781</v>
      </c>
      <c r="H22" s="700">
        <v>0</v>
      </c>
      <c r="I22" s="699" t="s">
        <v>782</v>
      </c>
      <c r="J22" s="700">
        <v>47.71</v>
      </c>
    </row>
    <row r="23" spans="1:10" ht="14.4" thickBot="1">
      <c r="A23" s="699"/>
      <c r="B23" s="699"/>
      <c r="C23" s="699"/>
      <c r="D23" s="699"/>
      <c r="E23" s="699" t="s">
        <v>783</v>
      </c>
      <c r="F23" s="700">
        <v>80.150000000000006</v>
      </c>
      <c r="G23" s="699"/>
      <c r="H23" s="901" t="s">
        <v>784</v>
      </c>
      <c r="I23" s="901"/>
      <c r="J23" s="700">
        <v>445.14</v>
      </c>
    </row>
    <row r="24" spans="1:10" ht="1.2" customHeight="1" thickTop="1">
      <c r="A24" s="701"/>
      <c r="B24" s="701"/>
      <c r="C24" s="701"/>
      <c r="D24" s="701"/>
      <c r="E24" s="701"/>
      <c r="F24" s="701"/>
      <c r="G24" s="701"/>
      <c r="H24" s="701"/>
      <c r="I24" s="701"/>
      <c r="J24" s="701"/>
    </row>
    <row r="25" spans="1:10" ht="18" customHeight="1">
      <c r="A25" s="686" t="s">
        <v>842</v>
      </c>
      <c r="B25" s="687" t="s">
        <v>381</v>
      </c>
      <c r="C25" s="686" t="s">
        <v>447</v>
      </c>
      <c r="D25" s="686" t="s">
        <v>110</v>
      </c>
      <c r="E25" s="904" t="s">
        <v>448</v>
      </c>
      <c r="F25" s="904"/>
      <c r="G25" s="688" t="s">
        <v>449</v>
      </c>
      <c r="H25" s="687" t="s">
        <v>450</v>
      </c>
      <c r="I25" s="687" t="s">
        <v>451</v>
      </c>
      <c r="J25" s="687" t="s">
        <v>283</v>
      </c>
    </row>
    <row r="26" spans="1:10" ht="39" customHeight="1">
      <c r="A26" s="689" t="s">
        <v>307</v>
      </c>
      <c r="B26" s="690" t="s">
        <v>843</v>
      </c>
      <c r="C26" s="689" t="s">
        <v>426</v>
      </c>
      <c r="D26" s="689" t="s">
        <v>818</v>
      </c>
      <c r="E26" s="905" t="s">
        <v>844</v>
      </c>
      <c r="F26" s="905"/>
      <c r="G26" s="691" t="s">
        <v>41</v>
      </c>
      <c r="H26" s="692">
        <v>1</v>
      </c>
      <c r="I26" s="693">
        <v>0.52</v>
      </c>
      <c r="J26" s="693">
        <v>0.52</v>
      </c>
    </row>
    <row r="27" spans="1:10" ht="15" customHeight="1">
      <c r="A27" s="904" t="s">
        <v>341</v>
      </c>
      <c r="B27" s="903" t="s">
        <v>381</v>
      </c>
      <c r="C27" s="904" t="s">
        <v>447</v>
      </c>
      <c r="D27" s="904" t="s">
        <v>464</v>
      </c>
      <c r="E27" s="903" t="s">
        <v>465</v>
      </c>
      <c r="F27" s="902" t="s">
        <v>466</v>
      </c>
      <c r="G27" s="903"/>
      <c r="H27" s="902" t="s">
        <v>467</v>
      </c>
      <c r="I27" s="903"/>
      <c r="J27" s="903" t="s">
        <v>135</v>
      </c>
    </row>
    <row r="28" spans="1:10" ht="15" customHeight="1">
      <c r="A28" s="903"/>
      <c r="B28" s="903"/>
      <c r="C28" s="903"/>
      <c r="D28" s="903"/>
      <c r="E28" s="903"/>
      <c r="F28" s="687" t="s">
        <v>468</v>
      </c>
      <c r="G28" s="687" t="s">
        <v>469</v>
      </c>
      <c r="H28" s="687" t="s">
        <v>468</v>
      </c>
      <c r="I28" s="687" t="s">
        <v>469</v>
      </c>
      <c r="J28" s="903"/>
    </row>
    <row r="29" spans="1:10" ht="24" customHeight="1">
      <c r="A29" s="702" t="s">
        <v>459</v>
      </c>
      <c r="B29" s="703" t="s">
        <v>256</v>
      </c>
      <c r="C29" s="702" t="s">
        <v>779</v>
      </c>
      <c r="D29" s="702" t="s">
        <v>470</v>
      </c>
      <c r="E29" s="705">
        <v>1</v>
      </c>
      <c r="F29" s="706">
        <v>1</v>
      </c>
      <c r="G29" s="706">
        <v>0</v>
      </c>
      <c r="H29" s="707">
        <v>766.28020000000004</v>
      </c>
      <c r="I29" s="707">
        <v>303.02440000000001</v>
      </c>
      <c r="J29" s="707">
        <v>766.28020000000004</v>
      </c>
    </row>
    <row r="30" spans="1:10" ht="19.95" customHeight="1">
      <c r="A30" s="898"/>
      <c r="B30" s="898"/>
      <c r="C30" s="898"/>
      <c r="D30" s="898"/>
      <c r="E30" s="898"/>
      <c r="F30" s="898" t="s">
        <v>471</v>
      </c>
      <c r="G30" s="898"/>
      <c r="H30" s="898"/>
      <c r="I30" s="898"/>
      <c r="J30" s="708">
        <v>766.28020000000004</v>
      </c>
    </row>
    <row r="31" spans="1:10" ht="19.95" customHeight="1">
      <c r="A31" s="686" t="s">
        <v>353</v>
      </c>
      <c r="B31" s="687" t="s">
        <v>381</v>
      </c>
      <c r="C31" s="686" t="s">
        <v>447</v>
      </c>
      <c r="D31" s="686" t="s">
        <v>472</v>
      </c>
      <c r="E31" s="687" t="s">
        <v>465</v>
      </c>
      <c r="F31" s="903" t="s">
        <v>473</v>
      </c>
      <c r="G31" s="903"/>
      <c r="H31" s="903"/>
      <c r="I31" s="903"/>
      <c r="J31" s="687" t="s">
        <v>135</v>
      </c>
    </row>
    <row r="32" spans="1:10" ht="24" customHeight="1">
      <c r="A32" s="702" t="s">
        <v>459</v>
      </c>
      <c r="B32" s="703" t="s">
        <v>845</v>
      </c>
      <c r="C32" s="702" t="s">
        <v>426</v>
      </c>
      <c r="D32" s="702" t="s">
        <v>846</v>
      </c>
      <c r="E32" s="705">
        <v>2</v>
      </c>
      <c r="F32" s="702"/>
      <c r="G32" s="702"/>
      <c r="H32" s="702"/>
      <c r="I32" s="707">
        <v>17.43</v>
      </c>
      <c r="J32" s="707">
        <v>34.86</v>
      </c>
    </row>
    <row r="33" spans="1:10" ht="19.95" customHeight="1">
      <c r="A33" s="898"/>
      <c r="B33" s="898"/>
      <c r="C33" s="898"/>
      <c r="D33" s="898"/>
      <c r="E33" s="898"/>
      <c r="F33" s="898" t="s">
        <v>474</v>
      </c>
      <c r="G33" s="898"/>
      <c r="H33" s="898"/>
      <c r="I33" s="898"/>
      <c r="J33" s="708">
        <v>34.86</v>
      </c>
    </row>
    <row r="34" spans="1:10" ht="19.95" customHeight="1">
      <c r="A34" s="898"/>
      <c r="B34" s="898"/>
      <c r="C34" s="898"/>
      <c r="D34" s="898"/>
      <c r="E34" s="898"/>
      <c r="F34" s="898" t="s">
        <v>475</v>
      </c>
      <c r="G34" s="898"/>
      <c r="H34" s="898"/>
      <c r="I34" s="898"/>
      <c r="J34" s="708">
        <v>801.14020000000005</v>
      </c>
    </row>
    <row r="35" spans="1:10" ht="19.95" customHeight="1">
      <c r="A35" s="898"/>
      <c r="B35" s="898"/>
      <c r="C35" s="898"/>
      <c r="D35" s="898"/>
      <c r="E35" s="898"/>
      <c r="F35" s="898" t="s">
        <v>476</v>
      </c>
      <c r="G35" s="898"/>
      <c r="H35" s="898"/>
      <c r="I35" s="898"/>
      <c r="J35" s="708">
        <v>0</v>
      </c>
    </row>
    <row r="36" spans="1:10" ht="19.95" customHeight="1">
      <c r="A36" s="898"/>
      <c r="B36" s="898"/>
      <c r="C36" s="898"/>
      <c r="D36" s="898"/>
      <c r="E36" s="898"/>
      <c r="F36" s="898" t="s">
        <v>477</v>
      </c>
      <c r="G36" s="898"/>
      <c r="H36" s="898"/>
      <c r="I36" s="898"/>
      <c r="J36" s="708">
        <v>0</v>
      </c>
    </row>
    <row r="37" spans="1:10" ht="19.95" customHeight="1">
      <c r="A37" s="898"/>
      <c r="B37" s="898"/>
      <c r="C37" s="898"/>
      <c r="D37" s="898"/>
      <c r="E37" s="898"/>
      <c r="F37" s="898" t="s">
        <v>478</v>
      </c>
      <c r="G37" s="898"/>
      <c r="H37" s="898"/>
      <c r="I37" s="898"/>
      <c r="J37" s="708">
        <v>1532.91</v>
      </c>
    </row>
    <row r="38" spans="1:10" ht="19.95" customHeight="1">
      <c r="A38" s="898"/>
      <c r="B38" s="898"/>
      <c r="C38" s="898"/>
      <c r="D38" s="898"/>
      <c r="E38" s="898"/>
      <c r="F38" s="898" t="s">
        <v>479</v>
      </c>
      <c r="G38" s="898"/>
      <c r="H38" s="898"/>
      <c r="I38" s="898"/>
      <c r="J38" s="708">
        <v>0.52259999999999995</v>
      </c>
    </row>
    <row r="39" spans="1:10">
      <c r="A39" s="699"/>
      <c r="B39" s="699"/>
      <c r="C39" s="699"/>
      <c r="D39" s="699"/>
      <c r="E39" s="699" t="s">
        <v>780</v>
      </c>
      <c r="F39" s="700">
        <v>2.2741061119048084E-2</v>
      </c>
      <c r="G39" s="699" t="s">
        <v>781</v>
      </c>
      <c r="H39" s="700">
        <v>0</v>
      </c>
      <c r="I39" s="699" t="s">
        <v>782</v>
      </c>
      <c r="J39" s="700">
        <v>2.2741061119048084E-2</v>
      </c>
    </row>
    <row r="40" spans="1:10" ht="14.4" thickBot="1">
      <c r="A40" s="699"/>
      <c r="B40" s="699"/>
      <c r="C40" s="699"/>
      <c r="D40" s="699"/>
      <c r="E40" s="699" t="s">
        <v>783</v>
      </c>
      <c r="F40" s="700">
        <v>0.11</v>
      </c>
      <c r="G40" s="699"/>
      <c r="H40" s="901" t="s">
        <v>784</v>
      </c>
      <c r="I40" s="901"/>
      <c r="J40" s="700">
        <v>0.63</v>
      </c>
    </row>
    <row r="41" spans="1:10" ht="1.2" customHeight="1" thickTop="1">
      <c r="A41" s="701"/>
      <c r="B41" s="701"/>
      <c r="C41" s="701"/>
      <c r="D41" s="701"/>
      <c r="E41" s="701"/>
      <c r="F41" s="701"/>
      <c r="G41" s="701"/>
      <c r="H41" s="701"/>
      <c r="I41" s="701"/>
      <c r="J41" s="701"/>
    </row>
    <row r="42" spans="1:10" ht="18" customHeight="1">
      <c r="A42" s="686" t="s">
        <v>847</v>
      </c>
      <c r="B42" s="687" t="s">
        <v>381</v>
      </c>
      <c r="C42" s="686" t="s">
        <v>447</v>
      </c>
      <c r="D42" s="686" t="s">
        <v>110</v>
      </c>
      <c r="E42" s="904" t="s">
        <v>448</v>
      </c>
      <c r="F42" s="904"/>
      <c r="G42" s="688" t="s">
        <v>449</v>
      </c>
      <c r="H42" s="687" t="s">
        <v>450</v>
      </c>
      <c r="I42" s="687" t="s">
        <v>451</v>
      </c>
      <c r="J42" s="687" t="s">
        <v>283</v>
      </c>
    </row>
    <row r="43" spans="1:10" ht="24" customHeight="1">
      <c r="A43" s="689" t="s">
        <v>307</v>
      </c>
      <c r="B43" s="690" t="s">
        <v>848</v>
      </c>
      <c r="C43" s="689" t="s">
        <v>426</v>
      </c>
      <c r="D43" s="689" t="s">
        <v>819</v>
      </c>
      <c r="E43" s="905" t="s">
        <v>844</v>
      </c>
      <c r="F43" s="905"/>
      <c r="G43" s="691" t="s">
        <v>41</v>
      </c>
      <c r="H43" s="692">
        <v>1</v>
      </c>
      <c r="I43" s="693">
        <v>1.0900000000000001</v>
      </c>
      <c r="J43" s="693">
        <v>1.0900000000000001</v>
      </c>
    </row>
    <row r="44" spans="1:10" ht="15" customHeight="1">
      <c r="A44" s="904" t="s">
        <v>341</v>
      </c>
      <c r="B44" s="903" t="s">
        <v>381</v>
      </c>
      <c r="C44" s="904" t="s">
        <v>447</v>
      </c>
      <c r="D44" s="904" t="s">
        <v>464</v>
      </c>
      <c r="E44" s="903" t="s">
        <v>465</v>
      </c>
      <c r="F44" s="902" t="s">
        <v>466</v>
      </c>
      <c r="G44" s="903"/>
      <c r="H44" s="902" t="s">
        <v>467</v>
      </c>
      <c r="I44" s="903"/>
      <c r="J44" s="903" t="s">
        <v>135</v>
      </c>
    </row>
    <row r="45" spans="1:10" ht="15" customHeight="1">
      <c r="A45" s="903"/>
      <c r="B45" s="903"/>
      <c r="C45" s="903"/>
      <c r="D45" s="903"/>
      <c r="E45" s="903"/>
      <c r="F45" s="687" t="s">
        <v>468</v>
      </c>
      <c r="G45" s="687" t="s">
        <v>469</v>
      </c>
      <c r="H45" s="687" t="s">
        <v>468</v>
      </c>
      <c r="I45" s="687" t="s">
        <v>469</v>
      </c>
      <c r="J45" s="903"/>
    </row>
    <row r="46" spans="1:10" ht="25.95" customHeight="1">
      <c r="A46" s="702" t="s">
        <v>459</v>
      </c>
      <c r="B46" s="703" t="s">
        <v>417</v>
      </c>
      <c r="C46" s="702" t="s">
        <v>779</v>
      </c>
      <c r="D46" s="702" t="s">
        <v>419</v>
      </c>
      <c r="E46" s="705">
        <v>2</v>
      </c>
      <c r="F46" s="706">
        <v>0.51</v>
      </c>
      <c r="G46" s="706">
        <v>0.49</v>
      </c>
      <c r="H46" s="707">
        <v>324.65370000000001</v>
      </c>
      <c r="I46" s="707">
        <v>82.2761</v>
      </c>
      <c r="J46" s="707">
        <v>411.7774</v>
      </c>
    </row>
    <row r="47" spans="1:10" ht="24" customHeight="1">
      <c r="A47" s="702" t="s">
        <v>459</v>
      </c>
      <c r="B47" s="703" t="s">
        <v>480</v>
      </c>
      <c r="C47" s="702" t="s">
        <v>779</v>
      </c>
      <c r="D47" s="702" t="s">
        <v>849</v>
      </c>
      <c r="E47" s="705">
        <v>1</v>
      </c>
      <c r="F47" s="706">
        <v>0.69</v>
      </c>
      <c r="G47" s="706">
        <v>0.31</v>
      </c>
      <c r="H47" s="707">
        <v>4.7668999999999997</v>
      </c>
      <c r="I47" s="707">
        <v>3.3195999999999999</v>
      </c>
      <c r="J47" s="707">
        <v>4.3182</v>
      </c>
    </row>
    <row r="48" spans="1:10" ht="24" customHeight="1">
      <c r="A48" s="702" t="s">
        <v>459</v>
      </c>
      <c r="B48" s="703" t="s">
        <v>257</v>
      </c>
      <c r="C48" s="702" t="s">
        <v>779</v>
      </c>
      <c r="D48" s="702" t="s">
        <v>481</v>
      </c>
      <c r="E48" s="705">
        <v>1</v>
      </c>
      <c r="F48" s="706">
        <v>0.71</v>
      </c>
      <c r="G48" s="706">
        <v>0.28999999999999998</v>
      </c>
      <c r="H48" s="707">
        <v>284.91820000000001</v>
      </c>
      <c r="I48" s="707">
        <v>122.8143</v>
      </c>
      <c r="J48" s="707">
        <v>237.90809999999999</v>
      </c>
    </row>
    <row r="49" spans="1:10" ht="25.95" customHeight="1">
      <c r="A49" s="702" t="s">
        <v>459</v>
      </c>
      <c r="B49" s="703" t="s">
        <v>413</v>
      </c>
      <c r="C49" s="702" t="s">
        <v>779</v>
      </c>
      <c r="D49" s="702" t="s">
        <v>482</v>
      </c>
      <c r="E49" s="705">
        <v>1</v>
      </c>
      <c r="F49" s="706">
        <v>0.96</v>
      </c>
      <c r="G49" s="706">
        <v>0.04</v>
      </c>
      <c r="H49" s="707">
        <v>244.39660000000001</v>
      </c>
      <c r="I49" s="707">
        <v>117.2135</v>
      </c>
      <c r="J49" s="707">
        <v>239.30930000000001</v>
      </c>
    </row>
    <row r="50" spans="1:10" ht="25.95" customHeight="1">
      <c r="A50" s="702" t="s">
        <v>459</v>
      </c>
      <c r="B50" s="703" t="s">
        <v>483</v>
      </c>
      <c r="C50" s="702" t="s">
        <v>779</v>
      </c>
      <c r="D50" s="702" t="s">
        <v>484</v>
      </c>
      <c r="E50" s="705">
        <v>1</v>
      </c>
      <c r="F50" s="706">
        <v>1</v>
      </c>
      <c r="G50" s="706">
        <v>0</v>
      </c>
      <c r="H50" s="707">
        <v>205.82900000000001</v>
      </c>
      <c r="I50" s="707">
        <v>89.476600000000005</v>
      </c>
      <c r="J50" s="707">
        <v>205.82900000000001</v>
      </c>
    </row>
    <row r="51" spans="1:10" ht="24" customHeight="1">
      <c r="A51" s="702" t="s">
        <v>459</v>
      </c>
      <c r="B51" s="703" t="s">
        <v>411</v>
      </c>
      <c r="C51" s="702" t="s">
        <v>779</v>
      </c>
      <c r="D51" s="702" t="s">
        <v>414</v>
      </c>
      <c r="E51" s="705">
        <v>1</v>
      </c>
      <c r="F51" s="706">
        <v>0.69</v>
      </c>
      <c r="G51" s="706">
        <v>0.31</v>
      </c>
      <c r="H51" s="707">
        <v>137.6335</v>
      </c>
      <c r="I51" s="707">
        <v>47.787799999999997</v>
      </c>
      <c r="J51" s="707">
        <v>109.7813</v>
      </c>
    </row>
    <row r="52" spans="1:10" ht="19.95" customHeight="1">
      <c r="A52" s="898"/>
      <c r="B52" s="898"/>
      <c r="C52" s="898"/>
      <c r="D52" s="898"/>
      <c r="E52" s="898"/>
      <c r="F52" s="898" t="s">
        <v>471</v>
      </c>
      <c r="G52" s="898"/>
      <c r="H52" s="898"/>
      <c r="I52" s="898"/>
      <c r="J52" s="708">
        <v>1208.9232999999999</v>
      </c>
    </row>
    <row r="53" spans="1:10" ht="19.95" customHeight="1">
      <c r="A53" s="686" t="s">
        <v>353</v>
      </c>
      <c r="B53" s="687" t="s">
        <v>381</v>
      </c>
      <c r="C53" s="686" t="s">
        <v>447</v>
      </c>
      <c r="D53" s="686" t="s">
        <v>472</v>
      </c>
      <c r="E53" s="687" t="s">
        <v>465</v>
      </c>
      <c r="F53" s="903" t="s">
        <v>473</v>
      </c>
      <c r="G53" s="903"/>
      <c r="H53" s="903"/>
      <c r="I53" s="903"/>
      <c r="J53" s="687" t="s">
        <v>135</v>
      </c>
    </row>
    <row r="54" spans="1:10" ht="24" customHeight="1">
      <c r="A54" s="702" t="s">
        <v>459</v>
      </c>
      <c r="B54" s="703" t="s">
        <v>845</v>
      </c>
      <c r="C54" s="702" t="s">
        <v>426</v>
      </c>
      <c r="D54" s="702" t="s">
        <v>846</v>
      </c>
      <c r="E54" s="705">
        <v>1</v>
      </c>
      <c r="F54" s="702"/>
      <c r="G54" s="702"/>
      <c r="H54" s="702"/>
      <c r="I54" s="707">
        <v>17.43</v>
      </c>
      <c r="J54" s="707">
        <v>17.43</v>
      </c>
    </row>
    <row r="55" spans="1:10" ht="19.95" customHeight="1">
      <c r="A55" s="898"/>
      <c r="B55" s="898"/>
      <c r="C55" s="898"/>
      <c r="D55" s="898"/>
      <c r="E55" s="898"/>
      <c r="F55" s="898" t="s">
        <v>474</v>
      </c>
      <c r="G55" s="898"/>
      <c r="H55" s="898"/>
      <c r="I55" s="898"/>
      <c r="J55" s="708">
        <v>17.43</v>
      </c>
    </row>
    <row r="56" spans="1:10" ht="19.95" customHeight="1">
      <c r="A56" s="898"/>
      <c r="B56" s="898"/>
      <c r="C56" s="898"/>
      <c r="D56" s="898"/>
      <c r="E56" s="898"/>
      <c r="F56" s="898" t="s">
        <v>475</v>
      </c>
      <c r="G56" s="898"/>
      <c r="H56" s="898"/>
      <c r="I56" s="898"/>
      <c r="J56" s="708">
        <v>1226.3533</v>
      </c>
    </row>
    <row r="57" spans="1:10" ht="19.95" customHeight="1">
      <c r="A57" s="898"/>
      <c r="B57" s="898"/>
      <c r="C57" s="898"/>
      <c r="D57" s="898"/>
      <c r="E57" s="898"/>
      <c r="F57" s="898" t="s">
        <v>476</v>
      </c>
      <c r="G57" s="898"/>
      <c r="H57" s="898"/>
      <c r="I57" s="898"/>
      <c r="J57" s="708">
        <v>0</v>
      </c>
    </row>
    <row r="58" spans="1:10" ht="19.95" customHeight="1">
      <c r="A58" s="898"/>
      <c r="B58" s="898"/>
      <c r="C58" s="898"/>
      <c r="D58" s="898"/>
      <c r="E58" s="898"/>
      <c r="F58" s="898" t="s">
        <v>477</v>
      </c>
      <c r="G58" s="898"/>
      <c r="H58" s="898"/>
      <c r="I58" s="898"/>
      <c r="J58" s="708">
        <v>0</v>
      </c>
    </row>
    <row r="59" spans="1:10" ht="19.95" customHeight="1">
      <c r="A59" s="898"/>
      <c r="B59" s="898"/>
      <c r="C59" s="898"/>
      <c r="D59" s="898"/>
      <c r="E59" s="898"/>
      <c r="F59" s="898" t="s">
        <v>478</v>
      </c>
      <c r="G59" s="898"/>
      <c r="H59" s="898"/>
      <c r="I59" s="898"/>
      <c r="J59" s="708">
        <v>1121.33</v>
      </c>
    </row>
    <row r="60" spans="1:10" ht="19.95" customHeight="1">
      <c r="A60" s="898"/>
      <c r="B60" s="898"/>
      <c r="C60" s="898"/>
      <c r="D60" s="898"/>
      <c r="E60" s="898"/>
      <c r="F60" s="898" t="s">
        <v>479</v>
      </c>
      <c r="G60" s="898"/>
      <c r="H60" s="898"/>
      <c r="I60" s="898"/>
      <c r="J60" s="708">
        <v>1.0936999999999999</v>
      </c>
    </row>
    <row r="61" spans="1:10">
      <c r="A61" s="699"/>
      <c r="B61" s="699"/>
      <c r="C61" s="699"/>
      <c r="D61" s="699"/>
      <c r="E61" s="699" t="s">
        <v>780</v>
      </c>
      <c r="F61" s="700">
        <v>1.5544041450777202E-2</v>
      </c>
      <c r="G61" s="699" t="s">
        <v>781</v>
      </c>
      <c r="H61" s="700">
        <v>0</v>
      </c>
      <c r="I61" s="699" t="s">
        <v>782</v>
      </c>
      <c r="J61" s="700">
        <v>1.5544041450777202E-2</v>
      </c>
    </row>
    <row r="62" spans="1:10" ht="14.4" thickBot="1">
      <c r="A62" s="699"/>
      <c r="B62" s="699"/>
      <c r="C62" s="699"/>
      <c r="D62" s="699"/>
      <c r="E62" s="699" t="s">
        <v>783</v>
      </c>
      <c r="F62" s="700">
        <v>0.23</v>
      </c>
      <c r="G62" s="699"/>
      <c r="H62" s="901" t="s">
        <v>784</v>
      </c>
      <c r="I62" s="901"/>
      <c r="J62" s="700">
        <v>1.32</v>
      </c>
    </row>
    <row r="63" spans="1:10" ht="1.2" customHeight="1" thickTop="1">
      <c r="A63" s="701"/>
      <c r="B63" s="701"/>
      <c r="C63" s="701"/>
      <c r="D63" s="701"/>
      <c r="E63" s="701"/>
      <c r="F63" s="701"/>
      <c r="G63" s="701"/>
      <c r="H63" s="701"/>
      <c r="I63" s="701"/>
      <c r="J63" s="701"/>
    </row>
    <row r="64" spans="1:10" ht="18" customHeight="1">
      <c r="A64" s="686" t="s">
        <v>850</v>
      </c>
      <c r="B64" s="687" t="s">
        <v>381</v>
      </c>
      <c r="C64" s="686" t="s">
        <v>447</v>
      </c>
      <c r="D64" s="686" t="s">
        <v>110</v>
      </c>
      <c r="E64" s="904" t="s">
        <v>448</v>
      </c>
      <c r="F64" s="904"/>
      <c r="G64" s="688" t="s">
        <v>449</v>
      </c>
      <c r="H64" s="687" t="s">
        <v>450</v>
      </c>
      <c r="I64" s="687" t="s">
        <v>451</v>
      </c>
      <c r="J64" s="687" t="s">
        <v>283</v>
      </c>
    </row>
    <row r="65" spans="1:10" ht="24" customHeight="1">
      <c r="A65" s="689" t="s">
        <v>307</v>
      </c>
      <c r="B65" s="690" t="s">
        <v>851</v>
      </c>
      <c r="C65" s="689" t="s">
        <v>779</v>
      </c>
      <c r="D65" s="689" t="s">
        <v>395</v>
      </c>
      <c r="E65" s="905" t="s">
        <v>115</v>
      </c>
      <c r="F65" s="905"/>
      <c r="G65" s="691" t="s">
        <v>41</v>
      </c>
      <c r="H65" s="692">
        <v>1</v>
      </c>
      <c r="I65" s="693">
        <v>0.48</v>
      </c>
      <c r="J65" s="693">
        <v>0.48</v>
      </c>
    </row>
    <row r="66" spans="1:10" ht="15" customHeight="1">
      <c r="A66" s="904" t="s">
        <v>341</v>
      </c>
      <c r="B66" s="903" t="s">
        <v>381</v>
      </c>
      <c r="C66" s="904" t="s">
        <v>447</v>
      </c>
      <c r="D66" s="904" t="s">
        <v>464</v>
      </c>
      <c r="E66" s="903" t="s">
        <v>465</v>
      </c>
      <c r="F66" s="902" t="s">
        <v>466</v>
      </c>
      <c r="G66" s="903"/>
      <c r="H66" s="902" t="s">
        <v>467</v>
      </c>
      <c r="I66" s="903"/>
      <c r="J66" s="903" t="s">
        <v>135</v>
      </c>
    </row>
    <row r="67" spans="1:10" ht="15" customHeight="1">
      <c r="A67" s="903"/>
      <c r="B67" s="903"/>
      <c r="C67" s="903"/>
      <c r="D67" s="903"/>
      <c r="E67" s="903"/>
      <c r="F67" s="687" t="s">
        <v>468</v>
      </c>
      <c r="G67" s="687" t="s">
        <v>469</v>
      </c>
      <c r="H67" s="687" t="s">
        <v>468</v>
      </c>
      <c r="I67" s="687" t="s">
        <v>469</v>
      </c>
      <c r="J67" s="903"/>
    </row>
    <row r="68" spans="1:10" ht="24" customHeight="1">
      <c r="A68" s="702" t="s">
        <v>459</v>
      </c>
      <c r="B68" s="703" t="s">
        <v>410</v>
      </c>
      <c r="C68" s="702" t="s">
        <v>779</v>
      </c>
      <c r="D68" s="702" t="s">
        <v>415</v>
      </c>
      <c r="E68" s="705">
        <v>1</v>
      </c>
      <c r="F68" s="706">
        <v>1</v>
      </c>
      <c r="G68" s="706">
        <v>0</v>
      </c>
      <c r="H68" s="707">
        <v>275.83580000000001</v>
      </c>
      <c r="I68" s="707">
        <v>106.12090000000001</v>
      </c>
      <c r="J68" s="707">
        <v>275.83580000000001</v>
      </c>
    </row>
    <row r="69" spans="1:10" ht="19.95" customHeight="1">
      <c r="A69" s="898"/>
      <c r="B69" s="898"/>
      <c r="C69" s="898"/>
      <c r="D69" s="898"/>
      <c r="E69" s="898"/>
      <c r="F69" s="898" t="s">
        <v>471</v>
      </c>
      <c r="G69" s="898"/>
      <c r="H69" s="898"/>
      <c r="I69" s="898"/>
      <c r="J69" s="708">
        <v>275.83580000000001</v>
      </c>
    </row>
    <row r="70" spans="1:10" ht="19.95" customHeight="1">
      <c r="A70" s="686" t="s">
        <v>353</v>
      </c>
      <c r="B70" s="687" t="s">
        <v>381</v>
      </c>
      <c r="C70" s="686" t="s">
        <v>447</v>
      </c>
      <c r="D70" s="686" t="s">
        <v>472</v>
      </c>
      <c r="E70" s="687" t="s">
        <v>465</v>
      </c>
      <c r="F70" s="903" t="s">
        <v>473</v>
      </c>
      <c r="G70" s="903"/>
      <c r="H70" s="903"/>
      <c r="I70" s="903"/>
      <c r="J70" s="687" t="s">
        <v>135</v>
      </c>
    </row>
    <row r="71" spans="1:10" ht="24" customHeight="1">
      <c r="A71" s="702" t="s">
        <v>459</v>
      </c>
      <c r="B71" s="703" t="s">
        <v>548</v>
      </c>
      <c r="C71" s="702" t="s">
        <v>779</v>
      </c>
      <c r="D71" s="702" t="s">
        <v>549</v>
      </c>
      <c r="E71" s="705">
        <v>1</v>
      </c>
      <c r="F71" s="702"/>
      <c r="G71" s="702"/>
      <c r="H71" s="702"/>
      <c r="I71" s="707">
        <v>19.4495</v>
      </c>
      <c r="J71" s="707">
        <v>19.4495</v>
      </c>
    </row>
    <row r="72" spans="1:10" ht="19.95" customHeight="1">
      <c r="A72" s="898"/>
      <c r="B72" s="898"/>
      <c r="C72" s="898"/>
      <c r="D72" s="898"/>
      <c r="E72" s="898"/>
      <c r="F72" s="898" t="s">
        <v>474</v>
      </c>
      <c r="G72" s="898"/>
      <c r="H72" s="898"/>
      <c r="I72" s="898"/>
      <c r="J72" s="708">
        <v>19.4495</v>
      </c>
    </row>
    <row r="73" spans="1:10" ht="19.95" customHeight="1">
      <c r="A73" s="898"/>
      <c r="B73" s="898"/>
      <c r="C73" s="898"/>
      <c r="D73" s="898"/>
      <c r="E73" s="898"/>
      <c r="F73" s="898" t="s">
        <v>497</v>
      </c>
      <c r="G73" s="898"/>
      <c r="H73" s="898"/>
      <c r="I73" s="898"/>
      <c r="J73" s="708">
        <v>0</v>
      </c>
    </row>
    <row r="74" spans="1:10" ht="19.95" customHeight="1">
      <c r="A74" s="898"/>
      <c r="B74" s="898"/>
      <c r="C74" s="898"/>
      <c r="D74" s="898"/>
      <c r="E74" s="898"/>
      <c r="F74" s="898" t="s">
        <v>475</v>
      </c>
      <c r="G74" s="898"/>
      <c r="H74" s="898"/>
      <c r="I74" s="898"/>
      <c r="J74" s="708">
        <v>295.28530000000001</v>
      </c>
    </row>
    <row r="75" spans="1:10" ht="19.95" customHeight="1">
      <c r="A75" s="898"/>
      <c r="B75" s="898"/>
      <c r="C75" s="898"/>
      <c r="D75" s="898"/>
      <c r="E75" s="898"/>
      <c r="F75" s="898" t="s">
        <v>476</v>
      </c>
      <c r="G75" s="898"/>
      <c r="H75" s="898"/>
      <c r="I75" s="898"/>
      <c r="J75" s="708">
        <v>1.7299999999999999E-2</v>
      </c>
    </row>
    <row r="76" spans="1:10" ht="19.95" customHeight="1">
      <c r="A76" s="898"/>
      <c r="B76" s="898"/>
      <c r="C76" s="898"/>
      <c r="D76" s="898"/>
      <c r="E76" s="898"/>
      <c r="F76" s="898" t="s">
        <v>477</v>
      </c>
      <c r="G76" s="898"/>
      <c r="H76" s="898"/>
      <c r="I76" s="898"/>
      <c r="J76" s="708">
        <v>8.2000000000000007E-3</v>
      </c>
    </row>
    <row r="77" spans="1:10" ht="19.95" customHeight="1">
      <c r="A77" s="898"/>
      <c r="B77" s="898"/>
      <c r="C77" s="898"/>
      <c r="D77" s="898"/>
      <c r="E77" s="898"/>
      <c r="F77" s="898" t="s">
        <v>478</v>
      </c>
      <c r="G77" s="898"/>
      <c r="H77" s="898"/>
      <c r="I77" s="898"/>
      <c r="J77" s="708">
        <v>622.95000000000005</v>
      </c>
    </row>
    <row r="78" spans="1:10" ht="19.95" customHeight="1">
      <c r="A78" s="898"/>
      <c r="B78" s="898"/>
      <c r="C78" s="898"/>
      <c r="D78" s="898"/>
      <c r="E78" s="898"/>
      <c r="F78" s="898" t="s">
        <v>479</v>
      </c>
      <c r="G78" s="898"/>
      <c r="H78" s="898"/>
      <c r="I78" s="898"/>
      <c r="J78" s="708">
        <v>0.47399999999999998</v>
      </c>
    </row>
    <row r="79" spans="1:10">
      <c r="A79" s="699"/>
      <c r="B79" s="699"/>
      <c r="C79" s="699"/>
      <c r="D79" s="699"/>
      <c r="E79" s="699" t="s">
        <v>780</v>
      </c>
      <c r="F79" s="700">
        <v>3.1221606870535355E-2</v>
      </c>
      <c r="G79" s="699" t="s">
        <v>781</v>
      </c>
      <c r="H79" s="700">
        <v>0</v>
      </c>
      <c r="I79" s="699" t="s">
        <v>782</v>
      </c>
      <c r="J79" s="700">
        <v>3.1221606870535355E-2</v>
      </c>
    </row>
    <row r="80" spans="1:10" ht="14.4" thickBot="1">
      <c r="A80" s="699"/>
      <c r="B80" s="699"/>
      <c r="C80" s="699"/>
      <c r="D80" s="699"/>
      <c r="E80" s="699" t="s">
        <v>783</v>
      </c>
      <c r="F80" s="700">
        <v>0.1</v>
      </c>
      <c r="G80" s="699"/>
      <c r="H80" s="901" t="s">
        <v>784</v>
      </c>
      <c r="I80" s="901"/>
      <c r="J80" s="700">
        <v>0.57999999999999996</v>
      </c>
    </row>
    <row r="81" spans="1:10" ht="1.2" customHeight="1" thickTop="1">
      <c r="A81" s="701"/>
      <c r="B81" s="701"/>
      <c r="C81" s="701"/>
      <c r="D81" s="701"/>
      <c r="E81" s="701"/>
      <c r="F81" s="701"/>
      <c r="G81" s="701"/>
      <c r="H81" s="701"/>
      <c r="I81" s="701"/>
      <c r="J81" s="701"/>
    </row>
    <row r="82" spans="1:10" ht="18" customHeight="1">
      <c r="A82" s="686" t="s">
        <v>852</v>
      </c>
      <c r="B82" s="687" t="s">
        <v>381</v>
      </c>
      <c r="C82" s="686" t="s">
        <v>447</v>
      </c>
      <c r="D82" s="686" t="s">
        <v>110</v>
      </c>
      <c r="E82" s="904" t="s">
        <v>448</v>
      </c>
      <c r="F82" s="904"/>
      <c r="G82" s="688" t="s">
        <v>449</v>
      </c>
      <c r="H82" s="687" t="s">
        <v>450</v>
      </c>
      <c r="I82" s="687" t="s">
        <v>451</v>
      </c>
      <c r="J82" s="687" t="s">
        <v>283</v>
      </c>
    </row>
    <row r="83" spans="1:10" ht="24" customHeight="1">
      <c r="A83" s="689" t="s">
        <v>307</v>
      </c>
      <c r="B83" s="690" t="s">
        <v>853</v>
      </c>
      <c r="C83" s="689" t="s">
        <v>779</v>
      </c>
      <c r="D83" s="689" t="s">
        <v>377</v>
      </c>
      <c r="E83" s="905" t="s">
        <v>115</v>
      </c>
      <c r="F83" s="905"/>
      <c r="G83" s="691" t="s">
        <v>38</v>
      </c>
      <c r="H83" s="692">
        <v>1</v>
      </c>
      <c r="I83" s="693">
        <v>2.73</v>
      </c>
      <c r="J83" s="693">
        <v>2.73</v>
      </c>
    </row>
    <row r="84" spans="1:10" ht="15" customHeight="1">
      <c r="A84" s="904" t="s">
        <v>341</v>
      </c>
      <c r="B84" s="903" t="s">
        <v>381</v>
      </c>
      <c r="C84" s="904" t="s">
        <v>447</v>
      </c>
      <c r="D84" s="904" t="s">
        <v>464</v>
      </c>
      <c r="E84" s="903" t="s">
        <v>465</v>
      </c>
      <c r="F84" s="902" t="s">
        <v>466</v>
      </c>
      <c r="G84" s="903"/>
      <c r="H84" s="902" t="s">
        <v>467</v>
      </c>
      <c r="I84" s="903"/>
      <c r="J84" s="903" t="s">
        <v>135</v>
      </c>
    </row>
    <row r="85" spans="1:10" ht="15" customHeight="1">
      <c r="A85" s="903"/>
      <c r="B85" s="903"/>
      <c r="C85" s="903"/>
      <c r="D85" s="903"/>
      <c r="E85" s="903"/>
      <c r="F85" s="687" t="s">
        <v>468</v>
      </c>
      <c r="G85" s="687" t="s">
        <v>469</v>
      </c>
      <c r="H85" s="687" t="s">
        <v>468</v>
      </c>
      <c r="I85" s="687" t="s">
        <v>469</v>
      </c>
      <c r="J85" s="903"/>
    </row>
    <row r="86" spans="1:10" ht="24" customHeight="1">
      <c r="A86" s="702" t="s">
        <v>459</v>
      </c>
      <c r="B86" s="703" t="s">
        <v>410</v>
      </c>
      <c r="C86" s="702" t="s">
        <v>779</v>
      </c>
      <c r="D86" s="702" t="s">
        <v>415</v>
      </c>
      <c r="E86" s="705">
        <v>1</v>
      </c>
      <c r="F86" s="706">
        <v>1</v>
      </c>
      <c r="G86" s="706">
        <v>0</v>
      </c>
      <c r="H86" s="707">
        <v>275.83580000000001</v>
      </c>
      <c r="I86" s="707">
        <v>106.12090000000001</v>
      </c>
      <c r="J86" s="707">
        <v>275.83580000000001</v>
      </c>
    </row>
    <row r="87" spans="1:10" ht="19.95" customHeight="1">
      <c r="A87" s="898"/>
      <c r="B87" s="898"/>
      <c r="C87" s="898"/>
      <c r="D87" s="898"/>
      <c r="E87" s="898"/>
      <c r="F87" s="898" t="s">
        <v>471</v>
      </c>
      <c r="G87" s="898"/>
      <c r="H87" s="898"/>
      <c r="I87" s="898"/>
      <c r="J87" s="708">
        <v>275.83580000000001</v>
      </c>
    </row>
    <row r="88" spans="1:10" ht="19.95" customHeight="1">
      <c r="A88" s="686" t="s">
        <v>353</v>
      </c>
      <c r="B88" s="687" t="s">
        <v>381</v>
      </c>
      <c r="C88" s="686" t="s">
        <v>447</v>
      </c>
      <c r="D88" s="686" t="s">
        <v>472</v>
      </c>
      <c r="E88" s="687" t="s">
        <v>465</v>
      </c>
      <c r="F88" s="903" t="s">
        <v>473</v>
      </c>
      <c r="G88" s="903"/>
      <c r="H88" s="903"/>
      <c r="I88" s="903"/>
      <c r="J88" s="687" t="s">
        <v>135</v>
      </c>
    </row>
    <row r="89" spans="1:10" ht="24" customHeight="1">
      <c r="A89" s="702" t="s">
        <v>459</v>
      </c>
      <c r="B89" s="703" t="s">
        <v>548</v>
      </c>
      <c r="C89" s="702" t="s">
        <v>779</v>
      </c>
      <c r="D89" s="702" t="s">
        <v>549</v>
      </c>
      <c r="E89" s="705">
        <v>1</v>
      </c>
      <c r="F89" s="702"/>
      <c r="G89" s="702"/>
      <c r="H89" s="702"/>
      <c r="I89" s="707">
        <v>19.4495</v>
      </c>
      <c r="J89" s="707">
        <v>19.4495</v>
      </c>
    </row>
    <row r="90" spans="1:10" ht="19.95" customHeight="1">
      <c r="A90" s="898"/>
      <c r="B90" s="898"/>
      <c r="C90" s="898"/>
      <c r="D90" s="898"/>
      <c r="E90" s="898"/>
      <c r="F90" s="898" t="s">
        <v>474</v>
      </c>
      <c r="G90" s="898"/>
      <c r="H90" s="898"/>
      <c r="I90" s="898"/>
      <c r="J90" s="708">
        <v>19.4495</v>
      </c>
    </row>
    <row r="91" spans="1:10" ht="19.95" customHeight="1">
      <c r="A91" s="898"/>
      <c r="B91" s="898"/>
      <c r="C91" s="898"/>
      <c r="D91" s="898"/>
      <c r="E91" s="898"/>
      <c r="F91" s="898" t="s">
        <v>497</v>
      </c>
      <c r="G91" s="898"/>
      <c r="H91" s="898"/>
      <c r="I91" s="898"/>
      <c r="J91" s="708">
        <v>0</v>
      </c>
    </row>
    <row r="92" spans="1:10" ht="19.95" customHeight="1">
      <c r="A92" s="898"/>
      <c r="B92" s="898"/>
      <c r="C92" s="898"/>
      <c r="D92" s="898"/>
      <c r="E92" s="898"/>
      <c r="F92" s="898" t="s">
        <v>475</v>
      </c>
      <c r="G92" s="898"/>
      <c r="H92" s="898"/>
      <c r="I92" s="898"/>
      <c r="J92" s="708">
        <v>295.28530000000001</v>
      </c>
    </row>
    <row r="93" spans="1:10" ht="19.95" customHeight="1">
      <c r="A93" s="898"/>
      <c r="B93" s="898"/>
      <c r="C93" s="898"/>
      <c r="D93" s="898"/>
      <c r="E93" s="898"/>
      <c r="F93" s="898" t="s">
        <v>476</v>
      </c>
      <c r="G93" s="898"/>
      <c r="H93" s="898"/>
      <c r="I93" s="898"/>
      <c r="J93" s="708">
        <v>1.7299999999999999E-2</v>
      </c>
    </row>
    <row r="94" spans="1:10" ht="19.95" customHeight="1">
      <c r="A94" s="898"/>
      <c r="B94" s="898"/>
      <c r="C94" s="898"/>
      <c r="D94" s="898"/>
      <c r="E94" s="898"/>
      <c r="F94" s="898" t="s">
        <v>477</v>
      </c>
      <c r="G94" s="898"/>
      <c r="H94" s="898"/>
      <c r="I94" s="898"/>
      <c r="J94" s="708">
        <v>4.6300000000000001E-2</v>
      </c>
    </row>
    <row r="95" spans="1:10" ht="19.95" customHeight="1">
      <c r="A95" s="898"/>
      <c r="B95" s="898"/>
      <c r="C95" s="898"/>
      <c r="D95" s="898"/>
      <c r="E95" s="898"/>
      <c r="F95" s="898" t="s">
        <v>478</v>
      </c>
      <c r="G95" s="898"/>
      <c r="H95" s="898"/>
      <c r="I95" s="898"/>
      <c r="J95" s="708">
        <v>110.13</v>
      </c>
    </row>
    <row r="96" spans="1:10" ht="19.95" customHeight="1">
      <c r="A96" s="898"/>
      <c r="B96" s="898"/>
      <c r="C96" s="898"/>
      <c r="D96" s="898"/>
      <c r="E96" s="898"/>
      <c r="F96" s="898" t="s">
        <v>479</v>
      </c>
      <c r="G96" s="898"/>
      <c r="H96" s="898"/>
      <c r="I96" s="898"/>
      <c r="J96" s="708">
        <v>2.6812</v>
      </c>
    </row>
    <row r="97" spans="1:10">
      <c r="A97" s="699"/>
      <c r="B97" s="699"/>
      <c r="C97" s="699"/>
      <c r="D97" s="699"/>
      <c r="E97" s="699" t="s">
        <v>780</v>
      </c>
      <c r="F97" s="700">
        <v>0.17660492145646053</v>
      </c>
      <c r="G97" s="699" t="s">
        <v>781</v>
      </c>
      <c r="H97" s="700">
        <v>0</v>
      </c>
      <c r="I97" s="699" t="s">
        <v>782</v>
      </c>
      <c r="J97" s="700">
        <v>0.17660492145646053</v>
      </c>
    </row>
    <row r="98" spans="1:10" ht="14.4" thickBot="1">
      <c r="A98" s="699"/>
      <c r="B98" s="699"/>
      <c r="C98" s="699"/>
      <c r="D98" s="699"/>
      <c r="E98" s="699" t="s">
        <v>783</v>
      </c>
      <c r="F98" s="700">
        <v>0.59</v>
      </c>
      <c r="G98" s="699"/>
      <c r="H98" s="901" t="s">
        <v>784</v>
      </c>
      <c r="I98" s="901"/>
      <c r="J98" s="700">
        <v>3.32</v>
      </c>
    </row>
    <row r="99" spans="1:10" ht="1.2" customHeight="1" thickTop="1">
      <c r="A99" s="701"/>
      <c r="B99" s="701"/>
      <c r="C99" s="701"/>
      <c r="D99" s="701"/>
      <c r="E99" s="701"/>
      <c r="F99" s="701"/>
      <c r="G99" s="701"/>
      <c r="H99" s="701"/>
      <c r="I99" s="701"/>
      <c r="J99" s="701"/>
    </row>
    <row r="100" spans="1:10" ht="18" customHeight="1">
      <c r="A100" s="686" t="s">
        <v>854</v>
      </c>
      <c r="B100" s="687" t="s">
        <v>381</v>
      </c>
      <c r="C100" s="686" t="s">
        <v>447</v>
      </c>
      <c r="D100" s="686" t="s">
        <v>110</v>
      </c>
      <c r="E100" s="904" t="s">
        <v>448</v>
      </c>
      <c r="F100" s="904"/>
      <c r="G100" s="688" t="s">
        <v>449</v>
      </c>
      <c r="H100" s="687" t="s">
        <v>450</v>
      </c>
      <c r="I100" s="687" t="s">
        <v>451</v>
      </c>
      <c r="J100" s="687" t="s">
        <v>283</v>
      </c>
    </row>
    <row r="101" spans="1:10" ht="25.95" customHeight="1">
      <c r="A101" s="689" t="s">
        <v>307</v>
      </c>
      <c r="B101" s="690" t="s">
        <v>855</v>
      </c>
      <c r="C101" s="689" t="s">
        <v>779</v>
      </c>
      <c r="D101" s="689" t="s">
        <v>436</v>
      </c>
      <c r="E101" s="905" t="s">
        <v>115</v>
      </c>
      <c r="F101" s="905"/>
      <c r="G101" s="691" t="s">
        <v>38</v>
      </c>
      <c r="H101" s="692">
        <v>1</v>
      </c>
      <c r="I101" s="693">
        <v>10.74</v>
      </c>
      <c r="J101" s="693">
        <v>10.74</v>
      </c>
    </row>
    <row r="102" spans="1:10" ht="15" customHeight="1">
      <c r="A102" s="904" t="s">
        <v>341</v>
      </c>
      <c r="B102" s="903" t="s">
        <v>381</v>
      </c>
      <c r="C102" s="904" t="s">
        <v>447</v>
      </c>
      <c r="D102" s="904" t="s">
        <v>464</v>
      </c>
      <c r="E102" s="903" t="s">
        <v>465</v>
      </c>
      <c r="F102" s="902" t="s">
        <v>466</v>
      </c>
      <c r="G102" s="903"/>
      <c r="H102" s="902" t="s">
        <v>467</v>
      </c>
      <c r="I102" s="903"/>
      <c r="J102" s="903" t="s">
        <v>135</v>
      </c>
    </row>
    <row r="103" spans="1:10" ht="15" customHeight="1">
      <c r="A103" s="903"/>
      <c r="B103" s="903"/>
      <c r="C103" s="903"/>
      <c r="D103" s="903"/>
      <c r="E103" s="903"/>
      <c r="F103" s="687" t="s">
        <v>468</v>
      </c>
      <c r="G103" s="687" t="s">
        <v>469</v>
      </c>
      <c r="H103" s="687" t="s">
        <v>468</v>
      </c>
      <c r="I103" s="687" t="s">
        <v>469</v>
      </c>
      <c r="J103" s="903"/>
    </row>
    <row r="104" spans="1:10" ht="25.95" customHeight="1">
      <c r="A104" s="702" t="s">
        <v>459</v>
      </c>
      <c r="B104" s="703" t="s">
        <v>418</v>
      </c>
      <c r="C104" s="702" t="s">
        <v>779</v>
      </c>
      <c r="D104" s="702" t="s">
        <v>420</v>
      </c>
      <c r="E104" s="705">
        <v>1</v>
      </c>
      <c r="F104" s="706">
        <v>0.64</v>
      </c>
      <c r="G104" s="706">
        <v>0.36</v>
      </c>
      <c r="H104" s="707">
        <v>249.33359999999999</v>
      </c>
      <c r="I104" s="707">
        <v>70.483599999999996</v>
      </c>
      <c r="J104" s="707">
        <v>184.94759999999999</v>
      </c>
    </row>
    <row r="105" spans="1:10" ht="24" customHeight="1">
      <c r="A105" s="702" t="s">
        <v>459</v>
      </c>
      <c r="B105" s="703" t="s">
        <v>257</v>
      </c>
      <c r="C105" s="702" t="s">
        <v>779</v>
      </c>
      <c r="D105" s="702" t="s">
        <v>481</v>
      </c>
      <c r="E105" s="705">
        <v>1</v>
      </c>
      <c r="F105" s="706">
        <v>0.73</v>
      </c>
      <c r="G105" s="706">
        <v>0.27</v>
      </c>
      <c r="H105" s="707">
        <v>284.91820000000001</v>
      </c>
      <c r="I105" s="707">
        <v>122.8143</v>
      </c>
      <c r="J105" s="707">
        <v>241.15010000000001</v>
      </c>
    </row>
    <row r="106" spans="1:10" ht="25.95" customHeight="1">
      <c r="A106" s="702" t="s">
        <v>459</v>
      </c>
      <c r="B106" s="703" t="s">
        <v>413</v>
      </c>
      <c r="C106" s="702" t="s">
        <v>779</v>
      </c>
      <c r="D106" s="702" t="s">
        <v>482</v>
      </c>
      <c r="E106" s="705">
        <v>1</v>
      </c>
      <c r="F106" s="706">
        <v>1</v>
      </c>
      <c r="G106" s="706">
        <v>0</v>
      </c>
      <c r="H106" s="707">
        <v>244.39660000000001</v>
      </c>
      <c r="I106" s="707">
        <v>117.2135</v>
      </c>
      <c r="J106" s="707">
        <v>244.39660000000001</v>
      </c>
    </row>
    <row r="107" spans="1:10" ht="19.95" customHeight="1">
      <c r="A107" s="898"/>
      <c r="B107" s="898"/>
      <c r="C107" s="898"/>
      <c r="D107" s="898"/>
      <c r="E107" s="898"/>
      <c r="F107" s="898" t="s">
        <v>471</v>
      </c>
      <c r="G107" s="898"/>
      <c r="H107" s="898"/>
      <c r="I107" s="898"/>
      <c r="J107" s="708">
        <v>670.49429999999995</v>
      </c>
    </row>
    <row r="108" spans="1:10" ht="19.95" customHeight="1">
      <c r="A108" s="686" t="s">
        <v>353</v>
      </c>
      <c r="B108" s="687" t="s">
        <v>381</v>
      </c>
      <c r="C108" s="686" t="s">
        <v>447</v>
      </c>
      <c r="D108" s="686" t="s">
        <v>472</v>
      </c>
      <c r="E108" s="687" t="s">
        <v>465</v>
      </c>
      <c r="F108" s="903" t="s">
        <v>473</v>
      </c>
      <c r="G108" s="903"/>
      <c r="H108" s="903"/>
      <c r="I108" s="903"/>
      <c r="J108" s="687" t="s">
        <v>135</v>
      </c>
    </row>
    <row r="109" spans="1:10" ht="24" customHeight="1">
      <c r="A109" s="702" t="s">
        <v>459</v>
      </c>
      <c r="B109" s="703" t="s">
        <v>548</v>
      </c>
      <c r="C109" s="702" t="s">
        <v>779</v>
      </c>
      <c r="D109" s="702" t="s">
        <v>549</v>
      </c>
      <c r="E109" s="705">
        <v>1</v>
      </c>
      <c r="F109" s="702"/>
      <c r="G109" s="702"/>
      <c r="H109" s="702"/>
      <c r="I109" s="707">
        <v>19.4495</v>
      </c>
      <c r="J109" s="707">
        <v>19.4495</v>
      </c>
    </row>
    <row r="110" spans="1:10" ht="19.95" customHeight="1">
      <c r="A110" s="898"/>
      <c r="B110" s="898"/>
      <c r="C110" s="898"/>
      <c r="D110" s="898"/>
      <c r="E110" s="898"/>
      <c r="F110" s="898" t="s">
        <v>474</v>
      </c>
      <c r="G110" s="898"/>
      <c r="H110" s="898"/>
      <c r="I110" s="898"/>
      <c r="J110" s="708">
        <v>19.4495</v>
      </c>
    </row>
    <row r="111" spans="1:10" ht="19.95" customHeight="1">
      <c r="A111" s="898"/>
      <c r="B111" s="898"/>
      <c r="C111" s="898"/>
      <c r="D111" s="898"/>
      <c r="E111" s="898"/>
      <c r="F111" s="898" t="s">
        <v>497</v>
      </c>
      <c r="G111" s="898"/>
      <c r="H111" s="898"/>
      <c r="I111" s="898"/>
      <c r="J111" s="708">
        <v>0</v>
      </c>
    </row>
    <row r="112" spans="1:10" ht="19.95" customHeight="1">
      <c r="A112" s="898"/>
      <c r="B112" s="898"/>
      <c r="C112" s="898"/>
      <c r="D112" s="898"/>
      <c r="E112" s="898"/>
      <c r="F112" s="898" t="s">
        <v>475</v>
      </c>
      <c r="G112" s="898"/>
      <c r="H112" s="898"/>
      <c r="I112" s="898"/>
      <c r="J112" s="708">
        <v>689.94380000000001</v>
      </c>
    </row>
    <row r="113" spans="1:10" ht="19.95" customHeight="1">
      <c r="A113" s="898"/>
      <c r="B113" s="898"/>
      <c r="C113" s="898"/>
      <c r="D113" s="898"/>
      <c r="E113" s="898"/>
      <c r="F113" s="898" t="s">
        <v>476</v>
      </c>
      <c r="G113" s="898"/>
      <c r="H113" s="898"/>
      <c r="I113" s="898"/>
      <c r="J113" s="708">
        <v>1.7299999999999999E-2</v>
      </c>
    </row>
    <row r="114" spans="1:10" ht="19.95" customHeight="1">
      <c r="A114" s="898"/>
      <c r="B114" s="898"/>
      <c r="C114" s="898"/>
      <c r="D114" s="898"/>
      <c r="E114" s="898"/>
      <c r="F114" s="898" t="s">
        <v>477</v>
      </c>
      <c r="G114" s="898"/>
      <c r="H114" s="898"/>
      <c r="I114" s="898"/>
      <c r="J114" s="708">
        <v>0.1032</v>
      </c>
    </row>
    <row r="115" spans="1:10" ht="19.95" customHeight="1">
      <c r="A115" s="898"/>
      <c r="B115" s="898"/>
      <c r="C115" s="898"/>
      <c r="D115" s="898"/>
      <c r="E115" s="898"/>
      <c r="F115" s="898" t="s">
        <v>478</v>
      </c>
      <c r="G115" s="898"/>
      <c r="H115" s="898"/>
      <c r="I115" s="898"/>
      <c r="J115" s="708">
        <v>115.58</v>
      </c>
    </row>
    <row r="116" spans="1:10" ht="19.95" customHeight="1">
      <c r="A116" s="898"/>
      <c r="B116" s="898"/>
      <c r="C116" s="898"/>
      <c r="D116" s="898"/>
      <c r="E116" s="898"/>
      <c r="F116" s="898" t="s">
        <v>479</v>
      </c>
      <c r="G116" s="898"/>
      <c r="H116" s="898"/>
      <c r="I116" s="898"/>
      <c r="J116" s="708">
        <v>5.9694000000000003</v>
      </c>
    </row>
    <row r="117" spans="1:10" ht="19.95" customHeight="1">
      <c r="A117" s="686" t="s">
        <v>361</v>
      </c>
      <c r="B117" s="687" t="s">
        <v>447</v>
      </c>
      <c r="C117" s="686" t="s">
        <v>381</v>
      </c>
      <c r="D117" s="686" t="s">
        <v>485</v>
      </c>
      <c r="E117" s="687" t="s">
        <v>465</v>
      </c>
      <c r="F117" s="687" t="s">
        <v>486</v>
      </c>
      <c r="G117" s="903" t="s">
        <v>487</v>
      </c>
      <c r="H117" s="903"/>
      <c r="I117" s="903"/>
      <c r="J117" s="687" t="s">
        <v>135</v>
      </c>
    </row>
    <row r="118" spans="1:10" ht="25.95" customHeight="1">
      <c r="A118" s="694" t="s">
        <v>488</v>
      </c>
      <c r="B118" s="695" t="s">
        <v>779</v>
      </c>
      <c r="C118" s="694">
        <v>4016096</v>
      </c>
      <c r="D118" s="694" t="s">
        <v>489</v>
      </c>
      <c r="E118" s="697">
        <v>1.1002700000000001</v>
      </c>
      <c r="F118" s="696" t="s">
        <v>38</v>
      </c>
      <c r="G118" s="910">
        <v>1.45</v>
      </c>
      <c r="H118" s="910"/>
      <c r="I118" s="907"/>
      <c r="J118" s="709">
        <v>1.5953999999999999</v>
      </c>
    </row>
    <row r="119" spans="1:10" ht="19.95" customHeight="1">
      <c r="A119" s="898"/>
      <c r="B119" s="898"/>
      <c r="C119" s="898"/>
      <c r="D119" s="898"/>
      <c r="E119" s="898"/>
      <c r="F119" s="898" t="s">
        <v>490</v>
      </c>
      <c r="G119" s="898"/>
      <c r="H119" s="898"/>
      <c r="I119" s="898"/>
      <c r="J119" s="708">
        <v>1.5953999999999999</v>
      </c>
    </row>
    <row r="120" spans="1:10" ht="19.95" customHeight="1">
      <c r="A120" s="686" t="s">
        <v>491</v>
      </c>
      <c r="B120" s="687" t="s">
        <v>447</v>
      </c>
      <c r="C120" s="686" t="s">
        <v>459</v>
      </c>
      <c r="D120" s="686" t="s">
        <v>492</v>
      </c>
      <c r="E120" s="687" t="s">
        <v>381</v>
      </c>
      <c r="F120" s="687" t="s">
        <v>465</v>
      </c>
      <c r="G120" s="688" t="s">
        <v>486</v>
      </c>
      <c r="H120" s="903" t="s">
        <v>487</v>
      </c>
      <c r="I120" s="903"/>
      <c r="J120" s="687" t="s">
        <v>135</v>
      </c>
    </row>
    <row r="121" spans="1:10" ht="39" customHeight="1">
      <c r="A121" s="694" t="s">
        <v>493</v>
      </c>
      <c r="B121" s="695" t="s">
        <v>779</v>
      </c>
      <c r="C121" s="694">
        <v>4016096</v>
      </c>
      <c r="D121" s="694" t="s">
        <v>494</v>
      </c>
      <c r="E121" s="695">
        <v>5914353</v>
      </c>
      <c r="F121" s="697">
        <v>2.0630099999999998</v>
      </c>
      <c r="G121" s="696" t="s">
        <v>408</v>
      </c>
      <c r="H121" s="910">
        <v>1.49</v>
      </c>
      <c r="I121" s="907"/>
      <c r="J121" s="709">
        <v>3.0739000000000001</v>
      </c>
    </row>
    <row r="122" spans="1:10" ht="19.95" customHeight="1">
      <c r="A122" s="898"/>
      <c r="B122" s="898"/>
      <c r="C122" s="898"/>
      <c r="D122" s="898"/>
      <c r="E122" s="898"/>
      <c r="F122" s="898" t="s">
        <v>495</v>
      </c>
      <c r="G122" s="898"/>
      <c r="H122" s="898"/>
      <c r="I122" s="898"/>
      <c r="J122" s="708">
        <v>3.0739000000000001</v>
      </c>
    </row>
    <row r="123" spans="1:10" ht="19.95" customHeight="1">
      <c r="A123" s="686" t="s">
        <v>856</v>
      </c>
      <c r="B123" s="687" t="s">
        <v>447</v>
      </c>
      <c r="C123" s="686" t="s">
        <v>459</v>
      </c>
      <c r="D123" s="686" t="s">
        <v>857</v>
      </c>
      <c r="E123" s="687" t="s">
        <v>465</v>
      </c>
      <c r="F123" s="687" t="s">
        <v>486</v>
      </c>
      <c r="G123" s="902" t="s">
        <v>858</v>
      </c>
      <c r="H123" s="903"/>
      <c r="I123" s="903"/>
      <c r="J123" s="687" t="s">
        <v>135</v>
      </c>
    </row>
    <row r="124" spans="1:10" ht="19.95" customHeight="1">
      <c r="A124" s="688"/>
      <c r="B124" s="688"/>
      <c r="C124" s="688"/>
      <c r="D124" s="688"/>
      <c r="E124" s="688"/>
      <c r="F124" s="688"/>
      <c r="G124" s="688" t="s">
        <v>692</v>
      </c>
      <c r="H124" s="688" t="s">
        <v>693</v>
      </c>
      <c r="I124" s="688" t="s">
        <v>694</v>
      </c>
      <c r="J124" s="688"/>
    </row>
    <row r="125" spans="1:10" ht="49.95" customHeight="1">
      <c r="A125" s="694" t="s">
        <v>857</v>
      </c>
      <c r="B125" s="695" t="s">
        <v>779</v>
      </c>
      <c r="C125" s="694">
        <v>4016096</v>
      </c>
      <c r="D125" s="694" t="s">
        <v>859</v>
      </c>
      <c r="E125" s="697">
        <v>2.0630099999999998</v>
      </c>
      <c r="F125" s="696" t="s">
        <v>378</v>
      </c>
      <c r="G125" s="695" t="s">
        <v>860</v>
      </c>
      <c r="H125" s="695" t="s">
        <v>861</v>
      </c>
      <c r="I125" s="695" t="s">
        <v>862</v>
      </c>
      <c r="J125" s="709">
        <v>0</v>
      </c>
    </row>
    <row r="126" spans="1:10" ht="19.95" customHeight="1">
      <c r="A126" s="898"/>
      <c r="B126" s="898"/>
      <c r="C126" s="898"/>
      <c r="D126" s="898"/>
      <c r="E126" s="898"/>
      <c r="F126" s="898" t="s">
        <v>863</v>
      </c>
      <c r="G126" s="898"/>
      <c r="H126" s="898"/>
      <c r="I126" s="898"/>
      <c r="J126" s="708">
        <v>0</v>
      </c>
    </row>
    <row r="127" spans="1:10">
      <c r="A127" s="699"/>
      <c r="B127" s="699"/>
      <c r="C127" s="699"/>
      <c r="D127" s="699"/>
      <c r="E127" s="699" t="s">
        <v>780</v>
      </c>
      <c r="F127" s="700">
        <v>0.26124276598843793</v>
      </c>
      <c r="G127" s="699" t="s">
        <v>781</v>
      </c>
      <c r="H127" s="700">
        <v>0</v>
      </c>
      <c r="I127" s="699" t="s">
        <v>782</v>
      </c>
      <c r="J127" s="700">
        <v>0.26124276598843793</v>
      </c>
    </row>
    <row r="128" spans="1:10" ht="14.4" thickBot="1">
      <c r="A128" s="699"/>
      <c r="B128" s="699"/>
      <c r="C128" s="699"/>
      <c r="D128" s="699"/>
      <c r="E128" s="699" t="s">
        <v>783</v>
      </c>
      <c r="F128" s="700">
        <v>2.35</v>
      </c>
      <c r="G128" s="699"/>
      <c r="H128" s="901" t="s">
        <v>784</v>
      </c>
      <c r="I128" s="901"/>
      <c r="J128" s="700">
        <v>13.09</v>
      </c>
    </row>
    <row r="129" spans="1:10" ht="1.2" customHeight="1" thickTop="1">
      <c r="A129" s="701"/>
      <c r="B129" s="701"/>
      <c r="C129" s="701"/>
      <c r="D129" s="701"/>
      <c r="E129" s="701"/>
      <c r="F129" s="701"/>
      <c r="G129" s="701"/>
      <c r="H129" s="701"/>
      <c r="I129" s="701"/>
      <c r="J129" s="701"/>
    </row>
    <row r="130" spans="1:10" ht="18" customHeight="1">
      <c r="A130" s="686" t="s">
        <v>864</v>
      </c>
      <c r="B130" s="687" t="s">
        <v>381</v>
      </c>
      <c r="C130" s="686" t="s">
        <v>447</v>
      </c>
      <c r="D130" s="686" t="s">
        <v>110</v>
      </c>
      <c r="E130" s="904" t="s">
        <v>448</v>
      </c>
      <c r="F130" s="904"/>
      <c r="G130" s="688" t="s">
        <v>449</v>
      </c>
      <c r="H130" s="687" t="s">
        <v>450</v>
      </c>
      <c r="I130" s="687" t="s">
        <v>451</v>
      </c>
      <c r="J130" s="687" t="s">
        <v>283</v>
      </c>
    </row>
    <row r="131" spans="1:10" ht="25.95" customHeight="1">
      <c r="A131" s="689" t="s">
        <v>307</v>
      </c>
      <c r="B131" s="690" t="s">
        <v>865</v>
      </c>
      <c r="C131" s="689" t="s">
        <v>779</v>
      </c>
      <c r="D131" s="689" t="s">
        <v>439</v>
      </c>
      <c r="E131" s="905" t="s">
        <v>115</v>
      </c>
      <c r="F131" s="905"/>
      <c r="G131" s="691" t="s">
        <v>378</v>
      </c>
      <c r="H131" s="692">
        <v>1</v>
      </c>
      <c r="I131" s="693">
        <v>0.94</v>
      </c>
      <c r="J131" s="693">
        <v>0.94</v>
      </c>
    </row>
    <row r="132" spans="1:10" ht="15" customHeight="1">
      <c r="A132" s="904" t="s">
        <v>341</v>
      </c>
      <c r="B132" s="903" t="s">
        <v>381</v>
      </c>
      <c r="C132" s="904" t="s">
        <v>447</v>
      </c>
      <c r="D132" s="904" t="s">
        <v>464</v>
      </c>
      <c r="E132" s="903" t="s">
        <v>465</v>
      </c>
      <c r="F132" s="902" t="s">
        <v>466</v>
      </c>
      <c r="G132" s="903"/>
      <c r="H132" s="902" t="s">
        <v>467</v>
      </c>
      <c r="I132" s="903"/>
      <c r="J132" s="903" t="s">
        <v>135</v>
      </c>
    </row>
    <row r="133" spans="1:10" ht="15" customHeight="1">
      <c r="A133" s="903"/>
      <c r="B133" s="903"/>
      <c r="C133" s="903"/>
      <c r="D133" s="903"/>
      <c r="E133" s="903"/>
      <c r="F133" s="687" t="s">
        <v>468</v>
      </c>
      <c r="G133" s="687" t="s">
        <v>469</v>
      </c>
      <c r="H133" s="687" t="s">
        <v>468</v>
      </c>
      <c r="I133" s="687" t="s">
        <v>469</v>
      </c>
      <c r="J133" s="903"/>
    </row>
    <row r="134" spans="1:10" ht="25.95" customHeight="1">
      <c r="A134" s="702" t="s">
        <v>459</v>
      </c>
      <c r="B134" s="703" t="s">
        <v>261</v>
      </c>
      <c r="C134" s="702" t="s">
        <v>779</v>
      </c>
      <c r="D134" s="702" t="s">
        <v>496</v>
      </c>
      <c r="E134" s="705">
        <v>1</v>
      </c>
      <c r="F134" s="706">
        <v>1</v>
      </c>
      <c r="G134" s="706">
        <v>0</v>
      </c>
      <c r="H134" s="707">
        <v>286.62299999999999</v>
      </c>
      <c r="I134" s="707">
        <v>87.837299999999999</v>
      </c>
      <c r="J134" s="707">
        <v>286.62299999999999</v>
      </c>
    </row>
    <row r="135" spans="1:10" ht="19.95" customHeight="1">
      <c r="A135" s="898"/>
      <c r="B135" s="898"/>
      <c r="C135" s="898"/>
      <c r="D135" s="898"/>
      <c r="E135" s="898"/>
      <c r="F135" s="898" t="s">
        <v>471</v>
      </c>
      <c r="G135" s="898"/>
      <c r="H135" s="898"/>
      <c r="I135" s="898"/>
      <c r="J135" s="708">
        <v>286.62299999999999</v>
      </c>
    </row>
    <row r="136" spans="1:10" ht="19.95" customHeight="1">
      <c r="A136" s="898"/>
      <c r="B136" s="898"/>
      <c r="C136" s="898"/>
      <c r="D136" s="898"/>
      <c r="E136" s="898"/>
      <c r="F136" s="898" t="s">
        <v>475</v>
      </c>
      <c r="G136" s="898"/>
      <c r="H136" s="898"/>
      <c r="I136" s="898"/>
      <c r="J136" s="708">
        <v>286.62299999999999</v>
      </c>
    </row>
    <row r="137" spans="1:10" ht="19.95" customHeight="1">
      <c r="A137" s="898"/>
      <c r="B137" s="898"/>
      <c r="C137" s="898"/>
      <c r="D137" s="898"/>
      <c r="E137" s="898"/>
      <c r="F137" s="898" t="s">
        <v>476</v>
      </c>
      <c r="G137" s="898"/>
      <c r="H137" s="898"/>
      <c r="I137" s="898"/>
      <c r="J137" s="708">
        <v>1.7299999999999999E-2</v>
      </c>
    </row>
    <row r="138" spans="1:10" ht="19.95" customHeight="1">
      <c r="A138" s="898"/>
      <c r="B138" s="898"/>
      <c r="C138" s="898"/>
      <c r="D138" s="898"/>
      <c r="E138" s="898"/>
      <c r="F138" s="898" t="s">
        <v>477</v>
      </c>
      <c r="G138" s="898"/>
      <c r="H138" s="898"/>
      <c r="I138" s="898"/>
      <c r="J138" s="708">
        <v>1.5900000000000001E-2</v>
      </c>
    </row>
    <row r="139" spans="1:10" ht="19.95" customHeight="1">
      <c r="A139" s="898"/>
      <c r="B139" s="898"/>
      <c r="C139" s="898"/>
      <c r="D139" s="898"/>
      <c r="E139" s="898"/>
      <c r="F139" s="898" t="s">
        <v>478</v>
      </c>
      <c r="G139" s="898"/>
      <c r="H139" s="898"/>
      <c r="I139" s="898"/>
      <c r="J139" s="708">
        <v>311.25</v>
      </c>
    </row>
    <row r="140" spans="1:10" ht="19.95" customHeight="1">
      <c r="A140" s="898"/>
      <c r="B140" s="898"/>
      <c r="C140" s="898"/>
      <c r="D140" s="898"/>
      <c r="E140" s="898"/>
      <c r="F140" s="898" t="s">
        <v>479</v>
      </c>
      <c r="G140" s="898"/>
      <c r="H140" s="898"/>
      <c r="I140" s="898"/>
      <c r="J140" s="708">
        <v>0.92090000000000005</v>
      </c>
    </row>
    <row r="141" spans="1:10">
      <c r="A141" s="699"/>
      <c r="B141" s="699"/>
      <c r="C141" s="699"/>
      <c r="D141" s="699"/>
      <c r="E141" s="699" t="s">
        <v>780</v>
      </c>
      <c r="F141" s="700">
        <v>0</v>
      </c>
      <c r="G141" s="699" t="s">
        <v>781</v>
      </c>
      <c r="H141" s="700">
        <v>0</v>
      </c>
      <c r="I141" s="699" t="s">
        <v>782</v>
      </c>
      <c r="J141" s="700">
        <v>0</v>
      </c>
    </row>
    <row r="142" spans="1:10" ht="14.4" thickBot="1">
      <c r="A142" s="699"/>
      <c r="B142" s="699"/>
      <c r="C142" s="699"/>
      <c r="D142" s="699"/>
      <c r="E142" s="699" t="s">
        <v>783</v>
      </c>
      <c r="F142" s="700">
        <v>0.2</v>
      </c>
      <c r="G142" s="699"/>
      <c r="H142" s="901" t="s">
        <v>784</v>
      </c>
      <c r="I142" s="901"/>
      <c r="J142" s="700">
        <v>1.1399999999999999</v>
      </c>
    </row>
    <row r="143" spans="1:10" ht="1.2" customHeight="1" thickTop="1">
      <c r="A143" s="701"/>
      <c r="B143" s="701"/>
      <c r="C143" s="701"/>
      <c r="D143" s="701"/>
      <c r="E143" s="701"/>
      <c r="F143" s="701"/>
      <c r="G143" s="701"/>
      <c r="H143" s="701"/>
      <c r="I143" s="701"/>
      <c r="J143" s="701"/>
    </row>
    <row r="144" spans="1:10" ht="18" customHeight="1">
      <c r="A144" s="686" t="s">
        <v>778</v>
      </c>
      <c r="B144" s="687" t="s">
        <v>381</v>
      </c>
      <c r="C144" s="686" t="s">
        <v>447</v>
      </c>
      <c r="D144" s="686" t="s">
        <v>110</v>
      </c>
      <c r="E144" s="904" t="s">
        <v>448</v>
      </c>
      <c r="F144" s="904"/>
      <c r="G144" s="688" t="s">
        <v>449</v>
      </c>
      <c r="H144" s="687" t="s">
        <v>450</v>
      </c>
      <c r="I144" s="687" t="s">
        <v>451</v>
      </c>
      <c r="J144" s="687" t="s">
        <v>283</v>
      </c>
    </row>
    <row r="145" spans="1:10" ht="25.95" customHeight="1">
      <c r="A145" s="689" t="s">
        <v>307</v>
      </c>
      <c r="B145" s="690" t="s">
        <v>866</v>
      </c>
      <c r="C145" s="689" t="s">
        <v>779</v>
      </c>
      <c r="D145" s="689" t="s">
        <v>407</v>
      </c>
      <c r="E145" s="905" t="s">
        <v>115</v>
      </c>
      <c r="F145" s="905"/>
      <c r="G145" s="691" t="s">
        <v>378</v>
      </c>
      <c r="H145" s="692">
        <v>1</v>
      </c>
      <c r="I145" s="693">
        <v>1.59</v>
      </c>
      <c r="J145" s="693">
        <v>1.59</v>
      </c>
    </row>
    <row r="146" spans="1:10" ht="15" customHeight="1">
      <c r="A146" s="904" t="s">
        <v>341</v>
      </c>
      <c r="B146" s="903" t="s">
        <v>381</v>
      </c>
      <c r="C146" s="904" t="s">
        <v>447</v>
      </c>
      <c r="D146" s="904" t="s">
        <v>464</v>
      </c>
      <c r="E146" s="903" t="s">
        <v>465</v>
      </c>
      <c r="F146" s="902" t="s">
        <v>466</v>
      </c>
      <c r="G146" s="903"/>
      <c r="H146" s="902" t="s">
        <v>467</v>
      </c>
      <c r="I146" s="903"/>
      <c r="J146" s="903" t="s">
        <v>135</v>
      </c>
    </row>
    <row r="147" spans="1:10" ht="15" customHeight="1">
      <c r="A147" s="903"/>
      <c r="B147" s="903"/>
      <c r="C147" s="903"/>
      <c r="D147" s="903"/>
      <c r="E147" s="903"/>
      <c r="F147" s="687" t="s">
        <v>468</v>
      </c>
      <c r="G147" s="687" t="s">
        <v>469</v>
      </c>
      <c r="H147" s="687" t="s">
        <v>468</v>
      </c>
      <c r="I147" s="687" t="s">
        <v>469</v>
      </c>
      <c r="J147" s="903"/>
    </row>
    <row r="148" spans="1:10" ht="25.95" customHeight="1">
      <c r="A148" s="702" t="s">
        <v>459</v>
      </c>
      <c r="B148" s="703" t="s">
        <v>417</v>
      </c>
      <c r="C148" s="702" t="s">
        <v>779</v>
      </c>
      <c r="D148" s="702" t="s">
        <v>419</v>
      </c>
      <c r="E148" s="705">
        <v>1</v>
      </c>
      <c r="F148" s="706">
        <v>1</v>
      </c>
      <c r="G148" s="706">
        <v>0</v>
      </c>
      <c r="H148" s="707">
        <v>324.65370000000001</v>
      </c>
      <c r="I148" s="707">
        <v>82.2761</v>
      </c>
      <c r="J148" s="707">
        <v>324.65370000000001</v>
      </c>
    </row>
    <row r="149" spans="1:10" ht="19.95" customHeight="1">
      <c r="A149" s="898"/>
      <c r="B149" s="898"/>
      <c r="C149" s="898"/>
      <c r="D149" s="898"/>
      <c r="E149" s="898"/>
      <c r="F149" s="898" t="s">
        <v>471</v>
      </c>
      <c r="G149" s="898"/>
      <c r="H149" s="898"/>
      <c r="I149" s="898"/>
      <c r="J149" s="708">
        <v>324.65370000000001</v>
      </c>
    </row>
    <row r="150" spans="1:10" ht="19.95" customHeight="1">
      <c r="A150" s="898"/>
      <c r="B150" s="898"/>
      <c r="C150" s="898"/>
      <c r="D150" s="898"/>
      <c r="E150" s="898"/>
      <c r="F150" s="898" t="s">
        <v>475</v>
      </c>
      <c r="G150" s="898"/>
      <c r="H150" s="898"/>
      <c r="I150" s="898"/>
      <c r="J150" s="708">
        <v>324.65370000000001</v>
      </c>
    </row>
    <row r="151" spans="1:10" ht="19.95" customHeight="1">
      <c r="A151" s="898"/>
      <c r="B151" s="898"/>
      <c r="C151" s="898"/>
      <c r="D151" s="898"/>
      <c r="E151" s="898"/>
      <c r="F151" s="898" t="s">
        <v>476</v>
      </c>
      <c r="G151" s="898"/>
      <c r="H151" s="898"/>
      <c r="I151" s="898"/>
      <c r="J151" s="708">
        <v>1.7299999999999999E-2</v>
      </c>
    </row>
    <row r="152" spans="1:10" ht="19.95" customHeight="1">
      <c r="A152" s="898"/>
      <c r="B152" s="898"/>
      <c r="C152" s="898"/>
      <c r="D152" s="898"/>
      <c r="E152" s="898"/>
      <c r="F152" s="898" t="s">
        <v>477</v>
      </c>
      <c r="G152" s="898"/>
      <c r="H152" s="898"/>
      <c r="I152" s="898"/>
      <c r="J152" s="708">
        <v>2.7E-2</v>
      </c>
    </row>
    <row r="153" spans="1:10" ht="19.95" customHeight="1">
      <c r="A153" s="898"/>
      <c r="B153" s="898"/>
      <c r="C153" s="898"/>
      <c r="D153" s="898"/>
      <c r="E153" s="898"/>
      <c r="F153" s="898" t="s">
        <v>478</v>
      </c>
      <c r="G153" s="898"/>
      <c r="H153" s="898"/>
      <c r="I153" s="898"/>
      <c r="J153" s="708">
        <v>207.5</v>
      </c>
    </row>
    <row r="154" spans="1:10" ht="19.95" customHeight="1">
      <c r="A154" s="898"/>
      <c r="B154" s="898"/>
      <c r="C154" s="898"/>
      <c r="D154" s="898"/>
      <c r="E154" s="898"/>
      <c r="F154" s="898" t="s">
        <v>479</v>
      </c>
      <c r="G154" s="898"/>
      <c r="H154" s="898"/>
      <c r="I154" s="898"/>
      <c r="J154" s="708">
        <v>1.5646</v>
      </c>
    </row>
    <row r="155" spans="1:10">
      <c r="A155" s="699"/>
      <c r="B155" s="699"/>
      <c r="C155" s="699"/>
      <c r="D155" s="699"/>
      <c r="E155" s="699" t="s">
        <v>780</v>
      </c>
      <c r="F155" s="700">
        <v>0</v>
      </c>
      <c r="G155" s="699" t="s">
        <v>781</v>
      </c>
      <c r="H155" s="700">
        <v>0</v>
      </c>
      <c r="I155" s="699" t="s">
        <v>782</v>
      </c>
      <c r="J155" s="700">
        <v>0</v>
      </c>
    </row>
    <row r="156" spans="1:10" ht="14.4" thickBot="1">
      <c r="A156" s="699"/>
      <c r="B156" s="699"/>
      <c r="C156" s="699"/>
      <c r="D156" s="699"/>
      <c r="E156" s="699" t="s">
        <v>783</v>
      </c>
      <c r="F156" s="700">
        <v>0.34</v>
      </c>
      <c r="G156" s="699"/>
      <c r="H156" s="901" t="s">
        <v>784</v>
      </c>
      <c r="I156" s="901"/>
      <c r="J156" s="700">
        <v>1.93</v>
      </c>
    </row>
    <row r="157" spans="1:10" ht="1.2" customHeight="1" thickTop="1">
      <c r="A157" s="701"/>
      <c r="B157" s="701"/>
      <c r="C157" s="701"/>
      <c r="D157" s="701"/>
      <c r="E157" s="701"/>
      <c r="F157" s="701"/>
      <c r="G157" s="701"/>
      <c r="H157" s="701"/>
      <c r="I157" s="701"/>
      <c r="J157" s="701"/>
    </row>
    <row r="158" spans="1:10" ht="18" customHeight="1">
      <c r="A158" s="686" t="s">
        <v>867</v>
      </c>
      <c r="B158" s="687" t="s">
        <v>381</v>
      </c>
      <c r="C158" s="686" t="s">
        <v>447</v>
      </c>
      <c r="D158" s="686" t="s">
        <v>110</v>
      </c>
      <c r="E158" s="904" t="s">
        <v>448</v>
      </c>
      <c r="F158" s="904"/>
      <c r="G158" s="688" t="s">
        <v>449</v>
      </c>
      <c r="H158" s="687" t="s">
        <v>450</v>
      </c>
      <c r="I158" s="687" t="s">
        <v>451</v>
      </c>
      <c r="J158" s="687" t="s">
        <v>283</v>
      </c>
    </row>
    <row r="159" spans="1:10" ht="24" customHeight="1">
      <c r="A159" s="689" t="s">
        <v>307</v>
      </c>
      <c r="B159" s="690" t="s">
        <v>868</v>
      </c>
      <c r="C159" s="689" t="s">
        <v>426</v>
      </c>
      <c r="D159" s="689" t="s">
        <v>379</v>
      </c>
      <c r="E159" s="905" t="s">
        <v>869</v>
      </c>
      <c r="F159" s="905"/>
      <c r="G159" s="691" t="s">
        <v>834</v>
      </c>
      <c r="H159" s="692">
        <v>1</v>
      </c>
      <c r="I159" s="693">
        <v>0.35</v>
      </c>
      <c r="J159" s="693">
        <v>0.35</v>
      </c>
    </row>
    <row r="160" spans="1:10" ht="24" customHeight="1">
      <c r="A160" s="702" t="s">
        <v>459</v>
      </c>
      <c r="B160" s="703" t="s">
        <v>870</v>
      </c>
      <c r="C160" s="702" t="s">
        <v>779</v>
      </c>
      <c r="D160" s="702" t="s">
        <v>415</v>
      </c>
      <c r="E160" s="906" t="s">
        <v>790</v>
      </c>
      <c r="F160" s="906"/>
      <c r="G160" s="704" t="s">
        <v>534</v>
      </c>
      <c r="H160" s="705">
        <v>5.9999999999999995E-4</v>
      </c>
      <c r="I160" s="706">
        <v>275.83580000000001</v>
      </c>
      <c r="J160" s="706">
        <v>0.16</v>
      </c>
    </row>
    <row r="161" spans="1:10" ht="24" customHeight="1">
      <c r="A161" s="702" t="s">
        <v>459</v>
      </c>
      <c r="B161" s="703" t="s">
        <v>870</v>
      </c>
      <c r="C161" s="702" t="s">
        <v>779</v>
      </c>
      <c r="D161" s="702" t="s">
        <v>415</v>
      </c>
      <c r="E161" s="906" t="s">
        <v>790</v>
      </c>
      <c r="F161" s="906"/>
      <c r="G161" s="704" t="s">
        <v>534</v>
      </c>
      <c r="H161" s="705">
        <v>5.9999999999999995E-4</v>
      </c>
      <c r="I161" s="706">
        <v>275.83580000000001</v>
      </c>
      <c r="J161" s="706">
        <v>0.16</v>
      </c>
    </row>
    <row r="162" spans="1:10" ht="24" customHeight="1">
      <c r="A162" s="702" t="s">
        <v>459</v>
      </c>
      <c r="B162" s="703" t="s">
        <v>871</v>
      </c>
      <c r="C162" s="702" t="s">
        <v>779</v>
      </c>
      <c r="D162" s="702" t="s">
        <v>549</v>
      </c>
      <c r="E162" s="906" t="s">
        <v>472</v>
      </c>
      <c r="F162" s="906"/>
      <c r="G162" s="704" t="s">
        <v>85</v>
      </c>
      <c r="H162" s="705">
        <v>2E-3</v>
      </c>
      <c r="I162" s="706">
        <v>19.4495</v>
      </c>
      <c r="J162" s="706">
        <v>0.03</v>
      </c>
    </row>
    <row r="163" spans="1:10">
      <c r="A163" s="699"/>
      <c r="B163" s="699"/>
      <c r="C163" s="699"/>
      <c r="D163" s="699"/>
      <c r="E163" s="699" t="s">
        <v>780</v>
      </c>
      <c r="F163" s="700">
        <v>0.03</v>
      </c>
      <c r="G163" s="699" t="s">
        <v>781</v>
      </c>
      <c r="H163" s="700">
        <v>0</v>
      </c>
      <c r="I163" s="699" t="s">
        <v>782</v>
      </c>
      <c r="J163" s="700">
        <v>0.03</v>
      </c>
    </row>
    <row r="164" spans="1:10" ht="14.4" thickBot="1">
      <c r="A164" s="699"/>
      <c r="B164" s="699"/>
      <c r="C164" s="699"/>
      <c r="D164" s="699"/>
      <c r="E164" s="699" t="s">
        <v>783</v>
      </c>
      <c r="F164" s="700">
        <v>7.0000000000000007E-2</v>
      </c>
      <c r="G164" s="699"/>
      <c r="H164" s="901" t="s">
        <v>784</v>
      </c>
      <c r="I164" s="901"/>
      <c r="J164" s="700">
        <v>0.42</v>
      </c>
    </row>
    <row r="165" spans="1:10" ht="1.2" customHeight="1" thickTop="1">
      <c r="A165" s="701"/>
      <c r="B165" s="701"/>
      <c r="C165" s="701"/>
      <c r="D165" s="701"/>
      <c r="E165" s="701"/>
      <c r="F165" s="701"/>
      <c r="G165" s="701"/>
      <c r="H165" s="701"/>
      <c r="I165" s="701"/>
      <c r="J165" s="701"/>
    </row>
    <row r="166" spans="1:10" ht="49.95" customHeight="1">
      <c r="A166" s="908" t="s">
        <v>872</v>
      </c>
      <c r="B166" s="909"/>
      <c r="C166" s="909"/>
      <c r="D166" s="909"/>
      <c r="E166" s="909"/>
      <c r="F166" s="909"/>
      <c r="G166" s="909"/>
      <c r="H166" s="909"/>
      <c r="I166" s="909"/>
      <c r="J166" s="909"/>
    </row>
    <row r="167" spans="1:10" ht="18" customHeight="1">
      <c r="A167" s="686"/>
      <c r="B167" s="687" t="s">
        <v>381</v>
      </c>
      <c r="C167" s="686" t="s">
        <v>447</v>
      </c>
      <c r="D167" s="686" t="s">
        <v>110</v>
      </c>
      <c r="E167" s="904" t="s">
        <v>448</v>
      </c>
      <c r="F167" s="904"/>
      <c r="G167" s="688" t="s">
        <v>449</v>
      </c>
      <c r="H167" s="687" t="s">
        <v>450</v>
      </c>
      <c r="I167" s="687" t="s">
        <v>451</v>
      </c>
      <c r="J167" s="687" t="s">
        <v>283</v>
      </c>
    </row>
    <row r="168" spans="1:10" ht="39" customHeight="1">
      <c r="A168" s="689" t="s">
        <v>307</v>
      </c>
      <c r="B168" s="690" t="s">
        <v>873</v>
      </c>
      <c r="C168" s="689" t="s">
        <v>779</v>
      </c>
      <c r="D168" s="689" t="s">
        <v>494</v>
      </c>
      <c r="E168" s="905" t="s">
        <v>115</v>
      </c>
      <c r="F168" s="905"/>
      <c r="G168" s="691" t="s">
        <v>408</v>
      </c>
      <c r="H168" s="692">
        <v>1</v>
      </c>
      <c r="I168" s="693">
        <v>1.49</v>
      </c>
      <c r="J168" s="693">
        <v>1.49</v>
      </c>
    </row>
    <row r="169" spans="1:10" ht="15" customHeight="1">
      <c r="A169" s="904" t="s">
        <v>341</v>
      </c>
      <c r="B169" s="903" t="s">
        <v>381</v>
      </c>
      <c r="C169" s="904" t="s">
        <v>447</v>
      </c>
      <c r="D169" s="904" t="s">
        <v>464</v>
      </c>
      <c r="E169" s="903" t="s">
        <v>465</v>
      </c>
      <c r="F169" s="902" t="s">
        <v>466</v>
      </c>
      <c r="G169" s="903"/>
      <c r="H169" s="902" t="s">
        <v>467</v>
      </c>
      <c r="I169" s="903"/>
      <c r="J169" s="903" t="s">
        <v>135</v>
      </c>
    </row>
    <row r="170" spans="1:10" ht="15" customHeight="1">
      <c r="A170" s="903"/>
      <c r="B170" s="903"/>
      <c r="C170" s="903"/>
      <c r="D170" s="903"/>
      <c r="E170" s="903"/>
      <c r="F170" s="687" t="s">
        <v>468</v>
      </c>
      <c r="G170" s="687" t="s">
        <v>469</v>
      </c>
      <c r="H170" s="687" t="s">
        <v>468</v>
      </c>
      <c r="I170" s="687" t="s">
        <v>469</v>
      </c>
      <c r="J170" s="903"/>
    </row>
    <row r="171" spans="1:10" ht="25.95" customHeight="1">
      <c r="A171" s="702" t="s">
        <v>459</v>
      </c>
      <c r="B171" s="703" t="s">
        <v>603</v>
      </c>
      <c r="C171" s="702" t="s">
        <v>779</v>
      </c>
      <c r="D171" s="702" t="s">
        <v>604</v>
      </c>
      <c r="E171" s="705">
        <v>4</v>
      </c>
      <c r="F171" s="706">
        <v>0.79</v>
      </c>
      <c r="G171" s="706">
        <v>0.21</v>
      </c>
      <c r="H171" s="707">
        <v>184.9041</v>
      </c>
      <c r="I171" s="707">
        <v>70.336799999999997</v>
      </c>
      <c r="J171" s="707">
        <v>643.37990000000002</v>
      </c>
    </row>
    <row r="172" spans="1:10" ht="19.95" customHeight="1">
      <c r="A172" s="898"/>
      <c r="B172" s="898"/>
      <c r="C172" s="898"/>
      <c r="D172" s="898"/>
      <c r="E172" s="898"/>
      <c r="F172" s="898" t="s">
        <v>471</v>
      </c>
      <c r="G172" s="898"/>
      <c r="H172" s="898"/>
      <c r="I172" s="898"/>
      <c r="J172" s="708">
        <v>643.37990000000002</v>
      </c>
    </row>
    <row r="173" spans="1:10" ht="19.95" customHeight="1">
      <c r="A173" s="898"/>
      <c r="B173" s="898"/>
      <c r="C173" s="898"/>
      <c r="D173" s="898"/>
      <c r="E173" s="898"/>
      <c r="F173" s="898" t="s">
        <v>475</v>
      </c>
      <c r="G173" s="898"/>
      <c r="H173" s="898"/>
      <c r="I173" s="898"/>
      <c r="J173" s="708">
        <v>643.37990000000002</v>
      </c>
    </row>
    <row r="174" spans="1:10" ht="19.95" customHeight="1">
      <c r="A174" s="898"/>
      <c r="B174" s="898"/>
      <c r="C174" s="898"/>
      <c r="D174" s="898"/>
      <c r="E174" s="898"/>
      <c r="F174" s="898" t="s">
        <v>476</v>
      </c>
      <c r="G174" s="898"/>
      <c r="H174" s="898"/>
      <c r="I174" s="898"/>
      <c r="J174" s="708">
        <v>0</v>
      </c>
    </row>
    <row r="175" spans="1:10" ht="19.95" customHeight="1">
      <c r="A175" s="898"/>
      <c r="B175" s="898"/>
      <c r="C175" s="898"/>
      <c r="D175" s="898"/>
      <c r="E175" s="898"/>
      <c r="F175" s="898" t="s">
        <v>477</v>
      </c>
      <c r="G175" s="898"/>
      <c r="H175" s="898"/>
      <c r="I175" s="898"/>
      <c r="J175" s="708">
        <v>0</v>
      </c>
    </row>
    <row r="176" spans="1:10" ht="19.95" customHeight="1">
      <c r="A176" s="898"/>
      <c r="B176" s="898"/>
      <c r="C176" s="898"/>
      <c r="D176" s="898"/>
      <c r="E176" s="898"/>
      <c r="F176" s="898" t="s">
        <v>478</v>
      </c>
      <c r="G176" s="898"/>
      <c r="H176" s="898"/>
      <c r="I176" s="898"/>
      <c r="J176" s="708">
        <v>431.6</v>
      </c>
    </row>
    <row r="177" spans="1:10" ht="19.95" customHeight="1">
      <c r="A177" s="898"/>
      <c r="B177" s="898"/>
      <c r="C177" s="898"/>
      <c r="D177" s="898"/>
      <c r="E177" s="898"/>
      <c r="F177" s="898" t="s">
        <v>479</v>
      </c>
      <c r="G177" s="898"/>
      <c r="H177" s="898"/>
      <c r="I177" s="898"/>
      <c r="J177" s="708">
        <v>1.4906999999999999</v>
      </c>
    </row>
    <row r="178" spans="1:10">
      <c r="A178" s="699"/>
      <c r="B178" s="699"/>
      <c r="C178" s="699"/>
      <c r="D178" s="699"/>
      <c r="E178" s="699" t="s">
        <v>780</v>
      </c>
      <c r="F178" s="700">
        <v>0</v>
      </c>
      <c r="G178" s="699" t="s">
        <v>781</v>
      </c>
      <c r="H178" s="700">
        <v>0</v>
      </c>
      <c r="I178" s="699" t="s">
        <v>782</v>
      </c>
      <c r="J178" s="700">
        <v>0</v>
      </c>
    </row>
    <row r="179" spans="1:10" ht="14.4" thickBot="1">
      <c r="A179" s="699"/>
      <c r="B179" s="699"/>
      <c r="C179" s="699"/>
      <c r="D179" s="699"/>
      <c r="E179" s="699" t="s">
        <v>783</v>
      </c>
      <c r="F179" s="700">
        <v>0.32</v>
      </c>
      <c r="G179" s="699"/>
      <c r="H179" s="901" t="s">
        <v>784</v>
      </c>
      <c r="I179" s="901"/>
      <c r="J179" s="700">
        <v>1.81</v>
      </c>
    </row>
    <row r="180" spans="1:10" ht="1.2" customHeight="1" thickTop="1">
      <c r="A180" s="701"/>
      <c r="B180" s="701"/>
      <c r="C180" s="701"/>
      <c r="D180" s="701"/>
      <c r="E180" s="701"/>
      <c r="F180" s="701"/>
      <c r="G180" s="701"/>
      <c r="H180" s="701"/>
      <c r="I180" s="701"/>
      <c r="J180" s="701"/>
    </row>
    <row r="181" spans="1:10" ht="18" customHeight="1">
      <c r="A181" s="686"/>
      <c r="B181" s="687" t="s">
        <v>381</v>
      </c>
      <c r="C181" s="686" t="s">
        <v>447</v>
      </c>
      <c r="D181" s="686" t="s">
        <v>110</v>
      </c>
      <c r="E181" s="904" t="s">
        <v>448</v>
      </c>
      <c r="F181" s="904"/>
      <c r="G181" s="688" t="s">
        <v>449</v>
      </c>
      <c r="H181" s="687" t="s">
        <v>450</v>
      </c>
      <c r="I181" s="687" t="s">
        <v>451</v>
      </c>
      <c r="J181" s="687" t="s">
        <v>283</v>
      </c>
    </row>
    <row r="182" spans="1:10" ht="24" customHeight="1">
      <c r="A182" s="689" t="s">
        <v>307</v>
      </c>
      <c r="B182" s="690" t="s">
        <v>829</v>
      </c>
      <c r="C182" s="689" t="s">
        <v>454</v>
      </c>
      <c r="D182" s="689" t="s">
        <v>317</v>
      </c>
      <c r="E182" s="905" t="s">
        <v>455</v>
      </c>
      <c r="F182" s="905"/>
      <c r="G182" s="691" t="s">
        <v>303</v>
      </c>
      <c r="H182" s="692">
        <v>1</v>
      </c>
      <c r="I182" s="693">
        <v>21.43</v>
      </c>
      <c r="J182" s="693">
        <v>21.43</v>
      </c>
    </row>
    <row r="183" spans="1:10" ht="25.95" customHeight="1">
      <c r="A183" s="694" t="s">
        <v>453</v>
      </c>
      <c r="B183" s="695" t="s">
        <v>874</v>
      </c>
      <c r="C183" s="694" t="s">
        <v>454</v>
      </c>
      <c r="D183" s="694" t="s">
        <v>544</v>
      </c>
      <c r="E183" s="907" t="s">
        <v>455</v>
      </c>
      <c r="F183" s="907"/>
      <c r="G183" s="696" t="s">
        <v>303</v>
      </c>
      <c r="H183" s="697">
        <v>1</v>
      </c>
      <c r="I183" s="698">
        <v>0.11</v>
      </c>
      <c r="J183" s="698">
        <v>0.11</v>
      </c>
    </row>
    <row r="184" spans="1:10" ht="24" customHeight="1">
      <c r="A184" s="702" t="s">
        <v>459</v>
      </c>
      <c r="B184" s="703" t="s">
        <v>875</v>
      </c>
      <c r="C184" s="702" t="s">
        <v>454</v>
      </c>
      <c r="D184" s="702" t="s">
        <v>747</v>
      </c>
      <c r="E184" s="906" t="s">
        <v>472</v>
      </c>
      <c r="F184" s="906"/>
      <c r="G184" s="704" t="s">
        <v>303</v>
      </c>
      <c r="H184" s="705">
        <v>1</v>
      </c>
      <c r="I184" s="706">
        <v>19.09</v>
      </c>
      <c r="J184" s="706">
        <v>19.09</v>
      </c>
    </row>
    <row r="185" spans="1:10" ht="25.95" customHeight="1">
      <c r="A185" s="702" t="s">
        <v>459</v>
      </c>
      <c r="B185" s="703" t="s">
        <v>876</v>
      </c>
      <c r="C185" s="702" t="s">
        <v>454</v>
      </c>
      <c r="D185" s="702" t="s">
        <v>761</v>
      </c>
      <c r="E185" s="906" t="s">
        <v>877</v>
      </c>
      <c r="F185" s="906"/>
      <c r="G185" s="704" t="s">
        <v>303</v>
      </c>
      <c r="H185" s="705">
        <v>1</v>
      </c>
      <c r="I185" s="706">
        <v>1.34</v>
      </c>
      <c r="J185" s="706">
        <v>1.34</v>
      </c>
    </row>
    <row r="186" spans="1:10" ht="25.95" customHeight="1">
      <c r="A186" s="702" t="s">
        <v>459</v>
      </c>
      <c r="B186" s="703" t="s">
        <v>878</v>
      </c>
      <c r="C186" s="702" t="s">
        <v>454</v>
      </c>
      <c r="D186" s="702" t="s">
        <v>770</v>
      </c>
      <c r="E186" s="906" t="s">
        <v>879</v>
      </c>
      <c r="F186" s="906"/>
      <c r="G186" s="704" t="s">
        <v>303</v>
      </c>
      <c r="H186" s="705">
        <v>1</v>
      </c>
      <c r="I186" s="706">
        <v>0.04</v>
      </c>
      <c r="J186" s="706">
        <v>0.04</v>
      </c>
    </row>
    <row r="187" spans="1:10" ht="25.95" customHeight="1">
      <c r="A187" s="702" t="s">
        <v>459</v>
      </c>
      <c r="B187" s="703" t="s">
        <v>880</v>
      </c>
      <c r="C187" s="702" t="s">
        <v>454</v>
      </c>
      <c r="D187" s="702" t="s">
        <v>762</v>
      </c>
      <c r="E187" s="906" t="s">
        <v>790</v>
      </c>
      <c r="F187" s="906"/>
      <c r="G187" s="704" t="s">
        <v>303</v>
      </c>
      <c r="H187" s="705">
        <v>1</v>
      </c>
      <c r="I187" s="706">
        <v>0.06</v>
      </c>
      <c r="J187" s="706">
        <v>0.06</v>
      </c>
    </row>
    <row r="188" spans="1:10" ht="25.95" customHeight="1">
      <c r="A188" s="702" t="s">
        <v>459</v>
      </c>
      <c r="B188" s="703" t="s">
        <v>881</v>
      </c>
      <c r="C188" s="702" t="s">
        <v>454</v>
      </c>
      <c r="D188" s="702" t="s">
        <v>755</v>
      </c>
      <c r="E188" s="906" t="s">
        <v>790</v>
      </c>
      <c r="F188" s="906"/>
      <c r="G188" s="704" t="s">
        <v>303</v>
      </c>
      <c r="H188" s="705">
        <v>1</v>
      </c>
      <c r="I188" s="706">
        <v>0.79</v>
      </c>
      <c r="J188" s="706">
        <v>0.79</v>
      </c>
    </row>
    <row r="189" spans="1:10">
      <c r="A189" s="699"/>
      <c r="B189" s="699"/>
      <c r="C189" s="699"/>
      <c r="D189" s="699"/>
      <c r="E189" s="699" t="s">
        <v>780</v>
      </c>
      <c r="F189" s="700">
        <v>19.2</v>
      </c>
      <c r="G189" s="699" t="s">
        <v>781</v>
      </c>
      <c r="H189" s="700">
        <v>0</v>
      </c>
      <c r="I189" s="699" t="s">
        <v>782</v>
      </c>
      <c r="J189" s="700">
        <v>19.2</v>
      </c>
    </row>
    <row r="190" spans="1:10" ht="14.4" thickBot="1">
      <c r="A190" s="699"/>
      <c r="B190" s="699"/>
      <c r="C190" s="699"/>
      <c r="D190" s="699"/>
      <c r="E190" s="699" t="s">
        <v>783</v>
      </c>
      <c r="F190" s="700">
        <v>4.7</v>
      </c>
      <c r="G190" s="699"/>
      <c r="H190" s="901" t="s">
        <v>784</v>
      </c>
      <c r="I190" s="901"/>
      <c r="J190" s="700">
        <v>26.13</v>
      </c>
    </row>
    <row r="191" spans="1:10" ht="1.2" customHeight="1" thickTop="1">
      <c r="A191" s="701"/>
      <c r="B191" s="701"/>
      <c r="C191" s="701"/>
      <c r="D191" s="701"/>
      <c r="E191" s="701"/>
      <c r="F191" s="701"/>
      <c r="G191" s="701"/>
      <c r="H191" s="701"/>
      <c r="I191" s="701"/>
      <c r="J191" s="701"/>
    </row>
    <row r="192" spans="1:10" ht="18" customHeight="1">
      <c r="A192" s="686"/>
      <c r="B192" s="687" t="s">
        <v>381</v>
      </c>
      <c r="C192" s="686" t="s">
        <v>447</v>
      </c>
      <c r="D192" s="686" t="s">
        <v>110</v>
      </c>
      <c r="E192" s="904" t="s">
        <v>448</v>
      </c>
      <c r="F192" s="904"/>
      <c r="G192" s="688" t="s">
        <v>449</v>
      </c>
      <c r="H192" s="687" t="s">
        <v>450</v>
      </c>
      <c r="I192" s="687" t="s">
        <v>451</v>
      </c>
      <c r="J192" s="687" t="s">
        <v>283</v>
      </c>
    </row>
    <row r="193" spans="1:10" ht="52.2" customHeight="1">
      <c r="A193" s="689" t="s">
        <v>307</v>
      </c>
      <c r="B193" s="690" t="s">
        <v>882</v>
      </c>
      <c r="C193" s="689" t="s">
        <v>454</v>
      </c>
      <c r="D193" s="689" t="s">
        <v>773</v>
      </c>
      <c r="E193" s="905" t="s">
        <v>883</v>
      </c>
      <c r="F193" s="905"/>
      <c r="G193" s="691" t="s">
        <v>536</v>
      </c>
      <c r="H193" s="692">
        <v>1</v>
      </c>
      <c r="I193" s="693">
        <v>0.47</v>
      </c>
      <c r="J193" s="693">
        <v>0.47</v>
      </c>
    </row>
    <row r="194" spans="1:10" ht="52.2" customHeight="1">
      <c r="A194" s="694" t="s">
        <v>453</v>
      </c>
      <c r="B194" s="695" t="s">
        <v>884</v>
      </c>
      <c r="C194" s="694" t="s">
        <v>454</v>
      </c>
      <c r="D194" s="694" t="s">
        <v>774</v>
      </c>
      <c r="E194" s="907" t="s">
        <v>883</v>
      </c>
      <c r="F194" s="907"/>
      <c r="G194" s="696" t="s">
        <v>303</v>
      </c>
      <c r="H194" s="697">
        <v>1</v>
      </c>
      <c r="I194" s="698">
        <v>0.38</v>
      </c>
      <c r="J194" s="698">
        <v>0.38</v>
      </c>
    </row>
    <row r="195" spans="1:10" ht="39" customHeight="1">
      <c r="A195" s="694" t="s">
        <v>453</v>
      </c>
      <c r="B195" s="695" t="s">
        <v>885</v>
      </c>
      <c r="C195" s="694" t="s">
        <v>454</v>
      </c>
      <c r="D195" s="694" t="s">
        <v>775</v>
      </c>
      <c r="E195" s="907" t="s">
        <v>883</v>
      </c>
      <c r="F195" s="907"/>
      <c r="G195" s="696" t="s">
        <v>303</v>
      </c>
      <c r="H195" s="697">
        <v>1</v>
      </c>
      <c r="I195" s="698">
        <v>0.09</v>
      </c>
      <c r="J195" s="698">
        <v>0.09</v>
      </c>
    </row>
    <row r="196" spans="1:10">
      <c r="A196" s="699"/>
      <c r="B196" s="699"/>
      <c r="C196" s="699"/>
      <c r="D196" s="699"/>
      <c r="E196" s="699" t="s">
        <v>780</v>
      </c>
      <c r="F196" s="700">
        <v>0</v>
      </c>
      <c r="G196" s="699" t="s">
        <v>781</v>
      </c>
      <c r="H196" s="700">
        <v>0</v>
      </c>
      <c r="I196" s="699" t="s">
        <v>782</v>
      </c>
      <c r="J196" s="700">
        <v>0</v>
      </c>
    </row>
    <row r="197" spans="1:10" ht="14.4" thickBot="1">
      <c r="A197" s="699"/>
      <c r="B197" s="699"/>
      <c r="C197" s="699"/>
      <c r="D197" s="699"/>
      <c r="E197" s="699" t="s">
        <v>783</v>
      </c>
      <c r="F197" s="700">
        <v>0.1</v>
      </c>
      <c r="G197" s="699"/>
      <c r="H197" s="901" t="s">
        <v>784</v>
      </c>
      <c r="I197" s="901"/>
      <c r="J197" s="700">
        <v>0.56999999999999995</v>
      </c>
    </row>
    <row r="198" spans="1:10" ht="1.2" customHeight="1" thickTop="1">
      <c r="A198" s="701"/>
      <c r="B198" s="701"/>
      <c r="C198" s="701"/>
      <c r="D198" s="701"/>
      <c r="E198" s="701"/>
      <c r="F198" s="701"/>
      <c r="G198" s="701"/>
      <c r="H198" s="701"/>
      <c r="I198" s="701"/>
      <c r="J198" s="701"/>
    </row>
    <row r="199" spans="1:10" ht="18" customHeight="1">
      <c r="A199" s="686"/>
      <c r="B199" s="687" t="s">
        <v>381</v>
      </c>
      <c r="C199" s="686" t="s">
        <v>447</v>
      </c>
      <c r="D199" s="686" t="s">
        <v>110</v>
      </c>
      <c r="E199" s="904" t="s">
        <v>448</v>
      </c>
      <c r="F199" s="904"/>
      <c r="G199" s="688" t="s">
        <v>449</v>
      </c>
      <c r="H199" s="687" t="s">
        <v>450</v>
      </c>
      <c r="I199" s="687" t="s">
        <v>451</v>
      </c>
      <c r="J199" s="687" t="s">
        <v>283</v>
      </c>
    </row>
    <row r="200" spans="1:10" ht="52.2" customHeight="1">
      <c r="A200" s="689" t="s">
        <v>307</v>
      </c>
      <c r="B200" s="690" t="s">
        <v>886</v>
      </c>
      <c r="C200" s="689" t="s">
        <v>454</v>
      </c>
      <c r="D200" s="689" t="s">
        <v>772</v>
      </c>
      <c r="E200" s="905" t="s">
        <v>883</v>
      </c>
      <c r="F200" s="905"/>
      <c r="G200" s="691" t="s">
        <v>535</v>
      </c>
      <c r="H200" s="692">
        <v>1</v>
      </c>
      <c r="I200" s="693">
        <v>2.29</v>
      </c>
      <c r="J200" s="693">
        <v>2.29</v>
      </c>
    </row>
    <row r="201" spans="1:10" ht="52.2" customHeight="1">
      <c r="A201" s="694" t="s">
        <v>453</v>
      </c>
      <c r="B201" s="695" t="s">
        <v>884</v>
      </c>
      <c r="C201" s="694" t="s">
        <v>454</v>
      </c>
      <c r="D201" s="694" t="s">
        <v>774</v>
      </c>
      <c r="E201" s="907" t="s">
        <v>883</v>
      </c>
      <c r="F201" s="907"/>
      <c r="G201" s="696" t="s">
        <v>303</v>
      </c>
      <c r="H201" s="697">
        <v>1</v>
      </c>
      <c r="I201" s="698">
        <v>0.38</v>
      </c>
      <c r="J201" s="698">
        <v>0.38</v>
      </c>
    </row>
    <row r="202" spans="1:10" ht="39" customHeight="1">
      <c r="A202" s="694" t="s">
        <v>453</v>
      </c>
      <c r="B202" s="695" t="s">
        <v>885</v>
      </c>
      <c r="C202" s="694" t="s">
        <v>454</v>
      </c>
      <c r="D202" s="694" t="s">
        <v>775</v>
      </c>
      <c r="E202" s="907" t="s">
        <v>883</v>
      </c>
      <c r="F202" s="907"/>
      <c r="G202" s="696" t="s">
        <v>303</v>
      </c>
      <c r="H202" s="697">
        <v>1</v>
      </c>
      <c r="I202" s="698">
        <v>0.09</v>
      </c>
      <c r="J202" s="698">
        <v>0.09</v>
      </c>
    </row>
    <row r="203" spans="1:10" ht="52.2" customHeight="1">
      <c r="A203" s="694" t="s">
        <v>453</v>
      </c>
      <c r="B203" s="695" t="s">
        <v>887</v>
      </c>
      <c r="C203" s="694" t="s">
        <v>454</v>
      </c>
      <c r="D203" s="694" t="s">
        <v>776</v>
      </c>
      <c r="E203" s="907" t="s">
        <v>883</v>
      </c>
      <c r="F203" s="907"/>
      <c r="G203" s="696" t="s">
        <v>303</v>
      </c>
      <c r="H203" s="697">
        <v>1</v>
      </c>
      <c r="I203" s="698">
        <v>0.44</v>
      </c>
      <c r="J203" s="698">
        <v>0.44</v>
      </c>
    </row>
    <row r="204" spans="1:10" ht="52.2" customHeight="1">
      <c r="A204" s="694" t="s">
        <v>453</v>
      </c>
      <c r="B204" s="695" t="s">
        <v>888</v>
      </c>
      <c r="C204" s="694" t="s">
        <v>454</v>
      </c>
      <c r="D204" s="694" t="s">
        <v>777</v>
      </c>
      <c r="E204" s="907" t="s">
        <v>883</v>
      </c>
      <c r="F204" s="907"/>
      <c r="G204" s="696" t="s">
        <v>303</v>
      </c>
      <c r="H204" s="697">
        <v>1</v>
      </c>
      <c r="I204" s="698">
        <v>1.38</v>
      </c>
      <c r="J204" s="698">
        <v>1.38</v>
      </c>
    </row>
    <row r="205" spans="1:10">
      <c r="A205" s="699"/>
      <c r="B205" s="699"/>
      <c r="C205" s="699"/>
      <c r="D205" s="699"/>
      <c r="E205" s="699" t="s">
        <v>780</v>
      </c>
      <c r="F205" s="700">
        <v>0</v>
      </c>
      <c r="G205" s="699" t="s">
        <v>781</v>
      </c>
      <c r="H205" s="700">
        <v>0</v>
      </c>
      <c r="I205" s="699" t="s">
        <v>782</v>
      </c>
      <c r="J205" s="700">
        <v>0</v>
      </c>
    </row>
    <row r="206" spans="1:10" ht="14.4" thickBot="1">
      <c r="A206" s="699"/>
      <c r="B206" s="699"/>
      <c r="C206" s="699"/>
      <c r="D206" s="699"/>
      <c r="E206" s="699" t="s">
        <v>783</v>
      </c>
      <c r="F206" s="700">
        <v>0.5</v>
      </c>
      <c r="G206" s="699"/>
      <c r="H206" s="901" t="s">
        <v>784</v>
      </c>
      <c r="I206" s="901"/>
      <c r="J206" s="700">
        <v>2.79</v>
      </c>
    </row>
    <row r="207" spans="1:10" ht="1.2" customHeight="1" thickTop="1">
      <c r="A207" s="701"/>
      <c r="B207" s="701"/>
      <c r="C207" s="701"/>
      <c r="D207" s="701"/>
      <c r="E207" s="701"/>
      <c r="F207" s="701"/>
      <c r="G207" s="701"/>
      <c r="H207" s="701"/>
      <c r="I207" s="701"/>
      <c r="J207" s="701"/>
    </row>
    <row r="208" spans="1:10" ht="18" customHeight="1">
      <c r="A208" s="686"/>
      <c r="B208" s="687" t="s">
        <v>381</v>
      </c>
      <c r="C208" s="686" t="s">
        <v>447</v>
      </c>
      <c r="D208" s="686" t="s">
        <v>110</v>
      </c>
      <c r="E208" s="904" t="s">
        <v>448</v>
      </c>
      <c r="F208" s="904"/>
      <c r="G208" s="688" t="s">
        <v>449</v>
      </c>
      <c r="H208" s="687" t="s">
        <v>450</v>
      </c>
      <c r="I208" s="687" t="s">
        <v>451</v>
      </c>
      <c r="J208" s="687" t="s">
        <v>283</v>
      </c>
    </row>
    <row r="209" spans="1:10" ht="52.2" customHeight="1">
      <c r="A209" s="689" t="s">
        <v>307</v>
      </c>
      <c r="B209" s="690" t="s">
        <v>884</v>
      </c>
      <c r="C209" s="689" t="s">
        <v>454</v>
      </c>
      <c r="D209" s="689" t="s">
        <v>774</v>
      </c>
      <c r="E209" s="905" t="s">
        <v>883</v>
      </c>
      <c r="F209" s="905"/>
      <c r="G209" s="691" t="s">
        <v>303</v>
      </c>
      <c r="H209" s="692">
        <v>1</v>
      </c>
      <c r="I209" s="693">
        <v>0.38</v>
      </c>
      <c r="J209" s="693">
        <v>0.38</v>
      </c>
    </row>
    <row r="210" spans="1:10" ht="39" customHeight="1">
      <c r="A210" s="702" t="s">
        <v>459</v>
      </c>
      <c r="B210" s="703" t="s">
        <v>889</v>
      </c>
      <c r="C210" s="702" t="s">
        <v>454</v>
      </c>
      <c r="D210" s="702" t="s">
        <v>749</v>
      </c>
      <c r="E210" s="906" t="s">
        <v>790</v>
      </c>
      <c r="F210" s="906"/>
      <c r="G210" s="704" t="s">
        <v>534</v>
      </c>
      <c r="H210" s="705">
        <v>6.0000000000000002E-5</v>
      </c>
      <c r="I210" s="706">
        <v>6344.5</v>
      </c>
      <c r="J210" s="706">
        <v>0.38</v>
      </c>
    </row>
    <row r="211" spans="1:10">
      <c r="A211" s="699"/>
      <c r="B211" s="699"/>
      <c r="C211" s="699"/>
      <c r="D211" s="699"/>
      <c r="E211" s="699" t="s">
        <v>780</v>
      </c>
      <c r="F211" s="700">
        <v>0</v>
      </c>
      <c r="G211" s="699" t="s">
        <v>781</v>
      </c>
      <c r="H211" s="700">
        <v>0</v>
      </c>
      <c r="I211" s="699" t="s">
        <v>782</v>
      </c>
      <c r="J211" s="700">
        <v>0</v>
      </c>
    </row>
    <row r="212" spans="1:10" ht="14.4" thickBot="1">
      <c r="A212" s="699"/>
      <c r="B212" s="699"/>
      <c r="C212" s="699"/>
      <c r="D212" s="699"/>
      <c r="E212" s="699" t="s">
        <v>783</v>
      </c>
      <c r="F212" s="700">
        <v>0.08</v>
      </c>
      <c r="G212" s="699"/>
      <c r="H212" s="901" t="s">
        <v>784</v>
      </c>
      <c r="I212" s="901"/>
      <c r="J212" s="700">
        <v>0.46</v>
      </c>
    </row>
    <row r="213" spans="1:10" ht="1.2" customHeight="1" thickTop="1">
      <c r="A213" s="701"/>
      <c r="B213" s="701"/>
      <c r="C213" s="701"/>
      <c r="D213" s="701"/>
      <c r="E213" s="701"/>
      <c r="F213" s="701"/>
      <c r="G213" s="701"/>
      <c r="H213" s="701"/>
      <c r="I213" s="701"/>
      <c r="J213" s="701"/>
    </row>
    <row r="214" spans="1:10" ht="18" customHeight="1">
      <c r="A214" s="686"/>
      <c r="B214" s="687" t="s">
        <v>381</v>
      </c>
      <c r="C214" s="686" t="s">
        <v>447</v>
      </c>
      <c r="D214" s="686" t="s">
        <v>110</v>
      </c>
      <c r="E214" s="904" t="s">
        <v>448</v>
      </c>
      <c r="F214" s="904"/>
      <c r="G214" s="688" t="s">
        <v>449</v>
      </c>
      <c r="H214" s="687" t="s">
        <v>450</v>
      </c>
      <c r="I214" s="687" t="s">
        <v>451</v>
      </c>
      <c r="J214" s="687" t="s">
        <v>283</v>
      </c>
    </row>
    <row r="215" spans="1:10" ht="39" customHeight="1">
      <c r="A215" s="689" t="s">
        <v>307</v>
      </c>
      <c r="B215" s="690" t="s">
        <v>885</v>
      </c>
      <c r="C215" s="689" t="s">
        <v>454</v>
      </c>
      <c r="D215" s="689" t="s">
        <v>775</v>
      </c>
      <c r="E215" s="905" t="s">
        <v>883</v>
      </c>
      <c r="F215" s="905"/>
      <c r="G215" s="691" t="s">
        <v>303</v>
      </c>
      <c r="H215" s="692">
        <v>1</v>
      </c>
      <c r="I215" s="693">
        <v>0.09</v>
      </c>
      <c r="J215" s="693">
        <v>0.09</v>
      </c>
    </row>
    <row r="216" spans="1:10" ht="39" customHeight="1">
      <c r="A216" s="702" t="s">
        <v>459</v>
      </c>
      <c r="B216" s="703" t="s">
        <v>889</v>
      </c>
      <c r="C216" s="702" t="s">
        <v>454</v>
      </c>
      <c r="D216" s="702" t="s">
        <v>749</v>
      </c>
      <c r="E216" s="906" t="s">
        <v>790</v>
      </c>
      <c r="F216" s="906"/>
      <c r="G216" s="704" t="s">
        <v>534</v>
      </c>
      <c r="H216" s="705">
        <v>1.4800000000000001E-5</v>
      </c>
      <c r="I216" s="706">
        <v>6344.5</v>
      </c>
      <c r="J216" s="706">
        <v>0.09</v>
      </c>
    </row>
    <row r="217" spans="1:10">
      <c r="A217" s="699"/>
      <c r="B217" s="699"/>
      <c r="C217" s="699"/>
      <c r="D217" s="699"/>
      <c r="E217" s="699" t="s">
        <v>780</v>
      </c>
      <c r="F217" s="700">
        <v>0</v>
      </c>
      <c r="G217" s="699" t="s">
        <v>781</v>
      </c>
      <c r="H217" s="700">
        <v>0</v>
      </c>
      <c r="I217" s="699" t="s">
        <v>782</v>
      </c>
      <c r="J217" s="700">
        <v>0</v>
      </c>
    </row>
    <row r="218" spans="1:10" ht="14.4" thickBot="1">
      <c r="A218" s="699"/>
      <c r="B218" s="699"/>
      <c r="C218" s="699"/>
      <c r="D218" s="699"/>
      <c r="E218" s="699" t="s">
        <v>783</v>
      </c>
      <c r="F218" s="700">
        <v>0.01</v>
      </c>
      <c r="G218" s="699"/>
      <c r="H218" s="901" t="s">
        <v>784</v>
      </c>
      <c r="I218" s="901"/>
      <c r="J218" s="700">
        <v>0.1</v>
      </c>
    </row>
    <row r="219" spans="1:10" ht="1.2" customHeight="1" thickTop="1">
      <c r="A219" s="701"/>
      <c r="B219" s="701"/>
      <c r="C219" s="701"/>
      <c r="D219" s="701"/>
      <c r="E219" s="701"/>
      <c r="F219" s="701"/>
      <c r="G219" s="701"/>
      <c r="H219" s="701"/>
      <c r="I219" s="701"/>
      <c r="J219" s="701"/>
    </row>
    <row r="220" spans="1:10" ht="18" customHeight="1">
      <c r="A220" s="686"/>
      <c r="B220" s="687" t="s">
        <v>381</v>
      </c>
      <c r="C220" s="686" t="s">
        <v>447</v>
      </c>
      <c r="D220" s="686" t="s">
        <v>110</v>
      </c>
      <c r="E220" s="904" t="s">
        <v>448</v>
      </c>
      <c r="F220" s="904"/>
      <c r="G220" s="688" t="s">
        <v>449</v>
      </c>
      <c r="H220" s="687" t="s">
        <v>450</v>
      </c>
      <c r="I220" s="687" t="s">
        <v>451</v>
      </c>
      <c r="J220" s="687" t="s">
        <v>283</v>
      </c>
    </row>
    <row r="221" spans="1:10" ht="52.2" customHeight="1">
      <c r="A221" s="689" t="s">
        <v>307</v>
      </c>
      <c r="B221" s="690" t="s">
        <v>887</v>
      </c>
      <c r="C221" s="689" t="s">
        <v>454</v>
      </c>
      <c r="D221" s="689" t="s">
        <v>776</v>
      </c>
      <c r="E221" s="905" t="s">
        <v>883</v>
      </c>
      <c r="F221" s="905"/>
      <c r="G221" s="691" t="s">
        <v>303</v>
      </c>
      <c r="H221" s="692">
        <v>1</v>
      </c>
      <c r="I221" s="693">
        <v>0.44</v>
      </c>
      <c r="J221" s="693">
        <v>0.44</v>
      </c>
    </row>
    <row r="222" spans="1:10" ht="39" customHeight="1">
      <c r="A222" s="702" t="s">
        <v>459</v>
      </c>
      <c r="B222" s="703" t="s">
        <v>889</v>
      </c>
      <c r="C222" s="702" t="s">
        <v>454</v>
      </c>
      <c r="D222" s="702" t="s">
        <v>749</v>
      </c>
      <c r="E222" s="906" t="s">
        <v>790</v>
      </c>
      <c r="F222" s="906"/>
      <c r="G222" s="704" t="s">
        <v>534</v>
      </c>
      <c r="H222" s="705">
        <v>6.9999999999999994E-5</v>
      </c>
      <c r="I222" s="706">
        <v>6344.5</v>
      </c>
      <c r="J222" s="706">
        <v>0.44</v>
      </c>
    </row>
    <row r="223" spans="1:10">
      <c r="A223" s="699"/>
      <c r="B223" s="699"/>
      <c r="C223" s="699"/>
      <c r="D223" s="699"/>
      <c r="E223" s="699" t="s">
        <v>780</v>
      </c>
      <c r="F223" s="700">
        <v>0</v>
      </c>
      <c r="G223" s="699" t="s">
        <v>781</v>
      </c>
      <c r="H223" s="700">
        <v>0</v>
      </c>
      <c r="I223" s="699" t="s">
        <v>782</v>
      </c>
      <c r="J223" s="700">
        <v>0</v>
      </c>
    </row>
    <row r="224" spans="1:10" ht="14.4" thickBot="1">
      <c r="A224" s="699"/>
      <c r="B224" s="699"/>
      <c r="C224" s="699"/>
      <c r="D224" s="699"/>
      <c r="E224" s="699" t="s">
        <v>783</v>
      </c>
      <c r="F224" s="700">
        <v>0.09</v>
      </c>
      <c r="G224" s="699"/>
      <c r="H224" s="901" t="s">
        <v>784</v>
      </c>
      <c r="I224" s="901"/>
      <c r="J224" s="700">
        <v>0.53</v>
      </c>
    </row>
    <row r="225" spans="1:10" ht="1.2" customHeight="1" thickTop="1">
      <c r="A225" s="701"/>
      <c r="B225" s="701"/>
      <c r="C225" s="701"/>
      <c r="D225" s="701"/>
      <c r="E225" s="701"/>
      <c r="F225" s="701"/>
      <c r="G225" s="701"/>
      <c r="H225" s="701"/>
      <c r="I225" s="701"/>
      <c r="J225" s="701"/>
    </row>
    <row r="226" spans="1:10" ht="18" customHeight="1">
      <c r="A226" s="686"/>
      <c r="B226" s="687" t="s">
        <v>381</v>
      </c>
      <c r="C226" s="686" t="s">
        <v>447</v>
      </c>
      <c r="D226" s="686" t="s">
        <v>110</v>
      </c>
      <c r="E226" s="904" t="s">
        <v>448</v>
      </c>
      <c r="F226" s="904"/>
      <c r="G226" s="688" t="s">
        <v>449</v>
      </c>
      <c r="H226" s="687" t="s">
        <v>450</v>
      </c>
      <c r="I226" s="687" t="s">
        <v>451</v>
      </c>
      <c r="J226" s="687" t="s">
        <v>283</v>
      </c>
    </row>
    <row r="227" spans="1:10" ht="52.2" customHeight="1">
      <c r="A227" s="689" t="s">
        <v>307</v>
      </c>
      <c r="B227" s="690" t="s">
        <v>888</v>
      </c>
      <c r="C227" s="689" t="s">
        <v>454</v>
      </c>
      <c r="D227" s="689" t="s">
        <v>777</v>
      </c>
      <c r="E227" s="905" t="s">
        <v>883</v>
      </c>
      <c r="F227" s="905"/>
      <c r="G227" s="691" t="s">
        <v>303</v>
      </c>
      <c r="H227" s="692">
        <v>1</v>
      </c>
      <c r="I227" s="693">
        <v>1.38</v>
      </c>
      <c r="J227" s="693">
        <v>1.38</v>
      </c>
    </row>
    <row r="228" spans="1:10" ht="25.95" customHeight="1">
      <c r="A228" s="702" t="s">
        <v>459</v>
      </c>
      <c r="B228" s="703" t="s">
        <v>890</v>
      </c>
      <c r="C228" s="702" t="s">
        <v>454</v>
      </c>
      <c r="D228" s="702" t="s">
        <v>753</v>
      </c>
      <c r="E228" s="906" t="s">
        <v>461</v>
      </c>
      <c r="F228" s="906"/>
      <c r="G228" s="704" t="s">
        <v>891</v>
      </c>
      <c r="H228" s="705">
        <v>1.2512000000000001</v>
      </c>
      <c r="I228" s="706">
        <v>1.1100000000000001</v>
      </c>
      <c r="J228" s="706">
        <v>1.38</v>
      </c>
    </row>
    <row r="229" spans="1:10">
      <c r="A229" s="699"/>
      <c r="B229" s="699"/>
      <c r="C229" s="699"/>
      <c r="D229" s="699"/>
      <c r="E229" s="699" t="s">
        <v>780</v>
      </c>
      <c r="F229" s="700">
        <v>0</v>
      </c>
      <c r="G229" s="699" t="s">
        <v>781</v>
      </c>
      <c r="H229" s="700">
        <v>0</v>
      </c>
      <c r="I229" s="699" t="s">
        <v>782</v>
      </c>
      <c r="J229" s="700">
        <v>0</v>
      </c>
    </row>
    <row r="230" spans="1:10" ht="14.4" thickBot="1">
      <c r="A230" s="699"/>
      <c r="B230" s="699"/>
      <c r="C230" s="699"/>
      <c r="D230" s="699"/>
      <c r="E230" s="699" t="s">
        <v>783</v>
      </c>
      <c r="F230" s="700">
        <v>0.3</v>
      </c>
      <c r="G230" s="699"/>
      <c r="H230" s="901" t="s">
        <v>784</v>
      </c>
      <c r="I230" s="901"/>
      <c r="J230" s="700">
        <v>1.68</v>
      </c>
    </row>
    <row r="231" spans="1:10" ht="1.2" customHeight="1" thickTop="1">
      <c r="A231" s="701"/>
      <c r="B231" s="701"/>
      <c r="C231" s="701"/>
      <c r="D231" s="701"/>
      <c r="E231" s="701"/>
      <c r="F231" s="701"/>
      <c r="G231" s="701"/>
      <c r="H231" s="701"/>
      <c r="I231" s="701"/>
      <c r="J231" s="701"/>
    </row>
    <row r="232" spans="1:10" ht="18" customHeight="1">
      <c r="A232" s="686"/>
      <c r="B232" s="687" t="s">
        <v>381</v>
      </c>
      <c r="C232" s="686" t="s">
        <v>447</v>
      </c>
      <c r="D232" s="686" t="s">
        <v>110</v>
      </c>
      <c r="E232" s="904" t="s">
        <v>448</v>
      </c>
      <c r="F232" s="904"/>
      <c r="G232" s="688" t="s">
        <v>449</v>
      </c>
      <c r="H232" s="687" t="s">
        <v>450</v>
      </c>
      <c r="I232" s="687" t="s">
        <v>451</v>
      </c>
      <c r="J232" s="687" t="s">
        <v>283</v>
      </c>
    </row>
    <row r="233" spans="1:10" ht="24" customHeight="1">
      <c r="A233" s="689" t="s">
        <v>307</v>
      </c>
      <c r="B233" s="690" t="s">
        <v>835</v>
      </c>
      <c r="C233" s="689" t="s">
        <v>454</v>
      </c>
      <c r="D233" s="689" t="s">
        <v>302</v>
      </c>
      <c r="E233" s="905" t="s">
        <v>455</v>
      </c>
      <c r="F233" s="905"/>
      <c r="G233" s="691" t="s">
        <v>303</v>
      </c>
      <c r="H233" s="692">
        <v>1</v>
      </c>
      <c r="I233" s="693">
        <v>25.64</v>
      </c>
      <c r="J233" s="693">
        <v>25.64</v>
      </c>
    </row>
    <row r="234" spans="1:10" ht="25.95" customHeight="1">
      <c r="A234" s="694" t="s">
        <v>453</v>
      </c>
      <c r="B234" s="695" t="s">
        <v>892</v>
      </c>
      <c r="C234" s="694" t="s">
        <v>454</v>
      </c>
      <c r="D234" s="694" t="s">
        <v>541</v>
      </c>
      <c r="E234" s="907" t="s">
        <v>455</v>
      </c>
      <c r="F234" s="907"/>
      <c r="G234" s="696" t="s">
        <v>303</v>
      </c>
      <c r="H234" s="697">
        <v>1</v>
      </c>
      <c r="I234" s="698">
        <v>0.25</v>
      </c>
      <c r="J234" s="698">
        <v>0.25</v>
      </c>
    </row>
    <row r="235" spans="1:10" ht="24" customHeight="1">
      <c r="A235" s="702" t="s">
        <v>459</v>
      </c>
      <c r="B235" s="703" t="s">
        <v>893</v>
      </c>
      <c r="C235" s="702" t="s">
        <v>454</v>
      </c>
      <c r="D235" s="702" t="s">
        <v>750</v>
      </c>
      <c r="E235" s="906" t="s">
        <v>472</v>
      </c>
      <c r="F235" s="906"/>
      <c r="G235" s="704" t="s">
        <v>303</v>
      </c>
      <c r="H235" s="705">
        <v>1</v>
      </c>
      <c r="I235" s="706">
        <v>19.09</v>
      </c>
      <c r="J235" s="706">
        <v>19.09</v>
      </c>
    </row>
    <row r="236" spans="1:10" ht="25.95" customHeight="1">
      <c r="A236" s="702" t="s">
        <v>459</v>
      </c>
      <c r="B236" s="703" t="s">
        <v>894</v>
      </c>
      <c r="C236" s="702" t="s">
        <v>454</v>
      </c>
      <c r="D236" s="702" t="s">
        <v>746</v>
      </c>
      <c r="E236" s="906" t="s">
        <v>877</v>
      </c>
      <c r="F236" s="906"/>
      <c r="G236" s="704" t="s">
        <v>303</v>
      </c>
      <c r="H236" s="705">
        <v>1</v>
      </c>
      <c r="I236" s="706">
        <v>2.39</v>
      </c>
      <c r="J236" s="706">
        <v>2.39</v>
      </c>
    </row>
    <row r="237" spans="1:10" ht="25.95" customHeight="1">
      <c r="A237" s="702" t="s">
        <v>459</v>
      </c>
      <c r="B237" s="703" t="s">
        <v>895</v>
      </c>
      <c r="C237" s="702" t="s">
        <v>454</v>
      </c>
      <c r="D237" s="702" t="s">
        <v>771</v>
      </c>
      <c r="E237" s="906" t="s">
        <v>896</v>
      </c>
      <c r="F237" s="906"/>
      <c r="G237" s="704" t="s">
        <v>303</v>
      </c>
      <c r="H237" s="705">
        <v>1</v>
      </c>
      <c r="I237" s="706">
        <v>0.61</v>
      </c>
      <c r="J237" s="706">
        <v>0.61</v>
      </c>
    </row>
    <row r="238" spans="1:10" ht="25.95" customHeight="1">
      <c r="A238" s="702" t="s">
        <v>459</v>
      </c>
      <c r="B238" s="703" t="s">
        <v>876</v>
      </c>
      <c r="C238" s="702" t="s">
        <v>454</v>
      </c>
      <c r="D238" s="702" t="s">
        <v>761</v>
      </c>
      <c r="E238" s="906" t="s">
        <v>877</v>
      </c>
      <c r="F238" s="906"/>
      <c r="G238" s="704" t="s">
        <v>303</v>
      </c>
      <c r="H238" s="705">
        <v>1</v>
      </c>
      <c r="I238" s="706">
        <v>1.34</v>
      </c>
      <c r="J238" s="706">
        <v>1.34</v>
      </c>
    </row>
    <row r="239" spans="1:10" ht="25.95" customHeight="1">
      <c r="A239" s="702" t="s">
        <v>459</v>
      </c>
      <c r="B239" s="703" t="s">
        <v>878</v>
      </c>
      <c r="C239" s="702" t="s">
        <v>454</v>
      </c>
      <c r="D239" s="702" t="s">
        <v>770</v>
      </c>
      <c r="E239" s="906" t="s">
        <v>879</v>
      </c>
      <c r="F239" s="906"/>
      <c r="G239" s="704" t="s">
        <v>303</v>
      </c>
      <c r="H239" s="705">
        <v>1</v>
      </c>
      <c r="I239" s="706">
        <v>0.04</v>
      </c>
      <c r="J239" s="706">
        <v>0.04</v>
      </c>
    </row>
    <row r="240" spans="1:10" ht="25.95" customHeight="1">
      <c r="A240" s="702" t="s">
        <v>459</v>
      </c>
      <c r="B240" s="703" t="s">
        <v>897</v>
      </c>
      <c r="C240" s="702" t="s">
        <v>454</v>
      </c>
      <c r="D240" s="702" t="s">
        <v>763</v>
      </c>
      <c r="E240" s="906" t="s">
        <v>790</v>
      </c>
      <c r="F240" s="906"/>
      <c r="G240" s="704" t="s">
        <v>303</v>
      </c>
      <c r="H240" s="705">
        <v>1</v>
      </c>
      <c r="I240" s="706">
        <v>0.49</v>
      </c>
      <c r="J240" s="706">
        <v>0.49</v>
      </c>
    </row>
    <row r="241" spans="1:10" ht="25.95" customHeight="1">
      <c r="A241" s="702" t="s">
        <v>459</v>
      </c>
      <c r="B241" s="703" t="s">
        <v>898</v>
      </c>
      <c r="C241" s="702" t="s">
        <v>454</v>
      </c>
      <c r="D241" s="702" t="s">
        <v>756</v>
      </c>
      <c r="E241" s="906" t="s">
        <v>790</v>
      </c>
      <c r="F241" s="906"/>
      <c r="G241" s="704" t="s">
        <v>303</v>
      </c>
      <c r="H241" s="705">
        <v>1</v>
      </c>
      <c r="I241" s="706">
        <v>1.43</v>
      </c>
      <c r="J241" s="706">
        <v>1.43</v>
      </c>
    </row>
    <row r="242" spans="1:10">
      <c r="A242" s="699"/>
      <c r="B242" s="699"/>
      <c r="C242" s="699"/>
      <c r="D242" s="699"/>
      <c r="E242" s="699" t="s">
        <v>780</v>
      </c>
      <c r="F242" s="700">
        <v>19.34</v>
      </c>
      <c r="G242" s="699" t="s">
        <v>781</v>
      </c>
      <c r="H242" s="700">
        <v>0</v>
      </c>
      <c r="I242" s="699" t="s">
        <v>782</v>
      </c>
      <c r="J242" s="700">
        <v>19.34</v>
      </c>
    </row>
    <row r="243" spans="1:10" ht="14.4" thickBot="1">
      <c r="A243" s="699"/>
      <c r="B243" s="699"/>
      <c r="C243" s="699"/>
      <c r="D243" s="699"/>
      <c r="E243" s="699" t="s">
        <v>783</v>
      </c>
      <c r="F243" s="700">
        <v>5.63</v>
      </c>
      <c r="G243" s="699"/>
      <c r="H243" s="901" t="s">
        <v>784</v>
      </c>
      <c r="I243" s="901"/>
      <c r="J243" s="700">
        <v>31.27</v>
      </c>
    </row>
    <row r="244" spans="1:10" ht="1.2" customHeight="1" thickTop="1">
      <c r="A244" s="701"/>
      <c r="B244" s="701"/>
      <c r="C244" s="701"/>
      <c r="D244" s="701"/>
      <c r="E244" s="701"/>
      <c r="F244" s="701"/>
      <c r="G244" s="701"/>
      <c r="H244" s="701"/>
      <c r="I244" s="701"/>
      <c r="J244" s="701"/>
    </row>
    <row r="245" spans="1:10" ht="18" customHeight="1">
      <c r="A245" s="686"/>
      <c r="B245" s="687" t="s">
        <v>381</v>
      </c>
      <c r="C245" s="686" t="s">
        <v>447</v>
      </c>
      <c r="D245" s="686" t="s">
        <v>110</v>
      </c>
      <c r="E245" s="904" t="s">
        <v>448</v>
      </c>
      <c r="F245" s="904"/>
      <c r="G245" s="688" t="s">
        <v>449</v>
      </c>
      <c r="H245" s="687" t="s">
        <v>450</v>
      </c>
      <c r="I245" s="687" t="s">
        <v>451</v>
      </c>
      <c r="J245" s="687" t="s">
        <v>283</v>
      </c>
    </row>
    <row r="246" spans="1:10" ht="39" customHeight="1">
      <c r="A246" s="689" t="s">
        <v>307</v>
      </c>
      <c r="B246" s="690" t="s">
        <v>837</v>
      </c>
      <c r="C246" s="689" t="s">
        <v>454</v>
      </c>
      <c r="D246" s="689" t="s">
        <v>457</v>
      </c>
      <c r="E246" s="905" t="s">
        <v>458</v>
      </c>
      <c r="F246" s="905"/>
      <c r="G246" s="691" t="s">
        <v>38</v>
      </c>
      <c r="H246" s="692">
        <v>1</v>
      </c>
      <c r="I246" s="693">
        <v>509.77</v>
      </c>
      <c r="J246" s="693">
        <v>509.77</v>
      </c>
    </row>
    <row r="247" spans="1:10" ht="24" customHeight="1">
      <c r="A247" s="694" t="s">
        <v>453</v>
      </c>
      <c r="B247" s="695" t="s">
        <v>836</v>
      </c>
      <c r="C247" s="694" t="s">
        <v>454</v>
      </c>
      <c r="D247" s="694" t="s">
        <v>304</v>
      </c>
      <c r="E247" s="907" t="s">
        <v>455</v>
      </c>
      <c r="F247" s="907"/>
      <c r="G247" s="696" t="s">
        <v>303</v>
      </c>
      <c r="H247" s="697">
        <v>2.3433000000000002</v>
      </c>
      <c r="I247" s="698">
        <v>20.2</v>
      </c>
      <c r="J247" s="698">
        <v>47.33</v>
      </c>
    </row>
    <row r="248" spans="1:10" ht="25.95" customHeight="1">
      <c r="A248" s="694" t="s">
        <v>453</v>
      </c>
      <c r="B248" s="695" t="s">
        <v>899</v>
      </c>
      <c r="C248" s="694" t="s">
        <v>454</v>
      </c>
      <c r="D248" s="694" t="s">
        <v>539</v>
      </c>
      <c r="E248" s="907" t="s">
        <v>455</v>
      </c>
      <c r="F248" s="907"/>
      <c r="G248" s="696" t="s">
        <v>303</v>
      </c>
      <c r="H248" s="697">
        <v>1.4811000000000001</v>
      </c>
      <c r="I248" s="698">
        <v>25.06</v>
      </c>
      <c r="J248" s="698">
        <v>37.11</v>
      </c>
    </row>
    <row r="249" spans="1:10" ht="52.2" customHeight="1">
      <c r="A249" s="694" t="s">
        <v>453</v>
      </c>
      <c r="B249" s="695" t="s">
        <v>886</v>
      </c>
      <c r="C249" s="694" t="s">
        <v>454</v>
      </c>
      <c r="D249" s="694" t="s">
        <v>772</v>
      </c>
      <c r="E249" s="907" t="s">
        <v>883</v>
      </c>
      <c r="F249" s="907"/>
      <c r="G249" s="696" t="s">
        <v>535</v>
      </c>
      <c r="H249" s="697">
        <v>0.76229999999999998</v>
      </c>
      <c r="I249" s="698">
        <v>2.29</v>
      </c>
      <c r="J249" s="698">
        <v>1.74</v>
      </c>
    </row>
    <row r="250" spans="1:10" ht="52.2" customHeight="1">
      <c r="A250" s="694" t="s">
        <v>453</v>
      </c>
      <c r="B250" s="695" t="s">
        <v>882</v>
      </c>
      <c r="C250" s="694" t="s">
        <v>454</v>
      </c>
      <c r="D250" s="694" t="s">
        <v>773</v>
      </c>
      <c r="E250" s="907" t="s">
        <v>883</v>
      </c>
      <c r="F250" s="907"/>
      <c r="G250" s="696" t="s">
        <v>536</v>
      </c>
      <c r="H250" s="697">
        <v>0.71879999999999999</v>
      </c>
      <c r="I250" s="698">
        <v>0.47</v>
      </c>
      <c r="J250" s="698">
        <v>0.33</v>
      </c>
    </row>
    <row r="251" spans="1:10" ht="25.95" customHeight="1">
      <c r="A251" s="702" t="s">
        <v>459</v>
      </c>
      <c r="B251" s="703" t="s">
        <v>900</v>
      </c>
      <c r="C251" s="702" t="s">
        <v>454</v>
      </c>
      <c r="D251" s="702" t="s">
        <v>748</v>
      </c>
      <c r="E251" s="906" t="s">
        <v>461</v>
      </c>
      <c r="F251" s="906"/>
      <c r="G251" s="704" t="s">
        <v>38</v>
      </c>
      <c r="H251" s="705">
        <v>0.82689999999999997</v>
      </c>
      <c r="I251" s="706">
        <v>85</v>
      </c>
      <c r="J251" s="706">
        <v>70.28</v>
      </c>
    </row>
    <row r="252" spans="1:10" ht="24" customHeight="1">
      <c r="A252" s="702" t="s">
        <v>459</v>
      </c>
      <c r="B252" s="703" t="s">
        <v>901</v>
      </c>
      <c r="C252" s="702" t="s">
        <v>454</v>
      </c>
      <c r="D252" s="702" t="s">
        <v>751</v>
      </c>
      <c r="E252" s="906" t="s">
        <v>461</v>
      </c>
      <c r="F252" s="906"/>
      <c r="G252" s="704" t="s">
        <v>301</v>
      </c>
      <c r="H252" s="705">
        <v>212.01939999999999</v>
      </c>
      <c r="I252" s="706">
        <v>1</v>
      </c>
      <c r="J252" s="706">
        <v>212.01</v>
      </c>
    </row>
    <row r="253" spans="1:10" ht="25.95" customHeight="1">
      <c r="A253" s="702" t="s">
        <v>459</v>
      </c>
      <c r="B253" s="703" t="s">
        <v>902</v>
      </c>
      <c r="C253" s="702" t="s">
        <v>454</v>
      </c>
      <c r="D253" s="702" t="s">
        <v>768</v>
      </c>
      <c r="E253" s="906" t="s">
        <v>461</v>
      </c>
      <c r="F253" s="906"/>
      <c r="G253" s="704" t="s">
        <v>38</v>
      </c>
      <c r="H253" s="705">
        <v>0.57820000000000005</v>
      </c>
      <c r="I253" s="706">
        <v>243.82</v>
      </c>
      <c r="J253" s="706">
        <v>140.97</v>
      </c>
    </row>
    <row r="254" spans="1:10">
      <c r="A254" s="699"/>
      <c r="B254" s="699"/>
      <c r="C254" s="699"/>
      <c r="D254" s="699"/>
      <c r="E254" s="699" t="s">
        <v>780</v>
      </c>
      <c r="F254" s="700">
        <v>61.86</v>
      </c>
      <c r="G254" s="699" t="s">
        <v>781</v>
      </c>
      <c r="H254" s="700">
        <v>0</v>
      </c>
      <c r="I254" s="699" t="s">
        <v>782</v>
      </c>
      <c r="J254" s="700">
        <v>61.86</v>
      </c>
    </row>
    <row r="255" spans="1:10" ht="14.4" thickBot="1">
      <c r="A255" s="699"/>
      <c r="B255" s="699"/>
      <c r="C255" s="699"/>
      <c r="D255" s="699"/>
      <c r="E255" s="699" t="s">
        <v>783</v>
      </c>
      <c r="F255" s="700">
        <v>111.94</v>
      </c>
      <c r="G255" s="699"/>
      <c r="H255" s="901" t="s">
        <v>784</v>
      </c>
      <c r="I255" s="901"/>
      <c r="J255" s="700">
        <v>621.71</v>
      </c>
    </row>
    <row r="256" spans="1:10" ht="1.2" customHeight="1" thickTop="1">
      <c r="A256" s="701"/>
      <c r="B256" s="701"/>
      <c r="C256" s="701"/>
      <c r="D256" s="701"/>
      <c r="E256" s="701"/>
      <c r="F256" s="701"/>
      <c r="G256" s="701"/>
      <c r="H256" s="701"/>
      <c r="I256" s="701"/>
      <c r="J256" s="701"/>
    </row>
    <row r="257" spans="1:10" ht="18" customHeight="1">
      <c r="A257" s="686"/>
      <c r="B257" s="687" t="s">
        <v>381</v>
      </c>
      <c r="C257" s="686" t="s">
        <v>447</v>
      </c>
      <c r="D257" s="686" t="s">
        <v>110</v>
      </c>
      <c r="E257" s="904" t="s">
        <v>448</v>
      </c>
      <c r="F257" s="904"/>
      <c r="G257" s="688" t="s">
        <v>449</v>
      </c>
      <c r="H257" s="687" t="s">
        <v>450</v>
      </c>
      <c r="I257" s="687" t="s">
        <v>451</v>
      </c>
      <c r="J257" s="687" t="s">
        <v>283</v>
      </c>
    </row>
    <row r="258" spans="1:10" ht="25.95" customHeight="1">
      <c r="A258" s="689" t="s">
        <v>307</v>
      </c>
      <c r="B258" s="690" t="s">
        <v>874</v>
      </c>
      <c r="C258" s="689" t="s">
        <v>454</v>
      </c>
      <c r="D258" s="689" t="s">
        <v>544</v>
      </c>
      <c r="E258" s="905" t="s">
        <v>455</v>
      </c>
      <c r="F258" s="905"/>
      <c r="G258" s="691" t="s">
        <v>303</v>
      </c>
      <c r="H258" s="692">
        <v>1</v>
      </c>
      <c r="I258" s="693">
        <v>0.11</v>
      </c>
      <c r="J258" s="693">
        <v>0.11</v>
      </c>
    </row>
    <row r="259" spans="1:10" ht="24" customHeight="1">
      <c r="A259" s="702" t="s">
        <v>459</v>
      </c>
      <c r="B259" s="703" t="s">
        <v>875</v>
      </c>
      <c r="C259" s="702" t="s">
        <v>454</v>
      </c>
      <c r="D259" s="702" t="s">
        <v>747</v>
      </c>
      <c r="E259" s="906" t="s">
        <v>472</v>
      </c>
      <c r="F259" s="906"/>
      <c r="G259" s="704" t="s">
        <v>303</v>
      </c>
      <c r="H259" s="705">
        <v>5.8599999999999998E-3</v>
      </c>
      <c r="I259" s="706">
        <v>19.09</v>
      </c>
      <c r="J259" s="706">
        <v>0.11</v>
      </c>
    </row>
    <row r="260" spans="1:10">
      <c r="A260" s="699"/>
      <c r="B260" s="699"/>
      <c r="C260" s="699"/>
      <c r="D260" s="699"/>
      <c r="E260" s="699" t="s">
        <v>780</v>
      </c>
      <c r="F260" s="700">
        <v>0.11</v>
      </c>
      <c r="G260" s="699" t="s">
        <v>781</v>
      </c>
      <c r="H260" s="700">
        <v>0</v>
      </c>
      <c r="I260" s="699" t="s">
        <v>782</v>
      </c>
      <c r="J260" s="700">
        <v>0.11</v>
      </c>
    </row>
    <row r="261" spans="1:10" ht="14.4" thickBot="1">
      <c r="A261" s="699"/>
      <c r="B261" s="699"/>
      <c r="C261" s="699"/>
      <c r="D261" s="699"/>
      <c r="E261" s="699" t="s">
        <v>783</v>
      </c>
      <c r="F261" s="700">
        <v>0.02</v>
      </c>
      <c r="G261" s="699"/>
      <c r="H261" s="901" t="s">
        <v>784</v>
      </c>
      <c r="I261" s="901"/>
      <c r="J261" s="700">
        <v>0.13</v>
      </c>
    </row>
    <row r="262" spans="1:10" ht="1.2" customHeight="1" thickTop="1">
      <c r="A262" s="701"/>
      <c r="B262" s="701"/>
      <c r="C262" s="701"/>
      <c r="D262" s="701"/>
      <c r="E262" s="701"/>
      <c r="F262" s="701"/>
      <c r="G262" s="701"/>
      <c r="H262" s="701"/>
      <c r="I262" s="701"/>
      <c r="J262" s="701"/>
    </row>
    <row r="263" spans="1:10" ht="18" customHeight="1">
      <c r="A263" s="686"/>
      <c r="B263" s="687" t="s">
        <v>381</v>
      </c>
      <c r="C263" s="686" t="s">
        <v>447</v>
      </c>
      <c r="D263" s="686" t="s">
        <v>110</v>
      </c>
      <c r="E263" s="904" t="s">
        <v>448</v>
      </c>
      <c r="F263" s="904"/>
      <c r="G263" s="688" t="s">
        <v>449</v>
      </c>
      <c r="H263" s="687" t="s">
        <v>450</v>
      </c>
      <c r="I263" s="687" t="s">
        <v>451</v>
      </c>
      <c r="J263" s="687" t="s">
        <v>283</v>
      </c>
    </row>
    <row r="264" spans="1:10" ht="25.95" customHeight="1">
      <c r="A264" s="689" t="s">
        <v>307</v>
      </c>
      <c r="B264" s="690" t="s">
        <v>892</v>
      </c>
      <c r="C264" s="689" t="s">
        <v>454</v>
      </c>
      <c r="D264" s="689" t="s">
        <v>541</v>
      </c>
      <c r="E264" s="905" t="s">
        <v>455</v>
      </c>
      <c r="F264" s="905"/>
      <c r="G264" s="691" t="s">
        <v>303</v>
      </c>
      <c r="H264" s="692">
        <v>1</v>
      </c>
      <c r="I264" s="693">
        <v>0.25</v>
      </c>
      <c r="J264" s="693">
        <v>0.25</v>
      </c>
    </row>
    <row r="265" spans="1:10" ht="24" customHeight="1">
      <c r="A265" s="702" t="s">
        <v>459</v>
      </c>
      <c r="B265" s="703" t="s">
        <v>893</v>
      </c>
      <c r="C265" s="702" t="s">
        <v>454</v>
      </c>
      <c r="D265" s="702" t="s">
        <v>750</v>
      </c>
      <c r="E265" s="906" t="s">
        <v>472</v>
      </c>
      <c r="F265" s="906"/>
      <c r="G265" s="704" t="s">
        <v>303</v>
      </c>
      <c r="H265" s="705">
        <v>1.328E-2</v>
      </c>
      <c r="I265" s="706">
        <v>19.09</v>
      </c>
      <c r="J265" s="706">
        <v>0.25</v>
      </c>
    </row>
    <row r="266" spans="1:10">
      <c r="A266" s="699"/>
      <c r="B266" s="699"/>
      <c r="C266" s="699"/>
      <c r="D266" s="699"/>
      <c r="E266" s="699" t="s">
        <v>780</v>
      </c>
      <c r="F266" s="700">
        <v>0.25</v>
      </c>
      <c r="G266" s="699" t="s">
        <v>781</v>
      </c>
      <c r="H266" s="700">
        <v>0</v>
      </c>
      <c r="I266" s="699" t="s">
        <v>782</v>
      </c>
      <c r="J266" s="700">
        <v>0.25</v>
      </c>
    </row>
    <row r="267" spans="1:10" ht="14.4" thickBot="1">
      <c r="A267" s="699"/>
      <c r="B267" s="699"/>
      <c r="C267" s="699"/>
      <c r="D267" s="699"/>
      <c r="E267" s="699" t="s">
        <v>783</v>
      </c>
      <c r="F267" s="700">
        <v>0.05</v>
      </c>
      <c r="G267" s="699"/>
      <c r="H267" s="901" t="s">
        <v>784</v>
      </c>
      <c r="I267" s="901"/>
      <c r="J267" s="700">
        <v>0.3</v>
      </c>
    </row>
    <row r="268" spans="1:10" ht="1.2" customHeight="1" thickTop="1">
      <c r="A268" s="701"/>
      <c r="B268" s="701"/>
      <c r="C268" s="701"/>
      <c r="D268" s="701"/>
      <c r="E268" s="701"/>
      <c r="F268" s="701"/>
      <c r="G268" s="701"/>
      <c r="H268" s="701"/>
      <c r="I268" s="701"/>
      <c r="J268" s="701"/>
    </row>
    <row r="269" spans="1:10" ht="18" customHeight="1">
      <c r="A269" s="686"/>
      <c r="B269" s="687" t="s">
        <v>381</v>
      </c>
      <c r="C269" s="686" t="s">
        <v>447</v>
      </c>
      <c r="D269" s="686" t="s">
        <v>110</v>
      </c>
      <c r="E269" s="904" t="s">
        <v>448</v>
      </c>
      <c r="F269" s="904"/>
      <c r="G269" s="688" t="s">
        <v>449</v>
      </c>
      <c r="H269" s="687" t="s">
        <v>450</v>
      </c>
      <c r="I269" s="687" t="s">
        <v>451</v>
      </c>
      <c r="J269" s="687" t="s">
        <v>283</v>
      </c>
    </row>
    <row r="270" spans="1:10" ht="25.95" customHeight="1">
      <c r="A270" s="689" t="s">
        <v>307</v>
      </c>
      <c r="B270" s="690" t="s">
        <v>903</v>
      </c>
      <c r="C270" s="689" t="s">
        <v>454</v>
      </c>
      <c r="D270" s="689" t="s">
        <v>545</v>
      </c>
      <c r="E270" s="905" t="s">
        <v>455</v>
      </c>
      <c r="F270" s="905"/>
      <c r="G270" s="691" t="s">
        <v>303</v>
      </c>
      <c r="H270" s="692">
        <v>1</v>
      </c>
      <c r="I270" s="693">
        <v>0.68</v>
      </c>
      <c r="J270" s="693">
        <v>0.68</v>
      </c>
    </row>
    <row r="271" spans="1:10" ht="24" customHeight="1">
      <c r="A271" s="702" t="s">
        <v>459</v>
      </c>
      <c r="B271" s="703" t="s">
        <v>904</v>
      </c>
      <c r="C271" s="702" t="s">
        <v>454</v>
      </c>
      <c r="D271" s="702" t="s">
        <v>752</v>
      </c>
      <c r="E271" s="906" t="s">
        <v>472</v>
      </c>
      <c r="F271" s="906"/>
      <c r="G271" s="704" t="s">
        <v>303</v>
      </c>
      <c r="H271" s="705">
        <v>2.4420000000000001E-2</v>
      </c>
      <c r="I271" s="706">
        <v>28.1</v>
      </c>
      <c r="J271" s="706">
        <v>0.68</v>
      </c>
    </row>
    <row r="272" spans="1:10">
      <c r="A272" s="699"/>
      <c r="B272" s="699"/>
      <c r="C272" s="699"/>
      <c r="D272" s="699"/>
      <c r="E272" s="699" t="s">
        <v>780</v>
      </c>
      <c r="F272" s="700">
        <v>0.68</v>
      </c>
      <c r="G272" s="699" t="s">
        <v>781</v>
      </c>
      <c r="H272" s="700">
        <v>0</v>
      </c>
      <c r="I272" s="699" t="s">
        <v>782</v>
      </c>
      <c r="J272" s="700">
        <v>0.68</v>
      </c>
    </row>
    <row r="273" spans="1:10" ht="14.4" thickBot="1">
      <c r="A273" s="699"/>
      <c r="B273" s="699"/>
      <c r="C273" s="699"/>
      <c r="D273" s="699"/>
      <c r="E273" s="699" t="s">
        <v>783</v>
      </c>
      <c r="F273" s="700">
        <v>0.14000000000000001</v>
      </c>
      <c r="G273" s="699"/>
      <c r="H273" s="901" t="s">
        <v>784</v>
      </c>
      <c r="I273" s="901"/>
      <c r="J273" s="700">
        <v>0.82</v>
      </c>
    </row>
    <row r="274" spans="1:10" ht="1.2" customHeight="1" thickTop="1">
      <c r="A274" s="701"/>
      <c r="B274" s="701"/>
      <c r="C274" s="701"/>
      <c r="D274" s="701"/>
      <c r="E274" s="701"/>
      <c r="F274" s="701"/>
      <c r="G274" s="701"/>
      <c r="H274" s="701"/>
      <c r="I274" s="701"/>
      <c r="J274" s="701"/>
    </row>
    <row r="275" spans="1:10" ht="18" customHeight="1">
      <c r="A275" s="686"/>
      <c r="B275" s="687" t="s">
        <v>381</v>
      </c>
      <c r="C275" s="686" t="s">
        <v>447</v>
      </c>
      <c r="D275" s="686" t="s">
        <v>110</v>
      </c>
      <c r="E275" s="904" t="s">
        <v>448</v>
      </c>
      <c r="F275" s="904"/>
      <c r="G275" s="688" t="s">
        <v>449</v>
      </c>
      <c r="H275" s="687" t="s">
        <v>450</v>
      </c>
      <c r="I275" s="687" t="s">
        <v>451</v>
      </c>
      <c r="J275" s="687" t="s">
        <v>283</v>
      </c>
    </row>
    <row r="276" spans="1:10" ht="25.95" customHeight="1">
      <c r="A276" s="689" t="s">
        <v>307</v>
      </c>
      <c r="B276" s="690" t="s">
        <v>905</v>
      </c>
      <c r="C276" s="689" t="s">
        <v>454</v>
      </c>
      <c r="D276" s="689" t="s">
        <v>546</v>
      </c>
      <c r="E276" s="905" t="s">
        <v>455</v>
      </c>
      <c r="F276" s="905"/>
      <c r="G276" s="691" t="s">
        <v>303</v>
      </c>
      <c r="H276" s="692">
        <v>1</v>
      </c>
      <c r="I276" s="693">
        <v>1.85</v>
      </c>
      <c r="J276" s="693">
        <v>1.85</v>
      </c>
    </row>
    <row r="277" spans="1:10" ht="24" customHeight="1">
      <c r="A277" s="702" t="s">
        <v>459</v>
      </c>
      <c r="B277" s="703" t="s">
        <v>906</v>
      </c>
      <c r="C277" s="702" t="s">
        <v>454</v>
      </c>
      <c r="D277" s="702" t="s">
        <v>754</v>
      </c>
      <c r="E277" s="906" t="s">
        <v>472</v>
      </c>
      <c r="F277" s="906"/>
      <c r="G277" s="704" t="s">
        <v>303</v>
      </c>
      <c r="H277" s="705">
        <v>1.6990000000000002E-2</v>
      </c>
      <c r="I277" s="706">
        <v>109.41</v>
      </c>
      <c r="J277" s="706">
        <v>1.85</v>
      </c>
    </row>
    <row r="278" spans="1:10">
      <c r="A278" s="699"/>
      <c r="B278" s="699"/>
      <c r="C278" s="699"/>
      <c r="D278" s="699"/>
      <c r="E278" s="699" t="s">
        <v>780</v>
      </c>
      <c r="F278" s="700">
        <v>1.85</v>
      </c>
      <c r="G278" s="699" t="s">
        <v>781</v>
      </c>
      <c r="H278" s="700">
        <v>0</v>
      </c>
      <c r="I278" s="699" t="s">
        <v>782</v>
      </c>
      <c r="J278" s="700">
        <v>1.85</v>
      </c>
    </row>
    <row r="279" spans="1:10" ht="14.4" thickBot="1">
      <c r="A279" s="699"/>
      <c r="B279" s="699"/>
      <c r="C279" s="699"/>
      <c r="D279" s="699"/>
      <c r="E279" s="699" t="s">
        <v>783</v>
      </c>
      <c r="F279" s="700">
        <v>0.4</v>
      </c>
      <c r="G279" s="699"/>
      <c r="H279" s="901" t="s">
        <v>784</v>
      </c>
      <c r="I279" s="901"/>
      <c r="J279" s="700">
        <v>2.25</v>
      </c>
    </row>
    <row r="280" spans="1:10" ht="1.2" customHeight="1" thickTop="1">
      <c r="A280" s="701"/>
      <c r="B280" s="701"/>
      <c r="C280" s="701"/>
      <c r="D280" s="701"/>
      <c r="E280" s="701"/>
      <c r="F280" s="701"/>
      <c r="G280" s="701"/>
      <c r="H280" s="701"/>
      <c r="I280" s="701"/>
      <c r="J280" s="701"/>
    </row>
    <row r="281" spans="1:10" ht="18" customHeight="1">
      <c r="A281" s="686"/>
      <c r="B281" s="687" t="s">
        <v>381</v>
      </c>
      <c r="C281" s="686" t="s">
        <v>447</v>
      </c>
      <c r="D281" s="686" t="s">
        <v>110</v>
      </c>
      <c r="E281" s="904" t="s">
        <v>448</v>
      </c>
      <c r="F281" s="904"/>
      <c r="G281" s="688" t="s">
        <v>449</v>
      </c>
      <c r="H281" s="687" t="s">
        <v>450</v>
      </c>
      <c r="I281" s="687" t="s">
        <v>451</v>
      </c>
      <c r="J281" s="687" t="s">
        <v>283</v>
      </c>
    </row>
    <row r="282" spans="1:10" ht="39" customHeight="1">
      <c r="A282" s="689" t="s">
        <v>307</v>
      </c>
      <c r="B282" s="690" t="s">
        <v>907</v>
      </c>
      <c r="C282" s="689" t="s">
        <v>454</v>
      </c>
      <c r="D282" s="689" t="s">
        <v>543</v>
      </c>
      <c r="E282" s="905" t="s">
        <v>455</v>
      </c>
      <c r="F282" s="905"/>
      <c r="G282" s="691" t="s">
        <v>303</v>
      </c>
      <c r="H282" s="692">
        <v>1</v>
      </c>
      <c r="I282" s="693">
        <v>0.18</v>
      </c>
      <c r="J282" s="693">
        <v>0.18</v>
      </c>
    </row>
    <row r="283" spans="1:10" ht="25.95" customHeight="1">
      <c r="A283" s="702" t="s">
        <v>459</v>
      </c>
      <c r="B283" s="703" t="s">
        <v>908</v>
      </c>
      <c r="C283" s="702" t="s">
        <v>454</v>
      </c>
      <c r="D283" s="702" t="s">
        <v>909</v>
      </c>
      <c r="E283" s="906" t="s">
        <v>472</v>
      </c>
      <c r="F283" s="906"/>
      <c r="G283" s="704" t="s">
        <v>303</v>
      </c>
      <c r="H283" s="705">
        <v>9.5700000000000004E-3</v>
      </c>
      <c r="I283" s="706">
        <v>19.63</v>
      </c>
      <c r="J283" s="706">
        <v>0.18</v>
      </c>
    </row>
    <row r="284" spans="1:10">
      <c r="A284" s="699"/>
      <c r="B284" s="699"/>
      <c r="C284" s="699"/>
      <c r="D284" s="699"/>
      <c r="E284" s="699" t="s">
        <v>780</v>
      </c>
      <c r="F284" s="700">
        <v>0.18</v>
      </c>
      <c r="G284" s="699" t="s">
        <v>781</v>
      </c>
      <c r="H284" s="700">
        <v>0</v>
      </c>
      <c r="I284" s="699" t="s">
        <v>782</v>
      </c>
      <c r="J284" s="700">
        <v>0.18</v>
      </c>
    </row>
    <row r="285" spans="1:10" ht="14.4" thickBot="1">
      <c r="A285" s="699"/>
      <c r="B285" s="699"/>
      <c r="C285" s="699"/>
      <c r="D285" s="699"/>
      <c r="E285" s="699" t="s">
        <v>783</v>
      </c>
      <c r="F285" s="700">
        <v>0.03</v>
      </c>
      <c r="G285" s="699"/>
      <c r="H285" s="901" t="s">
        <v>784</v>
      </c>
      <c r="I285" s="901"/>
      <c r="J285" s="700">
        <v>0.21</v>
      </c>
    </row>
    <row r="286" spans="1:10" ht="1.2" customHeight="1" thickTop="1">
      <c r="A286" s="701"/>
      <c r="B286" s="701"/>
      <c r="C286" s="701"/>
      <c r="D286" s="701"/>
      <c r="E286" s="701"/>
      <c r="F286" s="701"/>
      <c r="G286" s="701"/>
      <c r="H286" s="701"/>
      <c r="I286" s="701"/>
      <c r="J286" s="701"/>
    </row>
    <row r="287" spans="1:10" ht="18" customHeight="1">
      <c r="A287" s="686"/>
      <c r="B287" s="687" t="s">
        <v>381</v>
      </c>
      <c r="C287" s="686" t="s">
        <v>447</v>
      </c>
      <c r="D287" s="686" t="s">
        <v>110</v>
      </c>
      <c r="E287" s="904" t="s">
        <v>448</v>
      </c>
      <c r="F287" s="904"/>
      <c r="G287" s="688" t="s">
        <v>449</v>
      </c>
      <c r="H287" s="687" t="s">
        <v>450</v>
      </c>
      <c r="I287" s="687" t="s">
        <v>451</v>
      </c>
      <c r="J287" s="687" t="s">
        <v>283</v>
      </c>
    </row>
    <row r="288" spans="1:10" ht="25.95" customHeight="1">
      <c r="A288" s="689" t="s">
        <v>307</v>
      </c>
      <c r="B288" s="690" t="s">
        <v>910</v>
      </c>
      <c r="C288" s="689" t="s">
        <v>454</v>
      </c>
      <c r="D288" s="689" t="s">
        <v>542</v>
      </c>
      <c r="E288" s="905" t="s">
        <v>455</v>
      </c>
      <c r="F288" s="905"/>
      <c r="G288" s="691" t="s">
        <v>303</v>
      </c>
      <c r="H288" s="692">
        <v>1</v>
      </c>
      <c r="I288" s="693">
        <v>0.33</v>
      </c>
      <c r="J288" s="693">
        <v>0.33</v>
      </c>
    </row>
    <row r="289" spans="1:10" ht="24" customHeight="1">
      <c r="A289" s="702" t="s">
        <v>459</v>
      </c>
      <c r="B289" s="703" t="s">
        <v>911</v>
      </c>
      <c r="C289" s="702" t="s">
        <v>454</v>
      </c>
      <c r="D289" s="702" t="s">
        <v>912</v>
      </c>
      <c r="E289" s="906" t="s">
        <v>472</v>
      </c>
      <c r="F289" s="906"/>
      <c r="G289" s="704" t="s">
        <v>303</v>
      </c>
      <c r="H289" s="705">
        <v>2.4420000000000001E-2</v>
      </c>
      <c r="I289" s="706">
        <v>13.55</v>
      </c>
      <c r="J289" s="706">
        <v>0.33</v>
      </c>
    </row>
    <row r="290" spans="1:10">
      <c r="A290" s="699"/>
      <c r="B290" s="699"/>
      <c r="C290" s="699"/>
      <c r="D290" s="699"/>
      <c r="E290" s="699" t="s">
        <v>780</v>
      </c>
      <c r="F290" s="700">
        <v>0.33</v>
      </c>
      <c r="G290" s="699" t="s">
        <v>781</v>
      </c>
      <c r="H290" s="700">
        <v>0</v>
      </c>
      <c r="I290" s="699" t="s">
        <v>782</v>
      </c>
      <c r="J290" s="700">
        <v>0.33</v>
      </c>
    </row>
    <row r="291" spans="1:10" ht="14.4" thickBot="1">
      <c r="A291" s="699"/>
      <c r="B291" s="699"/>
      <c r="C291" s="699"/>
      <c r="D291" s="699"/>
      <c r="E291" s="699" t="s">
        <v>783</v>
      </c>
      <c r="F291" s="700">
        <v>7.0000000000000007E-2</v>
      </c>
      <c r="G291" s="699"/>
      <c r="H291" s="901" t="s">
        <v>784</v>
      </c>
      <c r="I291" s="901"/>
      <c r="J291" s="700">
        <v>0.4</v>
      </c>
    </row>
    <row r="292" spans="1:10" ht="1.2" customHeight="1" thickTop="1">
      <c r="A292" s="701"/>
      <c r="B292" s="701"/>
      <c r="C292" s="701"/>
      <c r="D292" s="701"/>
      <c r="E292" s="701"/>
      <c r="F292" s="701"/>
      <c r="G292" s="701"/>
      <c r="H292" s="701"/>
      <c r="I292" s="701"/>
      <c r="J292" s="701"/>
    </row>
    <row r="293" spans="1:10" ht="18" customHeight="1">
      <c r="A293" s="686"/>
      <c r="B293" s="687" t="s">
        <v>381</v>
      </c>
      <c r="C293" s="686" t="s">
        <v>447</v>
      </c>
      <c r="D293" s="686" t="s">
        <v>110</v>
      </c>
      <c r="E293" s="904" t="s">
        <v>448</v>
      </c>
      <c r="F293" s="904"/>
      <c r="G293" s="688" t="s">
        <v>449</v>
      </c>
      <c r="H293" s="687" t="s">
        <v>450</v>
      </c>
      <c r="I293" s="687" t="s">
        <v>451</v>
      </c>
      <c r="J293" s="687" t="s">
        <v>283</v>
      </c>
    </row>
    <row r="294" spans="1:10" ht="24" customHeight="1">
      <c r="A294" s="689" t="s">
        <v>307</v>
      </c>
      <c r="B294" s="690" t="s">
        <v>830</v>
      </c>
      <c r="C294" s="689" t="s">
        <v>454</v>
      </c>
      <c r="D294" s="689" t="s">
        <v>318</v>
      </c>
      <c r="E294" s="905" t="s">
        <v>455</v>
      </c>
      <c r="F294" s="905"/>
      <c r="G294" s="691" t="s">
        <v>303</v>
      </c>
      <c r="H294" s="692">
        <v>1</v>
      </c>
      <c r="I294" s="693">
        <v>31.51</v>
      </c>
      <c r="J294" s="693">
        <v>31.51</v>
      </c>
    </row>
    <row r="295" spans="1:10" ht="25.95" customHeight="1">
      <c r="A295" s="694" t="s">
        <v>453</v>
      </c>
      <c r="B295" s="695" t="s">
        <v>903</v>
      </c>
      <c r="C295" s="694" t="s">
        <v>454</v>
      </c>
      <c r="D295" s="694" t="s">
        <v>545</v>
      </c>
      <c r="E295" s="907" t="s">
        <v>455</v>
      </c>
      <c r="F295" s="907"/>
      <c r="G295" s="696" t="s">
        <v>303</v>
      </c>
      <c r="H295" s="697">
        <v>1</v>
      </c>
      <c r="I295" s="698">
        <v>0.68</v>
      </c>
      <c r="J295" s="698">
        <v>0.68</v>
      </c>
    </row>
    <row r="296" spans="1:10" ht="24" customHeight="1">
      <c r="A296" s="702" t="s">
        <v>459</v>
      </c>
      <c r="B296" s="703" t="s">
        <v>904</v>
      </c>
      <c r="C296" s="702" t="s">
        <v>454</v>
      </c>
      <c r="D296" s="702" t="s">
        <v>752</v>
      </c>
      <c r="E296" s="906" t="s">
        <v>472</v>
      </c>
      <c r="F296" s="906"/>
      <c r="G296" s="704" t="s">
        <v>303</v>
      </c>
      <c r="H296" s="705">
        <v>1</v>
      </c>
      <c r="I296" s="706">
        <v>28.1</v>
      </c>
      <c r="J296" s="706">
        <v>28.1</v>
      </c>
    </row>
    <row r="297" spans="1:10" ht="25.95" customHeight="1">
      <c r="A297" s="702" t="s">
        <v>459</v>
      </c>
      <c r="B297" s="703" t="s">
        <v>876</v>
      </c>
      <c r="C297" s="702" t="s">
        <v>454</v>
      </c>
      <c r="D297" s="702" t="s">
        <v>761</v>
      </c>
      <c r="E297" s="906" t="s">
        <v>877</v>
      </c>
      <c r="F297" s="906"/>
      <c r="G297" s="704" t="s">
        <v>303</v>
      </c>
      <c r="H297" s="705">
        <v>1</v>
      </c>
      <c r="I297" s="706">
        <v>1.34</v>
      </c>
      <c r="J297" s="706">
        <v>1.34</v>
      </c>
    </row>
    <row r="298" spans="1:10" ht="25.95" customHeight="1">
      <c r="A298" s="702" t="s">
        <v>459</v>
      </c>
      <c r="B298" s="703" t="s">
        <v>878</v>
      </c>
      <c r="C298" s="702" t="s">
        <v>454</v>
      </c>
      <c r="D298" s="702" t="s">
        <v>770</v>
      </c>
      <c r="E298" s="906" t="s">
        <v>879</v>
      </c>
      <c r="F298" s="906"/>
      <c r="G298" s="704" t="s">
        <v>303</v>
      </c>
      <c r="H298" s="705">
        <v>1</v>
      </c>
      <c r="I298" s="706">
        <v>0.04</v>
      </c>
      <c r="J298" s="706">
        <v>0.04</v>
      </c>
    </row>
    <row r="299" spans="1:10" ht="25.95" customHeight="1">
      <c r="A299" s="702" t="s">
        <v>459</v>
      </c>
      <c r="B299" s="703" t="s">
        <v>913</v>
      </c>
      <c r="C299" s="702" t="s">
        <v>454</v>
      </c>
      <c r="D299" s="702" t="s">
        <v>764</v>
      </c>
      <c r="E299" s="906" t="s">
        <v>790</v>
      </c>
      <c r="F299" s="906"/>
      <c r="G299" s="704" t="s">
        <v>303</v>
      </c>
      <c r="H299" s="705">
        <v>1</v>
      </c>
      <c r="I299" s="706">
        <v>0.1</v>
      </c>
      <c r="J299" s="706">
        <v>0.1</v>
      </c>
    </row>
    <row r="300" spans="1:10" ht="25.95" customHeight="1">
      <c r="A300" s="702" t="s">
        <v>459</v>
      </c>
      <c r="B300" s="703" t="s">
        <v>914</v>
      </c>
      <c r="C300" s="702" t="s">
        <v>454</v>
      </c>
      <c r="D300" s="702" t="s">
        <v>757</v>
      </c>
      <c r="E300" s="906" t="s">
        <v>790</v>
      </c>
      <c r="F300" s="906"/>
      <c r="G300" s="704" t="s">
        <v>303</v>
      </c>
      <c r="H300" s="705">
        <v>1</v>
      </c>
      <c r="I300" s="706">
        <v>1.25</v>
      </c>
      <c r="J300" s="706">
        <v>1.25</v>
      </c>
    </row>
    <row r="301" spans="1:10">
      <c r="A301" s="699"/>
      <c r="B301" s="699"/>
      <c r="C301" s="699"/>
      <c r="D301" s="699"/>
      <c r="E301" s="699" t="s">
        <v>780</v>
      </c>
      <c r="F301" s="700">
        <v>28.78</v>
      </c>
      <c r="G301" s="699" t="s">
        <v>781</v>
      </c>
      <c r="H301" s="700">
        <v>0</v>
      </c>
      <c r="I301" s="699" t="s">
        <v>782</v>
      </c>
      <c r="J301" s="700">
        <v>28.78</v>
      </c>
    </row>
    <row r="302" spans="1:10" ht="14.4" thickBot="1">
      <c r="A302" s="699"/>
      <c r="B302" s="699"/>
      <c r="C302" s="699"/>
      <c r="D302" s="699"/>
      <c r="E302" s="699" t="s">
        <v>783</v>
      </c>
      <c r="F302" s="700">
        <v>6.91</v>
      </c>
      <c r="G302" s="699"/>
      <c r="H302" s="901" t="s">
        <v>784</v>
      </c>
      <c r="I302" s="901"/>
      <c r="J302" s="700">
        <v>38.42</v>
      </c>
    </row>
    <row r="303" spans="1:10" ht="1.2" customHeight="1" thickTop="1">
      <c r="A303" s="701"/>
      <c r="B303" s="701"/>
      <c r="C303" s="701"/>
      <c r="D303" s="701"/>
      <c r="E303" s="701"/>
      <c r="F303" s="701"/>
      <c r="G303" s="701"/>
      <c r="H303" s="701"/>
      <c r="I303" s="701"/>
      <c r="J303" s="701"/>
    </row>
    <row r="304" spans="1:10" ht="18" customHeight="1">
      <c r="A304" s="686"/>
      <c r="B304" s="687" t="s">
        <v>381</v>
      </c>
      <c r="C304" s="686" t="s">
        <v>447</v>
      </c>
      <c r="D304" s="686" t="s">
        <v>110</v>
      </c>
      <c r="E304" s="904" t="s">
        <v>448</v>
      </c>
      <c r="F304" s="904"/>
      <c r="G304" s="688" t="s">
        <v>449</v>
      </c>
      <c r="H304" s="687" t="s">
        <v>450</v>
      </c>
      <c r="I304" s="687" t="s">
        <v>451</v>
      </c>
      <c r="J304" s="687" t="s">
        <v>283</v>
      </c>
    </row>
    <row r="305" spans="1:10" ht="25.95" customHeight="1">
      <c r="A305" s="689" t="s">
        <v>307</v>
      </c>
      <c r="B305" s="690" t="s">
        <v>828</v>
      </c>
      <c r="C305" s="689" t="s">
        <v>454</v>
      </c>
      <c r="D305" s="689" t="s">
        <v>316</v>
      </c>
      <c r="E305" s="905" t="s">
        <v>455</v>
      </c>
      <c r="F305" s="905"/>
      <c r="G305" s="691" t="s">
        <v>303</v>
      </c>
      <c r="H305" s="692">
        <v>1</v>
      </c>
      <c r="I305" s="693">
        <v>113.39</v>
      </c>
      <c r="J305" s="693">
        <v>113.39</v>
      </c>
    </row>
    <row r="306" spans="1:10" ht="25.95" customHeight="1">
      <c r="A306" s="694" t="s">
        <v>453</v>
      </c>
      <c r="B306" s="695" t="s">
        <v>905</v>
      </c>
      <c r="C306" s="694" t="s">
        <v>454</v>
      </c>
      <c r="D306" s="694" t="s">
        <v>546</v>
      </c>
      <c r="E306" s="907" t="s">
        <v>455</v>
      </c>
      <c r="F306" s="907"/>
      <c r="G306" s="696" t="s">
        <v>303</v>
      </c>
      <c r="H306" s="697">
        <v>1</v>
      </c>
      <c r="I306" s="698">
        <v>1.85</v>
      </c>
      <c r="J306" s="698">
        <v>1.85</v>
      </c>
    </row>
    <row r="307" spans="1:10" ht="24" customHeight="1">
      <c r="A307" s="702" t="s">
        <v>459</v>
      </c>
      <c r="B307" s="703" t="s">
        <v>906</v>
      </c>
      <c r="C307" s="702" t="s">
        <v>454</v>
      </c>
      <c r="D307" s="702" t="s">
        <v>754</v>
      </c>
      <c r="E307" s="906" t="s">
        <v>472</v>
      </c>
      <c r="F307" s="906"/>
      <c r="G307" s="704" t="s">
        <v>303</v>
      </c>
      <c r="H307" s="705">
        <v>1</v>
      </c>
      <c r="I307" s="706">
        <v>109.41</v>
      </c>
      <c r="J307" s="706">
        <v>109.41</v>
      </c>
    </row>
    <row r="308" spans="1:10" ht="25.95" customHeight="1">
      <c r="A308" s="702" t="s">
        <v>459</v>
      </c>
      <c r="B308" s="703" t="s">
        <v>876</v>
      </c>
      <c r="C308" s="702" t="s">
        <v>454</v>
      </c>
      <c r="D308" s="702" t="s">
        <v>761</v>
      </c>
      <c r="E308" s="906" t="s">
        <v>877</v>
      </c>
      <c r="F308" s="906"/>
      <c r="G308" s="704" t="s">
        <v>303</v>
      </c>
      <c r="H308" s="705">
        <v>1</v>
      </c>
      <c r="I308" s="706">
        <v>1.34</v>
      </c>
      <c r="J308" s="706">
        <v>1.34</v>
      </c>
    </row>
    <row r="309" spans="1:10" ht="25.95" customHeight="1">
      <c r="A309" s="702" t="s">
        <v>459</v>
      </c>
      <c r="B309" s="703" t="s">
        <v>878</v>
      </c>
      <c r="C309" s="702" t="s">
        <v>454</v>
      </c>
      <c r="D309" s="702" t="s">
        <v>770</v>
      </c>
      <c r="E309" s="906" t="s">
        <v>879</v>
      </c>
      <c r="F309" s="906"/>
      <c r="G309" s="704" t="s">
        <v>303</v>
      </c>
      <c r="H309" s="705">
        <v>1</v>
      </c>
      <c r="I309" s="706">
        <v>0.04</v>
      </c>
      <c r="J309" s="706">
        <v>0.04</v>
      </c>
    </row>
    <row r="310" spans="1:10" ht="25.95" customHeight="1">
      <c r="A310" s="702" t="s">
        <v>459</v>
      </c>
      <c r="B310" s="703" t="s">
        <v>915</v>
      </c>
      <c r="C310" s="702" t="s">
        <v>454</v>
      </c>
      <c r="D310" s="702" t="s">
        <v>765</v>
      </c>
      <c r="E310" s="906" t="s">
        <v>790</v>
      </c>
      <c r="F310" s="906"/>
      <c r="G310" s="704" t="s">
        <v>303</v>
      </c>
      <c r="H310" s="705">
        <v>1</v>
      </c>
      <c r="I310" s="706">
        <v>0.01</v>
      </c>
      <c r="J310" s="706">
        <v>0.01</v>
      </c>
    </row>
    <row r="311" spans="1:10" ht="25.95" customHeight="1">
      <c r="A311" s="702" t="s">
        <v>459</v>
      </c>
      <c r="B311" s="703" t="s">
        <v>916</v>
      </c>
      <c r="C311" s="702" t="s">
        <v>454</v>
      </c>
      <c r="D311" s="702" t="s">
        <v>758</v>
      </c>
      <c r="E311" s="906" t="s">
        <v>790</v>
      </c>
      <c r="F311" s="906"/>
      <c r="G311" s="704" t="s">
        <v>303</v>
      </c>
      <c r="H311" s="705">
        <v>1</v>
      </c>
      <c r="I311" s="706">
        <v>0.74</v>
      </c>
      <c r="J311" s="706">
        <v>0.74</v>
      </c>
    </row>
    <row r="312" spans="1:10">
      <c r="A312" s="699"/>
      <c r="B312" s="699"/>
      <c r="C312" s="699"/>
      <c r="D312" s="699"/>
      <c r="E312" s="699" t="s">
        <v>780</v>
      </c>
      <c r="F312" s="700">
        <v>111.26</v>
      </c>
      <c r="G312" s="699" t="s">
        <v>781</v>
      </c>
      <c r="H312" s="700">
        <v>0</v>
      </c>
      <c r="I312" s="699" t="s">
        <v>782</v>
      </c>
      <c r="J312" s="700">
        <v>111.26</v>
      </c>
    </row>
    <row r="313" spans="1:10" ht="14.4" thickBot="1">
      <c r="A313" s="699"/>
      <c r="B313" s="699"/>
      <c r="C313" s="699"/>
      <c r="D313" s="699"/>
      <c r="E313" s="699" t="s">
        <v>783</v>
      </c>
      <c r="F313" s="700">
        <v>24.9</v>
      </c>
      <c r="G313" s="699"/>
      <c r="H313" s="901" t="s">
        <v>784</v>
      </c>
      <c r="I313" s="901"/>
      <c r="J313" s="700">
        <v>138.29</v>
      </c>
    </row>
    <row r="314" spans="1:10" ht="1.2" customHeight="1" thickTop="1">
      <c r="A314" s="701"/>
      <c r="B314" s="701"/>
      <c r="C314" s="701"/>
      <c r="D314" s="701"/>
      <c r="E314" s="701"/>
      <c r="F314" s="701"/>
      <c r="G314" s="701"/>
      <c r="H314" s="701"/>
      <c r="I314" s="701"/>
      <c r="J314" s="701"/>
    </row>
    <row r="315" spans="1:10" ht="18" customHeight="1">
      <c r="A315" s="686"/>
      <c r="B315" s="687" t="s">
        <v>381</v>
      </c>
      <c r="C315" s="686" t="s">
        <v>447</v>
      </c>
      <c r="D315" s="686" t="s">
        <v>110</v>
      </c>
      <c r="E315" s="904" t="s">
        <v>448</v>
      </c>
      <c r="F315" s="904"/>
      <c r="G315" s="688" t="s">
        <v>449</v>
      </c>
      <c r="H315" s="687" t="s">
        <v>450</v>
      </c>
      <c r="I315" s="687" t="s">
        <v>451</v>
      </c>
      <c r="J315" s="687" t="s">
        <v>283</v>
      </c>
    </row>
    <row r="316" spans="1:10" ht="25.95" customHeight="1">
      <c r="A316" s="689" t="s">
        <v>307</v>
      </c>
      <c r="B316" s="690" t="s">
        <v>917</v>
      </c>
      <c r="C316" s="689" t="s">
        <v>779</v>
      </c>
      <c r="D316" s="689" t="s">
        <v>489</v>
      </c>
      <c r="E316" s="905" t="s">
        <v>115</v>
      </c>
      <c r="F316" s="905"/>
      <c r="G316" s="691" t="s">
        <v>38</v>
      </c>
      <c r="H316" s="692">
        <v>1</v>
      </c>
      <c r="I316" s="693">
        <v>1.45</v>
      </c>
      <c r="J316" s="693">
        <v>1.45</v>
      </c>
    </row>
    <row r="317" spans="1:10" ht="15" customHeight="1">
      <c r="A317" s="904" t="s">
        <v>341</v>
      </c>
      <c r="B317" s="903" t="s">
        <v>381</v>
      </c>
      <c r="C317" s="904" t="s">
        <v>447</v>
      </c>
      <c r="D317" s="904" t="s">
        <v>464</v>
      </c>
      <c r="E317" s="903" t="s">
        <v>465</v>
      </c>
      <c r="F317" s="902" t="s">
        <v>466</v>
      </c>
      <c r="G317" s="903"/>
      <c r="H317" s="902" t="s">
        <v>467</v>
      </c>
      <c r="I317" s="903"/>
      <c r="J317" s="903" t="s">
        <v>135</v>
      </c>
    </row>
    <row r="318" spans="1:10" ht="15" customHeight="1">
      <c r="A318" s="903"/>
      <c r="B318" s="903"/>
      <c r="C318" s="903"/>
      <c r="D318" s="903"/>
      <c r="E318" s="903"/>
      <c r="F318" s="687" t="s">
        <v>468</v>
      </c>
      <c r="G318" s="687" t="s">
        <v>469</v>
      </c>
      <c r="H318" s="687" t="s">
        <v>468</v>
      </c>
      <c r="I318" s="687" t="s">
        <v>469</v>
      </c>
      <c r="J318" s="903"/>
    </row>
    <row r="319" spans="1:10" ht="25.95" customHeight="1">
      <c r="A319" s="702" t="s">
        <v>459</v>
      </c>
      <c r="B319" s="703" t="s">
        <v>412</v>
      </c>
      <c r="C319" s="702" t="s">
        <v>779</v>
      </c>
      <c r="D319" s="702" t="s">
        <v>416</v>
      </c>
      <c r="E319" s="705">
        <v>1</v>
      </c>
      <c r="F319" s="706">
        <v>1</v>
      </c>
      <c r="G319" s="706">
        <v>0</v>
      </c>
      <c r="H319" s="707">
        <v>308.24189999999999</v>
      </c>
      <c r="I319" s="707">
        <v>139.95570000000001</v>
      </c>
      <c r="J319" s="707">
        <v>308.24189999999999</v>
      </c>
    </row>
    <row r="320" spans="1:10" ht="19.95" customHeight="1">
      <c r="A320" s="898"/>
      <c r="B320" s="898"/>
      <c r="C320" s="898"/>
      <c r="D320" s="898"/>
      <c r="E320" s="898"/>
      <c r="F320" s="898" t="s">
        <v>471</v>
      </c>
      <c r="G320" s="898"/>
      <c r="H320" s="898"/>
      <c r="I320" s="898"/>
      <c r="J320" s="708">
        <v>308.24189999999999</v>
      </c>
    </row>
    <row r="321" spans="1:10" ht="19.95" customHeight="1">
      <c r="A321" s="686" t="s">
        <v>353</v>
      </c>
      <c r="B321" s="687" t="s">
        <v>381</v>
      </c>
      <c r="C321" s="686" t="s">
        <v>447</v>
      </c>
      <c r="D321" s="686" t="s">
        <v>472</v>
      </c>
      <c r="E321" s="687" t="s">
        <v>465</v>
      </c>
      <c r="F321" s="903" t="s">
        <v>473</v>
      </c>
      <c r="G321" s="903"/>
      <c r="H321" s="903"/>
      <c r="I321" s="903"/>
      <c r="J321" s="687" t="s">
        <v>135</v>
      </c>
    </row>
    <row r="322" spans="1:10" ht="24" customHeight="1">
      <c r="A322" s="702" t="s">
        <v>459</v>
      </c>
      <c r="B322" s="703" t="s">
        <v>548</v>
      </c>
      <c r="C322" s="702" t="s">
        <v>779</v>
      </c>
      <c r="D322" s="702" t="s">
        <v>549</v>
      </c>
      <c r="E322" s="705">
        <v>1</v>
      </c>
      <c r="F322" s="702"/>
      <c r="G322" s="702"/>
      <c r="H322" s="702"/>
      <c r="I322" s="707">
        <v>19.4495</v>
      </c>
      <c r="J322" s="707">
        <v>19.4495</v>
      </c>
    </row>
    <row r="323" spans="1:10" ht="19.95" customHeight="1">
      <c r="A323" s="898"/>
      <c r="B323" s="898"/>
      <c r="C323" s="898"/>
      <c r="D323" s="898"/>
      <c r="E323" s="898"/>
      <c r="F323" s="898" t="s">
        <v>474</v>
      </c>
      <c r="G323" s="898"/>
      <c r="H323" s="898"/>
      <c r="I323" s="898"/>
      <c r="J323" s="708">
        <v>19.4495</v>
      </c>
    </row>
    <row r="324" spans="1:10" ht="19.95" customHeight="1">
      <c r="A324" s="898"/>
      <c r="B324" s="898"/>
      <c r="C324" s="898"/>
      <c r="D324" s="898"/>
      <c r="E324" s="898"/>
      <c r="F324" s="898" t="s">
        <v>497</v>
      </c>
      <c r="G324" s="898"/>
      <c r="H324" s="898"/>
      <c r="I324" s="898"/>
      <c r="J324" s="708">
        <v>0</v>
      </c>
    </row>
    <row r="325" spans="1:10" ht="19.95" customHeight="1">
      <c r="A325" s="898"/>
      <c r="B325" s="898"/>
      <c r="C325" s="898"/>
      <c r="D325" s="898"/>
      <c r="E325" s="898"/>
      <c r="F325" s="898" t="s">
        <v>475</v>
      </c>
      <c r="G325" s="898"/>
      <c r="H325" s="898"/>
      <c r="I325" s="898"/>
      <c r="J325" s="708">
        <v>327.69139999999999</v>
      </c>
    </row>
    <row r="326" spans="1:10" ht="19.95" customHeight="1">
      <c r="A326" s="898"/>
      <c r="B326" s="898"/>
      <c r="C326" s="898"/>
      <c r="D326" s="898"/>
      <c r="E326" s="898"/>
      <c r="F326" s="898" t="s">
        <v>476</v>
      </c>
      <c r="G326" s="898"/>
      <c r="H326" s="898"/>
      <c r="I326" s="898"/>
      <c r="J326" s="708">
        <v>1.7299999999999999E-2</v>
      </c>
    </row>
    <row r="327" spans="1:10" ht="19.95" customHeight="1">
      <c r="A327" s="898"/>
      <c r="B327" s="898"/>
      <c r="C327" s="898"/>
      <c r="D327" s="898"/>
      <c r="E327" s="898"/>
      <c r="F327" s="898" t="s">
        <v>477</v>
      </c>
      <c r="G327" s="898"/>
      <c r="H327" s="898"/>
      <c r="I327" s="898"/>
      <c r="J327" s="708">
        <v>2.46E-2</v>
      </c>
    </row>
    <row r="328" spans="1:10" ht="19.95" customHeight="1">
      <c r="A328" s="898"/>
      <c r="B328" s="898"/>
      <c r="C328" s="898"/>
      <c r="D328" s="898"/>
      <c r="E328" s="898"/>
      <c r="F328" s="898" t="s">
        <v>478</v>
      </c>
      <c r="G328" s="898"/>
      <c r="H328" s="898"/>
      <c r="I328" s="898"/>
      <c r="J328" s="708">
        <v>230.19</v>
      </c>
    </row>
    <row r="329" spans="1:10" ht="19.95" customHeight="1">
      <c r="A329" s="898"/>
      <c r="B329" s="898"/>
      <c r="C329" s="898"/>
      <c r="D329" s="898"/>
      <c r="E329" s="898"/>
      <c r="F329" s="898" t="s">
        <v>479</v>
      </c>
      <c r="G329" s="898"/>
      <c r="H329" s="898"/>
      <c r="I329" s="898"/>
      <c r="J329" s="708">
        <v>1.4236</v>
      </c>
    </row>
    <row r="330" spans="1:10">
      <c r="A330" s="699"/>
      <c r="B330" s="699"/>
      <c r="C330" s="699"/>
      <c r="D330" s="699"/>
      <c r="E330" s="699" t="s">
        <v>780</v>
      </c>
      <c r="F330" s="700">
        <v>8.4493244710891008E-2</v>
      </c>
      <c r="G330" s="699" t="s">
        <v>781</v>
      </c>
      <c r="H330" s="700">
        <v>0</v>
      </c>
      <c r="I330" s="699" t="s">
        <v>782</v>
      </c>
      <c r="J330" s="700">
        <v>8.4493244710891008E-2</v>
      </c>
    </row>
    <row r="331" spans="1:10" ht="14.4" thickBot="1">
      <c r="A331" s="699"/>
      <c r="B331" s="699"/>
      <c r="C331" s="699"/>
      <c r="D331" s="699"/>
      <c r="E331" s="699" t="s">
        <v>783</v>
      </c>
      <c r="F331" s="700">
        <v>0.31</v>
      </c>
      <c r="G331" s="699"/>
      <c r="H331" s="901" t="s">
        <v>784</v>
      </c>
      <c r="I331" s="901"/>
      <c r="J331" s="700">
        <v>1.76</v>
      </c>
    </row>
    <row r="332" spans="1:10" ht="1.2" customHeight="1" thickTop="1">
      <c r="A332" s="701"/>
      <c r="B332" s="701"/>
      <c r="C332" s="701"/>
      <c r="D332" s="701"/>
      <c r="E332" s="701"/>
      <c r="F332" s="701"/>
      <c r="G332" s="701"/>
      <c r="H332" s="701"/>
      <c r="I332" s="701"/>
      <c r="J332" s="701"/>
    </row>
    <row r="333" spans="1:10" ht="18" customHeight="1">
      <c r="A333" s="686"/>
      <c r="B333" s="687" t="s">
        <v>381</v>
      </c>
      <c r="C333" s="686" t="s">
        <v>447</v>
      </c>
      <c r="D333" s="686" t="s">
        <v>110</v>
      </c>
      <c r="E333" s="904" t="s">
        <v>448</v>
      </c>
      <c r="F333" s="904"/>
      <c r="G333" s="688" t="s">
        <v>449</v>
      </c>
      <c r="H333" s="687" t="s">
        <v>450</v>
      </c>
      <c r="I333" s="687" t="s">
        <v>451</v>
      </c>
      <c r="J333" s="687" t="s">
        <v>283</v>
      </c>
    </row>
    <row r="334" spans="1:10" ht="25.95" customHeight="1">
      <c r="A334" s="689" t="s">
        <v>307</v>
      </c>
      <c r="B334" s="690" t="s">
        <v>899</v>
      </c>
      <c r="C334" s="689" t="s">
        <v>454</v>
      </c>
      <c r="D334" s="689" t="s">
        <v>539</v>
      </c>
      <c r="E334" s="905" t="s">
        <v>455</v>
      </c>
      <c r="F334" s="905"/>
      <c r="G334" s="691" t="s">
        <v>303</v>
      </c>
      <c r="H334" s="692">
        <v>1</v>
      </c>
      <c r="I334" s="693">
        <v>25.06</v>
      </c>
      <c r="J334" s="693">
        <v>25.06</v>
      </c>
    </row>
    <row r="335" spans="1:10" ht="39" customHeight="1">
      <c r="A335" s="694" t="s">
        <v>453</v>
      </c>
      <c r="B335" s="695" t="s">
        <v>907</v>
      </c>
      <c r="C335" s="694" t="s">
        <v>454</v>
      </c>
      <c r="D335" s="694" t="s">
        <v>543</v>
      </c>
      <c r="E335" s="907" t="s">
        <v>455</v>
      </c>
      <c r="F335" s="907"/>
      <c r="G335" s="696" t="s">
        <v>303</v>
      </c>
      <c r="H335" s="697">
        <v>1</v>
      </c>
      <c r="I335" s="698">
        <v>0.18</v>
      </c>
      <c r="J335" s="698">
        <v>0.18</v>
      </c>
    </row>
    <row r="336" spans="1:10" ht="25.95" customHeight="1">
      <c r="A336" s="702" t="s">
        <v>459</v>
      </c>
      <c r="B336" s="703" t="s">
        <v>894</v>
      </c>
      <c r="C336" s="702" t="s">
        <v>454</v>
      </c>
      <c r="D336" s="702" t="s">
        <v>746</v>
      </c>
      <c r="E336" s="906" t="s">
        <v>877</v>
      </c>
      <c r="F336" s="906"/>
      <c r="G336" s="704" t="s">
        <v>303</v>
      </c>
      <c r="H336" s="705">
        <v>1</v>
      </c>
      <c r="I336" s="706">
        <v>2.39</v>
      </c>
      <c r="J336" s="706">
        <v>2.39</v>
      </c>
    </row>
    <row r="337" spans="1:10" ht="25.95" customHeight="1">
      <c r="A337" s="702" t="s">
        <v>459</v>
      </c>
      <c r="B337" s="703" t="s">
        <v>895</v>
      </c>
      <c r="C337" s="702" t="s">
        <v>454</v>
      </c>
      <c r="D337" s="702" t="s">
        <v>771</v>
      </c>
      <c r="E337" s="906" t="s">
        <v>896</v>
      </c>
      <c r="F337" s="906"/>
      <c r="G337" s="704" t="s">
        <v>303</v>
      </c>
      <c r="H337" s="705">
        <v>1</v>
      </c>
      <c r="I337" s="706">
        <v>0.61</v>
      </c>
      <c r="J337" s="706">
        <v>0.61</v>
      </c>
    </row>
    <row r="338" spans="1:10" ht="25.95" customHeight="1">
      <c r="A338" s="702" t="s">
        <v>459</v>
      </c>
      <c r="B338" s="703" t="s">
        <v>876</v>
      </c>
      <c r="C338" s="702" t="s">
        <v>454</v>
      </c>
      <c r="D338" s="702" t="s">
        <v>761</v>
      </c>
      <c r="E338" s="906" t="s">
        <v>877</v>
      </c>
      <c r="F338" s="906"/>
      <c r="G338" s="704" t="s">
        <v>303</v>
      </c>
      <c r="H338" s="705">
        <v>1</v>
      </c>
      <c r="I338" s="706">
        <v>1.34</v>
      </c>
      <c r="J338" s="706">
        <v>1.34</v>
      </c>
    </row>
    <row r="339" spans="1:10" ht="25.95" customHeight="1">
      <c r="A339" s="702" t="s">
        <v>459</v>
      </c>
      <c r="B339" s="703" t="s">
        <v>878</v>
      </c>
      <c r="C339" s="702" t="s">
        <v>454</v>
      </c>
      <c r="D339" s="702" t="s">
        <v>770</v>
      </c>
      <c r="E339" s="906" t="s">
        <v>879</v>
      </c>
      <c r="F339" s="906"/>
      <c r="G339" s="704" t="s">
        <v>303</v>
      </c>
      <c r="H339" s="705">
        <v>1</v>
      </c>
      <c r="I339" s="706">
        <v>0.04</v>
      </c>
      <c r="J339" s="706">
        <v>0.04</v>
      </c>
    </row>
    <row r="340" spans="1:10" ht="25.95" customHeight="1">
      <c r="A340" s="702" t="s">
        <v>459</v>
      </c>
      <c r="B340" s="703" t="s">
        <v>908</v>
      </c>
      <c r="C340" s="702" t="s">
        <v>454</v>
      </c>
      <c r="D340" s="702" t="s">
        <v>909</v>
      </c>
      <c r="E340" s="906" t="s">
        <v>472</v>
      </c>
      <c r="F340" s="906"/>
      <c r="G340" s="704" t="s">
        <v>303</v>
      </c>
      <c r="H340" s="705">
        <v>1</v>
      </c>
      <c r="I340" s="706">
        <v>19.63</v>
      </c>
      <c r="J340" s="706">
        <v>19.63</v>
      </c>
    </row>
    <row r="341" spans="1:10" ht="25.95" customHeight="1">
      <c r="A341" s="702" t="s">
        <v>459</v>
      </c>
      <c r="B341" s="703" t="s">
        <v>918</v>
      </c>
      <c r="C341" s="702" t="s">
        <v>454</v>
      </c>
      <c r="D341" s="702" t="s">
        <v>766</v>
      </c>
      <c r="E341" s="906" t="s">
        <v>790</v>
      </c>
      <c r="F341" s="906"/>
      <c r="G341" s="704" t="s">
        <v>303</v>
      </c>
      <c r="H341" s="705">
        <v>1</v>
      </c>
      <c r="I341" s="706">
        <v>0.01</v>
      </c>
      <c r="J341" s="706">
        <v>0.01</v>
      </c>
    </row>
    <row r="342" spans="1:10" ht="25.95" customHeight="1">
      <c r="A342" s="702" t="s">
        <v>459</v>
      </c>
      <c r="B342" s="703" t="s">
        <v>919</v>
      </c>
      <c r="C342" s="702" t="s">
        <v>454</v>
      </c>
      <c r="D342" s="702" t="s">
        <v>759</v>
      </c>
      <c r="E342" s="906" t="s">
        <v>790</v>
      </c>
      <c r="F342" s="906"/>
      <c r="G342" s="704" t="s">
        <v>303</v>
      </c>
      <c r="H342" s="705">
        <v>1</v>
      </c>
      <c r="I342" s="706">
        <v>0.86</v>
      </c>
      <c r="J342" s="706">
        <v>0.86</v>
      </c>
    </row>
    <row r="343" spans="1:10">
      <c r="A343" s="699"/>
      <c r="B343" s="699"/>
      <c r="C343" s="699"/>
      <c r="D343" s="699"/>
      <c r="E343" s="699" t="s">
        <v>780</v>
      </c>
      <c r="F343" s="700">
        <v>19.809999999999999</v>
      </c>
      <c r="G343" s="699" t="s">
        <v>781</v>
      </c>
      <c r="H343" s="700">
        <v>0</v>
      </c>
      <c r="I343" s="699" t="s">
        <v>782</v>
      </c>
      <c r="J343" s="700">
        <v>19.809999999999999</v>
      </c>
    </row>
    <row r="344" spans="1:10" ht="14.4" thickBot="1">
      <c r="A344" s="699"/>
      <c r="B344" s="699"/>
      <c r="C344" s="699"/>
      <c r="D344" s="699"/>
      <c r="E344" s="699" t="s">
        <v>783</v>
      </c>
      <c r="F344" s="700">
        <v>5.5</v>
      </c>
      <c r="G344" s="699"/>
      <c r="H344" s="901" t="s">
        <v>784</v>
      </c>
      <c r="I344" s="901"/>
      <c r="J344" s="700">
        <v>30.56</v>
      </c>
    </row>
    <row r="345" spans="1:10" ht="1.2" customHeight="1" thickTop="1">
      <c r="A345" s="701"/>
      <c r="B345" s="701"/>
      <c r="C345" s="701"/>
      <c r="D345" s="701"/>
      <c r="E345" s="701"/>
      <c r="F345" s="701"/>
      <c r="G345" s="701"/>
      <c r="H345" s="701"/>
      <c r="I345" s="701"/>
      <c r="J345" s="701"/>
    </row>
    <row r="346" spans="1:10" ht="18" customHeight="1">
      <c r="A346" s="686"/>
      <c r="B346" s="687" t="s">
        <v>381</v>
      </c>
      <c r="C346" s="686" t="s">
        <v>447</v>
      </c>
      <c r="D346" s="686" t="s">
        <v>110</v>
      </c>
      <c r="E346" s="904" t="s">
        <v>448</v>
      </c>
      <c r="F346" s="904"/>
      <c r="G346" s="688" t="s">
        <v>449</v>
      </c>
      <c r="H346" s="687" t="s">
        <v>450</v>
      </c>
      <c r="I346" s="687" t="s">
        <v>451</v>
      </c>
      <c r="J346" s="687" t="s">
        <v>283</v>
      </c>
    </row>
    <row r="347" spans="1:10" ht="24" customHeight="1">
      <c r="A347" s="689" t="s">
        <v>307</v>
      </c>
      <c r="B347" s="690" t="s">
        <v>836</v>
      </c>
      <c r="C347" s="689" t="s">
        <v>454</v>
      </c>
      <c r="D347" s="689" t="s">
        <v>304</v>
      </c>
      <c r="E347" s="905" t="s">
        <v>455</v>
      </c>
      <c r="F347" s="905"/>
      <c r="G347" s="691" t="s">
        <v>303</v>
      </c>
      <c r="H347" s="692">
        <v>1</v>
      </c>
      <c r="I347" s="693">
        <v>20.2</v>
      </c>
      <c r="J347" s="693">
        <v>20.2</v>
      </c>
    </row>
    <row r="348" spans="1:10" ht="25.95" customHeight="1">
      <c r="A348" s="694" t="s">
        <v>453</v>
      </c>
      <c r="B348" s="695" t="s">
        <v>910</v>
      </c>
      <c r="C348" s="694" t="s">
        <v>454</v>
      </c>
      <c r="D348" s="694" t="s">
        <v>542</v>
      </c>
      <c r="E348" s="907" t="s">
        <v>455</v>
      </c>
      <c r="F348" s="907"/>
      <c r="G348" s="696" t="s">
        <v>303</v>
      </c>
      <c r="H348" s="697">
        <v>1</v>
      </c>
      <c r="I348" s="698">
        <v>0.33</v>
      </c>
      <c r="J348" s="698">
        <v>0.33</v>
      </c>
    </row>
    <row r="349" spans="1:10" ht="24" customHeight="1">
      <c r="A349" s="702" t="s">
        <v>459</v>
      </c>
      <c r="B349" s="703" t="s">
        <v>911</v>
      </c>
      <c r="C349" s="702" t="s">
        <v>454</v>
      </c>
      <c r="D349" s="702" t="s">
        <v>912</v>
      </c>
      <c r="E349" s="906" t="s">
        <v>472</v>
      </c>
      <c r="F349" s="906"/>
      <c r="G349" s="704" t="s">
        <v>303</v>
      </c>
      <c r="H349" s="705">
        <v>1</v>
      </c>
      <c r="I349" s="706">
        <v>13.55</v>
      </c>
      <c r="J349" s="706">
        <v>13.55</v>
      </c>
    </row>
    <row r="350" spans="1:10" ht="25.95" customHeight="1">
      <c r="A350" s="702" t="s">
        <v>459</v>
      </c>
      <c r="B350" s="703" t="s">
        <v>894</v>
      </c>
      <c r="C350" s="702" t="s">
        <v>454</v>
      </c>
      <c r="D350" s="702" t="s">
        <v>746</v>
      </c>
      <c r="E350" s="906" t="s">
        <v>877</v>
      </c>
      <c r="F350" s="906"/>
      <c r="G350" s="704" t="s">
        <v>303</v>
      </c>
      <c r="H350" s="705">
        <v>1</v>
      </c>
      <c r="I350" s="706">
        <v>2.39</v>
      </c>
      <c r="J350" s="706">
        <v>2.39</v>
      </c>
    </row>
    <row r="351" spans="1:10" ht="25.95" customHeight="1">
      <c r="A351" s="702" t="s">
        <v>459</v>
      </c>
      <c r="B351" s="703" t="s">
        <v>895</v>
      </c>
      <c r="C351" s="702" t="s">
        <v>454</v>
      </c>
      <c r="D351" s="702" t="s">
        <v>771</v>
      </c>
      <c r="E351" s="906" t="s">
        <v>896</v>
      </c>
      <c r="F351" s="906"/>
      <c r="G351" s="704" t="s">
        <v>303</v>
      </c>
      <c r="H351" s="705">
        <v>1</v>
      </c>
      <c r="I351" s="706">
        <v>0.61</v>
      </c>
      <c r="J351" s="706">
        <v>0.61</v>
      </c>
    </row>
    <row r="352" spans="1:10" ht="25.95" customHeight="1">
      <c r="A352" s="702" t="s">
        <v>459</v>
      </c>
      <c r="B352" s="703" t="s">
        <v>876</v>
      </c>
      <c r="C352" s="702" t="s">
        <v>454</v>
      </c>
      <c r="D352" s="702" t="s">
        <v>761</v>
      </c>
      <c r="E352" s="906" t="s">
        <v>877</v>
      </c>
      <c r="F352" s="906"/>
      <c r="G352" s="704" t="s">
        <v>303</v>
      </c>
      <c r="H352" s="705">
        <v>1</v>
      </c>
      <c r="I352" s="706">
        <v>1.34</v>
      </c>
      <c r="J352" s="706">
        <v>1.34</v>
      </c>
    </row>
    <row r="353" spans="1:10" ht="25.95" customHeight="1">
      <c r="A353" s="702" t="s">
        <v>459</v>
      </c>
      <c r="B353" s="703" t="s">
        <v>878</v>
      </c>
      <c r="C353" s="702" t="s">
        <v>454</v>
      </c>
      <c r="D353" s="702" t="s">
        <v>770</v>
      </c>
      <c r="E353" s="906" t="s">
        <v>879</v>
      </c>
      <c r="F353" s="906"/>
      <c r="G353" s="704" t="s">
        <v>303</v>
      </c>
      <c r="H353" s="705">
        <v>1</v>
      </c>
      <c r="I353" s="706">
        <v>0.04</v>
      </c>
      <c r="J353" s="706">
        <v>0.04</v>
      </c>
    </row>
    <row r="354" spans="1:10" ht="25.95" customHeight="1">
      <c r="A354" s="702" t="s">
        <v>459</v>
      </c>
      <c r="B354" s="703" t="s">
        <v>920</v>
      </c>
      <c r="C354" s="702" t="s">
        <v>454</v>
      </c>
      <c r="D354" s="702" t="s">
        <v>767</v>
      </c>
      <c r="E354" s="906" t="s">
        <v>790</v>
      </c>
      <c r="F354" s="906"/>
      <c r="G354" s="704" t="s">
        <v>303</v>
      </c>
      <c r="H354" s="705">
        <v>1</v>
      </c>
      <c r="I354" s="706">
        <v>0.61</v>
      </c>
      <c r="J354" s="706">
        <v>0.61</v>
      </c>
    </row>
    <row r="355" spans="1:10" ht="25.95" customHeight="1">
      <c r="A355" s="702" t="s">
        <v>459</v>
      </c>
      <c r="B355" s="703" t="s">
        <v>921</v>
      </c>
      <c r="C355" s="702" t="s">
        <v>454</v>
      </c>
      <c r="D355" s="702" t="s">
        <v>760</v>
      </c>
      <c r="E355" s="906" t="s">
        <v>790</v>
      </c>
      <c r="F355" s="906"/>
      <c r="G355" s="704" t="s">
        <v>303</v>
      </c>
      <c r="H355" s="705">
        <v>1</v>
      </c>
      <c r="I355" s="706">
        <v>1.33</v>
      </c>
      <c r="J355" s="706">
        <v>1.33</v>
      </c>
    </row>
    <row r="356" spans="1:10">
      <c r="A356" s="699"/>
      <c r="B356" s="699"/>
      <c r="C356" s="699"/>
      <c r="D356" s="699"/>
      <c r="E356" s="699" t="s">
        <v>780</v>
      </c>
      <c r="F356" s="700">
        <v>13.88</v>
      </c>
      <c r="G356" s="699" t="s">
        <v>781</v>
      </c>
      <c r="H356" s="700">
        <v>0</v>
      </c>
      <c r="I356" s="699" t="s">
        <v>782</v>
      </c>
      <c r="J356" s="700">
        <v>13.88</v>
      </c>
    </row>
    <row r="357" spans="1:10" ht="14.4" thickBot="1">
      <c r="A357" s="699"/>
      <c r="B357" s="699"/>
      <c r="C357" s="699"/>
      <c r="D357" s="699"/>
      <c r="E357" s="699" t="s">
        <v>783</v>
      </c>
      <c r="F357" s="700">
        <v>4.43</v>
      </c>
      <c r="G357" s="699"/>
      <c r="H357" s="901" t="s">
        <v>784</v>
      </c>
      <c r="I357" s="901"/>
      <c r="J357" s="700">
        <v>24.63</v>
      </c>
    </row>
    <row r="358" spans="1:10" ht="1.2" customHeight="1" thickTop="1">
      <c r="A358" s="701"/>
      <c r="B358" s="701"/>
      <c r="C358" s="701"/>
      <c r="D358" s="701"/>
      <c r="E358" s="701"/>
      <c r="F358" s="701"/>
      <c r="G358" s="701"/>
      <c r="H358" s="701"/>
      <c r="I358" s="701"/>
      <c r="J358" s="701"/>
    </row>
    <row r="359" spans="1:10" ht="18" customHeight="1">
      <c r="A359" s="686"/>
      <c r="B359" s="687" t="s">
        <v>381</v>
      </c>
      <c r="C359" s="686" t="s">
        <v>447</v>
      </c>
      <c r="D359" s="686" t="s">
        <v>110</v>
      </c>
      <c r="E359" s="904" t="s">
        <v>448</v>
      </c>
      <c r="F359" s="904"/>
      <c r="G359" s="688" t="s">
        <v>449</v>
      </c>
      <c r="H359" s="687" t="s">
        <v>450</v>
      </c>
      <c r="I359" s="687" t="s">
        <v>451</v>
      </c>
      <c r="J359" s="687" t="s">
        <v>283</v>
      </c>
    </row>
    <row r="360" spans="1:10" ht="25.95" customHeight="1">
      <c r="A360" s="689" t="s">
        <v>307</v>
      </c>
      <c r="B360" s="690" t="s">
        <v>922</v>
      </c>
      <c r="C360" s="689" t="s">
        <v>779</v>
      </c>
      <c r="D360" s="689" t="s">
        <v>923</v>
      </c>
      <c r="E360" s="905" t="s">
        <v>115</v>
      </c>
      <c r="F360" s="905"/>
      <c r="G360" s="691" t="s">
        <v>378</v>
      </c>
      <c r="H360" s="692">
        <v>1</v>
      </c>
      <c r="I360" s="693">
        <v>1.26</v>
      </c>
      <c r="J360" s="693">
        <v>1.26</v>
      </c>
    </row>
    <row r="361" spans="1:10" ht="15" customHeight="1">
      <c r="A361" s="904" t="s">
        <v>341</v>
      </c>
      <c r="B361" s="903" t="s">
        <v>381</v>
      </c>
      <c r="C361" s="904" t="s">
        <v>447</v>
      </c>
      <c r="D361" s="904" t="s">
        <v>464</v>
      </c>
      <c r="E361" s="903" t="s">
        <v>465</v>
      </c>
      <c r="F361" s="902" t="s">
        <v>466</v>
      </c>
      <c r="G361" s="903"/>
      <c r="H361" s="902" t="s">
        <v>467</v>
      </c>
      <c r="I361" s="903"/>
      <c r="J361" s="903" t="s">
        <v>135</v>
      </c>
    </row>
    <row r="362" spans="1:10" ht="15" customHeight="1">
      <c r="A362" s="903"/>
      <c r="B362" s="903"/>
      <c r="C362" s="903"/>
      <c r="D362" s="903"/>
      <c r="E362" s="903"/>
      <c r="F362" s="687" t="s">
        <v>468</v>
      </c>
      <c r="G362" s="687" t="s">
        <v>469</v>
      </c>
      <c r="H362" s="687" t="s">
        <v>468</v>
      </c>
      <c r="I362" s="687" t="s">
        <v>469</v>
      </c>
      <c r="J362" s="903"/>
    </row>
    <row r="363" spans="1:10" ht="25.95" customHeight="1">
      <c r="A363" s="702" t="s">
        <v>459</v>
      </c>
      <c r="B363" s="703" t="s">
        <v>603</v>
      </c>
      <c r="C363" s="702" t="s">
        <v>779</v>
      </c>
      <c r="D363" s="702" t="s">
        <v>604</v>
      </c>
      <c r="E363" s="705">
        <v>1</v>
      </c>
      <c r="F363" s="706">
        <v>1</v>
      </c>
      <c r="G363" s="706">
        <v>0</v>
      </c>
      <c r="H363" s="707">
        <v>184.9041</v>
      </c>
      <c r="I363" s="707">
        <v>70.336799999999997</v>
      </c>
      <c r="J363" s="707">
        <v>184.9041</v>
      </c>
    </row>
    <row r="364" spans="1:10" ht="19.95" customHeight="1">
      <c r="A364" s="898"/>
      <c r="B364" s="898"/>
      <c r="C364" s="898"/>
      <c r="D364" s="898"/>
      <c r="E364" s="898"/>
      <c r="F364" s="898" t="s">
        <v>471</v>
      </c>
      <c r="G364" s="898"/>
      <c r="H364" s="898"/>
      <c r="I364" s="898"/>
      <c r="J364" s="708">
        <v>184.9041</v>
      </c>
    </row>
    <row r="365" spans="1:10" ht="19.95" customHeight="1">
      <c r="A365" s="898"/>
      <c r="B365" s="898"/>
      <c r="C365" s="898"/>
      <c r="D365" s="898"/>
      <c r="E365" s="898"/>
      <c r="F365" s="898" t="s">
        <v>475</v>
      </c>
      <c r="G365" s="898"/>
      <c r="H365" s="898"/>
      <c r="I365" s="898"/>
      <c r="J365" s="708">
        <v>184.9041</v>
      </c>
    </row>
    <row r="366" spans="1:10" ht="19.95" customHeight="1">
      <c r="A366" s="898"/>
      <c r="B366" s="898"/>
      <c r="C366" s="898"/>
      <c r="D366" s="898"/>
      <c r="E366" s="898"/>
      <c r="F366" s="898" t="s">
        <v>476</v>
      </c>
      <c r="G366" s="898"/>
      <c r="H366" s="898"/>
      <c r="I366" s="898"/>
      <c r="J366" s="708">
        <v>1.7299999999999999E-2</v>
      </c>
    </row>
    <row r="367" spans="1:10" ht="19.95" customHeight="1">
      <c r="A367" s="898"/>
      <c r="B367" s="898"/>
      <c r="C367" s="898"/>
      <c r="D367" s="898"/>
      <c r="E367" s="898"/>
      <c r="F367" s="898" t="s">
        <v>477</v>
      </c>
      <c r="G367" s="898"/>
      <c r="H367" s="898"/>
      <c r="I367" s="898"/>
      <c r="J367" s="708">
        <v>2.1399999999999999E-2</v>
      </c>
    </row>
    <row r="368" spans="1:10" ht="19.95" customHeight="1">
      <c r="A368" s="898"/>
      <c r="B368" s="898"/>
      <c r="C368" s="898"/>
      <c r="D368" s="898"/>
      <c r="E368" s="898"/>
      <c r="F368" s="898" t="s">
        <v>478</v>
      </c>
      <c r="G368" s="898"/>
      <c r="H368" s="898"/>
      <c r="I368" s="898"/>
      <c r="J368" s="708">
        <v>149.4</v>
      </c>
    </row>
    <row r="369" spans="1:10" ht="19.95" customHeight="1">
      <c r="A369" s="898"/>
      <c r="B369" s="898"/>
      <c r="C369" s="898"/>
      <c r="D369" s="898"/>
      <c r="E369" s="898"/>
      <c r="F369" s="898" t="s">
        <v>479</v>
      </c>
      <c r="G369" s="898"/>
      <c r="H369" s="898"/>
      <c r="I369" s="898"/>
      <c r="J369" s="708">
        <v>1.2376</v>
      </c>
    </row>
    <row r="370" spans="1:10">
      <c r="A370" s="699"/>
      <c r="B370" s="699"/>
      <c r="C370" s="699"/>
      <c r="D370" s="699"/>
      <c r="E370" s="699" t="s">
        <v>780</v>
      </c>
      <c r="F370" s="700">
        <v>0</v>
      </c>
      <c r="G370" s="699" t="s">
        <v>781</v>
      </c>
      <c r="H370" s="700">
        <v>0</v>
      </c>
      <c r="I370" s="699" t="s">
        <v>782</v>
      </c>
      <c r="J370" s="700">
        <v>0</v>
      </c>
    </row>
    <row r="371" spans="1:10" ht="14.4" thickBot="1">
      <c r="A371" s="699"/>
      <c r="B371" s="699"/>
      <c r="C371" s="699"/>
      <c r="D371" s="699"/>
      <c r="E371" s="699" t="s">
        <v>783</v>
      </c>
      <c r="F371" s="700">
        <v>0.27</v>
      </c>
      <c r="G371" s="699"/>
      <c r="H371" s="901" t="s">
        <v>784</v>
      </c>
      <c r="I371" s="901"/>
      <c r="J371" s="700">
        <v>1.53</v>
      </c>
    </row>
    <row r="372" spans="1:10" ht="1.2" customHeight="1" thickTop="1">
      <c r="A372" s="701"/>
      <c r="B372" s="701"/>
      <c r="C372" s="701"/>
      <c r="D372" s="701"/>
      <c r="E372" s="701"/>
      <c r="F372" s="701"/>
      <c r="G372" s="701"/>
      <c r="H372" s="701"/>
      <c r="I372" s="701"/>
      <c r="J372" s="701"/>
    </row>
    <row r="373" spans="1:10" ht="18" customHeight="1">
      <c r="A373" s="686"/>
      <c r="B373" s="687" t="s">
        <v>381</v>
      </c>
      <c r="C373" s="686" t="s">
        <v>447</v>
      </c>
      <c r="D373" s="686" t="s">
        <v>110</v>
      </c>
      <c r="E373" s="904" t="s">
        <v>448</v>
      </c>
      <c r="F373" s="904"/>
      <c r="G373" s="688" t="s">
        <v>449</v>
      </c>
      <c r="H373" s="687" t="s">
        <v>450</v>
      </c>
      <c r="I373" s="687" t="s">
        <v>451</v>
      </c>
      <c r="J373" s="687" t="s">
        <v>283</v>
      </c>
    </row>
    <row r="374" spans="1:10" ht="25.95" customHeight="1">
      <c r="A374" s="689" t="s">
        <v>307</v>
      </c>
      <c r="B374" s="690" t="s">
        <v>924</v>
      </c>
      <c r="C374" s="689" t="s">
        <v>779</v>
      </c>
      <c r="D374" s="689" t="s">
        <v>925</v>
      </c>
      <c r="E374" s="905" t="s">
        <v>115</v>
      </c>
      <c r="F374" s="905"/>
      <c r="G374" s="691" t="s">
        <v>378</v>
      </c>
      <c r="H374" s="692">
        <v>1</v>
      </c>
      <c r="I374" s="693">
        <v>1.01</v>
      </c>
      <c r="J374" s="693">
        <v>1.01</v>
      </c>
    </row>
    <row r="375" spans="1:10" ht="15" customHeight="1">
      <c r="A375" s="904" t="s">
        <v>341</v>
      </c>
      <c r="B375" s="903" t="s">
        <v>381</v>
      </c>
      <c r="C375" s="904" t="s">
        <v>447</v>
      </c>
      <c r="D375" s="904" t="s">
        <v>464</v>
      </c>
      <c r="E375" s="903" t="s">
        <v>465</v>
      </c>
      <c r="F375" s="902" t="s">
        <v>466</v>
      </c>
      <c r="G375" s="903"/>
      <c r="H375" s="902" t="s">
        <v>467</v>
      </c>
      <c r="I375" s="903"/>
      <c r="J375" s="903" t="s">
        <v>135</v>
      </c>
    </row>
    <row r="376" spans="1:10" ht="15" customHeight="1">
      <c r="A376" s="903"/>
      <c r="B376" s="903"/>
      <c r="C376" s="903"/>
      <c r="D376" s="903"/>
      <c r="E376" s="903"/>
      <c r="F376" s="687" t="s">
        <v>468</v>
      </c>
      <c r="G376" s="687" t="s">
        <v>469</v>
      </c>
      <c r="H376" s="687" t="s">
        <v>468</v>
      </c>
      <c r="I376" s="687" t="s">
        <v>469</v>
      </c>
      <c r="J376" s="903"/>
    </row>
    <row r="377" spans="1:10" ht="25.95" customHeight="1">
      <c r="A377" s="702" t="s">
        <v>459</v>
      </c>
      <c r="B377" s="703" t="s">
        <v>603</v>
      </c>
      <c r="C377" s="702" t="s">
        <v>779</v>
      </c>
      <c r="D377" s="702" t="s">
        <v>604</v>
      </c>
      <c r="E377" s="705">
        <v>1</v>
      </c>
      <c r="F377" s="706">
        <v>1</v>
      </c>
      <c r="G377" s="706">
        <v>0</v>
      </c>
      <c r="H377" s="707">
        <v>184.9041</v>
      </c>
      <c r="I377" s="707">
        <v>70.336799999999997</v>
      </c>
      <c r="J377" s="707">
        <v>184.9041</v>
      </c>
    </row>
    <row r="378" spans="1:10" ht="19.95" customHeight="1">
      <c r="A378" s="898"/>
      <c r="B378" s="898"/>
      <c r="C378" s="898"/>
      <c r="D378" s="898"/>
      <c r="E378" s="898"/>
      <c r="F378" s="898" t="s">
        <v>471</v>
      </c>
      <c r="G378" s="898"/>
      <c r="H378" s="898"/>
      <c r="I378" s="898"/>
      <c r="J378" s="708">
        <v>184.9041</v>
      </c>
    </row>
    <row r="379" spans="1:10" ht="19.95" customHeight="1">
      <c r="A379" s="898"/>
      <c r="B379" s="898"/>
      <c r="C379" s="898"/>
      <c r="D379" s="898"/>
      <c r="E379" s="898"/>
      <c r="F379" s="898" t="s">
        <v>475</v>
      </c>
      <c r="G379" s="898"/>
      <c r="H379" s="898"/>
      <c r="I379" s="898"/>
      <c r="J379" s="708">
        <v>184.9041</v>
      </c>
    </row>
    <row r="380" spans="1:10" ht="19.95" customHeight="1">
      <c r="A380" s="898"/>
      <c r="B380" s="898"/>
      <c r="C380" s="898"/>
      <c r="D380" s="898"/>
      <c r="E380" s="898"/>
      <c r="F380" s="898" t="s">
        <v>476</v>
      </c>
      <c r="G380" s="898"/>
      <c r="H380" s="898"/>
      <c r="I380" s="898"/>
      <c r="J380" s="708">
        <v>1.7299999999999999E-2</v>
      </c>
    </row>
    <row r="381" spans="1:10" ht="19.95" customHeight="1">
      <c r="A381" s="898"/>
      <c r="B381" s="898"/>
      <c r="C381" s="898"/>
      <c r="D381" s="898"/>
      <c r="E381" s="898"/>
      <c r="F381" s="898" t="s">
        <v>477</v>
      </c>
      <c r="G381" s="898"/>
      <c r="H381" s="898"/>
      <c r="I381" s="898"/>
      <c r="J381" s="708">
        <v>1.7100000000000001E-2</v>
      </c>
    </row>
    <row r="382" spans="1:10" ht="19.95" customHeight="1">
      <c r="A382" s="898"/>
      <c r="B382" s="898"/>
      <c r="C382" s="898"/>
      <c r="D382" s="898"/>
      <c r="E382" s="898"/>
      <c r="F382" s="898" t="s">
        <v>478</v>
      </c>
      <c r="G382" s="898"/>
      <c r="H382" s="898"/>
      <c r="I382" s="898"/>
      <c r="J382" s="708">
        <v>186.75</v>
      </c>
    </row>
    <row r="383" spans="1:10" ht="19.95" customHeight="1">
      <c r="A383" s="898"/>
      <c r="B383" s="898"/>
      <c r="C383" s="898"/>
      <c r="D383" s="898"/>
      <c r="E383" s="898"/>
      <c r="F383" s="898" t="s">
        <v>479</v>
      </c>
      <c r="G383" s="898"/>
      <c r="H383" s="898"/>
      <c r="I383" s="898"/>
      <c r="J383" s="708">
        <v>0.99009999999999998</v>
      </c>
    </row>
    <row r="384" spans="1:10">
      <c r="A384" s="699"/>
      <c r="B384" s="699"/>
      <c r="C384" s="699"/>
      <c r="D384" s="699"/>
      <c r="E384" s="699" t="s">
        <v>780</v>
      </c>
      <c r="F384" s="700">
        <v>0</v>
      </c>
      <c r="G384" s="699" t="s">
        <v>781</v>
      </c>
      <c r="H384" s="700">
        <v>0</v>
      </c>
      <c r="I384" s="699" t="s">
        <v>782</v>
      </c>
      <c r="J384" s="700">
        <v>0</v>
      </c>
    </row>
    <row r="385" spans="1:10" ht="14.4" thickBot="1">
      <c r="A385" s="699"/>
      <c r="B385" s="699"/>
      <c r="C385" s="699"/>
      <c r="D385" s="699"/>
      <c r="E385" s="699" t="s">
        <v>783</v>
      </c>
      <c r="F385" s="700">
        <v>0.22</v>
      </c>
      <c r="G385" s="699"/>
      <c r="H385" s="901" t="s">
        <v>784</v>
      </c>
      <c r="I385" s="901"/>
      <c r="J385" s="700">
        <v>1.23</v>
      </c>
    </row>
    <row r="386" spans="1:10" ht="1.2" customHeight="1" thickTop="1">
      <c r="A386" s="701"/>
      <c r="B386" s="701"/>
      <c r="C386" s="701"/>
      <c r="D386" s="701"/>
      <c r="E386" s="701"/>
      <c r="F386" s="701"/>
      <c r="G386" s="701"/>
      <c r="H386" s="701"/>
      <c r="I386" s="701"/>
      <c r="J386" s="701"/>
    </row>
    <row r="387" spans="1:10" ht="18" customHeight="1">
      <c r="A387" s="686"/>
      <c r="B387" s="687" t="s">
        <v>381</v>
      </c>
      <c r="C387" s="686" t="s">
        <v>447</v>
      </c>
      <c r="D387" s="686" t="s">
        <v>110</v>
      </c>
      <c r="E387" s="904" t="s">
        <v>448</v>
      </c>
      <c r="F387" s="904"/>
      <c r="G387" s="688" t="s">
        <v>449</v>
      </c>
      <c r="H387" s="687" t="s">
        <v>450</v>
      </c>
      <c r="I387" s="687" t="s">
        <v>451</v>
      </c>
      <c r="J387" s="687" t="s">
        <v>283</v>
      </c>
    </row>
    <row r="388" spans="1:10" ht="25.95" customHeight="1">
      <c r="A388" s="689" t="s">
        <v>307</v>
      </c>
      <c r="B388" s="690" t="s">
        <v>926</v>
      </c>
      <c r="C388" s="689" t="s">
        <v>779</v>
      </c>
      <c r="D388" s="689" t="s">
        <v>927</v>
      </c>
      <c r="E388" s="905" t="s">
        <v>115</v>
      </c>
      <c r="F388" s="905"/>
      <c r="G388" s="691" t="s">
        <v>378</v>
      </c>
      <c r="H388" s="692">
        <v>1</v>
      </c>
      <c r="I388" s="693">
        <v>0.83</v>
      </c>
      <c r="J388" s="693">
        <v>0.83</v>
      </c>
    </row>
    <row r="389" spans="1:10" ht="15" customHeight="1">
      <c r="A389" s="904" t="s">
        <v>341</v>
      </c>
      <c r="B389" s="903" t="s">
        <v>381</v>
      </c>
      <c r="C389" s="904" t="s">
        <v>447</v>
      </c>
      <c r="D389" s="904" t="s">
        <v>464</v>
      </c>
      <c r="E389" s="903" t="s">
        <v>465</v>
      </c>
      <c r="F389" s="902" t="s">
        <v>466</v>
      </c>
      <c r="G389" s="903"/>
      <c r="H389" s="902" t="s">
        <v>467</v>
      </c>
      <c r="I389" s="903"/>
      <c r="J389" s="903" t="s">
        <v>135</v>
      </c>
    </row>
    <row r="390" spans="1:10" ht="15" customHeight="1">
      <c r="A390" s="903"/>
      <c r="B390" s="903"/>
      <c r="C390" s="903"/>
      <c r="D390" s="903"/>
      <c r="E390" s="903"/>
      <c r="F390" s="687" t="s">
        <v>468</v>
      </c>
      <c r="G390" s="687" t="s">
        <v>469</v>
      </c>
      <c r="H390" s="687" t="s">
        <v>468</v>
      </c>
      <c r="I390" s="687" t="s">
        <v>469</v>
      </c>
      <c r="J390" s="903"/>
    </row>
    <row r="391" spans="1:10" ht="25.95" customHeight="1">
      <c r="A391" s="702" t="s">
        <v>459</v>
      </c>
      <c r="B391" s="703" t="s">
        <v>603</v>
      </c>
      <c r="C391" s="702" t="s">
        <v>779</v>
      </c>
      <c r="D391" s="702" t="s">
        <v>604</v>
      </c>
      <c r="E391" s="705">
        <v>1</v>
      </c>
      <c r="F391" s="706">
        <v>1</v>
      </c>
      <c r="G391" s="706">
        <v>0</v>
      </c>
      <c r="H391" s="707">
        <v>184.9041</v>
      </c>
      <c r="I391" s="707">
        <v>70.336799999999997</v>
      </c>
      <c r="J391" s="707">
        <v>184.9041</v>
      </c>
    </row>
    <row r="392" spans="1:10" ht="19.95" customHeight="1">
      <c r="A392" s="898"/>
      <c r="B392" s="898"/>
      <c r="C392" s="898"/>
      <c r="D392" s="898"/>
      <c r="E392" s="898"/>
      <c r="F392" s="898" t="s">
        <v>471</v>
      </c>
      <c r="G392" s="898"/>
      <c r="H392" s="898"/>
      <c r="I392" s="898"/>
      <c r="J392" s="708">
        <v>184.9041</v>
      </c>
    </row>
    <row r="393" spans="1:10" ht="19.95" customHeight="1">
      <c r="A393" s="898"/>
      <c r="B393" s="898"/>
      <c r="C393" s="898"/>
      <c r="D393" s="898"/>
      <c r="E393" s="898"/>
      <c r="F393" s="898" t="s">
        <v>475</v>
      </c>
      <c r="G393" s="898"/>
      <c r="H393" s="898"/>
      <c r="I393" s="898"/>
      <c r="J393" s="708">
        <v>184.9041</v>
      </c>
    </row>
    <row r="394" spans="1:10" ht="19.95" customHeight="1">
      <c r="A394" s="898"/>
      <c r="B394" s="898"/>
      <c r="C394" s="898"/>
      <c r="D394" s="898"/>
      <c r="E394" s="898"/>
      <c r="F394" s="898" t="s">
        <v>476</v>
      </c>
      <c r="G394" s="898"/>
      <c r="H394" s="898"/>
      <c r="I394" s="898"/>
      <c r="J394" s="708">
        <v>0</v>
      </c>
    </row>
    <row r="395" spans="1:10" ht="19.95" customHeight="1">
      <c r="A395" s="898"/>
      <c r="B395" s="898"/>
      <c r="C395" s="898"/>
      <c r="D395" s="898"/>
      <c r="E395" s="898"/>
      <c r="F395" s="898" t="s">
        <v>477</v>
      </c>
      <c r="G395" s="898"/>
      <c r="H395" s="898"/>
      <c r="I395" s="898"/>
      <c r="J395" s="708">
        <v>0</v>
      </c>
    </row>
    <row r="396" spans="1:10" ht="19.95" customHeight="1">
      <c r="A396" s="898"/>
      <c r="B396" s="898"/>
      <c r="C396" s="898"/>
      <c r="D396" s="898"/>
      <c r="E396" s="898"/>
      <c r="F396" s="898" t="s">
        <v>478</v>
      </c>
      <c r="G396" s="898"/>
      <c r="H396" s="898"/>
      <c r="I396" s="898"/>
      <c r="J396" s="708">
        <v>224.1</v>
      </c>
    </row>
    <row r="397" spans="1:10" ht="19.95" customHeight="1">
      <c r="A397" s="898"/>
      <c r="B397" s="898"/>
      <c r="C397" s="898"/>
      <c r="D397" s="898"/>
      <c r="E397" s="898"/>
      <c r="F397" s="898" t="s">
        <v>479</v>
      </c>
      <c r="G397" s="898"/>
      <c r="H397" s="898"/>
      <c r="I397" s="898"/>
      <c r="J397" s="708">
        <v>0.82509999999999994</v>
      </c>
    </row>
    <row r="398" spans="1:10">
      <c r="A398" s="699"/>
      <c r="B398" s="699"/>
      <c r="C398" s="699"/>
      <c r="D398" s="699"/>
      <c r="E398" s="699" t="s">
        <v>780</v>
      </c>
      <c r="F398" s="700">
        <v>0</v>
      </c>
      <c r="G398" s="699" t="s">
        <v>781</v>
      </c>
      <c r="H398" s="700">
        <v>0</v>
      </c>
      <c r="I398" s="699" t="s">
        <v>782</v>
      </c>
      <c r="J398" s="700">
        <v>0</v>
      </c>
    </row>
    <row r="399" spans="1:10" ht="14.4" thickBot="1">
      <c r="A399" s="699"/>
      <c r="B399" s="699"/>
      <c r="C399" s="699"/>
      <c r="D399" s="699"/>
      <c r="E399" s="699" t="s">
        <v>783</v>
      </c>
      <c r="F399" s="700">
        <v>0.18</v>
      </c>
      <c r="G399" s="699"/>
      <c r="H399" s="901" t="s">
        <v>784</v>
      </c>
      <c r="I399" s="901"/>
      <c r="J399" s="700">
        <v>1.01</v>
      </c>
    </row>
    <row r="400" spans="1:10" ht="1.2" customHeight="1" thickTop="1">
      <c r="A400" s="701"/>
      <c r="B400" s="701"/>
      <c r="C400" s="701"/>
      <c r="D400" s="701"/>
      <c r="E400" s="701"/>
      <c r="F400" s="701"/>
      <c r="G400" s="701"/>
      <c r="H400" s="701"/>
      <c r="I400" s="701"/>
      <c r="J400" s="701"/>
    </row>
    <row r="401" spans="1:10">
      <c r="A401" s="710"/>
      <c r="B401" s="710"/>
      <c r="C401" s="710"/>
      <c r="D401" s="710"/>
      <c r="E401" s="710"/>
      <c r="F401" s="710"/>
      <c r="G401" s="710"/>
      <c r="H401" s="710"/>
      <c r="I401" s="710"/>
      <c r="J401" s="710"/>
    </row>
    <row r="402" spans="1:10">
      <c r="A402" s="898"/>
      <c r="B402" s="898"/>
      <c r="C402" s="898"/>
      <c r="D402" s="711"/>
      <c r="E402" s="712"/>
      <c r="F402" s="899" t="s">
        <v>928</v>
      </c>
      <c r="G402" s="898"/>
      <c r="H402" s="900">
        <v>16866.23</v>
      </c>
      <c r="I402" s="898"/>
      <c r="J402" s="898"/>
    </row>
    <row r="403" spans="1:10">
      <c r="A403" s="898"/>
      <c r="B403" s="898"/>
      <c r="C403" s="898"/>
      <c r="D403" s="711"/>
      <c r="E403" s="712"/>
      <c r="F403" s="899" t="s">
        <v>929</v>
      </c>
      <c r="G403" s="898"/>
      <c r="H403" s="900">
        <v>3703.76</v>
      </c>
      <c r="I403" s="898"/>
      <c r="J403" s="898"/>
    </row>
    <row r="404" spans="1:10">
      <c r="A404" s="898"/>
      <c r="B404" s="898"/>
      <c r="C404" s="898"/>
      <c r="D404" s="711"/>
      <c r="E404" s="712"/>
      <c r="F404" s="899" t="s">
        <v>930</v>
      </c>
      <c r="G404" s="898"/>
      <c r="H404" s="900">
        <v>20569.990000000002</v>
      </c>
      <c r="I404" s="898"/>
      <c r="J404" s="898"/>
    </row>
  </sheetData>
  <mergeCells count="477">
    <mergeCell ref="A3:J3"/>
    <mergeCell ref="A4:J4"/>
    <mergeCell ref="E5:F5"/>
    <mergeCell ref="E6:F6"/>
    <mergeCell ref="E7:F7"/>
    <mergeCell ref="E8:F8"/>
    <mergeCell ref="C1:D1"/>
    <mergeCell ref="E1:F1"/>
    <mergeCell ref="G1:H1"/>
    <mergeCell ref="I1:J1"/>
    <mergeCell ref="C2:D2"/>
    <mergeCell ref="E2:F2"/>
    <mergeCell ref="G2:H2"/>
    <mergeCell ref="I2:J2"/>
    <mergeCell ref="E17:F17"/>
    <mergeCell ref="E18:F18"/>
    <mergeCell ref="E19:F19"/>
    <mergeCell ref="E20:F20"/>
    <mergeCell ref="E21:F21"/>
    <mergeCell ref="H23:I23"/>
    <mergeCell ref="E9:F9"/>
    <mergeCell ref="H11:I11"/>
    <mergeCell ref="E13:F13"/>
    <mergeCell ref="E14:F14"/>
    <mergeCell ref="E15:F15"/>
    <mergeCell ref="E16:F16"/>
    <mergeCell ref="H27:I27"/>
    <mergeCell ref="J27:J28"/>
    <mergeCell ref="A30:E30"/>
    <mergeCell ref="F30:I30"/>
    <mergeCell ref="F31:I31"/>
    <mergeCell ref="A33:E33"/>
    <mergeCell ref="F33:I33"/>
    <mergeCell ref="E25:F25"/>
    <mergeCell ref="E26:F26"/>
    <mergeCell ref="A27:A28"/>
    <mergeCell ref="B27:B28"/>
    <mergeCell ref="C27:C28"/>
    <mergeCell ref="D27:D28"/>
    <mergeCell ref="E27:E28"/>
    <mergeCell ref="F27:G27"/>
    <mergeCell ref="A37:E37"/>
    <mergeCell ref="F37:I37"/>
    <mergeCell ref="A38:E38"/>
    <mergeCell ref="F38:I38"/>
    <mergeCell ref="H40:I40"/>
    <mergeCell ref="E42:F42"/>
    <mergeCell ref="A34:E34"/>
    <mergeCell ref="F34:I34"/>
    <mergeCell ref="A35:E35"/>
    <mergeCell ref="F35:I35"/>
    <mergeCell ref="A36:E36"/>
    <mergeCell ref="F36:I36"/>
    <mergeCell ref="H44:I44"/>
    <mergeCell ref="J44:J45"/>
    <mergeCell ref="A52:E52"/>
    <mergeCell ref="F52:I52"/>
    <mergeCell ref="F53:I53"/>
    <mergeCell ref="A55:E55"/>
    <mergeCell ref="F55:I55"/>
    <mergeCell ref="E43:F43"/>
    <mergeCell ref="A44:A45"/>
    <mergeCell ref="B44:B45"/>
    <mergeCell ref="C44:C45"/>
    <mergeCell ref="D44:D45"/>
    <mergeCell ref="E44:E45"/>
    <mergeCell ref="F44:G44"/>
    <mergeCell ref="A59:E59"/>
    <mergeCell ref="F59:I59"/>
    <mergeCell ref="A60:E60"/>
    <mergeCell ref="F60:I60"/>
    <mergeCell ref="H62:I62"/>
    <mergeCell ref="E64:F64"/>
    <mergeCell ref="A56:E56"/>
    <mergeCell ref="F56:I56"/>
    <mergeCell ref="A57:E57"/>
    <mergeCell ref="F57:I57"/>
    <mergeCell ref="A58:E58"/>
    <mergeCell ref="F58:I58"/>
    <mergeCell ref="H66:I66"/>
    <mergeCell ref="J66:J67"/>
    <mergeCell ref="A69:E69"/>
    <mergeCell ref="F69:I69"/>
    <mergeCell ref="F70:I70"/>
    <mergeCell ref="A72:E72"/>
    <mergeCell ref="F72:I72"/>
    <mergeCell ref="E65:F65"/>
    <mergeCell ref="A66:A67"/>
    <mergeCell ref="B66:B67"/>
    <mergeCell ref="C66:C67"/>
    <mergeCell ref="D66:D67"/>
    <mergeCell ref="E66:E67"/>
    <mergeCell ref="F66:G66"/>
    <mergeCell ref="A76:E76"/>
    <mergeCell ref="F76:I76"/>
    <mergeCell ref="A77:E77"/>
    <mergeCell ref="F77:I77"/>
    <mergeCell ref="A78:E78"/>
    <mergeCell ref="F78:I78"/>
    <mergeCell ref="A73:E73"/>
    <mergeCell ref="F73:I73"/>
    <mergeCell ref="A74:E74"/>
    <mergeCell ref="F74:I74"/>
    <mergeCell ref="A75:E75"/>
    <mergeCell ref="F75:I75"/>
    <mergeCell ref="J84:J85"/>
    <mergeCell ref="A87:E87"/>
    <mergeCell ref="F87:I87"/>
    <mergeCell ref="F88:I88"/>
    <mergeCell ref="A90:E90"/>
    <mergeCell ref="F90:I90"/>
    <mergeCell ref="H80:I80"/>
    <mergeCell ref="E82:F82"/>
    <mergeCell ref="E83:F83"/>
    <mergeCell ref="A84:A85"/>
    <mergeCell ref="B84:B85"/>
    <mergeCell ref="C84:C85"/>
    <mergeCell ref="D84:D85"/>
    <mergeCell ref="E84:E85"/>
    <mergeCell ref="F84:G84"/>
    <mergeCell ref="H84:I84"/>
    <mergeCell ref="A94:E94"/>
    <mergeCell ref="F94:I94"/>
    <mergeCell ref="A95:E95"/>
    <mergeCell ref="F95:I95"/>
    <mergeCell ref="A96:E96"/>
    <mergeCell ref="F96:I96"/>
    <mergeCell ref="A91:E91"/>
    <mergeCell ref="F91:I91"/>
    <mergeCell ref="A92:E92"/>
    <mergeCell ref="F92:I92"/>
    <mergeCell ref="A93:E93"/>
    <mergeCell ref="F93:I93"/>
    <mergeCell ref="H98:I98"/>
    <mergeCell ref="E100:F100"/>
    <mergeCell ref="E101:F101"/>
    <mergeCell ref="A102:A103"/>
    <mergeCell ref="B102:B103"/>
    <mergeCell ref="C102:C103"/>
    <mergeCell ref="D102:D103"/>
    <mergeCell ref="E102:E103"/>
    <mergeCell ref="F102:G102"/>
    <mergeCell ref="H102:I102"/>
    <mergeCell ref="A111:E111"/>
    <mergeCell ref="F111:I111"/>
    <mergeCell ref="A112:E112"/>
    <mergeCell ref="F112:I112"/>
    <mergeCell ref="A113:E113"/>
    <mergeCell ref="F113:I113"/>
    <mergeCell ref="J102:J103"/>
    <mergeCell ref="A107:E107"/>
    <mergeCell ref="F107:I107"/>
    <mergeCell ref="F108:I108"/>
    <mergeCell ref="A110:E110"/>
    <mergeCell ref="F110:I110"/>
    <mergeCell ref="G117:I117"/>
    <mergeCell ref="G118:I118"/>
    <mergeCell ref="A119:E119"/>
    <mergeCell ref="F119:I119"/>
    <mergeCell ref="H120:I120"/>
    <mergeCell ref="H121:I121"/>
    <mergeCell ref="A114:E114"/>
    <mergeCell ref="F114:I114"/>
    <mergeCell ref="A115:E115"/>
    <mergeCell ref="F115:I115"/>
    <mergeCell ref="A116:E116"/>
    <mergeCell ref="F116:I116"/>
    <mergeCell ref="E130:F130"/>
    <mergeCell ref="E131:F131"/>
    <mergeCell ref="A132:A133"/>
    <mergeCell ref="B132:B133"/>
    <mergeCell ref="C132:C133"/>
    <mergeCell ref="D132:D133"/>
    <mergeCell ref="E132:E133"/>
    <mergeCell ref="F132:G132"/>
    <mergeCell ref="A122:E122"/>
    <mergeCell ref="F122:I122"/>
    <mergeCell ref="G123:I123"/>
    <mergeCell ref="A126:E126"/>
    <mergeCell ref="F126:I126"/>
    <mergeCell ref="H128:I128"/>
    <mergeCell ref="A137:E137"/>
    <mergeCell ref="F137:I137"/>
    <mergeCell ref="A138:E138"/>
    <mergeCell ref="F138:I138"/>
    <mergeCell ref="A139:E139"/>
    <mergeCell ref="F139:I139"/>
    <mergeCell ref="H132:I132"/>
    <mergeCell ref="J132:J133"/>
    <mergeCell ref="A135:E135"/>
    <mergeCell ref="F135:I135"/>
    <mergeCell ref="A136:E136"/>
    <mergeCell ref="F136:I136"/>
    <mergeCell ref="A140:E140"/>
    <mergeCell ref="F140:I140"/>
    <mergeCell ref="H142:I142"/>
    <mergeCell ref="E144:F144"/>
    <mergeCell ref="E145:F145"/>
    <mergeCell ref="A146:A147"/>
    <mergeCell ref="B146:B147"/>
    <mergeCell ref="C146:C147"/>
    <mergeCell ref="D146:D147"/>
    <mergeCell ref="E146:E147"/>
    <mergeCell ref="A151:E151"/>
    <mergeCell ref="F151:I151"/>
    <mergeCell ref="A152:E152"/>
    <mergeCell ref="F152:I152"/>
    <mergeCell ref="A153:E153"/>
    <mergeCell ref="F153:I153"/>
    <mergeCell ref="F146:G146"/>
    <mergeCell ref="H146:I146"/>
    <mergeCell ref="J146:J147"/>
    <mergeCell ref="A149:E149"/>
    <mergeCell ref="F149:I149"/>
    <mergeCell ref="A150:E150"/>
    <mergeCell ref="F150:I150"/>
    <mergeCell ref="E161:F161"/>
    <mergeCell ref="E162:F162"/>
    <mergeCell ref="H164:I164"/>
    <mergeCell ref="A166:J166"/>
    <mergeCell ref="E167:F167"/>
    <mergeCell ref="E168:F168"/>
    <mergeCell ref="A154:E154"/>
    <mergeCell ref="F154:I154"/>
    <mergeCell ref="H156:I156"/>
    <mergeCell ref="E158:F158"/>
    <mergeCell ref="E159:F159"/>
    <mergeCell ref="E160:F160"/>
    <mergeCell ref="H169:I169"/>
    <mergeCell ref="J169:J170"/>
    <mergeCell ref="A172:E172"/>
    <mergeCell ref="F172:I172"/>
    <mergeCell ref="A173:E173"/>
    <mergeCell ref="F173:I173"/>
    <mergeCell ref="A169:A170"/>
    <mergeCell ref="B169:B170"/>
    <mergeCell ref="C169:C170"/>
    <mergeCell ref="D169:D170"/>
    <mergeCell ref="E169:E170"/>
    <mergeCell ref="F169:G169"/>
    <mergeCell ref="A177:E177"/>
    <mergeCell ref="F177:I177"/>
    <mergeCell ref="H179:I179"/>
    <mergeCell ref="E181:F181"/>
    <mergeCell ref="E182:F182"/>
    <mergeCell ref="E183:F183"/>
    <mergeCell ref="A174:E174"/>
    <mergeCell ref="F174:I174"/>
    <mergeCell ref="A175:E175"/>
    <mergeCell ref="F175:I175"/>
    <mergeCell ref="A176:E176"/>
    <mergeCell ref="F176:I176"/>
    <mergeCell ref="E192:F192"/>
    <mergeCell ref="E193:F193"/>
    <mergeCell ref="E194:F194"/>
    <mergeCell ref="E195:F195"/>
    <mergeCell ref="H197:I197"/>
    <mergeCell ref="E199:F199"/>
    <mergeCell ref="E184:F184"/>
    <mergeCell ref="E185:F185"/>
    <mergeCell ref="E186:F186"/>
    <mergeCell ref="E187:F187"/>
    <mergeCell ref="E188:F188"/>
    <mergeCell ref="H190:I190"/>
    <mergeCell ref="E208:F208"/>
    <mergeCell ref="E209:F209"/>
    <mergeCell ref="E210:F210"/>
    <mergeCell ref="H212:I212"/>
    <mergeCell ref="E214:F214"/>
    <mergeCell ref="E215:F215"/>
    <mergeCell ref="E200:F200"/>
    <mergeCell ref="E201:F201"/>
    <mergeCell ref="E202:F202"/>
    <mergeCell ref="E203:F203"/>
    <mergeCell ref="E204:F204"/>
    <mergeCell ref="H206:I206"/>
    <mergeCell ref="H230:I230"/>
    <mergeCell ref="E232:F232"/>
    <mergeCell ref="E233:F233"/>
    <mergeCell ref="E216:F216"/>
    <mergeCell ref="H218:I218"/>
    <mergeCell ref="E220:F220"/>
    <mergeCell ref="E221:F221"/>
    <mergeCell ref="E222:F222"/>
    <mergeCell ref="H224:I224"/>
    <mergeCell ref="E234:F234"/>
    <mergeCell ref="E235:F235"/>
    <mergeCell ref="E236:F236"/>
    <mergeCell ref="E237:F237"/>
    <mergeCell ref="E238:F238"/>
    <mergeCell ref="E239:F239"/>
    <mergeCell ref="E226:F226"/>
    <mergeCell ref="E227:F227"/>
    <mergeCell ref="E228:F228"/>
    <mergeCell ref="E248:F248"/>
    <mergeCell ref="E249:F249"/>
    <mergeCell ref="E250:F250"/>
    <mergeCell ref="E251:F251"/>
    <mergeCell ref="E252:F252"/>
    <mergeCell ref="E253:F253"/>
    <mergeCell ref="E240:F240"/>
    <mergeCell ref="E241:F241"/>
    <mergeCell ref="H243:I243"/>
    <mergeCell ref="E245:F245"/>
    <mergeCell ref="E246:F246"/>
    <mergeCell ref="E247:F247"/>
    <mergeCell ref="E264:F264"/>
    <mergeCell ref="E265:F265"/>
    <mergeCell ref="H267:I267"/>
    <mergeCell ref="E269:F269"/>
    <mergeCell ref="E270:F270"/>
    <mergeCell ref="E271:F271"/>
    <mergeCell ref="H255:I255"/>
    <mergeCell ref="E257:F257"/>
    <mergeCell ref="E258:F258"/>
    <mergeCell ref="E259:F259"/>
    <mergeCell ref="H261:I261"/>
    <mergeCell ref="E263:F263"/>
    <mergeCell ref="E282:F282"/>
    <mergeCell ref="E283:F283"/>
    <mergeCell ref="H285:I285"/>
    <mergeCell ref="E287:F287"/>
    <mergeCell ref="E288:F288"/>
    <mergeCell ref="E289:F289"/>
    <mergeCell ref="H273:I273"/>
    <mergeCell ref="E275:F275"/>
    <mergeCell ref="E276:F276"/>
    <mergeCell ref="E277:F277"/>
    <mergeCell ref="H279:I279"/>
    <mergeCell ref="E281:F281"/>
    <mergeCell ref="H302:I302"/>
    <mergeCell ref="E304:F304"/>
    <mergeCell ref="E305:F305"/>
    <mergeCell ref="H291:I291"/>
    <mergeCell ref="E293:F293"/>
    <mergeCell ref="E294:F294"/>
    <mergeCell ref="E295:F295"/>
    <mergeCell ref="E296:F296"/>
    <mergeCell ref="E297:F297"/>
    <mergeCell ref="E306:F306"/>
    <mergeCell ref="E307:F307"/>
    <mergeCell ref="E308:F308"/>
    <mergeCell ref="E309:F309"/>
    <mergeCell ref="E310:F310"/>
    <mergeCell ref="E311:F311"/>
    <mergeCell ref="E298:F298"/>
    <mergeCell ref="E299:F299"/>
    <mergeCell ref="E300:F300"/>
    <mergeCell ref="H313:I313"/>
    <mergeCell ref="E315:F315"/>
    <mergeCell ref="E316:F316"/>
    <mergeCell ref="A317:A318"/>
    <mergeCell ref="B317:B318"/>
    <mergeCell ref="C317:C318"/>
    <mergeCell ref="D317:D318"/>
    <mergeCell ref="E317:E318"/>
    <mergeCell ref="F317:G317"/>
    <mergeCell ref="H317:I317"/>
    <mergeCell ref="A324:E324"/>
    <mergeCell ref="F324:I324"/>
    <mergeCell ref="A325:E325"/>
    <mergeCell ref="F325:I325"/>
    <mergeCell ref="A326:E326"/>
    <mergeCell ref="F326:I326"/>
    <mergeCell ref="J317:J318"/>
    <mergeCell ref="A320:E320"/>
    <mergeCell ref="F320:I320"/>
    <mergeCell ref="F321:I321"/>
    <mergeCell ref="A323:E323"/>
    <mergeCell ref="F323:I323"/>
    <mergeCell ref="H331:I331"/>
    <mergeCell ref="E333:F333"/>
    <mergeCell ref="E334:F334"/>
    <mergeCell ref="E335:F335"/>
    <mergeCell ref="E336:F336"/>
    <mergeCell ref="E337:F337"/>
    <mergeCell ref="A327:E327"/>
    <mergeCell ref="F327:I327"/>
    <mergeCell ref="A328:E328"/>
    <mergeCell ref="F328:I328"/>
    <mergeCell ref="A329:E329"/>
    <mergeCell ref="F329:I329"/>
    <mergeCell ref="H357:I357"/>
    <mergeCell ref="E359:F359"/>
    <mergeCell ref="E346:F346"/>
    <mergeCell ref="E347:F347"/>
    <mergeCell ref="E348:F348"/>
    <mergeCell ref="E349:F349"/>
    <mergeCell ref="E350:F350"/>
    <mergeCell ref="E351:F351"/>
    <mergeCell ref="E338:F338"/>
    <mergeCell ref="E339:F339"/>
    <mergeCell ref="E340:F340"/>
    <mergeCell ref="E341:F341"/>
    <mergeCell ref="E342:F342"/>
    <mergeCell ref="H344:I344"/>
    <mergeCell ref="E360:F360"/>
    <mergeCell ref="A361:A362"/>
    <mergeCell ref="B361:B362"/>
    <mergeCell ref="C361:C362"/>
    <mergeCell ref="D361:D362"/>
    <mergeCell ref="E361:E362"/>
    <mergeCell ref="F361:G361"/>
    <mergeCell ref="E352:F352"/>
    <mergeCell ref="E353:F353"/>
    <mergeCell ref="E354:F354"/>
    <mergeCell ref="E355:F355"/>
    <mergeCell ref="A366:E366"/>
    <mergeCell ref="F366:I366"/>
    <mergeCell ref="A367:E367"/>
    <mergeCell ref="F367:I367"/>
    <mergeCell ref="A368:E368"/>
    <mergeCell ref="F368:I368"/>
    <mergeCell ref="H361:I361"/>
    <mergeCell ref="J361:J362"/>
    <mergeCell ref="A364:E364"/>
    <mergeCell ref="F364:I364"/>
    <mergeCell ref="A365:E365"/>
    <mergeCell ref="F365:I365"/>
    <mergeCell ref="A369:E369"/>
    <mergeCell ref="F369:I369"/>
    <mergeCell ref="H371:I371"/>
    <mergeCell ref="E373:F373"/>
    <mergeCell ref="E374:F374"/>
    <mergeCell ref="A375:A376"/>
    <mergeCell ref="B375:B376"/>
    <mergeCell ref="C375:C376"/>
    <mergeCell ref="D375:D376"/>
    <mergeCell ref="E375:E376"/>
    <mergeCell ref="A380:E380"/>
    <mergeCell ref="F380:I380"/>
    <mergeCell ref="A381:E381"/>
    <mergeCell ref="F381:I381"/>
    <mergeCell ref="A382:E382"/>
    <mergeCell ref="F382:I382"/>
    <mergeCell ref="F375:G375"/>
    <mergeCell ref="H375:I375"/>
    <mergeCell ref="J375:J376"/>
    <mergeCell ref="A378:E378"/>
    <mergeCell ref="F378:I378"/>
    <mergeCell ref="A379:E379"/>
    <mergeCell ref="F379:I379"/>
    <mergeCell ref="A383:E383"/>
    <mergeCell ref="F383:I383"/>
    <mergeCell ref="H385:I385"/>
    <mergeCell ref="E387:F387"/>
    <mergeCell ref="E388:F388"/>
    <mergeCell ref="A389:A390"/>
    <mergeCell ref="B389:B390"/>
    <mergeCell ref="C389:C390"/>
    <mergeCell ref="D389:D390"/>
    <mergeCell ref="E389:E390"/>
    <mergeCell ref="A394:E394"/>
    <mergeCell ref="F394:I394"/>
    <mergeCell ref="A395:E395"/>
    <mergeCell ref="F395:I395"/>
    <mergeCell ref="A396:E396"/>
    <mergeCell ref="F396:I396"/>
    <mergeCell ref="F389:G389"/>
    <mergeCell ref="H389:I389"/>
    <mergeCell ref="J389:J390"/>
    <mergeCell ref="A392:E392"/>
    <mergeCell ref="F392:I392"/>
    <mergeCell ref="A393:E393"/>
    <mergeCell ref="F393:I393"/>
    <mergeCell ref="A403:C403"/>
    <mergeCell ref="F403:G403"/>
    <mergeCell ref="H403:J403"/>
    <mergeCell ref="A404:C404"/>
    <mergeCell ref="F404:G404"/>
    <mergeCell ref="H404:J404"/>
    <mergeCell ref="A397:E397"/>
    <mergeCell ref="F397:I397"/>
    <mergeCell ref="H399:I399"/>
    <mergeCell ref="A402:C402"/>
    <mergeCell ref="F402:G402"/>
    <mergeCell ref="H402:J402"/>
  </mergeCells>
  <pageMargins left="0.51181102362204722" right="0.51181102362204722" top="1.3779527559055118" bottom="0.98425196850393704" header="0.51181102362204722" footer="0.51181102362204722"/>
  <pageSetup paperSize="9" scale="70" fitToHeight="0" orientation="landscape" r:id="rId1"/>
  <headerFooter>
    <oddHeader>&amp;L &amp;C&amp;G</oddHeader>
    <oddFooter xml:space="preserve">&amp;L </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8:J531"/>
  <sheetViews>
    <sheetView view="pageBreakPreview" zoomScale="60" zoomScaleNormal="100" workbookViewId="0">
      <selection activeCell="B263" sqref="B263:G263"/>
    </sheetView>
  </sheetViews>
  <sheetFormatPr defaultRowHeight="14.4"/>
  <cols>
    <col min="1" max="1" width="9.5546875" bestFit="1" customWidth="1"/>
    <col min="2" max="2" width="57.5546875" customWidth="1"/>
    <col min="3" max="3" width="16.44140625" customWidth="1"/>
    <col min="4" max="4" width="14.5546875" customWidth="1"/>
    <col min="5" max="5" width="13.44140625" customWidth="1"/>
    <col min="6" max="6" width="14.44140625" customWidth="1"/>
    <col min="7" max="7" width="13.88671875" customWidth="1"/>
    <col min="8" max="8" width="10.5546875" customWidth="1"/>
    <col min="9" max="9" width="15.5546875" customWidth="1"/>
  </cols>
  <sheetData>
    <row r="8" spans="1:9" s="369" customFormat="1" ht="15.6">
      <c r="A8" s="576" t="str">
        <f>'RESUMO TRECHOS'!A6</f>
        <v>OBRA:</v>
      </c>
      <c r="B8" s="576" t="str">
        <f>'RESUMO TRECHOS'!B6</f>
        <v>RECUPERAÇÃO DE ESTRADAS VICINAIS</v>
      </c>
    </row>
    <row r="9" spans="1:9" s="369" customFormat="1" ht="15.6">
      <c r="A9" s="576" t="str">
        <f>'RESUMO TRECHOS'!A9</f>
        <v>LOCAL:</v>
      </c>
      <c r="B9" s="576" t="str">
        <f>'RESUMO TRECHOS'!B9</f>
        <v>ANGICAL - PI</v>
      </c>
    </row>
    <row r="12" spans="1:9" ht="18">
      <c r="A12" s="914" t="s">
        <v>653</v>
      </c>
      <c r="B12" s="914"/>
      <c r="C12" s="914"/>
      <c r="D12" s="914"/>
      <c r="E12" s="914"/>
      <c r="F12" s="914"/>
      <c r="G12" s="914"/>
      <c r="H12" s="914"/>
      <c r="I12" s="914"/>
    </row>
    <row r="15" spans="1:9" s="580" customFormat="1" ht="21.6" thickBot="1">
      <c r="A15" s="577" t="s">
        <v>654</v>
      </c>
      <c r="B15" s="578"/>
      <c r="C15" s="578"/>
      <c r="D15" s="578"/>
      <c r="E15" s="578"/>
      <c r="F15" s="578"/>
      <c r="G15" s="578"/>
      <c r="H15" s="578"/>
      <c r="I15" s="579" t="s">
        <v>655</v>
      </c>
    </row>
    <row r="16" spans="1:9" ht="18" thickTop="1">
      <c r="A16" s="581" t="s">
        <v>656</v>
      </c>
      <c r="D16" s="581" t="s">
        <v>657</v>
      </c>
    </row>
    <row r="17" spans="1:9" ht="15.6">
      <c r="A17" s="582" t="s">
        <v>658</v>
      </c>
      <c r="D17" s="582" t="s">
        <v>659</v>
      </c>
      <c r="G17" s="583" t="s">
        <v>660</v>
      </c>
      <c r="H17" s="584">
        <v>3.1124999999999998</v>
      </c>
      <c r="I17" s="582" t="s">
        <v>50</v>
      </c>
    </row>
    <row r="18" spans="1:9" ht="16.2" thickBot="1">
      <c r="A18" s="585" t="s">
        <v>661</v>
      </c>
      <c r="B18" s="915" t="s">
        <v>662</v>
      </c>
      <c r="C18" s="915"/>
      <c r="D18" s="915"/>
      <c r="E18" s="915"/>
      <c r="F18" s="915"/>
      <c r="G18" s="915"/>
      <c r="H18" s="916" t="s">
        <v>663</v>
      </c>
      <c r="I18" s="916"/>
    </row>
    <row r="19" spans="1:9" ht="15" thickBot="1">
      <c r="A19" s="917" t="s">
        <v>664</v>
      </c>
      <c r="B19" s="917"/>
      <c r="C19" s="918" t="s">
        <v>465</v>
      </c>
      <c r="D19" s="918" t="s">
        <v>466</v>
      </c>
      <c r="E19" s="918"/>
      <c r="F19" s="918" t="s">
        <v>135</v>
      </c>
      <c r="G19" s="918"/>
      <c r="I19" s="588" t="s">
        <v>665</v>
      </c>
    </row>
    <row r="20" spans="1:9" ht="15" thickBot="1">
      <c r="A20" s="917"/>
      <c r="B20" s="917"/>
      <c r="C20" s="918"/>
      <c r="D20" s="587" t="s">
        <v>468</v>
      </c>
      <c r="E20" s="587" t="s">
        <v>469</v>
      </c>
      <c r="F20" s="587" t="s">
        <v>666</v>
      </c>
      <c r="G20" s="587" t="s">
        <v>667</v>
      </c>
      <c r="H20" s="589"/>
      <c r="I20" s="587" t="s">
        <v>668</v>
      </c>
    </row>
    <row r="21" spans="1:9">
      <c r="A21" s="590" t="s">
        <v>607</v>
      </c>
      <c r="B21" s="591" t="e">
        <f>VLOOKUP(A21,EQ,2,FALSE)</f>
        <v>#REF!</v>
      </c>
      <c r="C21" s="592">
        <v>1</v>
      </c>
      <c r="D21" s="593">
        <v>1</v>
      </c>
      <c r="E21" s="593">
        <v>0</v>
      </c>
      <c r="F21" s="594" t="e">
        <f>VLOOKUP(A21,EQ,10,FALSE)</f>
        <v>#REF!</v>
      </c>
      <c r="G21" s="594" t="e">
        <f>VLOOKUP(A21,EQ,11,FALSE)</f>
        <v>#REF!</v>
      </c>
      <c r="I21" s="594" t="e">
        <f>ROUND(C21*(D21*F21+E21*G21),4)</f>
        <v>#REF!</v>
      </c>
    </row>
    <row r="22" spans="1:9" ht="15" thickBot="1">
      <c r="A22" s="589"/>
      <c r="B22" s="589"/>
      <c r="C22" s="589"/>
      <c r="D22" s="589"/>
      <c r="E22" s="589"/>
      <c r="F22" s="589"/>
      <c r="G22" s="595" t="s">
        <v>669</v>
      </c>
      <c r="H22" s="589"/>
      <c r="I22" s="596" t="e">
        <f>I21</f>
        <v>#REF!</v>
      </c>
    </row>
    <row r="23" spans="1:9" ht="15" thickBot="1">
      <c r="A23" s="586" t="s">
        <v>670</v>
      </c>
      <c r="B23" s="589"/>
      <c r="C23" s="587" t="s">
        <v>465</v>
      </c>
      <c r="D23" s="587" t="s">
        <v>486</v>
      </c>
      <c r="E23" s="589"/>
      <c r="F23" s="587" t="s">
        <v>135</v>
      </c>
      <c r="G23" s="912" t="s">
        <v>671</v>
      </c>
      <c r="H23" s="912"/>
      <c r="I23" s="912"/>
    </row>
    <row r="24" spans="1:9">
      <c r="A24" s="590">
        <v>88316</v>
      </c>
      <c r="B24" s="591" t="e">
        <f>VLOOKUP(A24,SINAPI,2,FALSE)</f>
        <v>#REF!</v>
      </c>
      <c r="C24" s="592">
        <v>3</v>
      </c>
      <c r="D24" s="590" t="s">
        <v>85</v>
      </c>
      <c r="F24" s="594" t="e">
        <f>VLOOKUP(A24,SINAPI,5,FALSE)</f>
        <v>#REF!</v>
      </c>
      <c r="I24" s="594" t="e">
        <f>ROUND(F24*C24,4)</f>
        <v>#REF!</v>
      </c>
    </row>
    <row r="25" spans="1:9">
      <c r="C25" s="913" t="s">
        <v>672</v>
      </c>
      <c r="D25" s="913"/>
      <c r="E25" s="913"/>
      <c r="F25" s="913"/>
      <c r="G25" s="913"/>
      <c r="I25" s="594" t="e">
        <f>I24</f>
        <v>#REF!</v>
      </c>
    </row>
    <row r="26" spans="1:9" ht="15" thickBot="1">
      <c r="A26" s="589"/>
      <c r="B26" s="589"/>
      <c r="C26" s="912" t="s">
        <v>673</v>
      </c>
      <c r="D26" s="912"/>
      <c r="E26" s="912"/>
      <c r="F26" s="912"/>
      <c r="G26" s="912"/>
      <c r="H26" s="589"/>
      <c r="I26" s="598" t="e">
        <f>ROUND(I25+I22,4)</f>
        <v>#REF!</v>
      </c>
    </row>
    <row r="27" spans="1:9">
      <c r="C27" s="913" t="s">
        <v>674</v>
      </c>
      <c r="D27" s="913"/>
      <c r="E27" s="913"/>
      <c r="F27" s="913"/>
      <c r="G27" s="913"/>
      <c r="I27" s="599" t="e">
        <f>ROUND(I26/H17,4)</f>
        <v>#REF!</v>
      </c>
    </row>
    <row r="28" spans="1:9">
      <c r="G28" s="597" t="s">
        <v>675</v>
      </c>
      <c r="I28" s="600" t="s">
        <v>557</v>
      </c>
    </row>
    <row r="29" spans="1:9" ht="15" thickBot="1">
      <c r="A29" s="589"/>
      <c r="B29" s="589"/>
      <c r="C29" s="589"/>
      <c r="D29" s="589"/>
      <c r="E29" s="589"/>
      <c r="F29" s="589"/>
      <c r="G29" s="595" t="s">
        <v>676</v>
      </c>
      <c r="H29" s="589"/>
      <c r="I29" s="598" t="s">
        <v>557</v>
      </c>
    </row>
    <row r="30" spans="1:9" ht="15" thickBot="1">
      <c r="A30" s="586" t="s">
        <v>677</v>
      </c>
      <c r="B30" s="589"/>
      <c r="C30" s="587" t="s">
        <v>465</v>
      </c>
      <c r="D30" s="587" t="s">
        <v>486</v>
      </c>
      <c r="E30" s="589"/>
      <c r="F30" s="587" t="s">
        <v>487</v>
      </c>
      <c r="G30" s="912" t="s">
        <v>678</v>
      </c>
      <c r="H30" s="912"/>
      <c r="I30" s="912"/>
    </row>
    <row r="31" spans="1:9">
      <c r="A31" s="590" t="s">
        <v>584</v>
      </c>
      <c r="B31" s="591" t="e">
        <f>VLOOKUP(A31,MAT,2,FALSE)</f>
        <v>#REF!</v>
      </c>
      <c r="C31" s="592">
        <v>1</v>
      </c>
      <c r="D31" s="590" t="s">
        <v>50</v>
      </c>
      <c r="F31" s="594" t="e">
        <f>VLOOKUP(A31,MAT,4,FALSE)</f>
        <v>#REF!</v>
      </c>
      <c r="I31" s="594" t="e">
        <f>ROUND(F31*C31,4)</f>
        <v>#REF!</v>
      </c>
    </row>
    <row r="32" spans="1:9" ht="15" thickBot="1">
      <c r="A32" s="589"/>
      <c r="B32" s="589"/>
      <c r="C32" s="912" t="s">
        <v>679</v>
      </c>
      <c r="D32" s="912"/>
      <c r="E32" s="912"/>
      <c r="F32" s="912"/>
      <c r="G32" s="912"/>
      <c r="H32" s="589"/>
      <c r="I32" s="596" t="e">
        <f>I31</f>
        <v>#REF!</v>
      </c>
    </row>
    <row r="33" spans="1:9" ht="15" thickBot="1">
      <c r="A33" s="586" t="s">
        <v>680</v>
      </c>
      <c r="B33" s="589"/>
      <c r="C33" s="587" t="s">
        <v>465</v>
      </c>
      <c r="D33" s="587" t="s">
        <v>486</v>
      </c>
      <c r="E33" s="589"/>
      <c r="F33" s="587" t="s">
        <v>678</v>
      </c>
      <c r="G33" s="912" t="s">
        <v>678</v>
      </c>
      <c r="H33" s="912"/>
      <c r="I33" s="912"/>
    </row>
    <row r="34" spans="1:9" ht="27.6">
      <c r="A34" s="590" t="s">
        <v>681</v>
      </c>
      <c r="B34" s="591" t="s">
        <v>682</v>
      </c>
      <c r="C34" s="592">
        <v>7.3499999999999998E-3</v>
      </c>
      <c r="D34" s="590" t="s">
        <v>38</v>
      </c>
      <c r="F34" s="594" t="e">
        <f>I110</f>
        <v>#REF!</v>
      </c>
      <c r="I34" s="594" t="e">
        <f>ROUND(C34*F34,4)</f>
        <v>#REF!</v>
      </c>
    </row>
    <row r="35" spans="1:9" ht="27.6">
      <c r="A35" s="590" t="s">
        <v>683</v>
      </c>
      <c r="B35" s="591" t="s">
        <v>684</v>
      </c>
      <c r="C35" s="592">
        <v>0.40200000000000002</v>
      </c>
      <c r="D35" s="590" t="s">
        <v>38</v>
      </c>
      <c r="F35" s="594" t="e">
        <f>I141</f>
        <v>#REF!</v>
      </c>
      <c r="I35" s="594" t="e">
        <f>ROUND(C35*F35,4)</f>
        <v>#REF!</v>
      </c>
    </row>
    <row r="36" spans="1:9" ht="27.6">
      <c r="A36" s="590" t="s">
        <v>685</v>
      </c>
      <c r="B36" s="591" t="s">
        <v>686</v>
      </c>
      <c r="C36" s="592">
        <v>0.8</v>
      </c>
      <c r="D36" s="590" t="s">
        <v>41</v>
      </c>
      <c r="F36" s="594" t="e">
        <f>I183</f>
        <v>#REF!</v>
      </c>
      <c r="I36" s="594" t="e">
        <f>ROUND(C36*F36,4)</f>
        <v>#REF!</v>
      </c>
    </row>
    <row r="37" spans="1:9" ht="15" thickBot="1">
      <c r="A37" s="589"/>
      <c r="B37" s="589"/>
      <c r="C37" s="912" t="s">
        <v>687</v>
      </c>
      <c r="D37" s="912"/>
      <c r="E37" s="912"/>
      <c r="F37" s="912"/>
      <c r="G37" s="912"/>
      <c r="H37" s="589"/>
      <c r="I37" s="596" t="e">
        <f>ROUND(SUM(I34:I36),4)</f>
        <v>#REF!</v>
      </c>
    </row>
    <row r="38" spans="1:9" ht="15" thickBot="1">
      <c r="A38" s="589"/>
      <c r="B38" s="589"/>
      <c r="C38" s="589"/>
      <c r="D38" s="589"/>
      <c r="E38" s="589"/>
      <c r="F38" s="589"/>
      <c r="G38" s="595" t="s">
        <v>688</v>
      </c>
      <c r="H38" s="589"/>
      <c r="I38" s="598" t="e">
        <f>ROUND(I37+I32+I27,4)</f>
        <v>#REF!</v>
      </c>
    </row>
    <row r="39" spans="1:9" ht="15" thickBot="1">
      <c r="A39" s="586" t="s">
        <v>689</v>
      </c>
      <c r="B39" s="589"/>
      <c r="C39" s="587" t="s">
        <v>381</v>
      </c>
      <c r="D39" s="587" t="s">
        <v>465</v>
      </c>
      <c r="E39" s="587" t="s">
        <v>486</v>
      </c>
      <c r="F39" s="589"/>
      <c r="G39" s="587" t="s">
        <v>678</v>
      </c>
      <c r="H39" s="912" t="s">
        <v>678</v>
      </c>
      <c r="I39" s="912"/>
    </row>
    <row r="40" spans="1:9" ht="15" thickBot="1">
      <c r="A40" s="589"/>
      <c r="B40" s="589"/>
      <c r="C40" s="912" t="s">
        <v>690</v>
      </c>
      <c r="D40" s="912"/>
      <c r="E40" s="912"/>
      <c r="F40" s="912"/>
      <c r="G40" s="912"/>
      <c r="H40" s="589"/>
      <c r="I40" s="598"/>
    </row>
    <row r="41" spans="1:9" ht="15" thickBot="1">
      <c r="A41" s="917" t="s">
        <v>691</v>
      </c>
      <c r="B41" s="917"/>
      <c r="C41" s="918" t="s">
        <v>465</v>
      </c>
      <c r="D41" s="918" t="s">
        <v>486</v>
      </c>
      <c r="E41" s="918" t="s">
        <v>224</v>
      </c>
      <c r="F41" s="918"/>
      <c r="G41" s="918"/>
      <c r="I41" s="912" t="s">
        <v>678</v>
      </c>
    </row>
    <row r="42" spans="1:9" ht="15" thickBot="1">
      <c r="A42" s="917"/>
      <c r="B42" s="917"/>
      <c r="C42" s="918"/>
      <c r="D42" s="918"/>
      <c r="E42" s="587" t="s">
        <v>692</v>
      </c>
      <c r="F42" s="587" t="s">
        <v>693</v>
      </c>
      <c r="G42" s="587" t="s">
        <v>694</v>
      </c>
      <c r="H42" s="589"/>
      <c r="I42" s="912"/>
    </row>
    <row r="43" spans="1:9" ht="27.6">
      <c r="A43" s="590" t="s">
        <v>584</v>
      </c>
      <c r="B43" s="591" t="s">
        <v>695</v>
      </c>
      <c r="C43" s="592">
        <v>0.78666999999999998</v>
      </c>
      <c r="D43" s="590" t="s">
        <v>378</v>
      </c>
      <c r="E43" s="590" t="s">
        <v>696</v>
      </c>
      <c r="F43" s="590" t="s">
        <v>697</v>
      </c>
      <c r="G43" s="590" t="s">
        <v>698</v>
      </c>
    </row>
    <row r="44" spans="1:9">
      <c r="C44" s="913" t="s">
        <v>699</v>
      </c>
      <c r="D44" s="913"/>
      <c r="E44" s="913"/>
      <c r="F44" s="913"/>
      <c r="G44" s="913"/>
    </row>
    <row r="45" spans="1:9" ht="15" thickBot="1">
      <c r="A45" s="601"/>
      <c r="B45" s="601"/>
      <c r="C45" s="601"/>
      <c r="D45" s="601"/>
      <c r="E45" s="919" t="s">
        <v>700</v>
      </c>
      <c r="F45" s="919"/>
      <c r="G45" s="919"/>
      <c r="H45" s="601"/>
      <c r="I45" s="602" t="e">
        <f>ROUND(I38,2)</f>
        <v>#REF!</v>
      </c>
    </row>
    <row r="46" spans="1:9" ht="15" thickTop="1"/>
    <row r="48" spans="1:9" s="580" customFormat="1" ht="21.6" thickBot="1">
      <c r="A48" s="577" t="s">
        <v>654</v>
      </c>
      <c r="B48" s="578"/>
      <c r="C48" s="578"/>
      <c r="D48" s="578"/>
      <c r="E48" s="578"/>
      <c r="F48" s="578"/>
      <c r="G48" s="578"/>
      <c r="H48" s="578"/>
      <c r="I48" s="579" t="s">
        <v>655</v>
      </c>
    </row>
    <row r="49" spans="1:9" ht="18" thickTop="1">
      <c r="A49" s="581" t="s">
        <v>656</v>
      </c>
      <c r="D49" s="581" t="s">
        <v>657</v>
      </c>
    </row>
    <row r="50" spans="1:9" ht="15.6">
      <c r="A50" s="582" t="s">
        <v>658</v>
      </c>
      <c r="D50" s="582" t="s">
        <v>659</v>
      </c>
      <c r="G50" s="583" t="s">
        <v>660</v>
      </c>
      <c r="H50" s="584">
        <v>1</v>
      </c>
      <c r="I50" s="582" t="s">
        <v>552</v>
      </c>
    </row>
    <row r="51" spans="1:9" ht="16.2" thickBot="1">
      <c r="A51" s="585">
        <v>804121</v>
      </c>
      <c r="B51" s="915" t="s">
        <v>701</v>
      </c>
      <c r="C51" s="915"/>
      <c r="D51" s="915"/>
      <c r="E51" s="915"/>
      <c r="F51" s="915"/>
      <c r="G51" s="915"/>
      <c r="H51" s="916" t="s">
        <v>663</v>
      </c>
      <c r="I51" s="916"/>
    </row>
    <row r="52" spans="1:9" ht="15" thickBot="1">
      <c r="A52" s="917" t="s">
        <v>664</v>
      </c>
      <c r="B52" s="917"/>
      <c r="C52" s="918" t="s">
        <v>465</v>
      </c>
      <c r="D52" s="918" t="s">
        <v>466</v>
      </c>
      <c r="E52" s="918"/>
      <c r="F52" s="918" t="s">
        <v>135</v>
      </c>
      <c r="G52" s="918"/>
      <c r="I52" s="588" t="s">
        <v>665</v>
      </c>
    </row>
    <row r="53" spans="1:9" ht="15" thickBot="1">
      <c r="A53" s="917"/>
      <c r="B53" s="917"/>
      <c r="C53" s="918"/>
      <c r="D53" s="587" t="s">
        <v>468</v>
      </c>
      <c r="E53" s="587" t="s">
        <v>469</v>
      </c>
      <c r="F53" s="587" t="s">
        <v>666</v>
      </c>
      <c r="G53" s="587" t="s">
        <v>667</v>
      </c>
      <c r="H53" s="589"/>
      <c r="I53" s="587" t="s">
        <v>668</v>
      </c>
    </row>
    <row r="54" spans="1:9" ht="15" thickBot="1">
      <c r="A54" s="589"/>
      <c r="B54" s="589"/>
      <c r="C54" s="589"/>
      <c r="D54" s="589"/>
      <c r="E54" s="589"/>
      <c r="F54" s="589"/>
      <c r="G54" s="595" t="s">
        <v>669</v>
      </c>
      <c r="H54" s="589"/>
      <c r="I54" s="596"/>
    </row>
    <row r="55" spans="1:9" ht="15" thickBot="1">
      <c r="A55" s="586" t="s">
        <v>670</v>
      </c>
      <c r="B55" s="589"/>
      <c r="C55" s="587" t="s">
        <v>465</v>
      </c>
      <c r="D55" s="587" t="s">
        <v>486</v>
      </c>
      <c r="E55" s="589"/>
      <c r="F55" s="587" t="s">
        <v>135</v>
      </c>
      <c r="G55" s="912" t="s">
        <v>671</v>
      </c>
      <c r="H55" s="912"/>
      <c r="I55" s="912"/>
    </row>
    <row r="56" spans="1:9">
      <c r="C56" s="913" t="s">
        <v>672</v>
      </c>
      <c r="D56" s="913"/>
      <c r="E56" s="913"/>
      <c r="F56" s="913"/>
      <c r="G56" s="913"/>
      <c r="I56" s="594"/>
    </row>
    <row r="57" spans="1:9" ht="15" thickBot="1">
      <c r="A57" s="589"/>
      <c r="B57" s="589"/>
      <c r="C57" s="912" t="s">
        <v>673</v>
      </c>
      <c r="D57" s="912"/>
      <c r="E57" s="912"/>
      <c r="F57" s="912"/>
      <c r="G57" s="912"/>
      <c r="H57" s="589"/>
      <c r="I57" s="598"/>
    </row>
    <row r="58" spans="1:9">
      <c r="C58" s="913" t="s">
        <v>674</v>
      </c>
      <c r="D58" s="913"/>
      <c r="E58" s="913"/>
      <c r="F58" s="913"/>
      <c r="G58" s="913"/>
      <c r="I58" s="599"/>
    </row>
    <row r="59" spans="1:9">
      <c r="G59" s="597" t="s">
        <v>675</v>
      </c>
      <c r="I59" s="600" t="s">
        <v>557</v>
      </c>
    </row>
    <row r="60" spans="1:9" ht="15" thickBot="1">
      <c r="A60" s="589"/>
      <c r="B60" s="589"/>
      <c r="C60" s="589"/>
      <c r="D60" s="589"/>
      <c r="E60" s="589"/>
      <c r="F60" s="589"/>
      <c r="G60" s="595" t="s">
        <v>676</v>
      </c>
      <c r="H60" s="589"/>
      <c r="I60" s="598" t="s">
        <v>557</v>
      </c>
    </row>
    <row r="61" spans="1:9" ht="15" thickBot="1">
      <c r="A61" s="586" t="s">
        <v>677</v>
      </c>
      <c r="B61" s="589"/>
      <c r="C61" s="587" t="s">
        <v>465</v>
      </c>
      <c r="D61" s="587" t="s">
        <v>486</v>
      </c>
      <c r="E61" s="589"/>
      <c r="F61" s="587" t="s">
        <v>487</v>
      </c>
      <c r="G61" s="912" t="s">
        <v>678</v>
      </c>
      <c r="H61" s="912"/>
      <c r="I61" s="912"/>
    </row>
    <row r="62" spans="1:9" ht="15" thickBot="1">
      <c r="A62" s="589"/>
      <c r="B62" s="589"/>
      <c r="C62" s="912" t="s">
        <v>679</v>
      </c>
      <c r="D62" s="912"/>
      <c r="E62" s="912"/>
      <c r="F62" s="912"/>
      <c r="G62" s="912"/>
      <c r="H62" s="589"/>
      <c r="I62" s="596"/>
    </row>
    <row r="63" spans="1:9" ht="15" thickBot="1">
      <c r="A63" s="586" t="s">
        <v>680</v>
      </c>
      <c r="B63" s="589"/>
      <c r="C63" s="587" t="s">
        <v>465</v>
      </c>
      <c r="D63" s="587" t="s">
        <v>486</v>
      </c>
      <c r="E63" s="589"/>
      <c r="F63" s="587" t="s">
        <v>678</v>
      </c>
      <c r="G63" s="912" t="s">
        <v>678</v>
      </c>
      <c r="H63" s="912"/>
      <c r="I63" s="912"/>
    </row>
    <row r="64" spans="1:9" ht="27.6">
      <c r="A64" s="590" t="s">
        <v>702</v>
      </c>
      <c r="B64" s="591" t="s">
        <v>703</v>
      </c>
      <c r="C64" s="592">
        <v>2.5139999999999998</v>
      </c>
      <c r="D64" s="590" t="s">
        <v>38</v>
      </c>
      <c r="F64" s="594" t="e">
        <f>I230</f>
        <v>#REF!</v>
      </c>
      <c r="I64" s="594" t="e">
        <f>ROUND(C64*F64,4)</f>
        <v>#REF!</v>
      </c>
    </row>
    <row r="65" spans="1:9" ht="27.6">
      <c r="A65" s="590" t="s">
        <v>685</v>
      </c>
      <c r="B65" s="591" t="s">
        <v>686</v>
      </c>
      <c r="C65" s="592">
        <v>9.68</v>
      </c>
      <c r="D65" s="590" t="s">
        <v>41</v>
      </c>
      <c r="F65" s="594" t="e">
        <f>I183</f>
        <v>#REF!</v>
      </c>
      <c r="I65" s="594" t="e">
        <f>ROUND(C65*F65,4)</f>
        <v>#REF!</v>
      </c>
    </row>
    <row r="66" spans="1:9" ht="15" thickBot="1">
      <c r="A66" s="589"/>
      <c r="B66" s="589"/>
      <c r="C66" s="912" t="s">
        <v>687</v>
      </c>
      <c r="D66" s="912"/>
      <c r="E66" s="912"/>
      <c r="F66" s="912"/>
      <c r="G66" s="912"/>
      <c r="H66" s="589"/>
      <c r="I66" s="596" t="e">
        <f>ROUND(SUM(I64:I65),4)</f>
        <v>#REF!</v>
      </c>
    </row>
    <row r="67" spans="1:9" ht="15" thickBot="1">
      <c r="A67" s="589"/>
      <c r="B67" s="589"/>
      <c r="C67" s="589"/>
      <c r="D67" s="589"/>
      <c r="E67" s="589"/>
      <c r="F67" s="589"/>
      <c r="G67" s="595" t="s">
        <v>688</v>
      </c>
      <c r="H67" s="589"/>
      <c r="I67" s="598" t="e">
        <f>I66</f>
        <v>#REF!</v>
      </c>
    </row>
    <row r="68" spans="1:9" ht="15" thickBot="1">
      <c r="A68" s="586" t="s">
        <v>689</v>
      </c>
      <c r="B68" s="589"/>
      <c r="C68" s="587" t="s">
        <v>381</v>
      </c>
      <c r="D68" s="587" t="s">
        <v>465</v>
      </c>
      <c r="E68" s="587" t="s">
        <v>486</v>
      </c>
      <c r="F68" s="589"/>
      <c r="G68" s="587" t="s">
        <v>678</v>
      </c>
      <c r="H68" s="912" t="s">
        <v>678</v>
      </c>
      <c r="I68" s="912"/>
    </row>
    <row r="69" spans="1:9" ht="15" thickBot="1">
      <c r="A69" s="589"/>
      <c r="B69" s="589"/>
      <c r="C69" s="912" t="s">
        <v>690</v>
      </c>
      <c r="D69" s="912"/>
      <c r="E69" s="912"/>
      <c r="F69" s="912"/>
      <c r="G69" s="912"/>
      <c r="H69" s="589"/>
      <c r="I69" s="598"/>
    </row>
    <row r="70" spans="1:9" ht="15" thickBot="1">
      <c r="A70" s="917" t="s">
        <v>691</v>
      </c>
      <c r="B70" s="917"/>
      <c r="C70" s="918" t="s">
        <v>465</v>
      </c>
      <c r="D70" s="918" t="s">
        <v>486</v>
      </c>
      <c r="E70" s="918" t="s">
        <v>224</v>
      </c>
      <c r="F70" s="918"/>
      <c r="G70" s="918"/>
      <c r="I70" s="912" t="s">
        <v>678</v>
      </c>
    </row>
    <row r="71" spans="1:9" ht="15" thickBot="1">
      <c r="A71" s="917"/>
      <c r="B71" s="917"/>
      <c r="C71" s="918"/>
      <c r="D71" s="918"/>
      <c r="E71" s="587" t="s">
        <v>692</v>
      </c>
      <c r="F71" s="587" t="s">
        <v>693</v>
      </c>
      <c r="G71" s="587" t="s">
        <v>694</v>
      </c>
      <c r="H71" s="589"/>
      <c r="I71" s="912"/>
    </row>
    <row r="72" spans="1:9">
      <c r="C72" s="913" t="s">
        <v>699</v>
      </c>
      <c r="D72" s="913"/>
      <c r="E72" s="913"/>
      <c r="F72" s="913"/>
      <c r="G72" s="913"/>
    </row>
    <row r="73" spans="1:9" ht="15" thickBot="1">
      <c r="A73" s="601"/>
      <c r="B73" s="601"/>
      <c r="C73" s="601"/>
      <c r="D73" s="601"/>
      <c r="E73" s="919" t="s">
        <v>700</v>
      </c>
      <c r="F73" s="919"/>
      <c r="G73" s="919"/>
      <c r="H73" s="601"/>
      <c r="I73" s="602" t="e">
        <f>ROUND(I67,2)</f>
        <v>#REF!</v>
      </c>
    </row>
    <row r="74" spans="1:9" ht="15" thickTop="1"/>
    <row r="76" spans="1:9" s="580" customFormat="1" ht="21.6" thickBot="1">
      <c r="A76" s="577" t="s">
        <v>654</v>
      </c>
      <c r="B76" s="578"/>
      <c r="C76" s="578"/>
      <c r="D76" s="578"/>
      <c r="E76" s="578"/>
      <c r="F76" s="578"/>
      <c r="G76" s="578"/>
      <c r="H76" s="578"/>
      <c r="I76" s="579" t="s">
        <v>655</v>
      </c>
    </row>
    <row r="77" spans="1:9" ht="18" thickTop="1">
      <c r="A77" s="581" t="s">
        <v>656</v>
      </c>
      <c r="D77" s="581" t="s">
        <v>657</v>
      </c>
    </row>
    <row r="78" spans="1:9" ht="15.6">
      <c r="A78" s="582" t="s">
        <v>658</v>
      </c>
      <c r="D78" s="582" t="s">
        <v>659</v>
      </c>
      <c r="G78" s="583" t="s">
        <v>660</v>
      </c>
      <c r="H78" s="584">
        <v>4.1848700000000001</v>
      </c>
      <c r="I78" s="582" t="s">
        <v>38</v>
      </c>
    </row>
    <row r="79" spans="1:9" ht="16.2" thickBot="1">
      <c r="A79" s="585" t="s">
        <v>681</v>
      </c>
      <c r="B79" s="915" t="s">
        <v>682</v>
      </c>
      <c r="C79" s="915"/>
      <c r="D79" s="915"/>
      <c r="E79" s="915"/>
      <c r="F79" s="915"/>
      <c r="G79" s="915"/>
      <c r="H79" s="916" t="s">
        <v>663</v>
      </c>
      <c r="I79" s="916"/>
    </row>
    <row r="80" spans="1:9" ht="15" thickBot="1">
      <c r="A80" s="917" t="s">
        <v>664</v>
      </c>
      <c r="B80" s="917"/>
      <c r="C80" s="918" t="s">
        <v>465</v>
      </c>
      <c r="D80" s="918" t="s">
        <v>466</v>
      </c>
      <c r="E80" s="918"/>
      <c r="F80" s="918" t="s">
        <v>135</v>
      </c>
      <c r="G80" s="918"/>
      <c r="I80" s="588" t="s">
        <v>665</v>
      </c>
    </row>
    <row r="81" spans="1:9" ht="15" thickBot="1">
      <c r="A81" s="917"/>
      <c r="B81" s="917"/>
      <c r="C81" s="918"/>
      <c r="D81" s="587" t="s">
        <v>468</v>
      </c>
      <c r="E81" s="587" t="s">
        <v>469</v>
      </c>
      <c r="F81" s="587" t="s">
        <v>666</v>
      </c>
      <c r="G81" s="587" t="s">
        <v>667</v>
      </c>
      <c r="H81" s="589"/>
      <c r="I81" s="587" t="s">
        <v>668</v>
      </c>
    </row>
    <row r="82" spans="1:9" ht="27.6">
      <c r="A82" s="590" t="s">
        <v>594</v>
      </c>
      <c r="B82" s="591" t="s">
        <v>595</v>
      </c>
      <c r="C82" s="592">
        <v>1</v>
      </c>
      <c r="D82" s="593">
        <v>1</v>
      </c>
      <c r="E82" s="593">
        <v>0</v>
      </c>
      <c r="F82" s="594" t="e">
        <f>VLOOKUP(A82,EQ,10,FALSE)</f>
        <v>#REF!</v>
      </c>
      <c r="G82" s="594" t="e">
        <f>VLOOKUP(A82,EQ,11,FALSE)</f>
        <v>#REF!</v>
      </c>
      <c r="I82" s="594" t="e">
        <f>ROUND(C82*(D82*F82+E82*G82),4)</f>
        <v>#REF!</v>
      </c>
    </row>
    <row r="83" spans="1:9" ht="27.6">
      <c r="A83" s="590" t="s">
        <v>591</v>
      </c>
      <c r="B83" s="591" t="s">
        <v>592</v>
      </c>
      <c r="C83" s="592">
        <v>4</v>
      </c>
      <c r="D83" s="593">
        <v>0.77</v>
      </c>
      <c r="E83" s="593">
        <v>0.23</v>
      </c>
      <c r="F83" s="594" t="e">
        <f>VLOOKUP(A83,EQ,10,FALSE)</f>
        <v>#REF!</v>
      </c>
      <c r="G83" s="594" t="e">
        <f>VLOOKUP(A83,EQ,11,FALSE)</f>
        <v>#REF!</v>
      </c>
      <c r="I83" s="594" t="e">
        <f>ROUND(C83*(D83*F83+E83*G83),4)</f>
        <v>#REF!</v>
      </c>
    </row>
    <row r="84" spans="1:9">
      <c r="A84" s="590" t="s">
        <v>588</v>
      </c>
      <c r="B84" s="591" t="s">
        <v>589</v>
      </c>
      <c r="C84" s="592">
        <v>3</v>
      </c>
      <c r="D84" s="593">
        <v>0.38</v>
      </c>
      <c r="E84" s="593">
        <v>0.62</v>
      </c>
      <c r="F84" s="594" t="e">
        <f>VLOOKUP(A84,EQ,10,FALSE)</f>
        <v>#REF!</v>
      </c>
      <c r="G84" s="594" t="e">
        <f>VLOOKUP(A84,EQ,11,FALSE)</f>
        <v>#REF!</v>
      </c>
      <c r="I84" s="594" t="e">
        <f>ROUND(C84*(D84*F84+E84*G84),4)</f>
        <v>#REF!</v>
      </c>
    </row>
    <row r="85" spans="1:9" ht="15" thickBot="1">
      <c r="A85" s="589"/>
      <c r="B85" s="589"/>
      <c r="C85" s="589"/>
      <c r="D85" s="589"/>
      <c r="E85" s="589"/>
      <c r="F85" s="589"/>
      <c r="G85" s="595" t="s">
        <v>669</v>
      </c>
      <c r="H85" s="589"/>
      <c r="I85" s="594" t="e">
        <f>ROUND(SUM(I82:I84),4)</f>
        <v>#REF!</v>
      </c>
    </row>
    <row r="86" spans="1:9" ht="15" thickBot="1">
      <c r="A86" s="586" t="s">
        <v>670</v>
      </c>
      <c r="B86" s="589"/>
      <c r="C86" s="587" t="s">
        <v>465</v>
      </c>
      <c r="D86" s="587" t="s">
        <v>486</v>
      </c>
      <c r="E86" s="589"/>
      <c r="F86" s="587" t="s">
        <v>135</v>
      </c>
      <c r="G86" s="912" t="s">
        <v>671</v>
      </c>
      <c r="H86" s="912"/>
      <c r="I86" s="912"/>
    </row>
    <row r="87" spans="1:9">
      <c r="A87" s="590">
        <v>88309</v>
      </c>
      <c r="B87" s="591" t="s">
        <v>547</v>
      </c>
      <c r="C87" s="592">
        <v>1</v>
      </c>
      <c r="D87" s="590" t="s">
        <v>85</v>
      </c>
      <c r="F87" s="594" t="e">
        <f>VLOOKUP(A87,SINAPI,5,FALSE)</f>
        <v>#REF!</v>
      </c>
      <c r="I87" s="594" t="e">
        <f>ROUND(F87*C87,4)</f>
        <v>#REF!</v>
      </c>
    </row>
    <row r="88" spans="1:9">
      <c r="A88" s="590">
        <v>88316</v>
      </c>
      <c r="B88" s="591" t="s">
        <v>549</v>
      </c>
      <c r="C88" s="592">
        <v>9</v>
      </c>
      <c r="D88" s="590" t="s">
        <v>85</v>
      </c>
      <c r="F88" s="594" t="e">
        <f>VLOOKUP(A88,SINAPI,5,FALSE)</f>
        <v>#REF!</v>
      </c>
      <c r="I88" s="594" t="e">
        <f>ROUND(F88*C88,4)</f>
        <v>#REF!</v>
      </c>
    </row>
    <row r="89" spans="1:9">
      <c r="C89" s="913" t="s">
        <v>672</v>
      </c>
      <c r="D89" s="913"/>
      <c r="E89" s="913"/>
      <c r="F89" s="913"/>
      <c r="G89" s="913"/>
      <c r="I89" s="594" t="e">
        <f>ROUND(SUM(I87:I88),4)</f>
        <v>#REF!</v>
      </c>
    </row>
    <row r="90" spans="1:9" ht="15" thickBot="1">
      <c r="A90" s="589"/>
      <c r="B90" s="589"/>
      <c r="C90" s="912" t="s">
        <v>673</v>
      </c>
      <c r="D90" s="912"/>
      <c r="E90" s="912"/>
      <c r="F90" s="912"/>
      <c r="G90" s="912"/>
      <c r="H90" s="589"/>
      <c r="I90" s="598" t="e">
        <f>I89+I85</f>
        <v>#REF!</v>
      </c>
    </row>
    <row r="91" spans="1:9">
      <c r="C91" s="913" t="s">
        <v>674</v>
      </c>
      <c r="D91" s="913"/>
      <c r="E91" s="913"/>
      <c r="F91" s="913"/>
      <c r="G91" s="913"/>
      <c r="I91" s="599" t="e">
        <f>ROUND(I90/H78,4)</f>
        <v>#REF!</v>
      </c>
    </row>
    <row r="92" spans="1:9">
      <c r="G92" s="597" t="s">
        <v>675</v>
      </c>
      <c r="I92" s="600" t="s">
        <v>557</v>
      </c>
    </row>
    <row r="93" spans="1:9" ht="15" thickBot="1">
      <c r="A93" s="589"/>
      <c r="B93" s="589"/>
      <c r="C93" s="589"/>
      <c r="D93" s="589"/>
      <c r="E93" s="589"/>
      <c r="F93" s="589"/>
      <c r="G93" s="595" t="s">
        <v>676</v>
      </c>
      <c r="H93" s="589"/>
      <c r="I93" s="598" t="s">
        <v>557</v>
      </c>
    </row>
    <row r="94" spans="1:9" ht="15" thickBot="1">
      <c r="A94" s="586" t="s">
        <v>677</v>
      </c>
      <c r="B94" s="589"/>
      <c r="C94" s="587" t="s">
        <v>465</v>
      </c>
      <c r="D94" s="587" t="s">
        <v>486</v>
      </c>
      <c r="E94" s="589"/>
      <c r="F94" s="587" t="s">
        <v>487</v>
      </c>
      <c r="G94" s="912" t="s">
        <v>678</v>
      </c>
      <c r="H94" s="912"/>
      <c r="I94" s="912"/>
    </row>
    <row r="95" spans="1:9">
      <c r="A95" s="590" t="s">
        <v>555</v>
      </c>
      <c r="B95" s="591" t="s">
        <v>556</v>
      </c>
      <c r="C95" s="592">
        <v>1.10164</v>
      </c>
      <c r="D95" s="590" t="s">
        <v>38</v>
      </c>
      <c r="F95" s="594" t="e">
        <f>VLOOKUP(A95,MAT,4,FALSE)</f>
        <v>#REF!</v>
      </c>
      <c r="I95" s="594" t="e">
        <f>ROUND(F95*C95,4)</f>
        <v>#REF!</v>
      </c>
    </row>
    <row r="96" spans="1:9">
      <c r="A96" s="590" t="s">
        <v>570</v>
      </c>
      <c r="B96" s="591" t="s">
        <v>571</v>
      </c>
      <c r="C96" s="592">
        <v>362.32393999999999</v>
      </c>
      <c r="D96" s="590" t="s">
        <v>550</v>
      </c>
      <c r="F96" s="594" t="e">
        <f>VLOOKUP(A96,MAT,4,FALSE)</f>
        <v>#REF!</v>
      </c>
      <c r="I96" s="594" t="e">
        <f>ROUND(F96*C96,4)</f>
        <v>#REF!</v>
      </c>
    </row>
    <row r="97" spans="1:9" ht="15" thickBot="1">
      <c r="A97" s="589"/>
      <c r="B97" s="589"/>
      <c r="C97" s="912" t="s">
        <v>679</v>
      </c>
      <c r="D97" s="912"/>
      <c r="E97" s="912"/>
      <c r="F97" s="912"/>
      <c r="G97" s="912"/>
      <c r="H97" s="589"/>
      <c r="I97" s="594" t="e">
        <f>ROUND(SUM(I95:I96),4)</f>
        <v>#REF!</v>
      </c>
    </row>
    <row r="98" spans="1:9" ht="15" thickBot="1">
      <c r="A98" s="586" t="s">
        <v>680</v>
      </c>
      <c r="B98" s="589"/>
      <c r="C98" s="587" t="s">
        <v>465</v>
      </c>
      <c r="D98" s="587" t="s">
        <v>486</v>
      </c>
      <c r="E98" s="589"/>
      <c r="F98" s="587" t="s">
        <v>678</v>
      </c>
      <c r="G98" s="912" t="s">
        <v>678</v>
      </c>
      <c r="H98" s="912"/>
      <c r="I98" s="912"/>
    </row>
    <row r="99" spans="1:9" ht="15" thickBot="1">
      <c r="A99" s="589"/>
      <c r="B99" s="589"/>
      <c r="C99" s="912" t="s">
        <v>687</v>
      </c>
      <c r="D99" s="912"/>
      <c r="E99" s="912"/>
      <c r="F99" s="912"/>
      <c r="G99" s="912"/>
      <c r="H99" s="589"/>
      <c r="I99" s="596"/>
    </row>
    <row r="100" spans="1:9" ht="15" thickBot="1">
      <c r="A100" s="589"/>
      <c r="B100" s="589"/>
      <c r="C100" s="589"/>
      <c r="D100" s="589"/>
      <c r="E100" s="589"/>
      <c r="F100" s="589"/>
      <c r="G100" s="595" t="s">
        <v>688</v>
      </c>
      <c r="H100" s="589"/>
      <c r="I100" s="598">
        <v>421.6626</v>
      </c>
    </row>
    <row r="101" spans="1:9" ht="15" thickBot="1">
      <c r="A101" s="586" t="s">
        <v>689</v>
      </c>
      <c r="B101" s="589"/>
      <c r="C101" s="587" t="s">
        <v>381</v>
      </c>
      <c r="D101" s="587" t="s">
        <v>465</v>
      </c>
      <c r="E101" s="587" t="s">
        <v>486</v>
      </c>
      <c r="F101" s="589"/>
      <c r="G101" s="587" t="s">
        <v>678</v>
      </c>
      <c r="H101" s="912" t="s">
        <v>678</v>
      </c>
      <c r="I101" s="912"/>
    </row>
    <row r="102" spans="1:9">
      <c r="A102" s="590" t="s">
        <v>555</v>
      </c>
      <c r="B102" s="591" t="s">
        <v>704</v>
      </c>
      <c r="C102" s="590" t="s">
        <v>705</v>
      </c>
      <c r="D102" s="592">
        <v>1.65246</v>
      </c>
      <c r="E102" s="590" t="s">
        <v>408</v>
      </c>
      <c r="G102" s="594" t="e">
        <f>I257</f>
        <v>#REF!</v>
      </c>
      <c r="I102" s="594" t="e">
        <f>ROUND(D102*G102,4)</f>
        <v>#REF!</v>
      </c>
    </row>
    <row r="103" spans="1:9">
      <c r="A103" s="590" t="s">
        <v>570</v>
      </c>
      <c r="B103" s="591" t="s">
        <v>706</v>
      </c>
      <c r="C103" s="590" t="s">
        <v>707</v>
      </c>
      <c r="D103" s="592">
        <v>0.36231999999999998</v>
      </c>
      <c r="E103" s="590" t="s">
        <v>408</v>
      </c>
      <c r="G103" s="594" t="e">
        <f>I285</f>
        <v>#REF!</v>
      </c>
      <c r="I103" s="594" t="e">
        <f>ROUND(D103*G103,4)</f>
        <v>#REF!</v>
      </c>
    </row>
    <row r="104" spans="1:9" ht="15" thickBot="1">
      <c r="A104" s="589"/>
      <c r="B104" s="589"/>
      <c r="C104" s="912" t="s">
        <v>690</v>
      </c>
      <c r="D104" s="912"/>
      <c r="E104" s="912"/>
      <c r="F104" s="912"/>
      <c r="G104" s="912"/>
      <c r="H104" s="589"/>
      <c r="I104" s="599" t="e">
        <f>ROUND(SUM(I102:I103),4)</f>
        <v>#REF!</v>
      </c>
    </row>
    <row r="105" spans="1:9" ht="15" thickBot="1">
      <c r="A105" s="917" t="s">
        <v>691</v>
      </c>
      <c r="B105" s="917"/>
      <c r="C105" s="918" t="s">
        <v>465</v>
      </c>
      <c r="D105" s="918" t="s">
        <v>486</v>
      </c>
      <c r="E105" s="918" t="s">
        <v>224</v>
      </c>
      <c r="F105" s="918"/>
      <c r="G105" s="918"/>
      <c r="I105" s="912" t="s">
        <v>678</v>
      </c>
    </row>
    <row r="106" spans="1:9" ht="15" thickBot="1">
      <c r="A106" s="917"/>
      <c r="B106" s="917"/>
      <c r="C106" s="918"/>
      <c r="D106" s="918"/>
      <c r="E106" s="587" t="s">
        <v>692</v>
      </c>
      <c r="F106" s="587" t="s">
        <v>693</v>
      </c>
      <c r="G106" s="587" t="s">
        <v>694</v>
      </c>
      <c r="H106" s="589"/>
      <c r="I106" s="912"/>
    </row>
    <row r="107" spans="1:9">
      <c r="A107" s="590" t="s">
        <v>555</v>
      </c>
      <c r="B107" s="591" t="s">
        <v>704</v>
      </c>
      <c r="C107" s="592">
        <v>1.65246</v>
      </c>
      <c r="D107" s="590" t="s">
        <v>378</v>
      </c>
      <c r="E107" s="590" t="s">
        <v>708</v>
      </c>
      <c r="F107" s="590" t="s">
        <v>709</v>
      </c>
      <c r="G107" s="590" t="s">
        <v>710</v>
      </c>
    </row>
    <row r="108" spans="1:9">
      <c r="A108" s="590" t="s">
        <v>570</v>
      </c>
      <c r="B108" s="591" t="s">
        <v>706</v>
      </c>
      <c r="C108" s="592">
        <v>0.36231999999999998</v>
      </c>
      <c r="D108" s="590" t="s">
        <v>378</v>
      </c>
      <c r="E108" s="590" t="s">
        <v>711</v>
      </c>
      <c r="F108" s="590" t="s">
        <v>712</v>
      </c>
      <c r="G108" s="590" t="s">
        <v>713</v>
      </c>
    </row>
    <row r="109" spans="1:9">
      <c r="C109" s="913" t="s">
        <v>699</v>
      </c>
      <c r="D109" s="913"/>
      <c r="E109" s="913"/>
      <c r="F109" s="913"/>
      <c r="G109" s="913"/>
    </row>
    <row r="110" spans="1:9" ht="15" thickBot="1">
      <c r="A110" s="601"/>
      <c r="B110" s="601"/>
      <c r="C110" s="601"/>
      <c r="D110" s="601"/>
      <c r="E110" s="919" t="s">
        <v>700</v>
      </c>
      <c r="F110" s="919"/>
      <c r="G110" s="919"/>
      <c r="H110" s="601"/>
      <c r="I110" s="602" t="e">
        <f>ROUND(I104+I100,4)</f>
        <v>#REF!</v>
      </c>
    </row>
    <row r="111" spans="1:9" ht="15" thickTop="1"/>
    <row r="113" spans="1:9" s="580" customFormat="1" ht="21.6" thickBot="1">
      <c r="A113" s="577" t="s">
        <v>654</v>
      </c>
      <c r="B113" s="578"/>
      <c r="C113" s="578"/>
      <c r="D113" s="578"/>
      <c r="E113" s="578"/>
      <c r="F113" s="578"/>
      <c r="G113" s="578"/>
      <c r="H113" s="578"/>
      <c r="I113" s="579" t="s">
        <v>655</v>
      </c>
    </row>
    <row r="114" spans="1:9" ht="18" thickTop="1">
      <c r="A114" s="581" t="s">
        <v>656</v>
      </c>
      <c r="D114" s="581" t="s">
        <v>657</v>
      </c>
    </row>
    <row r="115" spans="1:9" ht="15.6">
      <c r="A115" s="582" t="s">
        <v>658</v>
      </c>
      <c r="D115" s="582" t="s">
        <v>659</v>
      </c>
      <c r="G115" s="583" t="s">
        <v>660</v>
      </c>
      <c r="H115" s="584">
        <v>3.9289900000000002</v>
      </c>
      <c r="I115" s="582" t="s">
        <v>38</v>
      </c>
    </row>
    <row r="116" spans="1:9" ht="16.2" thickBot="1">
      <c r="A116" s="585" t="s">
        <v>683</v>
      </c>
      <c r="B116" s="915" t="s">
        <v>684</v>
      </c>
      <c r="C116" s="915"/>
      <c r="D116" s="915"/>
      <c r="E116" s="915"/>
      <c r="F116" s="915"/>
      <c r="G116" s="915"/>
      <c r="H116" s="916" t="s">
        <v>663</v>
      </c>
      <c r="I116" s="916"/>
    </row>
    <row r="117" spans="1:9" ht="15" thickBot="1">
      <c r="A117" s="917" t="s">
        <v>664</v>
      </c>
      <c r="B117" s="917"/>
      <c r="C117" s="918" t="s">
        <v>465</v>
      </c>
      <c r="D117" s="918" t="s">
        <v>466</v>
      </c>
      <c r="E117" s="918"/>
      <c r="F117" s="918" t="s">
        <v>135</v>
      </c>
      <c r="G117" s="918"/>
      <c r="I117" s="588" t="s">
        <v>665</v>
      </c>
    </row>
    <row r="118" spans="1:9" ht="15" thickBot="1">
      <c r="A118" s="917"/>
      <c r="B118" s="917"/>
      <c r="C118" s="918"/>
      <c r="D118" s="587" t="s">
        <v>468</v>
      </c>
      <c r="E118" s="587" t="s">
        <v>469</v>
      </c>
      <c r="F118" s="587" t="s">
        <v>666</v>
      </c>
      <c r="G118" s="587" t="s">
        <v>667</v>
      </c>
      <c r="H118" s="589"/>
      <c r="I118" s="587" t="s">
        <v>668</v>
      </c>
    </row>
    <row r="119" spans="1:9" ht="15" thickBot="1">
      <c r="A119" s="589"/>
      <c r="B119" s="589"/>
      <c r="C119" s="589"/>
      <c r="D119" s="589"/>
      <c r="E119" s="589"/>
      <c r="F119" s="589"/>
      <c r="G119" s="595" t="s">
        <v>669</v>
      </c>
      <c r="H119" s="589"/>
      <c r="I119" s="596"/>
    </row>
    <row r="120" spans="1:9" ht="15" thickBot="1">
      <c r="A120" s="586" t="s">
        <v>670</v>
      </c>
      <c r="B120" s="589"/>
      <c r="C120" s="587" t="s">
        <v>465</v>
      </c>
      <c r="D120" s="587" t="s">
        <v>486</v>
      </c>
      <c r="E120" s="589"/>
      <c r="F120" s="587" t="s">
        <v>135</v>
      </c>
      <c r="G120" s="912" t="s">
        <v>671</v>
      </c>
      <c r="H120" s="912"/>
      <c r="I120" s="912"/>
    </row>
    <row r="121" spans="1:9">
      <c r="A121" s="590">
        <v>88316</v>
      </c>
      <c r="B121" s="591" t="s">
        <v>549</v>
      </c>
      <c r="C121" s="592">
        <v>2</v>
      </c>
      <c r="D121" s="590" t="s">
        <v>85</v>
      </c>
      <c r="F121" s="594" t="e">
        <f>VLOOKUP(A121,SINAPI,5,FALSE)</f>
        <v>#REF!</v>
      </c>
      <c r="I121" s="594" t="e">
        <f>ROUND(F121*C121,4)</f>
        <v>#REF!</v>
      </c>
    </row>
    <row r="122" spans="1:9">
      <c r="C122" s="913" t="s">
        <v>672</v>
      </c>
      <c r="D122" s="913"/>
      <c r="E122" s="913"/>
      <c r="F122" s="913"/>
      <c r="G122" s="913"/>
      <c r="I122" s="594" t="e">
        <f>I121</f>
        <v>#REF!</v>
      </c>
    </row>
    <row r="123" spans="1:9" ht="15" thickBot="1">
      <c r="A123" s="589"/>
      <c r="B123" s="589"/>
      <c r="C123" s="912" t="s">
        <v>673</v>
      </c>
      <c r="D123" s="912"/>
      <c r="E123" s="912"/>
      <c r="F123" s="912"/>
      <c r="G123" s="912"/>
      <c r="H123" s="589"/>
      <c r="I123" s="598" t="e">
        <f>I122</f>
        <v>#REF!</v>
      </c>
    </row>
    <row r="124" spans="1:9">
      <c r="C124" s="913" t="s">
        <v>674</v>
      </c>
      <c r="D124" s="913"/>
      <c r="E124" s="913"/>
      <c r="F124" s="913"/>
      <c r="G124" s="913"/>
      <c r="I124" s="599" t="e">
        <f>ROUND(I123/H115,4)</f>
        <v>#REF!</v>
      </c>
    </row>
    <row r="125" spans="1:9">
      <c r="G125" s="597" t="s">
        <v>675</v>
      </c>
      <c r="I125" s="600" t="s">
        <v>557</v>
      </c>
    </row>
    <row r="126" spans="1:9" ht="15" thickBot="1">
      <c r="A126" s="589"/>
      <c r="B126" s="589"/>
      <c r="C126" s="589"/>
      <c r="D126" s="589"/>
      <c r="E126" s="589"/>
      <c r="F126" s="589"/>
      <c r="G126" s="595" t="s">
        <v>676</v>
      </c>
      <c r="H126" s="589"/>
      <c r="I126" s="598" t="s">
        <v>557</v>
      </c>
    </row>
    <row r="127" spans="1:9" ht="15" thickBot="1">
      <c r="A127" s="586" t="s">
        <v>677</v>
      </c>
      <c r="B127" s="589"/>
      <c r="C127" s="587" t="s">
        <v>465</v>
      </c>
      <c r="D127" s="587" t="s">
        <v>486</v>
      </c>
      <c r="E127" s="589"/>
      <c r="F127" s="587" t="s">
        <v>487</v>
      </c>
      <c r="G127" s="912" t="s">
        <v>678</v>
      </c>
      <c r="H127" s="912"/>
      <c r="I127" s="912"/>
    </row>
    <row r="128" spans="1:9">
      <c r="A128" s="590" t="s">
        <v>574</v>
      </c>
      <c r="B128" s="591" t="s">
        <v>575</v>
      </c>
      <c r="C128" s="592">
        <v>0.52600000000000002</v>
      </c>
      <c r="D128" s="590" t="s">
        <v>38</v>
      </c>
      <c r="F128" s="594" t="e">
        <f>VLOOKUP(A128,MAT,4,FALSE)</f>
        <v>#REF!</v>
      </c>
      <c r="I128" s="594" t="e">
        <f>ROUND(C128*F128,4)</f>
        <v>#REF!</v>
      </c>
    </row>
    <row r="129" spans="1:9" ht="15" thickBot="1">
      <c r="A129" s="589"/>
      <c r="B129" s="589"/>
      <c r="C129" s="912" t="s">
        <v>679</v>
      </c>
      <c r="D129" s="912"/>
      <c r="E129" s="912"/>
      <c r="F129" s="912"/>
      <c r="G129" s="912"/>
      <c r="H129" s="589"/>
      <c r="I129" s="596" t="e">
        <f>I128</f>
        <v>#REF!</v>
      </c>
    </row>
    <row r="130" spans="1:9" ht="15" thickBot="1">
      <c r="A130" s="586" t="s">
        <v>680</v>
      </c>
      <c r="B130" s="589"/>
      <c r="C130" s="587" t="s">
        <v>465</v>
      </c>
      <c r="D130" s="587" t="s">
        <v>486</v>
      </c>
      <c r="E130" s="589"/>
      <c r="F130" s="587" t="s">
        <v>678</v>
      </c>
      <c r="G130" s="912" t="s">
        <v>678</v>
      </c>
      <c r="H130" s="912"/>
      <c r="I130" s="912"/>
    </row>
    <row r="131" spans="1:9" ht="27.6">
      <c r="A131" s="590" t="s">
        <v>702</v>
      </c>
      <c r="B131" s="591" t="s">
        <v>703</v>
      </c>
      <c r="C131" s="592">
        <v>0.7</v>
      </c>
      <c r="D131" s="590" t="s">
        <v>38</v>
      </c>
      <c r="F131" s="594" t="e">
        <f>I230</f>
        <v>#REF!</v>
      </c>
      <c r="I131" s="594" t="e">
        <f>ROUND(F131*C131,4)</f>
        <v>#REF!</v>
      </c>
    </row>
    <row r="132" spans="1:9" ht="15" thickBot="1">
      <c r="A132" s="589"/>
      <c r="B132" s="589"/>
      <c r="C132" s="912" t="s">
        <v>687</v>
      </c>
      <c r="D132" s="912"/>
      <c r="E132" s="912"/>
      <c r="F132" s="912"/>
      <c r="G132" s="912"/>
      <c r="H132" s="589"/>
      <c r="I132" s="596" t="e">
        <f>I131</f>
        <v>#REF!</v>
      </c>
    </row>
    <row r="133" spans="1:9" ht="15" thickBot="1">
      <c r="A133" s="589"/>
      <c r="B133" s="589"/>
      <c r="C133" s="589"/>
      <c r="D133" s="589"/>
      <c r="E133" s="589"/>
      <c r="F133" s="589"/>
      <c r="G133" s="595" t="s">
        <v>688</v>
      </c>
      <c r="H133" s="589"/>
      <c r="I133" s="598" t="e">
        <f>ROUND(I132+I129+I124,4)</f>
        <v>#REF!</v>
      </c>
    </row>
    <row r="134" spans="1:9" ht="15" thickBot="1">
      <c r="A134" s="586" t="s">
        <v>689</v>
      </c>
      <c r="B134" s="589"/>
      <c r="C134" s="587" t="s">
        <v>381</v>
      </c>
      <c r="D134" s="587" t="s">
        <v>465</v>
      </c>
      <c r="E134" s="587" t="s">
        <v>486</v>
      </c>
      <c r="F134" s="589"/>
      <c r="G134" s="587" t="s">
        <v>678</v>
      </c>
      <c r="H134" s="912" t="s">
        <v>678</v>
      </c>
      <c r="I134" s="912"/>
    </row>
    <row r="135" spans="1:9">
      <c r="A135" s="590" t="s">
        <v>574</v>
      </c>
      <c r="B135" s="591" t="s">
        <v>714</v>
      </c>
      <c r="C135" s="590" t="s">
        <v>705</v>
      </c>
      <c r="D135" s="592">
        <v>0.78900000000000003</v>
      </c>
      <c r="E135" s="590" t="s">
        <v>408</v>
      </c>
      <c r="G135" s="594" t="e">
        <f>G102</f>
        <v>#REF!</v>
      </c>
      <c r="I135" s="594" t="e">
        <f>ROUND(G135*D135,4)</f>
        <v>#REF!</v>
      </c>
    </row>
    <row r="136" spans="1:9" ht="15" thickBot="1">
      <c r="A136" s="589"/>
      <c r="B136" s="589"/>
      <c r="C136" s="912" t="s">
        <v>690</v>
      </c>
      <c r="D136" s="912"/>
      <c r="E136" s="912"/>
      <c r="F136" s="912"/>
      <c r="G136" s="912"/>
      <c r="H136" s="589"/>
      <c r="I136" s="598" t="e">
        <f>I135</f>
        <v>#REF!</v>
      </c>
    </row>
    <row r="137" spans="1:9" ht="15" thickBot="1">
      <c r="A137" s="917" t="s">
        <v>691</v>
      </c>
      <c r="B137" s="917"/>
      <c r="C137" s="918" t="s">
        <v>465</v>
      </c>
      <c r="D137" s="918" t="s">
        <v>486</v>
      </c>
      <c r="E137" s="918" t="s">
        <v>224</v>
      </c>
      <c r="F137" s="918"/>
      <c r="G137" s="918"/>
      <c r="I137" s="912" t="s">
        <v>678</v>
      </c>
    </row>
    <row r="138" spans="1:9" ht="15" thickBot="1">
      <c r="A138" s="917"/>
      <c r="B138" s="917"/>
      <c r="C138" s="918"/>
      <c r="D138" s="918"/>
      <c r="E138" s="587" t="s">
        <v>692</v>
      </c>
      <c r="F138" s="587" t="s">
        <v>693</v>
      </c>
      <c r="G138" s="587" t="s">
        <v>694</v>
      </c>
      <c r="H138" s="589"/>
      <c r="I138" s="912"/>
    </row>
    <row r="139" spans="1:9">
      <c r="A139" s="590" t="s">
        <v>574</v>
      </c>
      <c r="B139" s="591" t="s">
        <v>714</v>
      </c>
      <c r="C139" s="592">
        <v>0.78900000000000003</v>
      </c>
      <c r="D139" s="590" t="s">
        <v>378</v>
      </c>
      <c r="E139" s="590" t="s">
        <v>708</v>
      </c>
      <c r="F139" s="590" t="s">
        <v>709</v>
      </c>
      <c r="G139" s="590" t="s">
        <v>710</v>
      </c>
    </row>
    <row r="140" spans="1:9">
      <c r="C140" s="913" t="s">
        <v>699</v>
      </c>
      <c r="D140" s="913"/>
      <c r="E140" s="913"/>
      <c r="F140" s="913"/>
      <c r="G140" s="913"/>
    </row>
    <row r="141" spans="1:9" ht="15" thickBot="1">
      <c r="A141" s="601"/>
      <c r="B141" s="601"/>
      <c r="C141" s="601"/>
      <c r="D141" s="601"/>
      <c r="E141" s="919" t="s">
        <v>700</v>
      </c>
      <c r="F141" s="919"/>
      <c r="G141" s="919"/>
      <c r="H141" s="601"/>
      <c r="I141" s="602" t="e">
        <f>ROUND(I136+I133,2)</f>
        <v>#REF!</v>
      </c>
    </row>
    <row r="142" spans="1:9" ht="15" thickTop="1"/>
    <row r="144" spans="1:9" s="580" customFormat="1" ht="21.6" thickBot="1">
      <c r="A144" s="577" t="s">
        <v>654</v>
      </c>
      <c r="B144" s="578"/>
      <c r="C144" s="578"/>
      <c r="D144" s="578"/>
      <c r="E144" s="578"/>
      <c r="F144" s="578"/>
      <c r="G144" s="578"/>
      <c r="H144" s="578"/>
      <c r="I144" s="579" t="s">
        <v>655</v>
      </c>
    </row>
    <row r="145" spans="1:9" ht="18" thickTop="1">
      <c r="A145" s="581" t="s">
        <v>656</v>
      </c>
      <c r="D145" s="581" t="s">
        <v>657</v>
      </c>
    </row>
    <row r="146" spans="1:9" ht="15.6">
      <c r="A146" s="582" t="s">
        <v>658</v>
      </c>
      <c r="D146" s="582" t="s">
        <v>659</v>
      </c>
      <c r="G146" s="583" t="s">
        <v>660</v>
      </c>
      <c r="H146" s="584">
        <v>1</v>
      </c>
      <c r="I146" s="582" t="s">
        <v>41</v>
      </c>
    </row>
    <row r="147" spans="1:9" ht="16.2" thickBot="1">
      <c r="A147" s="585" t="s">
        <v>685</v>
      </c>
      <c r="B147" s="915" t="s">
        <v>686</v>
      </c>
      <c r="C147" s="915"/>
      <c r="D147" s="915"/>
      <c r="E147" s="915"/>
      <c r="F147" s="915"/>
      <c r="G147" s="915"/>
      <c r="H147" s="916" t="s">
        <v>663</v>
      </c>
      <c r="I147" s="916"/>
    </row>
    <row r="148" spans="1:9" ht="15" thickBot="1">
      <c r="A148" s="917" t="s">
        <v>664</v>
      </c>
      <c r="B148" s="917"/>
      <c r="C148" s="918" t="s">
        <v>465</v>
      </c>
      <c r="D148" s="918" t="s">
        <v>466</v>
      </c>
      <c r="E148" s="918"/>
      <c r="F148" s="918" t="s">
        <v>135</v>
      </c>
      <c r="G148" s="918"/>
      <c r="I148" s="588" t="s">
        <v>665</v>
      </c>
    </row>
    <row r="149" spans="1:9" ht="15" thickBot="1">
      <c r="A149" s="917"/>
      <c r="B149" s="917"/>
      <c r="C149" s="918"/>
      <c r="D149" s="587" t="s">
        <v>468</v>
      </c>
      <c r="E149" s="587" t="s">
        <v>469</v>
      </c>
      <c r="F149" s="587" t="s">
        <v>666</v>
      </c>
      <c r="G149" s="587" t="s">
        <v>667</v>
      </c>
      <c r="H149" s="589"/>
      <c r="I149" s="587" t="s">
        <v>668</v>
      </c>
    </row>
    <row r="150" spans="1:9">
      <c r="A150" s="590" t="s">
        <v>590</v>
      </c>
      <c r="B150" s="591" t="s">
        <v>652</v>
      </c>
      <c r="C150" s="592">
        <v>9.3719999999999998E-2</v>
      </c>
      <c r="D150" s="593">
        <v>1</v>
      </c>
      <c r="E150" s="593">
        <v>0</v>
      </c>
      <c r="F150" s="594" t="e">
        <f>VLOOKUP(A150,EQ,10,FALSE)</f>
        <v>#REF!</v>
      </c>
      <c r="G150" s="594" t="e">
        <f>VLOOKUP(A150,EQ,11,FALSE)</f>
        <v>#REF!</v>
      </c>
      <c r="I150" s="594" t="e">
        <f>ROUND(C150*(D150*F150+E150*G150),4)</f>
        <v>#REF!</v>
      </c>
    </row>
    <row r="151" spans="1:9">
      <c r="A151" s="590" t="s">
        <v>596</v>
      </c>
      <c r="B151" s="591" t="s">
        <v>597</v>
      </c>
      <c r="C151" s="592">
        <v>9.3719999999999998E-2</v>
      </c>
      <c r="D151" s="593">
        <v>1</v>
      </c>
      <c r="E151" s="593">
        <v>0</v>
      </c>
      <c r="F151" s="594" t="e">
        <f>VLOOKUP(A151,EQ,10,FALSE)</f>
        <v>#REF!</v>
      </c>
      <c r="G151" s="594" t="e">
        <f>VLOOKUP(A151,EQ,11,FALSE)</f>
        <v>#REF!</v>
      </c>
      <c r="I151" s="594" t="e">
        <f>ROUND(C151*(D151*F151+E151*G151),4)</f>
        <v>#REF!</v>
      </c>
    </row>
    <row r="152" spans="1:9" ht="15" thickBot="1">
      <c r="A152" s="589"/>
      <c r="B152" s="589"/>
      <c r="C152" s="589"/>
      <c r="D152" s="589"/>
      <c r="E152" s="589"/>
      <c r="F152" s="589"/>
      <c r="G152" s="595" t="s">
        <v>669</v>
      </c>
      <c r="H152" s="589"/>
      <c r="I152" s="594" t="e">
        <f>ROUND(SUM(I150:I151),4)</f>
        <v>#REF!</v>
      </c>
    </row>
    <row r="153" spans="1:9" ht="15" thickBot="1">
      <c r="A153" s="586" t="s">
        <v>670</v>
      </c>
      <c r="B153" s="589"/>
      <c r="C153" s="587" t="s">
        <v>465</v>
      </c>
      <c r="D153" s="587" t="s">
        <v>486</v>
      </c>
      <c r="E153" s="589"/>
      <c r="F153" s="587" t="s">
        <v>135</v>
      </c>
      <c r="G153" s="912" t="s">
        <v>671</v>
      </c>
      <c r="H153" s="912"/>
      <c r="I153" s="912"/>
    </row>
    <row r="154" spans="1:9">
      <c r="A154" s="590">
        <v>88239</v>
      </c>
      <c r="B154" s="591" t="e">
        <f>VLOOKUP(A154,SINAPI,2,FALSE)</f>
        <v>#REF!</v>
      </c>
      <c r="C154" s="592">
        <v>0.9</v>
      </c>
      <c r="D154" s="590" t="s">
        <v>85</v>
      </c>
      <c r="F154" s="594" t="e">
        <f>VLOOKUP(A154,SINAPI,5,FALSE)</f>
        <v>#REF!</v>
      </c>
      <c r="I154" s="594" t="e">
        <f>ROUND(F154*C154,4)</f>
        <v>#REF!</v>
      </c>
    </row>
    <row r="155" spans="1:9" ht="27.6">
      <c r="A155" s="590">
        <v>88362</v>
      </c>
      <c r="B155" s="591" t="str">
        <f>[34]SINAPI!B7078</f>
        <v>CARPINTEIRO DE FORMAS COM ENCARGOS COMPLEMENTARES</v>
      </c>
      <c r="C155" s="592">
        <v>0.9</v>
      </c>
      <c r="D155" s="590" t="s">
        <v>85</v>
      </c>
      <c r="F155" s="594">
        <f>[34]SINAPI!E7078</f>
        <v>23.88</v>
      </c>
      <c r="I155" s="594">
        <f>ROUND(F155*C155,4)</f>
        <v>21.492000000000001</v>
      </c>
    </row>
    <row r="156" spans="1:9">
      <c r="C156" s="913" t="s">
        <v>672</v>
      </c>
      <c r="D156" s="913"/>
      <c r="E156" s="913"/>
      <c r="F156" s="913"/>
      <c r="G156" s="913"/>
      <c r="I156" s="594" t="e">
        <f>ROUND(SUM(I154:I155),4)</f>
        <v>#REF!</v>
      </c>
    </row>
    <row r="157" spans="1:9" ht="15" thickBot="1">
      <c r="A157" s="589"/>
      <c r="B157" s="589"/>
      <c r="C157" s="912" t="s">
        <v>673</v>
      </c>
      <c r="D157" s="912"/>
      <c r="E157" s="912"/>
      <c r="F157" s="912"/>
      <c r="G157" s="912"/>
      <c r="H157" s="589"/>
      <c r="I157" s="598" t="e">
        <f>I156+I152</f>
        <v>#REF!</v>
      </c>
    </row>
    <row r="158" spans="1:9">
      <c r="C158" s="913" t="s">
        <v>674</v>
      </c>
      <c r="D158" s="913"/>
      <c r="E158" s="913"/>
      <c r="F158" s="913"/>
      <c r="G158" s="913"/>
      <c r="I158" s="599" t="e">
        <f>ROUND(I157/H146,4)</f>
        <v>#REF!</v>
      </c>
    </row>
    <row r="159" spans="1:9">
      <c r="G159" s="597" t="s">
        <v>675</v>
      </c>
      <c r="I159" s="600" t="s">
        <v>557</v>
      </c>
    </row>
    <row r="160" spans="1:9" ht="15" thickBot="1">
      <c r="A160" s="589"/>
      <c r="B160" s="589"/>
      <c r="C160" s="589"/>
      <c r="D160" s="589"/>
      <c r="E160" s="589"/>
      <c r="F160" s="589"/>
      <c r="G160" s="595" t="s">
        <v>676</v>
      </c>
      <c r="H160" s="589"/>
      <c r="I160" s="598" t="s">
        <v>557</v>
      </c>
    </row>
    <row r="161" spans="1:9" ht="15" thickBot="1">
      <c r="A161" s="586" t="s">
        <v>677</v>
      </c>
      <c r="B161" s="589"/>
      <c r="C161" s="587" t="s">
        <v>465</v>
      </c>
      <c r="D161" s="587" t="s">
        <v>486</v>
      </c>
      <c r="E161" s="589"/>
      <c r="F161" s="587" t="s">
        <v>487</v>
      </c>
      <c r="G161" s="912" t="s">
        <v>678</v>
      </c>
      <c r="H161" s="912"/>
      <c r="I161" s="912"/>
    </row>
    <row r="162" spans="1:9">
      <c r="A162" s="590" t="s">
        <v>572</v>
      </c>
      <c r="B162" s="591" t="s">
        <v>573</v>
      </c>
      <c r="C162" s="592">
        <v>1.8519999999999998E-2</v>
      </c>
      <c r="D162" s="590" t="s">
        <v>551</v>
      </c>
      <c r="F162" s="594" t="e">
        <f>VLOOKUP(A162,MAT,4,FALSE)</f>
        <v>#REF!</v>
      </c>
      <c r="I162" s="594" t="e">
        <f>ROUND(C162*F162,4)</f>
        <v>#REF!</v>
      </c>
    </row>
    <row r="163" spans="1:9">
      <c r="A163" s="590" t="s">
        <v>576</v>
      </c>
      <c r="B163" s="591" t="s">
        <v>577</v>
      </c>
      <c r="C163" s="592">
        <v>2.3650000000000001E-2</v>
      </c>
      <c r="D163" s="590" t="s">
        <v>550</v>
      </c>
      <c r="F163" s="594" t="e">
        <f>VLOOKUP(A163,MAT,4,FALSE)</f>
        <v>#REF!</v>
      </c>
      <c r="I163" s="594" t="e">
        <f>ROUND(C163*F163,4)</f>
        <v>#REF!</v>
      </c>
    </row>
    <row r="164" spans="1:9">
      <c r="A164" s="590" t="s">
        <v>568</v>
      </c>
      <c r="B164" s="591" t="s">
        <v>569</v>
      </c>
      <c r="C164" s="592">
        <v>1.21489</v>
      </c>
      <c r="D164" s="590" t="s">
        <v>50</v>
      </c>
      <c r="F164" s="594" t="e">
        <f>VLOOKUP(A164,MAT,4,FALSE)</f>
        <v>#REF!</v>
      </c>
      <c r="I164" s="594" t="e">
        <f>ROUND(C164*F164,4)</f>
        <v>#REF!</v>
      </c>
    </row>
    <row r="165" spans="1:9">
      <c r="A165" s="590" t="s">
        <v>580</v>
      </c>
      <c r="B165" s="591" t="s">
        <v>581</v>
      </c>
      <c r="C165" s="592">
        <v>0.40427000000000002</v>
      </c>
      <c r="D165" s="590" t="s">
        <v>41</v>
      </c>
      <c r="F165" s="594" t="e">
        <f>VLOOKUP(A165,MAT,4,FALSE)</f>
        <v>#REF!</v>
      </c>
      <c r="I165" s="594" t="e">
        <f>ROUND(C165*F165,4)</f>
        <v>#REF!</v>
      </c>
    </row>
    <row r="166" spans="1:9" ht="15" thickBot="1">
      <c r="A166" s="589"/>
      <c r="B166" s="589"/>
      <c r="C166" s="912" t="s">
        <v>679</v>
      </c>
      <c r="D166" s="912"/>
      <c r="E166" s="912"/>
      <c r="F166" s="912"/>
      <c r="G166" s="912"/>
      <c r="H166" s="589"/>
      <c r="I166" s="596" t="e">
        <f>ROUND(SUM(I162:I165),4)</f>
        <v>#REF!</v>
      </c>
    </row>
    <row r="167" spans="1:9" ht="15" thickBot="1">
      <c r="A167" s="586" t="s">
        <v>680</v>
      </c>
      <c r="B167" s="589"/>
      <c r="C167" s="587" t="s">
        <v>465</v>
      </c>
      <c r="D167" s="587" t="s">
        <v>486</v>
      </c>
      <c r="E167" s="589"/>
      <c r="F167" s="587" t="s">
        <v>678</v>
      </c>
      <c r="G167" s="912" t="s">
        <v>678</v>
      </c>
      <c r="H167" s="912"/>
      <c r="I167" s="912"/>
    </row>
    <row r="168" spans="1:9" ht="15" thickBot="1">
      <c r="A168" s="589"/>
      <c r="B168" s="589"/>
      <c r="C168" s="912" t="s">
        <v>687</v>
      </c>
      <c r="D168" s="912"/>
      <c r="E168" s="912"/>
      <c r="F168" s="912"/>
      <c r="G168" s="912"/>
      <c r="H168" s="589"/>
      <c r="I168" s="596"/>
    </row>
    <row r="169" spans="1:9" ht="15" thickBot="1">
      <c r="A169" s="589"/>
      <c r="B169" s="589"/>
      <c r="C169" s="589"/>
      <c r="D169" s="589"/>
      <c r="E169" s="589"/>
      <c r="F169" s="589"/>
      <c r="G169" s="595" t="s">
        <v>688</v>
      </c>
      <c r="H169" s="589"/>
      <c r="I169" s="598" t="e">
        <f>I166+I158</f>
        <v>#REF!</v>
      </c>
    </row>
    <row r="170" spans="1:9" ht="15" thickBot="1">
      <c r="A170" s="586" t="s">
        <v>689</v>
      </c>
      <c r="B170" s="589"/>
      <c r="C170" s="587" t="s">
        <v>381</v>
      </c>
      <c r="D170" s="587" t="s">
        <v>465</v>
      </c>
      <c r="E170" s="587" t="s">
        <v>486</v>
      </c>
      <c r="F170" s="589"/>
      <c r="G170" s="587" t="s">
        <v>678</v>
      </c>
      <c r="H170" s="912" t="s">
        <v>678</v>
      </c>
      <c r="I170" s="912"/>
    </row>
    <row r="171" spans="1:9" ht="27.6">
      <c r="A171" s="590" t="s">
        <v>572</v>
      </c>
      <c r="B171" s="591" t="s">
        <v>715</v>
      </c>
      <c r="C171" s="590" t="s">
        <v>707</v>
      </c>
      <c r="D171" s="592">
        <v>2.0000000000000002E-5</v>
      </c>
      <c r="E171" s="590" t="s">
        <v>408</v>
      </c>
      <c r="G171" s="594" t="e">
        <f>G103</f>
        <v>#REF!</v>
      </c>
      <c r="I171" s="594" t="e">
        <f>ROUND(D171*G171,4)</f>
        <v>#REF!</v>
      </c>
    </row>
    <row r="172" spans="1:9">
      <c r="A172" s="590" t="s">
        <v>576</v>
      </c>
      <c r="B172" s="591" t="s">
        <v>716</v>
      </c>
      <c r="C172" s="590" t="s">
        <v>707</v>
      </c>
      <c r="D172" s="592">
        <v>2.0000000000000002E-5</v>
      </c>
      <c r="E172" s="590" t="s">
        <v>408</v>
      </c>
      <c r="G172" s="594" t="e">
        <f>G171</f>
        <v>#REF!</v>
      </c>
      <c r="I172" s="594" t="e">
        <f>ROUND(D172*G172,4)</f>
        <v>#REF!</v>
      </c>
    </row>
    <row r="173" spans="1:9">
      <c r="A173" s="590" t="s">
        <v>568</v>
      </c>
      <c r="B173" s="591" t="s">
        <v>717</v>
      </c>
      <c r="C173" s="590" t="s">
        <v>707</v>
      </c>
      <c r="D173" s="592">
        <v>3.0400000000000002E-3</v>
      </c>
      <c r="E173" s="590" t="s">
        <v>408</v>
      </c>
      <c r="G173" s="594" t="e">
        <f>G172</f>
        <v>#REF!</v>
      </c>
      <c r="I173" s="594" t="e">
        <f>ROUND(D173*G173,4)</f>
        <v>#REF!</v>
      </c>
    </row>
    <row r="174" spans="1:9" ht="27.6">
      <c r="A174" s="590" t="s">
        <v>580</v>
      </c>
      <c r="B174" s="591" t="s">
        <v>718</v>
      </c>
      <c r="C174" s="590" t="s">
        <v>707</v>
      </c>
      <c r="D174" s="592">
        <v>1.0109999999999999E-2</v>
      </c>
      <c r="E174" s="590" t="s">
        <v>408</v>
      </c>
      <c r="G174" s="594" t="e">
        <f>G173</f>
        <v>#REF!</v>
      </c>
      <c r="I174" s="594" t="e">
        <f>ROUND(D174*G174,4)</f>
        <v>#REF!</v>
      </c>
    </row>
    <row r="175" spans="1:9" ht="15" thickBot="1">
      <c r="A175" s="589"/>
      <c r="B175" s="589"/>
      <c r="C175" s="912" t="s">
        <v>690</v>
      </c>
      <c r="D175" s="912"/>
      <c r="E175" s="912"/>
      <c r="F175" s="912"/>
      <c r="G175" s="912"/>
      <c r="H175" s="589"/>
      <c r="I175" s="598" t="e">
        <f>ROUND(SUM(I171:I174),4)</f>
        <v>#REF!</v>
      </c>
    </row>
    <row r="176" spans="1:9" ht="15" thickBot="1">
      <c r="A176" s="917" t="s">
        <v>691</v>
      </c>
      <c r="B176" s="917"/>
      <c r="C176" s="918" t="s">
        <v>465</v>
      </c>
      <c r="D176" s="918" t="s">
        <v>486</v>
      </c>
      <c r="E176" s="918" t="s">
        <v>224</v>
      </c>
      <c r="F176" s="918"/>
      <c r="G176" s="918"/>
      <c r="I176" s="912" t="s">
        <v>678</v>
      </c>
    </row>
    <row r="177" spans="1:9" ht="15" thickBot="1">
      <c r="A177" s="917"/>
      <c r="B177" s="917"/>
      <c r="C177" s="918"/>
      <c r="D177" s="918"/>
      <c r="E177" s="587" t="s">
        <v>692</v>
      </c>
      <c r="F177" s="587" t="s">
        <v>693</v>
      </c>
      <c r="G177" s="587" t="s">
        <v>694</v>
      </c>
      <c r="H177" s="589"/>
      <c r="I177" s="912"/>
    </row>
    <row r="178" spans="1:9" ht="27.6">
      <c r="A178" s="590" t="s">
        <v>572</v>
      </c>
      <c r="B178" s="591" t="s">
        <v>715</v>
      </c>
      <c r="C178" s="592">
        <v>2.0000000000000002E-5</v>
      </c>
      <c r="D178" s="590" t="s">
        <v>378</v>
      </c>
      <c r="E178" s="590" t="s">
        <v>711</v>
      </c>
      <c r="F178" s="590" t="s">
        <v>712</v>
      </c>
      <c r="G178" s="590" t="s">
        <v>713</v>
      </c>
    </row>
    <row r="179" spans="1:9">
      <c r="A179" s="590" t="s">
        <v>576</v>
      </c>
      <c r="B179" s="591" t="s">
        <v>716</v>
      </c>
      <c r="C179" s="592">
        <v>2.0000000000000002E-5</v>
      </c>
      <c r="D179" s="590" t="s">
        <v>378</v>
      </c>
      <c r="E179" s="590" t="s">
        <v>711</v>
      </c>
      <c r="F179" s="590" t="s">
        <v>712</v>
      </c>
      <c r="G179" s="590" t="s">
        <v>713</v>
      </c>
    </row>
    <row r="180" spans="1:9">
      <c r="A180" s="590" t="s">
        <v>568</v>
      </c>
      <c r="B180" s="591" t="s">
        <v>717</v>
      </c>
      <c r="C180" s="592">
        <v>3.0400000000000002E-3</v>
      </c>
      <c r="D180" s="590" t="s">
        <v>378</v>
      </c>
      <c r="E180" s="590" t="s">
        <v>711</v>
      </c>
      <c r="F180" s="590" t="s">
        <v>712</v>
      </c>
      <c r="G180" s="590" t="s">
        <v>713</v>
      </c>
    </row>
    <row r="181" spans="1:9" ht="27.6">
      <c r="A181" s="590" t="s">
        <v>580</v>
      </c>
      <c r="B181" s="591" t="s">
        <v>718</v>
      </c>
      <c r="C181" s="592">
        <v>1.0109999999999999E-2</v>
      </c>
      <c r="D181" s="590" t="s">
        <v>378</v>
      </c>
      <c r="E181" s="590" t="s">
        <v>711</v>
      </c>
      <c r="F181" s="590" t="s">
        <v>712</v>
      </c>
      <c r="G181" s="590" t="s">
        <v>713</v>
      </c>
    </row>
    <row r="182" spans="1:9">
      <c r="C182" s="913" t="s">
        <v>699</v>
      </c>
      <c r="D182" s="913"/>
      <c r="E182" s="913"/>
      <c r="F182" s="913"/>
      <c r="G182" s="913"/>
    </row>
    <row r="183" spans="1:9" ht="15" thickBot="1">
      <c r="A183" s="601"/>
      <c r="B183" s="601"/>
      <c r="C183" s="601"/>
      <c r="D183" s="601"/>
      <c r="E183" s="919" t="s">
        <v>700</v>
      </c>
      <c r="F183" s="919"/>
      <c r="G183" s="919"/>
      <c r="H183" s="601"/>
      <c r="I183" s="602" t="e">
        <f>ROUND(I175+I169,2)</f>
        <v>#REF!</v>
      </c>
    </row>
    <row r="184" spans="1:9" ht="15" thickTop="1"/>
    <row r="186" spans="1:9" s="580" customFormat="1" ht="21.6" thickBot="1">
      <c r="A186" s="577" t="s">
        <v>654</v>
      </c>
      <c r="B186" s="578"/>
      <c r="C186" s="578"/>
      <c r="D186" s="578"/>
      <c r="E186" s="578"/>
      <c r="F186" s="578"/>
      <c r="G186" s="578"/>
      <c r="H186" s="578"/>
      <c r="I186" s="579" t="s">
        <v>655</v>
      </c>
    </row>
    <row r="187" spans="1:9" ht="18" thickTop="1">
      <c r="A187" s="581" t="s">
        <v>656</v>
      </c>
      <c r="D187" s="581" t="s">
        <v>657</v>
      </c>
    </row>
    <row r="188" spans="1:9" ht="15.6">
      <c r="A188" s="582" t="s">
        <v>658</v>
      </c>
      <c r="D188" s="582" t="s">
        <v>659</v>
      </c>
      <c r="G188" s="583" t="s">
        <v>660</v>
      </c>
      <c r="H188" s="584">
        <v>3.9289900000000002</v>
      </c>
      <c r="I188" s="582" t="s">
        <v>38</v>
      </c>
    </row>
    <row r="189" spans="1:9" ht="16.2" thickBot="1">
      <c r="A189" s="585">
        <v>1107892</v>
      </c>
      <c r="B189" s="915" t="s">
        <v>703</v>
      </c>
      <c r="C189" s="915"/>
      <c r="D189" s="915"/>
      <c r="E189" s="915"/>
      <c r="F189" s="915"/>
      <c r="G189" s="915"/>
      <c r="H189" s="916" t="s">
        <v>663</v>
      </c>
      <c r="I189" s="916"/>
    </row>
    <row r="190" spans="1:9" ht="15" thickBot="1">
      <c r="A190" s="917" t="s">
        <v>664</v>
      </c>
      <c r="B190" s="917"/>
      <c r="C190" s="918" t="s">
        <v>465</v>
      </c>
      <c r="D190" s="918" t="s">
        <v>466</v>
      </c>
      <c r="E190" s="918"/>
      <c r="F190" s="918" t="s">
        <v>135</v>
      </c>
      <c r="G190" s="918"/>
      <c r="I190" s="588" t="s">
        <v>665</v>
      </c>
    </row>
    <row r="191" spans="1:9" ht="15" thickBot="1">
      <c r="A191" s="917"/>
      <c r="B191" s="917"/>
      <c r="C191" s="918"/>
      <c r="D191" s="587" t="s">
        <v>468</v>
      </c>
      <c r="E191" s="587" t="s">
        <v>469</v>
      </c>
      <c r="F191" s="587" t="s">
        <v>666</v>
      </c>
      <c r="G191" s="587" t="s">
        <v>667</v>
      </c>
      <c r="H191" s="589"/>
      <c r="I191" s="587" t="s">
        <v>668</v>
      </c>
    </row>
    <row r="192" spans="1:9" ht="27.6">
      <c r="A192" s="590" t="s">
        <v>587</v>
      </c>
      <c r="B192" s="591" t="s">
        <v>651</v>
      </c>
      <c r="C192" s="592">
        <v>1</v>
      </c>
      <c r="D192" s="593">
        <v>1</v>
      </c>
      <c r="E192" s="593">
        <v>0</v>
      </c>
      <c r="F192" s="594" t="e">
        <f>VLOOKUP(A192,EQ,10,FALSE)</f>
        <v>#REF!</v>
      </c>
      <c r="G192" s="594" t="e">
        <f>VLOOKUP(A192,EQ,11,FALSE)</f>
        <v>#REF!</v>
      </c>
      <c r="I192" s="594" t="e">
        <f>ROUND(C192*(D192*F192+E192*G192),4)</f>
        <v>#REF!</v>
      </c>
    </row>
    <row r="193" spans="1:9" ht="27.6">
      <c r="A193" s="590" t="s">
        <v>594</v>
      </c>
      <c r="B193" s="591" t="s">
        <v>595</v>
      </c>
      <c r="C193" s="592">
        <v>1</v>
      </c>
      <c r="D193" s="593">
        <v>1</v>
      </c>
      <c r="E193" s="593">
        <v>0</v>
      </c>
      <c r="F193" s="594" t="e">
        <f>VLOOKUP(A193,EQ,10,FALSE)</f>
        <v>#REF!</v>
      </c>
      <c r="G193" s="594" t="e">
        <f>VLOOKUP(A193,EQ,11,FALSE)</f>
        <v>#REF!</v>
      </c>
      <c r="I193" s="594" t="e">
        <f>ROUND(C193*(D193*F193+E193*G193),4)</f>
        <v>#REF!</v>
      </c>
    </row>
    <row r="194" spans="1:9" ht="27.6">
      <c r="A194" s="590" t="s">
        <v>591</v>
      </c>
      <c r="B194" s="591" t="s">
        <v>592</v>
      </c>
      <c r="C194" s="592">
        <v>4</v>
      </c>
      <c r="D194" s="593">
        <v>0.9</v>
      </c>
      <c r="E194" s="593">
        <v>0.1</v>
      </c>
      <c r="F194" s="594" t="e">
        <f>VLOOKUP(A194,EQ,10,FALSE)</f>
        <v>#REF!</v>
      </c>
      <c r="G194" s="594" t="e">
        <f>VLOOKUP(A194,EQ,11,FALSE)</f>
        <v>#REF!</v>
      </c>
      <c r="I194" s="594" t="e">
        <f>ROUND(C194*(D194*F194+E194*G194),4)</f>
        <v>#REF!</v>
      </c>
    </row>
    <row r="195" spans="1:9">
      <c r="A195" s="590" t="s">
        <v>588</v>
      </c>
      <c r="B195" s="591" t="s">
        <v>589</v>
      </c>
      <c r="C195" s="592">
        <v>3</v>
      </c>
      <c r="D195" s="593">
        <v>0.41</v>
      </c>
      <c r="E195" s="593">
        <v>0.59</v>
      </c>
      <c r="F195" s="594" t="e">
        <f>VLOOKUP(A195,EQ,10,FALSE)</f>
        <v>#REF!</v>
      </c>
      <c r="G195" s="594" t="e">
        <f>VLOOKUP(A195,EQ,11,FALSE)</f>
        <v>#REF!</v>
      </c>
      <c r="I195" s="594" t="e">
        <f>ROUND(C195*(D195*F195+E195*G195),4)</f>
        <v>#REF!</v>
      </c>
    </row>
    <row r="196" spans="1:9" ht="15" thickBot="1">
      <c r="A196" s="589"/>
      <c r="B196" s="589"/>
      <c r="C196" s="589"/>
      <c r="D196" s="589"/>
      <c r="E196" s="589"/>
      <c r="F196" s="589"/>
      <c r="G196" s="595" t="s">
        <v>669</v>
      </c>
      <c r="H196" s="589"/>
      <c r="I196" s="596" t="e">
        <f>ROUND(SUM(I192:I195),4)</f>
        <v>#REF!</v>
      </c>
    </row>
    <row r="197" spans="1:9" ht="15" thickBot="1">
      <c r="A197" s="586" t="s">
        <v>670</v>
      </c>
      <c r="B197" s="589"/>
      <c r="C197" s="587" t="s">
        <v>465</v>
      </c>
      <c r="D197" s="587" t="s">
        <v>486</v>
      </c>
      <c r="E197" s="589"/>
      <c r="F197" s="587" t="s">
        <v>135</v>
      </c>
      <c r="G197" s="912" t="s">
        <v>671</v>
      </c>
      <c r="H197" s="912"/>
      <c r="I197" s="912"/>
    </row>
    <row r="198" spans="1:9">
      <c r="A198" s="590">
        <v>88309</v>
      </c>
      <c r="B198" s="591" t="s">
        <v>547</v>
      </c>
      <c r="C198" s="592">
        <v>1</v>
      </c>
      <c r="D198" s="590" t="s">
        <v>85</v>
      </c>
      <c r="F198" s="594" t="e">
        <f>VLOOKUP(A198,SINAPI,5,FALSE)</f>
        <v>#REF!</v>
      </c>
      <c r="I198" s="594" t="e">
        <f>ROUND(C198*F198,4)</f>
        <v>#REF!</v>
      </c>
    </row>
    <row r="199" spans="1:9">
      <c r="A199" s="590">
        <v>88316</v>
      </c>
      <c r="B199" s="591" t="s">
        <v>549</v>
      </c>
      <c r="C199" s="592">
        <v>9</v>
      </c>
      <c r="D199" s="590" t="s">
        <v>85</v>
      </c>
      <c r="F199" s="594" t="e">
        <f>VLOOKUP(A199,SINAPI,5,FALSE)</f>
        <v>#REF!</v>
      </c>
      <c r="I199" s="594" t="e">
        <f>ROUND(C199*F199,4)</f>
        <v>#REF!</v>
      </c>
    </row>
    <row r="200" spans="1:9">
      <c r="C200" s="913" t="s">
        <v>672</v>
      </c>
      <c r="D200" s="913"/>
      <c r="E200" s="913"/>
      <c r="F200" s="913"/>
      <c r="G200" s="913"/>
      <c r="I200" s="594" t="e">
        <f>ROUND(SUM(I198:I199),4)</f>
        <v>#REF!</v>
      </c>
    </row>
    <row r="201" spans="1:9" ht="15" thickBot="1">
      <c r="A201" s="589"/>
      <c r="B201" s="589"/>
      <c r="C201" s="912" t="s">
        <v>673</v>
      </c>
      <c r="D201" s="912"/>
      <c r="E201" s="912"/>
      <c r="F201" s="912"/>
      <c r="G201" s="912"/>
      <c r="H201" s="589"/>
      <c r="I201" s="598" t="e">
        <f>I200+I196</f>
        <v>#REF!</v>
      </c>
    </row>
    <row r="202" spans="1:9">
      <c r="C202" s="913" t="s">
        <v>674</v>
      </c>
      <c r="D202" s="913"/>
      <c r="E202" s="913"/>
      <c r="F202" s="913"/>
      <c r="G202" s="913"/>
      <c r="I202" s="599" t="e">
        <f>ROUND(I201/H188,4)</f>
        <v>#REF!</v>
      </c>
    </row>
    <row r="203" spans="1:9">
      <c r="G203" s="597" t="s">
        <v>675</v>
      </c>
      <c r="I203" s="600" t="s">
        <v>557</v>
      </c>
    </row>
    <row r="204" spans="1:9" ht="15" thickBot="1">
      <c r="A204" s="589"/>
      <c r="B204" s="589"/>
      <c r="C204" s="589"/>
      <c r="D204" s="589"/>
      <c r="E204" s="589"/>
      <c r="F204" s="589"/>
      <c r="G204" s="595" t="s">
        <v>676</v>
      </c>
      <c r="H204" s="589"/>
      <c r="I204" s="598" t="s">
        <v>557</v>
      </c>
    </row>
    <row r="205" spans="1:9" ht="15" thickBot="1">
      <c r="A205" s="586" t="s">
        <v>677</v>
      </c>
      <c r="B205" s="589"/>
      <c r="C205" s="587" t="s">
        <v>465</v>
      </c>
      <c r="D205" s="587" t="s">
        <v>486</v>
      </c>
      <c r="E205" s="589"/>
      <c r="F205" s="587" t="s">
        <v>487</v>
      </c>
      <c r="G205" s="912" t="s">
        <v>678</v>
      </c>
      <c r="H205" s="912"/>
      <c r="I205" s="912"/>
    </row>
    <row r="206" spans="1:9" ht="27.6">
      <c r="A206" s="590" t="s">
        <v>553</v>
      </c>
      <c r="B206" s="591" t="s">
        <v>554</v>
      </c>
      <c r="C206" s="592">
        <v>0.84645999999999999</v>
      </c>
      <c r="D206" s="590" t="s">
        <v>550</v>
      </c>
      <c r="F206" s="594" t="e">
        <f>VLOOKUP(A206,MAT,4,FALSE)</f>
        <v>#REF!</v>
      </c>
      <c r="I206" s="594" t="e">
        <f>ROUND(C206*F206,4)</f>
        <v>#REF!</v>
      </c>
    </row>
    <row r="207" spans="1:9">
      <c r="A207" s="590" t="s">
        <v>555</v>
      </c>
      <c r="B207" s="591" t="s">
        <v>556</v>
      </c>
      <c r="C207" s="592">
        <v>0.63334000000000001</v>
      </c>
      <c r="D207" s="590" t="s">
        <v>38</v>
      </c>
      <c r="F207" s="594" t="e">
        <f>VLOOKUP(A207,MAT,4,FALSE)</f>
        <v>#REF!</v>
      </c>
      <c r="I207" s="594" t="e">
        <f>ROUND(C207*F207,4)</f>
        <v>#REF!</v>
      </c>
    </row>
    <row r="208" spans="1:9">
      <c r="A208" s="590" t="s">
        <v>558</v>
      </c>
      <c r="B208" s="591" t="s">
        <v>559</v>
      </c>
      <c r="C208" s="592">
        <v>0.36753999999999998</v>
      </c>
      <c r="D208" s="590" t="s">
        <v>38</v>
      </c>
      <c r="F208" s="594" t="e">
        <f>VLOOKUP(A208,MAT,4,FALSE)</f>
        <v>#REF!</v>
      </c>
      <c r="I208" s="594" t="e">
        <f>ROUND(C208*F208,4)</f>
        <v>#REF!</v>
      </c>
    </row>
    <row r="209" spans="1:9">
      <c r="A209" s="590" t="s">
        <v>560</v>
      </c>
      <c r="B209" s="591" t="s">
        <v>561</v>
      </c>
      <c r="C209" s="592">
        <v>0.36753999999999998</v>
      </c>
      <c r="D209" s="590" t="s">
        <v>38</v>
      </c>
      <c r="F209" s="594" t="e">
        <f>VLOOKUP(A209,MAT,4,FALSE)</f>
        <v>#REF!</v>
      </c>
      <c r="I209" s="594" t="e">
        <f>ROUND(C209*F209,4)</f>
        <v>#REF!</v>
      </c>
    </row>
    <row r="210" spans="1:9">
      <c r="A210" s="590" t="s">
        <v>570</v>
      </c>
      <c r="B210" s="591" t="s">
        <v>571</v>
      </c>
      <c r="C210" s="592">
        <v>282.15206999999998</v>
      </c>
      <c r="D210" s="590" t="s">
        <v>550</v>
      </c>
      <c r="F210" s="594" t="e">
        <f>VLOOKUP(A210,MAT,4,FALSE)</f>
        <v>#REF!</v>
      </c>
      <c r="I210" s="594" t="e">
        <f>ROUND(C210*F210,4)</f>
        <v>#REF!</v>
      </c>
    </row>
    <row r="211" spans="1:9" ht="15" thickBot="1">
      <c r="A211" s="589"/>
      <c r="B211" s="589"/>
      <c r="C211" s="912" t="s">
        <v>679</v>
      </c>
      <c r="D211" s="912"/>
      <c r="E211" s="912"/>
      <c r="F211" s="912"/>
      <c r="G211" s="912"/>
      <c r="H211" s="589"/>
      <c r="I211" s="596" t="e">
        <f>ROUND(SUM(I206:I210),4)</f>
        <v>#REF!</v>
      </c>
    </row>
    <row r="212" spans="1:9" ht="15" thickBot="1">
      <c r="A212" s="586" t="s">
        <v>680</v>
      </c>
      <c r="B212" s="589"/>
      <c r="C212" s="587" t="s">
        <v>465</v>
      </c>
      <c r="D212" s="587" t="s">
        <v>486</v>
      </c>
      <c r="E212" s="589"/>
      <c r="F212" s="587" t="s">
        <v>678</v>
      </c>
      <c r="G212" s="912" t="s">
        <v>678</v>
      </c>
      <c r="H212" s="912"/>
      <c r="I212" s="912"/>
    </row>
    <row r="213" spans="1:9" ht="15" thickBot="1">
      <c r="A213" s="589"/>
      <c r="B213" s="589"/>
      <c r="C213" s="912" t="s">
        <v>687</v>
      </c>
      <c r="D213" s="912"/>
      <c r="E213" s="912"/>
      <c r="F213" s="912"/>
      <c r="G213" s="912"/>
      <c r="H213" s="589"/>
      <c r="I213" s="596"/>
    </row>
    <row r="214" spans="1:9" ht="15" thickBot="1">
      <c r="A214" s="589"/>
      <c r="B214" s="589"/>
      <c r="C214" s="589"/>
      <c r="D214" s="589"/>
      <c r="E214" s="589"/>
      <c r="F214" s="589"/>
      <c r="G214" s="595" t="s">
        <v>688</v>
      </c>
      <c r="H214" s="589"/>
      <c r="I214" s="598" t="e">
        <f>I211+I202</f>
        <v>#REF!</v>
      </c>
    </row>
    <row r="215" spans="1:9" ht="15" thickBot="1">
      <c r="A215" s="586" t="s">
        <v>689</v>
      </c>
      <c r="B215" s="589"/>
      <c r="C215" s="587" t="s">
        <v>381</v>
      </c>
      <c r="D215" s="587" t="s">
        <v>465</v>
      </c>
      <c r="E215" s="587" t="s">
        <v>486</v>
      </c>
      <c r="F215" s="589"/>
      <c r="G215" s="587" t="s">
        <v>678</v>
      </c>
      <c r="H215" s="912" t="s">
        <v>678</v>
      </c>
      <c r="I215" s="912"/>
    </row>
    <row r="216" spans="1:9" ht="27.6">
      <c r="A216" s="590" t="s">
        <v>553</v>
      </c>
      <c r="B216" s="591" t="s">
        <v>719</v>
      </c>
      <c r="C216" s="590" t="s">
        <v>707</v>
      </c>
      <c r="D216" s="592">
        <v>8.4999999999999995E-4</v>
      </c>
      <c r="E216" s="590" t="s">
        <v>408</v>
      </c>
      <c r="G216" s="594" t="e">
        <f>G174</f>
        <v>#REF!</v>
      </c>
      <c r="I216" s="594" t="e">
        <f>ROUND(G216*D216,4)</f>
        <v>#REF!</v>
      </c>
    </row>
    <row r="217" spans="1:9">
      <c r="A217" s="590" t="s">
        <v>555</v>
      </c>
      <c r="B217" s="591" t="s">
        <v>704</v>
      </c>
      <c r="C217" s="590" t="s">
        <v>705</v>
      </c>
      <c r="D217" s="592">
        <v>0.95001000000000002</v>
      </c>
      <c r="E217" s="590" t="s">
        <v>408</v>
      </c>
      <c r="G217" s="594" t="e">
        <f>G135</f>
        <v>#REF!</v>
      </c>
      <c r="I217" s="594" t="e">
        <f>ROUND(G217*D217,4)</f>
        <v>#REF!</v>
      </c>
    </row>
    <row r="218" spans="1:9">
      <c r="A218" s="590" t="s">
        <v>558</v>
      </c>
      <c r="B218" s="591" t="s">
        <v>720</v>
      </c>
      <c r="C218" s="590" t="s">
        <v>705</v>
      </c>
      <c r="D218" s="592">
        <v>0.55130999999999997</v>
      </c>
      <c r="E218" s="590" t="s">
        <v>408</v>
      </c>
      <c r="G218" s="594" t="e">
        <f>G217</f>
        <v>#REF!</v>
      </c>
      <c r="I218" s="594" t="e">
        <f>ROUND(G218*D218,4)</f>
        <v>#REF!</v>
      </c>
    </row>
    <row r="219" spans="1:9">
      <c r="A219" s="590" t="s">
        <v>560</v>
      </c>
      <c r="B219" s="591" t="s">
        <v>721</v>
      </c>
      <c r="C219" s="590" t="s">
        <v>705</v>
      </c>
      <c r="D219" s="592">
        <v>0.55130999999999997</v>
      </c>
      <c r="E219" s="590" t="s">
        <v>408</v>
      </c>
      <c r="G219" s="594" t="e">
        <f>G218</f>
        <v>#REF!</v>
      </c>
      <c r="I219" s="594" t="e">
        <f>ROUND(G219*D219,4)</f>
        <v>#REF!</v>
      </c>
    </row>
    <row r="220" spans="1:9">
      <c r="A220" s="590" t="s">
        <v>570</v>
      </c>
      <c r="B220" s="591" t="s">
        <v>706</v>
      </c>
      <c r="C220" s="590" t="s">
        <v>707</v>
      </c>
      <c r="D220" s="592">
        <v>0.28215000000000001</v>
      </c>
      <c r="E220" s="590" t="s">
        <v>408</v>
      </c>
      <c r="G220" s="594" t="e">
        <f>G216</f>
        <v>#REF!</v>
      </c>
      <c r="I220" s="594" t="e">
        <f>ROUND(G220*D220,4)</f>
        <v>#REF!</v>
      </c>
    </row>
    <row r="221" spans="1:9" ht="15" thickBot="1">
      <c r="A221" s="589"/>
      <c r="B221" s="589"/>
      <c r="C221" s="912" t="s">
        <v>690</v>
      </c>
      <c r="D221" s="912"/>
      <c r="E221" s="912"/>
      <c r="F221" s="912"/>
      <c r="G221" s="912"/>
      <c r="H221" s="589"/>
      <c r="I221" s="598" t="e">
        <f>ROUND(SUM(I216:I220),4)</f>
        <v>#REF!</v>
      </c>
    </row>
    <row r="222" spans="1:9" ht="15" thickBot="1">
      <c r="A222" s="917" t="s">
        <v>691</v>
      </c>
      <c r="B222" s="917"/>
      <c r="C222" s="918" t="s">
        <v>465</v>
      </c>
      <c r="D222" s="918" t="s">
        <v>486</v>
      </c>
      <c r="E222" s="918" t="s">
        <v>224</v>
      </c>
      <c r="F222" s="918"/>
      <c r="G222" s="918"/>
      <c r="I222" s="912" t="s">
        <v>678</v>
      </c>
    </row>
    <row r="223" spans="1:9" ht="15" thickBot="1">
      <c r="A223" s="917"/>
      <c r="B223" s="917"/>
      <c r="C223" s="918"/>
      <c r="D223" s="918"/>
      <c r="E223" s="587" t="s">
        <v>692</v>
      </c>
      <c r="F223" s="587" t="s">
        <v>693</v>
      </c>
      <c r="G223" s="587" t="s">
        <v>694</v>
      </c>
      <c r="H223" s="589"/>
      <c r="I223" s="912"/>
    </row>
    <row r="224" spans="1:9" ht="27.6">
      <c r="A224" s="590" t="s">
        <v>553</v>
      </c>
      <c r="B224" s="591" t="s">
        <v>719</v>
      </c>
      <c r="C224" s="592">
        <v>8.4999999999999995E-4</v>
      </c>
      <c r="D224" s="590" t="s">
        <v>378</v>
      </c>
      <c r="E224" s="590" t="s">
        <v>711</v>
      </c>
      <c r="F224" s="590" t="s">
        <v>712</v>
      </c>
      <c r="G224" s="590" t="s">
        <v>713</v>
      </c>
    </row>
    <row r="225" spans="1:9">
      <c r="A225" s="590" t="s">
        <v>555</v>
      </c>
      <c r="B225" s="591" t="s">
        <v>704</v>
      </c>
      <c r="C225" s="592">
        <v>0.95001000000000002</v>
      </c>
      <c r="D225" s="590" t="s">
        <v>378</v>
      </c>
      <c r="E225" s="590" t="s">
        <v>708</v>
      </c>
      <c r="F225" s="590" t="s">
        <v>709</v>
      </c>
      <c r="G225" s="590" t="s">
        <v>710</v>
      </c>
    </row>
    <row r="226" spans="1:9">
      <c r="A226" s="590" t="s">
        <v>558</v>
      </c>
      <c r="B226" s="591" t="s">
        <v>720</v>
      </c>
      <c r="C226" s="592">
        <v>0.55130999999999997</v>
      </c>
      <c r="D226" s="590" t="s">
        <v>378</v>
      </c>
      <c r="E226" s="590" t="s">
        <v>708</v>
      </c>
      <c r="F226" s="590" t="s">
        <v>709</v>
      </c>
      <c r="G226" s="590" t="s">
        <v>710</v>
      </c>
    </row>
    <row r="227" spans="1:9">
      <c r="A227" s="590" t="s">
        <v>560</v>
      </c>
      <c r="B227" s="591" t="s">
        <v>721</v>
      </c>
      <c r="C227" s="592">
        <v>0.55130999999999997</v>
      </c>
      <c r="D227" s="590" t="s">
        <v>378</v>
      </c>
      <c r="E227" s="590" t="s">
        <v>708</v>
      </c>
      <c r="F227" s="590" t="s">
        <v>709</v>
      </c>
      <c r="G227" s="590" t="s">
        <v>710</v>
      </c>
    </row>
    <row r="228" spans="1:9">
      <c r="A228" s="590" t="s">
        <v>570</v>
      </c>
      <c r="B228" s="591" t="s">
        <v>706</v>
      </c>
      <c r="C228" s="592">
        <v>0.28215000000000001</v>
      </c>
      <c r="D228" s="590" t="s">
        <v>378</v>
      </c>
      <c r="E228" s="590" t="s">
        <v>711</v>
      </c>
      <c r="F228" s="590" t="s">
        <v>712</v>
      </c>
      <c r="G228" s="590" t="s">
        <v>713</v>
      </c>
    </row>
    <row r="229" spans="1:9">
      <c r="C229" s="913" t="s">
        <v>699</v>
      </c>
      <c r="D229" s="913"/>
      <c r="E229" s="913"/>
      <c r="F229" s="913"/>
      <c r="G229" s="913"/>
    </row>
    <row r="230" spans="1:9" ht="15" thickBot="1">
      <c r="A230" s="601"/>
      <c r="B230" s="601"/>
      <c r="C230" s="601"/>
      <c r="D230" s="601"/>
      <c r="E230" s="919" t="s">
        <v>700</v>
      </c>
      <c r="F230" s="919"/>
      <c r="G230" s="919"/>
      <c r="H230" s="601"/>
      <c r="I230" s="602" t="e">
        <f>ROUND(I221+I214,2)</f>
        <v>#REF!</v>
      </c>
    </row>
    <row r="231" spans="1:9" ht="15" thickTop="1"/>
    <row r="233" spans="1:9" s="580" customFormat="1" ht="21.6" thickBot="1">
      <c r="A233" s="577" t="s">
        <v>654</v>
      </c>
      <c r="B233" s="578"/>
      <c r="C233" s="578"/>
      <c r="D233" s="578"/>
      <c r="E233" s="578"/>
      <c r="F233" s="578"/>
      <c r="G233" s="578"/>
      <c r="H233" s="578"/>
      <c r="I233" s="579" t="s">
        <v>655</v>
      </c>
    </row>
    <row r="234" spans="1:9" ht="18" thickTop="1">
      <c r="A234" s="581" t="s">
        <v>656</v>
      </c>
      <c r="D234" s="581" t="s">
        <v>657</v>
      </c>
    </row>
    <row r="235" spans="1:9" ht="15.6">
      <c r="A235" s="582" t="s">
        <v>658</v>
      </c>
      <c r="D235" s="582" t="s">
        <v>659</v>
      </c>
      <c r="G235" s="583" t="s">
        <v>660</v>
      </c>
      <c r="H235" s="603">
        <v>457.16</v>
      </c>
      <c r="I235" s="582" t="s">
        <v>408</v>
      </c>
    </row>
    <row r="236" spans="1:9" ht="16.2" thickBot="1">
      <c r="A236" s="585" t="s">
        <v>705</v>
      </c>
      <c r="B236" s="915" t="s">
        <v>722</v>
      </c>
      <c r="C236" s="915"/>
      <c r="D236" s="915"/>
      <c r="E236" s="915"/>
      <c r="F236" s="915"/>
      <c r="G236" s="915"/>
      <c r="H236" s="916" t="s">
        <v>663</v>
      </c>
      <c r="I236" s="916"/>
    </row>
    <row r="237" spans="1:9" ht="15" thickBot="1">
      <c r="A237" s="917" t="s">
        <v>664</v>
      </c>
      <c r="B237" s="917"/>
      <c r="C237" s="918" t="s">
        <v>465</v>
      </c>
      <c r="D237" s="918" t="s">
        <v>466</v>
      </c>
      <c r="E237" s="918"/>
      <c r="F237" s="918" t="s">
        <v>135</v>
      </c>
      <c r="G237" s="918"/>
      <c r="I237" s="588" t="s">
        <v>665</v>
      </c>
    </row>
    <row r="238" spans="1:9" ht="15" thickBot="1">
      <c r="A238" s="917"/>
      <c r="B238" s="917"/>
      <c r="C238" s="918"/>
      <c r="D238" s="587" t="s">
        <v>468</v>
      </c>
      <c r="E238" s="587" t="s">
        <v>469</v>
      </c>
      <c r="F238" s="587" t="s">
        <v>666</v>
      </c>
      <c r="G238" s="587" t="s">
        <v>667</v>
      </c>
      <c r="H238" s="589"/>
      <c r="I238" s="587" t="s">
        <v>668</v>
      </c>
    </row>
    <row r="239" spans="1:9">
      <c r="A239" s="590" t="s">
        <v>261</v>
      </c>
      <c r="B239" s="591" t="s">
        <v>496</v>
      </c>
      <c r="C239" s="592">
        <v>3</v>
      </c>
      <c r="D239" s="593">
        <v>0.86</v>
      </c>
      <c r="E239" s="593">
        <v>0.14000000000000001</v>
      </c>
      <c r="F239" s="594" t="e">
        <f>VLOOKUP(A239,EQ,10,FALSE)</f>
        <v>#REF!</v>
      </c>
      <c r="G239" s="594" t="e">
        <f>VLOOKUP(A239,EQ,11,FALSE)</f>
        <v>#REF!</v>
      </c>
      <c r="I239" s="594" t="e">
        <f>ROUND(C239*(D239*F239+E239*G239),4)</f>
        <v>#REF!</v>
      </c>
    </row>
    <row r="240" spans="1:9" ht="15" thickBot="1">
      <c r="A240" s="589"/>
      <c r="B240" s="589"/>
      <c r="C240" s="589"/>
      <c r="D240" s="589"/>
      <c r="E240" s="589"/>
      <c r="F240" s="589"/>
      <c r="G240" s="595" t="s">
        <v>669</v>
      </c>
      <c r="H240" s="589"/>
      <c r="I240" s="596" t="e">
        <f>I239</f>
        <v>#REF!</v>
      </c>
    </row>
    <row r="241" spans="1:9" ht="15" thickBot="1">
      <c r="A241" s="586" t="s">
        <v>670</v>
      </c>
      <c r="B241" s="589"/>
      <c r="C241" s="587" t="s">
        <v>465</v>
      </c>
      <c r="D241" s="587" t="s">
        <v>486</v>
      </c>
      <c r="E241" s="589"/>
      <c r="F241" s="587" t="s">
        <v>135</v>
      </c>
      <c r="G241" s="912" t="s">
        <v>671</v>
      </c>
      <c r="H241" s="912"/>
      <c r="I241" s="912"/>
    </row>
    <row r="242" spans="1:9">
      <c r="C242" s="913" t="s">
        <v>672</v>
      </c>
      <c r="D242" s="913"/>
      <c r="E242" s="913"/>
      <c r="F242" s="913"/>
      <c r="G242" s="913"/>
      <c r="I242" s="594"/>
    </row>
    <row r="243" spans="1:9" ht="15" thickBot="1">
      <c r="A243" s="589"/>
      <c r="B243" s="589"/>
      <c r="C243" s="912" t="s">
        <v>673</v>
      </c>
      <c r="D243" s="912"/>
      <c r="E243" s="912"/>
      <c r="F243" s="912"/>
      <c r="G243" s="912"/>
      <c r="H243" s="589"/>
      <c r="I243" s="598" t="e">
        <f>I240</f>
        <v>#REF!</v>
      </c>
    </row>
    <row r="244" spans="1:9">
      <c r="C244" s="913" t="s">
        <v>674</v>
      </c>
      <c r="D244" s="913"/>
      <c r="E244" s="913"/>
      <c r="F244" s="913"/>
      <c r="G244" s="913"/>
      <c r="I244" s="599" t="e">
        <f>ROUND(I243/H235,4)</f>
        <v>#REF!</v>
      </c>
    </row>
    <row r="245" spans="1:9">
      <c r="G245" s="597" t="s">
        <v>675</v>
      </c>
      <c r="I245" s="600" t="s">
        <v>557</v>
      </c>
    </row>
    <row r="246" spans="1:9" ht="15" thickBot="1">
      <c r="A246" s="589"/>
      <c r="B246" s="589"/>
      <c r="C246" s="589"/>
      <c r="D246" s="589"/>
      <c r="E246" s="589"/>
      <c r="F246" s="589"/>
      <c r="G246" s="595" t="s">
        <v>676</v>
      </c>
      <c r="H246" s="589"/>
      <c r="I246" s="598" t="s">
        <v>557</v>
      </c>
    </row>
    <row r="247" spans="1:9" ht="15" thickBot="1">
      <c r="A247" s="586" t="s">
        <v>677</v>
      </c>
      <c r="B247" s="589"/>
      <c r="C247" s="587" t="s">
        <v>465</v>
      </c>
      <c r="D247" s="587" t="s">
        <v>486</v>
      </c>
      <c r="E247" s="589"/>
      <c r="F247" s="587" t="s">
        <v>487</v>
      </c>
      <c r="G247" s="912" t="s">
        <v>678</v>
      </c>
      <c r="H247" s="912"/>
      <c r="I247" s="912"/>
    </row>
    <row r="248" spans="1:9" ht="15" thickBot="1">
      <c r="A248" s="589"/>
      <c r="B248" s="589"/>
      <c r="C248" s="912" t="s">
        <v>679</v>
      </c>
      <c r="D248" s="912"/>
      <c r="E248" s="912"/>
      <c r="F248" s="912"/>
      <c r="G248" s="912"/>
      <c r="H248" s="589"/>
      <c r="I248" s="596"/>
    </row>
    <row r="249" spans="1:9" ht="15" thickBot="1">
      <c r="A249" s="586" t="s">
        <v>680</v>
      </c>
      <c r="B249" s="589"/>
      <c r="C249" s="587" t="s">
        <v>465</v>
      </c>
      <c r="D249" s="587" t="s">
        <v>486</v>
      </c>
      <c r="E249" s="589"/>
      <c r="F249" s="587" t="s">
        <v>678</v>
      </c>
      <c r="G249" s="912" t="s">
        <v>678</v>
      </c>
      <c r="H249" s="912"/>
      <c r="I249" s="912"/>
    </row>
    <row r="250" spans="1:9" ht="15" thickBot="1">
      <c r="A250" s="589"/>
      <c r="B250" s="589"/>
      <c r="C250" s="912" t="s">
        <v>687</v>
      </c>
      <c r="D250" s="912"/>
      <c r="E250" s="912"/>
      <c r="F250" s="912"/>
      <c r="G250" s="912"/>
      <c r="H250" s="589"/>
      <c r="I250" s="596"/>
    </row>
    <row r="251" spans="1:9" ht="15" thickBot="1">
      <c r="A251" s="589"/>
      <c r="B251" s="589"/>
      <c r="C251" s="589"/>
      <c r="D251" s="589"/>
      <c r="E251" s="589"/>
      <c r="F251" s="589"/>
      <c r="G251" s="595" t="s">
        <v>688</v>
      </c>
      <c r="H251" s="589"/>
      <c r="I251" s="598" t="e">
        <f>I244</f>
        <v>#REF!</v>
      </c>
    </row>
    <row r="252" spans="1:9" ht="15" thickBot="1">
      <c r="A252" s="586" t="s">
        <v>689</v>
      </c>
      <c r="B252" s="589"/>
      <c r="C252" s="587" t="s">
        <v>381</v>
      </c>
      <c r="D252" s="587" t="s">
        <v>465</v>
      </c>
      <c r="E252" s="587" t="s">
        <v>486</v>
      </c>
      <c r="F252" s="589"/>
      <c r="G252" s="587" t="s">
        <v>678</v>
      </c>
      <c r="H252" s="912" t="s">
        <v>678</v>
      </c>
      <c r="I252" s="912"/>
    </row>
    <row r="253" spans="1:9" ht="15" thickBot="1">
      <c r="A253" s="589"/>
      <c r="B253" s="589"/>
      <c r="C253" s="912" t="s">
        <v>690</v>
      </c>
      <c r="D253" s="912"/>
      <c r="E253" s="912"/>
      <c r="F253" s="912"/>
      <c r="G253" s="912"/>
      <c r="H253" s="589"/>
      <c r="I253" s="598"/>
    </row>
    <row r="254" spans="1:9" ht="15" thickBot="1">
      <c r="A254" s="917" t="s">
        <v>691</v>
      </c>
      <c r="B254" s="917"/>
      <c r="C254" s="918" t="s">
        <v>465</v>
      </c>
      <c r="D254" s="918" t="s">
        <v>486</v>
      </c>
      <c r="E254" s="918" t="s">
        <v>224</v>
      </c>
      <c r="F254" s="918"/>
      <c r="G254" s="918"/>
      <c r="I254" s="912" t="s">
        <v>678</v>
      </c>
    </row>
    <row r="255" spans="1:9" ht="15" thickBot="1">
      <c r="A255" s="917"/>
      <c r="B255" s="917"/>
      <c r="C255" s="918"/>
      <c r="D255" s="918"/>
      <c r="E255" s="587" t="s">
        <v>692</v>
      </c>
      <c r="F255" s="587" t="s">
        <v>693</v>
      </c>
      <c r="G255" s="587" t="s">
        <v>694</v>
      </c>
      <c r="H255" s="589"/>
      <c r="I255" s="912"/>
    </row>
    <row r="256" spans="1:9">
      <c r="C256" s="913" t="s">
        <v>699</v>
      </c>
      <c r="D256" s="913"/>
      <c r="E256" s="913"/>
      <c r="F256" s="913"/>
      <c r="G256" s="913"/>
    </row>
    <row r="257" spans="1:9" ht="15" thickBot="1">
      <c r="A257" s="601"/>
      <c r="B257" s="601"/>
      <c r="C257" s="601"/>
      <c r="D257" s="601"/>
      <c r="E257" s="919" t="s">
        <v>700</v>
      </c>
      <c r="F257" s="919"/>
      <c r="G257" s="919"/>
      <c r="H257" s="601"/>
      <c r="I257" s="602" t="e">
        <f>ROUND(I251,2)</f>
        <v>#REF!</v>
      </c>
    </row>
    <row r="258" spans="1:9" ht="15" thickTop="1"/>
    <row r="260" spans="1:9" s="580" customFormat="1" ht="21.6" thickBot="1">
      <c r="A260" s="577" t="s">
        <v>654</v>
      </c>
      <c r="B260" s="578"/>
      <c r="C260" s="578"/>
      <c r="D260" s="578"/>
      <c r="E260" s="578"/>
      <c r="F260" s="578"/>
      <c r="G260" s="578"/>
      <c r="H260" s="578"/>
      <c r="I260" s="579" t="s">
        <v>655</v>
      </c>
    </row>
    <row r="261" spans="1:9" ht="18" thickTop="1">
      <c r="A261" s="581" t="s">
        <v>656</v>
      </c>
      <c r="D261" s="581" t="s">
        <v>657</v>
      </c>
    </row>
    <row r="262" spans="1:9" ht="15.6">
      <c r="A262" s="582" t="s">
        <v>658</v>
      </c>
      <c r="D262" s="582" t="s">
        <v>659</v>
      </c>
      <c r="G262" s="583" t="s">
        <v>660</v>
      </c>
      <c r="H262" s="603">
        <v>11.84</v>
      </c>
      <c r="I262" s="582" t="s">
        <v>408</v>
      </c>
    </row>
    <row r="263" spans="1:9" ht="16.2" thickBot="1">
      <c r="A263" s="585" t="s">
        <v>707</v>
      </c>
      <c r="B263" s="915" t="s">
        <v>723</v>
      </c>
      <c r="C263" s="915"/>
      <c r="D263" s="915"/>
      <c r="E263" s="915"/>
      <c r="F263" s="915"/>
      <c r="G263" s="915"/>
      <c r="H263" s="916" t="s">
        <v>663</v>
      </c>
      <c r="I263" s="916"/>
    </row>
    <row r="264" spans="1:9" ht="15" thickBot="1">
      <c r="A264" s="917" t="s">
        <v>664</v>
      </c>
      <c r="B264" s="917"/>
      <c r="C264" s="918" t="s">
        <v>465</v>
      </c>
      <c r="D264" s="918" t="s">
        <v>466</v>
      </c>
      <c r="E264" s="918"/>
      <c r="F264" s="918" t="s">
        <v>135</v>
      </c>
      <c r="G264" s="918"/>
      <c r="I264" s="588" t="s">
        <v>665</v>
      </c>
    </row>
    <row r="265" spans="1:9" ht="15" thickBot="1">
      <c r="A265" s="917"/>
      <c r="B265" s="917"/>
      <c r="C265" s="918"/>
      <c r="D265" s="587" t="s">
        <v>468</v>
      </c>
      <c r="E265" s="587" t="s">
        <v>469</v>
      </c>
      <c r="F265" s="587" t="s">
        <v>666</v>
      </c>
      <c r="G265" s="587" t="s">
        <v>667</v>
      </c>
      <c r="H265" s="589"/>
      <c r="I265" s="587" t="s">
        <v>668</v>
      </c>
    </row>
    <row r="266" spans="1:9">
      <c r="A266" s="590" t="s">
        <v>605</v>
      </c>
      <c r="B266" s="591" t="s">
        <v>606</v>
      </c>
      <c r="C266" s="592">
        <v>1</v>
      </c>
      <c r="D266" s="593">
        <v>1</v>
      </c>
      <c r="E266" s="593">
        <v>0</v>
      </c>
      <c r="F266" s="594" t="e">
        <f>VLOOKUP(A266,EQ,10,FALSE)</f>
        <v>#REF!</v>
      </c>
      <c r="G266" s="594" t="e">
        <f>VLOOKUP(A266,EQ,11,FALSE)</f>
        <v>#REF!</v>
      </c>
      <c r="I266" s="594" t="e">
        <f>ROUND(C266*(D266*F266+E266*G266),4)</f>
        <v>#REF!</v>
      </c>
    </row>
    <row r="267" spans="1:9" ht="15" thickBot="1">
      <c r="A267" s="589"/>
      <c r="B267" s="589"/>
      <c r="C267" s="589"/>
      <c r="D267" s="589"/>
      <c r="E267" s="589"/>
      <c r="F267" s="589"/>
      <c r="G267" s="595" t="s">
        <v>669</v>
      </c>
      <c r="H267" s="589"/>
      <c r="I267" s="596" t="e">
        <f>I266</f>
        <v>#REF!</v>
      </c>
    </row>
    <row r="268" spans="1:9" ht="15" thickBot="1">
      <c r="A268" s="586" t="s">
        <v>670</v>
      </c>
      <c r="B268" s="589"/>
      <c r="C268" s="587" t="s">
        <v>465</v>
      </c>
      <c r="D268" s="587" t="s">
        <v>486</v>
      </c>
      <c r="E268" s="589"/>
      <c r="F268" s="587" t="s">
        <v>135</v>
      </c>
      <c r="G268" s="912" t="s">
        <v>671</v>
      </c>
      <c r="H268" s="912"/>
      <c r="I268" s="912"/>
    </row>
    <row r="269" spans="1:9">
      <c r="A269" s="590">
        <v>88316</v>
      </c>
      <c r="B269" s="591" t="s">
        <v>549</v>
      </c>
      <c r="C269" s="592">
        <v>6</v>
      </c>
      <c r="D269" s="590" t="s">
        <v>85</v>
      </c>
      <c r="F269" s="594" t="e">
        <f>VLOOKUP(A269,SINAPI,5,FALSE)</f>
        <v>#REF!</v>
      </c>
      <c r="I269" s="594" t="e">
        <f>ROUND(C269*F269,4)</f>
        <v>#REF!</v>
      </c>
    </row>
    <row r="270" spans="1:9">
      <c r="C270" s="913" t="s">
        <v>672</v>
      </c>
      <c r="D270" s="913"/>
      <c r="E270" s="913"/>
      <c r="F270" s="913"/>
      <c r="G270" s="913"/>
      <c r="I270" s="594" t="e">
        <f>I269</f>
        <v>#REF!</v>
      </c>
    </row>
    <row r="271" spans="1:9" ht="15" thickBot="1">
      <c r="A271" s="589"/>
      <c r="B271" s="589"/>
      <c r="C271" s="912" t="s">
        <v>673</v>
      </c>
      <c r="D271" s="912"/>
      <c r="E271" s="912"/>
      <c r="F271" s="912"/>
      <c r="G271" s="912"/>
      <c r="H271" s="589"/>
      <c r="I271" s="598" t="e">
        <f>I270+I267</f>
        <v>#REF!</v>
      </c>
    </row>
    <row r="272" spans="1:9">
      <c r="C272" s="913" t="s">
        <v>674</v>
      </c>
      <c r="D272" s="913"/>
      <c r="E272" s="913"/>
      <c r="F272" s="913"/>
      <c r="G272" s="913"/>
      <c r="I272" s="599" t="e">
        <f>ROUND(I271/H262,4)</f>
        <v>#REF!</v>
      </c>
    </row>
    <row r="273" spans="1:10">
      <c r="G273" s="597" t="s">
        <v>675</v>
      </c>
      <c r="I273" s="600" t="s">
        <v>557</v>
      </c>
    </row>
    <row r="274" spans="1:10" ht="15" thickBot="1">
      <c r="A274" s="589"/>
      <c r="B274" s="589"/>
      <c r="C274" s="589"/>
      <c r="D274" s="589"/>
      <c r="E274" s="589"/>
      <c r="F274" s="589"/>
      <c r="G274" s="595" t="s">
        <v>676</v>
      </c>
      <c r="H274" s="589"/>
      <c r="I274" s="598" t="s">
        <v>557</v>
      </c>
    </row>
    <row r="275" spans="1:10" ht="15" thickBot="1">
      <c r="A275" s="586" t="s">
        <v>677</v>
      </c>
      <c r="B275" s="589"/>
      <c r="C275" s="587" t="s">
        <v>465</v>
      </c>
      <c r="D275" s="587" t="s">
        <v>486</v>
      </c>
      <c r="E275" s="589"/>
      <c r="F275" s="587" t="s">
        <v>487</v>
      </c>
      <c r="G275" s="912" t="s">
        <v>678</v>
      </c>
      <c r="H275" s="912"/>
      <c r="I275" s="912"/>
    </row>
    <row r="276" spans="1:10" ht="15" thickBot="1">
      <c r="A276" s="589"/>
      <c r="B276" s="589"/>
      <c r="C276" s="912" t="s">
        <v>679</v>
      </c>
      <c r="D276" s="912"/>
      <c r="E276" s="912"/>
      <c r="F276" s="912"/>
      <c r="G276" s="912"/>
      <c r="H276" s="589"/>
      <c r="I276" s="596"/>
    </row>
    <row r="277" spans="1:10" ht="15" thickBot="1">
      <c r="A277" s="586" t="s">
        <v>680</v>
      </c>
      <c r="B277" s="589"/>
      <c r="C277" s="587" t="s">
        <v>465</v>
      </c>
      <c r="D277" s="587" t="s">
        <v>486</v>
      </c>
      <c r="E277" s="589"/>
      <c r="F277" s="587" t="s">
        <v>678</v>
      </c>
      <c r="G277" s="912" t="s">
        <v>678</v>
      </c>
      <c r="H277" s="912"/>
      <c r="I277" s="912"/>
    </row>
    <row r="278" spans="1:10" ht="15" thickBot="1">
      <c r="A278" s="589"/>
      <c r="B278" s="589"/>
      <c r="C278" s="912" t="s">
        <v>687</v>
      </c>
      <c r="D278" s="912"/>
      <c r="E278" s="912"/>
      <c r="F278" s="912"/>
      <c r="G278" s="912"/>
      <c r="H278" s="589"/>
      <c r="I278" s="596"/>
    </row>
    <row r="279" spans="1:10" ht="15" thickBot="1">
      <c r="A279" s="589"/>
      <c r="B279" s="589"/>
      <c r="C279" s="589"/>
      <c r="D279" s="589"/>
      <c r="E279" s="589"/>
      <c r="F279" s="589"/>
      <c r="G279" s="595" t="s">
        <v>688</v>
      </c>
      <c r="H279" s="589"/>
      <c r="I279" s="598" t="e">
        <f>I272</f>
        <v>#REF!</v>
      </c>
    </row>
    <row r="280" spans="1:10" ht="15" thickBot="1">
      <c r="A280" s="586" t="s">
        <v>689</v>
      </c>
      <c r="B280" s="589"/>
      <c r="C280" s="587" t="s">
        <v>381</v>
      </c>
      <c r="D280" s="587" t="s">
        <v>465</v>
      </c>
      <c r="E280" s="587" t="s">
        <v>486</v>
      </c>
      <c r="F280" s="589"/>
      <c r="G280" s="587" t="s">
        <v>678</v>
      </c>
      <c r="H280" s="912" t="s">
        <v>678</v>
      </c>
      <c r="I280" s="912"/>
    </row>
    <row r="281" spans="1:10" ht="15" thickBot="1">
      <c r="A281" s="589"/>
      <c r="B281" s="589"/>
      <c r="C281" s="912" t="s">
        <v>690</v>
      </c>
      <c r="D281" s="912"/>
      <c r="E281" s="912"/>
      <c r="F281" s="912"/>
      <c r="G281" s="912"/>
      <c r="H281" s="589"/>
      <c r="I281" s="598"/>
    </row>
    <row r="282" spans="1:10" ht="15" thickBot="1">
      <c r="A282" s="917" t="s">
        <v>691</v>
      </c>
      <c r="B282" s="917"/>
      <c r="C282" s="918" t="s">
        <v>465</v>
      </c>
      <c r="D282" s="918" t="s">
        <v>486</v>
      </c>
      <c r="E282" s="918" t="s">
        <v>224</v>
      </c>
      <c r="F282" s="918"/>
      <c r="G282" s="918"/>
      <c r="I282" s="912" t="s">
        <v>678</v>
      </c>
    </row>
    <row r="283" spans="1:10" ht="15" thickBot="1">
      <c r="A283" s="917"/>
      <c r="B283" s="917"/>
      <c r="C283" s="918"/>
      <c r="D283" s="918"/>
      <c r="E283" s="587" t="s">
        <v>692</v>
      </c>
      <c r="F283" s="587" t="s">
        <v>693</v>
      </c>
      <c r="G283" s="587" t="s">
        <v>694</v>
      </c>
      <c r="H283" s="589"/>
      <c r="I283" s="912"/>
    </row>
    <row r="284" spans="1:10">
      <c r="C284" s="913" t="s">
        <v>699</v>
      </c>
      <c r="D284" s="913"/>
      <c r="E284" s="913"/>
      <c r="F284" s="913"/>
      <c r="G284" s="913"/>
    </row>
    <row r="285" spans="1:10" ht="15" thickBot="1">
      <c r="A285" s="601"/>
      <c r="B285" s="601"/>
      <c r="C285" s="601"/>
      <c r="D285" s="601"/>
      <c r="E285" s="919" t="s">
        <v>700</v>
      </c>
      <c r="F285" s="919"/>
      <c r="G285" s="919"/>
      <c r="H285" s="601"/>
      <c r="I285" s="602" t="e">
        <f>ROUND(I279,2)</f>
        <v>#REF!</v>
      </c>
    </row>
    <row r="286" spans="1:10" ht="15" thickTop="1">
      <c r="J286" t="s">
        <v>744</v>
      </c>
    </row>
    <row r="288" spans="1:10" s="580" customFormat="1" ht="21.6" thickBot="1">
      <c r="A288" s="577" t="s">
        <v>654</v>
      </c>
      <c r="B288" s="578"/>
      <c r="C288" s="578"/>
      <c r="D288" s="578"/>
      <c r="E288" s="578"/>
      <c r="F288" s="578"/>
      <c r="G288" s="578"/>
      <c r="H288" s="578"/>
      <c r="I288" s="579" t="s">
        <v>655</v>
      </c>
    </row>
    <row r="289" spans="1:9" ht="18" thickTop="1">
      <c r="A289" s="581" t="s">
        <v>656</v>
      </c>
      <c r="D289" s="581" t="s">
        <v>657</v>
      </c>
    </row>
    <row r="290" spans="1:9" ht="15.6">
      <c r="A290" s="582" t="s">
        <v>658</v>
      </c>
      <c r="D290" s="582" t="s">
        <v>659</v>
      </c>
      <c r="G290" s="583" t="s">
        <v>660</v>
      </c>
      <c r="H290" s="584">
        <v>1</v>
      </c>
      <c r="I290" s="582" t="s">
        <v>50</v>
      </c>
    </row>
    <row r="291" spans="1:9" ht="16.2" thickBot="1">
      <c r="A291" s="585" t="s">
        <v>724</v>
      </c>
      <c r="B291" s="915" t="s">
        <v>725</v>
      </c>
      <c r="C291" s="915"/>
      <c r="D291" s="915"/>
      <c r="E291" s="915"/>
      <c r="F291" s="915"/>
      <c r="G291" s="915"/>
      <c r="H291" s="916" t="s">
        <v>663</v>
      </c>
      <c r="I291" s="916"/>
    </row>
    <row r="292" spans="1:9" ht="15" thickBot="1">
      <c r="A292" s="917" t="s">
        <v>664</v>
      </c>
      <c r="B292" s="917"/>
      <c r="C292" s="918" t="s">
        <v>465</v>
      </c>
      <c r="D292" s="918" t="s">
        <v>466</v>
      </c>
      <c r="E292" s="918"/>
      <c r="F292" s="918" t="s">
        <v>135</v>
      </c>
      <c r="G292" s="918"/>
      <c r="I292" s="588" t="s">
        <v>665</v>
      </c>
    </row>
    <row r="293" spans="1:9" ht="15" thickBot="1">
      <c r="A293" s="917"/>
      <c r="B293" s="917"/>
      <c r="C293" s="918"/>
      <c r="D293" s="587" t="s">
        <v>468</v>
      </c>
      <c r="E293" s="587" t="s">
        <v>469</v>
      </c>
      <c r="F293" s="587" t="s">
        <v>666</v>
      </c>
      <c r="G293" s="587" t="s">
        <v>667</v>
      </c>
      <c r="H293" s="589"/>
      <c r="I293" s="587" t="s">
        <v>668</v>
      </c>
    </row>
    <row r="294" spans="1:9" ht="15" thickBot="1">
      <c r="A294" s="589"/>
      <c r="B294" s="589"/>
      <c r="C294" s="589"/>
      <c r="D294" s="589"/>
      <c r="E294" s="589"/>
      <c r="F294" s="589"/>
      <c r="G294" s="595" t="s">
        <v>669</v>
      </c>
      <c r="H294" s="589"/>
      <c r="I294" s="596"/>
    </row>
    <row r="295" spans="1:9" ht="15" thickBot="1">
      <c r="A295" s="586" t="s">
        <v>670</v>
      </c>
      <c r="B295" s="589"/>
      <c r="C295" s="587" t="s">
        <v>465</v>
      </c>
      <c r="D295" s="587" t="s">
        <v>486</v>
      </c>
      <c r="E295" s="589"/>
      <c r="F295" s="587" t="s">
        <v>135</v>
      </c>
      <c r="G295" s="912" t="s">
        <v>671</v>
      </c>
      <c r="H295" s="912"/>
      <c r="I295" s="912"/>
    </row>
    <row r="296" spans="1:9">
      <c r="C296" s="913" t="s">
        <v>672</v>
      </c>
      <c r="D296" s="913"/>
      <c r="E296" s="913"/>
      <c r="F296" s="913"/>
      <c r="G296" s="913"/>
      <c r="I296" s="594"/>
    </row>
    <row r="297" spans="1:9" ht="15" thickBot="1">
      <c r="A297" s="589"/>
      <c r="B297" s="589"/>
      <c r="C297" s="912" t="s">
        <v>673</v>
      </c>
      <c r="D297" s="912"/>
      <c r="E297" s="912"/>
      <c r="F297" s="912"/>
      <c r="G297" s="912"/>
      <c r="H297" s="589"/>
      <c r="I297" s="598"/>
    </row>
    <row r="298" spans="1:9">
      <c r="C298" s="913" t="s">
        <v>674</v>
      </c>
      <c r="D298" s="913"/>
      <c r="E298" s="913"/>
      <c r="F298" s="913"/>
      <c r="G298" s="913"/>
      <c r="I298" s="599"/>
    </row>
    <row r="299" spans="1:9">
      <c r="G299" s="597" t="s">
        <v>675</v>
      </c>
      <c r="I299" s="600" t="s">
        <v>557</v>
      </c>
    </row>
    <row r="300" spans="1:9" ht="15" thickBot="1">
      <c r="A300" s="589"/>
      <c r="B300" s="589"/>
      <c r="C300" s="589"/>
      <c r="D300" s="589"/>
      <c r="E300" s="589"/>
      <c r="F300" s="589"/>
      <c r="G300" s="595" t="s">
        <v>676</v>
      </c>
      <c r="H300" s="589"/>
      <c r="I300" s="598" t="s">
        <v>557</v>
      </c>
    </row>
    <row r="301" spans="1:9" ht="15" thickBot="1">
      <c r="A301" s="586" t="s">
        <v>677</v>
      </c>
      <c r="B301" s="589"/>
      <c r="C301" s="587" t="s">
        <v>465</v>
      </c>
      <c r="D301" s="587" t="s">
        <v>486</v>
      </c>
      <c r="E301" s="589"/>
      <c r="F301" s="587" t="s">
        <v>487</v>
      </c>
      <c r="G301" s="912" t="s">
        <v>678</v>
      </c>
      <c r="H301" s="912"/>
      <c r="I301" s="912"/>
    </row>
    <row r="302" spans="1:9" ht="15" thickBot="1">
      <c r="A302" s="589"/>
      <c r="B302" s="589"/>
      <c r="C302" s="912" t="s">
        <v>679</v>
      </c>
      <c r="D302" s="912"/>
      <c r="E302" s="912"/>
      <c r="F302" s="912"/>
      <c r="G302" s="912"/>
      <c r="H302" s="589"/>
      <c r="I302" s="596"/>
    </row>
    <row r="303" spans="1:9" ht="15" thickBot="1">
      <c r="A303" s="586" t="s">
        <v>680</v>
      </c>
      <c r="B303" s="589"/>
      <c r="C303" s="587" t="s">
        <v>465</v>
      </c>
      <c r="D303" s="587" t="s">
        <v>486</v>
      </c>
      <c r="E303" s="589"/>
      <c r="F303" s="587" t="s">
        <v>678</v>
      </c>
      <c r="G303" s="912" t="s">
        <v>678</v>
      </c>
      <c r="H303" s="912"/>
      <c r="I303" s="912"/>
    </row>
    <row r="304" spans="1:9">
      <c r="A304" s="590">
        <v>4805756</v>
      </c>
      <c r="B304" s="591" t="s">
        <v>726</v>
      </c>
      <c r="C304" s="592">
        <v>1.4484999999999999</v>
      </c>
      <c r="D304" s="590" t="s">
        <v>41</v>
      </c>
      <c r="F304" s="594" t="e">
        <f>I342</f>
        <v>#REF!</v>
      </c>
      <c r="I304" s="594" t="e">
        <f>ROUND(C304*F304,4)</f>
        <v>#REF!</v>
      </c>
    </row>
    <row r="305" spans="1:9">
      <c r="A305" s="590">
        <v>4805754</v>
      </c>
      <c r="B305" s="591" t="s">
        <v>727</v>
      </c>
      <c r="C305" s="592">
        <v>0.27</v>
      </c>
      <c r="D305" s="590" t="s">
        <v>38</v>
      </c>
      <c r="F305" s="594" t="e">
        <f>I370</f>
        <v>#REF!</v>
      </c>
      <c r="I305" s="594" t="e">
        <f>ROUND(C305*F305,4)</f>
        <v>#REF!</v>
      </c>
    </row>
    <row r="306" spans="1:9">
      <c r="A306" s="590">
        <v>4413996</v>
      </c>
      <c r="B306" s="591" t="s">
        <v>728</v>
      </c>
      <c r="C306" s="592">
        <v>2.8969999999999998</v>
      </c>
      <c r="D306" s="590" t="s">
        <v>41</v>
      </c>
      <c r="F306" s="594" t="e">
        <f>I413</f>
        <v>#REF!</v>
      </c>
      <c r="I306" s="594" t="e">
        <f>ROUND(C306*F306,4)</f>
        <v>#REF!</v>
      </c>
    </row>
    <row r="307" spans="1:9" ht="41.4">
      <c r="A307" s="590">
        <v>2004521</v>
      </c>
      <c r="B307" s="591" t="s">
        <v>729</v>
      </c>
      <c r="C307" s="592">
        <v>0.27</v>
      </c>
      <c r="D307" s="590" t="s">
        <v>38</v>
      </c>
      <c r="F307" s="594" t="e">
        <f>I441</f>
        <v>#REF!</v>
      </c>
      <c r="I307" s="594" t="e">
        <f>ROUND(C307*F307,4)</f>
        <v>#REF!</v>
      </c>
    </row>
    <row r="308" spans="1:9" ht="15" thickBot="1">
      <c r="A308" s="589"/>
      <c r="B308" s="589"/>
      <c r="C308" s="912" t="s">
        <v>687</v>
      </c>
      <c r="D308" s="912"/>
      <c r="E308" s="912"/>
      <c r="F308" s="912"/>
      <c r="G308" s="912"/>
      <c r="H308" s="589"/>
      <c r="I308" s="596" t="e">
        <f>ROUND(SUM(I304:I307),4)</f>
        <v>#REF!</v>
      </c>
    </row>
    <row r="309" spans="1:9" ht="15" thickBot="1">
      <c r="A309" s="589"/>
      <c r="B309" s="589"/>
      <c r="C309" s="589"/>
      <c r="D309" s="589"/>
      <c r="E309" s="589"/>
      <c r="F309" s="589"/>
      <c r="G309" s="595" t="s">
        <v>688</v>
      </c>
      <c r="H309" s="589"/>
      <c r="I309" s="598" t="e">
        <f>I308</f>
        <v>#REF!</v>
      </c>
    </row>
    <row r="310" spans="1:9" ht="15" thickBot="1">
      <c r="A310" s="586" t="s">
        <v>689</v>
      </c>
      <c r="B310" s="589"/>
      <c r="C310" s="587" t="s">
        <v>381</v>
      </c>
      <c r="D310" s="587" t="s">
        <v>465</v>
      </c>
      <c r="E310" s="587" t="s">
        <v>486</v>
      </c>
      <c r="F310" s="589"/>
      <c r="G310" s="587" t="s">
        <v>678</v>
      </c>
      <c r="H310" s="912" t="s">
        <v>678</v>
      </c>
      <c r="I310" s="912"/>
    </row>
    <row r="311" spans="1:9" ht="15" thickBot="1">
      <c r="A311" s="589"/>
      <c r="B311" s="589"/>
      <c r="C311" s="912" t="s">
        <v>690</v>
      </c>
      <c r="D311" s="912"/>
      <c r="E311" s="912"/>
      <c r="F311" s="912"/>
      <c r="G311" s="912"/>
      <c r="H311" s="589"/>
      <c r="I311" s="598"/>
    </row>
    <row r="312" spans="1:9" ht="15" thickBot="1">
      <c r="A312" s="917" t="s">
        <v>691</v>
      </c>
      <c r="B312" s="917"/>
      <c r="C312" s="918" t="s">
        <v>465</v>
      </c>
      <c r="D312" s="918" t="s">
        <v>486</v>
      </c>
      <c r="E312" s="918" t="s">
        <v>224</v>
      </c>
      <c r="F312" s="918"/>
      <c r="G312" s="918"/>
      <c r="I312" s="912" t="s">
        <v>678</v>
      </c>
    </row>
    <row r="313" spans="1:9" ht="15" thickBot="1">
      <c r="A313" s="917"/>
      <c r="B313" s="917"/>
      <c r="C313" s="918"/>
      <c r="D313" s="918"/>
      <c r="E313" s="587" t="s">
        <v>692</v>
      </c>
      <c r="F313" s="587" t="s">
        <v>693</v>
      </c>
      <c r="G313" s="587" t="s">
        <v>694</v>
      </c>
      <c r="H313" s="589"/>
      <c r="I313" s="912"/>
    </row>
    <row r="314" spans="1:9">
      <c r="C314" s="913" t="s">
        <v>699</v>
      </c>
      <c r="D314" s="913"/>
      <c r="E314" s="913"/>
      <c r="F314" s="913"/>
      <c r="G314" s="913"/>
    </row>
    <row r="315" spans="1:9" ht="15" thickBot="1">
      <c r="A315" s="601"/>
      <c r="B315" s="601"/>
      <c r="C315" s="601"/>
      <c r="D315" s="601"/>
      <c r="E315" s="919" t="s">
        <v>700</v>
      </c>
      <c r="F315" s="919"/>
      <c r="G315" s="919"/>
      <c r="H315" s="601"/>
      <c r="I315" s="602" t="e">
        <f>I309</f>
        <v>#REF!</v>
      </c>
    </row>
    <row r="316" spans="1:9" ht="15" thickTop="1"/>
    <row r="318" spans="1:9" s="580" customFormat="1" ht="21.6" thickBot="1">
      <c r="A318" s="577" t="s">
        <v>654</v>
      </c>
      <c r="B318" s="578"/>
      <c r="C318" s="578"/>
      <c r="D318" s="578"/>
      <c r="E318" s="578"/>
      <c r="F318" s="578"/>
      <c r="G318" s="578"/>
      <c r="H318" s="578"/>
      <c r="I318" s="579" t="s">
        <v>655</v>
      </c>
    </row>
    <row r="319" spans="1:9" ht="18" thickTop="1">
      <c r="A319" s="581" t="s">
        <v>656</v>
      </c>
      <c r="D319" s="581" t="s">
        <v>657</v>
      </c>
    </row>
    <row r="320" spans="1:9" ht="15.6">
      <c r="A320" s="582" t="s">
        <v>658</v>
      </c>
      <c r="D320" s="582" t="s">
        <v>659</v>
      </c>
      <c r="G320" s="583" t="s">
        <v>660</v>
      </c>
      <c r="H320" s="584">
        <v>4.4444400000000002</v>
      </c>
      <c r="I320" s="582" t="s">
        <v>41</v>
      </c>
    </row>
    <row r="321" spans="1:9" ht="16.2" thickBot="1">
      <c r="A321" s="585" t="s">
        <v>730</v>
      </c>
      <c r="B321" s="915" t="s">
        <v>726</v>
      </c>
      <c r="C321" s="915"/>
      <c r="D321" s="915"/>
      <c r="E321" s="915"/>
      <c r="F321" s="915"/>
      <c r="G321" s="915"/>
      <c r="H321" s="916" t="s">
        <v>663</v>
      </c>
      <c r="I321" s="916"/>
    </row>
    <row r="322" spans="1:9" ht="15" thickBot="1">
      <c r="A322" s="917" t="s">
        <v>664</v>
      </c>
      <c r="B322" s="917"/>
      <c r="C322" s="918" t="s">
        <v>465</v>
      </c>
      <c r="D322" s="918" t="s">
        <v>466</v>
      </c>
      <c r="E322" s="918"/>
      <c r="F322" s="918" t="s">
        <v>135</v>
      </c>
      <c r="G322" s="918"/>
      <c r="I322" s="588" t="s">
        <v>665</v>
      </c>
    </row>
    <row r="323" spans="1:9" ht="15" thickBot="1">
      <c r="A323" s="917"/>
      <c r="B323" s="917"/>
      <c r="C323" s="918"/>
      <c r="D323" s="587" t="s">
        <v>468</v>
      </c>
      <c r="E323" s="587" t="s">
        <v>469</v>
      </c>
      <c r="F323" s="587" t="s">
        <v>666</v>
      </c>
      <c r="G323" s="587" t="s">
        <v>667</v>
      </c>
      <c r="H323" s="589"/>
      <c r="I323" s="587" t="s">
        <v>668</v>
      </c>
    </row>
    <row r="324" spans="1:9" ht="15" thickBot="1">
      <c r="A324" s="589"/>
      <c r="B324" s="589"/>
      <c r="C324" s="589"/>
      <c r="D324" s="589"/>
      <c r="E324" s="589"/>
      <c r="F324" s="589"/>
      <c r="G324" s="595" t="s">
        <v>669</v>
      </c>
      <c r="H324" s="589"/>
      <c r="I324" s="596"/>
    </row>
    <row r="325" spans="1:9" ht="15" thickBot="1">
      <c r="A325" s="586" t="s">
        <v>670</v>
      </c>
      <c r="B325" s="589"/>
      <c r="C325" s="587" t="s">
        <v>465</v>
      </c>
      <c r="D325" s="587" t="s">
        <v>486</v>
      </c>
      <c r="E325" s="589"/>
      <c r="F325" s="587" t="s">
        <v>135</v>
      </c>
      <c r="G325" s="912" t="s">
        <v>671</v>
      </c>
      <c r="H325" s="912"/>
      <c r="I325" s="912"/>
    </row>
    <row r="326" spans="1:9">
      <c r="A326" s="590">
        <v>88316</v>
      </c>
      <c r="B326" s="591" t="s">
        <v>549</v>
      </c>
      <c r="C326" s="592">
        <v>1</v>
      </c>
      <c r="D326" s="590" t="s">
        <v>85</v>
      </c>
      <c r="F326" s="594" t="e">
        <f>VLOOKUP(A326,SINAPI,5,FALSE)</f>
        <v>#REF!</v>
      </c>
      <c r="I326" s="594" t="e">
        <f>ROUND(C326*F326,4)</f>
        <v>#REF!</v>
      </c>
    </row>
    <row r="327" spans="1:9">
      <c r="C327" s="913" t="s">
        <v>672</v>
      </c>
      <c r="D327" s="913"/>
      <c r="E327" s="913"/>
      <c r="F327" s="913"/>
      <c r="G327" s="913"/>
      <c r="I327" s="594" t="e">
        <f>I326</f>
        <v>#REF!</v>
      </c>
    </row>
    <row r="328" spans="1:9" ht="15" thickBot="1">
      <c r="A328" s="589"/>
      <c r="B328" s="589"/>
      <c r="C328" s="912" t="s">
        <v>673</v>
      </c>
      <c r="D328" s="912"/>
      <c r="E328" s="912"/>
      <c r="F328" s="912"/>
      <c r="G328" s="912"/>
      <c r="H328" s="589"/>
      <c r="I328" s="598" t="e">
        <f>I327</f>
        <v>#REF!</v>
      </c>
    </row>
    <row r="329" spans="1:9">
      <c r="C329" s="913" t="s">
        <v>674</v>
      </c>
      <c r="D329" s="913"/>
      <c r="E329" s="913"/>
      <c r="F329" s="913"/>
      <c r="G329" s="913"/>
      <c r="I329" s="599" t="e">
        <f>ROUND(I328/H320,4)</f>
        <v>#REF!</v>
      </c>
    </row>
    <row r="330" spans="1:9">
      <c r="G330" s="597" t="s">
        <v>675</v>
      </c>
      <c r="I330" s="600" t="s">
        <v>557</v>
      </c>
    </row>
    <row r="331" spans="1:9" ht="15" thickBot="1">
      <c r="A331" s="589"/>
      <c r="B331" s="589"/>
      <c r="C331" s="589"/>
      <c r="D331" s="589"/>
      <c r="E331" s="589"/>
      <c r="F331" s="589"/>
      <c r="G331" s="595" t="s">
        <v>676</v>
      </c>
      <c r="H331" s="589"/>
      <c r="I331" s="598" t="s">
        <v>557</v>
      </c>
    </row>
    <row r="332" spans="1:9" ht="15" thickBot="1">
      <c r="A332" s="586" t="s">
        <v>677</v>
      </c>
      <c r="B332" s="589"/>
      <c r="C332" s="587" t="s">
        <v>465</v>
      </c>
      <c r="D332" s="587" t="s">
        <v>486</v>
      </c>
      <c r="E332" s="589"/>
      <c r="F332" s="587" t="s">
        <v>487</v>
      </c>
      <c r="G332" s="912" t="s">
        <v>678</v>
      </c>
      <c r="H332" s="912"/>
      <c r="I332" s="912"/>
    </row>
    <row r="333" spans="1:9" ht="15" thickBot="1">
      <c r="A333" s="589"/>
      <c r="B333" s="589"/>
      <c r="C333" s="912" t="s">
        <v>679</v>
      </c>
      <c r="D333" s="912"/>
      <c r="E333" s="912"/>
      <c r="F333" s="912"/>
      <c r="G333" s="912"/>
      <c r="H333" s="589"/>
      <c r="I333" s="596"/>
    </row>
    <row r="334" spans="1:9" ht="15" thickBot="1">
      <c r="A334" s="586" t="s">
        <v>680</v>
      </c>
      <c r="B334" s="589"/>
      <c r="C334" s="587" t="s">
        <v>465</v>
      </c>
      <c r="D334" s="587" t="s">
        <v>486</v>
      </c>
      <c r="E334" s="589"/>
      <c r="F334" s="587" t="s">
        <v>678</v>
      </c>
      <c r="G334" s="912" t="s">
        <v>678</v>
      </c>
      <c r="H334" s="912"/>
      <c r="I334" s="912"/>
    </row>
    <row r="335" spans="1:9" ht="15" thickBot="1">
      <c r="A335" s="589"/>
      <c r="B335" s="589"/>
      <c r="C335" s="912" t="s">
        <v>687</v>
      </c>
      <c r="D335" s="912"/>
      <c r="E335" s="912"/>
      <c r="F335" s="912"/>
      <c r="G335" s="912"/>
      <c r="H335" s="589"/>
      <c r="I335" s="596"/>
    </row>
    <row r="336" spans="1:9" ht="15" thickBot="1">
      <c r="A336" s="589"/>
      <c r="B336" s="589"/>
      <c r="C336" s="589"/>
      <c r="D336" s="589"/>
      <c r="E336" s="589"/>
      <c r="F336" s="589"/>
      <c r="G336" s="595" t="s">
        <v>688</v>
      </c>
      <c r="H336" s="589"/>
      <c r="I336" s="598" t="e">
        <f>I329</f>
        <v>#REF!</v>
      </c>
    </row>
    <row r="337" spans="1:9" ht="15" thickBot="1">
      <c r="A337" s="586" t="s">
        <v>689</v>
      </c>
      <c r="B337" s="589"/>
      <c r="C337" s="587" t="s">
        <v>381</v>
      </c>
      <c r="D337" s="587" t="s">
        <v>465</v>
      </c>
      <c r="E337" s="587" t="s">
        <v>486</v>
      </c>
      <c r="F337" s="589"/>
      <c r="G337" s="587" t="s">
        <v>678</v>
      </c>
      <c r="H337" s="912" t="s">
        <v>678</v>
      </c>
      <c r="I337" s="912"/>
    </row>
    <row r="338" spans="1:9" ht="15" thickBot="1">
      <c r="A338" s="589"/>
      <c r="B338" s="589"/>
      <c r="C338" s="912" t="s">
        <v>690</v>
      </c>
      <c r="D338" s="912"/>
      <c r="E338" s="912"/>
      <c r="F338" s="912"/>
      <c r="G338" s="912"/>
      <c r="H338" s="589"/>
      <c r="I338" s="598"/>
    </row>
    <row r="339" spans="1:9" ht="15" thickBot="1">
      <c r="A339" s="917" t="s">
        <v>691</v>
      </c>
      <c r="B339" s="917"/>
      <c r="C339" s="918" t="s">
        <v>465</v>
      </c>
      <c r="D339" s="918" t="s">
        <v>486</v>
      </c>
      <c r="E339" s="918" t="s">
        <v>224</v>
      </c>
      <c r="F339" s="918"/>
      <c r="G339" s="918"/>
      <c r="I339" s="912" t="s">
        <v>678</v>
      </c>
    </row>
    <row r="340" spans="1:9" ht="15" thickBot="1">
      <c r="A340" s="917"/>
      <c r="B340" s="917"/>
      <c r="C340" s="918"/>
      <c r="D340" s="918"/>
      <c r="E340" s="587" t="s">
        <v>692</v>
      </c>
      <c r="F340" s="587" t="s">
        <v>693</v>
      </c>
      <c r="G340" s="587" t="s">
        <v>694</v>
      </c>
      <c r="H340" s="589"/>
      <c r="I340" s="912"/>
    </row>
    <row r="341" spans="1:9">
      <c r="C341" s="913" t="s">
        <v>699</v>
      </c>
      <c r="D341" s="913"/>
      <c r="E341" s="913"/>
      <c r="F341" s="913"/>
      <c r="G341" s="913"/>
    </row>
    <row r="342" spans="1:9" ht="15" thickBot="1">
      <c r="A342" s="601"/>
      <c r="B342" s="601"/>
      <c r="C342" s="601"/>
      <c r="D342" s="601"/>
      <c r="E342" s="919" t="s">
        <v>700</v>
      </c>
      <c r="F342" s="919"/>
      <c r="G342" s="919"/>
      <c r="H342" s="601"/>
      <c r="I342" s="602" t="e">
        <f>ROUND(I336,2)</f>
        <v>#REF!</v>
      </c>
    </row>
    <row r="343" spans="1:9" ht="15" thickTop="1"/>
    <row r="345" spans="1:9" s="580" customFormat="1" ht="21.6" thickBot="1">
      <c r="A345" s="577" t="s">
        <v>654</v>
      </c>
      <c r="B345" s="578"/>
      <c r="C345" s="578"/>
      <c r="D345" s="578"/>
      <c r="E345" s="578"/>
      <c r="F345" s="578"/>
      <c r="G345" s="578"/>
      <c r="H345" s="578"/>
      <c r="I345" s="579" t="s">
        <v>655</v>
      </c>
    </row>
    <row r="346" spans="1:9" ht="18" thickTop="1">
      <c r="A346" s="581" t="s">
        <v>656</v>
      </c>
      <c r="D346" s="581" t="s">
        <v>657</v>
      </c>
      <c r="G346" s="604" t="s">
        <v>609</v>
      </c>
      <c r="H346" s="605">
        <v>1.728E-2</v>
      </c>
    </row>
    <row r="347" spans="1:9" ht="15.6">
      <c r="A347" s="582" t="s">
        <v>658</v>
      </c>
      <c r="D347" s="582" t="s">
        <v>659</v>
      </c>
      <c r="G347" s="583" t="s">
        <v>660</v>
      </c>
      <c r="H347" s="584">
        <v>4.6687500000000002</v>
      </c>
      <c r="I347" s="582" t="s">
        <v>38</v>
      </c>
    </row>
    <row r="348" spans="1:9" ht="16.2" thickBot="1">
      <c r="A348" s="585" t="s">
        <v>731</v>
      </c>
      <c r="B348" s="915" t="s">
        <v>727</v>
      </c>
      <c r="C348" s="915"/>
      <c r="D348" s="915"/>
      <c r="E348" s="915"/>
      <c r="F348" s="915"/>
      <c r="G348" s="915"/>
      <c r="H348" s="916" t="s">
        <v>663</v>
      </c>
      <c r="I348" s="916"/>
    </row>
    <row r="349" spans="1:9" ht="15" thickBot="1">
      <c r="A349" s="917" t="s">
        <v>664</v>
      </c>
      <c r="B349" s="917"/>
      <c r="C349" s="918" t="s">
        <v>465</v>
      </c>
      <c r="D349" s="918" t="s">
        <v>466</v>
      </c>
      <c r="E349" s="918"/>
      <c r="F349" s="918" t="s">
        <v>135</v>
      </c>
      <c r="G349" s="918"/>
      <c r="I349" s="588" t="s">
        <v>665</v>
      </c>
    </row>
    <row r="350" spans="1:9" ht="15" thickBot="1">
      <c r="A350" s="917"/>
      <c r="B350" s="917"/>
      <c r="C350" s="918"/>
      <c r="D350" s="587" t="s">
        <v>468</v>
      </c>
      <c r="E350" s="587" t="s">
        <v>469</v>
      </c>
      <c r="F350" s="587" t="s">
        <v>666</v>
      </c>
      <c r="G350" s="587" t="s">
        <v>667</v>
      </c>
      <c r="H350" s="589"/>
      <c r="I350" s="587" t="s">
        <v>668</v>
      </c>
    </row>
    <row r="351" spans="1:9">
      <c r="A351" s="590" t="s">
        <v>598</v>
      </c>
      <c r="B351" s="591" t="s">
        <v>599</v>
      </c>
      <c r="C351" s="592">
        <v>1</v>
      </c>
      <c r="D351" s="593">
        <v>1</v>
      </c>
      <c r="E351" s="593">
        <v>0</v>
      </c>
      <c r="F351" s="594" t="e">
        <f>VLOOKUP(A351,EQ,10,FALSE)</f>
        <v>#REF!</v>
      </c>
      <c r="G351" s="594" t="e">
        <f>VLOOKUP(A351,EQ,11,FALSE)</f>
        <v>#REF!</v>
      </c>
      <c r="I351" s="594" t="e">
        <f>ROUND(C351*(D351*F351+E351*G351),4)</f>
        <v>#REF!</v>
      </c>
    </row>
    <row r="352" spans="1:9" ht="15" thickBot="1">
      <c r="A352" s="589"/>
      <c r="B352" s="589"/>
      <c r="C352" s="589"/>
      <c r="D352" s="589"/>
      <c r="E352" s="589"/>
      <c r="F352" s="589"/>
      <c r="G352" s="595" t="s">
        <v>669</v>
      </c>
      <c r="H352" s="589"/>
      <c r="I352" s="596" t="e">
        <f>I351</f>
        <v>#REF!</v>
      </c>
    </row>
    <row r="353" spans="1:9" ht="15" thickBot="1">
      <c r="A353" s="586" t="s">
        <v>670</v>
      </c>
      <c r="B353" s="589"/>
      <c r="C353" s="587" t="s">
        <v>465</v>
      </c>
      <c r="D353" s="587" t="s">
        <v>486</v>
      </c>
      <c r="E353" s="589"/>
      <c r="F353" s="587" t="s">
        <v>135</v>
      </c>
      <c r="G353" s="912" t="s">
        <v>671</v>
      </c>
      <c r="H353" s="912"/>
      <c r="I353" s="912"/>
    </row>
    <row r="354" spans="1:9">
      <c r="A354" s="590">
        <v>88316</v>
      </c>
      <c r="B354" s="591" t="s">
        <v>549</v>
      </c>
      <c r="C354" s="592">
        <v>1</v>
      </c>
      <c r="D354" s="590" t="s">
        <v>85</v>
      </c>
      <c r="F354" s="594" t="e">
        <f>VLOOKUP(A354,SINAPI,5,FALSE)</f>
        <v>#REF!</v>
      </c>
      <c r="I354" s="594" t="e">
        <f>ROUND(C354*F354,4)</f>
        <v>#REF!</v>
      </c>
    </row>
    <row r="355" spans="1:9">
      <c r="C355" s="913" t="s">
        <v>672</v>
      </c>
      <c r="D355" s="913"/>
      <c r="E355" s="913"/>
      <c r="F355" s="913"/>
      <c r="G355" s="913"/>
      <c r="I355" s="594" t="e">
        <f>I354</f>
        <v>#REF!</v>
      </c>
    </row>
    <row r="356" spans="1:9" ht="15" thickBot="1">
      <c r="A356" s="589"/>
      <c r="B356" s="589"/>
      <c r="C356" s="912" t="s">
        <v>673</v>
      </c>
      <c r="D356" s="912"/>
      <c r="E356" s="912"/>
      <c r="F356" s="912"/>
      <c r="G356" s="912"/>
      <c r="H356" s="589"/>
      <c r="I356" s="598" t="e">
        <f>I355+I352</f>
        <v>#REF!</v>
      </c>
    </row>
    <row r="357" spans="1:9">
      <c r="C357" s="913" t="s">
        <v>674</v>
      </c>
      <c r="D357" s="913"/>
      <c r="E357" s="913"/>
      <c r="F357" s="913"/>
      <c r="G357" s="913"/>
      <c r="I357" s="599" t="e">
        <f>ROUND(I356/H347,4)</f>
        <v>#REF!</v>
      </c>
    </row>
    <row r="358" spans="1:9">
      <c r="G358" s="597" t="s">
        <v>675</v>
      </c>
      <c r="I358" s="600" t="e">
        <f>ROUND(I357*H346,4)</f>
        <v>#REF!</v>
      </c>
    </row>
    <row r="359" spans="1:9" ht="15" thickBot="1">
      <c r="A359" s="589"/>
      <c r="B359" s="589"/>
      <c r="C359" s="589"/>
      <c r="D359" s="589"/>
      <c r="E359" s="589"/>
      <c r="F359" s="589"/>
      <c r="G359" s="595" t="s">
        <v>676</v>
      </c>
      <c r="H359" s="589"/>
      <c r="I359" s="598" t="s">
        <v>557</v>
      </c>
    </row>
    <row r="360" spans="1:9" ht="15" thickBot="1">
      <c r="A360" s="586" t="s">
        <v>677</v>
      </c>
      <c r="B360" s="589"/>
      <c r="C360" s="587" t="s">
        <v>465</v>
      </c>
      <c r="D360" s="587" t="s">
        <v>486</v>
      </c>
      <c r="E360" s="589"/>
      <c r="F360" s="587" t="s">
        <v>487</v>
      </c>
      <c r="G360" s="912" t="s">
        <v>678</v>
      </c>
      <c r="H360" s="912"/>
      <c r="I360" s="912"/>
    </row>
    <row r="361" spans="1:9" ht="15" thickBot="1">
      <c r="A361" s="589"/>
      <c r="B361" s="589"/>
      <c r="C361" s="912" t="s">
        <v>679</v>
      </c>
      <c r="D361" s="912"/>
      <c r="E361" s="912"/>
      <c r="F361" s="912"/>
      <c r="G361" s="912"/>
      <c r="H361" s="589"/>
      <c r="I361" s="596"/>
    </row>
    <row r="362" spans="1:9" ht="15" thickBot="1">
      <c r="A362" s="586" t="s">
        <v>680</v>
      </c>
      <c r="B362" s="589"/>
      <c r="C362" s="587" t="s">
        <v>465</v>
      </c>
      <c r="D362" s="587" t="s">
        <v>486</v>
      </c>
      <c r="E362" s="589"/>
      <c r="F362" s="587" t="s">
        <v>678</v>
      </c>
      <c r="G362" s="912" t="s">
        <v>678</v>
      </c>
      <c r="H362" s="912"/>
      <c r="I362" s="912"/>
    </row>
    <row r="363" spans="1:9" ht="15" thickBot="1">
      <c r="A363" s="589"/>
      <c r="B363" s="589"/>
      <c r="C363" s="912" t="s">
        <v>687</v>
      </c>
      <c r="D363" s="912"/>
      <c r="E363" s="912"/>
      <c r="F363" s="912"/>
      <c r="G363" s="912"/>
      <c r="H363" s="589"/>
      <c r="I363" s="596"/>
    </row>
    <row r="364" spans="1:9" ht="15" thickBot="1">
      <c r="A364" s="589"/>
      <c r="B364" s="589"/>
      <c r="C364" s="589"/>
      <c r="D364" s="589"/>
      <c r="E364" s="589"/>
      <c r="F364" s="589"/>
      <c r="G364" s="595" t="s">
        <v>688</v>
      </c>
      <c r="H364" s="589"/>
      <c r="I364" s="598" t="e">
        <f>I357+I358</f>
        <v>#REF!</v>
      </c>
    </row>
    <row r="365" spans="1:9" ht="15" thickBot="1">
      <c r="A365" s="586" t="s">
        <v>689</v>
      </c>
      <c r="B365" s="589"/>
      <c r="C365" s="587" t="s">
        <v>381</v>
      </c>
      <c r="D365" s="587" t="s">
        <v>465</v>
      </c>
      <c r="E365" s="587" t="s">
        <v>486</v>
      </c>
      <c r="F365" s="589"/>
      <c r="G365" s="587" t="s">
        <v>678</v>
      </c>
      <c r="H365" s="912" t="s">
        <v>678</v>
      </c>
      <c r="I365" s="912"/>
    </row>
    <row r="366" spans="1:9" ht="15" thickBot="1">
      <c r="A366" s="589"/>
      <c r="B366" s="589"/>
      <c r="C366" s="912" t="s">
        <v>690</v>
      </c>
      <c r="D366" s="912"/>
      <c r="E366" s="912"/>
      <c r="F366" s="912"/>
      <c r="G366" s="912"/>
      <c r="H366" s="589"/>
      <c r="I366" s="598"/>
    </row>
    <row r="367" spans="1:9" ht="15" thickBot="1">
      <c r="A367" s="917" t="s">
        <v>691</v>
      </c>
      <c r="B367" s="917"/>
      <c r="C367" s="918" t="s">
        <v>465</v>
      </c>
      <c r="D367" s="918" t="s">
        <v>486</v>
      </c>
      <c r="E367" s="918" t="s">
        <v>224</v>
      </c>
      <c r="F367" s="918"/>
      <c r="G367" s="918"/>
      <c r="I367" s="912" t="s">
        <v>678</v>
      </c>
    </row>
    <row r="368" spans="1:9" ht="15" thickBot="1">
      <c r="A368" s="917"/>
      <c r="B368" s="917"/>
      <c r="C368" s="918"/>
      <c r="D368" s="918"/>
      <c r="E368" s="587" t="s">
        <v>692</v>
      </c>
      <c r="F368" s="587" t="s">
        <v>693</v>
      </c>
      <c r="G368" s="587" t="s">
        <v>694</v>
      </c>
      <c r="H368" s="589"/>
      <c r="I368" s="912"/>
    </row>
    <row r="369" spans="1:9">
      <c r="C369" s="913" t="s">
        <v>699</v>
      </c>
      <c r="D369" s="913"/>
      <c r="E369" s="913"/>
      <c r="F369" s="913"/>
      <c r="G369" s="913"/>
    </row>
    <row r="370" spans="1:9" ht="15" thickBot="1">
      <c r="A370" s="601"/>
      <c r="B370" s="601"/>
      <c r="C370" s="601"/>
      <c r="D370" s="601"/>
      <c r="E370" s="919" t="s">
        <v>700</v>
      </c>
      <c r="F370" s="919"/>
      <c r="G370" s="919"/>
      <c r="H370" s="601"/>
      <c r="I370" s="602" t="e">
        <f>ROUND(I364,2)</f>
        <v>#REF!</v>
      </c>
    </row>
    <row r="371" spans="1:9" ht="15" thickTop="1"/>
    <row r="373" spans="1:9" s="580" customFormat="1" ht="21.6" thickBot="1">
      <c r="A373" s="577" t="s">
        <v>654</v>
      </c>
      <c r="B373" s="578"/>
      <c r="C373" s="578"/>
      <c r="D373" s="578"/>
      <c r="E373" s="578"/>
      <c r="F373" s="578"/>
      <c r="G373" s="578"/>
      <c r="H373" s="578"/>
      <c r="I373" s="579" t="s">
        <v>655</v>
      </c>
    </row>
    <row r="374" spans="1:9" ht="18" thickTop="1">
      <c r="A374" s="581" t="s">
        <v>656</v>
      </c>
      <c r="D374" s="581" t="s">
        <v>657</v>
      </c>
    </row>
    <row r="375" spans="1:9" ht="15.6">
      <c r="A375" s="582" t="s">
        <v>658</v>
      </c>
      <c r="D375" s="582" t="s">
        <v>659</v>
      </c>
      <c r="G375" s="583" t="s">
        <v>660</v>
      </c>
      <c r="H375" s="603">
        <v>50</v>
      </c>
      <c r="I375" s="582" t="s">
        <v>41</v>
      </c>
    </row>
    <row r="376" spans="1:9" ht="16.2" thickBot="1">
      <c r="A376" s="585" t="s">
        <v>732</v>
      </c>
      <c r="B376" s="915" t="s">
        <v>728</v>
      </c>
      <c r="C376" s="915"/>
      <c r="D376" s="915"/>
      <c r="E376" s="915"/>
      <c r="F376" s="915"/>
      <c r="G376" s="915"/>
      <c r="H376" s="916" t="s">
        <v>663</v>
      </c>
      <c r="I376" s="916"/>
    </row>
    <row r="377" spans="1:9" ht="15" thickBot="1">
      <c r="A377" s="917" t="s">
        <v>664</v>
      </c>
      <c r="B377" s="917"/>
      <c r="C377" s="918" t="s">
        <v>465</v>
      </c>
      <c r="D377" s="918" t="s">
        <v>466</v>
      </c>
      <c r="E377" s="918"/>
      <c r="F377" s="918" t="s">
        <v>135</v>
      </c>
      <c r="G377" s="918"/>
      <c r="I377" s="588" t="s">
        <v>665</v>
      </c>
    </row>
    <row r="378" spans="1:9" ht="15" thickBot="1">
      <c r="A378" s="917"/>
      <c r="B378" s="917"/>
      <c r="C378" s="918"/>
      <c r="D378" s="587" t="s">
        <v>468</v>
      </c>
      <c r="E378" s="587" t="s">
        <v>469</v>
      </c>
      <c r="F378" s="587" t="s">
        <v>666</v>
      </c>
      <c r="G378" s="587" t="s">
        <v>667</v>
      </c>
      <c r="H378" s="589"/>
      <c r="I378" s="587" t="s">
        <v>668</v>
      </c>
    </row>
    <row r="379" spans="1:9" ht="15" thickBot="1">
      <c r="A379" s="589"/>
      <c r="B379" s="589"/>
      <c r="C379" s="589"/>
      <c r="D379" s="589"/>
      <c r="E379" s="589"/>
      <c r="F379" s="589"/>
      <c r="G379" s="595" t="s">
        <v>669</v>
      </c>
      <c r="H379" s="589"/>
      <c r="I379" s="596"/>
    </row>
    <row r="380" spans="1:9" ht="15" thickBot="1">
      <c r="A380" s="586" t="s">
        <v>670</v>
      </c>
      <c r="B380" s="589"/>
      <c r="C380" s="587" t="s">
        <v>465</v>
      </c>
      <c r="D380" s="587" t="s">
        <v>486</v>
      </c>
      <c r="E380" s="589"/>
      <c r="F380" s="587" t="s">
        <v>135</v>
      </c>
      <c r="G380" s="912" t="s">
        <v>671</v>
      </c>
      <c r="H380" s="912"/>
      <c r="I380" s="912"/>
    </row>
    <row r="381" spans="1:9">
      <c r="A381" s="590">
        <v>88316</v>
      </c>
      <c r="B381" s="591" t="s">
        <v>549</v>
      </c>
      <c r="C381" s="592">
        <v>10</v>
      </c>
      <c r="D381" s="590" t="s">
        <v>85</v>
      </c>
      <c r="F381" s="594" t="e">
        <f>VLOOKUP(A381,SINAPI,5,FALSE)</f>
        <v>#REF!</v>
      </c>
      <c r="I381" s="594" t="e">
        <f>ROUND(C381*F381,4)</f>
        <v>#REF!</v>
      </c>
    </row>
    <row r="382" spans="1:9">
      <c r="C382" s="913" t="s">
        <v>672</v>
      </c>
      <c r="D382" s="913"/>
      <c r="E382" s="913"/>
      <c r="F382" s="913"/>
      <c r="G382" s="913"/>
      <c r="I382" s="594" t="e">
        <f>I381</f>
        <v>#REF!</v>
      </c>
    </row>
    <row r="383" spans="1:9" ht="15" thickBot="1">
      <c r="A383" s="589"/>
      <c r="B383" s="589"/>
      <c r="C383" s="912" t="s">
        <v>673</v>
      </c>
      <c r="D383" s="912"/>
      <c r="E383" s="912"/>
      <c r="F383" s="912"/>
      <c r="G383" s="912"/>
      <c r="H383" s="589"/>
      <c r="I383" s="598" t="e">
        <f>I382</f>
        <v>#REF!</v>
      </c>
    </row>
    <row r="384" spans="1:9">
      <c r="C384" s="913" t="s">
        <v>674</v>
      </c>
      <c r="D384" s="913"/>
      <c r="E384" s="913"/>
      <c r="F384" s="913"/>
      <c r="G384" s="913"/>
      <c r="I384" s="599" t="e">
        <f>ROUND(I383/H375,4)</f>
        <v>#REF!</v>
      </c>
    </row>
    <row r="385" spans="1:9">
      <c r="G385" s="597" t="s">
        <v>675</v>
      </c>
      <c r="I385" s="600" t="s">
        <v>557</v>
      </c>
    </row>
    <row r="386" spans="1:9" ht="15" thickBot="1">
      <c r="A386" s="589"/>
      <c r="B386" s="589"/>
      <c r="C386" s="589"/>
      <c r="D386" s="589"/>
      <c r="E386" s="589"/>
      <c r="F386" s="589"/>
      <c r="G386" s="595" t="s">
        <v>676</v>
      </c>
      <c r="H386" s="589"/>
      <c r="I386" s="598" t="s">
        <v>557</v>
      </c>
    </row>
    <row r="387" spans="1:9" ht="15" thickBot="1">
      <c r="A387" s="586" t="s">
        <v>677</v>
      </c>
      <c r="B387" s="589"/>
      <c r="C387" s="587" t="s">
        <v>465</v>
      </c>
      <c r="D387" s="587" t="s">
        <v>486</v>
      </c>
      <c r="E387" s="589"/>
      <c r="F387" s="587" t="s">
        <v>487</v>
      </c>
      <c r="G387" s="912" t="s">
        <v>678</v>
      </c>
      <c r="H387" s="912"/>
      <c r="I387" s="912"/>
    </row>
    <row r="388" spans="1:9">
      <c r="A388" s="590" t="s">
        <v>564</v>
      </c>
      <c r="B388" s="591" t="s">
        <v>565</v>
      </c>
      <c r="C388" s="592">
        <v>0.06</v>
      </c>
      <c r="D388" s="590" t="s">
        <v>550</v>
      </c>
      <c r="F388" s="594" t="e">
        <f>VLOOKUP(A388,MAT,4,FALSE)</f>
        <v>#REF!</v>
      </c>
      <c r="I388" s="594" t="e">
        <f>ROUND(C388*F388,4)</f>
        <v>#REF!</v>
      </c>
    </row>
    <row r="389" spans="1:9">
      <c r="A389" s="590" t="s">
        <v>566</v>
      </c>
      <c r="B389" s="591" t="s">
        <v>567</v>
      </c>
      <c r="C389" s="592">
        <v>0.2</v>
      </c>
      <c r="D389" s="590" t="s">
        <v>550</v>
      </c>
      <c r="F389" s="594" t="e">
        <f>VLOOKUP(A389,MAT,4,FALSE)</f>
        <v>#REF!</v>
      </c>
      <c r="I389" s="594" t="e">
        <f>ROUND(C389*F389,4)</f>
        <v>#REF!</v>
      </c>
    </row>
    <row r="390" spans="1:9">
      <c r="A390" s="590" t="s">
        <v>562</v>
      </c>
      <c r="B390" s="591" t="s">
        <v>563</v>
      </c>
      <c r="C390" s="592">
        <v>3.0000000000000001E-3</v>
      </c>
      <c r="D390" s="590" t="s">
        <v>550</v>
      </c>
      <c r="F390" s="594" t="e">
        <f>VLOOKUP(A390,MAT,4,FALSE)</f>
        <v>#REF!</v>
      </c>
      <c r="I390" s="594" t="e">
        <f>ROUND(C390*F390,4)</f>
        <v>#REF!</v>
      </c>
    </row>
    <row r="391" spans="1:9">
      <c r="A391" s="590" t="s">
        <v>582</v>
      </c>
      <c r="B391" s="591" t="s">
        <v>583</v>
      </c>
      <c r="C391" s="592">
        <v>0.17499999999999999</v>
      </c>
      <c r="D391" s="590" t="s">
        <v>550</v>
      </c>
      <c r="F391" s="594" t="e">
        <f>VLOOKUP(A391,MAT,4,FALSE)</f>
        <v>#REF!</v>
      </c>
      <c r="I391" s="594" t="e">
        <f>ROUND(C391*F391,4)</f>
        <v>#REF!</v>
      </c>
    </row>
    <row r="392" spans="1:9">
      <c r="A392" s="590" t="s">
        <v>578</v>
      </c>
      <c r="B392" s="591" t="s">
        <v>579</v>
      </c>
      <c r="C392" s="592">
        <v>0.6</v>
      </c>
      <c r="D392" s="590" t="s">
        <v>50</v>
      </c>
      <c r="F392" s="594" t="e">
        <f>VLOOKUP(A392,MAT,4,FALSE)</f>
        <v>#REF!</v>
      </c>
      <c r="I392" s="594" t="e">
        <f>ROUND(C392*F392,4)</f>
        <v>#REF!</v>
      </c>
    </row>
    <row r="393" spans="1:9" ht="15" thickBot="1">
      <c r="A393" s="589"/>
      <c r="B393" s="589"/>
      <c r="C393" s="912" t="s">
        <v>679</v>
      </c>
      <c r="D393" s="912"/>
      <c r="E393" s="912"/>
      <c r="F393" s="912"/>
      <c r="G393" s="912"/>
      <c r="H393" s="589"/>
      <c r="I393" s="596" t="e">
        <f>ROUND(SUM(I388:I392),4)</f>
        <v>#REF!</v>
      </c>
    </row>
    <row r="394" spans="1:9" ht="15" thickBot="1">
      <c r="A394" s="586" t="s">
        <v>680</v>
      </c>
      <c r="B394" s="589"/>
      <c r="C394" s="587" t="s">
        <v>465</v>
      </c>
      <c r="D394" s="587" t="s">
        <v>486</v>
      </c>
      <c r="E394" s="589"/>
      <c r="F394" s="587" t="s">
        <v>678</v>
      </c>
      <c r="G394" s="912" t="s">
        <v>678</v>
      </c>
      <c r="H394" s="912"/>
      <c r="I394" s="912"/>
    </row>
    <row r="395" spans="1:9">
      <c r="A395" s="590" t="s">
        <v>733</v>
      </c>
      <c r="B395" s="591" t="s">
        <v>734</v>
      </c>
      <c r="C395" s="592">
        <v>1</v>
      </c>
      <c r="D395" s="590" t="s">
        <v>41</v>
      </c>
      <c r="F395" s="594" t="e">
        <f>I530</f>
        <v>#REF!</v>
      </c>
      <c r="I395" s="594" t="e">
        <f>ROUND(C395*F395,4)</f>
        <v>#REF!</v>
      </c>
    </row>
    <row r="396" spans="1:9" ht="15" thickBot="1">
      <c r="A396" s="589"/>
      <c r="B396" s="589"/>
      <c r="C396" s="912" t="s">
        <v>687</v>
      </c>
      <c r="D396" s="912"/>
      <c r="E396" s="912"/>
      <c r="F396" s="912"/>
      <c r="G396" s="912"/>
      <c r="H396" s="589"/>
      <c r="I396" s="596" t="e">
        <f>I395</f>
        <v>#REF!</v>
      </c>
    </row>
    <row r="397" spans="1:9" ht="15" thickBot="1">
      <c r="A397" s="589"/>
      <c r="B397" s="589"/>
      <c r="C397" s="589"/>
      <c r="D397" s="589"/>
      <c r="E397" s="589"/>
      <c r="F397" s="589"/>
      <c r="G397" s="595" t="s">
        <v>688</v>
      </c>
      <c r="H397" s="589"/>
      <c r="I397" s="598" t="e">
        <f>I396+I393+I384</f>
        <v>#REF!</v>
      </c>
    </row>
    <row r="398" spans="1:9" ht="15" thickBot="1">
      <c r="A398" s="586" t="s">
        <v>689</v>
      </c>
      <c r="B398" s="589"/>
      <c r="C398" s="587" t="s">
        <v>381</v>
      </c>
      <c r="D398" s="587" t="s">
        <v>465</v>
      </c>
      <c r="E398" s="587" t="s">
        <v>486</v>
      </c>
      <c r="F398" s="589"/>
      <c r="G398" s="587" t="s">
        <v>678</v>
      </c>
      <c r="H398" s="912" t="s">
        <v>678</v>
      </c>
      <c r="I398" s="912"/>
    </row>
    <row r="399" spans="1:9">
      <c r="A399" s="590" t="s">
        <v>733</v>
      </c>
      <c r="B399" s="591" t="s">
        <v>735</v>
      </c>
      <c r="C399" s="590" t="s">
        <v>707</v>
      </c>
      <c r="D399" s="592">
        <v>2.3E-2</v>
      </c>
      <c r="E399" s="590" t="s">
        <v>408</v>
      </c>
      <c r="G399" s="594" t="e">
        <f>I285</f>
        <v>#REF!</v>
      </c>
      <c r="I399" s="594" t="e">
        <f>ROUND(D399*G399,4)</f>
        <v>#REF!</v>
      </c>
    </row>
    <row r="400" spans="1:9" ht="27.6">
      <c r="A400" s="590" t="s">
        <v>564</v>
      </c>
      <c r="B400" s="591" t="s">
        <v>736</v>
      </c>
      <c r="C400" s="590" t="s">
        <v>707</v>
      </c>
      <c r="D400" s="592">
        <v>6.0000000000000002E-5</v>
      </c>
      <c r="E400" s="590" t="s">
        <v>408</v>
      </c>
      <c r="G400" s="594" t="e">
        <f>G399</f>
        <v>#REF!</v>
      </c>
      <c r="I400" s="594" t="e">
        <f>ROUND(D400*G400,4)</f>
        <v>#REF!</v>
      </c>
    </row>
    <row r="401" spans="1:9">
      <c r="A401" s="590" t="s">
        <v>566</v>
      </c>
      <c r="B401" s="591" t="s">
        <v>737</v>
      </c>
      <c r="C401" s="590" t="s">
        <v>707</v>
      </c>
      <c r="D401" s="592">
        <v>2.0000000000000001E-4</v>
      </c>
      <c r="E401" s="590" t="s">
        <v>408</v>
      </c>
      <c r="G401" s="594" t="e">
        <f>G400</f>
        <v>#REF!</v>
      </c>
      <c r="I401" s="594" t="e">
        <f>ROUND(D401*G401,4)</f>
        <v>#REF!</v>
      </c>
    </row>
    <row r="402" spans="1:9">
      <c r="A402" s="590" t="s">
        <v>582</v>
      </c>
      <c r="B402" s="591" t="s">
        <v>738</v>
      </c>
      <c r="C402" s="590" t="s">
        <v>707</v>
      </c>
      <c r="D402" s="592">
        <v>1.8000000000000001E-4</v>
      </c>
      <c r="E402" s="590" t="s">
        <v>408</v>
      </c>
      <c r="G402" s="594" t="e">
        <f>G401</f>
        <v>#REF!</v>
      </c>
      <c r="I402" s="594" t="e">
        <f>ROUND(D402*G402,4)</f>
        <v>#REF!</v>
      </c>
    </row>
    <row r="403" spans="1:9" ht="27.6">
      <c r="A403" s="590" t="s">
        <v>578</v>
      </c>
      <c r="B403" s="591" t="s">
        <v>739</v>
      </c>
      <c r="C403" s="590" t="s">
        <v>707</v>
      </c>
      <c r="D403" s="592">
        <v>7.5000000000000002E-4</v>
      </c>
      <c r="E403" s="590" t="s">
        <v>408</v>
      </c>
      <c r="G403" s="594" t="e">
        <f>G402</f>
        <v>#REF!</v>
      </c>
      <c r="I403" s="594" t="e">
        <f>ROUND(D403*G403,4)</f>
        <v>#REF!</v>
      </c>
    </row>
    <row r="404" spans="1:9" ht="15" thickBot="1">
      <c r="A404" s="589"/>
      <c r="B404" s="589"/>
      <c r="C404" s="912" t="s">
        <v>690</v>
      </c>
      <c r="D404" s="912"/>
      <c r="E404" s="912"/>
      <c r="F404" s="912"/>
      <c r="G404" s="912"/>
      <c r="H404" s="589"/>
      <c r="I404" s="598" t="e">
        <f>ROUND(SUM(I399:I403),4)</f>
        <v>#REF!</v>
      </c>
    </row>
    <row r="405" spans="1:9" ht="15" thickBot="1">
      <c r="A405" s="917" t="s">
        <v>691</v>
      </c>
      <c r="B405" s="917"/>
      <c r="C405" s="918" t="s">
        <v>465</v>
      </c>
      <c r="D405" s="918" t="s">
        <v>486</v>
      </c>
      <c r="E405" s="918" t="s">
        <v>224</v>
      </c>
      <c r="F405" s="918"/>
      <c r="G405" s="918"/>
      <c r="I405" s="912" t="s">
        <v>678</v>
      </c>
    </row>
    <row r="406" spans="1:9" ht="15" thickBot="1">
      <c r="A406" s="917"/>
      <c r="B406" s="917"/>
      <c r="C406" s="918"/>
      <c r="D406" s="918"/>
      <c r="E406" s="587" t="s">
        <v>692</v>
      </c>
      <c r="F406" s="587" t="s">
        <v>693</v>
      </c>
      <c r="G406" s="587" t="s">
        <v>694</v>
      </c>
      <c r="H406" s="589"/>
      <c r="I406" s="912"/>
    </row>
    <row r="407" spans="1:9">
      <c r="A407" s="590" t="s">
        <v>733</v>
      </c>
      <c r="B407" s="591" t="s">
        <v>735</v>
      </c>
      <c r="C407" s="592">
        <v>2.3E-2</v>
      </c>
      <c r="D407" s="590" t="s">
        <v>378</v>
      </c>
      <c r="E407" s="590" t="s">
        <v>711</v>
      </c>
      <c r="F407" s="590" t="s">
        <v>712</v>
      </c>
      <c r="G407" s="590" t="s">
        <v>713</v>
      </c>
    </row>
    <row r="408" spans="1:9" ht="27.6">
      <c r="A408" s="590" t="s">
        <v>564</v>
      </c>
      <c r="B408" s="591" t="s">
        <v>736</v>
      </c>
      <c r="C408" s="592">
        <v>6.0000000000000002E-5</v>
      </c>
      <c r="D408" s="590" t="s">
        <v>378</v>
      </c>
      <c r="E408" s="590" t="s">
        <v>711</v>
      </c>
      <c r="F408" s="590" t="s">
        <v>712</v>
      </c>
      <c r="G408" s="590" t="s">
        <v>713</v>
      </c>
    </row>
    <row r="409" spans="1:9">
      <c r="A409" s="590" t="s">
        <v>566</v>
      </c>
      <c r="B409" s="591" t="s">
        <v>737</v>
      </c>
      <c r="C409" s="592">
        <v>2.0000000000000001E-4</v>
      </c>
      <c r="D409" s="590" t="s">
        <v>378</v>
      </c>
      <c r="E409" s="590" t="s">
        <v>711</v>
      </c>
      <c r="F409" s="590" t="s">
        <v>712</v>
      </c>
      <c r="G409" s="590" t="s">
        <v>713</v>
      </c>
    </row>
    <row r="410" spans="1:9">
      <c r="A410" s="590" t="s">
        <v>582</v>
      </c>
      <c r="B410" s="591" t="s">
        <v>738</v>
      </c>
      <c r="C410" s="592">
        <v>1.8000000000000001E-4</v>
      </c>
      <c r="D410" s="590" t="s">
        <v>378</v>
      </c>
      <c r="E410" s="590" t="s">
        <v>711</v>
      </c>
      <c r="F410" s="590" t="s">
        <v>712</v>
      </c>
      <c r="G410" s="590" t="s">
        <v>713</v>
      </c>
    </row>
    <row r="411" spans="1:9" ht="27.6">
      <c r="A411" s="590" t="s">
        <v>578</v>
      </c>
      <c r="B411" s="591" t="s">
        <v>739</v>
      </c>
      <c r="C411" s="592">
        <v>7.5000000000000002E-4</v>
      </c>
      <c r="D411" s="590" t="s">
        <v>378</v>
      </c>
      <c r="E411" s="590" t="s">
        <v>711</v>
      </c>
      <c r="F411" s="590" t="s">
        <v>712</v>
      </c>
      <c r="G411" s="590" t="s">
        <v>713</v>
      </c>
    </row>
    <row r="412" spans="1:9">
      <c r="C412" s="913" t="s">
        <v>699</v>
      </c>
      <c r="D412" s="913"/>
      <c r="E412" s="913"/>
      <c r="F412" s="913"/>
      <c r="G412" s="913"/>
    </row>
    <row r="413" spans="1:9" ht="15" thickBot="1">
      <c r="A413" s="601"/>
      <c r="B413" s="601"/>
      <c r="C413" s="601"/>
      <c r="D413" s="601"/>
      <c r="E413" s="919" t="s">
        <v>700</v>
      </c>
      <c r="F413" s="919"/>
      <c r="G413" s="919"/>
      <c r="H413" s="601"/>
      <c r="I413" s="602" t="e">
        <f>ROUND(I404+I397,2)</f>
        <v>#REF!</v>
      </c>
    </row>
    <row r="414" spans="1:9" ht="15" thickTop="1"/>
    <row r="416" spans="1:9" s="580" customFormat="1" ht="21.6" thickBot="1">
      <c r="A416" s="577" t="s">
        <v>654</v>
      </c>
      <c r="B416" s="578"/>
      <c r="C416" s="578"/>
      <c r="D416" s="578"/>
      <c r="E416" s="578"/>
      <c r="F416" s="578"/>
      <c r="G416" s="578"/>
      <c r="H416" s="578"/>
      <c r="I416" s="579" t="s">
        <v>655</v>
      </c>
    </row>
    <row r="417" spans="1:9" ht="18" thickTop="1">
      <c r="A417" s="581" t="s">
        <v>656</v>
      </c>
      <c r="D417" s="581" t="s">
        <v>657</v>
      </c>
      <c r="G417" s="604" t="s">
        <v>609</v>
      </c>
      <c r="H417" s="605">
        <v>1.728E-2</v>
      </c>
    </row>
    <row r="418" spans="1:9" ht="15.6">
      <c r="A418" s="582" t="s">
        <v>658</v>
      </c>
      <c r="D418" s="582" t="s">
        <v>659</v>
      </c>
      <c r="G418" s="583" t="s">
        <v>660</v>
      </c>
      <c r="H418" s="603">
        <v>11.65</v>
      </c>
      <c r="I418" s="582" t="s">
        <v>38</v>
      </c>
    </row>
    <row r="419" spans="1:9" ht="16.2" thickBot="1">
      <c r="A419" s="585">
        <v>2004521</v>
      </c>
      <c r="B419" s="915" t="s">
        <v>729</v>
      </c>
      <c r="C419" s="915"/>
      <c r="D419" s="915"/>
      <c r="E419" s="915"/>
      <c r="F419" s="915"/>
      <c r="G419" s="915"/>
      <c r="H419" s="916" t="s">
        <v>663</v>
      </c>
      <c r="I419" s="916"/>
    </row>
    <row r="420" spans="1:9" ht="15" thickBot="1">
      <c r="A420" s="917" t="s">
        <v>664</v>
      </c>
      <c r="B420" s="917"/>
      <c r="C420" s="918" t="s">
        <v>465</v>
      </c>
      <c r="D420" s="918" t="s">
        <v>466</v>
      </c>
      <c r="E420" s="918"/>
      <c r="F420" s="918" t="s">
        <v>135</v>
      </c>
      <c r="G420" s="918"/>
      <c r="I420" s="588" t="s">
        <v>665</v>
      </c>
    </row>
    <row r="421" spans="1:9" ht="15" thickBot="1">
      <c r="A421" s="917"/>
      <c r="B421" s="917"/>
      <c r="C421" s="918"/>
      <c r="D421" s="587" t="s">
        <v>468</v>
      </c>
      <c r="E421" s="587" t="s">
        <v>469</v>
      </c>
      <c r="F421" s="587" t="s">
        <v>666</v>
      </c>
      <c r="G421" s="587" t="s">
        <v>667</v>
      </c>
      <c r="H421" s="589"/>
      <c r="I421" s="587" t="s">
        <v>668</v>
      </c>
    </row>
    <row r="422" spans="1:9" ht="41.4">
      <c r="A422" s="590" t="s">
        <v>601</v>
      </c>
      <c r="B422" s="591" t="s">
        <v>602</v>
      </c>
      <c r="C422" s="592">
        <v>1</v>
      </c>
      <c r="D422" s="593">
        <v>1</v>
      </c>
      <c r="E422" s="593">
        <v>0</v>
      </c>
      <c r="F422" s="594" t="e">
        <f>VLOOKUP(A422,EQ,10,FALSE)</f>
        <v>#REF!</v>
      </c>
      <c r="G422" s="594" t="e">
        <f>VLOOKUP(A422,EQ,11,FALSE)</f>
        <v>#REF!</v>
      </c>
      <c r="I422" s="594" t="e">
        <f>ROUND(C422*(D422*F422+E422*G422),4)</f>
        <v>#REF!</v>
      </c>
    </row>
    <row r="423" spans="1:9" ht="15" thickBot="1">
      <c r="A423" s="589"/>
      <c r="B423" s="589"/>
      <c r="C423" s="589"/>
      <c r="D423" s="589"/>
      <c r="E423" s="589"/>
      <c r="F423" s="589"/>
      <c r="G423" s="595" t="s">
        <v>669</v>
      </c>
      <c r="H423" s="589"/>
      <c r="I423" s="596" t="e">
        <f>I422</f>
        <v>#REF!</v>
      </c>
    </row>
    <row r="424" spans="1:9" ht="15" thickBot="1">
      <c r="A424" s="586" t="s">
        <v>670</v>
      </c>
      <c r="B424" s="589"/>
      <c r="C424" s="587" t="s">
        <v>465</v>
      </c>
      <c r="D424" s="587" t="s">
        <v>486</v>
      </c>
      <c r="E424" s="589"/>
      <c r="F424" s="587" t="s">
        <v>135</v>
      </c>
      <c r="G424" s="912" t="s">
        <v>671</v>
      </c>
      <c r="H424" s="912"/>
      <c r="I424" s="912"/>
    </row>
    <row r="425" spans="1:9">
      <c r="A425" s="590" t="s">
        <v>548</v>
      </c>
      <c r="B425" s="591" t="s">
        <v>549</v>
      </c>
      <c r="C425" s="592">
        <v>1</v>
      </c>
      <c r="D425" s="590" t="s">
        <v>85</v>
      </c>
      <c r="F425" s="594">
        <v>19.4862</v>
      </c>
      <c r="I425" s="594">
        <f>ROUND(C425*F425,4)</f>
        <v>19.4862</v>
      </c>
    </row>
    <row r="426" spans="1:9">
      <c r="C426" s="913" t="s">
        <v>672</v>
      </c>
      <c r="D426" s="913"/>
      <c r="E426" s="913"/>
      <c r="F426" s="913"/>
      <c r="G426" s="913"/>
      <c r="I426" s="594">
        <f>I425</f>
        <v>19.4862</v>
      </c>
    </row>
    <row r="427" spans="1:9" ht="15" thickBot="1">
      <c r="A427" s="589"/>
      <c r="B427" s="589"/>
      <c r="C427" s="912" t="s">
        <v>673</v>
      </c>
      <c r="D427" s="912"/>
      <c r="E427" s="912"/>
      <c r="F427" s="912"/>
      <c r="G427" s="912"/>
      <c r="H427" s="589"/>
      <c r="I427" s="598" t="e">
        <f>I426+I423</f>
        <v>#REF!</v>
      </c>
    </row>
    <row r="428" spans="1:9">
      <c r="C428" s="913" t="s">
        <v>674</v>
      </c>
      <c r="D428" s="913"/>
      <c r="E428" s="913"/>
      <c r="F428" s="913"/>
      <c r="G428" s="913"/>
      <c r="I428" s="599" t="e">
        <f>ROUND(I427/H418,4)</f>
        <v>#REF!</v>
      </c>
    </row>
    <row r="429" spans="1:9">
      <c r="G429" s="597" t="s">
        <v>675</v>
      </c>
      <c r="I429" s="600" t="e">
        <f>ROUND(I428*H417,4)</f>
        <v>#REF!</v>
      </c>
    </row>
    <row r="430" spans="1:9" ht="15" thickBot="1">
      <c r="A430" s="589"/>
      <c r="B430" s="589"/>
      <c r="C430" s="589"/>
      <c r="D430" s="589"/>
      <c r="E430" s="589"/>
      <c r="F430" s="589"/>
      <c r="G430" s="595" t="s">
        <v>676</v>
      </c>
      <c r="H430" s="589"/>
      <c r="I430" s="598" t="s">
        <v>557</v>
      </c>
    </row>
    <row r="431" spans="1:9" ht="15" thickBot="1">
      <c r="A431" s="586" t="s">
        <v>677</v>
      </c>
      <c r="B431" s="589"/>
      <c r="C431" s="587" t="s">
        <v>465</v>
      </c>
      <c r="D431" s="587" t="s">
        <v>486</v>
      </c>
      <c r="E431" s="589"/>
      <c r="F431" s="587" t="s">
        <v>487</v>
      </c>
      <c r="G431" s="912" t="s">
        <v>678</v>
      </c>
      <c r="H431" s="912"/>
      <c r="I431" s="912"/>
    </row>
    <row r="432" spans="1:9" ht="15" thickBot="1">
      <c r="A432" s="589"/>
      <c r="B432" s="589"/>
      <c r="C432" s="912" t="s">
        <v>679</v>
      </c>
      <c r="D432" s="912"/>
      <c r="E432" s="912"/>
      <c r="F432" s="912"/>
      <c r="G432" s="912"/>
      <c r="H432" s="589"/>
      <c r="I432" s="596"/>
    </row>
    <row r="433" spans="1:9" ht="15" thickBot="1">
      <c r="A433" s="586" t="s">
        <v>680</v>
      </c>
      <c r="B433" s="589"/>
      <c r="C433" s="587" t="s">
        <v>465</v>
      </c>
      <c r="D433" s="587" t="s">
        <v>486</v>
      </c>
      <c r="E433" s="589"/>
      <c r="F433" s="587" t="s">
        <v>678</v>
      </c>
      <c r="G433" s="912" t="s">
        <v>678</v>
      </c>
      <c r="H433" s="912"/>
      <c r="I433" s="912"/>
    </row>
    <row r="434" spans="1:9" ht="15" thickBot="1">
      <c r="A434" s="589"/>
      <c r="B434" s="589"/>
      <c r="C434" s="912" t="s">
        <v>687</v>
      </c>
      <c r="D434" s="912"/>
      <c r="E434" s="912"/>
      <c r="F434" s="912"/>
      <c r="G434" s="912"/>
      <c r="H434" s="589"/>
      <c r="I434" s="596"/>
    </row>
    <row r="435" spans="1:9" ht="15" thickBot="1">
      <c r="A435" s="589"/>
      <c r="B435" s="589"/>
      <c r="C435" s="589"/>
      <c r="D435" s="589"/>
      <c r="E435" s="589"/>
      <c r="F435" s="589"/>
      <c r="G435" s="595" t="s">
        <v>688</v>
      </c>
      <c r="H435" s="589"/>
      <c r="I435" s="598" t="e">
        <f>I429+I428</f>
        <v>#REF!</v>
      </c>
    </row>
    <row r="436" spans="1:9" ht="15" thickBot="1">
      <c r="A436" s="586" t="s">
        <v>689</v>
      </c>
      <c r="B436" s="589"/>
      <c r="C436" s="587" t="s">
        <v>381</v>
      </c>
      <c r="D436" s="587" t="s">
        <v>465</v>
      </c>
      <c r="E436" s="587" t="s">
        <v>486</v>
      </c>
      <c r="F436" s="589"/>
      <c r="G436" s="587" t="s">
        <v>678</v>
      </c>
      <c r="H436" s="912" t="s">
        <v>678</v>
      </c>
      <c r="I436" s="912"/>
    </row>
    <row r="437" spans="1:9" ht="15" thickBot="1">
      <c r="A437" s="589"/>
      <c r="B437" s="589"/>
      <c r="C437" s="912" t="s">
        <v>690</v>
      </c>
      <c r="D437" s="912"/>
      <c r="E437" s="912"/>
      <c r="F437" s="912"/>
      <c r="G437" s="912"/>
      <c r="H437" s="589"/>
      <c r="I437" s="598"/>
    </row>
    <row r="438" spans="1:9" ht="15" thickBot="1">
      <c r="A438" s="917" t="s">
        <v>691</v>
      </c>
      <c r="B438" s="917"/>
      <c r="C438" s="918" t="s">
        <v>465</v>
      </c>
      <c r="D438" s="918" t="s">
        <v>486</v>
      </c>
      <c r="E438" s="918" t="s">
        <v>224</v>
      </c>
      <c r="F438" s="918"/>
      <c r="G438" s="918"/>
      <c r="I438" s="912" t="s">
        <v>678</v>
      </c>
    </row>
    <row r="439" spans="1:9" ht="15" thickBot="1">
      <c r="A439" s="917"/>
      <c r="B439" s="917"/>
      <c r="C439" s="918"/>
      <c r="D439" s="918"/>
      <c r="E439" s="587" t="s">
        <v>692</v>
      </c>
      <c r="F439" s="587" t="s">
        <v>693</v>
      </c>
      <c r="G439" s="587" t="s">
        <v>694</v>
      </c>
      <c r="H439" s="589"/>
      <c r="I439" s="912"/>
    </row>
    <row r="440" spans="1:9">
      <c r="C440" s="913" t="s">
        <v>699</v>
      </c>
      <c r="D440" s="913"/>
      <c r="E440" s="913"/>
      <c r="F440" s="913"/>
      <c r="G440" s="913"/>
    </row>
    <row r="441" spans="1:9" ht="15" thickBot="1">
      <c r="A441" s="601"/>
      <c r="B441" s="601"/>
      <c r="C441" s="601"/>
      <c r="D441" s="601"/>
      <c r="E441" s="919" t="s">
        <v>700</v>
      </c>
      <c r="F441" s="919"/>
      <c r="G441" s="919"/>
      <c r="H441" s="601"/>
      <c r="I441" s="602" t="e">
        <f>ROUND(I435,2)</f>
        <v>#REF!</v>
      </c>
    </row>
    <row r="442" spans="1:9" ht="15" thickTop="1"/>
    <row r="444" spans="1:9" s="580" customFormat="1" ht="21.6" thickBot="1">
      <c r="A444" s="577" t="s">
        <v>654</v>
      </c>
      <c r="B444" s="578"/>
      <c r="C444" s="578"/>
      <c r="D444" s="578"/>
      <c r="E444" s="578"/>
      <c r="F444" s="578"/>
      <c r="G444" s="578"/>
      <c r="H444" s="578"/>
      <c r="I444" s="579" t="s">
        <v>655</v>
      </c>
    </row>
    <row r="445" spans="1:9" ht="18" thickTop="1">
      <c r="A445" s="581" t="s">
        <v>656</v>
      </c>
      <c r="D445" s="581" t="s">
        <v>657</v>
      </c>
    </row>
    <row r="446" spans="1:9" ht="15.6">
      <c r="A446" s="582" t="s">
        <v>658</v>
      </c>
      <c r="D446" s="582" t="s">
        <v>659</v>
      </c>
      <c r="G446" s="583" t="s">
        <v>660</v>
      </c>
      <c r="H446" s="584">
        <v>1.2450000000000001</v>
      </c>
      <c r="I446" s="582" t="s">
        <v>50</v>
      </c>
    </row>
    <row r="447" spans="1:9" ht="16.2" customHeight="1" thickBot="1">
      <c r="A447" s="585" t="s">
        <v>740</v>
      </c>
      <c r="B447" s="915" t="s">
        <v>741</v>
      </c>
      <c r="C447" s="915"/>
      <c r="D447" s="915"/>
      <c r="E447" s="915"/>
      <c r="F447" s="915"/>
      <c r="G447" s="915"/>
      <c r="H447" s="916" t="s">
        <v>663</v>
      </c>
      <c r="I447" s="916"/>
    </row>
    <row r="448" spans="1:9" ht="15" thickBot="1">
      <c r="A448" s="917" t="s">
        <v>664</v>
      </c>
      <c r="B448" s="917"/>
      <c r="C448" s="918" t="s">
        <v>465</v>
      </c>
      <c r="D448" s="918" t="s">
        <v>466</v>
      </c>
      <c r="E448" s="918"/>
      <c r="F448" s="918" t="s">
        <v>135</v>
      </c>
      <c r="G448" s="918"/>
      <c r="I448" s="588" t="s">
        <v>665</v>
      </c>
    </row>
    <row r="449" spans="1:9" ht="15" thickBot="1">
      <c r="A449" s="917"/>
      <c r="B449" s="917"/>
      <c r="C449" s="918"/>
      <c r="D449" s="587" t="s">
        <v>468</v>
      </c>
      <c r="E449" s="587" t="s">
        <v>469</v>
      </c>
      <c r="F449" s="587" t="s">
        <v>666</v>
      </c>
      <c r="G449" s="587" t="s">
        <v>667</v>
      </c>
      <c r="H449" s="589"/>
      <c r="I449" s="587" t="s">
        <v>668</v>
      </c>
    </row>
    <row r="450" spans="1:9" ht="27.6">
      <c r="A450" s="590" t="s">
        <v>607</v>
      </c>
      <c r="B450" s="591" t="s">
        <v>608</v>
      </c>
      <c r="C450" s="592">
        <v>1</v>
      </c>
      <c r="D450" s="593">
        <v>1</v>
      </c>
      <c r="E450" s="593">
        <v>0</v>
      </c>
      <c r="F450" s="594" t="e">
        <f>VLOOKUP(A450,EQ,10,FALSE)</f>
        <v>#REF!</v>
      </c>
      <c r="G450" s="594" t="e">
        <f>VLOOKUP(A450,EQ,11,FALSE)</f>
        <v>#REF!</v>
      </c>
      <c r="I450" s="594" t="e">
        <f>ROUND(C450*(D450*F450+E450*G450),4)</f>
        <v>#REF!</v>
      </c>
    </row>
    <row r="451" spans="1:9" ht="15" thickBot="1">
      <c r="A451" s="589"/>
      <c r="B451" s="589"/>
      <c r="C451" s="589"/>
      <c r="D451" s="589"/>
      <c r="E451" s="589"/>
      <c r="F451" s="589"/>
      <c r="G451" s="595" t="s">
        <v>669</v>
      </c>
      <c r="H451" s="589"/>
      <c r="I451" s="596" t="e">
        <f>I450</f>
        <v>#REF!</v>
      </c>
    </row>
    <row r="452" spans="1:9" ht="15" thickBot="1">
      <c r="A452" s="586" t="s">
        <v>670</v>
      </c>
      <c r="B452" s="589"/>
      <c r="C452" s="587" t="s">
        <v>465</v>
      </c>
      <c r="D452" s="587" t="s">
        <v>486</v>
      </c>
      <c r="E452" s="589"/>
      <c r="F452" s="587" t="s">
        <v>135</v>
      </c>
      <c r="G452" s="912" t="s">
        <v>671</v>
      </c>
      <c r="H452" s="912"/>
      <c r="I452" s="912"/>
    </row>
    <row r="453" spans="1:9">
      <c r="A453" s="590">
        <v>88316</v>
      </c>
      <c r="B453" s="591" t="s">
        <v>549</v>
      </c>
      <c r="C453" s="592">
        <v>3</v>
      </c>
      <c r="D453" s="590" t="s">
        <v>85</v>
      </c>
      <c r="F453" s="594" t="e">
        <f>VLOOKUP(A453,SINAPI,5,FALSE)</f>
        <v>#REF!</v>
      </c>
      <c r="I453" s="594" t="e">
        <f>ROUND(C453*F453,4)</f>
        <v>#REF!</v>
      </c>
    </row>
    <row r="454" spans="1:9">
      <c r="C454" s="913" t="s">
        <v>672</v>
      </c>
      <c r="D454" s="913"/>
      <c r="E454" s="913"/>
      <c r="F454" s="913"/>
      <c r="G454" s="913"/>
      <c r="I454" s="594" t="e">
        <f>I453</f>
        <v>#REF!</v>
      </c>
    </row>
    <row r="455" spans="1:9" ht="15" thickBot="1">
      <c r="A455" s="589"/>
      <c r="B455" s="589"/>
      <c r="C455" s="912" t="s">
        <v>673</v>
      </c>
      <c r="D455" s="912"/>
      <c r="E455" s="912"/>
      <c r="F455" s="912"/>
      <c r="G455" s="912"/>
      <c r="H455" s="589"/>
      <c r="I455" s="598" t="e">
        <f>I454+I451</f>
        <v>#REF!</v>
      </c>
    </row>
    <row r="456" spans="1:9">
      <c r="C456" s="913" t="s">
        <v>674</v>
      </c>
      <c r="D456" s="913"/>
      <c r="E456" s="913"/>
      <c r="F456" s="913"/>
      <c r="G456" s="913"/>
      <c r="I456" s="599" t="e">
        <f>ROUND(I455/H446,4)</f>
        <v>#REF!</v>
      </c>
    </row>
    <row r="457" spans="1:9">
      <c r="G457" s="597" t="s">
        <v>675</v>
      </c>
      <c r="I457" s="600" t="s">
        <v>557</v>
      </c>
    </row>
    <row r="458" spans="1:9" ht="15" thickBot="1">
      <c r="A458" s="589"/>
      <c r="B458" s="589"/>
      <c r="C458" s="589"/>
      <c r="D458" s="589"/>
      <c r="E458" s="589"/>
      <c r="F458" s="589"/>
      <c r="G458" s="595" t="s">
        <v>676</v>
      </c>
      <c r="H458" s="589"/>
      <c r="I458" s="598" t="s">
        <v>557</v>
      </c>
    </row>
    <row r="459" spans="1:9" ht="15" thickBot="1">
      <c r="A459" s="586" t="s">
        <v>677</v>
      </c>
      <c r="B459" s="589"/>
      <c r="C459" s="587" t="s">
        <v>465</v>
      </c>
      <c r="D459" s="587" t="s">
        <v>486</v>
      </c>
      <c r="E459" s="589"/>
      <c r="F459" s="587" t="s">
        <v>487</v>
      </c>
      <c r="G459" s="912" t="s">
        <v>678</v>
      </c>
      <c r="H459" s="912"/>
      <c r="I459" s="912"/>
    </row>
    <row r="460" spans="1:9">
      <c r="A460" s="590" t="s">
        <v>585</v>
      </c>
      <c r="B460" s="591" t="s">
        <v>586</v>
      </c>
      <c r="C460" s="592">
        <v>2</v>
      </c>
      <c r="D460" s="590" t="s">
        <v>50</v>
      </c>
      <c r="F460" s="594" t="e">
        <f>VLOOKUP(A460,MAT,4,FALSE)</f>
        <v>#REF!</v>
      </c>
      <c r="I460" s="594" t="e">
        <f>ROUND(C460*F460,4)</f>
        <v>#REF!</v>
      </c>
    </row>
    <row r="461" spans="1:9" ht="15" thickBot="1">
      <c r="A461" s="589"/>
      <c r="B461" s="589"/>
      <c r="C461" s="912" t="s">
        <v>679</v>
      </c>
      <c r="D461" s="912"/>
      <c r="E461" s="912"/>
      <c r="F461" s="912"/>
      <c r="G461" s="912"/>
      <c r="H461" s="589"/>
      <c r="I461" s="596" t="e">
        <f>I460</f>
        <v>#REF!</v>
      </c>
    </row>
    <row r="462" spans="1:9" ht="15" thickBot="1">
      <c r="A462" s="586" t="s">
        <v>680</v>
      </c>
      <c r="B462" s="589"/>
      <c r="C462" s="587" t="s">
        <v>465</v>
      </c>
      <c r="D462" s="587" t="s">
        <v>486</v>
      </c>
      <c r="E462" s="589"/>
      <c r="F462" s="587" t="s">
        <v>678</v>
      </c>
      <c r="G462" s="912" t="s">
        <v>678</v>
      </c>
      <c r="H462" s="912"/>
      <c r="I462" s="912"/>
    </row>
    <row r="463" spans="1:9" ht="27.6">
      <c r="A463" s="590">
        <v>1109671</v>
      </c>
      <c r="B463" s="591" t="s">
        <v>682</v>
      </c>
      <c r="C463" s="592">
        <v>2.503E-2</v>
      </c>
      <c r="D463" s="590" t="s">
        <v>38</v>
      </c>
      <c r="F463" s="594" t="e">
        <f>I110</f>
        <v>#REF!</v>
      </c>
      <c r="I463" s="594" t="e">
        <f>ROUND(C463*F463,4)</f>
        <v>#REF!</v>
      </c>
    </row>
    <row r="464" spans="1:9" ht="27.6">
      <c r="A464" s="590">
        <v>1106165</v>
      </c>
      <c r="B464" s="591" t="s">
        <v>684</v>
      </c>
      <c r="C464" s="592">
        <v>1.044</v>
      </c>
      <c r="D464" s="590" t="s">
        <v>38</v>
      </c>
      <c r="F464" s="594" t="e">
        <f>I141</f>
        <v>#REF!</v>
      </c>
      <c r="I464" s="594" t="e">
        <f>ROUND(C464*F464,4)</f>
        <v>#REF!</v>
      </c>
    </row>
    <row r="465" spans="1:9" ht="27.6">
      <c r="A465" s="590">
        <v>3103302</v>
      </c>
      <c r="B465" s="591" t="s">
        <v>686</v>
      </c>
      <c r="C465" s="592">
        <v>0.9</v>
      </c>
      <c r="D465" s="590" t="s">
        <v>41</v>
      </c>
      <c r="F465" s="594" t="e">
        <f>I183</f>
        <v>#REF!</v>
      </c>
      <c r="I465" s="594" t="e">
        <f>ROUND(C465*F465,4)</f>
        <v>#REF!</v>
      </c>
    </row>
    <row r="466" spans="1:9" ht="15" thickBot="1">
      <c r="A466" s="589"/>
      <c r="B466" s="589"/>
      <c r="C466" s="912" t="s">
        <v>687</v>
      </c>
      <c r="D466" s="912"/>
      <c r="E466" s="912"/>
      <c r="F466" s="912"/>
      <c r="G466" s="912"/>
      <c r="H466" s="589"/>
      <c r="I466" s="596" t="e">
        <f>SUM(I463:I465)</f>
        <v>#REF!</v>
      </c>
    </row>
    <row r="467" spans="1:9" ht="15" thickBot="1">
      <c r="A467" s="589"/>
      <c r="B467" s="589"/>
      <c r="C467" s="589"/>
      <c r="D467" s="589"/>
      <c r="E467" s="589"/>
      <c r="F467" s="589"/>
      <c r="G467" s="595" t="s">
        <v>688</v>
      </c>
      <c r="H467" s="589"/>
      <c r="I467" s="598" t="e">
        <f>I466+I461+I456</f>
        <v>#REF!</v>
      </c>
    </row>
    <row r="468" spans="1:9" ht="15" thickBot="1">
      <c r="A468" s="586" t="s">
        <v>689</v>
      </c>
      <c r="B468" s="589"/>
      <c r="C468" s="587" t="s">
        <v>381</v>
      </c>
      <c r="D468" s="587" t="s">
        <v>465</v>
      </c>
      <c r="E468" s="587" t="s">
        <v>486</v>
      </c>
      <c r="F468" s="589"/>
      <c r="G468" s="587" t="s">
        <v>678</v>
      </c>
      <c r="H468" s="912" t="s">
        <v>678</v>
      </c>
      <c r="I468" s="912"/>
    </row>
    <row r="469" spans="1:9" ht="15" thickBot="1">
      <c r="A469" s="589"/>
      <c r="B469" s="589"/>
      <c r="C469" s="912" t="s">
        <v>690</v>
      </c>
      <c r="D469" s="912"/>
      <c r="E469" s="912"/>
      <c r="F469" s="912"/>
      <c r="G469" s="912"/>
      <c r="H469" s="589"/>
      <c r="I469" s="598"/>
    </row>
    <row r="470" spans="1:9" ht="15" thickBot="1">
      <c r="A470" s="917" t="s">
        <v>691</v>
      </c>
      <c r="B470" s="917"/>
      <c r="C470" s="918" t="s">
        <v>465</v>
      </c>
      <c r="D470" s="918" t="s">
        <v>486</v>
      </c>
      <c r="E470" s="918" t="s">
        <v>224</v>
      </c>
      <c r="F470" s="918"/>
      <c r="G470" s="918"/>
      <c r="I470" s="912" t="s">
        <v>678</v>
      </c>
    </row>
    <row r="471" spans="1:9" ht="15" thickBot="1">
      <c r="A471" s="917"/>
      <c r="B471" s="917"/>
      <c r="C471" s="918"/>
      <c r="D471" s="918"/>
      <c r="E471" s="587" t="s">
        <v>692</v>
      </c>
      <c r="F471" s="587" t="s">
        <v>693</v>
      </c>
      <c r="G471" s="587" t="s">
        <v>694</v>
      </c>
      <c r="H471" s="589"/>
      <c r="I471" s="912"/>
    </row>
    <row r="472" spans="1:9" ht="27.6">
      <c r="A472" s="590" t="s">
        <v>584</v>
      </c>
      <c r="B472" s="591" t="s">
        <v>695</v>
      </c>
      <c r="C472" s="592">
        <v>1.57334</v>
      </c>
      <c r="D472" s="590" t="s">
        <v>378</v>
      </c>
      <c r="E472" s="590" t="s">
        <v>696</v>
      </c>
      <c r="F472" s="590" t="s">
        <v>697</v>
      </c>
      <c r="G472" s="590" t="s">
        <v>698</v>
      </c>
    </row>
    <row r="473" spans="1:9">
      <c r="C473" s="913" t="s">
        <v>699</v>
      </c>
      <c r="D473" s="913"/>
      <c r="E473" s="913"/>
      <c r="F473" s="913"/>
      <c r="G473" s="913"/>
    </row>
    <row r="474" spans="1:9" ht="15" thickBot="1">
      <c r="A474" s="601"/>
      <c r="B474" s="601"/>
      <c r="C474" s="601"/>
      <c r="D474" s="601"/>
      <c r="E474" s="919" t="s">
        <v>700</v>
      </c>
      <c r="F474" s="919"/>
      <c r="G474" s="919"/>
      <c r="H474" s="601"/>
      <c r="I474" s="602" t="e">
        <f>ROUND(I467,2)</f>
        <v>#REF!</v>
      </c>
    </row>
    <row r="475" spans="1:9" ht="15" thickTop="1"/>
    <row r="477" spans="1:9" s="580" customFormat="1" ht="21.6" thickBot="1">
      <c r="A477" s="577" t="s">
        <v>654</v>
      </c>
      <c r="B477" s="578"/>
      <c r="C477" s="578"/>
      <c r="D477" s="578"/>
      <c r="E477" s="578"/>
      <c r="F477" s="578"/>
      <c r="G477" s="578"/>
      <c r="H477" s="578"/>
      <c r="I477" s="579" t="s">
        <v>655</v>
      </c>
    </row>
    <row r="478" spans="1:9" ht="18" thickTop="1">
      <c r="A478" s="581" t="s">
        <v>656</v>
      </c>
      <c r="D478" s="581" t="s">
        <v>657</v>
      </c>
    </row>
    <row r="479" spans="1:9" ht="15.6">
      <c r="A479" s="582" t="s">
        <v>658</v>
      </c>
      <c r="D479" s="582" t="s">
        <v>659</v>
      </c>
      <c r="G479" s="583" t="s">
        <v>660</v>
      </c>
      <c r="H479" s="584">
        <v>1</v>
      </c>
      <c r="I479" s="582" t="s">
        <v>552</v>
      </c>
    </row>
    <row r="480" spans="1:9" ht="16.2" thickBot="1">
      <c r="A480" s="585" t="s">
        <v>742</v>
      </c>
      <c r="B480" s="915" t="s">
        <v>743</v>
      </c>
      <c r="C480" s="915"/>
      <c r="D480" s="915"/>
      <c r="E480" s="915"/>
      <c r="F480" s="915"/>
      <c r="G480" s="915"/>
      <c r="H480" s="916" t="s">
        <v>663</v>
      </c>
      <c r="I480" s="916"/>
    </row>
    <row r="481" spans="1:9" ht="15" thickBot="1">
      <c r="A481" s="917" t="s">
        <v>664</v>
      </c>
      <c r="B481" s="917"/>
      <c r="C481" s="918" t="s">
        <v>465</v>
      </c>
      <c r="D481" s="918" t="s">
        <v>466</v>
      </c>
      <c r="E481" s="918"/>
      <c r="F481" s="918" t="s">
        <v>135</v>
      </c>
      <c r="G481" s="918"/>
      <c r="I481" s="588" t="s">
        <v>665</v>
      </c>
    </row>
    <row r="482" spans="1:9" ht="15" thickBot="1">
      <c r="A482" s="917"/>
      <c r="B482" s="917"/>
      <c r="C482" s="918"/>
      <c r="D482" s="587" t="s">
        <v>468</v>
      </c>
      <c r="E482" s="587" t="s">
        <v>469</v>
      </c>
      <c r="F482" s="587" t="s">
        <v>666</v>
      </c>
      <c r="G482" s="587" t="s">
        <v>667</v>
      </c>
      <c r="H482" s="589"/>
      <c r="I482" s="587" t="s">
        <v>668</v>
      </c>
    </row>
    <row r="483" spans="1:9" ht="15" thickBot="1">
      <c r="A483" s="589"/>
      <c r="B483" s="589"/>
      <c r="C483" s="589"/>
      <c r="D483" s="589"/>
      <c r="E483" s="589"/>
      <c r="F483" s="589"/>
      <c r="G483" s="595" t="s">
        <v>669</v>
      </c>
      <c r="H483" s="589"/>
      <c r="I483" s="596"/>
    </row>
    <row r="484" spans="1:9" ht="15" thickBot="1">
      <c r="A484" s="586" t="s">
        <v>670</v>
      </c>
      <c r="B484" s="589"/>
      <c r="C484" s="587" t="s">
        <v>465</v>
      </c>
      <c r="D484" s="587" t="s">
        <v>486</v>
      </c>
      <c r="E484" s="589"/>
      <c r="F484" s="587" t="s">
        <v>135</v>
      </c>
      <c r="G484" s="912" t="s">
        <v>671</v>
      </c>
      <c r="H484" s="912"/>
      <c r="I484" s="912"/>
    </row>
    <row r="485" spans="1:9">
      <c r="C485" s="913" t="s">
        <v>672</v>
      </c>
      <c r="D485" s="913"/>
      <c r="E485" s="913"/>
      <c r="F485" s="913"/>
      <c r="G485" s="913"/>
      <c r="I485" s="594"/>
    </row>
    <row r="486" spans="1:9" ht="15" thickBot="1">
      <c r="A486" s="589"/>
      <c r="B486" s="589"/>
      <c r="C486" s="912" t="s">
        <v>673</v>
      </c>
      <c r="D486" s="912"/>
      <c r="E486" s="912"/>
      <c r="F486" s="912"/>
      <c r="G486" s="912"/>
      <c r="H486" s="589"/>
      <c r="I486" s="598"/>
    </row>
    <row r="487" spans="1:9">
      <c r="C487" s="913" t="s">
        <v>674</v>
      </c>
      <c r="D487" s="913"/>
      <c r="E487" s="913"/>
      <c r="F487" s="913"/>
      <c r="G487" s="913"/>
      <c r="I487" s="599"/>
    </row>
    <row r="488" spans="1:9">
      <c r="G488" s="597" t="s">
        <v>675</v>
      </c>
      <c r="I488" s="600" t="s">
        <v>557</v>
      </c>
    </row>
    <row r="489" spans="1:9" ht="15" thickBot="1">
      <c r="A489" s="589"/>
      <c r="B489" s="589"/>
      <c r="C489" s="589"/>
      <c r="D489" s="589"/>
      <c r="E489" s="589"/>
      <c r="F489" s="589"/>
      <c r="G489" s="595" t="s">
        <v>676</v>
      </c>
      <c r="H489" s="589"/>
      <c r="I489" s="598" t="s">
        <v>557</v>
      </c>
    </row>
    <row r="490" spans="1:9" ht="15" thickBot="1">
      <c r="A490" s="586" t="s">
        <v>677</v>
      </c>
      <c r="B490" s="589"/>
      <c r="C490" s="587" t="s">
        <v>465</v>
      </c>
      <c r="D490" s="587" t="s">
        <v>486</v>
      </c>
      <c r="E490" s="589"/>
      <c r="F490" s="587" t="s">
        <v>487</v>
      </c>
      <c r="G490" s="912" t="s">
        <v>678</v>
      </c>
      <c r="H490" s="912"/>
      <c r="I490" s="912"/>
    </row>
    <row r="491" spans="1:9" ht="15" thickBot="1">
      <c r="A491" s="589"/>
      <c r="B491" s="589"/>
      <c r="C491" s="912" t="s">
        <v>679</v>
      </c>
      <c r="D491" s="912"/>
      <c r="E491" s="912"/>
      <c r="F491" s="912"/>
      <c r="G491" s="912"/>
      <c r="H491" s="589"/>
      <c r="I491" s="596"/>
    </row>
    <row r="492" spans="1:9" ht="15" thickBot="1">
      <c r="A492" s="586" t="s">
        <v>680</v>
      </c>
      <c r="B492" s="589"/>
      <c r="C492" s="587" t="s">
        <v>465</v>
      </c>
      <c r="D492" s="587" t="s">
        <v>486</v>
      </c>
      <c r="E492" s="589"/>
      <c r="F492" s="587" t="s">
        <v>678</v>
      </c>
      <c r="G492" s="912" t="s">
        <v>678</v>
      </c>
      <c r="H492" s="912"/>
      <c r="I492" s="912"/>
    </row>
    <row r="493" spans="1:9" ht="27.6">
      <c r="A493" s="590" t="s">
        <v>702</v>
      </c>
      <c r="B493" s="591" t="s">
        <v>703</v>
      </c>
      <c r="C493" s="592">
        <v>8.2889999999999997</v>
      </c>
      <c r="D493" s="590" t="s">
        <v>38</v>
      </c>
      <c r="F493" s="594" t="e">
        <f>I230</f>
        <v>#REF!</v>
      </c>
      <c r="I493" s="594" t="e">
        <f>ROUND(F493*C493,4)</f>
        <v>#REF!</v>
      </c>
    </row>
    <row r="494" spans="1:9" ht="27.6">
      <c r="A494" s="590" t="s">
        <v>685</v>
      </c>
      <c r="B494" s="591" t="s">
        <v>686</v>
      </c>
      <c r="C494" s="592">
        <v>28.99</v>
      </c>
      <c r="D494" s="590" t="s">
        <v>41</v>
      </c>
      <c r="F494" s="594" t="e">
        <f>I183</f>
        <v>#REF!</v>
      </c>
      <c r="I494" s="594" t="e">
        <f>ROUND(F494*C494,4)</f>
        <v>#REF!</v>
      </c>
    </row>
    <row r="495" spans="1:9" ht="15" thickBot="1">
      <c r="A495" s="589"/>
      <c r="B495" s="589"/>
      <c r="C495" s="912" t="s">
        <v>687</v>
      </c>
      <c r="D495" s="912"/>
      <c r="E495" s="912"/>
      <c r="F495" s="912"/>
      <c r="G495" s="912"/>
      <c r="H495" s="589"/>
      <c r="I495" s="596" t="e">
        <f>ROUND(SUM(I493:I494),4)</f>
        <v>#REF!</v>
      </c>
    </row>
    <row r="496" spans="1:9" ht="15" thickBot="1">
      <c r="A496" s="589"/>
      <c r="B496" s="589"/>
      <c r="C496" s="589"/>
      <c r="D496" s="589"/>
      <c r="E496" s="589"/>
      <c r="F496" s="589"/>
      <c r="G496" s="595" t="s">
        <v>688</v>
      </c>
      <c r="H496" s="589"/>
      <c r="I496" s="598" t="e">
        <f>I495+I487</f>
        <v>#REF!</v>
      </c>
    </row>
    <row r="497" spans="1:9" ht="15" thickBot="1">
      <c r="A497" s="586" t="s">
        <v>689</v>
      </c>
      <c r="B497" s="589"/>
      <c r="C497" s="587" t="s">
        <v>381</v>
      </c>
      <c r="D497" s="587" t="s">
        <v>465</v>
      </c>
      <c r="E497" s="587" t="s">
        <v>486</v>
      </c>
      <c r="F497" s="589"/>
      <c r="G497" s="587" t="s">
        <v>678</v>
      </c>
      <c r="H497" s="912" t="s">
        <v>678</v>
      </c>
      <c r="I497" s="912"/>
    </row>
    <row r="498" spans="1:9" ht="15" thickBot="1">
      <c r="A498" s="589"/>
      <c r="B498" s="589"/>
      <c r="C498" s="912" t="s">
        <v>690</v>
      </c>
      <c r="D498" s="912"/>
      <c r="E498" s="912"/>
      <c r="F498" s="912"/>
      <c r="G498" s="912"/>
      <c r="H498" s="589"/>
      <c r="I498" s="598"/>
    </row>
    <row r="499" spans="1:9" ht="15" thickBot="1">
      <c r="A499" s="917" t="s">
        <v>691</v>
      </c>
      <c r="B499" s="917"/>
      <c r="C499" s="918" t="s">
        <v>465</v>
      </c>
      <c r="D499" s="918" t="s">
        <v>486</v>
      </c>
      <c r="E499" s="918" t="s">
        <v>224</v>
      </c>
      <c r="F499" s="918"/>
      <c r="G499" s="918"/>
      <c r="I499" s="912" t="s">
        <v>678</v>
      </c>
    </row>
    <row r="500" spans="1:9" ht="15" thickBot="1">
      <c r="A500" s="917"/>
      <c r="B500" s="917"/>
      <c r="C500" s="918"/>
      <c r="D500" s="918"/>
      <c r="E500" s="587" t="s">
        <v>692</v>
      </c>
      <c r="F500" s="587" t="s">
        <v>693</v>
      </c>
      <c r="G500" s="587" t="s">
        <v>694</v>
      </c>
      <c r="H500" s="589"/>
      <c r="I500" s="912"/>
    </row>
    <row r="501" spans="1:9">
      <c r="C501" s="913" t="s">
        <v>699</v>
      </c>
      <c r="D501" s="913"/>
      <c r="E501" s="913"/>
      <c r="F501" s="913"/>
      <c r="G501" s="913"/>
    </row>
    <row r="502" spans="1:9" ht="15" thickBot="1">
      <c r="A502" s="601"/>
      <c r="B502" s="601"/>
      <c r="C502" s="601"/>
      <c r="D502" s="601"/>
      <c r="E502" s="919" t="s">
        <v>700</v>
      </c>
      <c r="F502" s="919"/>
      <c r="G502" s="919"/>
      <c r="H502" s="601"/>
      <c r="I502" s="602" t="e">
        <f>ROUND(I495,2)</f>
        <v>#REF!</v>
      </c>
    </row>
    <row r="503" spans="1:9" ht="15" thickTop="1"/>
    <row r="505" spans="1:9" s="580" customFormat="1" ht="21.6" thickBot="1">
      <c r="A505" s="577" t="s">
        <v>654</v>
      </c>
      <c r="B505" s="578"/>
      <c r="C505" s="578"/>
      <c r="D505" s="578"/>
      <c r="E505" s="578"/>
      <c r="F505" s="578"/>
      <c r="G505" s="578"/>
      <c r="H505" s="578"/>
      <c r="I505" s="579" t="s">
        <v>655</v>
      </c>
    </row>
    <row r="506" spans="1:9" ht="18" thickTop="1">
      <c r="A506" s="581" t="s">
        <v>656</v>
      </c>
      <c r="D506" s="581" t="s">
        <v>657</v>
      </c>
    </row>
    <row r="507" spans="1:9" ht="15.6">
      <c r="A507" s="582" t="s">
        <v>658</v>
      </c>
      <c r="D507" s="582" t="s">
        <v>659</v>
      </c>
      <c r="G507" s="583" t="s">
        <v>660</v>
      </c>
      <c r="H507" s="603">
        <v>100</v>
      </c>
      <c r="I507" s="582" t="s">
        <v>41</v>
      </c>
    </row>
    <row r="508" spans="1:9" ht="16.2" thickBot="1">
      <c r="A508" s="585">
        <v>4413995</v>
      </c>
      <c r="B508" s="915" t="s">
        <v>734</v>
      </c>
      <c r="C508" s="915"/>
      <c r="D508" s="915"/>
      <c r="E508" s="915"/>
      <c r="F508" s="915"/>
      <c r="G508" s="915"/>
      <c r="H508" s="916" t="s">
        <v>663</v>
      </c>
      <c r="I508" s="916"/>
    </row>
    <row r="509" spans="1:9" ht="15" thickBot="1">
      <c r="A509" s="917" t="s">
        <v>664</v>
      </c>
      <c r="B509" s="917"/>
      <c r="C509" s="918" t="s">
        <v>465</v>
      </c>
      <c r="D509" s="918" t="s">
        <v>466</v>
      </c>
      <c r="E509" s="918"/>
      <c r="F509" s="918" t="s">
        <v>135</v>
      </c>
      <c r="G509" s="918"/>
      <c r="I509" s="588" t="s">
        <v>665</v>
      </c>
    </row>
    <row r="510" spans="1:9" ht="15" thickBot="1">
      <c r="A510" s="917"/>
      <c r="B510" s="917"/>
      <c r="C510" s="918"/>
      <c r="D510" s="587" t="s">
        <v>468</v>
      </c>
      <c r="E510" s="587" t="s">
        <v>469</v>
      </c>
      <c r="F510" s="587" t="s">
        <v>666</v>
      </c>
      <c r="G510" s="587" t="s">
        <v>667</v>
      </c>
      <c r="H510" s="589"/>
      <c r="I510" s="587" t="s">
        <v>668</v>
      </c>
    </row>
    <row r="511" spans="1:9">
      <c r="A511" s="590" t="s">
        <v>411</v>
      </c>
      <c r="B511" s="591" t="s">
        <v>414</v>
      </c>
      <c r="C511" s="592">
        <v>1</v>
      </c>
      <c r="D511" s="593">
        <v>0.2</v>
      </c>
      <c r="E511" s="593">
        <v>0.8</v>
      </c>
      <c r="F511" s="594" t="e">
        <f>VLOOKUP(A511,EQ,10,FALSE)</f>
        <v>#REF!</v>
      </c>
      <c r="G511" s="594" t="e">
        <f>VLOOKUP(A511,EQ,11,FALSE)</f>
        <v>#REF!</v>
      </c>
      <c r="I511" s="594" t="e">
        <f>ROUND(C511*(D511*F511+E511*G511),4)</f>
        <v>#REF!</v>
      </c>
    </row>
    <row r="512" spans="1:9" ht="15" thickBot="1">
      <c r="A512" s="589"/>
      <c r="B512" s="589"/>
      <c r="C512" s="589"/>
      <c r="D512" s="589"/>
      <c r="E512" s="589"/>
      <c r="F512" s="589"/>
      <c r="G512" s="595" t="s">
        <v>669</v>
      </c>
      <c r="H512" s="589"/>
      <c r="I512" s="596" t="e">
        <f>I511</f>
        <v>#REF!</v>
      </c>
    </row>
    <row r="513" spans="1:9" ht="15" thickBot="1">
      <c r="A513" s="586" t="s">
        <v>670</v>
      </c>
      <c r="B513" s="589"/>
      <c r="C513" s="587" t="s">
        <v>465</v>
      </c>
      <c r="D513" s="587" t="s">
        <v>486</v>
      </c>
      <c r="E513" s="589"/>
      <c r="F513" s="587" t="s">
        <v>135</v>
      </c>
      <c r="G513" s="912" t="s">
        <v>671</v>
      </c>
      <c r="H513" s="912"/>
      <c r="I513" s="912"/>
    </row>
    <row r="514" spans="1:9">
      <c r="A514" s="590" t="s">
        <v>548</v>
      </c>
      <c r="B514" s="591" t="s">
        <v>549</v>
      </c>
      <c r="C514" s="592">
        <v>10</v>
      </c>
      <c r="D514" s="590" t="s">
        <v>85</v>
      </c>
      <c r="F514" s="594">
        <v>19.4862</v>
      </c>
      <c r="I514" s="594">
        <f>ROUND(C514*F514,4)</f>
        <v>194.86199999999999</v>
      </c>
    </row>
    <row r="515" spans="1:9">
      <c r="C515" s="913" t="s">
        <v>672</v>
      </c>
      <c r="D515" s="913"/>
      <c r="E515" s="913"/>
      <c r="F515" s="913"/>
      <c r="G515" s="913"/>
      <c r="I515" s="594">
        <f>I514</f>
        <v>194.86199999999999</v>
      </c>
    </row>
    <row r="516" spans="1:9" ht="15" thickBot="1">
      <c r="A516" s="589"/>
      <c r="B516" s="589"/>
      <c r="C516" s="912" t="s">
        <v>673</v>
      </c>
      <c r="D516" s="912"/>
      <c r="E516" s="912"/>
      <c r="F516" s="912"/>
      <c r="G516" s="912"/>
      <c r="H516" s="589"/>
      <c r="I516" s="598" t="e">
        <f>I515+I512</f>
        <v>#REF!</v>
      </c>
    </row>
    <row r="517" spans="1:9">
      <c r="C517" s="913" t="s">
        <v>674</v>
      </c>
      <c r="D517" s="913"/>
      <c r="E517" s="913"/>
      <c r="F517" s="913"/>
      <c r="G517" s="913"/>
      <c r="I517" s="599" t="e">
        <f>ROUND(I516/H507,4)</f>
        <v>#REF!</v>
      </c>
    </row>
    <row r="518" spans="1:9">
      <c r="G518" s="597" t="s">
        <v>675</v>
      </c>
      <c r="I518" s="600" t="s">
        <v>557</v>
      </c>
    </row>
    <row r="519" spans="1:9" ht="15" thickBot="1">
      <c r="A519" s="589"/>
      <c r="B519" s="589"/>
      <c r="C519" s="589"/>
      <c r="D519" s="589"/>
      <c r="E519" s="589"/>
      <c r="F519" s="589"/>
      <c r="G519" s="595" t="s">
        <v>676</v>
      </c>
      <c r="H519" s="589"/>
      <c r="I519" s="598" t="s">
        <v>557</v>
      </c>
    </row>
    <row r="520" spans="1:9" ht="15" thickBot="1">
      <c r="A520" s="586" t="s">
        <v>677</v>
      </c>
      <c r="B520" s="589"/>
      <c r="C520" s="587" t="s">
        <v>465</v>
      </c>
      <c r="D520" s="587" t="s">
        <v>486</v>
      </c>
      <c r="E520" s="589"/>
      <c r="F520" s="587" t="s">
        <v>487</v>
      </c>
      <c r="G520" s="912" t="s">
        <v>678</v>
      </c>
      <c r="H520" s="912"/>
      <c r="I520" s="912"/>
    </row>
    <row r="521" spans="1:9" ht="15" thickBot="1">
      <c r="A521" s="589"/>
      <c r="B521" s="589"/>
      <c r="C521" s="912" t="s">
        <v>679</v>
      </c>
      <c r="D521" s="912"/>
      <c r="E521" s="912"/>
      <c r="F521" s="912"/>
      <c r="G521" s="912"/>
      <c r="H521" s="589"/>
      <c r="I521" s="596"/>
    </row>
    <row r="522" spans="1:9" ht="15" thickBot="1">
      <c r="A522" s="586" t="s">
        <v>680</v>
      </c>
      <c r="B522" s="589"/>
      <c r="C522" s="587" t="s">
        <v>465</v>
      </c>
      <c r="D522" s="587" t="s">
        <v>486</v>
      </c>
      <c r="E522" s="589"/>
      <c r="F522" s="587" t="s">
        <v>678</v>
      </c>
      <c r="G522" s="912" t="s">
        <v>678</v>
      </c>
      <c r="H522" s="912"/>
      <c r="I522" s="912"/>
    </row>
    <row r="523" spans="1:9" ht="15" thickBot="1">
      <c r="A523" s="589"/>
      <c r="B523" s="589"/>
      <c r="C523" s="912" t="s">
        <v>687</v>
      </c>
      <c r="D523" s="912"/>
      <c r="E523" s="912"/>
      <c r="F523" s="912"/>
      <c r="G523" s="912"/>
      <c r="H523" s="589"/>
      <c r="I523" s="596"/>
    </row>
    <row r="524" spans="1:9" ht="15" thickBot="1">
      <c r="A524" s="589"/>
      <c r="B524" s="589"/>
      <c r="C524" s="589"/>
      <c r="D524" s="589"/>
      <c r="E524" s="589"/>
      <c r="F524" s="589"/>
      <c r="G524" s="595" t="s">
        <v>688</v>
      </c>
      <c r="H524" s="589"/>
      <c r="I524" s="598" t="e">
        <f>I517</f>
        <v>#REF!</v>
      </c>
    </row>
    <row r="525" spans="1:9" ht="15" thickBot="1">
      <c r="A525" s="586" t="s">
        <v>689</v>
      </c>
      <c r="B525" s="589"/>
      <c r="C525" s="587" t="s">
        <v>381</v>
      </c>
      <c r="D525" s="587" t="s">
        <v>465</v>
      </c>
      <c r="E525" s="587" t="s">
        <v>486</v>
      </c>
      <c r="F525" s="589"/>
      <c r="G525" s="587" t="s">
        <v>678</v>
      </c>
      <c r="H525" s="912" t="s">
        <v>678</v>
      </c>
      <c r="I525" s="912"/>
    </row>
    <row r="526" spans="1:9" ht="15" thickBot="1">
      <c r="A526" s="589"/>
      <c r="B526" s="589"/>
      <c r="C526" s="912" t="s">
        <v>690</v>
      </c>
      <c r="D526" s="912"/>
      <c r="E526" s="912"/>
      <c r="F526" s="912"/>
      <c r="G526" s="912"/>
      <c r="H526" s="589"/>
      <c r="I526" s="598"/>
    </row>
    <row r="527" spans="1:9" ht="15" thickBot="1">
      <c r="A527" s="917" t="s">
        <v>691</v>
      </c>
      <c r="B527" s="917"/>
      <c r="C527" s="918" t="s">
        <v>465</v>
      </c>
      <c r="D527" s="918" t="s">
        <v>486</v>
      </c>
      <c r="E527" s="918" t="s">
        <v>224</v>
      </c>
      <c r="F527" s="918"/>
      <c r="G527" s="918"/>
      <c r="I527" s="912" t="s">
        <v>678</v>
      </c>
    </row>
    <row r="528" spans="1:9" ht="15" thickBot="1">
      <c r="A528" s="917"/>
      <c r="B528" s="917"/>
      <c r="C528" s="918"/>
      <c r="D528" s="918"/>
      <c r="E528" s="587" t="s">
        <v>692</v>
      </c>
      <c r="F528" s="587" t="s">
        <v>693</v>
      </c>
      <c r="G528" s="587" t="s">
        <v>694</v>
      </c>
      <c r="H528" s="589"/>
      <c r="I528" s="912"/>
    </row>
    <row r="529" spans="1:9">
      <c r="C529" s="913" t="s">
        <v>699</v>
      </c>
      <c r="D529" s="913"/>
      <c r="E529" s="913"/>
      <c r="F529" s="913"/>
      <c r="G529" s="913"/>
    </row>
    <row r="530" spans="1:9" ht="15" thickBot="1">
      <c r="A530" s="601"/>
      <c r="B530" s="601"/>
      <c r="C530" s="601"/>
      <c r="D530" s="601"/>
      <c r="E530" s="919" t="s">
        <v>700</v>
      </c>
      <c r="F530" s="919"/>
      <c r="G530" s="919"/>
      <c r="H530" s="601"/>
      <c r="I530" s="602" t="e">
        <f>ROUND(I524,2)</f>
        <v>#REF!</v>
      </c>
    </row>
    <row r="531" spans="1:9" ht="15" thickTop="1"/>
  </sheetData>
  <mergeCells count="369">
    <mergeCell ref="C529:G529"/>
    <mergeCell ref="E530:G530"/>
    <mergeCell ref="G522:I522"/>
    <mergeCell ref="C523:G523"/>
    <mergeCell ref="H525:I525"/>
    <mergeCell ref="C526:G526"/>
    <mergeCell ref="A527:B528"/>
    <mergeCell ref="C527:C528"/>
    <mergeCell ref="D527:D528"/>
    <mergeCell ref="E527:G527"/>
    <mergeCell ref="I527:I528"/>
    <mergeCell ref="G513:I513"/>
    <mergeCell ref="C515:G515"/>
    <mergeCell ref="C516:G516"/>
    <mergeCell ref="C517:G517"/>
    <mergeCell ref="G520:I520"/>
    <mergeCell ref="C521:G521"/>
    <mergeCell ref="C501:G501"/>
    <mergeCell ref="E502:G502"/>
    <mergeCell ref="B508:G508"/>
    <mergeCell ref="H508:I508"/>
    <mergeCell ref="A509:B510"/>
    <mergeCell ref="C509:C510"/>
    <mergeCell ref="D509:E509"/>
    <mergeCell ref="F509:G509"/>
    <mergeCell ref="G492:I492"/>
    <mergeCell ref="C495:G495"/>
    <mergeCell ref="H497:I497"/>
    <mergeCell ref="C498:G498"/>
    <mergeCell ref="A499:B500"/>
    <mergeCell ref="C499:C500"/>
    <mergeCell ref="D499:D500"/>
    <mergeCell ref="E499:G499"/>
    <mergeCell ref="I499:I500"/>
    <mergeCell ref="G484:I484"/>
    <mergeCell ref="C485:G485"/>
    <mergeCell ref="C486:G486"/>
    <mergeCell ref="C487:G487"/>
    <mergeCell ref="G490:I490"/>
    <mergeCell ref="C491:G491"/>
    <mergeCell ref="C473:G473"/>
    <mergeCell ref="E474:G474"/>
    <mergeCell ref="B480:G480"/>
    <mergeCell ref="H480:I480"/>
    <mergeCell ref="A481:B482"/>
    <mergeCell ref="C481:C482"/>
    <mergeCell ref="D481:E481"/>
    <mergeCell ref="F481:G481"/>
    <mergeCell ref="G462:I462"/>
    <mergeCell ref="C466:G466"/>
    <mergeCell ref="H468:I468"/>
    <mergeCell ref="C469:G469"/>
    <mergeCell ref="A470:B471"/>
    <mergeCell ref="C470:C471"/>
    <mergeCell ref="D470:D471"/>
    <mergeCell ref="E470:G470"/>
    <mergeCell ref="I470:I471"/>
    <mergeCell ref="G452:I452"/>
    <mergeCell ref="C454:G454"/>
    <mergeCell ref="C455:G455"/>
    <mergeCell ref="C456:G456"/>
    <mergeCell ref="G459:I459"/>
    <mergeCell ref="C461:G461"/>
    <mergeCell ref="C440:G440"/>
    <mergeCell ref="E441:G441"/>
    <mergeCell ref="B447:G447"/>
    <mergeCell ref="H447:I447"/>
    <mergeCell ref="A448:B449"/>
    <mergeCell ref="C448:C449"/>
    <mergeCell ref="D448:E448"/>
    <mergeCell ref="F448:G448"/>
    <mergeCell ref="G433:I433"/>
    <mergeCell ref="C434:G434"/>
    <mergeCell ref="H436:I436"/>
    <mergeCell ref="C437:G437"/>
    <mergeCell ref="A438:B439"/>
    <mergeCell ref="C438:C439"/>
    <mergeCell ref="D438:D439"/>
    <mergeCell ref="E438:G438"/>
    <mergeCell ref="I438:I439"/>
    <mergeCell ref="G424:I424"/>
    <mergeCell ref="C426:G426"/>
    <mergeCell ref="C427:G427"/>
    <mergeCell ref="C428:G428"/>
    <mergeCell ref="G431:I431"/>
    <mergeCell ref="C432:G432"/>
    <mergeCell ref="C412:G412"/>
    <mergeCell ref="E413:G413"/>
    <mergeCell ref="B419:G419"/>
    <mergeCell ref="H419:I419"/>
    <mergeCell ref="A420:B421"/>
    <mergeCell ref="C420:C421"/>
    <mergeCell ref="D420:E420"/>
    <mergeCell ref="F420:G420"/>
    <mergeCell ref="G394:I394"/>
    <mergeCell ref="C396:G396"/>
    <mergeCell ref="H398:I398"/>
    <mergeCell ref="C404:G404"/>
    <mergeCell ref="A405:B406"/>
    <mergeCell ref="C405:C406"/>
    <mergeCell ref="D405:D406"/>
    <mergeCell ref="E405:G405"/>
    <mergeCell ref="I405:I406"/>
    <mergeCell ref="G380:I380"/>
    <mergeCell ref="C382:G382"/>
    <mergeCell ref="C383:G383"/>
    <mergeCell ref="C384:G384"/>
    <mergeCell ref="G387:I387"/>
    <mergeCell ref="C393:G393"/>
    <mergeCell ref="C369:G369"/>
    <mergeCell ref="E370:G370"/>
    <mergeCell ref="B376:G376"/>
    <mergeCell ref="H376:I376"/>
    <mergeCell ref="A377:B378"/>
    <mergeCell ref="C377:C378"/>
    <mergeCell ref="D377:E377"/>
    <mergeCell ref="F377:G377"/>
    <mergeCell ref="G362:I362"/>
    <mergeCell ref="C363:G363"/>
    <mergeCell ref="H365:I365"/>
    <mergeCell ref="C366:G366"/>
    <mergeCell ref="A367:B368"/>
    <mergeCell ref="C367:C368"/>
    <mergeCell ref="D367:D368"/>
    <mergeCell ref="E367:G367"/>
    <mergeCell ref="I367:I368"/>
    <mergeCell ref="G353:I353"/>
    <mergeCell ref="C355:G355"/>
    <mergeCell ref="C356:G356"/>
    <mergeCell ref="C357:G357"/>
    <mergeCell ref="G360:I360"/>
    <mergeCell ref="C361:G361"/>
    <mergeCell ref="C341:G341"/>
    <mergeCell ref="E342:G342"/>
    <mergeCell ref="B348:G348"/>
    <mergeCell ref="H348:I348"/>
    <mergeCell ref="A349:B350"/>
    <mergeCell ref="C349:C350"/>
    <mergeCell ref="D349:E349"/>
    <mergeCell ref="F349:G349"/>
    <mergeCell ref="G334:I334"/>
    <mergeCell ref="C335:G335"/>
    <mergeCell ref="H337:I337"/>
    <mergeCell ref="C338:G338"/>
    <mergeCell ref="A339:B340"/>
    <mergeCell ref="C339:C340"/>
    <mergeCell ref="D339:D340"/>
    <mergeCell ref="E339:G339"/>
    <mergeCell ref="I339:I340"/>
    <mergeCell ref="G325:I325"/>
    <mergeCell ref="C327:G327"/>
    <mergeCell ref="C328:G328"/>
    <mergeCell ref="C329:G329"/>
    <mergeCell ref="G332:I332"/>
    <mergeCell ref="C333:G333"/>
    <mergeCell ref="C314:G314"/>
    <mergeCell ref="E315:G315"/>
    <mergeCell ref="B321:G321"/>
    <mergeCell ref="H321:I321"/>
    <mergeCell ref="A322:B323"/>
    <mergeCell ref="C322:C323"/>
    <mergeCell ref="D322:E322"/>
    <mergeCell ref="F322:G322"/>
    <mergeCell ref="G303:I303"/>
    <mergeCell ref="C308:G308"/>
    <mergeCell ref="H310:I310"/>
    <mergeCell ref="C311:G311"/>
    <mergeCell ref="A312:B313"/>
    <mergeCell ref="C312:C313"/>
    <mergeCell ref="D312:D313"/>
    <mergeCell ref="E312:G312"/>
    <mergeCell ref="I312:I313"/>
    <mergeCell ref="G295:I295"/>
    <mergeCell ref="C296:G296"/>
    <mergeCell ref="C297:G297"/>
    <mergeCell ref="C298:G298"/>
    <mergeCell ref="G301:I301"/>
    <mergeCell ref="C302:G302"/>
    <mergeCell ref="C284:G284"/>
    <mergeCell ref="E285:G285"/>
    <mergeCell ref="B291:G291"/>
    <mergeCell ref="H291:I291"/>
    <mergeCell ref="A292:B293"/>
    <mergeCell ref="C292:C293"/>
    <mergeCell ref="D292:E292"/>
    <mergeCell ref="F292:G292"/>
    <mergeCell ref="G277:I277"/>
    <mergeCell ref="C278:G278"/>
    <mergeCell ref="H280:I280"/>
    <mergeCell ref="C281:G281"/>
    <mergeCell ref="A282:B283"/>
    <mergeCell ref="C282:C283"/>
    <mergeCell ref="D282:D283"/>
    <mergeCell ref="E282:G282"/>
    <mergeCell ref="I282:I283"/>
    <mergeCell ref="G268:I268"/>
    <mergeCell ref="C270:G270"/>
    <mergeCell ref="C271:G271"/>
    <mergeCell ref="C272:G272"/>
    <mergeCell ref="G275:I275"/>
    <mergeCell ref="C276:G276"/>
    <mergeCell ref="C256:G256"/>
    <mergeCell ref="E257:G257"/>
    <mergeCell ref="B263:G263"/>
    <mergeCell ref="H263:I263"/>
    <mergeCell ref="A264:B265"/>
    <mergeCell ref="C264:C265"/>
    <mergeCell ref="D264:E264"/>
    <mergeCell ref="F264:G264"/>
    <mergeCell ref="G249:I249"/>
    <mergeCell ref="C250:G250"/>
    <mergeCell ref="H252:I252"/>
    <mergeCell ref="C253:G253"/>
    <mergeCell ref="A254:B255"/>
    <mergeCell ref="C254:C255"/>
    <mergeCell ref="D254:D255"/>
    <mergeCell ref="E254:G254"/>
    <mergeCell ref="I254:I255"/>
    <mergeCell ref="G241:I241"/>
    <mergeCell ref="C242:G242"/>
    <mergeCell ref="C243:G243"/>
    <mergeCell ref="C244:G244"/>
    <mergeCell ref="G247:I247"/>
    <mergeCell ref="C248:G248"/>
    <mergeCell ref="C229:G229"/>
    <mergeCell ref="E230:G230"/>
    <mergeCell ref="B236:G236"/>
    <mergeCell ref="H236:I236"/>
    <mergeCell ref="A237:B238"/>
    <mergeCell ref="C237:C238"/>
    <mergeCell ref="D237:E237"/>
    <mergeCell ref="F237:G237"/>
    <mergeCell ref="G212:I212"/>
    <mergeCell ref="C213:G213"/>
    <mergeCell ref="H215:I215"/>
    <mergeCell ref="C221:G221"/>
    <mergeCell ref="A222:B223"/>
    <mergeCell ref="C222:C223"/>
    <mergeCell ref="D222:D223"/>
    <mergeCell ref="E222:G222"/>
    <mergeCell ref="I222:I223"/>
    <mergeCell ref="G197:I197"/>
    <mergeCell ref="C200:G200"/>
    <mergeCell ref="C201:G201"/>
    <mergeCell ref="C202:G202"/>
    <mergeCell ref="G205:I205"/>
    <mergeCell ref="C211:G211"/>
    <mergeCell ref="C182:G182"/>
    <mergeCell ref="E183:G183"/>
    <mergeCell ref="B189:G189"/>
    <mergeCell ref="H189:I189"/>
    <mergeCell ref="A190:B191"/>
    <mergeCell ref="C190:C191"/>
    <mergeCell ref="D190:E190"/>
    <mergeCell ref="F190:G190"/>
    <mergeCell ref="G167:I167"/>
    <mergeCell ref="C168:G168"/>
    <mergeCell ref="H170:I170"/>
    <mergeCell ref="C175:G175"/>
    <mergeCell ref="A176:B177"/>
    <mergeCell ref="C176:C177"/>
    <mergeCell ref="D176:D177"/>
    <mergeCell ref="E176:G176"/>
    <mergeCell ref="I176:I177"/>
    <mergeCell ref="G153:I153"/>
    <mergeCell ref="C156:G156"/>
    <mergeCell ref="C157:G157"/>
    <mergeCell ref="C158:G158"/>
    <mergeCell ref="G161:I161"/>
    <mergeCell ref="C166:G166"/>
    <mergeCell ref="C140:G140"/>
    <mergeCell ref="E141:G141"/>
    <mergeCell ref="B147:G147"/>
    <mergeCell ref="H147:I147"/>
    <mergeCell ref="A148:B149"/>
    <mergeCell ref="C148:C149"/>
    <mergeCell ref="D148:E148"/>
    <mergeCell ref="F148:G148"/>
    <mergeCell ref="G130:I130"/>
    <mergeCell ref="C132:G132"/>
    <mergeCell ref="H134:I134"/>
    <mergeCell ref="C136:G136"/>
    <mergeCell ref="A137:B138"/>
    <mergeCell ref="C137:C138"/>
    <mergeCell ref="D137:D138"/>
    <mergeCell ref="E137:G137"/>
    <mergeCell ref="I137:I138"/>
    <mergeCell ref="G120:I120"/>
    <mergeCell ref="C122:G122"/>
    <mergeCell ref="C123:G123"/>
    <mergeCell ref="C124:G124"/>
    <mergeCell ref="G127:I127"/>
    <mergeCell ref="C129:G129"/>
    <mergeCell ref="C109:G109"/>
    <mergeCell ref="E110:G110"/>
    <mergeCell ref="B116:G116"/>
    <mergeCell ref="H116:I116"/>
    <mergeCell ref="A117:B118"/>
    <mergeCell ref="C117:C118"/>
    <mergeCell ref="D117:E117"/>
    <mergeCell ref="F117:G117"/>
    <mergeCell ref="G98:I98"/>
    <mergeCell ref="C99:G99"/>
    <mergeCell ref="H101:I101"/>
    <mergeCell ref="C104:G104"/>
    <mergeCell ref="A105:B106"/>
    <mergeCell ref="C105:C106"/>
    <mergeCell ref="D105:D106"/>
    <mergeCell ref="E105:G105"/>
    <mergeCell ref="I105:I106"/>
    <mergeCell ref="G86:I86"/>
    <mergeCell ref="C89:G89"/>
    <mergeCell ref="C90:G90"/>
    <mergeCell ref="C91:G91"/>
    <mergeCell ref="G94:I94"/>
    <mergeCell ref="C97:G97"/>
    <mergeCell ref="C72:G72"/>
    <mergeCell ref="E73:G73"/>
    <mergeCell ref="B79:G79"/>
    <mergeCell ref="H79:I79"/>
    <mergeCell ref="A80:B81"/>
    <mergeCell ref="C80:C81"/>
    <mergeCell ref="D80:E80"/>
    <mergeCell ref="F80:G80"/>
    <mergeCell ref="G63:I63"/>
    <mergeCell ref="C66:G66"/>
    <mergeCell ref="H68:I68"/>
    <mergeCell ref="C69:G69"/>
    <mergeCell ref="A70:B71"/>
    <mergeCell ref="C70:C71"/>
    <mergeCell ref="D70:D71"/>
    <mergeCell ref="E70:G70"/>
    <mergeCell ref="I70:I71"/>
    <mergeCell ref="G55:I55"/>
    <mergeCell ref="C56:G56"/>
    <mergeCell ref="C57:G57"/>
    <mergeCell ref="C58:G58"/>
    <mergeCell ref="G61:I61"/>
    <mergeCell ref="C62:G62"/>
    <mergeCell ref="C44:G44"/>
    <mergeCell ref="E45:G45"/>
    <mergeCell ref="B51:G51"/>
    <mergeCell ref="H51:I51"/>
    <mergeCell ref="A52:B53"/>
    <mergeCell ref="C52:C53"/>
    <mergeCell ref="D52:E52"/>
    <mergeCell ref="F52:G52"/>
    <mergeCell ref="G33:I33"/>
    <mergeCell ref="C37:G37"/>
    <mergeCell ref="H39:I39"/>
    <mergeCell ref="C40:G40"/>
    <mergeCell ref="A41:B42"/>
    <mergeCell ref="C41:C42"/>
    <mergeCell ref="D41:D42"/>
    <mergeCell ref="E41:G41"/>
    <mergeCell ref="I41:I42"/>
    <mergeCell ref="G23:I23"/>
    <mergeCell ref="C25:G25"/>
    <mergeCell ref="C26:G26"/>
    <mergeCell ref="C27:G27"/>
    <mergeCell ref="G30:I30"/>
    <mergeCell ref="C32:G32"/>
    <mergeCell ref="A12:I12"/>
    <mergeCell ref="B18:G18"/>
    <mergeCell ref="H18:I18"/>
    <mergeCell ref="A19:B20"/>
    <mergeCell ref="C19:C20"/>
    <mergeCell ref="D19:E19"/>
    <mergeCell ref="F19:G19"/>
  </mergeCells>
  <pageMargins left="0.51181102362204722" right="0.51181102362204722" top="1.1811023622047245" bottom="0.98425196850393704" header="0.31496062992125984" footer="0.31496062992125984"/>
  <pageSetup paperSize="9" scale="55" orientation="portrait" r:id="rId1"/>
  <headerFooter>
    <oddHeader>&amp;C&amp;G</oddHeader>
    <oddFooter>&amp;C&amp;G</oddFooter>
  </headerFooter>
  <rowBreaks count="4" manualBreakCount="4">
    <brk id="75" max="8" man="1"/>
    <brk id="143" max="8" man="1"/>
    <brk id="185" max="8" man="1"/>
    <brk id="232" max="8"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6"/>
  <dimension ref="A1:H13"/>
  <sheetViews>
    <sheetView view="pageBreakPreview" zoomScaleNormal="100" zoomScaleSheetLayoutView="100" workbookViewId="0">
      <selection activeCell="H8" sqref="H8"/>
    </sheetView>
  </sheetViews>
  <sheetFormatPr defaultRowHeight="13.2"/>
  <cols>
    <col min="1" max="1" width="54.88671875" style="145" customWidth="1"/>
    <col min="2" max="2" width="6.6640625" style="145" customWidth="1"/>
    <col min="3" max="3" width="11.33203125" style="145" customWidth="1"/>
    <col min="4" max="4" width="8.5546875" style="145" customWidth="1"/>
    <col min="5" max="5" width="1.88671875" style="145" customWidth="1"/>
    <col min="6" max="256" width="9.109375" style="145"/>
    <col min="257" max="257" width="54.88671875" style="145" customWidth="1"/>
    <col min="258" max="258" width="6.6640625" style="145" customWidth="1"/>
    <col min="259" max="259" width="11.33203125" style="145" customWidth="1"/>
    <col min="260" max="260" width="8.5546875" style="145" customWidth="1"/>
    <col min="261" max="261" width="1.88671875" style="145" customWidth="1"/>
    <col min="262" max="512" width="9.109375" style="145"/>
    <col min="513" max="513" width="54.88671875" style="145" customWidth="1"/>
    <col min="514" max="514" width="6.6640625" style="145" customWidth="1"/>
    <col min="515" max="515" width="11.33203125" style="145" customWidth="1"/>
    <col min="516" max="516" width="8.5546875" style="145" customWidth="1"/>
    <col min="517" max="517" width="1.88671875" style="145" customWidth="1"/>
    <col min="518" max="768" width="9.109375" style="145"/>
    <col min="769" max="769" width="54.88671875" style="145" customWidth="1"/>
    <col min="770" max="770" width="6.6640625" style="145" customWidth="1"/>
    <col min="771" max="771" width="11.33203125" style="145" customWidth="1"/>
    <col min="772" max="772" width="8.5546875" style="145" customWidth="1"/>
    <col min="773" max="773" width="1.88671875" style="145" customWidth="1"/>
    <col min="774" max="1024" width="9.109375" style="145"/>
    <col min="1025" max="1025" width="54.88671875" style="145" customWidth="1"/>
    <col min="1026" max="1026" width="6.6640625" style="145" customWidth="1"/>
    <col min="1027" max="1027" width="11.33203125" style="145" customWidth="1"/>
    <col min="1028" max="1028" width="8.5546875" style="145" customWidth="1"/>
    <col min="1029" max="1029" width="1.88671875" style="145" customWidth="1"/>
    <col min="1030" max="1280" width="9.109375" style="145"/>
    <col min="1281" max="1281" width="54.88671875" style="145" customWidth="1"/>
    <col min="1282" max="1282" width="6.6640625" style="145" customWidth="1"/>
    <col min="1283" max="1283" width="11.33203125" style="145" customWidth="1"/>
    <col min="1284" max="1284" width="8.5546875" style="145" customWidth="1"/>
    <col min="1285" max="1285" width="1.88671875" style="145" customWidth="1"/>
    <col min="1286" max="1536" width="9.109375" style="145"/>
    <col min="1537" max="1537" width="54.88671875" style="145" customWidth="1"/>
    <col min="1538" max="1538" width="6.6640625" style="145" customWidth="1"/>
    <col min="1539" max="1539" width="11.33203125" style="145" customWidth="1"/>
    <col min="1540" max="1540" width="8.5546875" style="145" customWidth="1"/>
    <col min="1541" max="1541" width="1.88671875" style="145" customWidth="1"/>
    <col min="1542" max="1792" width="9.109375" style="145"/>
    <col min="1793" max="1793" width="54.88671875" style="145" customWidth="1"/>
    <col min="1794" max="1794" width="6.6640625" style="145" customWidth="1"/>
    <col min="1795" max="1795" width="11.33203125" style="145" customWidth="1"/>
    <col min="1796" max="1796" width="8.5546875" style="145" customWidth="1"/>
    <col min="1797" max="1797" width="1.88671875" style="145" customWidth="1"/>
    <col min="1798" max="2048" width="9.109375" style="145"/>
    <col min="2049" max="2049" width="54.88671875" style="145" customWidth="1"/>
    <col min="2050" max="2050" width="6.6640625" style="145" customWidth="1"/>
    <col min="2051" max="2051" width="11.33203125" style="145" customWidth="1"/>
    <col min="2052" max="2052" width="8.5546875" style="145" customWidth="1"/>
    <col min="2053" max="2053" width="1.88671875" style="145" customWidth="1"/>
    <col min="2054" max="2304" width="9.109375" style="145"/>
    <col min="2305" max="2305" width="54.88671875" style="145" customWidth="1"/>
    <col min="2306" max="2306" width="6.6640625" style="145" customWidth="1"/>
    <col min="2307" max="2307" width="11.33203125" style="145" customWidth="1"/>
    <col min="2308" max="2308" width="8.5546875" style="145" customWidth="1"/>
    <col min="2309" max="2309" width="1.88671875" style="145" customWidth="1"/>
    <col min="2310" max="2560" width="9.109375" style="145"/>
    <col min="2561" max="2561" width="54.88671875" style="145" customWidth="1"/>
    <col min="2562" max="2562" width="6.6640625" style="145" customWidth="1"/>
    <col min="2563" max="2563" width="11.33203125" style="145" customWidth="1"/>
    <col min="2564" max="2564" width="8.5546875" style="145" customWidth="1"/>
    <col min="2565" max="2565" width="1.88671875" style="145" customWidth="1"/>
    <col min="2566" max="2816" width="9.109375" style="145"/>
    <col min="2817" max="2817" width="54.88671875" style="145" customWidth="1"/>
    <col min="2818" max="2818" width="6.6640625" style="145" customWidth="1"/>
    <col min="2819" max="2819" width="11.33203125" style="145" customWidth="1"/>
    <col min="2820" max="2820" width="8.5546875" style="145" customWidth="1"/>
    <col min="2821" max="2821" width="1.88671875" style="145" customWidth="1"/>
    <col min="2822" max="3072" width="9.109375" style="145"/>
    <col min="3073" max="3073" width="54.88671875" style="145" customWidth="1"/>
    <col min="3074" max="3074" width="6.6640625" style="145" customWidth="1"/>
    <col min="3075" max="3075" width="11.33203125" style="145" customWidth="1"/>
    <col min="3076" max="3076" width="8.5546875" style="145" customWidth="1"/>
    <col min="3077" max="3077" width="1.88671875" style="145" customWidth="1"/>
    <col min="3078" max="3328" width="9.109375" style="145"/>
    <col min="3329" max="3329" width="54.88671875" style="145" customWidth="1"/>
    <col min="3330" max="3330" width="6.6640625" style="145" customWidth="1"/>
    <col min="3331" max="3331" width="11.33203125" style="145" customWidth="1"/>
    <col min="3332" max="3332" width="8.5546875" style="145" customWidth="1"/>
    <col min="3333" max="3333" width="1.88671875" style="145" customWidth="1"/>
    <col min="3334" max="3584" width="9.109375" style="145"/>
    <col min="3585" max="3585" width="54.88671875" style="145" customWidth="1"/>
    <col min="3586" max="3586" width="6.6640625" style="145" customWidth="1"/>
    <col min="3587" max="3587" width="11.33203125" style="145" customWidth="1"/>
    <col min="3588" max="3588" width="8.5546875" style="145" customWidth="1"/>
    <col min="3589" max="3589" width="1.88671875" style="145" customWidth="1"/>
    <col min="3590" max="3840" width="9.109375" style="145"/>
    <col min="3841" max="3841" width="54.88671875" style="145" customWidth="1"/>
    <col min="3842" max="3842" width="6.6640625" style="145" customWidth="1"/>
    <col min="3843" max="3843" width="11.33203125" style="145" customWidth="1"/>
    <col min="3844" max="3844" width="8.5546875" style="145" customWidth="1"/>
    <col min="3845" max="3845" width="1.88671875" style="145" customWidth="1"/>
    <col min="3846" max="4096" width="9.109375" style="145"/>
    <col min="4097" max="4097" width="54.88671875" style="145" customWidth="1"/>
    <col min="4098" max="4098" width="6.6640625" style="145" customWidth="1"/>
    <col min="4099" max="4099" width="11.33203125" style="145" customWidth="1"/>
    <col min="4100" max="4100" width="8.5546875" style="145" customWidth="1"/>
    <col min="4101" max="4101" width="1.88671875" style="145" customWidth="1"/>
    <col min="4102" max="4352" width="9.109375" style="145"/>
    <col min="4353" max="4353" width="54.88671875" style="145" customWidth="1"/>
    <col min="4354" max="4354" width="6.6640625" style="145" customWidth="1"/>
    <col min="4355" max="4355" width="11.33203125" style="145" customWidth="1"/>
    <col min="4356" max="4356" width="8.5546875" style="145" customWidth="1"/>
    <col min="4357" max="4357" width="1.88671875" style="145" customWidth="1"/>
    <col min="4358" max="4608" width="9.109375" style="145"/>
    <col min="4609" max="4609" width="54.88671875" style="145" customWidth="1"/>
    <col min="4610" max="4610" width="6.6640625" style="145" customWidth="1"/>
    <col min="4611" max="4611" width="11.33203125" style="145" customWidth="1"/>
    <col min="4612" max="4612" width="8.5546875" style="145" customWidth="1"/>
    <col min="4613" max="4613" width="1.88671875" style="145" customWidth="1"/>
    <col min="4614" max="4864" width="9.109375" style="145"/>
    <col min="4865" max="4865" width="54.88671875" style="145" customWidth="1"/>
    <col min="4866" max="4866" width="6.6640625" style="145" customWidth="1"/>
    <col min="4867" max="4867" width="11.33203125" style="145" customWidth="1"/>
    <col min="4868" max="4868" width="8.5546875" style="145" customWidth="1"/>
    <col min="4869" max="4869" width="1.88671875" style="145" customWidth="1"/>
    <col min="4870" max="5120" width="9.109375" style="145"/>
    <col min="5121" max="5121" width="54.88671875" style="145" customWidth="1"/>
    <col min="5122" max="5122" width="6.6640625" style="145" customWidth="1"/>
    <col min="5123" max="5123" width="11.33203125" style="145" customWidth="1"/>
    <col min="5124" max="5124" width="8.5546875" style="145" customWidth="1"/>
    <col min="5125" max="5125" width="1.88671875" style="145" customWidth="1"/>
    <col min="5126" max="5376" width="9.109375" style="145"/>
    <col min="5377" max="5377" width="54.88671875" style="145" customWidth="1"/>
    <col min="5378" max="5378" width="6.6640625" style="145" customWidth="1"/>
    <col min="5379" max="5379" width="11.33203125" style="145" customWidth="1"/>
    <col min="5380" max="5380" width="8.5546875" style="145" customWidth="1"/>
    <col min="5381" max="5381" width="1.88671875" style="145" customWidth="1"/>
    <col min="5382" max="5632" width="9.109375" style="145"/>
    <col min="5633" max="5633" width="54.88671875" style="145" customWidth="1"/>
    <col min="5634" max="5634" width="6.6640625" style="145" customWidth="1"/>
    <col min="5635" max="5635" width="11.33203125" style="145" customWidth="1"/>
    <col min="5636" max="5636" width="8.5546875" style="145" customWidth="1"/>
    <col min="5637" max="5637" width="1.88671875" style="145" customWidth="1"/>
    <col min="5638" max="5888" width="9.109375" style="145"/>
    <col min="5889" max="5889" width="54.88671875" style="145" customWidth="1"/>
    <col min="5890" max="5890" width="6.6640625" style="145" customWidth="1"/>
    <col min="5891" max="5891" width="11.33203125" style="145" customWidth="1"/>
    <col min="5892" max="5892" width="8.5546875" style="145" customWidth="1"/>
    <col min="5893" max="5893" width="1.88671875" style="145" customWidth="1"/>
    <col min="5894" max="6144" width="9.109375" style="145"/>
    <col min="6145" max="6145" width="54.88671875" style="145" customWidth="1"/>
    <col min="6146" max="6146" width="6.6640625" style="145" customWidth="1"/>
    <col min="6147" max="6147" width="11.33203125" style="145" customWidth="1"/>
    <col min="6148" max="6148" width="8.5546875" style="145" customWidth="1"/>
    <col min="6149" max="6149" width="1.88671875" style="145" customWidth="1"/>
    <col min="6150" max="6400" width="9.109375" style="145"/>
    <col min="6401" max="6401" width="54.88671875" style="145" customWidth="1"/>
    <col min="6402" max="6402" width="6.6640625" style="145" customWidth="1"/>
    <col min="6403" max="6403" width="11.33203125" style="145" customWidth="1"/>
    <col min="6404" max="6404" width="8.5546875" style="145" customWidth="1"/>
    <col min="6405" max="6405" width="1.88671875" style="145" customWidth="1"/>
    <col min="6406" max="6656" width="9.109375" style="145"/>
    <col min="6657" max="6657" width="54.88671875" style="145" customWidth="1"/>
    <col min="6658" max="6658" width="6.6640625" style="145" customWidth="1"/>
    <col min="6659" max="6659" width="11.33203125" style="145" customWidth="1"/>
    <col min="6660" max="6660" width="8.5546875" style="145" customWidth="1"/>
    <col min="6661" max="6661" width="1.88671875" style="145" customWidth="1"/>
    <col min="6662" max="6912" width="9.109375" style="145"/>
    <col min="6913" max="6913" width="54.88671875" style="145" customWidth="1"/>
    <col min="6914" max="6914" width="6.6640625" style="145" customWidth="1"/>
    <col min="6915" max="6915" width="11.33203125" style="145" customWidth="1"/>
    <col min="6916" max="6916" width="8.5546875" style="145" customWidth="1"/>
    <col min="6917" max="6917" width="1.88671875" style="145" customWidth="1"/>
    <col min="6918" max="7168" width="9.109375" style="145"/>
    <col min="7169" max="7169" width="54.88671875" style="145" customWidth="1"/>
    <col min="7170" max="7170" width="6.6640625" style="145" customWidth="1"/>
    <col min="7171" max="7171" width="11.33203125" style="145" customWidth="1"/>
    <col min="7172" max="7172" width="8.5546875" style="145" customWidth="1"/>
    <col min="7173" max="7173" width="1.88671875" style="145" customWidth="1"/>
    <col min="7174" max="7424" width="9.109375" style="145"/>
    <col min="7425" max="7425" width="54.88671875" style="145" customWidth="1"/>
    <col min="7426" max="7426" width="6.6640625" style="145" customWidth="1"/>
    <col min="7427" max="7427" width="11.33203125" style="145" customWidth="1"/>
    <col min="7428" max="7428" width="8.5546875" style="145" customWidth="1"/>
    <col min="7429" max="7429" width="1.88671875" style="145" customWidth="1"/>
    <col min="7430" max="7680" width="9.109375" style="145"/>
    <col min="7681" max="7681" width="54.88671875" style="145" customWidth="1"/>
    <col min="7682" max="7682" width="6.6640625" style="145" customWidth="1"/>
    <col min="7683" max="7683" width="11.33203125" style="145" customWidth="1"/>
    <col min="7684" max="7684" width="8.5546875" style="145" customWidth="1"/>
    <col min="7685" max="7685" width="1.88671875" style="145" customWidth="1"/>
    <col min="7686" max="7936" width="9.109375" style="145"/>
    <col min="7937" max="7937" width="54.88671875" style="145" customWidth="1"/>
    <col min="7938" max="7938" width="6.6640625" style="145" customWidth="1"/>
    <col min="7939" max="7939" width="11.33203125" style="145" customWidth="1"/>
    <col min="7940" max="7940" width="8.5546875" style="145" customWidth="1"/>
    <col min="7941" max="7941" width="1.88671875" style="145" customWidth="1"/>
    <col min="7942" max="8192" width="9.109375" style="145"/>
    <col min="8193" max="8193" width="54.88671875" style="145" customWidth="1"/>
    <col min="8194" max="8194" width="6.6640625" style="145" customWidth="1"/>
    <col min="8195" max="8195" width="11.33203125" style="145" customWidth="1"/>
    <col min="8196" max="8196" width="8.5546875" style="145" customWidth="1"/>
    <col min="8197" max="8197" width="1.88671875" style="145" customWidth="1"/>
    <col min="8198" max="8448" width="9.109375" style="145"/>
    <col min="8449" max="8449" width="54.88671875" style="145" customWidth="1"/>
    <col min="8450" max="8450" width="6.6640625" style="145" customWidth="1"/>
    <col min="8451" max="8451" width="11.33203125" style="145" customWidth="1"/>
    <col min="8452" max="8452" width="8.5546875" style="145" customWidth="1"/>
    <col min="8453" max="8453" width="1.88671875" style="145" customWidth="1"/>
    <col min="8454" max="8704" width="9.109375" style="145"/>
    <col min="8705" max="8705" width="54.88671875" style="145" customWidth="1"/>
    <col min="8706" max="8706" width="6.6640625" style="145" customWidth="1"/>
    <col min="8707" max="8707" width="11.33203125" style="145" customWidth="1"/>
    <col min="8708" max="8708" width="8.5546875" style="145" customWidth="1"/>
    <col min="8709" max="8709" width="1.88671875" style="145" customWidth="1"/>
    <col min="8710" max="8960" width="9.109375" style="145"/>
    <col min="8961" max="8961" width="54.88671875" style="145" customWidth="1"/>
    <col min="8962" max="8962" width="6.6640625" style="145" customWidth="1"/>
    <col min="8963" max="8963" width="11.33203125" style="145" customWidth="1"/>
    <col min="8964" max="8964" width="8.5546875" style="145" customWidth="1"/>
    <col min="8965" max="8965" width="1.88671875" style="145" customWidth="1"/>
    <col min="8966" max="9216" width="9.109375" style="145"/>
    <col min="9217" max="9217" width="54.88671875" style="145" customWidth="1"/>
    <col min="9218" max="9218" width="6.6640625" style="145" customWidth="1"/>
    <col min="9219" max="9219" width="11.33203125" style="145" customWidth="1"/>
    <col min="9220" max="9220" width="8.5546875" style="145" customWidth="1"/>
    <col min="9221" max="9221" width="1.88671875" style="145" customWidth="1"/>
    <col min="9222" max="9472" width="9.109375" style="145"/>
    <col min="9473" max="9473" width="54.88671875" style="145" customWidth="1"/>
    <col min="9474" max="9474" width="6.6640625" style="145" customWidth="1"/>
    <col min="9475" max="9475" width="11.33203125" style="145" customWidth="1"/>
    <col min="9476" max="9476" width="8.5546875" style="145" customWidth="1"/>
    <col min="9477" max="9477" width="1.88671875" style="145" customWidth="1"/>
    <col min="9478" max="9728" width="9.109375" style="145"/>
    <col min="9729" max="9729" width="54.88671875" style="145" customWidth="1"/>
    <col min="9730" max="9730" width="6.6640625" style="145" customWidth="1"/>
    <col min="9731" max="9731" width="11.33203125" style="145" customWidth="1"/>
    <col min="9732" max="9732" width="8.5546875" style="145" customWidth="1"/>
    <col min="9733" max="9733" width="1.88671875" style="145" customWidth="1"/>
    <col min="9734" max="9984" width="9.109375" style="145"/>
    <col min="9985" max="9985" width="54.88671875" style="145" customWidth="1"/>
    <col min="9986" max="9986" width="6.6640625" style="145" customWidth="1"/>
    <col min="9987" max="9987" width="11.33203125" style="145" customWidth="1"/>
    <col min="9988" max="9988" width="8.5546875" style="145" customWidth="1"/>
    <col min="9989" max="9989" width="1.88671875" style="145" customWidth="1"/>
    <col min="9990" max="10240" width="9.109375" style="145"/>
    <col min="10241" max="10241" width="54.88671875" style="145" customWidth="1"/>
    <col min="10242" max="10242" width="6.6640625" style="145" customWidth="1"/>
    <col min="10243" max="10243" width="11.33203125" style="145" customWidth="1"/>
    <col min="10244" max="10244" width="8.5546875" style="145" customWidth="1"/>
    <col min="10245" max="10245" width="1.88671875" style="145" customWidth="1"/>
    <col min="10246" max="10496" width="9.109375" style="145"/>
    <col min="10497" max="10497" width="54.88671875" style="145" customWidth="1"/>
    <col min="10498" max="10498" width="6.6640625" style="145" customWidth="1"/>
    <col min="10499" max="10499" width="11.33203125" style="145" customWidth="1"/>
    <col min="10500" max="10500" width="8.5546875" style="145" customWidth="1"/>
    <col min="10501" max="10501" width="1.88671875" style="145" customWidth="1"/>
    <col min="10502" max="10752" width="9.109375" style="145"/>
    <col min="10753" max="10753" width="54.88671875" style="145" customWidth="1"/>
    <col min="10754" max="10754" width="6.6640625" style="145" customWidth="1"/>
    <col min="10755" max="10755" width="11.33203125" style="145" customWidth="1"/>
    <col min="10756" max="10756" width="8.5546875" style="145" customWidth="1"/>
    <col min="10757" max="10757" width="1.88671875" style="145" customWidth="1"/>
    <col min="10758" max="11008" width="9.109375" style="145"/>
    <col min="11009" max="11009" width="54.88671875" style="145" customWidth="1"/>
    <col min="11010" max="11010" width="6.6640625" style="145" customWidth="1"/>
    <col min="11011" max="11011" width="11.33203125" style="145" customWidth="1"/>
    <col min="11012" max="11012" width="8.5546875" style="145" customWidth="1"/>
    <col min="11013" max="11013" width="1.88671875" style="145" customWidth="1"/>
    <col min="11014" max="11264" width="9.109375" style="145"/>
    <col min="11265" max="11265" width="54.88671875" style="145" customWidth="1"/>
    <col min="11266" max="11266" width="6.6640625" style="145" customWidth="1"/>
    <col min="11267" max="11267" width="11.33203125" style="145" customWidth="1"/>
    <col min="11268" max="11268" width="8.5546875" style="145" customWidth="1"/>
    <col min="11269" max="11269" width="1.88671875" style="145" customWidth="1"/>
    <col min="11270" max="11520" width="9.109375" style="145"/>
    <col min="11521" max="11521" width="54.88671875" style="145" customWidth="1"/>
    <col min="11522" max="11522" width="6.6640625" style="145" customWidth="1"/>
    <col min="11523" max="11523" width="11.33203125" style="145" customWidth="1"/>
    <col min="11524" max="11524" width="8.5546875" style="145" customWidth="1"/>
    <col min="11525" max="11525" width="1.88671875" style="145" customWidth="1"/>
    <col min="11526" max="11776" width="9.109375" style="145"/>
    <col min="11777" max="11777" width="54.88671875" style="145" customWidth="1"/>
    <col min="11778" max="11778" width="6.6640625" style="145" customWidth="1"/>
    <col min="11779" max="11779" width="11.33203125" style="145" customWidth="1"/>
    <col min="11780" max="11780" width="8.5546875" style="145" customWidth="1"/>
    <col min="11781" max="11781" width="1.88671875" style="145" customWidth="1"/>
    <col min="11782" max="12032" width="9.109375" style="145"/>
    <col min="12033" max="12033" width="54.88671875" style="145" customWidth="1"/>
    <col min="12034" max="12034" width="6.6640625" style="145" customWidth="1"/>
    <col min="12035" max="12035" width="11.33203125" style="145" customWidth="1"/>
    <col min="12036" max="12036" width="8.5546875" style="145" customWidth="1"/>
    <col min="12037" max="12037" width="1.88671875" style="145" customWidth="1"/>
    <col min="12038" max="12288" width="9.109375" style="145"/>
    <col min="12289" max="12289" width="54.88671875" style="145" customWidth="1"/>
    <col min="12290" max="12290" width="6.6640625" style="145" customWidth="1"/>
    <col min="12291" max="12291" width="11.33203125" style="145" customWidth="1"/>
    <col min="12292" max="12292" width="8.5546875" style="145" customWidth="1"/>
    <col min="12293" max="12293" width="1.88671875" style="145" customWidth="1"/>
    <col min="12294" max="12544" width="9.109375" style="145"/>
    <col min="12545" max="12545" width="54.88671875" style="145" customWidth="1"/>
    <col min="12546" max="12546" width="6.6640625" style="145" customWidth="1"/>
    <col min="12547" max="12547" width="11.33203125" style="145" customWidth="1"/>
    <col min="12548" max="12548" width="8.5546875" style="145" customWidth="1"/>
    <col min="12549" max="12549" width="1.88671875" style="145" customWidth="1"/>
    <col min="12550" max="12800" width="9.109375" style="145"/>
    <col min="12801" max="12801" width="54.88671875" style="145" customWidth="1"/>
    <col min="12802" max="12802" width="6.6640625" style="145" customWidth="1"/>
    <col min="12803" max="12803" width="11.33203125" style="145" customWidth="1"/>
    <col min="12804" max="12804" width="8.5546875" style="145" customWidth="1"/>
    <col min="12805" max="12805" width="1.88671875" style="145" customWidth="1"/>
    <col min="12806" max="13056" width="9.109375" style="145"/>
    <col min="13057" max="13057" width="54.88671875" style="145" customWidth="1"/>
    <col min="13058" max="13058" width="6.6640625" style="145" customWidth="1"/>
    <col min="13059" max="13059" width="11.33203125" style="145" customWidth="1"/>
    <col min="13060" max="13060" width="8.5546875" style="145" customWidth="1"/>
    <col min="13061" max="13061" width="1.88671875" style="145" customWidth="1"/>
    <col min="13062" max="13312" width="9.109375" style="145"/>
    <col min="13313" max="13313" width="54.88671875" style="145" customWidth="1"/>
    <col min="13314" max="13314" width="6.6640625" style="145" customWidth="1"/>
    <col min="13315" max="13315" width="11.33203125" style="145" customWidth="1"/>
    <col min="13316" max="13316" width="8.5546875" style="145" customWidth="1"/>
    <col min="13317" max="13317" width="1.88671875" style="145" customWidth="1"/>
    <col min="13318" max="13568" width="9.109375" style="145"/>
    <col min="13569" max="13569" width="54.88671875" style="145" customWidth="1"/>
    <col min="13570" max="13570" width="6.6640625" style="145" customWidth="1"/>
    <col min="13571" max="13571" width="11.33203125" style="145" customWidth="1"/>
    <col min="13572" max="13572" width="8.5546875" style="145" customWidth="1"/>
    <col min="13573" max="13573" width="1.88671875" style="145" customWidth="1"/>
    <col min="13574" max="13824" width="9.109375" style="145"/>
    <col min="13825" max="13825" width="54.88671875" style="145" customWidth="1"/>
    <col min="13826" max="13826" width="6.6640625" style="145" customWidth="1"/>
    <col min="13827" max="13827" width="11.33203125" style="145" customWidth="1"/>
    <col min="13828" max="13828" width="8.5546875" style="145" customWidth="1"/>
    <col min="13829" max="13829" width="1.88671875" style="145" customWidth="1"/>
    <col min="13830" max="14080" width="9.109375" style="145"/>
    <col min="14081" max="14081" width="54.88671875" style="145" customWidth="1"/>
    <col min="14082" max="14082" width="6.6640625" style="145" customWidth="1"/>
    <col min="14083" max="14083" width="11.33203125" style="145" customWidth="1"/>
    <col min="14084" max="14084" width="8.5546875" style="145" customWidth="1"/>
    <col min="14085" max="14085" width="1.88671875" style="145" customWidth="1"/>
    <col min="14086" max="14336" width="9.109375" style="145"/>
    <col min="14337" max="14337" width="54.88671875" style="145" customWidth="1"/>
    <col min="14338" max="14338" width="6.6640625" style="145" customWidth="1"/>
    <col min="14339" max="14339" width="11.33203125" style="145" customWidth="1"/>
    <col min="14340" max="14340" width="8.5546875" style="145" customWidth="1"/>
    <col min="14341" max="14341" width="1.88671875" style="145" customWidth="1"/>
    <col min="14342" max="14592" width="9.109375" style="145"/>
    <col min="14593" max="14593" width="54.88671875" style="145" customWidth="1"/>
    <col min="14594" max="14594" width="6.6640625" style="145" customWidth="1"/>
    <col min="14595" max="14595" width="11.33203125" style="145" customWidth="1"/>
    <col min="14596" max="14596" width="8.5546875" style="145" customWidth="1"/>
    <col min="14597" max="14597" width="1.88671875" style="145" customWidth="1"/>
    <col min="14598" max="14848" width="9.109375" style="145"/>
    <col min="14849" max="14849" width="54.88671875" style="145" customWidth="1"/>
    <col min="14850" max="14850" width="6.6640625" style="145" customWidth="1"/>
    <col min="14851" max="14851" width="11.33203125" style="145" customWidth="1"/>
    <col min="14852" max="14852" width="8.5546875" style="145" customWidth="1"/>
    <col min="14853" max="14853" width="1.88671875" style="145" customWidth="1"/>
    <col min="14854" max="15104" width="9.109375" style="145"/>
    <col min="15105" max="15105" width="54.88671875" style="145" customWidth="1"/>
    <col min="15106" max="15106" width="6.6640625" style="145" customWidth="1"/>
    <col min="15107" max="15107" width="11.33203125" style="145" customWidth="1"/>
    <col min="15108" max="15108" width="8.5546875" style="145" customWidth="1"/>
    <col min="15109" max="15109" width="1.88671875" style="145" customWidth="1"/>
    <col min="15110" max="15360" width="9.109375" style="145"/>
    <col min="15361" max="15361" width="54.88671875" style="145" customWidth="1"/>
    <col min="15362" max="15362" width="6.6640625" style="145" customWidth="1"/>
    <col min="15363" max="15363" width="11.33203125" style="145" customWidth="1"/>
    <col min="15364" max="15364" width="8.5546875" style="145" customWidth="1"/>
    <col min="15365" max="15365" width="1.88671875" style="145" customWidth="1"/>
    <col min="15366" max="15616" width="9.109375" style="145"/>
    <col min="15617" max="15617" width="54.88671875" style="145" customWidth="1"/>
    <col min="15618" max="15618" width="6.6640625" style="145" customWidth="1"/>
    <col min="15619" max="15619" width="11.33203125" style="145" customWidth="1"/>
    <col min="15620" max="15620" width="8.5546875" style="145" customWidth="1"/>
    <col min="15621" max="15621" width="1.88671875" style="145" customWidth="1"/>
    <col min="15622" max="15872" width="9.109375" style="145"/>
    <col min="15873" max="15873" width="54.88671875" style="145" customWidth="1"/>
    <col min="15874" max="15874" width="6.6640625" style="145" customWidth="1"/>
    <col min="15875" max="15875" width="11.33203125" style="145" customWidth="1"/>
    <col min="15876" max="15876" width="8.5546875" style="145" customWidth="1"/>
    <col min="15877" max="15877" width="1.88671875" style="145" customWidth="1"/>
    <col min="15878" max="16128" width="9.109375" style="145"/>
    <col min="16129" max="16129" width="54.88671875" style="145" customWidth="1"/>
    <col min="16130" max="16130" width="6.6640625" style="145" customWidth="1"/>
    <col min="16131" max="16131" width="11.33203125" style="145" customWidth="1"/>
    <col min="16132" max="16132" width="8.5546875" style="145" customWidth="1"/>
    <col min="16133" max="16133" width="1.88671875" style="145" customWidth="1"/>
    <col min="16134" max="16384" width="9.109375" style="145"/>
  </cols>
  <sheetData>
    <row r="1" spans="1:8" ht="17.399999999999999">
      <c r="A1" s="920" t="s">
        <v>181</v>
      </c>
      <c r="B1" s="920"/>
      <c r="C1" s="920"/>
      <c r="D1" s="920"/>
      <c r="E1" s="920"/>
    </row>
    <row r="2" spans="1:8" ht="12.75" customHeight="1">
      <c r="A2" s="146"/>
      <c r="B2" s="146"/>
      <c r="C2" s="146"/>
      <c r="D2" s="146"/>
      <c r="E2" s="146"/>
    </row>
    <row r="3" spans="1:8" ht="13.8" thickBot="1">
      <c r="A3" s="149"/>
      <c r="B3" s="149"/>
      <c r="C3" s="149"/>
      <c r="D3" s="149"/>
      <c r="E3" s="150"/>
    </row>
    <row r="4" spans="1:8">
      <c r="A4" s="921" t="s">
        <v>178</v>
      </c>
      <c r="B4" s="923" t="s">
        <v>3</v>
      </c>
      <c r="C4" s="925" t="s">
        <v>4</v>
      </c>
      <c r="D4" s="926"/>
      <c r="E4" s="151"/>
    </row>
    <row r="5" spans="1:8" ht="13.8" thickBot="1">
      <c r="A5" s="922"/>
      <c r="B5" s="924"/>
      <c r="C5" s="927"/>
      <c r="D5" s="928"/>
      <c r="E5" s="151"/>
    </row>
    <row r="6" spans="1:8" ht="25.5" customHeight="1">
      <c r="A6" s="152" t="e">
        <f>'ORÇ SEM DES'!#REF!</f>
        <v>#REF!</v>
      </c>
      <c r="B6" s="153" t="s">
        <v>38</v>
      </c>
      <c r="C6" s="929" t="e">
        <f>H6*0.4</f>
        <v>#REF!</v>
      </c>
      <c r="D6" s="930"/>
      <c r="E6" s="154"/>
      <c r="F6" s="147"/>
      <c r="G6" s="148"/>
      <c r="H6" s="145" t="e">
        <f>'ORÇ SEM DES'!#REF!</f>
        <v>#REF!</v>
      </c>
    </row>
    <row r="7" spans="1:8" ht="25.5" customHeight="1">
      <c r="A7" s="152"/>
      <c r="B7" s="153"/>
      <c r="C7" s="929"/>
      <c r="D7" s="930"/>
      <c r="E7" s="154"/>
      <c r="F7" s="147"/>
      <c r="G7" s="148"/>
    </row>
    <row r="8" spans="1:8">
      <c r="A8" s="155"/>
      <c r="B8" s="156"/>
      <c r="C8" s="157"/>
      <c r="D8" s="149"/>
      <c r="E8" s="151"/>
    </row>
    <row r="9" spans="1:8">
      <c r="A9" s="931" t="s">
        <v>202</v>
      </c>
      <c r="B9" s="931"/>
      <c r="C9" s="931"/>
      <c r="D9" s="931"/>
      <c r="E9" s="931"/>
    </row>
    <row r="10" spans="1:8">
      <c r="A10" s="932" t="s">
        <v>203</v>
      </c>
      <c r="B10" s="932"/>
      <c r="C10" s="932"/>
      <c r="D10" s="932"/>
      <c r="E10" s="932"/>
    </row>
    <row r="11" spans="1:8" ht="25.5" customHeight="1">
      <c r="A11" s="932" t="s">
        <v>204</v>
      </c>
      <c r="B11" s="932"/>
      <c r="C11" s="932"/>
      <c r="D11" s="932"/>
      <c r="E11" s="932"/>
    </row>
    <row r="12" spans="1:8">
      <c r="A12" s="932" t="s">
        <v>205</v>
      </c>
      <c r="B12" s="932"/>
      <c r="C12" s="932"/>
      <c r="D12" s="932"/>
      <c r="E12" s="932"/>
    </row>
    <row r="13" spans="1:8">
      <c r="A13" s="931"/>
      <c r="B13" s="931"/>
      <c r="C13" s="931"/>
      <c r="D13" s="931"/>
      <c r="E13" s="931"/>
    </row>
  </sheetData>
  <mergeCells count="11">
    <mergeCell ref="A13:E13"/>
    <mergeCell ref="C7:D7"/>
    <mergeCell ref="A9:E9"/>
    <mergeCell ref="A10:E10"/>
    <mergeCell ref="A11:E11"/>
    <mergeCell ref="A12:E12"/>
    <mergeCell ref="A1:E1"/>
    <mergeCell ref="A4:A5"/>
    <mergeCell ref="B4:B5"/>
    <mergeCell ref="C4:D5"/>
    <mergeCell ref="C6:D6"/>
  </mergeCells>
  <pageMargins left="0.83" right="0.39" top="0.35"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3:Q21"/>
  <sheetViews>
    <sheetView showGridLines="0" view="pageBreakPreview" topLeftCell="A10" zoomScaleNormal="180" zoomScaleSheetLayoutView="100" workbookViewId="0">
      <selection activeCell="L8" sqref="L8"/>
    </sheetView>
  </sheetViews>
  <sheetFormatPr defaultColWidth="9.88671875" defaultRowHeight="13.2"/>
  <cols>
    <col min="1" max="1" width="1.5546875" style="186" customWidth="1"/>
    <col min="2" max="2" width="3.6640625" style="186" bestFit="1" customWidth="1"/>
    <col min="3" max="3" width="7.6640625" style="186" bestFit="1" customWidth="1"/>
    <col min="4" max="4" width="6.5546875" style="186" bestFit="1" customWidth="1"/>
    <col min="5" max="5" width="7.5546875" style="186" bestFit="1" customWidth="1"/>
    <col min="6" max="6" width="11.88671875" style="186" bestFit="1" customWidth="1"/>
    <col min="7" max="7" width="8.109375" style="186" bestFit="1" customWidth="1"/>
    <col min="8" max="8" width="8.33203125" style="186" bestFit="1" customWidth="1"/>
    <col min="9" max="9" width="8.33203125" style="186" customWidth="1"/>
    <col min="10" max="10" width="10.109375" style="186" bestFit="1" customWidth="1"/>
    <col min="11" max="11" width="7.33203125" style="186" bestFit="1" customWidth="1"/>
    <col min="12" max="12" width="6.109375" style="186" bestFit="1" customWidth="1"/>
    <col min="13" max="13" width="10.6640625" style="186" customWidth="1"/>
    <col min="14" max="14" width="7.109375" style="186" bestFit="1" customWidth="1"/>
    <col min="15" max="15" width="8.88671875" style="186" customWidth="1"/>
    <col min="16" max="16" width="13.6640625" style="186" bestFit="1" customWidth="1"/>
    <col min="17" max="17" width="1.5546875" style="186" customWidth="1"/>
    <col min="18" max="16384" width="9.88671875" style="186"/>
  </cols>
  <sheetData>
    <row r="3" spans="1:17" ht="15.75" customHeight="1">
      <c r="A3" s="185"/>
      <c r="B3" s="936" t="s">
        <v>220</v>
      </c>
      <c r="C3" s="937"/>
      <c r="D3" s="937"/>
      <c r="E3" s="937"/>
      <c r="F3" s="937"/>
      <c r="G3" s="937"/>
      <c r="H3" s="937"/>
      <c r="I3" s="937"/>
      <c r="J3" s="937"/>
      <c r="K3" s="937"/>
      <c r="L3" s="937"/>
      <c r="M3" s="937"/>
      <c r="N3" s="937"/>
      <c r="O3" s="937"/>
      <c r="P3" s="938"/>
    </row>
    <row r="4" spans="1:17" ht="15.6">
      <c r="B4" s="939" t="s">
        <v>221</v>
      </c>
      <c r="C4" s="940"/>
      <c r="D4" s="940"/>
      <c r="E4" s="940"/>
      <c r="F4" s="940"/>
      <c r="G4" s="940"/>
      <c r="H4" s="940"/>
      <c r="I4" s="940"/>
      <c r="J4" s="940"/>
      <c r="K4" s="940"/>
      <c r="L4" s="940"/>
      <c r="M4" s="940"/>
      <c r="N4" s="940"/>
      <c r="O4" s="940"/>
      <c r="P4" s="941"/>
    </row>
    <row r="5" spans="1:17">
      <c r="B5" s="942" t="s">
        <v>222</v>
      </c>
      <c r="C5" s="942"/>
      <c r="D5" s="942"/>
      <c r="E5" s="942"/>
      <c r="F5" s="942"/>
      <c r="G5" s="942"/>
      <c r="H5" s="942"/>
      <c r="I5" s="942"/>
      <c r="J5" s="942"/>
      <c r="K5" s="942" t="s">
        <v>223</v>
      </c>
      <c r="L5" s="942"/>
      <c r="M5" s="942"/>
      <c r="N5" s="187" t="s">
        <v>224</v>
      </c>
      <c r="O5" s="943" t="s">
        <v>251</v>
      </c>
      <c r="P5" s="187" t="s">
        <v>225</v>
      </c>
    </row>
    <row r="6" spans="1:17">
      <c r="B6" s="187"/>
      <c r="C6" s="942" t="s">
        <v>226</v>
      </c>
      <c r="D6" s="942"/>
      <c r="E6" s="187" t="s">
        <v>227</v>
      </c>
      <c r="F6" s="187" t="s">
        <v>228</v>
      </c>
      <c r="G6" s="187" t="s">
        <v>229</v>
      </c>
      <c r="H6" s="187" t="s">
        <v>230</v>
      </c>
      <c r="I6" s="943" t="s">
        <v>248</v>
      </c>
      <c r="J6" s="187" t="s">
        <v>231</v>
      </c>
      <c r="K6" s="187" t="s">
        <v>232</v>
      </c>
      <c r="L6" s="187"/>
      <c r="M6" s="187"/>
      <c r="N6" s="188" t="s">
        <v>7</v>
      </c>
      <c r="O6" s="944"/>
      <c r="P6" s="188" t="s">
        <v>233</v>
      </c>
    </row>
    <row r="7" spans="1:17">
      <c r="B7" s="189" t="s">
        <v>234</v>
      </c>
      <c r="C7" s="189" t="s">
        <v>235</v>
      </c>
      <c r="D7" s="189" t="s">
        <v>236</v>
      </c>
      <c r="E7" s="189" t="s">
        <v>237</v>
      </c>
      <c r="F7" s="189" t="s">
        <v>238</v>
      </c>
      <c r="G7" s="189" t="s">
        <v>239</v>
      </c>
      <c r="H7" s="189" t="s">
        <v>240</v>
      </c>
      <c r="I7" s="945"/>
      <c r="J7" s="189" t="s">
        <v>241</v>
      </c>
      <c r="K7" s="189" t="s">
        <v>242</v>
      </c>
      <c r="L7" s="189" t="s">
        <v>243</v>
      </c>
      <c r="M7" s="189" t="s">
        <v>244</v>
      </c>
      <c r="N7" s="189" t="s">
        <v>237</v>
      </c>
      <c r="O7" s="189" t="s">
        <v>252</v>
      </c>
      <c r="P7" s="189" t="s">
        <v>245</v>
      </c>
    </row>
    <row r="8" spans="1:17">
      <c r="A8" s="190"/>
      <c r="B8" s="191">
        <v>1</v>
      </c>
      <c r="C8" s="192">
        <v>0</v>
      </c>
      <c r="D8" s="192">
        <f>'Mem 01'!$B$6</f>
        <v>5.4349999999999996</v>
      </c>
      <c r="E8" s="192">
        <f>IF(D8=0,0,IF(D8-C8=0,#REF!/1000,D8-C8))</f>
        <v>5.4349999999999996</v>
      </c>
      <c r="F8" s="193" t="s">
        <v>246</v>
      </c>
      <c r="G8" s="194">
        <f>'Mem 01'!$C$26</f>
        <v>6.3</v>
      </c>
      <c r="H8" s="195">
        <f>'Mem 01'!$D$26</f>
        <v>0.2</v>
      </c>
      <c r="I8" s="195">
        <f>'Mem 01'!$E$26</f>
        <v>1.1499999999999999</v>
      </c>
      <c r="J8" s="195">
        <f>E8*G8*H8*I8*1000</f>
        <v>7875.3149999999987</v>
      </c>
      <c r="K8" s="195">
        <f>'Mem 01'!$B$67</f>
        <v>2.73</v>
      </c>
      <c r="L8" s="196" t="s">
        <v>253</v>
      </c>
      <c r="M8" s="197" t="s">
        <v>247</v>
      </c>
      <c r="N8" s="195">
        <f>'Mem 01'!$G$69</f>
        <v>2.75</v>
      </c>
      <c r="O8" s="195">
        <f>'Mem 01'!$C$62</f>
        <v>1.5</v>
      </c>
      <c r="P8" s="195">
        <f>ROUND(N8*J8*O8,2)</f>
        <v>32485.67</v>
      </c>
      <c r="Q8" s="190"/>
    </row>
    <row r="9" spans="1:17">
      <c r="A9" s="190"/>
      <c r="B9" s="191"/>
      <c r="C9" s="192"/>
      <c r="D9" s="192"/>
      <c r="E9" s="192"/>
      <c r="F9" s="193"/>
      <c r="G9" s="194"/>
      <c r="H9" s="195"/>
      <c r="I9" s="195"/>
      <c r="J9" s="195"/>
      <c r="K9" s="195"/>
      <c r="L9" s="196"/>
      <c r="M9" s="197"/>
      <c r="N9" s="195"/>
      <c r="O9" s="195"/>
      <c r="P9" s="195"/>
      <c r="Q9" s="190"/>
    </row>
    <row r="10" spans="1:17">
      <c r="K10" s="933"/>
      <c r="L10" s="933"/>
      <c r="M10" s="933"/>
      <c r="N10" s="934"/>
      <c r="O10" s="934"/>
      <c r="P10" s="935"/>
    </row>
    <row r="14" spans="1:17" ht="15.6">
      <c r="B14" s="936" t="s">
        <v>220</v>
      </c>
      <c r="C14" s="937"/>
      <c r="D14" s="937"/>
      <c r="E14" s="937"/>
      <c r="F14" s="937"/>
      <c r="G14" s="937"/>
      <c r="H14" s="937"/>
      <c r="I14" s="937"/>
      <c r="J14" s="937"/>
      <c r="K14" s="937"/>
      <c r="L14" s="937"/>
      <c r="M14" s="937"/>
      <c r="N14" s="937"/>
      <c r="O14" s="937"/>
      <c r="P14" s="938"/>
    </row>
    <row r="15" spans="1:17" ht="15.6">
      <c r="B15" s="939" t="s">
        <v>254</v>
      </c>
      <c r="C15" s="940"/>
      <c r="D15" s="940"/>
      <c r="E15" s="940"/>
      <c r="F15" s="940"/>
      <c r="G15" s="940"/>
      <c r="H15" s="940"/>
      <c r="I15" s="940"/>
      <c r="J15" s="940"/>
      <c r="K15" s="940"/>
      <c r="L15" s="940"/>
      <c r="M15" s="940"/>
      <c r="N15" s="940"/>
      <c r="O15" s="940"/>
      <c r="P15" s="941"/>
    </row>
    <row r="16" spans="1:17">
      <c r="B16" s="942" t="s">
        <v>222</v>
      </c>
      <c r="C16" s="942"/>
      <c r="D16" s="942"/>
      <c r="E16" s="942"/>
      <c r="F16" s="942"/>
      <c r="G16" s="942"/>
      <c r="H16" s="942"/>
      <c r="I16" s="942"/>
      <c r="J16" s="942"/>
      <c r="K16" s="942" t="s">
        <v>223</v>
      </c>
      <c r="L16" s="942"/>
      <c r="M16" s="942"/>
      <c r="N16" s="187" t="s">
        <v>224</v>
      </c>
      <c r="O16" s="943" t="s">
        <v>251</v>
      </c>
      <c r="P16" s="187" t="s">
        <v>225</v>
      </c>
    </row>
    <row r="17" spans="2:16">
      <c r="B17" s="187"/>
      <c r="C17" s="942" t="s">
        <v>226</v>
      </c>
      <c r="D17" s="942"/>
      <c r="E17" s="187" t="s">
        <v>227</v>
      </c>
      <c r="F17" s="187" t="s">
        <v>228</v>
      </c>
      <c r="G17" s="187" t="s">
        <v>229</v>
      </c>
      <c r="H17" s="187" t="s">
        <v>230</v>
      </c>
      <c r="I17" s="943" t="s">
        <v>248</v>
      </c>
      <c r="J17" s="187" t="s">
        <v>231</v>
      </c>
      <c r="K17" s="187" t="s">
        <v>232</v>
      </c>
      <c r="L17" s="187"/>
      <c r="M17" s="187"/>
      <c r="N17" s="188" t="s">
        <v>7</v>
      </c>
      <c r="O17" s="944"/>
      <c r="P17" s="188" t="s">
        <v>233</v>
      </c>
    </row>
    <row r="18" spans="2:16">
      <c r="B18" s="189" t="s">
        <v>234</v>
      </c>
      <c r="C18" s="189" t="s">
        <v>235</v>
      </c>
      <c r="D18" s="189" t="s">
        <v>236</v>
      </c>
      <c r="E18" s="189" t="s">
        <v>237</v>
      </c>
      <c r="F18" s="189" t="s">
        <v>238</v>
      </c>
      <c r="G18" s="189" t="s">
        <v>239</v>
      </c>
      <c r="H18" s="189" t="s">
        <v>240</v>
      </c>
      <c r="I18" s="945"/>
      <c r="J18" s="189" t="s">
        <v>241</v>
      </c>
      <c r="K18" s="189" t="s">
        <v>242</v>
      </c>
      <c r="L18" s="189" t="s">
        <v>243</v>
      </c>
      <c r="M18" s="189" t="s">
        <v>244</v>
      </c>
      <c r="N18" s="189" t="s">
        <v>237</v>
      </c>
      <c r="O18" s="189" t="s">
        <v>252</v>
      </c>
      <c r="P18" s="189" t="s">
        <v>245</v>
      </c>
    </row>
    <row r="19" spans="2:16">
      <c r="B19" s="191">
        <v>1</v>
      </c>
      <c r="C19" s="192">
        <v>0</v>
      </c>
      <c r="D19" s="192">
        <f>'Mem 01'!$B$6</f>
        <v>5.4349999999999996</v>
      </c>
      <c r="E19" s="192">
        <f>IF(D19=0,0,IF(D19-C19=0,#REF!/1000,D19-C19))</f>
        <v>5.4349999999999996</v>
      </c>
      <c r="F19" s="193" t="s">
        <v>246</v>
      </c>
      <c r="G19" s="194">
        <f>'Mem 01'!$C$26</f>
        <v>6.3</v>
      </c>
      <c r="H19" s="195">
        <f>'Mem 01'!$D$26</f>
        <v>0.2</v>
      </c>
      <c r="I19" s="195">
        <f>'Mem 01'!$E$26</f>
        <v>1.1499999999999999</v>
      </c>
      <c r="J19" s="195">
        <f>E19*G19*H19*I19*1000</f>
        <v>7875.3149999999987</v>
      </c>
      <c r="K19" s="195">
        <f>'Mem 01'!B79</f>
        <v>0</v>
      </c>
      <c r="L19" s="196" t="s">
        <v>253</v>
      </c>
      <c r="M19" s="197" t="s">
        <v>255</v>
      </c>
      <c r="N19" s="195" t="str">
        <f>'Mem 01'!$D$74</f>
        <v>0</v>
      </c>
      <c r="O19" s="195">
        <f>'Mem 01'!$C$74</f>
        <v>0.16</v>
      </c>
      <c r="P19" s="195">
        <f>ROUND(N19*J19*O19,2)</f>
        <v>0</v>
      </c>
    </row>
    <row r="20" spans="2:16">
      <c r="B20" s="191"/>
      <c r="C20" s="192"/>
      <c r="D20" s="192"/>
      <c r="E20" s="192"/>
      <c r="F20" s="193"/>
      <c r="G20" s="194"/>
      <c r="H20" s="195"/>
      <c r="I20" s="195"/>
      <c r="J20" s="195"/>
      <c r="K20" s="195"/>
      <c r="L20" s="196"/>
      <c r="M20" s="197"/>
      <c r="N20" s="195"/>
      <c r="O20" s="195"/>
      <c r="P20" s="195"/>
    </row>
    <row r="21" spans="2:16">
      <c r="K21" s="933"/>
      <c r="L21" s="933"/>
      <c r="M21" s="933"/>
      <c r="N21" s="934"/>
      <c r="O21" s="934"/>
      <c r="P21" s="935"/>
    </row>
  </sheetData>
  <mergeCells count="18">
    <mergeCell ref="K10:M10"/>
    <mergeCell ref="N10:P10"/>
    <mergeCell ref="I6:I7"/>
    <mergeCell ref="O5:O6"/>
    <mergeCell ref="B3:P3"/>
    <mergeCell ref="B4:P4"/>
    <mergeCell ref="B5:J5"/>
    <mergeCell ref="K5:M5"/>
    <mergeCell ref="C6:D6"/>
    <mergeCell ref="K21:M21"/>
    <mergeCell ref="N21:P21"/>
    <mergeCell ref="B14:P14"/>
    <mergeCell ref="B15:P15"/>
    <mergeCell ref="B16:J16"/>
    <mergeCell ref="K16:M16"/>
    <mergeCell ref="O16:O17"/>
    <mergeCell ref="C17:D17"/>
    <mergeCell ref="I17:I18"/>
  </mergeCells>
  <dataValidations count="2">
    <dataValidation type="list" allowBlank="1" showInputMessage="1" showErrorMessage="1" sqref="M8:M9 M19:M20" xr:uid="{00000000-0002-0000-0C00-000000000000}">
      <formula1>__jazida_lista</formula1>
    </dataValidation>
    <dataValidation type="list" allowBlank="1" showInputMessage="1" showErrorMessage="1" sqref="F8:F9 F19:F20" xr:uid="{00000000-0002-0000-0C00-000001000000}">
      <formula1>ocorrencias</formula1>
    </dataValidation>
  </dataValidations>
  <printOptions horizontalCentered="1"/>
  <pageMargins left="0.78740157480314965" right="0.59055118110236227" top="0.78740157480314965" bottom="0.78740157480314965" header="0.31496062992125984" footer="0.31496062992125984"/>
  <pageSetup paperSize="9" scale="73"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9"/>
  <dimension ref="A8:J24"/>
  <sheetViews>
    <sheetView view="pageBreakPreview" zoomScale="60" zoomScaleNormal="100" workbookViewId="0">
      <selection activeCell="V18" sqref="V18"/>
    </sheetView>
  </sheetViews>
  <sheetFormatPr defaultRowHeight="14.4"/>
  <sheetData>
    <row r="8" spans="1:10" ht="17.399999999999999">
      <c r="A8" s="946"/>
      <c r="B8" s="946"/>
      <c r="C8" s="946"/>
      <c r="D8" s="946"/>
      <c r="E8" s="946"/>
      <c r="F8" s="946"/>
      <c r="G8" s="946"/>
      <c r="H8" s="946"/>
      <c r="I8" s="946"/>
      <c r="J8" s="946"/>
    </row>
    <row r="23" spans="1:10" ht="28.8">
      <c r="A23" s="947" t="s">
        <v>206</v>
      </c>
      <c r="B23" s="947"/>
      <c r="C23" s="947"/>
      <c r="D23" s="947"/>
      <c r="E23" s="947"/>
      <c r="F23" s="947"/>
      <c r="G23" s="947"/>
      <c r="H23" s="947"/>
      <c r="I23" s="947"/>
      <c r="J23" s="947"/>
    </row>
    <row r="24" spans="1:10" ht="22.2">
      <c r="A24" s="948" t="s">
        <v>218</v>
      </c>
      <c r="B24" s="948"/>
      <c r="C24" s="948"/>
      <c r="D24" s="948"/>
      <c r="E24" s="948"/>
      <c r="F24" s="948"/>
      <c r="G24" s="948"/>
      <c r="H24" s="948"/>
      <c r="I24" s="948"/>
      <c r="J24" s="948"/>
    </row>
  </sheetData>
  <mergeCells count="3">
    <mergeCell ref="A8:J8"/>
    <mergeCell ref="A23:J23"/>
    <mergeCell ref="A24:J24"/>
  </mergeCells>
  <pageMargins left="0.511811024" right="0.511811024" top="0.78740157499999996" bottom="0.78740157499999996" header="0.31496062000000002" footer="0.31496062000000002"/>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4:C33"/>
  <sheetViews>
    <sheetView view="pageBreakPreview" topLeftCell="A7" zoomScale="85" zoomScaleNormal="100" zoomScaleSheetLayoutView="85" workbookViewId="0">
      <selection activeCell="A8" sqref="A8:C8"/>
    </sheetView>
  </sheetViews>
  <sheetFormatPr defaultRowHeight="14.4"/>
  <cols>
    <col min="1" max="1" width="70.5546875" customWidth="1"/>
    <col min="2" max="2" width="7.5546875" style="422" customWidth="1"/>
    <col min="3" max="3" width="10.33203125" bestFit="1" customWidth="1"/>
  </cols>
  <sheetData>
    <row r="4" spans="1:3" ht="25.5" customHeight="1"/>
    <row r="5" spans="1:3" s="369" customFormat="1" ht="17.399999999999999">
      <c r="A5" s="949" t="str">
        <f>CONCATENATE("COMPOSIÇÃO DO BDI DE SERVIÇOS ","(",('[8]RESUMO SEM DES. (2)'!K12),")")</f>
        <v>COMPOSIÇÃO DO BDI DE SERVIÇOS (SEM DESONERAÇÃO)</v>
      </c>
      <c r="B5" s="949"/>
      <c r="C5" s="949"/>
    </row>
    <row r="6" spans="1:3">
      <c r="A6" s="950" t="str">
        <f>CONCATENATE("OBRA: ",'[8]RESUMO SEM DES. (2)'!B7)</f>
        <v>OBRA: RECUPERAÇÃO DE ESTRADAS VICINAIS</v>
      </c>
      <c r="B6" s="951"/>
      <c r="C6" s="952"/>
    </row>
    <row r="7" spans="1:3" ht="14.4" customHeight="1">
      <c r="A7" s="950" t="s">
        <v>1000</v>
      </c>
      <c r="B7" s="951"/>
      <c r="C7" s="952"/>
    </row>
    <row r="8" spans="1:3">
      <c r="A8" s="950"/>
      <c r="B8" s="951"/>
      <c r="C8" s="952"/>
    </row>
    <row r="9" spans="1:3" ht="30.6" customHeight="1">
      <c r="A9" s="954"/>
      <c r="B9" s="954"/>
      <c r="C9" s="954"/>
    </row>
    <row r="10" spans="1:3" s="369" customFormat="1">
      <c r="A10" s="953"/>
      <c r="B10" s="953"/>
      <c r="C10" s="953"/>
    </row>
    <row r="11" spans="1:3" s="369" customFormat="1">
      <c r="A11" s="953"/>
      <c r="B11" s="953"/>
      <c r="C11" s="953"/>
    </row>
    <row r="12" spans="1:3" s="369" customFormat="1">
      <c r="A12" s="423" t="s">
        <v>498</v>
      </c>
      <c r="B12" s="424"/>
      <c r="C12" s="423" t="s">
        <v>266</v>
      </c>
    </row>
    <row r="13" spans="1:3">
      <c r="A13" s="338"/>
      <c r="B13" s="425"/>
      <c r="C13" s="426"/>
    </row>
    <row r="14" spans="1:3" s="428" customFormat="1">
      <c r="A14" s="423" t="s">
        <v>499</v>
      </c>
      <c r="B14" s="424"/>
      <c r="C14" s="427">
        <f>SUM(C15:C18)</f>
        <v>5.8599999999999999E-2</v>
      </c>
    </row>
    <row r="15" spans="1:3">
      <c r="A15" s="338" t="s">
        <v>500</v>
      </c>
      <c r="B15" s="425" t="s">
        <v>501</v>
      </c>
      <c r="C15" s="429">
        <v>3.7999999999999999E-2</v>
      </c>
    </row>
    <row r="16" spans="1:3">
      <c r="A16" s="338" t="s">
        <v>502</v>
      </c>
      <c r="B16" s="425" t="s">
        <v>503</v>
      </c>
      <c r="C16" s="429">
        <v>1.0200000000000001E-2</v>
      </c>
    </row>
    <row r="17" spans="1:3">
      <c r="A17" s="338" t="s">
        <v>504</v>
      </c>
      <c r="B17" s="425" t="s">
        <v>505</v>
      </c>
      <c r="C17" s="429">
        <v>3.2000000000000002E-3</v>
      </c>
    </row>
    <row r="18" spans="1:3">
      <c r="A18" s="338" t="s">
        <v>506</v>
      </c>
      <c r="B18" s="425" t="s">
        <v>507</v>
      </c>
      <c r="C18" s="429">
        <v>7.1999999999999998E-3</v>
      </c>
    </row>
    <row r="19" spans="1:3">
      <c r="A19" s="338"/>
      <c r="B19" s="425"/>
      <c r="C19" s="429"/>
    </row>
    <row r="20" spans="1:3" s="428" customFormat="1">
      <c r="A20" s="423" t="s">
        <v>508</v>
      </c>
      <c r="B20" s="424"/>
      <c r="C20" s="427">
        <f>C21</f>
        <v>7.4999999999999997E-2</v>
      </c>
    </row>
    <row r="21" spans="1:3">
      <c r="A21" s="338" t="s">
        <v>509</v>
      </c>
      <c r="B21" s="425" t="s">
        <v>83</v>
      </c>
      <c r="C21" s="429">
        <v>7.4999999999999997E-2</v>
      </c>
    </row>
    <row r="22" spans="1:3">
      <c r="A22" s="338"/>
      <c r="B22" s="425"/>
      <c r="C22" s="429"/>
    </row>
    <row r="23" spans="1:3" s="369" customFormat="1">
      <c r="A23" s="423" t="s">
        <v>510</v>
      </c>
      <c r="B23" s="424" t="s">
        <v>511</v>
      </c>
      <c r="C23" s="427">
        <f>SUM(C24:C27)</f>
        <v>6.6500000000000004E-2</v>
      </c>
    </row>
    <row r="24" spans="1:3">
      <c r="A24" s="338" t="s">
        <v>512</v>
      </c>
      <c r="B24" s="425"/>
      <c r="C24" s="429">
        <v>6.4999999999999997E-3</v>
      </c>
    </row>
    <row r="25" spans="1:3">
      <c r="A25" s="338" t="s">
        <v>513</v>
      </c>
      <c r="B25" s="425"/>
      <c r="C25" s="429">
        <v>0.03</v>
      </c>
    </row>
    <row r="26" spans="1:3">
      <c r="A26" s="338" t="s">
        <v>514</v>
      </c>
      <c r="B26" s="425"/>
      <c r="C26" s="429">
        <v>0.03</v>
      </c>
    </row>
    <row r="27" spans="1:3">
      <c r="A27" s="338" t="s">
        <v>515</v>
      </c>
      <c r="B27" s="425"/>
      <c r="C27" s="429">
        <v>0</v>
      </c>
    </row>
    <row r="28" spans="1:3">
      <c r="A28" s="338"/>
      <c r="B28" s="425"/>
      <c r="C28" s="429"/>
    </row>
    <row r="29" spans="1:3" s="369" customFormat="1">
      <c r="A29" s="430" t="s">
        <v>745</v>
      </c>
      <c r="B29" s="431"/>
      <c r="C29" s="432">
        <f>TRUNC(((1+C15+C17+C18)*(1+C16)*(1+C21))/(1-(C23))-1,4)</f>
        <v>0.21959999999999999</v>
      </c>
    </row>
    <row r="30" spans="1:3" s="369" customFormat="1">
      <c r="A30" s="433"/>
      <c r="B30" s="434"/>
      <c r="C30" s="435"/>
    </row>
    <row r="31" spans="1:3">
      <c r="A31" s="324" t="s">
        <v>516</v>
      </c>
      <c r="C31" s="323"/>
    </row>
    <row r="32" spans="1:3">
      <c r="A32" s="324" t="s">
        <v>517</v>
      </c>
      <c r="C32" s="323"/>
    </row>
    <row r="33" spans="1:3">
      <c r="A33" s="325" t="str">
        <f>CONCATENATE("a) BDI para serviços: ",(C29*100),"%")</f>
        <v>a) BDI para serviços: 21,96%</v>
      </c>
      <c r="B33" s="436"/>
      <c r="C33" s="326"/>
    </row>
  </sheetData>
  <mergeCells count="7">
    <mergeCell ref="A5:C5"/>
    <mergeCell ref="A6:C6"/>
    <mergeCell ref="A10:C10"/>
    <mergeCell ref="A11:C11"/>
    <mergeCell ref="A7:C7"/>
    <mergeCell ref="A8:C8"/>
    <mergeCell ref="A9:C9"/>
  </mergeCells>
  <printOptions horizontalCentered="1"/>
  <pageMargins left="0.51181102362204722" right="0.51181102362204722" top="0.78740157480314965" bottom="0.78740157480314965" header="0.31496062992125984" footer="0.31496062992125984"/>
  <pageSetup paperSize="9" orientation="portrait" r:id="rId1"/>
  <headerFooter>
    <oddHeader>&amp;C&amp;G</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4">
    <tabColor theme="5" tint="-0.249977111117893"/>
  </sheetPr>
  <dimension ref="A2:F23"/>
  <sheetViews>
    <sheetView view="pageBreakPreview" zoomScaleNormal="100" zoomScaleSheetLayoutView="100" workbookViewId="0">
      <selection activeCell="A3" sqref="A3:F3"/>
    </sheetView>
  </sheetViews>
  <sheetFormatPr defaultColWidth="8.6640625" defaultRowHeight="13.8"/>
  <cols>
    <col min="1" max="1" width="23.5546875" style="85" customWidth="1"/>
    <col min="2" max="2" width="64.44140625" style="85" bestFit="1" customWidth="1"/>
    <col min="3" max="3" width="10" style="85" bestFit="1" customWidth="1"/>
    <col min="4" max="4" width="14.88671875" style="85" bestFit="1" customWidth="1"/>
    <col min="5" max="5" width="21.109375" style="85" customWidth="1"/>
    <col min="6" max="6" width="25.33203125" style="85" bestFit="1" customWidth="1"/>
    <col min="7" max="16384" width="8.6640625" style="85"/>
  </cols>
  <sheetData>
    <row r="2" spans="1:6" ht="14.4" thickBot="1"/>
    <row r="3" spans="1:6" ht="17.399999999999999">
      <c r="A3" s="964" t="s">
        <v>311</v>
      </c>
      <c r="B3" s="965"/>
      <c r="C3" s="965"/>
      <c r="D3" s="965"/>
      <c r="E3" s="965"/>
      <c r="F3" s="966"/>
    </row>
    <row r="4" spans="1:6" ht="17.399999999999999">
      <c r="A4" s="158"/>
      <c r="B4" s="159"/>
      <c r="C4" s="159"/>
      <c r="D4" s="159"/>
      <c r="E4" s="159"/>
      <c r="F4" s="169"/>
    </row>
    <row r="5" spans="1:6" ht="17.399999999999999">
      <c r="A5" s="86"/>
      <c r="D5" s="87"/>
      <c r="E5" s="88" t="s">
        <v>0</v>
      </c>
      <c r="F5" s="89" t="e">
        <f>#REF!</f>
        <v>#REF!</v>
      </c>
    </row>
    <row r="6" spans="1:6" ht="17.399999999999999">
      <c r="A6" s="967" t="s">
        <v>1</v>
      </c>
      <c r="B6" s="739" t="s">
        <v>2</v>
      </c>
      <c r="C6" s="739" t="s">
        <v>3</v>
      </c>
      <c r="D6" s="741" t="s">
        <v>4</v>
      </c>
      <c r="E6" s="743" t="s">
        <v>5</v>
      </c>
      <c r="F6" s="969"/>
    </row>
    <row r="7" spans="1:6" ht="17.399999999999999">
      <c r="A7" s="968"/>
      <c r="B7" s="740"/>
      <c r="C7" s="740"/>
      <c r="D7" s="742"/>
      <c r="E7" s="221" t="s">
        <v>6</v>
      </c>
      <c r="F7" s="222" t="s">
        <v>7</v>
      </c>
    </row>
    <row r="8" spans="1:6" ht="29.25" customHeight="1">
      <c r="A8" s="90" t="s">
        <v>8</v>
      </c>
      <c r="B8" s="955" t="s">
        <v>175</v>
      </c>
      <c r="C8" s="956"/>
      <c r="D8" s="956"/>
      <c r="E8" s="957"/>
      <c r="F8" s="91" t="e">
        <f>F13</f>
        <v>#REF!</v>
      </c>
    </row>
    <row r="9" spans="1:6" ht="25.5" customHeight="1">
      <c r="A9" s="92" t="s">
        <v>23</v>
      </c>
      <c r="B9" s="93" t="s">
        <v>12</v>
      </c>
      <c r="C9" s="94" t="s">
        <v>9</v>
      </c>
      <c r="D9" s="95">
        <v>1</v>
      </c>
      <c r="E9" s="95">
        <f>'ORÇ CD'!H10</f>
        <v>56388.600000000006</v>
      </c>
      <c r="F9" s="96">
        <f>ROUND(D9*E9,2)</f>
        <v>56388.6</v>
      </c>
    </row>
    <row r="10" spans="1:6" ht="25.5" customHeight="1">
      <c r="A10" s="92" t="s">
        <v>121</v>
      </c>
      <c r="B10" s="93" t="s">
        <v>14</v>
      </c>
      <c r="C10" s="94" t="s">
        <v>9</v>
      </c>
      <c r="D10" s="95">
        <v>1</v>
      </c>
      <c r="E10" s="95" t="e">
        <f>'ORÇ CD'!H16</f>
        <v>#REF!</v>
      </c>
      <c r="F10" s="96" t="e">
        <f>ROUND(D10*E10,2)</f>
        <v>#REF!</v>
      </c>
    </row>
    <row r="11" spans="1:6" ht="25.5" customHeight="1">
      <c r="A11" s="92" t="s">
        <v>27</v>
      </c>
      <c r="B11" s="93" t="s">
        <v>15</v>
      </c>
      <c r="C11" s="94" t="s">
        <v>9</v>
      </c>
      <c r="D11" s="95">
        <v>1</v>
      </c>
      <c r="E11" s="95" t="e">
        <f>'ORÇ CD'!H20</f>
        <v>#REF!</v>
      </c>
      <c r="F11" s="96" t="e">
        <f>ROUND(D11*E11,2)</f>
        <v>#REF!</v>
      </c>
    </row>
    <row r="12" spans="1:6" ht="17.399999999999999">
      <c r="A12" s="958"/>
      <c r="B12" s="728"/>
      <c r="C12" s="728"/>
      <c r="D12" s="728"/>
      <c r="E12" s="728"/>
      <c r="F12" s="959"/>
    </row>
    <row r="13" spans="1:6" ht="34.5" customHeight="1">
      <c r="A13" s="960" t="s">
        <v>201</v>
      </c>
      <c r="B13" s="731"/>
      <c r="C13" s="731"/>
      <c r="D13" s="731"/>
      <c r="E13" s="732"/>
      <c r="F13" s="97" t="e">
        <f>'ORÇ CD'!H27</f>
        <v>#REF!</v>
      </c>
    </row>
    <row r="14" spans="1:6" ht="18.600000000000001" thickBot="1">
      <c r="A14" s="173"/>
      <c r="B14" s="174"/>
      <c r="C14" s="174"/>
      <c r="D14" s="174"/>
      <c r="E14" s="175"/>
      <c r="F14" s="176"/>
    </row>
    <row r="15" spans="1:6" ht="19.5" customHeight="1">
      <c r="A15" s="961" t="e">
        <f>CONCATENATE("","O valor total do presente orçamento é ",FIXED(F13,2),"","  ")</f>
        <v>#REF!</v>
      </c>
      <c r="B15" s="962"/>
      <c r="C15" s="962"/>
      <c r="D15" s="962"/>
      <c r="E15" s="962"/>
      <c r="F15" s="963"/>
    </row>
    <row r="16" spans="1:6" ht="18" thickBot="1">
      <c r="A16" s="179" t="e">
        <f ca="1">Extenso_Valor(F13)</f>
        <v>#NAME?</v>
      </c>
      <c r="B16" s="177"/>
      <c r="C16" s="177"/>
      <c r="D16" s="177"/>
      <c r="E16" s="177"/>
      <c r="F16" s="178"/>
    </row>
    <row r="18" spans="6:6">
      <c r="F18" s="100"/>
    </row>
    <row r="23" spans="6:6">
      <c r="F23" s="85" t="e">
        <f>F13/F5</f>
        <v>#REF!</v>
      </c>
    </row>
  </sheetData>
  <mergeCells count="10">
    <mergeCell ref="B8:E8"/>
    <mergeCell ref="A12:F12"/>
    <mergeCell ref="A13:E13"/>
    <mergeCell ref="A15:F15"/>
    <mergeCell ref="A3:F3"/>
    <mergeCell ref="A6:A7"/>
    <mergeCell ref="B6:B7"/>
    <mergeCell ref="C6:C7"/>
    <mergeCell ref="D6:D7"/>
    <mergeCell ref="E6:F6"/>
  </mergeCells>
  <printOptions horizontalCentered="1"/>
  <pageMargins left="0.51181102362204722" right="0.51181102362204722" top="1.7619791666666667" bottom="0.78740157480314965" header="0.31496062992125984" footer="0.31496062992125984"/>
  <pageSetup paperSize="9" scale="85" orientation="landscape" r:id="rId1"/>
  <headerFooter>
    <oddHeader>&amp;C&amp;G</oddHeader>
    <oddFooter>&amp;C&amp;G</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0">
    <tabColor theme="5" tint="-0.249977111117893"/>
  </sheetPr>
  <dimension ref="A1:L30"/>
  <sheetViews>
    <sheetView view="pageBreakPreview" topLeftCell="A10" zoomScaleNormal="100" zoomScaleSheetLayoutView="100" workbookViewId="0">
      <selection activeCell="A3" sqref="A3:H3"/>
    </sheetView>
  </sheetViews>
  <sheetFormatPr defaultColWidth="8.6640625" defaultRowHeight="13.8"/>
  <cols>
    <col min="1" max="1" width="7" style="85" bestFit="1" customWidth="1"/>
    <col min="2" max="2" width="20.109375" style="85" bestFit="1" customWidth="1"/>
    <col min="3" max="3" width="39.44140625" style="85" bestFit="1" customWidth="1"/>
    <col min="4" max="4" width="7" style="85" bestFit="1" customWidth="1"/>
    <col min="5" max="5" width="18.6640625" style="85" bestFit="1" customWidth="1"/>
    <col min="6" max="7" width="17.109375" style="85" bestFit="1" customWidth="1"/>
    <col min="8" max="8" width="21.6640625" style="85" bestFit="1" customWidth="1"/>
    <col min="9" max="9" width="7" style="85" bestFit="1" customWidth="1"/>
    <col min="10" max="10" width="12.44140625" style="85" bestFit="1" customWidth="1"/>
    <col min="11" max="11" width="8.6640625" style="85"/>
    <col min="12" max="12" width="9.33203125" style="85" bestFit="1" customWidth="1"/>
    <col min="13" max="16384" width="8.6640625" style="85"/>
  </cols>
  <sheetData>
    <row r="1" spans="1:12" ht="30.75" customHeight="1">
      <c r="A1" s="976" t="e">
        <f>'ORÇ SEM DES'!#REF!</f>
        <v>#REF!</v>
      </c>
      <c r="B1" s="976"/>
      <c r="C1" s="976"/>
      <c r="D1" s="976"/>
      <c r="E1" s="976"/>
      <c r="F1" s="976"/>
      <c r="G1" s="976"/>
      <c r="H1" s="976"/>
    </row>
    <row r="2" spans="1:12" ht="15" customHeight="1" thickBot="1">
      <c r="A2" s="976" t="e">
        <f>'ORÇ SEM DES'!#REF!</f>
        <v>#REF!</v>
      </c>
      <c r="B2" s="976"/>
      <c r="C2" s="976"/>
      <c r="D2" s="976"/>
      <c r="E2" s="976"/>
      <c r="F2" s="976"/>
      <c r="G2" s="976"/>
      <c r="H2" s="976"/>
    </row>
    <row r="3" spans="1:12" ht="17.399999999999999">
      <c r="A3" s="977" t="s">
        <v>312</v>
      </c>
      <c r="B3" s="978"/>
      <c r="C3" s="978"/>
      <c r="D3" s="978"/>
      <c r="E3" s="978"/>
      <c r="F3" s="978"/>
      <c r="G3" s="978"/>
      <c r="H3" s="979"/>
    </row>
    <row r="4" spans="1:12" ht="18" thickBot="1">
      <c r="A4" s="980" t="s">
        <v>362</v>
      </c>
      <c r="B4" s="981"/>
      <c r="C4" s="981"/>
      <c r="D4" s="981"/>
      <c r="E4" s="981"/>
      <c r="F4" s="981"/>
      <c r="G4" s="981"/>
      <c r="H4" s="982"/>
    </row>
    <row r="5" spans="1:12" ht="16.2" thickBot="1">
      <c r="A5" s="975" t="e">
        <f>CONCATENATE("","EXTENSÃO: ",FIXED(#REF!,2), " km"," ")</f>
        <v>#REF!</v>
      </c>
      <c r="B5" s="975"/>
      <c r="C5" s="975"/>
      <c r="D5" s="99"/>
      <c r="E5" s="99"/>
      <c r="F5" s="99"/>
      <c r="G5" s="99"/>
      <c r="H5" s="169"/>
      <c r="I5" s="98" t="s">
        <v>48</v>
      </c>
      <c r="J5" s="217">
        <v>0.28310000000000002</v>
      </c>
    </row>
    <row r="6" spans="1:12" ht="15.6">
      <c r="A6" s="975" t="e">
        <f>CONCATENATE("","LARGURA:  ",FIXED(#REF!,2), " m"," ")</f>
        <v>#REF!</v>
      </c>
      <c r="B6" s="975"/>
      <c r="C6" s="975"/>
      <c r="D6" s="99"/>
      <c r="E6" s="99"/>
      <c r="F6" s="99"/>
      <c r="G6" s="99"/>
      <c r="H6" s="169"/>
    </row>
    <row r="7" spans="1:12">
      <c r="J7" s="100"/>
    </row>
    <row r="8" spans="1:12" ht="15.6">
      <c r="A8" s="971" t="s">
        <v>1</v>
      </c>
      <c r="B8" s="971" t="s">
        <v>17</v>
      </c>
      <c r="C8" s="971" t="s">
        <v>18</v>
      </c>
      <c r="D8" s="971" t="s">
        <v>19</v>
      </c>
      <c r="E8" s="971" t="s">
        <v>4</v>
      </c>
      <c r="F8" s="972" t="s">
        <v>180</v>
      </c>
      <c r="G8" s="973"/>
      <c r="H8" s="974"/>
    </row>
    <row r="9" spans="1:12" ht="15.6">
      <c r="A9" s="971"/>
      <c r="B9" s="971"/>
      <c r="C9" s="971"/>
      <c r="D9" s="971"/>
      <c r="E9" s="971"/>
      <c r="F9" s="101" t="s">
        <v>20</v>
      </c>
      <c r="G9" s="101" t="s">
        <v>21</v>
      </c>
      <c r="H9" s="102" t="s">
        <v>7</v>
      </c>
    </row>
    <row r="10" spans="1:12" ht="15.6">
      <c r="A10" s="102" t="s">
        <v>8</v>
      </c>
      <c r="B10" s="102"/>
      <c r="C10" s="103" t="s">
        <v>22</v>
      </c>
      <c r="D10" s="104"/>
      <c r="E10" s="105"/>
      <c r="F10" s="105"/>
      <c r="G10" s="105"/>
      <c r="H10" s="105">
        <f>SUM(H11:H14)</f>
        <v>56388.600000000006</v>
      </c>
      <c r="J10" s="106"/>
    </row>
    <row r="11" spans="1:12" ht="15">
      <c r="A11" s="104" t="s">
        <v>23</v>
      </c>
      <c r="B11" s="110" t="s">
        <v>307</v>
      </c>
      <c r="C11" s="107" t="s">
        <v>25</v>
      </c>
      <c r="D11" s="104" t="s">
        <v>51</v>
      </c>
      <c r="E11" s="108">
        <v>1</v>
      </c>
      <c r="F11" s="108">
        <f>'Comp CD'!F63</f>
        <v>10073.029999999999</v>
      </c>
      <c r="G11" s="108">
        <f>ROUND(F11*(1+$J$5),2)</f>
        <v>12924.7</v>
      </c>
      <c r="H11" s="109">
        <f>ROUND(E11*G11,2)</f>
        <v>12924.7</v>
      </c>
      <c r="J11" s="168" t="e">
        <f>H11/$H$27</f>
        <v>#REF!</v>
      </c>
    </row>
    <row r="12" spans="1:12" ht="30">
      <c r="A12" s="104" t="s">
        <v>121</v>
      </c>
      <c r="B12" s="110" t="s">
        <v>307</v>
      </c>
      <c r="C12" s="107" t="s">
        <v>200</v>
      </c>
      <c r="D12" s="104" t="s">
        <v>41</v>
      </c>
      <c r="E12" s="108">
        <f>3*2</f>
        <v>6</v>
      </c>
      <c r="F12" s="108">
        <f>'Comp CD'!H11</f>
        <v>256.66000000000003</v>
      </c>
      <c r="G12" s="108">
        <f>ROUND(F12*(1+$J$5),2)</f>
        <v>329.32</v>
      </c>
      <c r="H12" s="109">
        <f>ROUND(E12*G12,2)</f>
        <v>1975.92</v>
      </c>
      <c r="J12" s="168" t="e">
        <f>H12/$H$27</f>
        <v>#REF!</v>
      </c>
      <c r="L12" s="163"/>
    </row>
    <row r="13" spans="1:12" ht="15">
      <c r="A13" s="104" t="s">
        <v>27</v>
      </c>
      <c r="B13" s="110" t="s">
        <v>307</v>
      </c>
      <c r="C13" s="107" t="s">
        <v>173</v>
      </c>
      <c r="D13" s="104" t="s">
        <v>51</v>
      </c>
      <c r="E13" s="108">
        <v>1</v>
      </c>
      <c r="F13" s="108">
        <f>'Comp CD'!I22</f>
        <v>12803.869999999999</v>
      </c>
      <c r="G13" s="108">
        <f>ROUND(F13*(1+$J$5),2)</f>
        <v>16428.650000000001</v>
      </c>
      <c r="H13" s="109">
        <f>ROUND(E13*G13,2)</f>
        <v>16428.650000000001</v>
      </c>
      <c r="J13" s="168" t="e">
        <f>H13/$H$27</f>
        <v>#REF!</v>
      </c>
    </row>
    <row r="14" spans="1:12" ht="15">
      <c r="A14" s="104"/>
      <c r="B14" s="104" t="s">
        <v>307</v>
      </c>
      <c r="C14" s="107" t="s">
        <v>319</v>
      </c>
      <c r="D14" s="104" t="s">
        <v>320</v>
      </c>
      <c r="E14" s="108">
        <v>3</v>
      </c>
      <c r="F14" s="108">
        <f>'Comp CD'!I74</f>
        <v>6510.1</v>
      </c>
      <c r="G14" s="108">
        <f>ROUND(F14*(1+$J$5),2)</f>
        <v>8353.11</v>
      </c>
      <c r="H14" s="109">
        <f>ROUND(E14*G14,2)</f>
        <v>25059.33</v>
      </c>
      <c r="J14" s="168"/>
    </row>
    <row r="15" spans="1:12" ht="15">
      <c r="A15" s="104"/>
      <c r="B15" s="104"/>
      <c r="C15" s="107"/>
      <c r="D15" s="104"/>
      <c r="E15" s="108"/>
      <c r="F15" s="108"/>
      <c r="G15" s="108"/>
      <c r="H15" s="109"/>
      <c r="J15" s="168"/>
    </row>
    <row r="16" spans="1:12" ht="15.6">
      <c r="A16" s="102" t="s">
        <v>10</v>
      </c>
      <c r="B16" s="102"/>
      <c r="C16" s="103" t="s">
        <v>30</v>
      </c>
      <c r="D16" s="104"/>
      <c r="E16" s="105"/>
      <c r="F16" s="105"/>
      <c r="G16" s="105"/>
      <c r="H16" s="105" t="e">
        <f>SUM(H17:H18)</f>
        <v>#REF!</v>
      </c>
      <c r="J16" s="168"/>
    </row>
    <row r="17" spans="1:10" ht="15">
      <c r="A17" s="104" t="s">
        <v>11</v>
      </c>
      <c r="B17" s="104">
        <v>4915598</v>
      </c>
      <c r="C17" s="160" t="s">
        <v>161</v>
      </c>
      <c r="D17" s="104" t="s">
        <v>33</v>
      </c>
      <c r="E17" s="108" t="e">
        <f>#REF!</f>
        <v>#REF!</v>
      </c>
      <c r="F17" s="111">
        <v>184.85</v>
      </c>
      <c r="G17" s="108">
        <f>ROUND(F17*(1+$J$5),2)</f>
        <v>237.18</v>
      </c>
      <c r="H17" s="109" t="e">
        <f>ROUND(E17*G17,2)</f>
        <v>#REF!</v>
      </c>
      <c r="J17" s="168" t="e">
        <f>H17/$H$27</f>
        <v>#REF!</v>
      </c>
    </row>
    <row r="18" spans="1:10" ht="15">
      <c r="A18" s="104" t="s">
        <v>13</v>
      </c>
      <c r="B18" s="104">
        <v>4915742</v>
      </c>
      <c r="C18" s="107" t="s">
        <v>315</v>
      </c>
      <c r="D18" s="104" t="s">
        <v>33</v>
      </c>
      <c r="E18" s="108" t="e">
        <f>#REF!</f>
        <v>#REF!</v>
      </c>
      <c r="F18" s="111">
        <v>348.72</v>
      </c>
      <c r="G18" s="108">
        <f>ROUND(F18*(1+$J$5),2)</f>
        <v>447.44</v>
      </c>
      <c r="H18" s="109" t="e">
        <f>ROUND(E18*G18,2)</f>
        <v>#REF!</v>
      </c>
      <c r="J18" s="168" t="e">
        <f>H18/$H$27</f>
        <v>#REF!</v>
      </c>
    </row>
    <row r="19" spans="1:10" ht="15">
      <c r="A19" s="104"/>
      <c r="B19" s="104"/>
      <c r="C19" s="107"/>
      <c r="D19" s="104"/>
      <c r="E19" s="108"/>
      <c r="F19" s="108"/>
      <c r="G19" s="108"/>
      <c r="H19" s="109"/>
      <c r="J19" s="121"/>
    </row>
    <row r="20" spans="1:10" ht="15.6">
      <c r="A20" s="102" t="s">
        <v>35</v>
      </c>
      <c r="B20" s="102"/>
      <c r="C20" s="112" t="s">
        <v>36</v>
      </c>
      <c r="D20" s="104"/>
      <c r="E20" s="109"/>
      <c r="F20" s="109"/>
      <c r="G20" s="109"/>
      <c r="H20" s="113" t="e">
        <f>SUM(H21:H24)</f>
        <v>#REF!</v>
      </c>
      <c r="J20" s="121"/>
    </row>
    <row r="21" spans="1:10" ht="30">
      <c r="A21" s="104" t="s">
        <v>37</v>
      </c>
      <c r="B21" s="104">
        <v>4016007</v>
      </c>
      <c r="C21" s="114" t="s">
        <v>165</v>
      </c>
      <c r="D21" s="104" t="s">
        <v>38</v>
      </c>
      <c r="E21" s="109" t="e">
        <f>#REF!</f>
        <v>#REF!</v>
      </c>
      <c r="F21" s="111">
        <v>2.78</v>
      </c>
      <c r="G21" s="108">
        <f>ROUND(F21*(1+$J$5),2)</f>
        <v>3.57</v>
      </c>
      <c r="H21" s="109" t="e">
        <f>ROUND(E21*G21,2)</f>
        <v>#REF!</v>
      </c>
      <c r="J21" s="168" t="e">
        <f>H21/$H$27</f>
        <v>#REF!</v>
      </c>
    </row>
    <row r="22" spans="1:10" ht="30">
      <c r="A22" s="104" t="s">
        <v>39</v>
      </c>
      <c r="B22" s="110">
        <v>100575</v>
      </c>
      <c r="C22" s="114" t="s">
        <v>321</v>
      </c>
      <c r="D22" s="104" t="s">
        <v>41</v>
      </c>
      <c r="E22" s="109" t="e">
        <f>#REF!</f>
        <v>#REF!</v>
      </c>
      <c r="F22" s="111">
        <v>7.0000000000000007E-2</v>
      </c>
      <c r="G22" s="108">
        <f>ROUND(F22*(1+$J$6),2)</f>
        <v>7.0000000000000007E-2</v>
      </c>
      <c r="H22" s="109" t="e">
        <f>ROUND(E22*G22,2)</f>
        <v>#REF!</v>
      </c>
      <c r="J22" s="168" t="e">
        <f>H22/$H$27</f>
        <v>#REF!</v>
      </c>
    </row>
    <row r="23" spans="1:10" ht="45">
      <c r="A23" s="104" t="s">
        <v>42</v>
      </c>
      <c r="B23" s="104">
        <v>5914374</v>
      </c>
      <c r="C23" s="114" t="s">
        <v>44</v>
      </c>
      <c r="D23" s="104" t="s">
        <v>45</v>
      </c>
      <c r="E23" s="109" t="e">
        <f>#REF!</f>
        <v>#REF!</v>
      </c>
      <c r="F23" s="111">
        <v>0.52</v>
      </c>
      <c r="G23" s="108">
        <f>ROUND(F23*(1+$J$5),2)</f>
        <v>0.67</v>
      </c>
      <c r="H23" s="109" t="e">
        <f>ROUND(E23*G23,2)</f>
        <v>#REF!</v>
      </c>
      <c r="J23" s="168" t="e">
        <f>H23/$H$27</f>
        <v>#REF!</v>
      </c>
    </row>
    <row r="24" spans="1:10" ht="45">
      <c r="A24" s="104" t="s">
        <v>43</v>
      </c>
      <c r="B24" s="104">
        <v>5915451</v>
      </c>
      <c r="C24" s="114" t="s">
        <v>46</v>
      </c>
      <c r="D24" s="104" t="s">
        <v>45</v>
      </c>
      <c r="E24" s="109" t="e">
        <f>#REF!</f>
        <v>#REF!</v>
      </c>
      <c r="F24" s="111">
        <v>1.56</v>
      </c>
      <c r="G24" s="108">
        <f>ROUND(F24*(1+$J$5),2)+0.01</f>
        <v>2.0099999999999998</v>
      </c>
      <c r="H24" s="109" t="e">
        <f>ROUND(E24*G24,2)</f>
        <v>#REF!</v>
      </c>
      <c r="J24" s="168" t="e">
        <f>H24/$H$27</f>
        <v>#REF!</v>
      </c>
    </row>
    <row r="25" spans="1:10" ht="15">
      <c r="A25" s="7"/>
      <c r="B25" s="7"/>
      <c r="C25" s="162"/>
      <c r="D25" s="7"/>
      <c r="E25" s="8"/>
      <c r="F25" s="8"/>
      <c r="G25" s="8"/>
      <c r="H25" s="8"/>
    </row>
    <row r="26" spans="1:10" ht="15">
      <c r="A26" s="7"/>
      <c r="B26" s="7"/>
      <c r="C26" s="115"/>
      <c r="D26" s="7"/>
      <c r="E26" s="8"/>
      <c r="F26" s="8"/>
      <c r="G26" s="8"/>
      <c r="H26" s="8"/>
    </row>
    <row r="27" spans="1:10" ht="15.6">
      <c r="A27" s="116"/>
      <c r="B27" s="970" t="s">
        <v>47</v>
      </c>
      <c r="C27" s="970"/>
      <c r="D27" s="970"/>
      <c r="E27" s="970"/>
      <c r="F27" s="970"/>
      <c r="G27" s="970"/>
      <c r="H27" s="117" t="e">
        <f>H10+H16+H20</f>
        <v>#REF!</v>
      </c>
    </row>
    <row r="28" spans="1:10" ht="15">
      <c r="A28" s="7"/>
      <c r="B28" s="7"/>
      <c r="C28" s="118"/>
      <c r="D28" s="7"/>
      <c r="E28" s="8"/>
      <c r="F28" s="119"/>
      <c r="G28" s="119"/>
      <c r="H28" s="119"/>
    </row>
    <row r="29" spans="1:10" ht="15">
      <c r="A29" s="75" t="str">
        <f>IF(J7&lt;0.3,CONCATENATE("","SINAPI/PI_ABRIL/2020 - BDI  Serviços - ",FIXED(28.31,2),"% COM DESONERAÇÃO"," "),CONCATENATE("","SINAPI/PI_ABRIL/2020 - BDI  Serviços - ",FIXED(34.32,2),"% COM DESONERAÇÃO"," "))</f>
        <v xml:space="preserve">SINAPI/PI_ABRIL/2020 - BDI  Serviços - 28,31% COM DESONERAÇÃO </v>
      </c>
      <c r="B29" s="75"/>
      <c r="C29" s="75"/>
      <c r="D29" s="7"/>
      <c r="E29" s="8"/>
      <c r="F29" s="8"/>
      <c r="G29" s="8"/>
      <c r="H29" s="9"/>
    </row>
    <row r="30" spans="1:10" ht="15">
      <c r="A30" s="75" t="str">
        <f>IF(J7&lt;0.3,CONCATENATE("","DNIT/PI_SICRO2_ABRIL/2020 - BDI  Serviços - ",FIXED(28.31,2),"% COM DESONERAÇÃO"," "),CONCATENATE("","DNIT/PI_SICRO2_NOVEMBRO/2016 - BDI  Serviços - ",FIXED(34.32,2),"% COM DESONERAÇÃO"," "))</f>
        <v xml:space="preserve">DNIT/PI_SICRO2_ABRIL/2020 - BDI  Serviços - 28,31% COM DESONERAÇÃO </v>
      </c>
      <c r="B30" s="75"/>
      <c r="C30" s="75"/>
      <c r="D30" s="75"/>
      <c r="E30" s="10"/>
      <c r="F30" s="120"/>
      <c r="G30" s="120"/>
      <c r="H30" s="120"/>
    </row>
  </sheetData>
  <mergeCells count="13">
    <mergeCell ref="A6:C6"/>
    <mergeCell ref="A1:H1"/>
    <mergeCell ref="A2:H2"/>
    <mergeCell ref="A3:H3"/>
    <mergeCell ref="A5:C5"/>
    <mergeCell ref="A4:H4"/>
    <mergeCell ref="B27:G27"/>
    <mergeCell ref="A8:A9"/>
    <mergeCell ref="B8:B9"/>
    <mergeCell ref="C8:C9"/>
    <mergeCell ref="D8:D9"/>
    <mergeCell ref="E8:E9"/>
    <mergeCell ref="F8:H8"/>
  </mergeCells>
  <printOptions horizontalCentered="1"/>
  <pageMargins left="0.9055118110236221" right="0.51181102362204722" top="1.4077083333333333" bottom="0.78740157480314965" header="0.31496062992125984" footer="0.31496062992125984"/>
  <pageSetup paperSize="9" scale="58" orientation="portrait" r:id="rId1"/>
  <headerFooter>
    <oddHeader>&amp;C&amp;G</oddHeader>
    <oddFooter>&amp;C&amp;G</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5">
    <tabColor theme="5" tint="-0.249977111117893"/>
  </sheetPr>
  <dimension ref="A1:H27"/>
  <sheetViews>
    <sheetView view="pageBreakPreview" zoomScale="85" zoomScaleNormal="100" zoomScaleSheetLayoutView="85" zoomScalePageLayoutView="85" workbookViewId="0">
      <selection activeCell="A3" sqref="A3:F3"/>
    </sheetView>
  </sheetViews>
  <sheetFormatPr defaultColWidth="9.109375" defaultRowHeight="13.8"/>
  <cols>
    <col min="1" max="1" width="7.5546875" style="121" bestFit="1" customWidth="1"/>
    <col min="2" max="2" width="40" style="121" customWidth="1"/>
    <col min="3" max="3" width="18.6640625" style="121" bestFit="1" customWidth="1"/>
    <col min="4" max="4" width="41.33203125" style="121" bestFit="1" customWidth="1"/>
    <col min="5" max="6" width="20.6640625" style="121" bestFit="1" customWidth="1"/>
    <col min="7" max="7" width="20.33203125" style="121" customWidth="1"/>
    <col min="8" max="8" width="18.33203125" style="121" bestFit="1" customWidth="1"/>
    <col min="9" max="16384" width="9.109375" style="121"/>
  </cols>
  <sheetData>
    <row r="1" spans="1:8" ht="43.5" customHeight="1" thickBot="1">
      <c r="A1" s="983" t="s">
        <v>313</v>
      </c>
      <c r="B1" s="984"/>
      <c r="C1" s="984"/>
      <c r="D1" s="984"/>
      <c r="E1" s="984"/>
      <c r="F1" s="984"/>
      <c r="G1" s="985"/>
    </row>
    <row r="2" spans="1:8" ht="12" customHeight="1">
      <c r="A2" s="986"/>
      <c r="B2" s="840"/>
      <c r="C2" s="840"/>
      <c r="D2" s="840"/>
      <c r="E2" s="840"/>
      <c r="F2" s="840"/>
      <c r="G2" s="840"/>
    </row>
    <row r="3" spans="1:8" ht="11.25" customHeight="1">
      <c r="A3" s="986"/>
      <c r="B3" s="840"/>
      <c r="C3" s="840"/>
      <c r="D3" s="840"/>
      <c r="E3" s="840"/>
      <c r="F3" s="840"/>
      <c r="G3" s="840"/>
    </row>
    <row r="4" spans="1:8" ht="24.75" customHeight="1">
      <c r="A4" s="988" t="s">
        <v>1</v>
      </c>
      <c r="B4" s="846" t="s">
        <v>113</v>
      </c>
      <c r="C4" s="847" t="s">
        <v>217</v>
      </c>
      <c r="D4" s="848" t="s">
        <v>214</v>
      </c>
      <c r="E4" s="989" t="s">
        <v>114</v>
      </c>
      <c r="F4" s="989"/>
      <c r="G4" s="258"/>
    </row>
    <row r="5" spans="1:8" ht="43.5" customHeight="1">
      <c r="A5" s="988"/>
      <c r="B5" s="846"/>
      <c r="C5" s="847"/>
      <c r="D5" s="848"/>
      <c r="E5" s="255" t="s">
        <v>215</v>
      </c>
      <c r="F5" s="255" t="s">
        <v>216</v>
      </c>
      <c r="G5" s="255" t="s">
        <v>322</v>
      </c>
    </row>
    <row r="6" spans="1:8" ht="33" customHeight="1">
      <c r="A6" s="122" t="s">
        <v>8</v>
      </c>
      <c r="B6" s="990" t="s">
        <v>213</v>
      </c>
      <c r="C6" s="990"/>
      <c r="D6" s="990"/>
      <c r="E6" s="990"/>
      <c r="F6" s="990"/>
      <c r="G6" s="258"/>
    </row>
    <row r="7" spans="1:8" ht="33" customHeight="1">
      <c r="A7" s="987" t="s">
        <v>23</v>
      </c>
      <c r="B7" s="849" t="s">
        <v>12</v>
      </c>
      <c r="C7" s="850" t="e">
        <f>D7/$D$14</f>
        <v>#REF!</v>
      </c>
      <c r="D7" s="845">
        <f>'ORÇ CD'!H10</f>
        <v>56388.600000000006</v>
      </c>
      <c r="E7" s="166">
        <f>$D7*E8</f>
        <v>18608.238000000001</v>
      </c>
      <c r="F7" s="166">
        <f>$D7*F8</f>
        <v>18608.238000000001</v>
      </c>
      <c r="G7" s="166">
        <f>$D7*G8</f>
        <v>19172.124000000003</v>
      </c>
      <c r="H7" s="182"/>
    </row>
    <row r="8" spans="1:8" ht="33" customHeight="1">
      <c r="A8" s="987"/>
      <c r="B8" s="849"/>
      <c r="C8" s="850"/>
      <c r="D8" s="845"/>
      <c r="E8" s="167">
        <v>0.33</v>
      </c>
      <c r="F8" s="167">
        <v>0.33</v>
      </c>
      <c r="G8" s="167">
        <v>0.34</v>
      </c>
      <c r="H8" s="182"/>
    </row>
    <row r="9" spans="1:8" ht="33" customHeight="1">
      <c r="A9" s="987" t="s">
        <v>121</v>
      </c>
      <c r="B9" s="849" t="s">
        <v>14</v>
      </c>
      <c r="C9" s="850" t="e">
        <f>D9/$D$14</f>
        <v>#REF!</v>
      </c>
      <c r="D9" s="845" t="e">
        <f>'ORÇ CD'!H16</f>
        <v>#REF!</v>
      </c>
      <c r="E9" s="166" t="e">
        <f>$D9*E10</f>
        <v>#REF!</v>
      </c>
      <c r="F9" s="166" t="e">
        <f>$D9*F10</f>
        <v>#REF!</v>
      </c>
      <c r="G9" s="166" t="e">
        <f>$D9*G10</f>
        <v>#REF!</v>
      </c>
      <c r="H9" s="182"/>
    </row>
    <row r="10" spans="1:8" ht="33" customHeight="1">
      <c r="A10" s="987"/>
      <c r="B10" s="849"/>
      <c r="C10" s="850"/>
      <c r="D10" s="845"/>
      <c r="E10" s="167">
        <v>0.33</v>
      </c>
      <c r="F10" s="167">
        <v>0.33</v>
      </c>
      <c r="G10" s="257">
        <v>0.34</v>
      </c>
      <c r="H10" s="161"/>
    </row>
    <row r="11" spans="1:8" ht="33" customHeight="1">
      <c r="A11" s="987" t="s">
        <v>27</v>
      </c>
      <c r="B11" s="849" t="s">
        <v>15</v>
      </c>
      <c r="C11" s="850" t="e">
        <f>D11/$D$14</f>
        <v>#REF!</v>
      </c>
      <c r="D11" s="845" t="e">
        <f>'ORÇ CD'!H20</f>
        <v>#REF!</v>
      </c>
      <c r="E11" s="166" t="e">
        <f>$D11*E12</f>
        <v>#REF!</v>
      </c>
      <c r="F11" s="166" t="e">
        <f>$D11*F12</f>
        <v>#REF!</v>
      </c>
      <c r="G11" s="166" t="e">
        <f>$D11*G12</f>
        <v>#REF!</v>
      </c>
      <c r="H11" s="182"/>
    </row>
    <row r="12" spans="1:8" ht="33" customHeight="1">
      <c r="A12" s="987"/>
      <c r="B12" s="849"/>
      <c r="C12" s="850"/>
      <c r="D12" s="845"/>
      <c r="E12" s="167">
        <v>0.3</v>
      </c>
      <c r="F12" s="167">
        <v>0.4</v>
      </c>
      <c r="G12" s="167">
        <v>0.3</v>
      </c>
      <c r="H12" s="161"/>
    </row>
    <row r="13" spans="1:8" ht="15">
      <c r="A13" s="254"/>
      <c r="B13" s="253"/>
      <c r="C13" s="253"/>
      <c r="D13" s="253"/>
      <c r="E13" s="253"/>
      <c r="F13" s="253"/>
      <c r="G13" s="258"/>
    </row>
    <row r="14" spans="1:8" ht="30.75" customHeight="1">
      <c r="A14" s="987"/>
      <c r="B14" s="252" t="s">
        <v>116</v>
      </c>
      <c r="C14" s="124"/>
      <c r="D14" s="220" t="e">
        <f>SUM(D7:D12)</f>
        <v>#REF!</v>
      </c>
      <c r="E14" s="166" t="e">
        <f>E7+E9+E11</f>
        <v>#REF!</v>
      </c>
      <c r="F14" s="166" t="e">
        <f>F7+F9+F11</f>
        <v>#REF!</v>
      </c>
      <c r="G14" s="166" t="e">
        <f>G7+G9+G11</f>
        <v>#REF!</v>
      </c>
    </row>
    <row r="15" spans="1:8" ht="30" customHeight="1">
      <c r="A15" s="987"/>
      <c r="B15" s="252" t="s">
        <v>118</v>
      </c>
      <c r="C15" s="123"/>
      <c r="D15" s="219">
        <v>1</v>
      </c>
      <c r="E15" s="125" t="e">
        <f>E14/$D$14</f>
        <v>#REF!</v>
      </c>
      <c r="F15" s="125" t="e">
        <f>F14/$D$14</f>
        <v>#REF!</v>
      </c>
      <c r="G15" s="125" t="e">
        <f>G14/$D$14</f>
        <v>#REF!</v>
      </c>
      <c r="H15" s="161"/>
    </row>
    <row r="16" spans="1:8" ht="30.75" customHeight="1">
      <c r="A16" s="987"/>
      <c r="B16" s="252" t="s">
        <v>117</v>
      </c>
      <c r="C16" s="124"/>
      <c r="D16" s="220" t="e">
        <f>G16</f>
        <v>#REF!</v>
      </c>
      <c r="E16" s="166" t="e">
        <f>E14</f>
        <v>#REF!</v>
      </c>
      <c r="F16" s="166" t="e">
        <f>F14+E16</f>
        <v>#REF!</v>
      </c>
      <c r="G16" s="259" t="e">
        <f>G14+F16</f>
        <v>#REF!</v>
      </c>
    </row>
    <row r="17" spans="1:7" ht="30" customHeight="1" thickBot="1">
      <c r="A17" s="991"/>
      <c r="B17" s="126" t="s">
        <v>119</v>
      </c>
      <c r="C17" s="127"/>
      <c r="D17" s="260" t="e">
        <f>G17</f>
        <v>#REF!</v>
      </c>
      <c r="E17" s="127" t="e">
        <f>E16/D14</f>
        <v>#REF!</v>
      </c>
      <c r="F17" s="219" t="e">
        <f>F16/D14</f>
        <v>#REF!</v>
      </c>
      <c r="G17" s="219" t="e">
        <f>G16/D14</f>
        <v>#REF!</v>
      </c>
    </row>
    <row r="19" spans="1:7">
      <c r="C19" s="161"/>
      <c r="D19" s="183"/>
    </row>
    <row r="20" spans="1:7">
      <c r="C20" s="161"/>
    </row>
    <row r="21" spans="1:7">
      <c r="C21" s="128" t="s">
        <v>115</v>
      </c>
    </row>
    <row r="27" spans="1:7">
      <c r="E27" s="121" t="e">
        <f>D14/36.6</f>
        <v>#REF!</v>
      </c>
    </row>
  </sheetData>
  <mergeCells count="21">
    <mergeCell ref="A11:A12"/>
    <mergeCell ref="B11:B12"/>
    <mergeCell ref="C11:C12"/>
    <mergeCell ref="D11:D12"/>
    <mergeCell ref="A14:A17"/>
    <mergeCell ref="A1:G1"/>
    <mergeCell ref="A2:G3"/>
    <mergeCell ref="A9:A10"/>
    <mergeCell ref="B9:B10"/>
    <mergeCell ref="C9:C10"/>
    <mergeCell ref="D9:D10"/>
    <mergeCell ref="A4:A5"/>
    <mergeCell ref="B4:B5"/>
    <mergeCell ref="C4:C5"/>
    <mergeCell ref="D4:D5"/>
    <mergeCell ref="E4:F4"/>
    <mergeCell ref="B6:F6"/>
    <mergeCell ref="A7:A8"/>
    <mergeCell ref="B7:B8"/>
    <mergeCell ref="C7:C8"/>
    <mergeCell ref="D7:D8"/>
  </mergeCells>
  <printOptions horizontalCentered="1"/>
  <pageMargins left="0.51181102362204722" right="0.51181102362204722" top="1.7619791666666667" bottom="0.78740157480314965" header="0.31496062992125984" footer="0.31496062992125984"/>
  <pageSetup paperSize="9" scale="72" orientation="landscape" r:id="rId1"/>
  <headerFooter>
    <oddHeader>&amp;C&amp;G</oddHeader>
    <oddFooter>&amp;C&amp;G</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249977111117893"/>
  </sheetPr>
  <dimension ref="A1:I74"/>
  <sheetViews>
    <sheetView view="pageBreakPreview" zoomScale="80" zoomScaleNormal="70" zoomScaleSheetLayoutView="80" zoomScalePageLayoutView="85" workbookViewId="0">
      <selection activeCell="B17" sqref="B17:E18"/>
    </sheetView>
  </sheetViews>
  <sheetFormatPr defaultColWidth="8.6640625" defaultRowHeight="15"/>
  <cols>
    <col min="1" max="1" width="11.33203125" style="224" customWidth="1"/>
    <col min="2" max="2" width="100" style="224" bestFit="1" customWidth="1"/>
    <col min="3" max="3" width="15.6640625" style="224" bestFit="1" customWidth="1"/>
    <col min="4" max="4" width="15.6640625" style="224" customWidth="1"/>
    <col min="5" max="5" width="14.5546875" style="224" customWidth="1"/>
    <col min="6" max="6" width="17.5546875" style="224" bestFit="1" customWidth="1"/>
    <col min="7" max="7" width="11.6640625" style="224" customWidth="1"/>
    <col min="8" max="8" width="11.109375" style="224" customWidth="1"/>
    <col min="9" max="9" width="12.6640625" style="224" bestFit="1" customWidth="1"/>
    <col min="10" max="16384" width="8.6640625" style="224"/>
  </cols>
  <sheetData>
    <row r="1" spans="1:9" ht="16.2" thickBot="1">
      <c r="A1" s="223" t="s">
        <v>185</v>
      </c>
      <c r="B1" s="1002" t="s">
        <v>294</v>
      </c>
      <c r="C1" s="1003"/>
      <c r="D1" s="1003"/>
      <c r="E1" s="1004"/>
      <c r="F1" s="1004"/>
      <c r="G1" s="1004"/>
      <c r="H1" s="1005"/>
    </row>
    <row r="2" spans="1:9" ht="15.6">
      <c r="A2" s="225" t="s">
        <v>187</v>
      </c>
      <c r="B2" s="1006" t="s">
        <v>188</v>
      </c>
      <c r="C2" s="1006"/>
      <c r="D2" s="1006"/>
      <c r="E2" s="226" t="s">
        <v>4</v>
      </c>
      <c r="F2" s="226" t="s">
        <v>3</v>
      </c>
      <c r="G2" s="226" t="s">
        <v>190</v>
      </c>
      <c r="H2" s="226" t="s">
        <v>191</v>
      </c>
    </row>
    <row r="3" spans="1:9" ht="18" customHeight="1">
      <c r="A3" s="226">
        <v>4417</v>
      </c>
      <c r="B3" s="1007" t="s">
        <v>295</v>
      </c>
      <c r="C3" s="1007"/>
      <c r="D3" s="1007"/>
      <c r="E3" s="237">
        <v>1</v>
      </c>
      <c r="F3" s="226" t="s">
        <v>296</v>
      </c>
      <c r="G3" s="227">
        <v>3.42</v>
      </c>
      <c r="H3" s="227">
        <f>ROUND(E3*G3,2)</f>
        <v>3.42</v>
      </c>
    </row>
    <row r="4" spans="1:9" ht="18" customHeight="1">
      <c r="A4" s="226">
        <v>4491</v>
      </c>
      <c r="B4" s="1007" t="s">
        <v>297</v>
      </c>
      <c r="C4" s="1007"/>
      <c r="D4" s="1007"/>
      <c r="E4" s="237">
        <v>4</v>
      </c>
      <c r="F4" s="226" t="s">
        <v>296</v>
      </c>
      <c r="G4" s="227">
        <v>4.1900000000000004</v>
      </c>
      <c r="H4" s="227">
        <f t="shared" ref="H4:H9" si="0">ROUND(E4*G4,2)</f>
        <v>16.760000000000002</v>
      </c>
    </row>
    <row r="5" spans="1:9" ht="18" customHeight="1">
      <c r="A5" s="226">
        <v>4813</v>
      </c>
      <c r="B5" s="1007" t="s">
        <v>298</v>
      </c>
      <c r="C5" s="1007"/>
      <c r="D5" s="1007"/>
      <c r="E5" s="237">
        <v>1</v>
      </c>
      <c r="F5" s="226" t="s">
        <v>299</v>
      </c>
      <c r="G5" s="227">
        <v>190</v>
      </c>
      <c r="H5" s="227">
        <f t="shared" si="0"/>
        <v>190</v>
      </c>
    </row>
    <row r="6" spans="1:9" ht="18" customHeight="1">
      <c r="A6" s="226">
        <v>5075</v>
      </c>
      <c r="B6" s="1007" t="s">
        <v>300</v>
      </c>
      <c r="C6" s="1007"/>
      <c r="D6" s="1007"/>
      <c r="E6" s="237">
        <v>0.11</v>
      </c>
      <c r="F6" s="226" t="s">
        <v>301</v>
      </c>
      <c r="G6" s="227">
        <v>10.17</v>
      </c>
      <c r="H6" s="227">
        <f t="shared" si="0"/>
        <v>1.1200000000000001</v>
      </c>
    </row>
    <row r="7" spans="1:9" ht="18" customHeight="1">
      <c r="A7" s="226">
        <v>88262</v>
      </c>
      <c r="B7" s="1007" t="s">
        <v>302</v>
      </c>
      <c r="C7" s="1007"/>
      <c r="D7" s="1007"/>
      <c r="E7" s="237">
        <v>1</v>
      </c>
      <c r="F7" s="226" t="s">
        <v>303</v>
      </c>
      <c r="G7" s="227">
        <v>16.72</v>
      </c>
      <c r="H7" s="227">
        <f t="shared" si="0"/>
        <v>16.72</v>
      </c>
    </row>
    <row r="8" spans="1:9" ht="18" customHeight="1">
      <c r="A8" s="226">
        <v>88316</v>
      </c>
      <c r="B8" s="1007" t="s">
        <v>304</v>
      </c>
      <c r="C8" s="1007"/>
      <c r="D8" s="1007"/>
      <c r="E8" s="237">
        <v>2</v>
      </c>
      <c r="F8" s="226" t="s">
        <v>303</v>
      </c>
      <c r="G8" s="227">
        <v>13.15</v>
      </c>
      <c r="H8" s="227">
        <f t="shared" si="0"/>
        <v>26.3</v>
      </c>
    </row>
    <row r="9" spans="1:9" ht="18" customHeight="1">
      <c r="A9" s="226">
        <v>94962</v>
      </c>
      <c r="B9" s="1007" t="s">
        <v>305</v>
      </c>
      <c r="C9" s="1007"/>
      <c r="D9" s="1007"/>
      <c r="E9" s="237">
        <v>0.01</v>
      </c>
      <c r="F9" s="226" t="s">
        <v>249</v>
      </c>
      <c r="G9" s="227">
        <v>233.98</v>
      </c>
      <c r="H9" s="227">
        <f t="shared" si="0"/>
        <v>2.34</v>
      </c>
    </row>
    <row r="10" spans="1:9" ht="15.6">
      <c r="A10" s="1008" t="s">
        <v>7</v>
      </c>
      <c r="B10" s="1008"/>
      <c r="C10" s="1008"/>
      <c r="D10" s="1008"/>
      <c r="E10" s="1008"/>
      <c r="F10" s="1008"/>
      <c r="G10" s="1008"/>
      <c r="H10" s="228">
        <f>SUM(H3:H9)</f>
        <v>256.66000000000003</v>
      </c>
    </row>
    <row r="11" spans="1:9" ht="15.6">
      <c r="A11" s="1008" t="s">
        <v>306</v>
      </c>
      <c r="B11" s="1008"/>
      <c r="C11" s="1008"/>
      <c r="D11" s="1008"/>
      <c r="E11" s="1008"/>
      <c r="F11" s="1008"/>
      <c r="G11" s="1008"/>
      <c r="H11" s="228">
        <f>SUM(H10:H10)</f>
        <v>256.66000000000003</v>
      </c>
    </row>
    <row r="13" spans="1:9" s="147" customFormat="1" ht="15.6">
      <c r="A13" s="223" t="s">
        <v>185</v>
      </c>
      <c r="B13" s="1000" t="s">
        <v>186</v>
      </c>
      <c r="C13" s="1000"/>
      <c r="D13" s="1000"/>
      <c r="E13" s="1000"/>
      <c r="F13" s="1000"/>
      <c r="G13" s="1000"/>
      <c r="H13" s="1000"/>
      <c r="I13" s="1000"/>
    </row>
    <row r="14" spans="1:9" s="230" customFormat="1" ht="19.5" customHeight="1">
      <c r="A14" s="229" t="s">
        <v>187</v>
      </c>
      <c r="B14" s="1001" t="s">
        <v>188</v>
      </c>
      <c r="C14" s="1001"/>
      <c r="D14" s="1001"/>
      <c r="E14" s="1001"/>
      <c r="F14" s="229" t="s">
        <v>189</v>
      </c>
      <c r="G14" s="229" t="s">
        <v>19</v>
      </c>
      <c r="H14" s="229" t="s">
        <v>190</v>
      </c>
      <c r="I14" s="229" t="s">
        <v>191</v>
      </c>
    </row>
    <row r="15" spans="1:9" s="147" customFormat="1" ht="12.75" customHeight="1">
      <c r="A15" s="787">
        <v>93207</v>
      </c>
      <c r="B15" s="996" t="s">
        <v>192</v>
      </c>
      <c r="C15" s="996"/>
      <c r="D15" s="996"/>
      <c r="E15" s="996"/>
      <c r="F15" s="997">
        <v>12</v>
      </c>
      <c r="G15" s="997" t="s">
        <v>29</v>
      </c>
      <c r="H15" s="995">
        <v>667.47</v>
      </c>
      <c r="I15" s="995">
        <f>ROUND(F15*H15,2)</f>
        <v>8009.64</v>
      </c>
    </row>
    <row r="16" spans="1:9" s="147" customFormat="1">
      <c r="A16" s="787"/>
      <c r="B16" s="996"/>
      <c r="C16" s="996"/>
      <c r="D16" s="996"/>
      <c r="E16" s="996"/>
      <c r="F16" s="997"/>
      <c r="G16" s="997"/>
      <c r="H16" s="995"/>
      <c r="I16" s="995"/>
    </row>
    <row r="17" spans="1:9" s="147" customFormat="1" ht="12.75" customHeight="1">
      <c r="A17" s="787">
        <v>93212</v>
      </c>
      <c r="B17" s="996" t="s">
        <v>193</v>
      </c>
      <c r="C17" s="996"/>
      <c r="D17" s="996"/>
      <c r="E17" s="996"/>
      <c r="F17" s="997">
        <v>3</v>
      </c>
      <c r="G17" s="997" t="s">
        <v>29</v>
      </c>
      <c r="H17" s="998">
        <v>623.25</v>
      </c>
      <c r="I17" s="995">
        <f>ROUND(F17*H17,2)</f>
        <v>1869.75</v>
      </c>
    </row>
    <row r="18" spans="1:9" s="147" customFormat="1">
      <c r="A18" s="787"/>
      <c r="B18" s="996"/>
      <c r="C18" s="996"/>
      <c r="D18" s="996"/>
      <c r="E18" s="996"/>
      <c r="F18" s="997"/>
      <c r="G18" s="997"/>
      <c r="H18" s="999"/>
      <c r="I18" s="995"/>
    </row>
    <row r="19" spans="1:9" s="147" customFormat="1" ht="12.75" customHeight="1">
      <c r="A19" s="787">
        <v>93210</v>
      </c>
      <c r="B19" s="996" t="s">
        <v>194</v>
      </c>
      <c r="C19" s="996"/>
      <c r="D19" s="996"/>
      <c r="E19" s="996"/>
      <c r="F19" s="997">
        <v>8</v>
      </c>
      <c r="G19" s="997" t="s">
        <v>29</v>
      </c>
      <c r="H19" s="995">
        <v>365.56</v>
      </c>
      <c r="I19" s="995">
        <f>ROUND(F19*H19,2)</f>
        <v>2924.48</v>
      </c>
    </row>
    <row r="20" spans="1:9" s="147" customFormat="1">
      <c r="A20" s="787"/>
      <c r="B20" s="996"/>
      <c r="C20" s="996"/>
      <c r="D20" s="996"/>
      <c r="E20" s="996"/>
      <c r="F20" s="997"/>
      <c r="G20" s="997"/>
      <c r="H20" s="995"/>
      <c r="I20" s="995"/>
    </row>
    <row r="21" spans="1:9" s="147" customFormat="1" ht="12.75" customHeight="1">
      <c r="A21" s="992" t="s">
        <v>7</v>
      </c>
      <c r="B21" s="993"/>
      <c r="C21" s="993"/>
      <c r="D21" s="993"/>
      <c r="E21" s="993"/>
      <c r="F21" s="993"/>
      <c r="G21" s="993"/>
      <c r="H21" s="994"/>
      <c r="I21" s="232">
        <f>SUM(I15:I20)</f>
        <v>12803.869999999999</v>
      </c>
    </row>
    <row r="22" spans="1:9" s="147" customFormat="1" ht="12.75" customHeight="1">
      <c r="A22" s="992" t="s">
        <v>306</v>
      </c>
      <c r="B22" s="993"/>
      <c r="C22" s="993"/>
      <c r="D22" s="993"/>
      <c r="E22" s="993"/>
      <c r="F22" s="993"/>
      <c r="G22" s="993"/>
      <c r="H22" s="994"/>
      <c r="I22" s="232">
        <f>I21</f>
        <v>12803.869999999999</v>
      </c>
    </row>
    <row r="23" spans="1:9" s="147" customFormat="1">
      <c r="A23" s="231"/>
      <c r="B23" s="231"/>
      <c r="C23" s="231"/>
      <c r="D23" s="231"/>
      <c r="E23" s="231"/>
      <c r="F23" s="231"/>
      <c r="G23" s="231"/>
      <c r="H23" s="231"/>
      <c r="I23" s="231"/>
    </row>
    <row r="24" spans="1:9" s="147" customFormat="1">
      <c r="A24" s="231"/>
      <c r="B24" s="231"/>
      <c r="C24" s="231"/>
      <c r="D24" s="231"/>
      <c r="E24" s="231"/>
      <c r="F24" s="231"/>
      <c r="G24" s="231"/>
      <c r="H24" s="231"/>
      <c r="I24" s="231"/>
    </row>
    <row r="25" spans="1:9" s="147" customFormat="1">
      <c r="A25" s="231"/>
      <c r="C25" s="231"/>
      <c r="D25" s="231"/>
      <c r="E25" s="231"/>
      <c r="F25" s="231"/>
      <c r="G25" s="231"/>
      <c r="H25" s="231"/>
      <c r="I25" s="231"/>
    </row>
    <row r="26" spans="1:9" s="147" customFormat="1">
      <c r="A26" s="231"/>
      <c r="C26" s="231" t="s">
        <v>195</v>
      </c>
      <c r="D26" s="231">
        <f>4*3</f>
        <v>12</v>
      </c>
      <c r="E26" s="231" t="s">
        <v>29</v>
      </c>
      <c r="F26" s="231" t="s">
        <v>196</v>
      </c>
      <c r="G26" s="231"/>
      <c r="H26" s="231">
        <f>2.1*1.1</f>
        <v>2.3100000000000005</v>
      </c>
      <c r="I26" s="231" t="s">
        <v>29</v>
      </c>
    </row>
    <row r="27" spans="1:9" s="147" customFormat="1">
      <c r="A27" s="231"/>
      <c r="C27" s="233" t="s">
        <v>197</v>
      </c>
      <c r="D27" s="234">
        <f>4*3</f>
        <v>12</v>
      </c>
      <c r="E27" s="235" t="s">
        <v>29</v>
      </c>
      <c r="F27" s="233" t="s">
        <v>198</v>
      </c>
      <c r="G27" s="233"/>
      <c r="H27" s="233">
        <f>2.1*1.1</f>
        <v>2.3100000000000005</v>
      </c>
      <c r="I27" s="231" t="s">
        <v>29</v>
      </c>
    </row>
    <row r="28" spans="1:9" s="147" customFormat="1">
      <c r="A28" s="231"/>
      <c r="C28" s="236" t="s">
        <v>7</v>
      </c>
      <c r="D28" s="231">
        <f>SUM(D25:D27)</f>
        <v>24</v>
      </c>
      <c r="E28" s="231" t="s">
        <v>29</v>
      </c>
      <c r="F28" s="1014" t="s">
        <v>7</v>
      </c>
      <c r="G28" s="1014"/>
      <c r="H28" s="231">
        <f>SUM(H25:H27)</f>
        <v>4.620000000000001</v>
      </c>
      <c r="I28" s="231" t="s">
        <v>29</v>
      </c>
    </row>
    <row r="30" spans="1:9" s="85" customFormat="1" ht="18" thickBot="1">
      <c r="A30" s="238" t="s">
        <v>199</v>
      </c>
      <c r="B30" s="1015" t="s">
        <v>122</v>
      </c>
      <c r="C30" s="1015"/>
      <c r="D30" s="1015"/>
      <c r="E30" s="1015"/>
      <c r="F30" s="1015"/>
      <c r="G30" s="1015"/>
      <c r="H30" s="239"/>
      <c r="I30" s="240"/>
    </row>
    <row r="31" spans="1:9" s="85" customFormat="1">
      <c r="A31" s="241"/>
      <c r="B31" s="242"/>
      <c r="C31" s="242"/>
      <c r="D31" s="242"/>
      <c r="E31" s="242"/>
      <c r="F31" s="242"/>
      <c r="G31" s="242"/>
      <c r="H31" s="242"/>
      <c r="I31" s="243"/>
    </row>
    <row r="32" spans="1:9" s="85" customFormat="1">
      <c r="A32" s="1011" t="s">
        <v>123</v>
      </c>
      <c r="B32" s="1012"/>
      <c r="C32" s="129"/>
      <c r="D32" s="129"/>
      <c r="E32" s="244"/>
      <c r="F32" s="242"/>
      <c r="G32" s="242"/>
      <c r="H32" s="242"/>
      <c r="I32" s="243"/>
    </row>
    <row r="33" spans="1:9" s="85" customFormat="1">
      <c r="A33" s="129"/>
      <c r="B33" s="129"/>
      <c r="C33" s="129"/>
      <c r="D33" s="129"/>
      <c r="E33" s="244"/>
      <c r="F33" s="242"/>
      <c r="G33" s="242"/>
      <c r="H33" s="242"/>
      <c r="I33" s="243"/>
    </row>
    <row r="34" spans="1:9" s="85" customFormat="1">
      <c r="A34" s="1016" t="s">
        <v>124</v>
      </c>
      <c r="B34" s="1016"/>
      <c r="C34" s="130" t="s">
        <v>125</v>
      </c>
      <c r="D34" s="129"/>
      <c r="E34" s="244"/>
      <c r="F34" s="242"/>
      <c r="G34" s="242"/>
      <c r="H34" s="242"/>
      <c r="I34" s="243"/>
    </row>
    <row r="35" spans="1:9" s="85" customFormat="1">
      <c r="A35" s="129"/>
      <c r="B35" s="129"/>
      <c r="C35" s="129"/>
      <c r="D35" s="129"/>
      <c r="E35" s="242"/>
      <c r="F35" s="242"/>
      <c r="G35" s="242"/>
      <c r="H35" s="242"/>
      <c r="I35" s="243"/>
    </row>
    <row r="36" spans="1:9" s="85" customFormat="1">
      <c r="A36" s="129" t="s">
        <v>256</v>
      </c>
      <c r="B36" s="129" t="s">
        <v>126</v>
      </c>
      <c r="C36" s="131">
        <v>1</v>
      </c>
      <c r="D36" s="132"/>
      <c r="E36" s="242"/>
      <c r="F36" s="242"/>
      <c r="G36" s="242"/>
      <c r="H36" s="242"/>
      <c r="I36" s="243"/>
    </row>
    <row r="37" spans="1:9" s="85" customFormat="1">
      <c r="A37" s="129" t="s">
        <v>257</v>
      </c>
      <c r="B37" s="129" t="s">
        <v>258</v>
      </c>
      <c r="C37" s="133">
        <v>1</v>
      </c>
      <c r="D37" s="134"/>
      <c r="E37" s="245"/>
      <c r="F37" s="242"/>
      <c r="G37" s="242"/>
      <c r="H37" s="242"/>
      <c r="I37" s="243"/>
    </row>
    <row r="38" spans="1:9" s="137" customFormat="1">
      <c r="A38" s="135" t="s">
        <v>260</v>
      </c>
      <c r="B38" s="135" t="s">
        <v>259</v>
      </c>
      <c r="C38" s="131">
        <v>1</v>
      </c>
      <c r="D38" s="136"/>
      <c r="E38" s="246"/>
      <c r="F38" s="247"/>
      <c r="G38" s="247"/>
      <c r="H38" s="247"/>
      <c r="I38" s="248"/>
    </row>
    <row r="39" spans="1:9" s="85" customFormat="1">
      <c r="A39" s="129"/>
      <c r="B39" s="129" t="s">
        <v>127</v>
      </c>
      <c r="C39" s="132">
        <f>SUM(C36:C38)</f>
        <v>3</v>
      </c>
      <c r="D39" s="134"/>
      <c r="E39" s="245"/>
      <c r="F39" s="242"/>
      <c r="G39" s="242"/>
      <c r="H39" s="242"/>
      <c r="I39" s="243"/>
    </row>
    <row r="40" spans="1:9" s="85" customFormat="1">
      <c r="A40" s="129"/>
      <c r="B40" s="129"/>
      <c r="C40" s="132"/>
      <c r="D40" s="134"/>
      <c r="E40" s="245"/>
      <c r="F40" s="242"/>
      <c r="G40" s="242"/>
      <c r="H40" s="242"/>
      <c r="I40" s="243"/>
    </row>
    <row r="41" spans="1:9" s="85" customFormat="1">
      <c r="A41" s="129"/>
      <c r="B41" s="138" t="s">
        <v>209</v>
      </c>
      <c r="C41" s="132">
        <v>130</v>
      </c>
      <c r="D41" s="139" t="s">
        <v>49</v>
      </c>
      <c r="E41" s="1009"/>
      <c r="F41" s="1010"/>
      <c r="G41" s="242"/>
      <c r="H41" s="242"/>
      <c r="I41" s="243"/>
    </row>
    <row r="42" spans="1:9" s="85" customFormat="1">
      <c r="A42" s="129"/>
      <c r="B42" s="138" t="s">
        <v>128</v>
      </c>
      <c r="C42" s="132">
        <v>1</v>
      </c>
      <c r="D42" s="139"/>
      <c r="E42" s="245"/>
      <c r="F42" s="242"/>
      <c r="G42" s="242"/>
      <c r="H42" s="242"/>
      <c r="I42" s="243"/>
    </row>
    <row r="43" spans="1:9" s="85" customFormat="1">
      <c r="A43" s="129"/>
      <c r="B43" s="138" t="s">
        <v>129</v>
      </c>
      <c r="C43" s="132">
        <v>2</v>
      </c>
      <c r="D43" s="130"/>
      <c r="E43" s="242"/>
      <c r="F43" s="242"/>
      <c r="G43" s="242"/>
      <c r="H43" s="242"/>
      <c r="I43" s="243"/>
    </row>
    <row r="44" spans="1:9" s="85" customFormat="1">
      <c r="A44" s="129"/>
      <c r="B44" s="138" t="s">
        <v>130</v>
      </c>
      <c r="C44" s="132">
        <f>ROUND(C39*C41*C42*C43,2)</f>
        <v>780</v>
      </c>
      <c r="D44" s="130" t="s">
        <v>49</v>
      </c>
      <c r="E44" s="242"/>
      <c r="F44" s="242"/>
      <c r="G44" s="242"/>
      <c r="H44" s="242"/>
      <c r="I44" s="243"/>
    </row>
    <row r="45" spans="1:9" s="85" customFormat="1">
      <c r="A45" s="241"/>
      <c r="B45" s="249"/>
      <c r="C45" s="245"/>
      <c r="D45" s="242"/>
      <c r="E45" s="242"/>
      <c r="F45" s="242"/>
      <c r="G45" s="242"/>
      <c r="H45" s="242"/>
      <c r="I45" s="243"/>
    </row>
    <row r="46" spans="1:9" s="85" customFormat="1" ht="47.25" customHeight="1">
      <c r="A46" s="1011" t="s">
        <v>131</v>
      </c>
      <c r="B46" s="1012"/>
      <c r="C46" s="130" t="s">
        <v>125</v>
      </c>
      <c r="D46" s="140" t="s">
        <v>132</v>
      </c>
      <c r="E46" s="140" t="s">
        <v>133</v>
      </c>
      <c r="F46" s="130" t="s">
        <v>134</v>
      </c>
      <c r="G46" s="140" t="s">
        <v>135</v>
      </c>
      <c r="H46" s="130" t="s">
        <v>136</v>
      </c>
      <c r="I46" s="243"/>
    </row>
    <row r="47" spans="1:9" s="85" customFormat="1">
      <c r="A47" s="129" t="s">
        <v>261</v>
      </c>
      <c r="B47" s="129" t="s">
        <v>262</v>
      </c>
      <c r="C47" s="132">
        <v>4</v>
      </c>
      <c r="D47" s="132">
        <v>45</v>
      </c>
      <c r="E47" s="132">
        <f>ROUND(C41*C43,2)</f>
        <v>260</v>
      </c>
      <c r="F47" s="132">
        <f>ROUND(E47/D47,2)</f>
        <v>5.78</v>
      </c>
      <c r="G47" s="141">
        <v>147.36449999999999</v>
      </c>
      <c r="H47" s="134">
        <f>ROUND(C47*F47*G47,2)</f>
        <v>3407.07</v>
      </c>
      <c r="I47" s="243"/>
    </row>
    <row r="48" spans="1:9" s="85" customFormat="1">
      <c r="A48" s="129" t="s">
        <v>308</v>
      </c>
      <c r="B48" s="129" t="s">
        <v>177</v>
      </c>
      <c r="C48" s="131">
        <v>1</v>
      </c>
      <c r="D48" s="132">
        <v>45</v>
      </c>
      <c r="E48" s="132">
        <f>E47</f>
        <v>260</v>
      </c>
      <c r="F48" s="132">
        <f>F47</f>
        <v>5.78</v>
      </c>
      <c r="G48" s="141">
        <v>153.3143</v>
      </c>
      <c r="H48" s="134">
        <f>ROUND(C48*F48*G48,2)</f>
        <v>886.16</v>
      </c>
      <c r="I48" s="243"/>
    </row>
    <row r="49" spans="1:9" s="85" customFormat="1">
      <c r="A49" s="129"/>
      <c r="B49" s="129" t="s">
        <v>137</v>
      </c>
      <c r="C49" s="132"/>
      <c r="D49" s="132"/>
      <c r="E49" s="132"/>
      <c r="F49" s="132"/>
      <c r="G49" s="132"/>
      <c r="H49" s="134">
        <f>SUM(H47:H48)</f>
        <v>4293.2300000000005</v>
      </c>
      <c r="I49" s="243"/>
    </row>
    <row r="50" spans="1:9" s="85" customFormat="1">
      <c r="A50" s="241"/>
      <c r="B50" s="242"/>
      <c r="C50" s="242"/>
      <c r="D50" s="242"/>
      <c r="E50" s="242"/>
      <c r="F50" s="242"/>
      <c r="G50" s="242"/>
      <c r="H50" s="242"/>
      <c r="I50" s="243"/>
    </row>
    <row r="51" spans="1:9" s="85" customFormat="1">
      <c r="A51" s="1011" t="s">
        <v>138</v>
      </c>
      <c r="B51" s="1013"/>
      <c r="C51" s="1012"/>
      <c r="D51" s="129"/>
      <c r="E51" s="129"/>
      <c r="F51" s="242"/>
      <c r="G51" s="242"/>
      <c r="H51" s="242"/>
      <c r="I51" s="243"/>
    </row>
    <row r="52" spans="1:9" s="85" customFormat="1" ht="34.5" customHeight="1">
      <c r="A52" s="129"/>
      <c r="B52" s="129"/>
      <c r="C52" s="140" t="s">
        <v>139</v>
      </c>
      <c r="D52" s="129"/>
      <c r="E52" s="129"/>
      <c r="F52" s="242"/>
      <c r="G52" s="242"/>
      <c r="H52" s="242"/>
      <c r="I52" s="243"/>
    </row>
    <row r="53" spans="1:9" s="85" customFormat="1">
      <c r="A53" s="129" t="s">
        <v>263</v>
      </c>
      <c r="B53" s="129" t="s">
        <v>292</v>
      </c>
      <c r="C53" s="142">
        <v>222.40129999999999</v>
      </c>
      <c r="D53" s="129" t="s">
        <v>140</v>
      </c>
      <c r="E53" s="129"/>
      <c r="F53" s="242"/>
      <c r="G53" s="242"/>
      <c r="H53" s="242"/>
      <c r="I53" s="243"/>
    </row>
    <row r="54" spans="1:9" s="85" customFormat="1">
      <c r="A54" s="129"/>
      <c r="B54" s="138" t="s">
        <v>141</v>
      </c>
      <c r="C54" s="143">
        <v>30</v>
      </c>
      <c r="D54" s="129" t="s">
        <v>142</v>
      </c>
      <c r="E54" s="129"/>
      <c r="F54" s="242"/>
      <c r="G54" s="242"/>
      <c r="H54" s="242"/>
      <c r="I54" s="243"/>
    </row>
    <row r="55" spans="1:9" s="85" customFormat="1">
      <c r="A55" s="129"/>
      <c r="B55" s="138" t="s">
        <v>143</v>
      </c>
      <c r="C55" s="134">
        <f>ROUND(C53/C54,2)</f>
        <v>7.41</v>
      </c>
      <c r="D55" s="129" t="s">
        <v>144</v>
      </c>
      <c r="E55" s="129"/>
      <c r="F55" s="242"/>
      <c r="G55" s="242"/>
      <c r="H55" s="242"/>
      <c r="I55" s="243"/>
    </row>
    <row r="56" spans="1:9" s="85" customFormat="1">
      <c r="A56" s="241"/>
      <c r="B56" s="242"/>
      <c r="C56" s="242"/>
      <c r="D56" s="242"/>
      <c r="E56" s="242"/>
      <c r="F56" s="242"/>
      <c r="G56" s="242"/>
      <c r="H56" s="242"/>
      <c r="I56" s="243"/>
    </row>
    <row r="57" spans="1:9" s="85" customFormat="1">
      <c r="A57" s="1011" t="s">
        <v>145</v>
      </c>
      <c r="B57" s="1012"/>
      <c r="C57" s="129"/>
      <c r="D57" s="129"/>
      <c r="E57" s="129"/>
      <c r="F57" s="129"/>
      <c r="G57" s="242"/>
      <c r="H57" s="242"/>
      <c r="I57" s="243"/>
    </row>
    <row r="58" spans="1:9" s="85" customFormat="1" ht="20.25" customHeight="1">
      <c r="A58" s="130" t="s">
        <v>120</v>
      </c>
      <c r="B58" s="130" t="s">
        <v>110</v>
      </c>
      <c r="C58" s="130" t="s">
        <v>146</v>
      </c>
      <c r="D58" s="130" t="s">
        <v>125</v>
      </c>
      <c r="E58" s="140" t="s">
        <v>147</v>
      </c>
      <c r="F58" s="130" t="s">
        <v>136</v>
      </c>
      <c r="G58" s="242"/>
      <c r="H58" s="242"/>
      <c r="I58" s="243"/>
    </row>
    <row r="59" spans="1:9" s="85" customFormat="1">
      <c r="A59" s="129" t="s">
        <v>111</v>
      </c>
      <c r="B59" s="129" t="s">
        <v>148</v>
      </c>
      <c r="C59" s="139" t="s">
        <v>49</v>
      </c>
      <c r="D59" s="144">
        <f>C44</f>
        <v>780</v>
      </c>
      <c r="E59" s="134">
        <f>C55</f>
        <v>7.41</v>
      </c>
      <c r="F59" s="132">
        <f>ROUND(E59*D59,2)</f>
        <v>5779.8</v>
      </c>
      <c r="G59" s="242"/>
      <c r="H59" s="242"/>
      <c r="I59" s="243"/>
    </row>
    <row r="60" spans="1:9" s="85" customFormat="1">
      <c r="A60" s="129" t="s">
        <v>112</v>
      </c>
      <c r="B60" s="129" t="s">
        <v>149</v>
      </c>
      <c r="C60" s="130" t="s">
        <v>51</v>
      </c>
      <c r="D60" s="144">
        <v>1</v>
      </c>
      <c r="E60" s="134">
        <f>H49</f>
        <v>4293.2300000000005</v>
      </c>
      <c r="F60" s="132">
        <f>ROUND(E60*D60,2)</f>
        <v>4293.2299999999996</v>
      </c>
      <c r="G60" s="242"/>
      <c r="H60" s="242"/>
      <c r="I60" s="243"/>
    </row>
    <row r="61" spans="1:9" s="85" customFormat="1">
      <c r="A61" s="129"/>
      <c r="B61" s="129"/>
      <c r="C61" s="129"/>
      <c r="D61" s="129"/>
      <c r="E61" s="129"/>
      <c r="F61" s="129"/>
      <c r="G61" s="242"/>
      <c r="H61" s="242"/>
      <c r="I61" s="243"/>
    </row>
    <row r="62" spans="1:9" s="85" customFormat="1">
      <c r="A62" s="129"/>
      <c r="B62" s="129" t="s">
        <v>150</v>
      </c>
      <c r="C62" s="129"/>
      <c r="D62" s="129"/>
      <c r="E62" s="129"/>
      <c r="F62" s="134">
        <f>SUM(F59:F61)</f>
        <v>10073.029999999999</v>
      </c>
      <c r="G62" s="242"/>
      <c r="H62" s="242"/>
      <c r="I62" s="243"/>
    </row>
    <row r="63" spans="1:9" s="85" customFormat="1">
      <c r="A63" s="129"/>
      <c r="B63" s="129" t="s">
        <v>151</v>
      </c>
      <c r="C63" s="129"/>
      <c r="D63" s="129"/>
      <c r="E63" s="129"/>
      <c r="F63" s="134">
        <f>SUM(F62:F62)</f>
        <v>10073.029999999999</v>
      </c>
      <c r="G63" s="250"/>
      <c r="H63" s="250"/>
      <c r="I63" s="251"/>
    </row>
    <row r="65" spans="1:9" s="147" customFormat="1" ht="15.6">
      <c r="A65" s="223" t="s">
        <v>185</v>
      </c>
      <c r="B65" s="1000" t="s">
        <v>323</v>
      </c>
      <c r="C65" s="1000"/>
      <c r="D65" s="1000"/>
      <c r="E65" s="1000"/>
      <c r="F65" s="1000"/>
      <c r="G65" s="1000"/>
      <c r="H65" s="1000"/>
      <c r="I65" s="1000"/>
    </row>
    <row r="66" spans="1:9" s="230" customFormat="1" ht="19.5" customHeight="1">
      <c r="A66" s="229" t="s">
        <v>187</v>
      </c>
      <c r="B66" s="1001" t="s">
        <v>188</v>
      </c>
      <c r="C66" s="1001"/>
      <c r="D66" s="1001"/>
      <c r="E66" s="1001"/>
      <c r="F66" s="229" t="s">
        <v>189</v>
      </c>
      <c r="G66" s="229" t="s">
        <v>19</v>
      </c>
      <c r="H66" s="229" t="s">
        <v>190</v>
      </c>
      <c r="I66" s="229" t="s">
        <v>191</v>
      </c>
    </row>
    <row r="67" spans="1:9" s="147" customFormat="1" ht="12.75" customHeight="1">
      <c r="A67" s="787">
        <v>90777</v>
      </c>
      <c r="B67" s="996" t="s">
        <v>316</v>
      </c>
      <c r="C67" s="996"/>
      <c r="D67" s="996"/>
      <c r="E67" s="996"/>
      <c r="F67" s="997">
        <v>50</v>
      </c>
      <c r="G67" s="997" t="s">
        <v>303</v>
      </c>
      <c r="H67" s="995">
        <v>74.97</v>
      </c>
      <c r="I67" s="995">
        <f>ROUND(F67*H67,2)</f>
        <v>3748.5</v>
      </c>
    </row>
    <row r="68" spans="1:9" s="147" customFormat="1">
      <c r="A68" s="787"/>
      <c r="B68" s="996"/>
      <c r="C68" s="996"/>
      <c r="D68" s="996"/>
      <c r="E68" s="996"/>
      <c r="F68" s="997"/>
      <c r="G68" s="997"/>
      <c r="H68" s="995"/>
      <c r="I68" s="995"/>
    </row>
    <row r="69" spans="1:9" s="147" customFormat="1" ht="12.75" customHeight="1">
      <c r="A69" s="790">
        <v>90766</v>
      </c>
      <c r="B69" s="996" t="s">
        <v>317</v>
      </c>
      <c r="C69" s="996"/>
      <c r="D69" s="996"/>
      <c r="E69" s="996"/>
      <c r="F69" s="997">
        <v>80</v>
      </c>
      <c r="G69" s="997" t="s">
        <v>303</v>
      </c>
      <c r="H69" s="998">
        <v>13.46</v>
      </c>
      <c r="I69" s="995">
        <f>ROUND(F69*H69,2)</f>
        <v>1076.8</v>
      </c>
    </row>
    <row r="70" spans="1:9" s="147" customFormat="1">
      <c r="A70" s="792"/>
      <c r="B70" s="996"/>
      <c r="C70" s="996"/>
      <c r="D70" s="996"/>
      <c r="E70" s="996"/>
      <c r="F70" s="997"/>
      <c r="G70" s="997"/>
      <c r="H70" s="999"/>
      <c r="I70" s="995"/>
    </row>
    <row r="71" spans="1:9" s="147" customFormat="1" ht="12.75" customHeight="1">
      <c r="A71" s="787">
        <v>90776</v>
      </c>
      <c r="B71" s="996" t="s">
        <v>318</v>
      </c>
      <c r="C71" s="996"/>
      <c r="D71" s="996"/>
      <c r="E71" s="996"/>
      <c r="F71" s="997">
        <v>80</v>
      </c>
      <c r="G71" s="997" t="s">
        <v>303</v>
      </c>
      <c r="H71" s="995">
        <v>21.06</v>
      </c>
      <c r="I71" s="995">
        <f>ROUND(F71*H71,2)</f>
        <v>1684.8</v>
      </c>
    </row>
    <row r="72" spans="1:9" s="147" customFormat="1">
      <c r="A72" s="787"/>
      <c r="B72" s="996"/>
      <c r="C72" s="996"/>
      <c r="D72" s="996"/>
      <c r="E72" s="996"/>
      <c r="F72" s="997"/>
      <c r="G72" s="997"/>
      <c r="H72" s="995"/>
      <c r="I72" s="995"/>
    </row>
    <row r="73" spans="1:9" s="147" customFormat="1" ht="12.75" customHeight="1">
      <c r="A73" s="992" t="s">
        <v>7</v>
      </c>
      <c r="B73" s="993"/>
      <c r="C73" s="993"/>
      <c r="D73" s="993"/>
      <c r="E73" s="993"/>
      <c r="F73" s="993"/>
      <c r="G73" s="993"/>
      <c r="H73" s="994"/>
      <c r="I73" s="232">
        <f>SUM(I67:I72)</f>
        <v>6510.1</v>
      </c>
    </row>
    <row r="74" spans="1:9" s="147" customFormat="1" ht="12.75" customHeight="1">
      <c r="A74" s="992" t="s">
        <v>306</v>
      </c>
      <c r="B74" s="993"/>
      <c r="C74" s="993"/>
      <c r="D74" s="993"/>
      <c r="E74" s="993"/>
      <c r="F74" s="993"/>
      <c r="G74" s="993"/>
      <c r="H74" s="994"/>
      <c r="I74" s="232">
        <f>I73</f>
        <v>6510.1</v>
      </c>
    </row>
  </sheetData>
  <mergeCells count="63">
    <mergeCell ref="E41:F41"/>
    <mergeCell ref="A46:B46"/>
    <mergeCell ref="A51:C51"/>
    <mergeCell ref="A57:B57"/>
    <mergeCell ref="A21:H21"/>
    <mergeCell ref="A22:H22"/>
    <mergeCell ref="F28:G28"/>
    <mergeCell ref="B30:G30"/>
    <mergeCell ref="A32:B32"/>
    <mergeCell ref="A34:B34"/>
    <mergeCell ref="I19:I20"/>
    <mergeCell ref="I15:I16"/>
    <mergeCell ref="A17:A18"/>
    <mergeCell ref="B17:E18"/>
    <mergeCell ref="F17:F18"/>
    <mergeCell ref="G17:G18"/>
    <mergeCell ref="H17:H18"/>
    <mergeCell ref="I17:I18"/>
    <mergeCell ref="H15:H16"/>
    <mergeCell ref="A19:A20"/>
    <mergeCell ref="B19:E20"/>
    <mergeCell ref="F19:F20"/>
    <mergeCell ref="G19:G20"/>
    <mergeCell ref="H19:H20"/>
    <mergeCell ref="B14:E14"/>
    <mergeCell ref="A15:A16"/>
    <mergeCell ref="B15:E16"/>
    <mergeCell ref="F15:F16"/>
    <mergeCell ref="G15:G16"/>
    <mergeCell ref="B13:I13"/>
    <mergeCell ref="B1:H1"/>
    <mergeCell ref="B2:D2"/>
    <mergeCell ref="B3:D3"/>
    <mergeCell ref="B4:D4"/>
    <mergeCell ref="B5:D5"/>
    <mergeCell ref="B6:D6"/>
    <mergeCell ref="B7:D7"/>
    <mergeCell ref="B8:D8"/>
    <mergeCell ref="B9:D9"/>
    <mergeCell ref="A10:G10"/>
    <mergeCell ref="A11:G11"/>
    <mergeCell ref="B65:I65"/>
    <mergeCell ref="B66:E66"/>
    <mergeCell ref="A67:A68"/>
    <mergeCell ref="B67:E68"/>
    <mergeCell ref="F67:F68"/>
    <mergeCell ref="G67:G68"/>
    <mergeCell ref="H67:H68"/>
    <mergeCell ref="I67:I68"/>
    <mergeCell ref="A73:H73"/>
    <mergeCell ref="A74:H74"/>
    <mergeCell ref="I69:I70"/>
    <mergeCell ref="A71:A72"/>
    <mergeCell ref="B71:E72"/>
    <mergeCell ref="F71:F72"/>
    <mergeCell ref="G71:G72"/>
    <mergeCell ref="H71:H72"/>
    <mergeCell ref="I71:I72"/>
    <mergeCell ref="A69:A70"/>
    <mergeCell ref="B69:E70"/>
    <mergeCell ref="F69:F70"/>
    <mergeCell ref="G69:G70"/>
    <mergeCell ref="H69:H70"/>
  </mergeCells>
  <conditionalFormatting sqref="A15:B15">
    <cfRule type="cellIs" dxfId="11" priority="6" stopIfTrue="1" operator="equal">
      <formula>0</formula>
    </cfRule>
  </conditionalFormatting>
  <conditionalFormatting sqref="A19:B19">
    <cfRule type="cellIs" dxfId="10" priority="5" stopIfTrue="1" operator="equal">
      <formula>0</formula>
    </cfRule>
  </conditionalFormatting>
  <conditionalFormatting sqref="A67:B67">
    <cfRule type="cellIs" dxfId="9" priority="2" stopIfTrue="1" operator="equal">
      <formula>0</formula>
    </cfRule>
  </conditionalFormatting>
  <conditionalFormatting sqref="A71:B71">
    <cfRule type="cellIs" dxfId="8" priority="1" stopIfTrue="1" operator="equal">
      <formula>0</formula>
    </cfRule>
  </conditionalFormatting>
  <conditionalFormatting sqref="F15:I15 A17:B17 F17:I17 F19:I19">
    <cfRule type="cellIs" dxfId="7" priority="8" stopIfTrue="1" operator="equal">
      <formula>0</formula>
    </cfRule>
  </conditionalFormatting>
  <conditionalFormatting sqref="F67:I67 A69:B69 F69:I69 F71:I71">
    <cfRule type="cellIs" dxfId="6" priority="4" stopIfTrue="1" operator="equal">
      <formula>0</formula>
    </cfRule>
  </conditionalFormatting>
  <pageMargins left="0.511811024" right="0.511811024" top="1.0441176470588236" bottom="0.78740157499999996" header="0.31496062000000002" footer="0.31496062000000002"/>
  <pageSetup paperSize="9" scale="40" orientation="portrait" r:id="rId1"/>
  <headerFooter>
    <oddHeader>&amp;C&amp;G</oddHeader>
    <oddFooter>&amp;C&amp;G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6:G24"/>
  <sheetViews>
    <sheetView tabSelected="1" view="pageBreakPreview" zoomScale="70" zoomScaleNormal="70" zoomScaleSheetLayoutView="70" workbookViewId="0">
      <selection activeCell="B2" sqref="B2"/>
    </sheetView>
  </sheetViews>
  <sheetFormatPr defaultColWidth="8.6640625" defaultRowHeight="13.8"/>
  <cols>
    <col min="1" max="1" width="12.6640625" style="121" bestFit="1" customWidth="1"/>
    <col min="2" max="2" width="111.5546875" style="121" customWidth="1"/>
    <col min="3" max="3" width="10" style="121" bestFit="1" customWidth="1"/>
    <col min="4" max="4" width="14.88671875" style="121" bestFit="1" customWidth="1"/>
    <col min="5" max="5" width="23.33203125" style="121" bestFit="1" customWidth="1"/>
    <col min="6" max="6" width="19.5546875" style="121" bestFit="1" customWidth="1"/>
    <col min="7" max="16384" width="8.6640625" style="121"/>
  </cols>
  <sheetData>
    <row r="6" spans="1:7" s="390" customFormat="1">
      <c r="A6" s="562" t="s">
        <v>370</v>
      </c>
      <c r="B6" s="563" t="s">
        <v>649</v>
      </c>
      <c r="C6" s="567"/>
      <c r="D6" s="567"/>
      <c r="E6" s="568"/>
    </row>
    <row r="7" spans="1:7" s="390" customFormat="1">
      <c r="A7" s="564"/>
      <c r="B7" s="565"/>
      <c r="E7" s="569"/>
    </row>
    <row r="8" spans="1:7" s="390" customFormat="1">
      <c r="A8" s="564"/>
      <c r="B8" s="565"/>
      <c r="E8" s="569"/>
    </row>
    <row r="9" spans="1:7" s="390" customFormat="1">
      <c r="A9" s="564" t="s">
        <v>372</v>
      </c>
      <c r="B9" s="565" t="s">
        <v>993</v>
      </c>
      <c r="E9" s="569"/>
    </row>
    <row r="10" spans="1:7" s="390" customFormat="1">
      <c r="A10" s="746"/>
      <c r="B10" s="747"/>
      <c r="C10" s="747"/>
      <c r="D10" s="747"/>
      <c r="E10" s="570"/>
    </row>
    <row r="11" spans="1:7" s="390" customFormat="1" ht="17.399999999999999">
      <c r="A11" s="744" t="str">
        <f>CONCATENATE("QUADRO RESUMO - TRECHOS CONTEMPLADOS - ",G11)</f>
        <v>QUADRO RESUMO - TRECHOS CONTEMPLADOS - SEM DESONERAÇÃO</v>
      </c>
      <c r="B11" s="745"/>
      <c r="C11" s="745"/>
      <c r="D11" s="745"/>
      <c r="E11" s="745"/>
      <c r="G11" s="390" t="s">
        <v>325</v>
      </c>
    </row>
    <row r="12" spans="1:7" ht="17.399999999999999">
      <c r="A12" s="269"/>
      <c r="B12" s="159"/>
      <c r="C12" s="159"/>
      <c r="D12" s="159"/>
    </row>
    <row r="13" spans="1:7" ht="17.399999999999999">
      <c r="A13" s="571"/>
      <c r="D13" s="566"/>
    </row>
    <row r="14" spans="1:7">
      <c r="A14" s="739" t="s">
        <v>1</v>
      </c>
      <c r="B14" s="739" t="s">
        <v>2</v>
      </c>
      <c r="C14" s="739" t="s">
        <v>3</v>
      </c>
      <c r="D14" s="743" t="s">
        <v>4</v>
      </c>
      <c r="E14" s="743" t="s">
        <v>650</v>
      </c>
    </row>
    <row r="15" spans="1:7">
      <c r="A15" s="740"/>
      <c r="B15" s="740"/>
      <c r="C15" s="740"/>
      <c r="D15" s="743"/>
      <c r="E15" s="743"/>
    </row>
    <row r="16" spans="1:7" ht="30.75" customHeight="1">
      <c r="A16" s="273">
        <v>1</v>
      </c>
      <c r="B16" s="93" t="str">
        <f>'ORÇ SEM DES'!E18</f>
        <v>SERVIÇOS PRELIMINARES</v>
      </c>
      <c r="C16" s="94" t="s">
        <v>959</v>
      </c>
      <c r="D16" s="95">
        <v>1</v>
      </c>
      <c r="E16" s="572">
        <f>'ORÇ SEM DES'!K18</f>
        <v>82296.45</v>
      </c>
    </row>
    <row r="17" spans="1:7" ht="33.6" customHeight="1">
      <c r="A17" s="273">
        <v>2</v>
      </c>
      <c r="B17" s="93" t="s">
        <v>989</v>
      </c>
      <c r="C17" s="94" t="s">
        <v>242</v>
      </c>
      <c r="D17" s="95">
        <v>9.36</v>
      </c>
      <c r="E17" s="572">
        <f>'ORÇ SEM DES'!K22+'ORÇ SEM DES'!K28+'ORÇ SEM DES'!K31</f>
        <v>377289.18</v>
      </c>
      <c r="F17" s="182"/>
    </row>
    <row r="18" spans="1:7" ht="33.6" customHeight="1">
      <c r="A18" s="273">
        <v>3</v>
      </c>
      <c r="B18" s="93" t="s">
        <v>990</v>
      </c>
      <c r="C18" s="94" t="s">
        <v>242</v>
      </c>
      <c r="D18" s="95">
        <v>8.0500000000000007</v>
      </c>
      <c r="E18" s="572">
        <f>'ORÇ SEM DES'!M52</f>
        <v>373295.3</v>
      </c>
      <c r="F18" s="182"/>
    </row>
    <row r="19" spans="1:7" ht="33.6" customHeight="1">
      <c r="A19" s="273">
        <v>4</v>
      </c>
      <c r="B19" s="93" t="s">
        <v>991</v>
      </c>
      <c r="C19" s="94" t="s">
        <v>242</v>
      </c>
      <c r="D19" s="95">
        <v>10</v>
      </c>
      <c r="E19" s="572">
        <f>'ORÇ SEM DES'!M72</f>
        <v>415864.06999999995</v>
      </c>
      <c r="F19" s="182"/>
    </row>
    <row r="20" spans="1:7" ht="33.6" customHeight="1">
      <c r="A20" s="273">
        <v>5</v>
      </c>
      <c r="B20" s="93" t="s">
        <v>992</v>
      </c>
      <c r="C20" s="94" t="s">
        <v>242</v>
      </c>
      <c r="D20" s="95">
        <v>5</v>
      </c>
      <c r="E20" s="572">
        <f>'ORÇ SEM DES'!M89</f>
        <v>185178.94999999998</v>
      </c>
      <c r="F20" s="182"/>
    </row>
    <row r="21" spans="1:7" ht="17.399999999999999">
      <c r="A21" s="273"/>
      <c r="B21" s="93"/>
      <c r="C21" s="94"/>
      <c r="D21" s="553"/>
      <c r="E21" s="258"/>
    </row>
    <row r="22" spans="1:7" s="208" customFormat="1" ht="25.2" customHeight="1">
      <c r="A22" s="271"/>
      <c r="B22" s="560" t="s">
        <v>7</v>
      </c>
      <c r="C22" s="561" t="s">
        <v>242</v>
      </c>
      <c r="D22" s="272">
        <f>SUM(D17:D20)</f>
        <v>32.409999999999997</v>
      </c>
      <c r="E22" s="681">
        <f>SUM(E16:E20)</f>
        <v>1433923.95</v>
      </c>
      <c r="F22" s="573">
        <f>E22/D22</f>
        <v>44243.256710891706</v>
      </c>
      <c r="G22" s="208" t="s">
        <v>626</v>
      </c>
    </row>
    <row r="23" spans="1:7">
      <c r="D23" s="575"/>
      <c r="E23" s="574"/>
      <c r="F23" s="182"/>
    </row>
    <row r="24" spans="1:7">
      <c r="E24" s="575"/>
    </row>
  </sheetData>
  <mergeCells count="7">
    <mergeCell ref="E14:E15"/>
    <mergeCell ref="A11:E11"/>
    <mergeCell ref="A10:D10"/>
    <mergeCell ref="A14:A15"/>
    <mergeCell ref="B14:B15"/>
    <mergeCell ref="C14:C15"/>
    <mergeCell ref="D14:D15"/>
  </mergeCells>
  <printOptions horizontalCentered="1"/>
  <pageMargins left="0.51181102362204722" right="0.51181102362204722" top="0.78740157480314965" bottom="0.78740157480314965" header="0.31496062992125984" footer="0.31496062992125984"/>
  <pageSetup paperSize="9" scale="53" fitToHeight="0" orientation="portrait" r:id="rId1"/>
  <headerFooter>
    <oddHeader>&amp;C&amp;G</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249977111117893"/>
  </sheetPr>
  <dimension ref="A1:E45"/>
  <sheetViews>
    <sheetView view="pageBreakPreview" topLeftCell="A7" zoomScaleNormal="100" zoomScaleSheetLayoutView="100" workbookViewId="0">
      <selection activeCell="A3" sqref="A3:F3"/>
    </sheetView>
  </sheetViews>
  <sheetFormatPr defaultRowHeight="14.4"/>
  <cols>
    <col min="1" max="1" width="37.88671875" customWidth="1"/>
    <col min="2" max="2" width="36.88671875" customWidth="1"/>
    <col min="3" max="4" width="13.44140625" customWidth="1"/>
    <col min="257" max="257" width="37.88671875" customWidth="1"/>
    <col min="258" max="258" width="36.88671875" customWidth="1"/>
    <col min="259" max="260" width="13.44140625" customWidth="1"/>
    <col min="513" max="513" width="37.88671875" customWidth="1"/>
    <col min="514" max="514" width="36.88671875" customWidth="1"/>
    <col min="515" max="516" width="13.44140625" customWidth="1"/>
    <col min="769" max="769" width="37.88671875" customWidth="1"/>
    <col min="770" max="770" width="36.88671875" customWidth="1"/>
    <col min="771" max="772" width="13.44140625" customWidth="1"/>
    <col min="1025" max="1025" width="37.88671875" customWidth="1"/>
    <col min="1026" max="1026" width="36.88671875" customWidth="1"/>
    <col min="1027" max="1028" width="13.44140625" customWidth="1"/>
    <col min="1281" max="1281" width="37.88671875" customWidth="1"/>
    <col min="1282" max="1282" width="36.88671875" customWidth="1"/>
    <col min="1283" max="1284" width="13.44140625" customWidth="1"/>
    <col min="1537" max="1537" width="37.88671875" customWidth="1"/>
    <col min="1538" max="1538" width="36.88671875" customWidth="1"/>
    <col min="1539" max="1540" width="13.44140625" customWidth="1"/>
    <col min="1793" max="1793" width="37.88671875" customWidth="1"/>
    <col min="1794" max="1794" width="36.88671875" customWidth="1"/>
    <col min="1795" max="1796" width="13.44140625" customWidth="1"/>
    <col min="2049" max="2049" width="37.88671875" customWidth="1"/>
    <col min="2050" max="2050" width="36.88671875" customWidth="1"/>
    <col min="2051" max="2052" width="13.44140625" customWidth="1"/>
    <col min="2305" max="2305" width="37.88671875" customWidth="1"/>
    <col min="2306" max="2306" width="36.88671875" customWidth="1"/>
    <col min="2307" max="2308" width="13.44140625" customWidth="1"/>
    <col min="2561" max="2561" width="37.88671875" customWidth="1"/>
    <col min="2562" max="2562" width="36.88671875" customWidth="1"/>
    <col min="2563" max="2564" width="13.44140625" customWidth="1"/>
    <col min="2817" max="2817" width="37.88671875" customWidth="1"/>
    <col min="2818" max="2818" width="36.88671875" customWidth="1"/>
    <col min="2819" max="2820" width="13.44140625" customWidth="1"/>
    <col min="3073" max="3073" width="37.88671875" customWidth="1"/>
    <col min="3074" max="3074" width="36.88671875" customWidth="1"/>
    <col min="3075" max="3076" width="13.44140625" customWidth="1"/>
    <col min="3329" max="3329" width="37.88671875" customWidth="1"/>
    <col min="3330" max="3330" width="36.88671875" customWidth="1"/>
    <col min="3331" max="3332" width="13.44140625" customWidth="1"/>
    <col min="3585" max="3585" width="37.88671875" customWidth="1"/>
    <col min="3586" max="3586" width="36.88671875" customWidth="1"/>
    <col min="3587" max="3588" width="13.44140625" customWidth="1"/>
    <col min="3841" max="3841" width="37.88671875" customWidth="1"/>
    <col min="3842" max="3842" width="36.88671875" customWidth="1"/>
    <col min="3843" max="3844" width="13.44140625" customWidth="1"/>
    <col min="4097" max="4097" width="37.88671875" customWidth="1"/>
    <col min="4098" max="4098" width="36.88671875" customWidth="1"/>
    <col min="4099" max="4100" width="13.44140625" customWidth="1"/>
    <col min="4353" max="4353" width="37.88671875" customWidth="1"/>
    <col min="4354" max="4354" width="36.88671875" customWidth="1"/>
    <col min="4355" max="4356" width="13.44140625" customWidth="1"/>
    <col min="4609" max="4609" width="37.88671875" customWidth="1"/>
    <col min="4610" max="4610" width="36.88671875" customWidth="1"/>
    <col min="4611" max="4612" width="13.44140625" customWidth="1"/>
    <col min="4865" max="4865" width="37.88671875" customWidth="1"/>
    <col min="4866" max="4866" width="36.88671875" customWidth="1"/>
    <col min="4867" max="4868" width="13.44140625" customWidth="1"/>
    <col min="5121" max="5121" width="37.88671875" customWidth="1"/>
    <col min="5122" max="5122" width="36.88671875" customWidth="1"/>
    <col min="5123" max="5124" width="13.44140625" customWidth="1"/>
    <col min="5377" max="5377" width="37.88671875" customWidth="1"/>
    <col min="5378" max="5378" width="36.88671875" customWidth="1"/>
    <col min="5379" max="5380" width="13.44140625" customWidth="1"/>
    <col min="5633" max="5633" width="37.88671875" customWidth="1"/>
    <col min="5634" max="5634" width="36.88671875" customWidth="1"/>
    <col min="5635" max="5636" width="13.44140625" customWidth="1"/>
    <col min="5889" max="5889" width="37.88671875" customWidth="1"/>
    <col min="5890" max="5890" width="36.88671875" customWidth="1"/>
    <col min="5891" max="5892" width="13.44140625" customWidth="1"/>
    <col min="6145" max="6145" width="37.88671875" customWidth="1"/>
    <col min="6146" max="6146" width="36.88671875" customWidth="1"/>
    <col min="6147" max="6148" width="13.44140625" customWidth="1"/>
    <col min="6401" max="6401" width="37.88671875" customWidth="1"/>
    <col min="6402" max="6402" width="36.88671875" customWidth="1"/>
    <col min="6403" max="6404" width="13.44140625" customWidth="1"/>
    <col min="6657" max="6657" width="37.88671875" customWidth="1"/>
    <col min="6658" max="6658" width="36.88671875" customWidth="1"/>
    <col min="6659" max="6660" width="13.44140625" customWidth="1"/>
    <col min="6913" max="6913" width="37.88671875" customWidth="1"/>
    <col min="6914" max="6914" width="36.88671875" customWidth="1"/>
    <col min="6915" max="6916" width="13.44140625" customWidth="1"/>
    <col min="7169" max="7169" width="37.88671875" customWidth="1"/>
    <col min="7170" max="7170" width="36.88671875" customWidth="1"/>
    <col min="7171" max="7172" width="13.44140625" customWidth="1"/>
    <col min="7425" max="7425" width="37.88671875" customWidth="1"/>
    <col min="7426" max="7426" width="36.88671875" customWidth="1"/>
    <col min="7427" max="7428" width="13.44140625" customWidth="1"/>
    <col min="7681" max="7681" width="37.88671875" customWidth="1"/>
    <col min="7682" max="7682" width="36.88671875" customWidth="1"/>
    <col min="7683" max="7684" width="13.44140625" customWidth="1"/>
    <col min="7937" max="7937" width="37.88671875" customWidth="1"/>
    <col min="7938" max="7938" width="36.88671875" customWidth="1"/>
    <col min="7939" max="7940" width="13.44140625" customWidth="1"/>
    <col min="8193" max="8193" width="37.88671875" customWidth="1"/>
    <col min="8194" max="8194" width="36.88671875" customWidth="1"/>
    <col min="8195" max="8196" width="13.44140625" customWidth="1"/>
    <col min="8449" max="8449" width="37.88671875" customWidth="1"/>
    <col min="8450" max="8450" width="36.88671875" customWidth="1"/>
    <col min="8451" max="8452" width="13.44140625" customWidth="1"/>
    <col min="8705" max="8705" width="37.88671875" customWidth="1"/>
    <col min="8706" max="8706" width="36.88671875" customWidth="1"/>
    <col min="8707" max="8708" width="13.44140625" customWidth="1"/>
    <col min="8961" max="8961" width="37.88671875" customWidth="1"/>
    <col min="8962" max="8962" width="36.88671875" customWidth="1"/>
    <col min="8963" max="8964" width="13.44140625" customWidth="1"/>
    <col min="9217" max="9217" width="37.88671875" customWidth="1"/>
    <col min="9218" max="9218" width="36.88671875" customWidth="1"/>
    <col min="9219" max="9220" width="13.44140625" customWidth="1"/>
    <col min="9473" max="9473" width="37.88671875" customWidth="1"/>
    <col min="9474" max="9474" width="36.88671875" customWidth="1"/>
    <col min="9475" max="9476" width="13.44140625" customWidth="1"/>
    <col min="9729" max="9729" width="37.88671875" customWidth="1"/>
    <col min="9730" max="9730" width="36.88671875" customWidth="1"/>
    <col min="9731" max="9732" width="13.44140625" customWidth="1"/>
    <col min="9985" max="9985" width="37.88671875" customWidth="1"/>
    <col min="9986" max="9986" width="36.88671875" customWidth="1"/>
    <col min="9987" max="9988" width="13.44140625" customWidth="1"/>
    <col min="10241" max="10241" width="37.88671875" customWidth="1"/>
    <col min="10242" max="10242" width="36.88671875" customWidth="1"/>
    <col min="10243" max="10244" width="13.44140625" customWidth="1"/>
    <col min="10497" max="10497" width="37.88671875" customWidth="1"/>
    <col min="10498" max="10498" width="36.88671875" customWidth="1"/>
    <col min="10499" max="10500" width="13.44140625" customWidth="1"/>
    <col min="10753" max="10753" width="37.88671875" customWidth="1"/>
    <col min="10754" max="10754" width="36.88671875" customWidth="1"/>
    <col min="10755" max="10756" width="13.44140625" customWidth="1"/>
    <col min="11009" max="11009" width="37.88671875" customWidth="1"/>
    <col min="11010" max="11010" width="36.88671875" customWidth="1"/>
    <col min="11011" max="11012" width="13.44140625" customWidth="1"/>
    <col min="11265" max="11265" width="37.88671875" customWidth="1"/>
    <col min="11266" max="11266" width="36.88671875" customWidth="1"/>
    <col min="11267" max="11268" width="13.44140625" customWidth="1"/>
    <col min="11521" max="11521" width="37.88671875" customWidth="1"/>
    <col min="11522" max="11522" width="36.88671875" customWidth="1"/>
    <col min="11523" max="11524" width="13.44140625" customWidth="1"/>
    <col min="11777" max="11777" width="37.88671875" customWidth="1"/>
    <col min="11778" max="11778" width="36.88671875" customWidth="1"/>
    <col min="11779" max="11780" width="13.44140625" customWidth="1"/>
    <col min="12033" max="12033" width="37.88671875" customWidth="1"/>
    <col min="12034" max="12034" width="36.88671875" customWidth="1"/>
    <col min="12035" max="12036" width="13.44140625" customWidth="1"/>
    <col min="12289" max="12289" width="37.88671875" customWidth="1"/>
    <col min="12290" max="12290" width="36.88671875" customWidth="1"/>
    <col min="12291" max="12292" width="13.44140625" customWidth="1"/>
    <col min="12545" max="12545" width="37.88671875" customWidth="1"/>
    <col min="12546" max="12546" width="36.88671875" customWidth="1"/>
    <col min="12547" max="12548" width="13.44140625" customWidth="1"/>
    <col min="12801" max="12801" width="37.88671875" customWidth="1"/>
    <col min="12802" max="12802" width="36.88671875" customWidth="1"/>
    <col min="12803" max="12804" width="13.44140625" customWidth="1"/>
    <col min="13057" max="13057" width="37.88671875" customWidth="1"/>
    <col min="13058" max="13058" width="36.88671875" customWidth="1"/>
    <col min="13059" max="13060" width="13.44140625" customWidth="1"/>
    <col min="13313" max="13313" width="37.88671875" customWidth="1"/>
    <col min="13314" max="13314" width="36.88671875" customWidth="1"/>
    <col min="13315" max="13316" width="13.44140625" customWidth="1"/>
    <col min="13569" max="13569" width="37.88671875" customWidth="1"/>
    <col min="13570" max="13570" width="36.88671875" customWidth="1"/>
    <col min="13571" max="13572" width="13.44140625" customWidth="1"/>
    <col min="13825" max="13825" width="37.88671875" customWidth="1"/>
    <col min="13826" max="13826" width="36.88671875" customWidth="1"/>
    <col min="13827" max="13828" width="13.44140625" customWidth="1"/>
    <col min="14081" max="14081" width="37.88671875" customWidth="1"/>
    <col min="14082" max="14082" width="36.88671875" customWidth="1"/>
    <col min="14083" max="14084" width="13.44140625" customWidth="1"/>
    <col min="14337" max="14337" width="37.88671875" customWidth="1"/>
    <col min="14338" max="14338" width="36.88671875" customWidth="1"/>
    <col min="14339" max="14340" width="13.44140625" customWidth="1"/>
    <col min="14593" max="14593" width="37.88671875" customWidth="1"/>
    <col min="14594" max="14594" width="36.88671875" customWidth="1"/>
    <col min="14595" max="14596" width="13.44140625" customWidth="1"/>
    <col min="14849" max="14849" width="37.88671875" customWidth="1"/>
    <col min="14850" max="14850" width="36.88671875" customWidth="1"/>
    <col min="14851" max="14852" width="13.44140625" customWidth="1"/>
    <col min="15105" max="15105" width="37.88671875" customWidth="1"/>
    <col min="15106" max="15106" width="36.88671875" customWidth="1"/>
    <col min="15107" max="15108" width="13.44140625" customWidth="1"/>
    <col min="15361" max="15361" width="37.88671875" customWidth="1"/>
    <col min="15362" max="15362" width="36.88671875" customWidth="1"/>
    <col min="15363" max="15364" width="13.44140625" customWidth="1"/>
    <col min="15617" max="15617" width="37.88671875" customWidth="1"/>
    <col min="15618" max="15618" width="36.88671875" customWidth="1"/>
    <col min="15619" max="15620" width="13.44140625" customWidth="1"/>
    <col min="15873" max="15873" width="37.88671875" customWidth="1"/>
    <col min="15874" max="15874" width="36.88671875" customWidth="1"/>
    <col min="15875" max="15876" width="13.44140625" customWidth="1"/>
    <col min="16129" max="16129" width="37.88671875" customWidth="1"/>
    <col min="16130" max="16130" width="36.88671875" customWidth="1"/>
    <col min="16131" max="16132" width="13.44140625" customWidth="1"/>
  </cols>
  <sheetData>
    <row r="1" spans="1:5">
      <c r="A1" s="1025" t="s">
        <v>314</v>
      </c>
      <c r="B1" s="1025"/>
      <c r="C1" s="1025"/>
      <c r="D1" s="1025"/>
    </row>
    <row r="2" spans="1:5">
      <c r="A2" s="1026" t="s">
        <v>264</v>
      </c>
      <c r="B2" s="1026"/>
      <c r="C2" s="1026"/>
      <c r="D2" s="1026"/>
      <c r="E2" s="121"/>
    </row>
    <row r="3" spans="1:5">
      <c r="A3" s="1026" t="s">
        <v>309</v>
      </c>
      <c r="B3" s="1026"/>
      <c r="C3" s="1026"/>
      <c r="D3" s="1026"/>
      <c r="E3" s="121"/>
    </row>
    <row r="4" spans="1:5">
      <c r="A4" s="199"/>
      <c r="B4" s="199"/>
      <c r="C4" s="199"/>
      <c r="D4" s="199"/>
      <c r="E4" s="121"/>
    </row>
    <row r="5" spans="1:5">
      <c r="A5" s="1018" t="s">
        <v>265</v>
      </c>
      <c r="B5" s="1018"/>
      <c r="C5" s="1019" t="s">
        <v>266</v>
      </c>
      <c r="D5" s="1019" t="s">
        <v>267</v>
      </c>
      <c r="E5" s="121"/>
    </row>
    <row r="6" spans="1:5">
      <c r="A6" s="1027"/>
      <c r="B6" s="1027"/>
      <c r="C6" s="1028"/>
      <c r="D6" s="1028"/>
      <c r="E6" s="121"/>
    </row>
    <row r="7" spans="1:5">
      <c r="A7" s="200"/>
      <c r="B7" s="201"/>
      <c r="C7" s="202"/>
      <c r="D7" s="202"/>
      <c r="E7" s="121"/>
    </row>
    <row r="8" spans="1:5">
      <c r="A8" s="203" t="s">
        <v>268</v>
      </c>
      <c r="B8" s="204"/>
      <c r="C8" s="205">
        <v>4.91</v>
      </c>
      <c r="D8" s="205">
        <v>6</v>
      </c>
      <c r="E8" s="121"/>
    </row>
    <row r="9" spans="1:5">
      <c r="A9" s="203" t="s">
        <v>269</v>
      </c>
      <c r="B9" s="204"/>
      <c r="C9" s="205"/>
      <c r="D9" s="205"/>
      <c r="E9" s="121"/>
    </row>
    <row r="10" spans="1:5">
      <c r="A10" s="203" t="s">
        <v>270</v>
      </c>
      <c r="B10" s="204"/>
      <c r="C10" s="205">
        <v>0.18</v>
      </c>
      <c r="D10" s="205">
        <v>0.22</v>
      </c>
      <c r="E10" s="121"/>
    </row>
    <row r="11" spans="1:5">
      <c r="A11" s="203" t="s">
        <v>271</v>
      </c>
      <c r="B11" s="204"/>
      <c r="C11" s="205">
        <v>0.5</v>
      </c>
      <c r="D11" s="205">
        <v>0.61</v>
      </c>
      <c r="E11" s="121"/>
    </row>
    <row r="12" spans="1:5">
      <c r="A12" s="203" t="s">
        <v>272</v>
      </c>
      <c r="B12" s="204"/>
      <c r="C12" s="205">
        <v>0.25</v>
      </c>
      <c r="D12" s="205">
        <v>0.31</v>
      </c>
      <c r="E12" s="121"/>
    </row>
    <row r="13" spans="1:5">
      <c r="A13" s="203"/>
      <c r="B13" s="204"/>
      <c r="C13" s="205"/>
      <c r="D13" s="205"/>
      <c r="E13" s="121"/>
    </row>
    <row r="14" spans="1:5">
      <c r="A14" s="203"/>
      <c r="B14" s="206" t="s">
        <v>273</v>
      </c>
      <c r="C14" s="207">
        <f>SUM(C8:C13)</f>
        <v>5.84</v>
      </c>
      <c r="D14" s="207">
        <f>SUM(D8:D13)</f>
        <v>7.14</v>
      </c>
      <c r="E14" s="208"/>
    </row>
    <row r="15" spans="1:5">
      <c r="A15" s="203"/>
      <c r="B15" s="206"/>
      <c r="C15" s="207"/>
      <c r="D15" s="207"/>
      <c r="E15" s="208"/>
    </row>
    <row r="16" spans="1:5">
      <c r="A16" s="1018" t="s">
        <v>274</v>
      </c>
      <c r="B16" s="1018"/>
      <c r="C16" s="1019" t="s">
        <v>266</v>
      </c>
      <c r="D16" s="1019" t="s">
        <v>267</v>
      </c>
      <c r="E16" s="208"/>
    </row>
    <row r="17" spans="1:5">
      <c r="A17" s="1018"/>
      <c r="B17" s="1018"/>
      <c r="C17" s="1019"/>
      <c r="D17" s="1019"/>
      <c r="E17" s="208"/>
    </row>
    <row r="18" spans="1:5">
      <c r="A18" s="200"/>
      <c r="B18" s="201"/>
      <c r="C18" s="202"/>
      <c r="D18" s="202"/>
      <c r="E18" s="121"/>
    </row>
    <row r="19" spans="1:5">
      <c r="A19" s="203" t="s">
        <v>275</v>
      </c>
      <c r="B19" s="204"/>
      <c r="C19" s="205">
        <v>5.73</v>
      </c>
      <c r="D19" s="205">
        <v>7</v>
      </c>
      <c r="E19" s="121"/>
    </row>
    <row r="20" spans="1:5">
      <c r="A20" s="203"/>
      <c r="B20" s="204"/>
      <c r="C20" s="205"/>
      <c r="D20" s="205"/>
      <c r="E20" s="121"/>
    </row>
    <row r="21" spans="1:5">
      <c r="A21" s="203"/>
      <c r="B21" s="206" t="s">
        <v>276</v>
      </c>
      <c r="C21" s="207">
        <f>SUM(C19:C20)</f>
        <v>5.73</v>
      </c>
      <c r="D21" s="207">
        <f>SUM(D19:D20)</f>
        <v>7</v>
      </c>
      <c r="E21" s="121"/>
    </row>
    <row r="22" spans="1:5">
      <c r="A22" s="209"/>
      <c r="B22" s="210"/>
      <c r="C22" s="211"/>
      <c r="D22" s="211"/>
      <c r="E22" s="121"/>
    </row>
    <row r="23" spans="1:5">
      <c r="A23" s="1018" t="s">
        <v>277</v>
      </c>
      <c r="B23" s="1018"/>
      <c r="C23" s="1019" t="s">
        <v>266</v>
      </c>
      <c r="D23" s="1019" t="s">
        <v>267</v>
      </c>
      <c r="E23" s="121"/>
    </row>
    <row r="24" spans="1:5">
      <c r="A24" s="1018"/>
      <c r="B24" s="1018"/>
      <c r="C24" s="1019"/>
      <c r="D24" s="1019"/>
      <c r="E24" s="121"/>
    </row>
    <row r="25" spans="1:5">
      <c r="A25" s="200"/>
      <c r="B25" s="201"/>
      <c r="C25" s="202"/>
      <c r="D25" s="212"/>
      <c r="E25" s="121"/>
    </row>
    <row r="26" spans="1:5">
      <c r="A26" s="203" t="s">
        <v>278</v>
      </c>
      <c r="B26" s="204"/>
      <c r="C26" s="205">
        <v>0.65</v>
      </c>
      <c r="D26" s="213">
        <v>0.79</v>
      </c>
      <c r="E26" s="121"/>
    </row>
    <row r="27" spans="1:5">
      <c r="A27" s="203" t="s">
        <v>279</v>
      </c>
      <c r="B27" s="204"/>
      <c r="C27" s="205">
        <v>3</v>
      </c>
      <c r="D27" s="213">
        <v>3.67</v>
      </c>
      <c r="E27" s="121"/>
    </row>
    <row r="28" spans="1:5">
      <c r="A28" s="203" t="s">
        <v>280</v>
      </c>
      <c r="B28" s="204"/>
      <c r="C28" s="205">
        <v>3</v>
      </c>
      <c r="D28" s="213">
        <v>3.67</v>
      </c>
      <c r="E28" s="121"/>
    </row>
    <row r="29" spans="1:5">
      <c r="A29" s="203" t="s">
        <v>310</v>
      </c>
      <c r="B29" s="204"/>
      <c r="C29" s="205">
        <v>4.5</v>
      </c>
      <c r="D29" s="214">
        <v>6.04</v>
      </c>
      <c r="E29" s="121"/>
    </row>
    <row r="30" spans="1:5">
      <c r="A30" s="203"/>
      <c r="B30" s="206" t="s">
        <v>281</v>
      </c>
      <c r="C30" s="207">
        <f>SUM(C26:C29)</f>
        <v>11.15</v>
      </c>
      <c r="D30" s="207">
        <f>SUM(D26:D29)</f>
        <v>14.169999999999998</v>
      </c>
      <c r="E30" s="121"/>
    </row>
    <row r="31" spans="1:5">
      <c r="A31" s="209"/>
      <c r="B31" s="210"/>
      <c r="C31" s="211"/>
      <c r="D31" s="215"/>
      <c r="E31" s="121"/>
    </row>
    <row r="32" spans="1:5">
      <c r="A32" s="1020" t="s">
        <v>282</v>
      </c>
      <c r="B32" s="1022" t="s">
        <v>283</v>
      </c>
      <c r="C32" s="1024">
        <f>+C30+C21+C14</f>
        <v>22.720000000000002</v>
      </c>
      <c r="D32" s="1024">
        <f>+D30+D21+D14</f>
        <v>28.31</v>
      </c>
      <c r="E32" s="121"/>
    </row>
    <row r="33" spans="1:5">
      <c r="A33" s="1021"/>
      <c r="B33" s="1023"/>
      <c r="C33" s="1024"/>
      <c r="D33" s="1024"/>
      <c r="E33" s="121"/>
    </row>
    <row r="34" spans="1:5">
      <c r="A34" s="121"/>
      <c r="B34" s="121"/>
      <c r="C34" s="121"/>
      <c r="D34" s="121"/>
      <c r="E34" s="121"/>
    </row>
    <row r="35" spans="1:5">
      <c r="A35" s="121" t="s">
        <v>284</v>
      </c>
      <c r="B35" s="121"/>
      <c r="C35" s="121"/>
      <c r="D35" s="121"/>
      <c r="E35" s="121"/>
    </row>
    <row r="36" spans="1:5">
      <c r="A36" s="121" t="s">
        <v>285</v>
      </c>
      <c r="B36" s="121"/>
      <c r="C36" s="121"/>
      <c r="D36" s="121"/>
      <c r="E36" s="121"/>
    </row>
    <row r="37" spans="1:5">
      <c r="A37" s="121" t="s">
        <v>286</v>
      </c>
      <c r="B37" s="121"/>
      <c r="C37" s="121"/>
      <c r="D37" s="121"/>
      <c r="E37" s="121"/>
    </row>
    <row r="38" spans="1:5">
      <c r="A38" s="121" t="s">
        <v>287</v>
      </c>
      <c r="B38" s="121"/>
      <c r="C38" s="121"/>
      <c r="D38" s="121"/>
      <c r="E38" s="121"/>
    </row>
    <row r="39" spans="1:5">
      <c r="A39" s="121" t="s">
        <v>288</v>
      </c>
      <c r="B39" s="121"/>
      <c r="C39" s="121"/>
      <c r="D39" s="121"/>
      <c r="E39" s="121"/>
    </row>
    <row r="40" spans="1:5">
      <c r="A40" s="121" t="s">
        <v>289</v>
      </c>
      <c r="B40" s="121"/>
      <c r="C40" s="121"/>
      <c r="D40" s="121"/>
      <c r="E40" s="121"/>
    </row>
    <row r="41" spans="1:5">
      <c r="A41" s="121" t="s">
        <v>290</v>
      </c>
      <c r="B41" s="121"/>
      <c r="C41" s="121"/>
      <c r="D41" s="121"/>
      <c r="E41" s="121"/>
    </row>
    <row r="42" spans="1:5">
      <c r="A42" s="1017" t="s">
        <v>291</v>
      </c>
      <c r="B42" s="1017"/>
      <c r="C42" s="1017"/>
      <c r="D42" s="1017"/>
      <c r="E42" s="121"/>
    </row>
    <row r="43" spans="1:5">
      <c r="A43" s="1017"/>
      <c r="B43" s="1017"/>
      <c r="C43" s="1017"/>
      <c r="D43" s="1017"/>
      <c r="E43" s="121"/>
    </row>
    <row r="44" spans="1:5">
      <c r="A44" s="216"/>
      <c r="B44" s="121"/>
      <c r="C44" s="121"/>
      <c r="D44" s="121"/>
      <c r="E44" s="121"/>
    </row>
    <row r="45" spans="1:5">
      <c r="A45" s="216"/>
      <c r="B45" s="121"/>
      <c r="C45" s="121"/>
      <c r="D45" s="121"/>
      <c r="E45" s="121"/>
    </row>
  </sheetData>
  <mergeCells count="17">
    <mergeCell ref="A1:D1"/>
    <mergeCell ref="A16:B17"/>
    <mergeCell ref="C16:C17"/>
    <mergeCell ref="D16:D17"/>
    <mergeCell ref="A2:D2"/>
    <mergeCell ref="A3:D3"/>
    <mergeCell ref="A5:B6"/>
    <mergeCell ref="C5:C6"/>
    <mergeCell ref="D5:D6"/>
    <mergeCell ref="A42:D43"/>
    <mergeCell ref="A23:B24"/>
    <mergeCell ref="C23:C24"/>
    <mergeCell ref="D23:D24"/>
    <mergeCell ref="A32:A33"/>
    <mergeCell ref="B32:B33"/>
    <mergeCell ref="C32:C33"/>
    <mergeCell ref="D32:D33"/>
  </mergeCells>
  <printOptions horizontalCentered="1"/>
  <pageMargins left="0.51181102362204722" right="0.51181102362204722" top="1.7619791666666667" bottom="0.78740157480314965" header="0.31496062992125984" footer="0.31496062992125984"/>
  <pageSetup paperSize="9" scale="85" orientation="portrait" r:id="rId1"/>
  <headerFooter>
    <oddHeader>&amp;C&amp;G</oddHeader>
    <oddFooter>&amp;C&amp;G</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3"/>
  <dimension ref="A1:J32"/>
  <sheetViews>
    <sheetView view="pageBreakPreview" zoomScaleNormal="100" zoomScaleSheetLayoutView="100" workbookViewId="0">
      <selection activeCell="E21" sqref="E21"/>
    </sheetView>
  </sheetViews>
  <sheetFormatPr defaultRowHeight="14.4"/>
  <cols>
    <col min="1" max="1" width="7" customWidth="1"/>
    <col min="2" max="2" width="20.109375" customWidth="1"/>
    <col min="3" max="3" width="39.44140625" bestFit="1" customWidth="1"/>
    <col min="4" max="4" width="7" bestFit="1" customWidth="1"/>
    <col min="5" max="5" width="18.6640625" bestFit="1" customWidth="1"/>
    <col min="6" max="7" width="17.109375" hidden="1" customWidth="1"/>
    <col min="8" max="8" width="21.6640625" hidden="1" customWidth="1"/>
    <col min="9" max="9" width="7" bestFit="1" customWidth="1"/>
    <col min="10" max="10" width="9.88671875" bestFit="1" customWidth="1"/>
  </cols>
  <sheetData>
    <row r="1" spans="1:10" ht="30.75" customHeight="1">
      <c r="A1" s="1045" t="s">
        <v>156</v>
      </c>
      <c r="B1" s="1045"/>
      <c r="C1" s="1045"/>
      <c r="D1" s="1045"/>
      <c r="E1" s="1045"/>
      <c r="F1" s="1045"/>
      <c r="G1" s="1045"/>
      <c r="H1" s="1045"/>
    </row>
    <row r="2" spans="1:10" ht="15.6">
      <c r="A2" s="1045" t="s">
        <v>157</v>
      </c>
      <c r="B2" s="1045"/>
      <c r="C2" s="1045"/>
      <c r="D2" s="1045"/>
      <c r="E2" s="1045"/>
      <c r="F2" s="1045"/>
      <c r="G2" s="1045"/>
      <c r="H2" s="1045"/>
    </row>
    <row r="3" spans="1:10" ht="19.2" thickBot="1">
      <c r="A3" s="1046" t="s">
        <v>181</v>
      </c>
      <c r="B3" s="1046"/>
      <c r="C3" s="1046"/>
      <c r="D3" s="1046"/>
      <c r="E3" s="1046"/>
      <c r="F3" s="1046"/>
      <c r="G3" s="1046"/>
      <c r="H3" s="1046"/>
    </row>
    <row r="4" spans="1:10" ht="47.25" customHeight="1" thickBot="1">
      <c r="A4" s="1047" t="s">
        <v>158</v>
      </c>
      <c r="B4" s="1047"/>
      <c r="C4" s="1047"/>
      <c r="D4" s="1047"/>
      <c r="E4" s="1047"/>
      <c r="F4" s="1047"/>
      <c r="G4" s="1047"/>
      <c r="H4" s="1047"/>
      <c r="I4" s="27" t="s">
        <v>48</v>
      </c>
      <c r="J4" s="28">
        <v>0.29980000000000001</v>
      </c>
    </row>
    <row r="5" spans="1:10" ht="16.2">
      <c r="A5" s="1044" t="s">
        <v>159</v>
      </c>
      <c r="B5" s="1044"/>
      <c r="C5" s="1044"/>
      <c r="D5" s="2"/>
      <c r="E5" s="2"/>
      <c r="F5" s="2"/>
      <c r="G5" s="2"/>
      <c r="H5" s="1">
        <v>42430</v>
      </c>
    </row>
    <row r="6" spans="1:10" ht="16.2">
      <c r="A6" s="1044" t="s">
        <v>16</v>
      </c>
      <c r="B6" s="1044"/>
      <c r="C6" s="1044"/>
      <c r="D6" s="2"/>
      <c r="E6" s="2"/>
      <c r="F6" s="2"/>
      <c r="G6" s="2"/>
      <c r="H6" s="73"/>
    </row>
    <row r="8" spans="1:10" ht="16.2">
      <c r="A8" s="1030" t="s">
        <v>178</v>
      </c>
      <c r="B8" s="1031"/>
      <c r="C8" s="1032"/>
      <c r="D8" s="1040" t="s">
        <v>19</v>
      </c>
      <c r="E8" s="1040" t="s">
        <v>4</v>
      </c>
      <c r="F8" s="1041" t="s">
        <v>160</v>
      </c>
      <c r="G8" s="1042"/>
      <c r="H8" s="1043"/>
    </row>
    <row r="9" spans="1:10" ht="16.2">
      <c r="A9" s="1033"/>
      <c r="B9" s="1034"/>
      <c r="C9" s="1035"/>
      <c r="D9" s="1040"/>
      <c r="E9" s="1040"/>
      <c r="F9" s="12" t="s">
        <v>20</v>
      </c>
      <c r="G9" s="12" t="s">
        <v>21</v>
      </c>
      <c r="H9" s="13" t="s">
        <v>7</v>
      </c>
    </row>
    <row r="10" spans="1:10" ht="16.2" hidden="1">
      <c r="A10" s="13" t="s">
        <v>8</v>
      </c>
      <c r="B10" s="13"/>
      <c r="C10" s="14" t="s">
        <v>22</v>
      </c>
      <c r="D10" s="11"/>
      <c r="E10" s="15"/>
      <c r="F10" s="15"/>
      <c r="G10" s="15"/>
      <c r="H10" s="15" t="e">
        <f>SUM(H11:H12)</f>
        <v>#REF!</v>
      </c>
      <c r="J10" s="76"/>
    </row>
    <row r="11" spans="1:10" ht="15.6" hidden="1">
      <c r="A11" s="11" t="s">
        <v>23</v>
      </c>
      <c r="B11" s="11" t="s">
        <v>24</v>
      </c>
      <c r="C11" s="16" t="s">
        <v>25</v>
      </c>
      <c r="D11" s="11" t="s">
        <v>26</v>
      </c>
      <c r="E11" s="29">
        <v>1</v>
      </c>
      <c r="F11" s="29" t="e">
        <f>ROUND(#REF!,2)</f>
        <v>#REF!</v>
      </c>
      <c r="G11" s="29" t="e">
        <f>ROUND(F11*(1+$J$4),2)</f>
        <v>#REF!</v>
      </c>
      <c r="H11" s="25" t="e">
        <f>ROUND(E11*G11,2)</f>
        <v>#REF!</v>
      </c>
      <c r="J11" s="76" t="e">
        <f>H11/$H$27</f>
        <v>#REF!</v>
      </c>
    </row>
    <row r="12" spans="1:10" ht="31.2" hidden="1">
      <c r="A12" s="11" t="s">
        <v>121</v>
      </c>
      <c r="B12" s="17" t="s">
        <v>28</v>
      </c>
      <c r="C12" s="16" t="s">
        <v>174</v>
      </c>
      <c r="D12" s="11" t="s">
        <v>29</v>
      </c>
      <c r="E12" s="29">
        <f>3*1.5</f>
        <v>4.5</v>
      </c>
      <c r="F12" s="29">
        <v>254.9</v>
      </c>
      <c r="G12" s="29">
        <f>ROUND(F12*(1+$J$4),2)</f>
        <v>331.32</v>
      </c>
      <c r="H12" s="25">
        <f>ROUND(E12*G12,2)</f>
        <v>1490.94</v>
      </c>
      <c r="J12" s="76" t="e">
        <f>H12/$H$27</f>
        <v>#REF!</v>
      </c>
    </row>
    <row r="13" spans="1:10" ht="31.2" hidden="1">
      <c r="A13" s="11" t="s">
        <v>27</v>
      </c>
      <c r="B13" s="81" t="s">
        <v>176</v>
      </c>
      <c r="C13" s="16" t="s">
        <v>173</v>
      </c>
      <c r="D13" s="11" t="s">
        <v>29</v>
      </c>
      <c r="E13" s="29">
        <f>3.3*11</f>
        <v>36.299999999999997</v>
      </c>
      <c r="F13" s="29">
        <v>237.47</v>
      </c>
      <c r="G13" s="29">
        <f>ROUND(F13*(1+$J$4),2)</f>
        <v>308.66000000000003</v>
      </c>
      <c r="H13" s="25">
        <f>ROUND(E13*G13,2)</f>
        <v>11204.36</v>
      </c>
      <c r="J13" s="76" t="e">
        <f>H13/$H$27</f>
        <v>#REF!</v>
      </c>
    </row>
    <row r="14" spans="1:10" ht="15.6" hidden="1">
      <c r="A14" s="11"/>
      <c r="B14" s="11"/>
      <c r="C14" s="16"/>
      <c r="D14" s="11"/>
      <c r="E14" s="29"/>
      <c r="F14" s="29"/>
      <c r="G14" s="29"/>
      <c r="H14" s="25"/>
      <c r="J14" s="76"/>
    </row>
    <row r="15" spans="1:10" ht="16.2" hidden="1">
      <c r="A15" s="13" t="s">
        <v>10</v>
      </c>
      <c r="B15" s="13"/>
      <c r="C15" s="14" t="s">
        <v>30</v>
      </c>
      <c r="D15" s="11"/>
      <c r="E15" s="15"/>
      <c r="F15" s="15"/>
      <c r="G15" s="15"/>
      <c r="H15" s="15" t="e">
        <f>SUM(H16:H18)</f>
        <v>#REF!</v>
      </c>
      <c r="J15" s="76"/>
    </row>
    <row r="16" spans="1:10" ht="15.6" hidden="1">
      <c r="A16" s="11" t="s">
        <v>11</v>
      </c>
      <c r="B16" s="11" t="s">
        <v>162</v>
      </c>
      <c r="C16" s="74" t="s">
        <v>161</v>
      </c>
      <c r="D16" s="11" t="s">
        <v>29</v>
      </c>
      <c r="E16" s="29" t="e">
        <f>ROUND(#REF!,2)</f>
        <v>#REF!</v>
      </c>
      <c r="F16" s="26">
        <v>181.42</v>
      </c>
      <c r="G16" s="29">
        <f>ROUND(F16*(1+$J$4),2)</f>
        <v>235.81</v>
      </c>
      <c r="H16" s="25" t="e">
        <f>ROUND(E16*G16,2)</f>
        <v>#REF!</v>
      </c>
      <c r="J16" s="76" t="e">
        <f>H16/$H$27</f>
        <v>#REF!</v>
      </c>
    </row>
    <row r="17" spans="1:10" ht="15.6" hidden="1">
      <c r="A17" s="11" t="s">
        <v>13</v>
      </c>
      <c r="B17" s="11" t="s">
        <v>31</v>
      </c>
      <c r="C17" s="16" t="s">
        <v>32</v>
      </c>
      <c r="D17" s="11" t="s">
        <v>33</v>
      </c>
      <c r="E17" s="29" t="e">
        <f>ROUND(#REF!,2)</f>
        <v>#REF!</v>
      </c>
      <c r="F17" s="26">
        <v>954.78</v>
      </c>
      <c r="G17" s="29">
        <f>ROUND(F17*(1+$J$4),2)</f>
        <v>1241.02</v>
      </c>
      <c r="H17" s="25" t="e">
        <f>ROUND(E17*G17,2)</f>
        <v>#REF!</v>
      </c>
      <c r="J17" s="76" t="e">
        <f>H17/$H$27</f>
        <v>#REF!</v>
      </c>
    </row>
    <row r="18" spans="1:10" ht="33" customHeight="1">
      <c r="A18" s="1037" t="s">
        <v>163</v>
      </c>
      <c r="B18" s="1038"/>
      <c r="C18" s="1039"/>
      <c r="D18" s="11" t="s">
        <v>34</v>
      </c>
      <c r="E18" s="26" t="e">
        <f>ROUND(#REF!,2)*0.4</f>
        <v>#REF!</v>
      </c>
      <c r="F18" s="26">
        <v>5.16</v>
      </c>
      <c r="G18" s="29">
        <f>ROUND(F18*(1+$J$4),2)</f>
        <v>6.71</v>
      </c>
      <c r="H18" s="25" t="e">
        <f>ROUND(E18*G18,2)</f>
        <v>#REF!</v>
      </c>
      <c r="J18" s="76" t="e">
        <f>H18/$H$27</f>
        <v>#REF!</v>
      </c>
    </row>
    <row r="19" spans="1:10" ht="15.6" hidden="1">
      <c r="A19" s="17"/>
      <c r="B19" s="17"/>
      <c r="C19" s="16"/>
      <c r="D19" s="11"/>
      <c r="E19" s="26"/>
      <c r="F19" s="29"/>
      <c r="G19" s="29"/>
      <c r="H19" s="25"/>
    </row>
    <row r="20" spans="1:10" ht="16.2" hidden="1">
      <c r="A20" s="84"/>
      <c r="B20" s="84"/>
      <c r="C20" s="18" t="s">
        <v>36</v>
      </c>
      <c r="D20" s="11"/>
      <c r="E20" s="26"/>
      <c r="F20" s="25"/>
      <c r="G20" s="25"/>
      <c r="H20" s="19" t="e">
        <f>SUM(H21:H25)</f>
        <v>#REF!</v>
      </c>
    </row>
    <row r="21" spans="1:10" ht="33" customHeight="1">
      <c r="A21" s="1037" t="s">
        <v>165</v>
      </c>
      <c r="B21" s="1038"/>
      <c r="C21" s="1039"/>
      <c r="D21" s="11" t="s">
        <v>38</v>
      </c>
      <c r="E21" s="26" t="e">
        <f>ROUND(#REF!,2)*0.4</f>
        <v>#REF!</v>
      </c>
      <c r="F21" s="26">
        <v>8.1</v>
      </c>
      <c r="G21" s="29">
        <f>ROUND(F21*(1+$J$4),2)</f>
        <v>10.53</v>
      </c>
      <c r="H21" s="25" t="e">
        <f>ROUND(E21*G21,2)</f>
        <v>#REF!</v>
      </c>
      <c r="J21" s="76" t="e">
        <f>H21/$H$27</f>
        <v>#REF!</v>
      </c>
    </row>
    <row r="22" spans="1:10" ht="33" customHeight="1">
      <c r="A22" s="1037" t="s">
        <v>166</v>
      </c>
      <c r="B22" s="1038"/>
      <c r="C22" s="1039"/>
      <c r="D22" s="11" t="s">
        <v>34</v>
      </c>
      <c r="E22" s="26" t="e">
        <f>ROUND(#REF!,2)*0.4</f>
        <v>#REF!</v>
      </c>
      <c r="F22" s="26">
        <v>0.21</v>
      </c>
      <c r="G22" s="29">
        <f>ROUND(F22*(1+$J$4),2)</f>
        <v>0.27</v>
      </c>
      <c r="H22" s="25" t="e">
        <f>ROUND(E22*G22,2)</f>
        <v>#REF!</v>
      </c>
      <c r="J22" s="76" t="e">
        <f>H22/$H$27</f>
        <v>#REF!</v>
      </c>
    </row>
    <row r="23" spans="1:10" ht="46.8" hidden="1">
      <c r="A23" s="11" t="s">
        <v>42</v>
      </c>
      <c r="B23" s="82" t="s">
        <v>170</v>
      </c>
      <c r="C23" s="20" t="s">
        <v>44</v>
      </c>
      <c r="D23" s="11" t="s">
        <v>45</v>
      </c>
      <c r="E23" s="83" t="e">
        <f>ROUND(#REF!,2)</f>
        <v>#REF!</v>
      </c>
      <c r="F23" s="26">
        <v>0.56999999999999995</v>
      </c>
      <c r="G23" s="29">
        <f>ROUND(F23*(1+$J$4),2)</f>
        <v>0.74</v>
      </c>
      <c r="H23" s="25" t="e">
        <f>ROUND(E23*G23,2)</f>
        <v>#REF!</v>
      </c>
      <c r="J23" s="76" t="e">
        <f>H23/$H$27</f>
        <v>#REF!</v>
      </c>
    </row>
    <row r="24" spans="1:10" ht="62.4" hidden="1">
      <c r="A24" s="11" t="s">
        <v>43</v>
      </c>
      <c r="B24" s="82" t="s">
        <v>171</v>
      </c>
      <c r="C24" s="20" t="s">
        <v>46</v>
      </c>
      <c r="D24" s="11" t="s">
        <v>45</v>
      </c>
      <c r="E24" s="25" t="e">
        <f>ROUND(#REF!,2)</f>
        <v>#REF!</v>
      </c>
      <c r="F24" s="26">
        <v>1.36</v>
      </c>
      <c r="G24" s="29">
        <f>ROUND(F24*(1+$J$4),2)</f>
        <v>1.77</v>
      </c>
      <c r="H24" s="25" t="e">
        <f>ROUND(E24*G24,2)</f>
        <v>#REF!</v>
      </c>
      <c r="J24" s="76" t="e">
        <f>H24/$H$27</f>
        <v>#REF!</v>
      </c>
    </row>
    <row r="25" spans="1:10" ht="15.6" hidden="1">
      <c r="A25" s="11"/>
      <c r="B25" s="11"/>
      <c r="C25" s="20"/>
      <c r="D25" s="11"/>
      <c r="E25" s="25"/>
      <c r="F25" s="25"/>
      <c r="G25" s="25"/>
      <c r="H25" s="25"/>
    </row>
    <row r="26" spans="1:10" ht="15.6" hidden="1">
      <c r="A26" s="21"/>
      <c r="B26" s="21"/>
      <c r="C26" s="4"/>
      <c r="D26" s="21"/>
      <c r="E26" s="6"/>
      <c r="F26" s="6"/>
      <c r="G26" s="6"/>
      <c r="H26" s="6"/>
    </row>
    <row r="27" spans="1:10" ht="16.2" hidden="1">
      <c r="A27" s="22"/>
      <c r="B27" s="1029" t="s">
        <v>47</v>
      </c>
      <c r="C27" s="1029"/>
      <c r="D27" s="1029"/>
      <c r="E27" s="1029"/>
      <c r="F27" s="1029"/>
      <c r="G27" s="1029"/>
      <c r="H27" s="23" t="e">
        <f>H10+H15+H20</f>
        <v>#REF!</v>
      </c>
    </row>
    <row r="28" spans="1:10" ht="15.6">
      <c r="A28" s="21"/>
      <c r="B28" s="21"/>
      <c r="C28" s="5"/>
      <c r="D28" s="21"/>
      <c r="E28" s="6"/>
      <c r="F28" s="24"/>
      <c r="G28" s="24"/>
      <c r="H28" s="24"/>
    </row>
    <row r="29" spans="1:10" ht="15">
      <c r="A29" s="75" t="s">
        <v>179</v>
      </c>
      <c r="B29" s="75"/>
      <c r="C29" s="75"/>
      <c r="D29" s="7"/>
      <c r="E29" s="8"/>
      <c r="F29" s="8"/>
      <c r="G29" s="8"/>
      <c r="H29" s="9"/>
    </row>
    <row r="30" spans="1:10" ht="15">
      <c r="A30" s="75" t="s">
        <v>183</v>
      </c>
      <c r="B30" s="75"/>
      <c r="C30" s="75"/>
      <c r="D30" s="75"/>
      <c r="E30" s="10"/>
      <c r="F30" s="3"/>
      <c r="G30" s="3"/>
      <c r="H30" s="3"/>
    </row>
    <row r="31" spans="1:10" ht="26.25" customHeight="1">
      <c r="A31" s="1036" t="s">
        <v>182</v>
      </c>
      <c r="B31" s="1036"/>
      <c r="C31" s="1036"/>
      <c r="D31" s="1036"/>
      <c r="E31" s="1036"/>
      <c r="F31" s="8"/>
      <c r="G31" s="8"/>
      <c r="H31" s="9"/>
    </row>
    <row r="32" spans="1:10" ht="15">
      <c r="A32" s="75" t="s">
        <v>184</v>
      </c>
      <c r="B32" s="75"/>
      <c r="C32" s="75"/>
      <c r="D32" s="75"/>
      <c r="E32" s="10"/>
      <c r="F32" s="3"/>
      <c r="G32" s="3"/>
      <c r="H32" s="3"/>
    </row>
  </sheetData>
  <mergeCells count="15">
    <mergeCell ref="A6:C6"/>
    <mergeCell ref="A1:H1"/>
    <mergeCell ref="A2:H2"/>
    <mergeCell ref="A3:H3"/>
    <mergeCell ref="A4:H4"/>
    <mergeCell ref="A5:C5"/>
    <mergeCell ref="B27:G27"/>
    <mergeCell ref="A8:C9"/>
    <mergeCell ref="A31:E31"/>
    <mergeCell ref="A18:C18"/>
    <mergeCell ref="A21:C21"/>
    <mergeCell ref="A22:C22"/>
    <mergeCell ref="D8:D9"/>
    <mergeCell ref="E8:E9"/>
    <mergeCell ref="F8:H8"/>
  </mergeCells>
  <printOptions horizontalCentered="1"/>
  <pageMargins left="0.9055118110236221" right="0.51181102362204722" top="1.1811023622047245" bottom="0.78740157480314965" header="0.31496062992125984" footer="0.31496062992125984"/>
  <pageSetup paperSize="9" scale="94" orientation="portrait"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J55"/>
  <sheetViews>
    <sheetView view="pageBreakPreview" topLeftCell="A40" zoomScale="80" zoomScaleNormal="85" zoomScaleSheetLayoutView="80" workbookViewId="0">
      <selection activeCell="I51" sqref="I51"/>
    </sheetView>
  </sheetViews>
  <sheetFormatPr defaultRowHeight="15.6"/>
  <cols>
    <col min="1" max="1" width="25.6640625" style="224" customWidth="1"/>
    <col min="2" max="2" width="25.6640625" style="676" customWidth="1"/>
    <col min="3" max="3" width="15.6640625" style="676" customWidth="1"/>
    <col min="4" max="6" width="15.6640625" style="224" customWidth="1"/>
    <col min="7" max="7" width="15.6640625" style="676" customWidth="1"/>
    <col min="8" max="8" width="18.88671875" style="677" customWidth="1"/>
    <col min="9" max="9" width="15.109375" customWidth="1"/>
    <col min="10" max="10" width="15.6640625" style="676" customWidth="1"/>
    <col min="256" max="257" width="25.6640625" customWidth="1"/>
    <col min="258" max="263" width="15.6640625" customWidth="1"/>
    <col min="264" max="264" width="18.88671875" customWidth="1"/>
    <col min="512" max="513" width="25.6640625" customWidth="1"/>
    <col min="514" max="519" width="15.6640625" customWidth="1"/>
    <col min="520" max="520" width="18.88671875" customWidth="1"/>
    <col min="768" max="769" width="25.6640625" customWidth="1"/>
    <col min="770" max="775" width="15.6640625" customWidth="1"/>
    <col min="776" max="776" width="18.88671875" customWidth="1"/>
    <col min="1024" max="1025" width="25.6640625" customWidth="1"/>
    <col min="1026" max="1031" width="15.6640625" customWidth="1"/>
    <col min="1032" max="1032" width="18.88671875" customWidth="1"/>
    <col min="1280" max="1281" width="25.6640625" customWidth="1"/>
    <col min="1282" max="1287" width="15.6640625" customWidth="1"/>
    <col min="1288" max="1288" width="18.88671875" customWidth="1"/>
    <col min="1536" max="1537" width="25.6640625" customWidth="1"/>
    <col min="1538" max="1543" width="15.6640625" customWidth="1"/>
    <col min="1544" max="1544" width="18.88671875" customWidth="1"/>
    <col min="1792" max="1793" width="25.6640625" customWidth="1"/>
    <col min="1794" max="1799" width="15.6640625" customWidth="1"/>
    <col min="1800" max="1800" width="18.88671875" customWidth="1"/>
    <col min="2048" max="2049" width="25.6640625" customWidth="1"/>
    <col min="2050" max="2055" width="15.6640625" customWidth="1"/>
    <col min="2056" max="2056" width="18.88671875" customWidth="1"/>
    <col min="2304" max="2305" width="25.6640625" customWidth="1"/>
    <col min="2306" max="2311" width="15.6640625" customWidth="1"/>
    <col min="2312" max="2312" width="18.88671875" customWidth="1"/>
    <col min="2560" max="2561" width="25.6640625" customWidth="1"/>
    <col min="2562" max="2567" width="15.6640625" customWidth="1"/>
    <col min="2568" max="2568" width="18.88671875" customWidth="1"/>
    <col min="2816" max="2817" width="25.6640625" customWidth="1"/>
    <col min="2818" max="2823" width="15.6640625" customWidth="1"/>
    <col min="2824" max="2824" width="18.88671875" customWidth="1"/>
    <col min="3072" max="3073" width="25.6640625" customWidth="1"/>
    <col min="3074" max="3079" width="15.6640625" customWidth="1"/>
    <col min="3080" max="3080" width="18.88671875" customWidth="1"/>
    <col min="3328" max="3329" width="25.6640625" customWidth="1"/>
    <col min="3330" max="3335" width="15.6640625" customWidth="1"/>
    <col min="3336" max="3336" width="18.88671875" customWidth="1"/>
    <col min="3584" max="3585" width="25.6640625" customWidth="1"/>
    <col min="3586" max="3591" width="15.6640625" customWidth="1"/>
    <col min="3592" max="3592" width="18.88671875" customWidth="1"/>
    <col min="3840" max="3841" width="25.6640625" customWidth="1"/>
    <col min="3842" max="3847" width="15.6640625" customWidth="1"/>
    <col min="3848" max="3848" width="18.88671875" customWidth="1"/>
    <col min="4096" max="4097" width="25.6640625" customWidth="1"/>
    <col min="4098" max="4103" width="15.6640625" customWidth="1"/>
    <col min="4104" max="4104" width="18.88671875" customWidth="1"/>
    <col min="4352" max="4353" width="25.6640625" customWidth="1"/>
    <col min="4354" max="4359" width="15.6640625" customWidth="1"/>
    <col min="4360" max="4360" width="18.88671875" customWidth="1"/>
    <col min="4608" max="4609" width="25.6640625" customWidth="1"/>
    <col min="4610" max="4615" width="15.6640625" customWidth="1"/>
    <col min="4616" max="4616" width="18.88671875" customWidth="1"/>
    <col min="4864" max="4865" width="25.6640625" customWidth="1"/>
    <col min="4866" max="4871" width="15.6640625" customWidth="1"/>
    <col min="4872" max="4872" width="18.88671875" customWidth="1"/>
    <col min="5120" max="5121" width="25.6640625" customWidth="1"/>
    <col min="5122" max="5127" width="15.6640625" customWidth="1"/>
    <col min="5128" max="5128" width="18.88671875" customWidth="1"/>
    <col min="5376" max="5377" width="25.6640625" customWidth="1"/>
    <col min="5378" max="5383" width="15.6640625" customWidth="1"/>
    <col min="5384" max="5384" width="18.88671875" customWidth="1"/>
    <col min="5632" max="5633" width="25.6640625" customWidth="1"/>
    <col min="5634" max="5639" width="15.6640625" customWidth="1"/>
    <col min="5640" max="5640" width="18.88671875" customWidth="1"/>
    <col min="5888" max="5889" width="25.6640625" customWidth="1"/>
    <col min="5890" max="5895" width="15.6640625" customWidth="1"/>
    <col min="5896" max="5896" width="18.88671875" customWidth="1"/>
    <col min="6144" max="6145" width="25.6640625" customWidth="1"/>
    <col min="6146" max="6151" width="15.6640625" customWidth="1"/>
    <col min="6152" max="6152" width="18.88671875" customWidth="1"/>
    <col min="6400" max="6401" width="25.6640625" customWidth="1"/>
    <col min="6402" max="6407" width="15.6640625" customWidth="1"/>
    <col min="6408" max="6408" width="18.88671875" customWidth="1"/>
    <col min="6656" max="6657" width="25.6640625" customWidth="1"/>
    <col min="6658" max="6663" width="15.6640625" customWidth="1"/>
    <col min="6664" max="6664" width="18.88671875" customWidth="1"/>
    <col min="6912" max="6913" width="25.6640625" customWidth="1"/>
    <col min="6914" max="6919" width="15.6640625" customWidth="1"/>
    <col min="6920" max="6920" width="18.88671875" customWidth="1"/>
    <col min="7168" max="7169" width="25.6640625" customWidth="1"/>
    <col min="7170" max="7175" width="15.6640625" customWidth="1"/>
    <col min="7176" max="7176" width="18.88671875" customWidth="1"/>
    <col min="7424" max="7425" width="25.6640625" customWidth="1"/>
    <col min="7426" max="7431" width="15.6640625" customWidth="1"/>
    <col min="7432" max="7432" width="18.88671875" customWidth="1"/>
    <col min="7680" max="7681" width="25.6640625" customWidth="1"/>
    <col min="7682" max="7687" width="15.6640625" customWidth="1"/>
    <col min="7688" max="7688" width="18.88671875" customWidth="1"/>
    <col min="7936" max="7937" width="25.6640625" customWidth="1"/>
    <col min="7938" max="7943" width="15.6640625" customWidth="1"/>
    <col min="7944" max="7944" width="18.88671875" customWidth="1"/>
    <col min="8192" max="8193" width="25.6640625" customWidth="1"/>
    <col min="8194" max="8199" width="15.6640625" customWidth="1"/>
    <col min="8200" max="8200" width="18.88671875" customWidth="1"/>
    <col min="8448" max="8449" width="25.6640625" customWidth="1"/>
    <col min="8450" max="8455" width="15.6640625" customWidth="1"/>
    <col min="8456" max="8456" width="18.88671875" customWidth="1"/>
    <col min="8704" max="8705" width="25.6640625" customWidth="1"/>
    <col min="8706" max="8711" width="15.6640625" customWidth="1"/>
    <col min="8712" max="8712" width="18.88671875" customWidth="1"/>
    <col min="8960" max="8961" width="25.6640625" customWidth="1"/>
    <col min="8962" max="8967" width="15.6640625" customWidth="1"/>
    <col min="8968" max="8968" width="18.88671875" customWidth="1"/>
    <col min="9216" max="9217" width="25.6640625" customWidth="1"/>
    <col min="9218" max="9223" width="15.6640625" customWidth="1"/>
    <col min="9224" max="9224" width="18.88671875" customWidth="1"/>
    <col min="9472" max="9473" width="25.6640625" customWidth="1"/>
    <col min="9474" max="9479" width="15.6640625" customWidth="1"/>
    <col min="9480" max="9480" width="18.88671875" customWidth="1"/>
    <col min="9728" max="9729" width="25.6640625" customWidth="1"/>
    <col min="9730" max="9735" width="15.6640625" customWidth="1"/>
    <col min="9736" max="9736" width="18.88671875" customWidth="1"/>
    <col min="9984" max="9985" width="25.6640625" customWidth="1"/>
    <col min="9986" max="9991" width="15.6640625" customWidth="1"/>
    <col min="9992" max="9992" width="18.88671875" customWidth="1"/>
    <col min="10240" max="10241" width="25.6640625" customWidth="1"/>
    <col min="10242" max="10247" width="15.6640625" customWidth="1"/>
    <col min="10248" max="10248" width="18.88671875" customWidth="1"/>
    <col min="10496" max="10497" width="25.6640625" customWidth="1"/>
    <col min="10498" max="10503" width="15.6640625" customWidth="1"/>
    <col min="10504" max="10504" width="18.88671875" customWidth="1"/>
    <col min="10752" max="10753" width="25.6640625" customWidth="1"/>
    <col min="10754" max="10759" width="15.6640625" customWidth="1"/>
    <col min="10760" max="10760" width="18.88671875" customWidth="1"/>
    <col min="11008" max="11009" width="25.6640625" customWidth="1"/>
    <col min="11010" max="11015" width="15.6640625" customWidth="1"/>
    <col min="11016" max="11016" width="18.88671875" customWidth="1"/>
    <col min="11264" max="11265" width="25.6640625" customWidth="1"/>
    <col min="11266" max="11271" width="15.6640625" customWidth="1"/>
    <col min="11272" max="11272" width="18.88671875" customWidth="1"/>
    <col min="11520" max="11521" width="25.6640625" customWidth="1"/>
    <col min="11522" max="11527" width="15.6640625" customWidth="1"/>
    <col min="11528" max="11528" width="18.88671875" customWidth="1"/>
    <col min="11776" max="11777" width="25.6640625" customWidth="1"/>
    <col min="11778" max="11783" width="15.6640625" customWidth="1"/>
    <col min="11784" max="11784" width="18.88671875" customWidth="1"/>
    <col min="12032" max="12033" width="25.6640625" customWidth="1"/>
    <col min="12034" max="12039" width="15.6640625" customWidth="1"/>
    <col min="12040" max="12040" width="18.88671875" customWidth="1"/>
    <col min="12288" max="12289" width="25.6640625" customWidth="1"/>
    <col min="12290" max="12295" width="15.6640625" customWidth="1"/>
    <col min="12296" max="12296" width="18.88671875" customWidth="1"/>
    <col min="12544" max="12545" width="25.6640625" customWidth="1"/>
    <col min="12546" max="12551" width="15.6640625" customWidth="1"/>
    <col min="12552" max="12552" width="18.88671875" customWidth="1"/>
    <col min="12800" max="12801" width="25.6640625" customWidth="1"/>
    <col min="12802" max="12807" width="15.6640625" customWidth="1"/>
    <col min="12808" max="12808" width="18.88671875" customWidth="1"/>
    <col min="13056" max="13057" width="25.6640625" customWidth="1"/>
    <col min="13058" max="13063" width="15.6640625" customWidth="1"/>
    <col min="13064" max="13064" width="18.88671875" customWidth="1"/>
    <col min="13312" max="13313" width="25.6640625" customWidth="1"/>
    <col min="13314" max="13319" width="15.6640625" customWidth="1"/>
    <col min="13320" max="13320" width="18.88671875" customWidth="1"/>
    <col min="13568" max="13569" width="25.6640625" customWidth="1"/>
    <col min="13570" max="13575" width="15.6640625" customWidth="1"/>
    <col min="13576" max="13576" width="18.88671875" customWidth="1"/>
    <col min="13824" max="13825" width="25.6640625" customWidth="1"/>
    <col min="13826" max="13831" width="15.6640625" customWidth="1"/>
    <col min="13832" max="13832" width="18.88671875" customWidth="1"/>
    <col min="14080" max="14081" width="25.6640625" customWidth="1"/>
    <col min="14082" max="14087" width="15.6640625" customWidth="1"/>
    <col min="14088" max="14088" width="18.88671875" customWidth="1"/>
    <col min="14336" max="14337" width="25.6640625" customWidth="1"/>
    <col min="14338" max="14343" width="15.6640625" customWidth="1"/>
    <col min="14344" max="14344" width="18.88671875" customWidth="1"/>
    <col min="14592" max="14593" width="25.6640625" customWidth="1"/>
    <col min="14594" max="14599" width="15.6640625" customWidth="1"/>
    <col min="14600" max="14600" width="18.88671875" customWidth="1"/>
    <col min="14848" max="14849" width="25.6640625" customWidth="1"/>
    <col min="14850" max="14855" width="15.6640625" customWidth="1"/>
    <col min="14856" max="14856" width="18.88671875" customWidth="1"/>
    <col min="15104" max="15105" width="25.6640625" customWidth="1"/>
    <col min="15106" max="15111" width="15.6640625" customWidth="1"/>
    <col min="15112" max="15112" width="18.88671875" customWidth="1"/>
    <col min="15360" max="15361" width="25.6640625" customWidth="1"/>
    <col min="15362" max="15367" width="15.6640625" customWidth="1"/>
    <col min="15368" max="15368" width="18.88671875" customWidth="1"/>
    <col min="15616" max="15617" width="25.6640625" customWidth="1"/>
    <col min="15618" max="15623" width="15.6640625" customWidth="1"/>
    <col min="15624" max="15624" width="18.88671875" customWidth="1"/>
    <col min="15872" max="15873" width="25.6640625" customWidth="1"/>
    <col min="15874" max="15879" width="15.6640625" customWidth="1"/>
    <col min="15880" max="15880" width="18.88671875" customWidth="1"/>
    <col min="16128" max="16129" width="25.6640625" customWidth="1"/>
    <col min="16130" max="16135" width="15.6640625" customWidth="1"/>
    <col min="16136" max="16136" width="18.88671875" customWidth="1"/>
  </cols>
  <sheetData>
    <row r="1" spans="1:10" s="216" customFormat="1" ht="19.5" customHeight="1">
      <c r="A1" s="1056" t="s">
        <v>806</v>
      </c>
      <c r="B1" s="1056"/>
      <c r="C1" s="1056"/>
      <c r="D1" s="1056"/>
      <c r="E1" s="1056"/>
      <c r="F1" s="1056"/>
      <c r="G1" s="1056"/>
      <c r="H1" s="1056"/>
    </row>
    <row r="2" spans="1:10" s="216" customFormat="1" ht="19.5" customHeight="1">
      <c r="A2" s="1056" t="s">
        <v>1001</v>
      </c>
      <c r="B2" s="1056"/>
      <c r="C2" s="1056"/>
      <c r="D2" s="1056"/>
      <c r="E2" s="1056"/>
      <c r="F2" s="1056"/>
      <c r="G2" s="1056"/>
      <c r="H2" s="1056"/>
    </row>
    <row r="3" spans="1:10" s="216" customFormat="1" ht="39.75" customHeight="1">
      <c r="A3" s="1057" t="s">
        <v>1002</v>
      </c>
      <c r="B3" s="1057"/>
      <c r="C3" s="1057"/>
      <c r="D3" s="1057"/>
      <c r="E3" s="1057"/>
      <c r="F3" s="1057"/>
      <c r="G3" s="1057"/>
      <c r="H3" s="1056"/>
    </row>
    <row r="4" spans="1:10" s="216" customFormat="1" ht="19.5" customHeight="1">
      <c r="A4" s="1058" t="s">
        <v>817</v>
      </c>
      <c r="B4" s="1058"/>
      <c r="C4" s="1058"/>
      <c r="D4" s="1058"/>
      <c r="E4" s="1058"/>
      <c r="F4" s="1058"/>
      <c r="G4" s="1058"/>
      <c r="H4" s="1058"/>
    </row>
    <row r="5" spans="1:10" s="216" customFormat="1" ht="19.5" customHeight="1">
      <c r="A5" s="1059" t="s">
        <v>807</v>
      </c>
      <c r="B5" s="1060"/>
      <c r="C5" s="1060"/>
      <c r="D5" s="1060"/>
      <c r="E5" s="1060"/>
      <c r="F5" s="1060"/>
      <c r="G5" s="1060"/>
      <c r="H5" s="1061"/>
    </row>
    <row r="6" spans="1:10">
      <c r="A6" s="1049"/>
      <c r="B6" s="1049"/>
      <c r="C6" s="1049"/>
      <c r="D6" s="1049"/>
      <c r="E6" s="1049"/>
      <c r="F6" s="1049"/>
      <c r="G6" s="1049"/>
      <c r="H6" s="1049"/>
      <c r="J6"/>
    </row>
    <row r="7" spans="1:10" ht="33" customHeight="1">
      <c r="A7" s="1050" t="s">
        <v>1003</v>
      </c>
      <c r="B7" s="1051"/>
      <c r="C7" s="1051"/>
      <c r="D7" s="1051"/>
      <c r="E7" s="1051"/>
      <c r="F7" s="1051"/>
      <c r="G7" s="1051"/>
      <c r="H7" s="1052"/>
      <c r="J7"/>
    </row>
    <row r="8" spans="1:10" ht="31.2">
      <c r="A8" s="658" t="s">
        <v>94</v>
      </c>
      <c r="B8" s="659" t="s">
        <v>808</v>
      </c>
      <c r="C8" s="659" t="s">
        <v>809</v>
      </c>
      <c r="D8" s="660" t="s">
        <v>96</v>
      </c>
      <c r="E8" s="658" t="s">
        <v>97</v>
      </c>
      <c r="F8" s="661" t="s">
        <v>100</v>
      </c>
      <c r="G8" s="660" t="s">
        <v>810</v>
      </c>
      <c r="H8" s="662" t="s">
        <v>811</v>
      </c>
      <c r="J8"/>
    </row>
    <row r="9" spans="1:10">
      <c r="A9" s="663" t="s">
        <v>103</v>
      </c>
      <c r="B9" s="664">
        <v>0.2</v>
      </c>
      <c r="C9" s="665">
        <f>'RESUMO TRECHOS'!D17</f>
        <v>9.36</v>
      </c>
      <c r="D9" s="666">
        <v>0.2</v>
      </c>
      <c r="E9" s="667">
        <f>C9-B9</f>
        <v>9.16</v>
      </c>
      <c r="F9" s="669">
        <f>ROUND((((D9*D9+E9*E9)/(2*(D9+E9))))+G9,2)</f>
        <v>4.68</v>
      </c>
      <c r="G9" s="669">
        <v>0.2</v>
      </c>
      <c r="H9" s="668">
        <f>(D9+E9)</f>
        <v>9.36</v>
      </c>
      <c r="J9"/>
    </row>
    <row r="10" spans="1:10">
      <c r="A10" s="670" t="s">
        <v>465</v>
      </c>
      <c r="B10" s="671">
        <v>1</v>
      </c>
      <c r="C10" s="672"/>
      <c r="D10" s="673"/>
      <c r="E10" s="663"/>
      <c r="F10" s="674"/>
      <c r="G10" s="669"/>
      <c r="H10" s="668"/>
      <c r="J10"/>
    </row>
    <row r="11" spans="1:10">
      <c r="A11" s="670"/>
      <c r="B11" s="671"/>
      <c r="C11" s="660" t="s">
        <v>224</v>
      </c>
      <c r="D11" s="679">
        <f>TRUNC((((D9*D9)+(E9*E9))/(2*(D9+E9)))+G9,2)</f>
        <v>4.68</v>
      </c>
      <c r="E11" s="663"/>
      <c r="F11" s="674"/>
      <c r="G11" s="675" t="s">
        <v>212</v>
      </c>
      <c r="H11" s="668">
        <f>SUM(H9:H10)</f>
        <v>9.36</v>
      </c>
      <c r="J11"/>
    </row>
    <row r="12" spans="1:10">
      <c r="A12" s="1048"/>
      <c r="B12" s="1048"/>
      <c r="C12" s="1048"/>
      <c r="D12" s="1048"/>
      <c r="E12" s="1048"/>
      <c r="F12" s="1048"/>
      <c r="G12" s="1048"/>
      <c r="H12" s="1048"/>
      <c r="J12"/>
    </row>
    <row r="13" spans="1:10">
      <c r="J13"/>
    </row>
    <row r="14" spans="1:10" ht="36" customHeight="1">
      <c r="A14" s="1050" t="s">
        <v>1004</v>
      </c>
      <c r="B14" s="1051"/>
      <c r="C14" s="1051"/>
      <c r="D14" s="1051"/>
      <c r="E14" s="1051"/>
      <c r="F14" s="1051"/>
      <c r="G14" s="1051"/>
      <c r="H14" s="1052"/>
      <c r="J14"/>
    </row>
    <row r="15" spans="1:10" ht="31.2">
      <c r="A15" s="658" t="s">
        <v>812</v>
      </c>
      <c r="B15" s="659" t="s">
        <v>813</v>
      </c>
      <c r="C15" s="659" t="s">
        <v>809</v>
      </c>
      <c r="D15" s="660" t="s">
        <v>96</v>
      </c>
      <c r="E15" s="658" t="s">
        <v>97</v>
      </c>
      <c r="F15" s="658" t="s">
        <v>100</v>
      </c>
      <c r="G15" s="659" t="s">
        <v>810</v>
      </c>
      <c r="H15" s="662" t="s">
        <v>811</v>
      </c>
      <c r="J15"/>
    </row>
    <row r="16" spans="1:10">
      <c r="A16" s="663" t="s">
        <v>210</v>
      </c>
      <c r="B16" s="664">
        <v>6.49</v>
      </c>
      <c r="C16" s="665">
        <f>'RESUMO TRECHOS'!D17</f>
        <v>9.36</v>
      </c>
      <c r="D16" s="666">
        <v>6.49</v>
      </c>
      <c r="E16" s="667">
        <f>C16-B16</f>
        <v>2.8699999999999992</v>
      </c>
      <c r="F16" s="669">
        <f>ROUND((((D16*D16+E16*E16)/(2*(D16+E16))))+G16,2)</f>
        <v>2.79</v>
      </c>
      <c r="G16" s="669">
        <v>0.1</v>
      </c>
      <c r="H16" s="668">
        <f>(D16+E16)</f>
        <v>9.36</v>
      </c>
      <c r="J16"/>
    </row>
    <row r="17" spans="1:10">
      <c r="A17" s="670" t="s">
        <v>105</v>
      </c>
      <c r="B17" s="671">
        <v>1</v>
      </c>
      <c r="C17" s="672"/>
      <c r="D17" s="673"/>
      <c r="E17" s="663"/>
      <c r="F17" s="674"/>
      <c r="G17" s="669"/>
      <c r="H17" s="668"/>
      <c r="J17"/>
    </row>
    <row r="18" spans="1:10">
      <c r="A18" s="678"/>
      <c r="B18" s="669"/>
      <c r="C18" s="660" t="s">
        <v>224</v>
      </c>
      <c r="D18" s="679">
        <f>TRUNC((((D16*D16)+(E16*E16))/(2*(D16+E16)))+G16,2)</f>
        <v>2.79</v>
      </c>
      <c r="E18" s="678"/>
      <c r="F18" s="678"/>
      <c r="G18" s="675" t="s">
        <v>212</v>
      </c>
      <c r="H18" s="668">
        <f>SUM(H16:H17)</f>
        <v>9.36</v>
      </c>
      <c r="J18"/>
    </row>
    <row r="19" spans="1:10" ht="46.5" customHeight="1"/>
    <row r="20" spans="1:10" ht="27" customHeight="1">
      <c r="A20" s="1053" t="s">
        <v>1005</v>
      </c>
      <c r="B20" s="1054"/>
      <c r="C20" s="1054"/>
      <c r="D20" s="1054"/>
      <c r="E20" s="1054"/>
      <c r="F20" s="1054"/>
      <c r="G20" s="1054"/>
      <c r="H20" s="1055"/>
    </row>
    <row r="21" spans="1:10" ht="31.2">
      <c r="A21" s="658" t="s">
        <v>94</v>
      </c>
      <c r="B21" s="659" t="s">
        <v>808</v>
      </c>
      <c r="C21" s="659" t="s">
        <v>809</v>
      </c>
      <c r="D21" s="660" t="s">
        <v>96</v>
      </c>
      <c r="E21" s="658" t="s">
        <v>97</v>
      </c>
      <c r="F21" s="661" t="s">
        <v>100</v>
      </c>
      <c r="G21" s="660" t="s">
        <v>810</v>
      </c>
      <c r="H21" s="662" t="s">
        <v>811</v>
      </c>
    </row>
    <row r="22" spans="1:10">
      <c r="A22" s="663" t="s">
        <v>103</v>
      </c>
      <c r="B22" s="664">
        <v>0</v>
      </c>
      <c r="C22" s="665">
        <f>'RESUMO TRECHOS'!D18</f>
        <v>8.0500000000000007</v>
      </c>
      <c r="D22" s="666">
        <f>B22</f>
        <v>0</v>
      </c>
      <c r="E22" s="667">
        <v>8.0500000000000007</v>
      </c>
      <c r="F22" s="668">
        <f>ROUND((C22/2)+G22,2)</f>
        <v>7.13</v>
      </c>
      <c r="G22" s="669">
        <v>3.1</v>
      </c>
      <c r="H22" s="668">
        <f>C22</f>
        <v>8.0500000000000007</v>
      </c>
    </row>
    <row r="23" spans="1:10">
      <c r="A23" s="670" t="s">
        <v>465</v>
      </c>
      <c r="B23" s="671">
        <v>1</v>
      </c>
      <c r="C23" s="672"/>
      <c r="D23" s="673"/>
      <c r="E23" s="663"/>
      <c r="F23" s="674"/>
      <c r="G23" s="669"/>
      <c r="H23" s="668"/>
    </row>
    <row r="24" spans="1:10">
      <c r="A24" s="670"/>
      <c r="B24" s="671"/>
      <c r="C24" s="660" t="s">
        <v>224</v>
      </c>
      <c r="D24" s="675">
        <f>F22</f>
        <v>7.13</v>
      </c>
      <c r="E24" s="663"/>
      <c r="F24" s="674"/>
      <c r="G24" s="675" t="s">
        <v>212</v>
      </c>
      <c r="H24" s="668">
        <f>SUM(H22:H23)</f>
        <v>8.0500000000000007</v>
      </c>
    </row>
    <row r="25" spans="1:10">
      <c r="A25" s="1048"/>
      <c r="B25" s="1048"/>
      <c r="C25" s="1048"/>
      <c r="D25" s="1048"/>
      <c r="E25" s="1048"/>
      <c r="F25" s="1048"/>
      <c r="G25" s="1048"/>
      <c r="H25" s="1048"/>
    </row>
    <row r="27" spans="1:10" ht="25.5" customHeight="1">
      <c r="A27" s="1053" t="s">
        <v>1006</v>
      </c>
      <c r="B27" s="1054"/>
      <c r="C27" s="1054"/>
      <c r="D27" s="1054"/>
      <c r="E27" s="1054"/>
      <c r="F27" s="1054"/>
      <c r="G27" s="1054"/>
      <c r="H27" s="1055"/>
    </row>
    <row r="28" spans="1:10" ht="31.2">
      <c r="A28" s="658" t="s">
        <v>812</v>
      </c>
      <c r="B28" s="659" t="s">
        <v>813</v>
      </c>
      <c r="C28" s="659" t="s">
        <v>809</v>
      </c>
      <c r="D28" s="660" t="s">
        <v>96</v>
      </c>
      <c r="E28" s="658" t="s">
        <v>97</v>
      </c>
      <c r="F28" s="658" t="s">
        <v>100</v>
      </c>
      <c r="G28" s="659" t="s">
        <v>810</v>
      </c>
      <c r="H28" s="662" t="s">
        <v>811</v>
      </c>
    </row>
    <row r="29" spans="1:10">
      <c r="A29" s="663" t="s">
        <v>210</v>
      </c>
      <c r="B29" s="664">
        <v>3.8</v>
      </c>
      <c r="C29" s="665">
        <f>'RESUMO TRECHOS'!D18</f>
        <v>8.0500000000000007</v>
      </c>
      <c r="D29" s="666">
        <v>3.8</v>
      </c>
      <c r="E29" s="667">
        <v>4.25</v>
      </c>
      <c r="F29" s="675">
        <f>((((D29*D29)+(E29*E29))/(2*(D29+E29)))+G29)</f>
        <v>2.1187888198757761</v>
      </c>
      <c r="G29" s="669">
        <v>0.1</v>
      </c>
      <c r="H29" s="668">
        <f>C29</f>
        <v>8.0500000000000007</v>
      </c>
    </row>
    <row r="30" spans="1:10">
      <c r="A30" s="670" t="s">
        <v>105</v>
      </c>
      <c r="B30" s="671">
        <v>1</v>
      </c>
      <c r="C30" s="672"/>
      <c r="D30" s="673"/>
      <c r="E30" s="663"/>
      <c r="F30" s="674"/>
      <c r="G30" s="669"/>
      <c r="H30" s="668"/>
    </row>
    <row r="31" spans="1:10">
      <c r="A31" s="678"/>
      <c r="B31" s="669"/>
      <c r="C31" s="660" t="s">
        <v>224</v>
      </c>
      <c r="D31" s="675">
        <f>F29</f>
        <v>2.1187888198757761</v>
      </c>
      <c r="E31" s="678"/>
      <c r="F31" s="678"/>
      <c r="G31" s="675" t="s">
        <v>212</v>
      </c>
      <c r="H31" s="668">
        <f>SUM(H29:H30)</f>
        <v>8.0500000000000007</v>
      </c>
    </row>
    <row r="33" spans="1:8" ht="25.5" customHeight="1">
      <c r="A33" s="1062" t="s">
        <v>1007</v>
      </c>
      <c r="B33" s="1063"/>
      <c r="C33" s="1063"/>
      <c r="D33" s="1063"/>
      <c r="E33" s="1063"/>
      <c r="F33" s="1063"/>
      <c r="G33" s="1063"/>
      <c r="H33" s="1064"/>
    </row>
    <row r="34" spans="1:8" ht="31.2">
      <c r="A34" s="658" t="s">
        <v>812</v>
      </c>
      <c r="B34" s="659" t="s">
        <v>813</v>
      </c>
      <c r="C34" s="659" t="s">
        <v>809</v>
      </c>
      <c r="D34" s="660" t="s">
        <v>96</v>
      </c>
      <c r="E34" s="658" t="s">
        <v>97</v>
      </c>
      <c r="F34" s="658" t="s">
        <v>100</v>
      </c>
      <c r="G34" s="659" t="s">
        <v>810</v>
      </c>
      <c r="H34" s="662" t="s">
        <v>811</v>
      </c>
    </row>
    <row r="35" spans="1:8">
      <c r="A35" s="663" t="s">
        <v>210</v>
      </c>
      <c r="B35" s="664">
        <v>0.1</v>
      </c>
      <c r="C35" s="665">
        <v>10</v>
      </c>
      <c r="D35" s="666">
        <v>0.1</v>
      </c>
      <c r="E35" s="667">
        <f>C35-B35</f>
        <v>9.9</v>
      </c>
      <c r="F35" s="668">
        <f>D37</f>
        <v>5.0999999999999996</v>
      </c>
      <c r="G35" s="669">
        <v>0.2</v>
      </c>
      <c r="H35" s="668">
        <f>(D35+E35)</f>
        <v>10</v>
      </c>
    </row>
    <row r="36" spans="1:8">
      <c r="A36" s="670" t="s">
        <v>105</v>
      </c>
      <c r="B36" s="671">
        <v>1</v>
      </c>
      <c r="C36" s="672"/>
      <c r="D36" s="673"/>
      <c r="E36" s="663"/>
      <c r="F36" s="674"/>
      <c r="G36" s="669"/>
      <c r="H36" s="668"/>
    </row>
    <row r="37" spans="1:8">
      <c r="A37" s="678"/>
      <c r="B37" s="669"/>
      <c r="C37" s="660" t="s">
        <v>224</v>
      </c>
      <c r="D37" s="679">
        <f>TRUNC((((D35*D35)+(E35*E35))/(2*(D35+E35)))+G35,2)</f>
        <v>5.0999999999999996</v>
      </c>
      <c r="E37" s="678"/>
      <c r="F37" s="678"/>
      <c r="G37" s="675" t="s">
        <v>212</v>
      </c>
      <c r="H37" s="668">
        <f>SUM(H35:H36)</f>
        <v>10</v>
      </c>
    </row>
    <row r="39" spans="1:8" ht="25.5" customHeight="1">
      <c r="A39" s="1062" t="s">
        <v>1008</v>
      </c>
      <c r="B39" s="1063"/>
      <c r="C39" s="1063"/>
      <c r="D39" s="1063"/>
      <c r="E39" s="1063"/>
      <c r="F39" s="1063"/>
      <c r="G39" s="1063"/>
      <c r="H39" s="1064"/>
    </row>
    <row r="40" spans="1:8" ht="31.2">
      <c r="A40" s="658" t="s">
        <v>812</v>
      </c>
      <c r="B40" s="659" t="s">
        <v>813</v>
      </c>
      <c r="C40" s="659" t="s">
        <v>809</v>
      </c>
      <c r="D40" s="660" t="s">
        <v>96</v>
      </c>
      <c r="E40" s="658" t="s">
        <v>97</v>
      </c>
      <c r="F40" s="658" t="s">
        <v>100</v>
      </c>
      <c r="G40" s="659" t="s">
        <v>810</v>
      </c>
      <c r="H40" s="662" t="s">
        <v>811</v>
      </c>
    </row>
    <row r="41" spans="1:8">
      <c r="A41" s="663" t="s">
        <v>210</v>
      </c>
      <c r="B41" s="664">
        <v>8.6</v>
      </c>
      <c r="C41" s="665">
        <v>10</v>
      </c>
      <c r="D41" s="666">
        <v>8.6</v>
      </c>
      <c r="E41" s="667">
        <v>1.4</v>
      </c>
      <c r="F41" s="675">
        <f>((((D41*D41)+(E41*E41))/(2*(D41+E41)))+G41)</f>
        <v>3.8959999999999995</v>
      </c>
      <c r="G41" s="669">
        <v>0.1</v>
      </c>
      <c r="H41" s="668">
        <f>C41</f>
        <v>10</v>
      </c>
    </row>
    <row r="42" spans="1:8">
      <c r="A42" s="670" t="s">
        <v>105</v>
      </c>
      <c r="B42" s="671">
        <v>1</v>
      </c>
      <c r="C42" s="672"/>
      <c r="D42" s="673"/>
      <c r="E42" s="663"/>
      <c r="F42" s="674"/>
      <c r="G42" s="669"/>
      <c r="H42" s="668"/>
    </row>
    <row r="43" spans="1:8">
      <c r="A43" s="678"/>
      <c r="B43" s="669"/>
      <c r="C43" s="660" t="s">
        <v>224</v>
      </c>
      <c r="D43" s="675">
        <f>F41</f>
        <v>3.8959999999999995</v>
      </c>
      <c r="E43" s="678"/>
      <c r="F43" s="678"/>
      <c r="G43" s="675" t="s">
        <v>212</v>
      </c>
      <c r="H43" s="668">
        <f>SUM(H41:H42)</f>
        <v>10</v>
      </c>
    </row>
    <row r="45" spans="1:8" ht="25.5" customHeight="1">
      <c r="A45" s="1065" t="s">
        <v>1009</v>
      </c>
      <c r="B45" s="1066"/>
      <c r="C45" s="1066"/>
      <c r="D45" s="1066"/>
      <c r="E45" s="1066"/>
      <c r="F45" s="1066"/>
      <c r="G45" s="1066"/>
      <c r="H45" s="1067"/>
    </row>
    <row r="46" spans="1:8" ht="31.2">
      <c r="A46" s="658" t="s">
        <v>812</v>
      </c>
      <c r="B46" s="659" t="s">
        <v>813</v>
      </c>
      <c r="C46" s="659" t="s">
        <v>809</v>
      </c>
      <c r="D46" s="660" t="s">
        <v>96</v>
      </c>
      <c r="E46" s="658" t="s">
        <v>97</v>
      </c>
      <c r="F46" s="658" t="s">
        <v>100</v>
      </c>
      <c r="G46" s="659" t="s">
        <v>810</v>
      </c>
      <c r="H46" s="662" t="s">
        <v>811</v>
      </c>
    </row>
    <row r="47" spans="1:8">
      <c r="A47" s="663" t="s">
        <v>210</v>
      </c>
      <c r="B47" s="664">
        <v>0</v>
      </c>
      <c r="C47" s="665">
        <v>5</v>
      </c>
      <c r="D47" s="666">
        <f>B47</f>
        <v>0</v>
      </c>
      <c r="E47" s="667">
        <v>5</v>
      </c>
      <c r="F47" s="668">
        <f>ROUND((C47/2)+G47,2)</f>
        <v>3.4</v>
      </c>
      <c r="G47" s="669">
        <v>0.9</v>
      </c>
      <c r="H47" s="668">
        <f>C47</f>
        <v>5</v>
      </c>
    </row>
    <row r="48" spans="1:8">
      <c r="A48" s="670" t="s">
        <v>105</v>
      </c>
      <c r="B48" s="671">
        <v>1</v>
      </c>
      <c r="C48" s="672"/>
      <c r="D48" s="673"/>
      <c r="E48" s="663"/>
      <c r="F48" s="674"/>
      <c r="G48" s="669"/>
      <c r="H48" s="668"/>
    </row>
    <row r="49" spans="1:8">
      <c r="A49" s="678"/>
      <c r="B49" s="669"/>
      <c r="C49" s="660" t="s">
        <v>224</v>
      </c>
      <c r="D49" s="675">
        <f>TRUNC((C47/2)+G47,2)</f>
        <v>3.4</v>
      </c>
      <c r="E49" s="678"/>
      <c r="F49" s="678"/>
      <c r="G49" s="675" t="s">
        <v>212</v>
      </c>
      <c r="H49" s="668">
        <f>SUM(H47:H48)</f>
        <v>5</v>
      </c>
    </row>
    <row r="51" spans="1:8" ht="25.5" customHeight="1">
      <c r="A51" s="1065" t="s">
        <v>1010</v>
      </c>
      <c r="B51" s="1066"/>
      <c r="C51" s="1066"/>
      <c r="D51" s="1066"/>
      <c r="E51" s="1066"/>
      <c r="F51" s="1066"/>
      <c r="G51" s="1066"/>
      <c r="H51" s="1067"/>
    </row>
    <row r="52" spans="1:8" ht="31.2">
      <c r="A52" s="658" t="s">
        <v>812</v>
      </c>
      <c r="B52" s="659" t="s">
        <v>813</v>
      </c>
      <c r="C52" s="659" t="s">
        <v>809</v>
      </c>
      <c r="D52" s="660" t="s">
        <v>96</v>
      </c>
      <c r="E52" s="658" t="s">
        <v>97</v>
      </c>
      <c r="F52" s="658" t="s">
        <v>100</v>
      </c>
      <c r="G52" s="659" t="s">
        <v>810</v>
      </c>
      <c r="H52" s="662" t="s">
        <v>811</v>
      </c>
    </row>
    <row r="53" spans="1:8">
      <c r="A53" s="663" t="s">
        <v>210</v>
      </c>
      <c r="B53" s="664">
        <v>0</v>
      </c>
      <c r="C53" s="665">
        <v>5</v>
      </c>
      <c r="D53" s="666">
        <f>B53</f>
        <v>0</v>
      </c>
      <c r="E53" s="667">
        <v>5</v>
      </c>
      <c r="F53" s="668">
        <f>ROUND((C53/2)+G53,2)</f>
        <v>2.6</v>
      </c>
      <c r="G53" s="669">
        <v>0.1</v>
      </c>
      <c r="H53" s="668">
        <f>C53</f>
        <v>5</v>
      </c>
    </row>
    <row r="54" spans="1:8">
      <c r="A54" s="670" t="s">
        <v>105</v>
      </c>
      <c r="B54" s="671">
        <v>1</v>
      </c>
      <c r="C54" s="672"/>
      <c r="D54" s="673"/>
      <c r="E54" s="663"/>
      <c r="F54" s="674"/>
      <c r="G54" s="669"/>
      <c r="H54" s="668"/>
    </row>
    <row r="55" spans="1:8">
      <c r="A55" s="678"/>
      <c r="B55" s="669"/>
      <c r="C55" s="660" t="s">
        <v>224</v>
      </c>
      <c r="D55" s="675">
        <f>TRUNC((C53/2)+G53,2)</f>
        <v>2.6</v>
      </c>
      <c r="E55" s="678"/>
      <c r="F55" s="678"/>
      <c r="G55" s="675" t="s">
        <v>212</v>
      </c>
      <c r="H55" s="668">
        <f>SUM(H53:H54)</f>
        <v>5</v>
      </c>
    </row>
  </sheetData>
  <mergeCells count="16">
    <mergeCell ref="A33:H33"/>
    <mergeCell ref="A39:H39"/>
    <mergeCell ref="A45:H45"/>
    <mergeCell ref="A51:H51"/>
    <mergeCell ref="A27:H27"/>
    <mergeCell ref="A1:H1"/>
    <mergeCell ref="A2:H2"/>
    <mergeCell ref="A3:H3"/>
    <mergeCell ref="A4:H4"/>
    <mergeCell ref="A5:H5"/>
    <mergeCell ref="A25:H25"/>
    <mergeCell ref="A6:H6"/>
    <mergeCell ref="A7:H7"/>
    <mergeCell ref="A12:H12"/>
    <mergeCell ref="A14:H14"/>
    <mergeCell ref="A20:H20"/>
  </mergeCells>
  <printOptions horizontalCentered="1"/>
  <pageMargins left="0.51181102362204722" right="0.51181102362204722" top="1.9685039370078741" bottom="0.98425196850393704" header="0" footer="0"/>
  <pageSetup paperSize="9" scale="62" fitToHeight="0" orientation="portrait" r:id="rId1"/>
  <headerFooter>
    <oddHeader>&amp;C&amp;G</oddHead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44"/>
  <sheetViews>
    <sheetView showGridLines="0" view="pageBreakPreview" zoomScale="60" zoomScaleNormal="100" workbookViewId="0">
      <selection activeCell="A2" sqref="A2:J2"/>
    </sheetView>
  </sheetViews>
  <sheetFormatPr defaultColWidth="8.88671875" defaultRowHeight="15" customHeight="1"/>
  <cols>
    <col min="1" max="1" width="11.6640625" style="715" customWidth="1"/>
    <col min="2" max="2" width="7.6640625" style="715" customWidth="1"/>
    <col min="3" max="3" width="3.88671875" style="715" customWidth="1"/>
    <col min="4" max="4" width="7.6640625" style="715" customWidth="1"/>
    <col min="5" max="6" width="20.33203125" style="715" customWidth="1"/>
    <col min="7" max="10" width="16.5546875" style="715" customWidth="1"/>
    <col min="11" max="256" width="8.88671875" style="715"/>
    <col min="257" max="257" width="11.6640625" style="715" customWidth="1"/>
    <col min="258" max="258" width="7.6640625" style="715" customWidth="1"/>
    <col min="259" max="259" width="3.88671875" style="715" customWidth="1"/>
    <col min="260" max="260" width="7.6640625" style="715" customWidth="1"/>
    <col min="261" max="262" width="20.33203125" style="715" customWidth="1"/>
    <col min="263" max="266" width="16.5546875" style="715" customWidth="1"/>
    <col min="267" max="512" width="8.88671875" style="715"/>
    <col min="513" max="513" width="11.6640625" style="715" customWidth="1"/>
    <col min="514" max="514" width="7.6640625" style="715" customWidth="1"/>
    <col min="515" max="515" width="3.88671875" style="715" customWidth="1"/>
    <col min="516" max="516" width="7.6640625" style="715" customWidth="1"/>
    <col min="517" max="518" width="20.33203125" style="715" customWidth="1"/>
    <col min="519" max="522" width="16.5546875" style="715" customWidth="1"/>
    <col min="523" max="768" width="8.88671875" style="715"/>
    <col min="769" max="769" width="11.6640625" style="715" customWidth="1"/>
    <col min="770" max="770" width="7.6640625" style="715" customWidth="1"/>
    <col min="771" max="771" width="3.88671875" style="715" customWidth="1"/>
    <col min="772" max="772" width="7.6640625" style="715" customWidth="1"/>
    <col min="773" max="774" width="20.33203125" style="715" customWidth="1"/>
    <col min="775" max="778" width="16.5546875" style="715" customWidth="1"/>
    <col min="779" max="1024" width="8.88671875" style="715"/>
    <col min="1025" max="1025" width="11.6640625" style="715" customWidth="1"/>
    <col min="1026" max="1026" width="7.6640625" style="715" customWidth="1"/>
    <col min="1027" max="1027" width="3.88671875" style="715" customWidth="1"/>
    <col min="1028" max="1028" width="7.6640625" style="715" customWidth="1"/>
    <col min="1029" max="1030" width="20.33203125" style="715" customWidth="1"/>
    <col min="1031" max="1034" width="16.5546875" style="715" customWidth="1"/>
    <col min="1035" max="1280" width="8.88671875" style="715"/>
    <col min="1281" max="1281" width="11.6640625" style="715" customWidth="1"/>
    <col min="1282" max="1282" width="7.6640625" style="715" customWidth="1"/>
    <col min="1283" max="1283" width="3.88671875" style="715" customWidth="1"/>
    <col min="1284" max="1284" width="7.6640625" style="715" customWidth="1"/>
    <col min="1285" max="1286" width="20.33203125" style="715" customWidth="1"/>
    <col min="1287" max="1290" width="16.5546875" style="715" customWidth="1"/>
    <col min="1291" max="1536" width="8.88671875" style="715"/>
    <col min="1537" max="1537" width="11.6640625" style="715" customWidth="1"/>
    <col min="1538" max="1538" width="7.6640625" style="715" customWidth="1"/>
    <col min="1539" max="1539" width="3.88671875" style="715" customWidth="1"/>
    <col min="1540" max="1540" width="7.6640625" style="715" customWidth="1"/>
    <col min="1541" max="1542" width="20.33203125" style="715" customWidth="1"/>
    <col min="1543" max="1546" width="16.5546875" style="715" customWidth="1"/>
    <col min="1547" max="1792" width="8.88671875" style="715"/>
    <col min="1793" max="1793" width="11.6640625" style="715" customWidth="1"/>
    <col min="1794" max="1794" width="7.6640625" style="715" customWidth="1"/>
    <col min="1795" max="1795" width="3.88671875" style="715" customWidth="1"/>
    <col min="1796" max="1796" width="7.6640625" style="715" customWidth="1"/>
    <col min="1797" max="1798" width="20.33203125" style="715" customWidth="1"/>
    <col min="1799" max="1802" width="16.5546875" style="715" customWidth="1"/>
    <col min="1803" max="2048" width="8.88671875" style="715"/>
    <col min="2049" max="2049" width="11.6640625" style="715" customWidth="1"/>
    <col min="2050" max="2050" width="7.6640625" style="715" customWidth="1"/>
    <col min="2051" max="2051" width="3.88671875" style="715" customWidth="1"/>
    <col min="2052" max="2052" width="7.6640625" style="715" customWidth="1"/>
    <col min="2053" max="2054" width="20.33203125" style="715" customWidth="1"/>
    <col min="2055" max="2058" width="16.5546875" style="715" customWidth="1"/>
    <col min="2059" max="2304" width="8.88671875" style="715"/>
    <col min="2305" max="2305" width="11.6640625" style="715" customWidth="1"/>
    <col min="2306" max="2306" width="7.6640625" style="715" customWidth="1"/>
    <col min="2307" max="2307" width="3.88671875" style="715" customWidth="1"/>
    <col min="2308" max="2308" width="7.6640625" style="715" customWidth="1"/>
    <col min="2309" max="2310" width="20.33203125" style="715" customWidth="1"/>
    <col min="2311" max="2314" width="16.5546875" style="715" customWidth="1"/>
    <col min="2315" max="2560" width="8.88671875" style="715"/>
    <col min="2561" max="2561" width="11.6640625" style="715" customWidth="1"/>
    <col min="2562" max="2562" width="7.6640625" style="715" customWidth="1"/>
    <col min="2563" max="2563" width="3.88671875" style="715" customWidth="1"/>
    <col min="2564" max="2564" width="7.6640625" style="715" customWidth="1"/>
    <col min="2565" max="2566" width="20.33203125" style="715" customWidth="1"/>
    <col min="2567" max="2570" width="16.5546875" style="715" customWidth="1"/>
    <col min="2571" max="2816" width="8.88671875" style="715"/>
    <col min="2817" max="2817" width="11.6640625" style="715" customWidth="1"/>
    <col min="2818" max="2818" width="7.6640625" style="715" customWidth="1"/>
    <col min="2819" max="2819" width="3.88671875" style="715" customWidth="1"/>
    <col min="2820" max="2820" width="7.6640625" style="715" customWidth="1"/>
    <col min="2821" max="2822" width="20.33203125" style="715" customWidth="1"/>
    <col min="2823" max="2826" width="16.5546875" style="715" customWidth="1"/>
    <col min="2827" max="3072" width="8.88671875" style="715"/>
    <col min="3073" max="3073" width="11.6640625" style="715" customWidth="1"/>
    <col min="3074" max="3074" width="7.6640625" style="715" customWidth="1"/>
    <col min="3075" max="3075" width="3.88671875" style="715" customWidth="1"/>
    <col min="3076" max="3076" width="7.6640625" style="715" customWidth="1"/>
    <col min="3077" max="3078" width="20.33203125" style="715" customWidth="1"/>
    <col min="3079" max="3082" width="16.5546875" style="715" customWidth="1"/>
    <col min="3083" max="3328" width="8.88671875" style="715"/>
    <col min="3329" max="3329" width="11.6640625" style="715" customWidth="1"/>
    <col min="3330" max="3330" width="7.6640625" style="715" customWidth="1"/>
    <col min="3331" max="3331" width="3.88671875" style="715" customWidth="1"/>
    <col min="3332" max="3332" width="7.6640625" style="715" customWidth="1"/>
    <col min="3333" max="3334" width="20.33203125" style="715" customWidth="1"/>
    <col min="3335" max="3338" width="16.5546875" style="715" customWidth="1"/>
    <col min="3339" max="3584" width="8.88671875" style="715"/>
    <col min="3585" max="3585" width="11.6640625" style="715" customWidth="1"/>
    <col min="3586" max="3586" width="7.6640625" style="715" customWidth="1"/>
    <col min="3587" max="3587" width="3.88671875" style="715" customWidth="1"/>
    <col min="3588" max="3588" width="7.6640625" style="715" customWidth="1"/>
    <col min="3589" max="3590" width="20.33203125" style="715" customWidth="1"/>
    <col min="3591" max="3594" width="16.5546875" style="715" customWidth="1"/>
    <col min="3595" max="3840" width="8.88671875" style="715"/>
    <col min="3841" max="3841" width="11.6640625" style="715" customWidth="1"/>
    <col min="3842" max="3842" width="7.6640625" style="715" customWidth="1"/>
    <col min="3843" max="3843" width="3.88671875" style="715" customWidth="1"/>
    <col min="3844" max="3844" width="7.6640625" style="715" customWidth="1"/>
    <col min="3845" max="3846" width="20.33203125" style="715" customWidth="1"/>
    <col min="3847" max="3850" width="16.5546875" style="715" customWidth="1"/>
    <col min="3851" max="4096" width="8.88671875" style="715"/>
    <col min="4097" max="4097" width="11.6640625" style="715" customWidth="1"/>
    <col min="4098" max="4098" width="7.6640625" style="715" customWidth="1"/>
    <col min="4099" max="4099" width="3.88671875" style="715" customWidth="1"/>
    <col min="4100" max="4100" width="7.6640625" style="715" customWidth="1"/>
    <col min="4101" max="4102" width="20.33203125" style="715" customWidth="1"/>
    <col min="4103" max="4106" width="16.5546875" style="715" customWidth="1"/>
    <col min="4107" max="4352" width="8.88671875" style="715"/>
    <col min="4353" max="4353" width="11.6640625" style="715" customWidth="1"/>
    <col min="4354" max="4354" width="7.6640625" style="715" customWidth="1"/>
    <col min="4355" max="4355" width="3.88671875" style="715" customWidth="1"/>
    <col min="4356" max="4356" width="7.6640625" style="715" customWidth="1"/>
    <col min="4357" max="4358" width="20.33203125" style="715" customWidth="1"/>
    <col min="4359" max="4362" width="16.5546875" style="715" customWidth="1"/>
    <col min="4363" max="4608" width="8.88671875" style="715"/>
    <col min="4609" max="4609" width="11.6640625" style="715" customWidth="1"/>
    <col min="4610" max="4610" width="7.6640625" style="715" customWidth="1"/>
    <col min="4611" max="4611" width="3.88671875" style="715" customWidth="1"/>
    <col min="4612" max="4612" width="7.6640625" style="715" customWidth="1"/>
    <col min="4613" max="4614" width="20.33203125" style="715" customWidth="1"/>
    <col min="4615" max="4618" width="16.5546875" style="715" customWidth="1"/>
    <col min="4619" max="4864" width="8.88671875" style="715"/>
    <col min="4865" max="4865" width="11.6640625" style="715" customWidth="1"/>
    <col min="4866" max="4866" width="7.6640625" style="715" customWidth="1"/>
    <col min="4867" max="4867" width="3.88671875" style="715" customWidth="1"/>
    <col min="4868" max="4868" width="7.6640625" style="715" customWidth="1"/>
    <col min="4869" max="4870" width="20.33203125" style="715" customWidth="1"/>
    <col min="4871" max="4874" width="16.5546875" style="715" customWidth="1"/>
    <col min="4875" max="5120" width="8.88671875" style="715"/>
    <col min="5121" max="5121" width="11.6640625" style="715" customWidth="1"/>
    <col min="5122" max="5122" width="7.6640625" style="715" customWidth="1"/>
    <col min="5123" max="5123" width="3.88671875" style="715" customWidth="1"/>
    <col min="5124" max="5124" width="7.6640625" style="715" customWidth="1"/>
    <col min="5125" max="5126" width="20.33203125" style="715" customWidth="1"/>
    <col min="5127" max="5130" width="16.5546875" style="715" customWidth="1"/>
    <col min="5131" max="5376" width="8.88671875" style="715"/>
    <col min="5377" max="5377" width="11.6640625" style="715" customWidth="1"/>
    <col min="5378" max="5378" width="7.6640625" style="715" customWidth="1"/>
    <col min="5379" max="5379" width="3.88671875" style="715" customWidth="1"/>
    <col min="5380" max="5380" width="7.6640625" style="715" customWidth="1"/>
    <col min="5381" max="5382" width="20.33203125" style="715" customWidth="1"/>
    <col min="5383" max="5386" width="16.5546875" style="715" customWidth="1"/>
    <col min="5387" max="5632" width="8.88671875" style="715"/>
    <col min="5633" max="5633" width="11.6640625" style="715" customWidth="1"/>
    <col min="5634" max="5634" width="7.6640625" style="715" customWidth="1"/>
    <col min="5635" max="5635" width="3.88671875" style="715" customWidth="1"/>
    <col min="5636" max="5636" width="7.6640625" style="715" customWidth="1"/>
    <col min="5637" max="5638" width="20.33203125" style="715" customWidth="1"/>
    <col min="5639" max="5642" width="16.5546875" style="715" customWidth="1"/>
    <col min="5643" max="5888" width="8.88671875" style="715"/>
    <col min="5889" max="5889" width="11.6640625" style="715" customWidth="1"/>
    <col min="5890" max="5890" width="7.6640625" style="715" customWidth="1"/>
    <col min="5891" max="5891" width="3.88671875" style="715" customWidth="1"/>
    <col min="5892" max="5892" width="7.6640625" style="715" customWidth="1"/>
    <col min="5893" max="5894" width="20.33203125" style="715" customWidth="1"/>
    <col min="5895" max="5898" width="16.5546875" style="715" customWidth="1"/>
    <col min="5899" max="6144" width="8.88671875" style="715"/>
    <col min="6145" max="6145" width="11.6640625" style="715" customWidth="1"/>
    <col min="6146" max="6146" width="7.6640625" style="715" customWidth="1"/>
    <col min="6147" max="6147" width="3.88671875" style="715" customWidth="1"/>
    <col min="6148" max="6148" width="7.6640625" style="715" customWidth="1"/>
    <col min="6149" max="6150" width="20.33203125" style="715" customWidth="1"/>
    <col min="6151" max="6154" width="16.5546875" style="715" customWidth="1"/>
    <col min="6155" max="6400" width="8.88671875" style="715"/>
    <col min="6401" max="6401" width="11.6640625" style="715" customWidth="1"/>
    <col min="6402" max="6402" width="7.6640625" style="715" customWidth="1"/>
    <col min="6403" max="6403" width="3.88671875" style="715" customWidth="1"/>
    <col min="6404" max="6404" width="7.6640625" style="715" customWidth="1"/>
    <col min="6405" max="6406" width="20.33203125" style="715" customWidth="1"/>
    <col min="6407" max="6410" width="16.5546875" style="715" customWidth="1"/>
    <col min="6411" max="6656" width="8.88671875" style="715"/>
    <col min="6657" max="6657" width="11.6640625" style="715" customWidth="1"/>
    <col min="6658" max="6658" width="7.6640625" style="715" customWidth="1"/>
    <col min="6659" max="6659" width="3.88671875" style="715" customWidth="1"/>
    <col min="6660" max="6660" width="7.6640625" style="715" customWidth="1"/>
    <col min="6661" max="6662" width="20.33203125" style="715" customWidth="1"/>
    <col min="6663" max="6666" width="16.5546875" style="715" customWidth="1"/>
    <col min="6667" max="6912" width="8.88671875" style="715"/>
    <col min="6913" max="6913" width="11.6640625" style="715" customWidth="1"/>
    <col min="6914" max="6914" width="7.6640625" style="715" customWidth="1"/>
    <col min="6915" max="6915" width="3.88671875" style="715" customWidth="1"/>
    <col min="6916" max="6916" width="7.6640625" style="715" customWidth="1"/>
    <col min="6917" max="6918" width="20.33203125" style="715" customWidth="1"/>
    <col min="6919" max="6922" width="16.5546875" style="715" customWidth="1"/>
    <col min="6923" max="7168" width="8.88671875" style="715"/>
    <col min="7169" max="7169" width="11.6640625" style="715" customWidth="1"/>
    <col min="7170" max="7170" width="7.6640625" style="715" customWidth="1"/>
    <col min="7171" max="7171" width="3.88671875" style="715" customWidth="1"/>
    <col min="7172" max="7172" width="7.6640625" style="715" customWidth="1"/>
    <col min="7173" max="7174" width="20.33203125" style="715" customWidth="1"/>
    <col min="7175" max="7178" width="16.5546875" style="715" customWidth="1"/>
    <col min="7179" max="7424" width="8.88671875" style="715"/>
    <col min="7425" max="7425" width="11.6640625" style="715" customWidth="1"/>
    <col min="7426" max="7426" width="7.6640625" style="715" customWidth="1"/>
    <col min="7427" max="7427" width="3.88671875" style="715" customWidth="1"/>
    <col min="7428" max="7428" width="7.6640625" style="715" customWidth="1"/>
    <col min="7429" max="7430" width="20.33203125" style="715" customWidth="1"/>
    <col min="7431" max="7434" width="16.5546875" style="715" customWidth="1"/>
    <col min="7435" max="7680" width="8.88671875" style="715"/>
    <col min="7681" max="7681" width="11.6640625" style="715" customWidth="1"/>
    <col min="7682" max="7682" width="7.6640625" style="715" customWidth="1"/>
    <col min="7683" max="7683" width="3.88671875" style="715" customWidth="1"/>
    <col min="7684" max="7684" width="7.6640625" style="715" customWidth="1"/>
    <col min="7685" max="7686" width="20.33203125" style="715" customWidth="1"/>
    <col min="7687" max="7690" width="16.5546875" style="715" customWidth="1"/>
    <col min="7691" max="7936" width="8.88671875" style="715"/>
    <col min="7937" max="7937" width="11.6640625" style="715" customWidth="1"/>
    <col min="7938" max="7938" width="7.6640625" style="715" customWidth="1"/>
    <col min="7939" max="7939" width="3.88671875" style="715" customWidth="1"/>
    <col min="7940" max="7940" width="7.6640625" style="715" customWidth="1"/>
    <col min="7941" max="7942" width="20.33203125" style="715" customWidth="1"/>
    <col min="7943" max="7946" width="16.5546875" style="715" customWidth="1"/>
    <col min="7947" max="8192" width="8.88671875" style="715"/>
    <col min="8193" max="8193" width="11.6640625" style="715" customWidth="1"/>
    <col min="8194" max="8194" width="7.6640625" style="715" customWidth="1"/>
    <col min="8195" max="8195" width="3.88671875" style="715" customWidth="1"/>
    <col min="8196" max="8196" width="7.6640625" style="715" customWidth="1"/>
    <col min="8197" max="8198" width="20.33203125" style="715" customWidth="1"/>
    <col min="8199" max="8202" width="16.5546875" style="715" customWidth="1"/>
    <col min="8203" max="8448" width="8.88671875" style="715"/>
    <col min="8449" max="8449" width="11.6640625" style="715" customWidth="1"/>
    <col min="8450" max="8450" width="7.6640625" style="715" customWidth="1"/>
    <col min="8451" max="8451" width="3.88671875" style="715" customWidth="1"/>
    <col min="8452" max="8452" width="7.6640625" style="715" customWidth="1"/>
    <col min="8453" max="8454" width="20.33203125" style="715" customWidth="1"/>
    <col min="8455" max="8458" width="16.5546875" style="715" customWidth="1"/>
    <col min="8459" max="8704" width="8.88671875" style="715"/>
    <col min="8705" max="8705" width="11.6640625" style="715" customWidth="1"/>
    <col min="8706" max="8706" width="7.6640625" style="715" customWidth="1"/>
    <col min="8707" max="8707" width="3.88671875" style="715" customWidth="1"/>
    <col min="8708" max="8708" width="7.6640625" style="715" customWidth="1"/>
    <col min="8709" max="8710" width="20.33203125" style="715" customWidth="1"/>
    <col min="8711" max="8714" width="16.5546875" style="715" customWidth="1"/>
    <col min="8715" max="8960" width="8.88671875" style="715"/>
    <col min="8961" max="8961" width="11.6640625" style="715" customWidth="1"/>
    <col min="8962" max="8962" width="7.6640625" style="715" customWidth="1"/>
    <col min="8963" max="8963" width="3.88671875" style="715" customWidth="1"/>
    <col min="8964" max="8964" width="7.6640625" style="715" customWidth="1"/>
    <col min="8965" max="8966" width="20.33203125" style="715" customWidth="1"/>
    <col min="8967" max="8970" width="16.5546875" style="715" customWidth="1"/>
    <col min="8971" max="9216" width="8.88671875" style="715"/>
    <col min="9217" max="9217" width="11.6640625" style="715" customWidth="1"/>
    <col min="9218" max="9218" width="7.6640625" style="715" customWidth="1"/>
    <col min="9219" max="9219" width="3.88671875" style="715" customWidth="1"/>
    <col min="9220" max="9220" width="7.6640625" style="715" customWidth="1"/>
    <col min="9221" max="9222" width="20.33203125" style="715" customWidth="1"/>
    <col min="9223" max="9226" width="16.5546875" style="715" customWidth="1"/>
    <col min="9227" max="9472" width="8.88671875" style="715"/>
    <col min="9473" max="9473" width="11.6640625" style="715" customWidth="1"/>
    <col min="9474" max="9474" width="7.6640625" style="715" customWidth="1"/>
    <col min="9475" max="9475" width="3.88671875" style="715" customWidth="1"/>
    <col min="9476" max="9476" width="7.6640625" style="715" customWidth="1"/>
    <col min="9477" max="9478" width="20.33203125" style="715" customWidth="1"/>
    <col min="9479" max="9482" width="16.5546875" style="715" customWidth="1"/>
    <col min="9483" max="9728" width="8.88671875" style="715"/>
    <col min="9729" max="9729" width="11.6640625" style="715" customWidth="1"/>
    <col min="9730" max="9730" width="7.6640625" style="715" customWidth="1"/>
    <col min="9731" max="9731" width="3.88671875" style="715" customWidth="1"/>
    <col min="9732" max="9732" width="7.6640625" style="715" customWidth="1"/>
    <col min="9733" max="9734" width="20.33203125" style="715" customWidth="1"/>
    <col min="9735" max="9738" width="16.5546875" style="715" customWidth="1"/>
    <col min="9739" max="9984" width="8.88671875" style="715"/>
    <col min="9985" max="9985" width="11.6640625" style="715" customWidth="1"/>
    <col min="9986" max="9986" width="7.6640625" style="715" customWidth="1"/>
    <col min="9987" max="9987" width="3.88671875" style="715" customWidth="1"/>
    <col min="9988" max="9988" width="7.6640625" style="715" customWidth="1"/>
    <col min="9989" max="9990" width="20.33203125" style="715" customWidth="1"/>
    <col min="9991" max="9994" width="16.5546875" style="715" customWidth="1"/>
    <col min="9995" max="10240" width="8.88671875" style="715"/>
    <col min="10241" max="10241" width="11.6640625" style="715" customWidth="1"/>
    <col min="10242" max="10242" width="7.6640625" style="715" customWidth="1"/>
    <col min="10243" max="10243" width="3.88671875" style="715" customWidth="1"/>
    <col min="10244" max="10244" width="7.6640625" style="715" customWidth="1"/>
    <col min="10245" max="10246" width="20.33203125" style="715" customWidth="1"/>
    <col min="10247" max="10250" width="16.5546875" style="715" customWidth="1"/>
    <col min="10251" max="10496" width="8.88671875" style="715"/>
    <col min="10497" max="10497" width="11.6640625" style="715" customWidth="1"/>
    <col min="10498" max="10498" width="7.6640625" style="715" customWidth="1"/>
    <col min="10499" max="10499" width="3.88671875" style="715" customWidth="1"/>
    <col min="10500" max="10500" width="7.6640625" style="715" customWidth="1"/>
    <col min="10501" max="10502" width="20.33203125" style="715" customWidth="1"/>
    <col min="10503" max="10506" width="16.5546875" style="715" customWidth="1"/>
    <col min="10507" max="10752" width="8.88671875" style="715"/>
    <col min="10753" max="10753" width="11.6640625" style="715" customWidth="1"/>
    <col min="10754" max="10754" width="7.6640625" style="715" customWidth="1"/>
    <col min="10755" max="10755" width="3.88671875" style="715" customWidth="1"/>
    <col min="10756" max="10756" width="7.6640625" style="715" customWidth="1"/>
    <col min="10757" max="10758" width="20.33203125" style="715" customWidth="1"/>
    <col min="10759" max="10762" width="16.5546875" style="715" customWidth="1"/>
    <col min="10763" max="11008" width="8.88671875" style="715"/>
    <col min="11009" max="11009" width="11.6640625" style="715" customWidth="1"/>
    <col min="11010" max="11010" width="7.6640625" style="715" customWidth="1"/>
    <col min="11011" max="11011" width="3.88671875" style="715" customWidth="1"/>
    <col min="11012" max="11012" width="7.6640625" style="715" customWidth="1"/>
    <col min="11013" max="11014" width="20.33203125" style="715" customWidth="1"/>
    <col min="11015" max="11018" width="16.5546875" style="715" customWidth="1"/>
    <col min="11019" max="11264" width="8.88671875" style="715"/>
    <col min="11265" max="11265" width="11.6640625" style="715" customWidth="1"/>
    <col min="11266" max="11266" width="7.6640625" style="715" customWidth="1"/>
    <col min="11267" max="11267" width="3.88671875" style="715" customWidth="1"/>
    <col min="11268" max="11268" width="7.6640625" style="715" customWidth="1"/>
    <col min="11269" max="11270" width="20.33203125" style="715" customWidth="1"/>
    <col min="11271" max="11274" width="16.5546875" style="715" customWidth="1"/>
    <col min="11275" max="11520" width="8.88671875" style="715"/>
    <col min="11521" max="11521" width="11.6640625" style="715" customWidth="1"/>
    <col min="11522" max="11522" width="7.6640625" style="715" customWidth="1"/>
    <col min="11523" max="11523" width="3.88671875" style="715" customWidth="1"/>
    <col min="11524" max="11524" width="7.6640625" style="715" customWidth="1"/>
    <col min="11525" max="11526" width="20.33203125" style="715" customWidth="1"/>
    <col min="11527" max="11530" width="16.5546875" style="715" customWidth="1"/>
    <col min="11531" max="11776" width="8.88671875" style="715"/>
    <col min="11777" max="11777" width="11.6640625" style="715" customWidth="1"/>
    <col min="11778" max="11778" width="7.6640625" style="715" customWidth="1"/>
    <col min="11779" max="11779" width="3.88671875" style="715" customWidth="1"/>
    <col min="11780" max="11780" width="7.6640625" style="715" customWidth="1"/>
    <col min="11781" max="11782" width="20.33203125" style="715" customWidth="1"/>
    <col min="11783" max="11786" width="16.5546875" style="715" customWidth="1"/>
    <col min="11787" max="12032" width="8.88671875" style="715"/>
    <col min="12033" max="12033" width="11.6640625" style="715" customWidth="1"/>
    <col min="12034" max="12034" width="7.6640625" style="715" customWidth="1"/>
    <col min="12035" max="12035" width="3.88671875" style="715" customWidth="1"/>
    <col min="12036" max="12036" width="7.6640625" style="715" customWidth="1"/>
    <col min="12037" max="12038" width="20.33203125" style="715" customWidth="1"/>
    <col min="12039" max="12042" width="16.5546875" style="715" customWidth="1"/>
    <col min="12043" max="12288" width="8.88671875" style="715"/>
    <col min="12289" max="12289" width="11.6640625" style="715" customWidth="1"/>
    <col min="12290" max="12290" width="7.6640625" style="715" customWidth="1"/>
    <col min="12291" max="12291" width="3.88671875" style="715" customWidth="1"/>
    <col min="12292" max="12292" width="7.6640625" style="715" customWidth="1"/>
    <col min="12293" max="12294" width="20.33203125" style="715" customWidth="1"/>
    <col min="12295" max="12298" width="16.5546875" style="715" customWidth="1"/>
    <col min="12299" max="12544" width="8.88671875" style="715"/>
    <col min="12545" max="12545" width="11.6640625" style="715" customWidth="1"/>
    <col min="12546" max="12546" width="7.6640625" style="715" customWidth="1"/>
    <col min="12547" max="12547" width="3.88671875" style="715" customWidth="1"/>
    <col min="12548" max="12548" width="7.6640625" style="715" customWidth="1"/>
    <col min="12549" max="12550" width="20.33203125" style="715" customWidth="1"/>
    <col min="12551" max="12554" width="16.5546875" style="715" customWidth="1"/>
    <col min="12555" max="12800" width="8.88671875" style="715"/>
    <col min="12801" max="12801" width="11.6640625" style="715" customWidth="1"/>
    <col min="12802" max="12802" width="7.6640625" style="715" customWidth="1"/>
    <col min="12803" max="12803" width="3.88671875" style="715" customWidth="1"/>
    <col min="12804" max="12804" width="7.6640625" style="715" customWidth="1"/>
    <col min="12805" max="12806" width="20.33203125" style="715" customWidth="1"/>
    <col min="12807" max="12810" width="16.5546875" style="715" customWidth="1"/>
    <col min="12811" max="13056" width="8.88671875" style="715"/>
    <col min="13057" max="13057" width="11.6640625" style="715" customWidth="1"/>
    <col min="13058" max="13058" width="7.6640625" style="715" customWidth="1"/>
    <col min="13059" max="13059" width="3.88671875" style="715" customWidth="1"/>
    <col min="13060" max="13060" width="7.6640625" style="715" customWidth="1"/>
    <col min="13061" max="13062" width="20.33203125" style="715" customWidth="1"/>
    <col min="13063" max="13066" width="16.5546875" style="715" customWidth="1"/>
    <col min="13067" max="13312" width="8.88671875" style="715"/>
    <col min="13313" max="13313" width="11.6640625" style="715" customWidth="1"/>
    <col min="13314" max="13314" width="7.6640625" style="715" customWidth="1"/>
    <col min="13315" max="13315" width="3.88671875" style="715" customWidth="1"/>
    <col min="13316" max="13316" width="7.6640625" style="715" customWidth="1"/>
    <col min="13317" max="13318" width="20.33203125" style="715" customWidth="1"/>
    <col min="13319" max="13322" width="16.5546875" style="715" customWidth="1"/>
    <col min="13323" max="13568" width="8.88671875" style="715"/>
    <col min="13569" max="13569" width="11.6640625" style="715" customWidth="1"/>
    <col min="13570" max="13570" width="7.6640625" style="715" customWidth="1"/>
    <col min="13571" max="13571" width="3.88671875" style="715" customWidth="1"/>
    <col min="13572" max="13572" width="7.6640625" style="715" customWidth="1"/>
    <col min="13573" max="13574" width="20.33203125" style="715" customWidth="1"/>
    <col min="13575" max="13578" width="16.5546875" style="715" customWidth="1"/>
    <col min="13579" max="13824" width="8.88671875" style="715"/>
    <col min="13825" max="13825" width="11.6640625" style="715" customWidth="1"/>
    <col min="13826" max="13826" width="7.6640625" style="715" customWidth="1"/>
    <col min="13827" max="13827" width="3.88671875" style="715" customWidth="1"/>
    <col min="13828" max="13828" width="7.6640625" style="715" customWidth="1"/>
    <col min="13829" max="13830" width="20.33203125" style="715" customWidth="1"/>
    <col min="13831" max="13834" width="16.5546875" style="715" customWidth="1"/>
    <col min="13835" max="14080" width="8.88671875" style="715"/>
    <col min="14081" max="14081" width="11.6640625" style="715" customWidth="1"/>
    <col min="14082" max="14082" width="7.6640625" style="715" customWidth="1"/>
    <col min="14083" max="14083" width="3.88671875" style="715" customWidth="1"/>
    <col min="14084" max="14084" width="7.6640625" style="715" customWidth="1"/>
    <col min="14085" max="14086" width="20.33203125" style="715" customWidth="1"/>
    <col min="14087" max="14090" width="16.5546875" style="715" customWidth="1"/>
    <col min="14091" max="14336" width="8.88671875" style="715"/>
    <col min="14337" max="14337" width="11.6640625" style="715" customWidth="1"/>
    <col min="14338" max="14338" width="7.6640625" style="715" customWidth="1"/>
    <col min="14339" max="14339" width="3.88671875" style="715" customWidth="1"/>
    <col min="14340" max="14340" width="7.6640625" style="715" customWidth="1"/>
    <col min="14341" max="14342" width="20.33203125" style="715" customWidth="1"/>
    <col min="14343" max="14346" width="16.5546875" style="715" customWidth="1"/>
    <col min="14347" max="14592" width="8.88671875" style="715"/>
    <col min="14593" max="14593" width="11.6640625" style="715" customWidth="1"/>
    <col min="14594" max="14594" width="7.6640625" style="715" customWidth="1"/>
    <col min="14595" max="14595" width="3.88671875" style="715" customWidth="1"/>
    <col min="14596" max="14596" width="7.6640625" style="715" customWidth="1"/>
    <col min="14597" max="14598" width="20.33203125" style="715" customWidth="1"/>
    <col min="14599" max="14602" width="16.5546875" style="715" customWidth="1"/>
    <col min="14603" max="14848" width="8.88671875" style="715"/>
    <col min="14849" max="14849" width="11.6640625" style="715" customWidth="1"/>
    <col min="14850" max="14850" width="7.6640625" style="715" customWidth="1"/>
    <col min="14851" max="14851" width="3.88671875" style="715" customWidth="1"/>
    <col min="14852" max="14852" width="7.6640625" style="715" customWidth="1"/>
    <col min="14853" max="14854" width="20.33203125" style="715" customWidth="1"/>
    <col min="14855" max="14858" width="16.5546875" style="715" customWidth="1"/>
    <col min="14859" max="15104" width="8.88671875" style="715"/>
    <col min="15105" max="15105" width="11.6640625" style="715" customWidth="1"/>
    <col min="15106" max="15106" width="7.6640625" style="715" customWidth="1"/>
    <col min="15107" max="15107" width="3.88671875" style="715" customWidth="1"/>
    <col min="15108" max="15108" width="7.6640625" style="715" customWidth="1"/>
    <col min="15109" max="15110" width="20.33203125" style="715" customWidth="1"/>
    <col min="15111" max="15114" width="16.5546875" style="715" customWidth="1"/>
    <col min="15115" max="15360" width="8.88671875" style="715"/>
    <col min="15361" max="15361" width="11.6640625" style="715" customWidth="1"/>
    <col min="15362" max="15362" width="7.6640625" style="715" customWidth="1"/>
    <col min="15363" max="15363" width="3.88671875" style="715" customWidth="1"/>
    <col min="15364" max="15364" width="7.6640625" style="715" customWidth="1"/>
    <col min="15365" max="15366" width="20.33203125" style="715" customWidth="1"/>
    <col min="15367" max="15370" width="16.5546875" style="715" customWidth="1"/>
    <col min="15371" max="15616" width="8.88671875" style="715"/>
    <col min="15617" max="15617" width="11.6640625" style="715" customWidth="1"/>
    <col min="15618" max="15618" width="7.6640625" style="715" customWidth="1"/>
    <col min="15619" max="15619" width="3.88671875" style="715" customWidth="1"/>
    <col min="15620" max="15620" width="7.6640625" style="715" customWidth="1"/>
    <col min="15621" max="15622" width="20.33203125" style="715" customWidth="1"/>
    <col min="15623" max="15626" width="16.5546875" style="715" customWidth="1"/>
    <col min="15627" max="15872" width="8.88671875" style="715"/>
    <col min="15873" max="15873" width="11.6640625" style="715" customWidth="1"/>
    <col min="15874" max="15874" width="7.6640625" style="715" customWidth="1"/>
    <col min="15875" max="15875" width="3.88671875" style="715" customWidth="1"/>
    <col min="15876" max="15876" width="7.6640625" style="715" customWidth="1"/>
    <col min="15877" max="15878" width="20.33203125" style="715" customWidth="1"/>
    <col min="15879" max="15882" width="16.5546875" style="715" customWidth="1"/>
    <col min="15883" max="16128" width="8.88671875" style="715"/>
    <col min="16129" max="16129" width="11.6640625" style="715" customWidth="1"/>
    <col min="16130" max="16130" width="7.6640625" style="715" customWidth="1"/>
    <col min="16131" max="16131" width="3.88671875" style="715" customWidth="1"/>
    <col min="16132" max="16132" width="7.6640625" style="715" customWidth="1"/>
    <col min="16133" max="16134" width="20.33203125" style="715" customWidth="1"/>
    <col min="16135" max="16138" width="16.5546875" style="715" customWidth="1"/>
    <col min="16139" max="16384" width="8.88671875" style="715"/>
  </cols>
  <sheetData>
    <row r="1" spans="1:10" ht="15" customHeight="1">
      <c r="A1" s="1075" t="s">
        <v>1011</v>
      </c>
      <c r="B1" s="1075"/>
      <c r="C1" s="1075"/>
      <c r="D1" s="1075"/>
      <c r="E1" s="1075"/>
      <c r="F1" s="1075"/>
      <c r="G1" s="1075"/>
      <c r="H1" s="1075"/>
      <c r="I1" s="1075"/>
      <c r="J1" s="1075"/>
    </row>
    <row r="2" spans="1:10" ht="15" customHeight="1">
      <c r="A2" s="1075" t="str">
        <f>OBRA</f>
        <v>RECUPERAÇÃO DE ESTRADA VICINAL</v>
      </c>
      <c r="B2" s="1075"/>
      <c r="C2" s="1075"/>
      <c r="D2" s="1075"/>
      <c r="E2" s="1075"/>
      <c r="F2" s="1075"/>
      <c r="G2" s="1075"/>
      <c r="H2" s="1075"/>
      <c r="I2" s="1075"/>
      <c r="J2" s="1075"/>
    </row>
    <row r="3" spans="1:10" ht="15" customHeight="1">
      <c r="A3" s="1075" t="s">
        <v>960</v>
      </c>
      <c r="B3" s="1075"/>
      <c r="C3" s="1075"/>
      <c r="D3" s="1075"/>
      <c r="E3" s="1075"/>
      <c r="F3" s="1075"/>
      <c r="G3" s="1075"/>
      <c r="H3" s="1075"/>
      <c r="I3" s="1075"/>
      <c r="J3" s="1075"/>
    </row>
    <row r="4" spans="1:10" ht="15" customHeight="1">
      <c r="A4" s="716"/>
      <c r="B4" s="716"/>
      <c r="C4" s="716"/>
      <c r="D4" s="716"/>
      <c r="E4" s="716"/>
      <c r="F4" s="716"/>
      <c r="G4" s="716"/>
      <c r="H4" s="716"/>
      <c r="I4" s="716"/>
      <c r="J4" s="716"/>
    </row>
    <row r="5" spans="1:10" ht="15" customHeight="1">
      <c r="A5" s="715" t="s">
        <v>961</v>
      </c>
      <c r="B5" s="717" t="s">
        <v>987</v>
      </c>
      <c r="F5" s="716"/>
      <c r="G5" s="715" t="s">
        <v>962</v>
      </c>
      <c r="H5" s="716">
        <f>LEI</f>
        <v>114.54000000000002</v>
      </c>
      <c r="I5" s="715" t="s">
        <v>963</v>
      </c>
      <c r="J5" s="716">
        <f>BDI</f>
        <v>21.959999999999997</v>
      </c>
    </row>
    <row r="6" spans="1:10" ht="15" customHeight="1">
      <c r="A6" s="1076" t="s">
        <v>187</v>
      </c>
      <c r="B6" s="1077"/>
      <c r="C6" s="1076" t="s">
        <v>219</v>
      </c>
      <c r="D6" s="1080"/>
      <c r="E6" s="1080"/>
      <c r="F6" s="1077"/>
      <c r="G6" s="1068" t="s">
        <v>324</v>
      </c>
      <c r="H6" s="1070"/>
      <c r="I6" s="1068" t="s">
        <v>325</v>
      </c>
      <c r="J6" s="1070"/>
    </row>
    <row r="7" spans="1:10" ht="15" customHeight="1">
      <c r="A7" s="1078"/>
      <c r="B7" s="1079"/>
      <c r="C7" s="1078"/>
      <c r="D7" s="1081"/>
      <c r="E7" s="1081"/>
      <c r="F7" s="1079"/>
      <c r="G7" s="718" t="s">
        <v>964</v>
      </c>
      <c r="H7" s="718" t="s">
        <v>965</v>
      </c>
      <c r="I7" s="718" t="s">
        <v>964</v>
      </c>
      <c r="J7" s="718" t="s">
        <v>965</v>
      </c>
    </row>
    <row r="8" spans="1:10" ht="15" customHeight="1">
      <c r="A8" s="1068" t="s">
        <v>326</v>
      </c>
      <c r="B8" s="1069"/>
      <c r="C8" s="1069"/>
      <c r="D8" s="1069"/>
      <c r="E8" s="1069"/>
      <c r="F8" s="1069"/>
      <c r="G8" s="1069"/>
      <c r="H8" s="1069"/>
      <c r="I8" s="1069"/>
      <c r="J8" s="1070"/>
    </row>
    <row r="9" spans="1:10" ht="15" customHeight="1">
      <c r="A9" s="1072" t="s">
        <v>210</v>
      </c>
      <c r="B9" s="1073"/>
      <c r="C9" s="1072" t="s">
        <v>327</v>
      </c>
      <c r="D9" s="1074"/>
      <c r="E9" s="1074"/>
      <c r="F9" s="1073"/>
      <c r="G9" s="719">
        <v>0</v>
      </c>
      <c r="H9" s="719">
        <v>0</v>
      </c>
      <c r="I9" s="719">
        <v>0.2</v>
      </c>
      <c r="J9" s="719">
        <v>0.2</v>
      </c>
    </row>
    <row r="10" spans="1:10" ht="15" customHeight="1">
      <c r="A10" s="1072" t="s">
        <v>293</v>
      </c>
      <c r="B10" s="1073"/>
      <c r="C10" s="1072" t="s">
        <v>328</v>
      </c>
      <c r="D10" s="1074"/>
      <c r="E10" s="1074"/>
      <c r="F10" s="1073"/>
      <c r="G10" s="719">
        <v>1.4999999999999999E-2</v>
      </c>
      <c r="H10" s="719">
        <v>1.4999999999999999E-2</v>
      </c>
      <c r="I10" s="719">
        <v>1.4999999999999999E-2</v>
      </c>
      <c r="J10" s="719">
        <v>1.4999999999999999E-2</v>
      </c>
    </row>
    <row r="11" spans="1:10" ht="15" customHeight="1">
      <c r="A11" s="1072" t="s">
        <v>329</v>
      </c>
      <c r="B11" s="1073"/>
      <c r="C11" s="1072" t="s">
        <v>330</v>
      </c>
      <c r="D11" s="1074"/>
      <c r="E11" s="1074"/>
      <c r="F11" s="1073"/>
      <c r="G11" s="719">
        <v>0.01</v>
      </c>
      <c r="H11" s="719">
        <v>0.01</v>
      </c>
      <c r="I11" s="719">
        <v>0.01</v>
      </c>
      <c r="J11" s="719">
        <v>0.01</v>
      </c>
    </row>
    <row r="12" spans="1:10" ht="15" customHeight="1">
      <c r="A12" s="1072" t="s">
        <v>331</v>
      </c>
      <c r="B12" s="1073"/>
      <c r="C12" s="1072" t="s">
        <v>332</v>
      </c>
      <c r="D12" s="1074"/>
      <c r="E12" s="1074"/>
      <c r="F12" s="1073"/>
      <c r="G12" s="719">
        <v>2E-3</v>
      </c>
      <c r="H12" s="719">
        <v>2E-3</v>
      </c>
      <c r="I12" s="719">
        <v>2E-3</v>
      </c>
      <c r="J12" s="719">
        <v>2E-3</v>
      </c>
    </row>
    <row r="13" spans="1:10" ht="15" customHeight="1">
      <c r="A13" s="1072" t="s">
        <v>333</v>
      </c>
      <c r="B13" s="1073"/>
      <c r="C13" s="1072" t="s">
        <v>334</v>
      </c>
      <c r="D13" s="1074"/>
      <c r="E13" s="1074"/>
      <c r="F13" s="1073"/>
      <c r="G13" s="719">
        <v>6.0000000000000001E-3</v>
      </c>
      <c r="H13" s="719">
        <v>6.0000000000000001E-3</v>
      </c>
      <c r="I13" s="719">
        <v>6.0000000000000001E-3</v>
      </c>
      <c r="J13" s="719">
        <v>6.0000000000000001E-3</v>
      </c>
    </row>
    <row r="14" spans="1:10" ht="15" customHeight="1">
      <c r="A14" s="1072" t="s">
        <v>335</v>
      </c>
      <c r="B14" s="1073"/>
      <c r="C14" s="1072" t="s">
        <v>966</v>
      </c>
      <c r="D14" s="1074"/>
      <c r="E14" s="1074"/>
      <c r="F14" s="1073"/>
      <c r="G14" s="719">
        <v>2.5000000000000001E-2</v>
      </c>
      <c r="H14" s="719">
        <v>2.5000000000000001E-2</v>
      </c>
      <c r="I14" s="719">
        <v>2.5000000000000001E-2</v>
      </c>
      <c r="J14" s="719">
        <v>2.5000000000000001E-2</v>
      </c>
    </row>
    <row r="15" spans="1:10" ht="15" customHeight="1">
      <c r="A15" s="1072" t="s">
        <v>336</v>
      </c>
      <c r="B15" s="1073"/>
      <c r="C15" s="1072" t="s">
        <v>967</v>
      </c>
      <c r="D15" s="1074"/>
      <c r="E15" s="1074"/>
      <c r="F15" s="1073"/>
      <c r="G15" s="719">
        <v>0.03</v>
      </c>
      <c r="H15" s="719">
        <v>0.03</v>
      </c>
      <c r="I15" s="719">
        <v>0.03</v>
      </c>
      <c r="J15" s="719">
        <v>0.03</v>
      </c>
    </row>
    <row r="16" spans="1:10" ht="15" customHeight="1">
      <c r="A16" s="1072" t="s">
        <v>337</v>
      </c>
      <c r="B16" s="1073"/>
      <c r="C16" s="1072" t="s">
        <v>338</v>
      </c>
      <c r="D16" s="1074"/>
      <c r="E16" s="1074"/>
      <c r="F16" s="1073"/>
      <c r="G16" s="719">
        <v>0.08</v>
      </c>
      <c r="H16" s="719">
        <v>0.08</v>
      </c>
      <c r="I16" s="719">
        <v>0.08</v>
      </c>
      <c r="J16" s="719">
        <v>0.08</v>
      </c>
    </row>
    <row r="17" spans="1:10" ht="15" customHeight="1">
      <c r="A17" s="1072" t="s">
        <v>339</v>
      </c>
      <c r="B17" s="1073"/>
      <c r="C17" s="1072" t="s">
        <v>340</v>
      </c>
      <c r="D17" s="1074"/>
      <c r="E17" s="1074"/>
      <c r="F17" s="1073"/>
      <c r="G17" s="719">
        <v>0</v>
      </c>
      <c r="H17" s="719">
        <v>0</v>
      </c>
      <c r="I17" s="719">
        <v>0</v>
      </c>
      <c r="J17" s="719">
        <v>0</v>
      </c>
    </row>
    <row r="18" spans="1:10" ht="15" customHeight="1">
      <c r="A18" s="1072" t="s">
        <v>341</v>
      </c>
      <c r="B18" s="1073"/>
      <c r="C18" s="1072" t="s">
        <v>7</v>
      </c>
      <c r="D18" s="1074"/>
      <c r="E18" s="1074"/>
      <c r="F18" s="1073"/>
      <c r="G18" s="719">
        <f>SUM(G9:G17)</f>
        <v>0.16799999999999998</v>
      </c>
      <c r="H18" s="719">
        <f>SUM(H9:H17)</f>
        <v>0.16799999999999998</v>
      </c>
      <c r="I18" s="719">
        <f>SUM(I9:I17)</f>
        <v>0.36800000000000005</v>
      </c>
      <c r="J18" s="719">
        <f>SUM(J9:J17)</f>
        <v>0.36800000000000005</v>
      </c>
    </row>
    <row r="19" spans="1:10" ht="15" customHeight="1">
      <c r="A19" s="1068" t="s">
        <v>342</v>
      </c>
      <c r="B19" s="1069"/>
      <c r="C19" s="1069"/>
      <c r="D19" s="1069"/>
      <c r="E19" s="1069"/>
      <c r="F19" s="1069"/>
      <c r="G19" s="1069"/>
      <c r="H19" s="1069"/>
      <c r="I19" s="1069"/>
      <c r="J19" s="1070"/>
    </row>
    <row r="20" spans="1:10" ht="15" customHeight="1">
      <c r="A20" s="1072" t="s">
        <v>343</v>
      </c>
      <c r="B20" s="1073"/>
      <c r="C20" s="1072" t="s">
        <v>968</v>
      </c>
      <c r="D20" s="1074"/>
      <c r="E20" s="1074"/>
      <c r="F20" s="1073"/>
      <c r="G20" s="719">
        <v>0.1782</v>
      </c>
      <c r="H20" s="719" t="s">
        <v>520</v>
      </c>
      <c r="I20" s="719">
        <v>0.1782</v>
      </c>
      <c r="J20" s="719" t="s">
        <v>520</v>
      </c>
    </row>
    <row r="21" spans="1:10" ht="15" customHeight="1">
      <c r="A21" s="1072" t="s">
        <v>344</v>
      </c>
      <c r="B21" s="1073"/>
      <c r="C21" s="1072" t="s">
        <v>969</v>
      </c>
      <c r="D21" s="1074"/>
      <c r="E21" s="1074"/>
      <c r="F21" s="1073"/>
      <c r="G21" s="719">
        <v>3.95E-2</v>
      </c>
      <c r="H21" s="719" t="s">
        <v>520</v>
      </c>
      <c r="I21" s="719">
        <v>3.95E-2</v>
      </c>
      <c r="J21" s="719" t="s">
        <v>520</v>
      </c>
    </row>
    <row r="22" spans="1:10" ht="15" customHeight="1">
      <c r="A22" s="1072" t="s">
        <v>345</v>
      </c>
      <c r="B22" s="1073"/>
      <c r="C22" s="1072" t="s">
        <v>970</v>
      </c>
      <c r="D22" s="1074"/>
      <c r="E22" s="1074"/>
      <c r="F22" s="1073"/>
      <c r="G22" s="719">
        <v>8.5000000000000006E-3</v>
      </c>
      <c r="H22" s="719">
        <v>6.4000000000000003E-3</v>
      </c>
      <c r="I22" s="719">
        <v>8.5000000000000006E-3</v>
      </c>
      <c r="J22" s="719">
        <v>6.4000000000000003E-3</v>
      </c>
    </row>
    <row r="23" spans="1:10" ht="15" customHeight="1">
      <c r="A23" s="1072" t="s">
        <v>346</v>
      </c>
      <c r="B23" s="1073"/>
      <c r="C23" s="1072" t="s">
        <v>971</v>
      </c>
      <c r="D23" s="1074"/>
      <c r="E23" s="1074"/>
      <c r="F23" s="1073"/>
      <c r="G23" s="719">
        <v>0.1109</v>
      </c>
      <c r="H23" s="719">
        <v>8.3299999999999999E-2</v>
      </c>
      <c r="I23" s="719">
        <v>0.1109</v>
      </c>
      <c r="J23" s="719">
        <v>8.3299999999999999E-2</v>
      </c>
    </row>
    <row r="24" spans="1:10" ht="15" customHeight="1">
      <c r="A24" s="1072" t="s">
        <v>347</v>
      </c>
      <c r="B24" s="1073"/>
      <c r="C24" s="1072" t="s">
        <v>972</v>
      </c>
      <c r="D24" s="1074"/>
      <c r="E24" s="1074"/>
      <c r="F24" s="1073"/>
      <c r="G24" s="719">
        <v>5.9999999999999995E-4</v>
      </c>
      <c r="H24" s="719">
        <v>4.0000000000000002E-4</v>
      </c>
      <c r="I24" s="719">
        <v>5.9999999999999995E-4</v>
      </c>
      <c r="J24" s="719">
        <v>4.0000000000000002E-4</v>
      </c>
    </row>
    <row r="25" spans="1:10" ht="15" customHeight="1">
      <c r="A25" s="1072" t="s">
        <v>348</v>
      </c>
      <c r="B25" s="1073"/>
      <c r="C25" s="1072" t="s">
        <v>973</v>
      </c>
      <c r="D25" s="1074"/>
      <c r="E25" s="1074"/>
      <c r="F25" s="1073"/>
      <c r="G25" s="719">
        <v>7.4000000000000003E-3</v>
      </c>
      <c r="H25" s="719">
        <v>5.5999999999999999E-3</v>
      </c>
      <c r="I25" s="719">
        <v>7.4000000000000003E-3</v>
      </c>
      <c r="J25" s="719">
        <v>5.5999999999999999E-3</v>
      </c>
    </row>
    <row r="26" spans="1:10" ht="15" customHeight="1">
      <c r="A26" s="1072" t="s">
        <v>349</v>
      </c>
      <c r="B26" s="1073"/>
      <c r="C26" s="1072" t="s">
        <v>974</v>
      </c>
      <c r="D26" s="1074"/>
      <c r="E26" s="1074"/>
      <c r="F26" s="1073"/>
      <c r="G26" s="719">
        <v>1.18E-2</v>
      </c>
      <c r="H26" s="719" t="s">
        <v>520</v>
      </c>
      <c r="I26" s="719">
        <v>1.18E-2</v>
      </c>
      <c r="J26" s="719" t="s">
        <v>520</v>
      </c>
    </row>
    <row r="27" spans="1:10" ht="15" customHeight="1">
      <c r="A27" s="1072" t="s">
        <v>350</v>
      </c>
      <c r="B27" s="1073"/>
      <c r="C27" s="1072" t="s">
        <v>975</v>
      </c>
      <c r="D27" s="1074"/>
      <c r="E27" s="1074"/>
      <c r="F27" s="1073"/>
      <c r="G27" s="719">
        <v>1E-3</v>
      </c>
      <c r="H27" s="719">
        <v>8.0000000000000004E-4</v>
      </c>
      <c r="I27" s="719">
        <v>1E-3</v>
      </c>
      <c r="J27" s="719">
        <v>8.0000000000000004E-4</v>
      </c>
    </row>
    <row r="28" spans="1:10" ht="15" customHeight="1">
      <c r="A28" s="1072" t="s">
        <v>351</v>
      </c>
      <c r="B28" s="1073"/>
      <c r="C28" s="1072" t="s">
        <v>976</v>
      </c>
      <c r="D28" s="1074"/>
      <c r="E28" s="1074"/>
      <c r="F28" s="1073"/>
      <c r="G28" s="719">
        <v>0.1376</v>
      </c>
      <c r="H28" s="719">
        <v>0.10340000000000001</v>
      </c>
      <c r="I28" s="719">
        <v>0.1376</v>
      </c>
      <c r="J28" s="719">
        <v>0.10340000000000001</v>
      </c>
    </row>
    <row r="29" spans="1:10" ht="15" customHeight="1">
      <c r="A29" s="1072" t="s">
        <v>352</v>
      </c>
      <c r="B29" s="1073"/>
      <c r="C29" s="1072" t="s">
        <v>977</v>
      </c>
      <c r="D29" s="1074"/>
      <c r="E29" s="1074"/>
      <c r="F29" s="1073"/>
      <c r="G29" s="719">
        <v>4.0000000000000002E-4</v>
      </c>
      <c r="H29" s="719">
        <v>2.9999999999999997E-4</v>
      </c>
      <c r="I29" s="719">
        <v>4.0000000000000002E-4</v>
      </c>
      <c r="J29" s="719">
        <v>2.9999999999999997E-4</v>
      </c>
    </row>
    <row r="30" spans="1:10" ht="15" customHeight="1">
      <c r="A30" s="1072" t="s">
        <v>353</v>
      </c>
      <c r="B30" s="1073"/>
      <c r="C30" s="1072" t="s">
        <v>7</v>
      </c>
      <c r="D30" s="1074"/>
      <c r="E30" s="1074"/>
      <c r="F30" s="1073"/>
      <c r="G30" s="719">
        <f>SUM(G20:G29)</f>
        <v>0.49590000000000001</v>
      </c>
      <c r="H30" s="719">
        <f>SUM(H20:H29)</f>
        <v>0.20019999999999999</v>
      </c>
      <c r="I30" s="719">
        <f>SUM(I20:I29)</f>
        <v>0.49590000000000001</v>
      </c>
      <c r="J30" s="719">
        <f>SUM(J20:J29)</f>
        <v>0.20019999999999999</v>
      </c>
    </row>
    <row r="31" spans="1:10" ht="15" customHeight="1">
      <c r="A31" s="1068" t="s">
        <v>354</v>
      </c>
      <c r="B31" s="1069"/>
      <c r="C31" s="1069"/>
      <c r="D31" s="1069"/>
      <c r="E31" s="1069"/>
      <c r="F31" s="1069"/>
      <c r="G31" s="1069"/>
      <c r="H31" s="1069"/>
      <c r="I31" s="1069"/>
      <c r="J31" s="1070"/>
    </row>
    <row r="32" spans="1:10" ht="15" customHeight="1">
      <c r="A32" s="1072" t="s">
        <v>111</v>
      </c>
      <c r="B32" s="1073"/>
      <c r="C32" s="1072" t="s">
        <v>978</v>
      </c>
      <c r="D32" s="1074"/>
      <c r="E32" s="1074"/>
      <c r="F32" s="1073"/>
      <c r="G32" s="719">
        <v>5.3600000000000002E-2</v>
      </c>
      <c r="H32" s="719">
        <v>4.0300000000000002E-2</v>
      </c>
      <c r="I32" s="719">
        <v>5.3600000000000002E-2</v>
      </c>
      <c r="J32" s="719">
        <v>4.0300000000000002E-2</v>
      </c>
    </row>
    <row r="33" spans="1:10" ht="15" customHeight="1">
      <c r="A33" s="1072" t="s">
        <v>112</v>
      </c>
      <c r="B33" s="1073"/>
      <c r="C33" s="1072" t="s">
        <v>979</v>
      </c>
      <c r="D33" s="1074"/>
      <c r="E33" s="1074"/>
      <c r="F33" s="1073"/>
      <c r="G33" s="719">
        <v>1.2999999999999999E-3</v>
      </c>
      <c r="H33" s="719">
        <v>8.9999999999999998E-4</v>
      </c>
      <c r="I33" s="719">
        <v>1.2999999999999999E-3</v>
      </c>
      <c r="J33" s="719">
        <v>8.9999999999999998E-4</v>
      </c>
    </row>
    <row r="34" spans="1:10" ht="15" customHeight="1">
      <c r="A34" s="1072" t="s">
        <v>355</v>
      </c>
      <c r="B34" s="1073"/>
      <c r="C34" s="1072" t="s">
        <v>980</v>
      </c>
      <c r="D34" s="1074"/>
      <c r="E34" s="1074"/>
      <c r="F34" s="1073"/>
      <c r="G34" s="719">
        <v>9.5999999999999992E-3</v>
      </c>
      <c r="H34" s="719">
        <v>7.1999999999999998E-3</v>
      </c>
      <c r="I34" s="719">
        <v>9.5999999999999992E-3</v>
      </c>
      <c r="J34" s="719">
        <v>7.1999999999999998E-3</v>
      </c>
    </row>
    <row r="35" spans="1:10" ht="15" customHeight="1">
      <c r="A35" s="1072" t="s">
        <v>356</v>
      </c>
      <c r="B35" s="1073"/>
      <c r="C35" s="1072" t="s">
        <v>981</v>
      </c>
      <c r="D35" s="1074"/>
      <c r="E35" s="1074"/>
      <c r="F35" s="1073"/>
      <c r="G35" s="719">
        <v>2.52E-2</v>
      </c>
      <c r="H35" s="719">
        <v>1.89E-2</v>
      </c>
      <c r="I35" s="719">
        <v>2.52E-2</v>
      </c>
      <c r="J35" s="719">
        <v>1.89E-2</v>
      </c>
    </row>
    <row r="36" spans="1:10" ht="15" customHeight="1">
      <c r="A36" s="1072" t="s">
        <v>357</v>
      </c>
      <c r="B36" s="1073"/>
      <c r="C36" s="1072" t="s">
        <v>982</v>
      </c>
      <c r="D36" s="1074"/>
      <c r="E36" s="1074"/>
      <c r="F36" s="1073"/>
      <c r="G36" s="719">
        <v>4.4999999999999997E-3</v>
      </c>
      <c r="H36" s="719">
        <v>3.3999999999999998E-3</v>
      </c>
      <c r="I36" s="719">
        <v>4.4999999999999997E-3</v>
      </c>
      <c r="J36" s="719">
        <v>3.3999999999999998E-3</v>
      </c>
    </row>
    <row r="37" spans="1:10" ht="15" customHeight="1">
      <c r="A37" s="1072" t="s">
        <v>84</v>
      </c>
      <c r="B37" s="1073"/>
      <c r="C37" s="1072" t="s">
        <v>7</v>
      </c>
      <c r="D37" s="1074"/>
      <c r="E37" s="1074"/>
      <c r="F37" s="1073"/>
      <c r="G37" s="719">
        <f>SUM(G32:G36)</f>
        <v>9.4200000000000006E-2</v>
      </c>
      <c r="H37" s="719">
        <f>SUM(H32:H36)</f>
        <v>7.0699999999999999E-2</v>
      </c>
      <c r="I37" s="719">
        <f>SUM(I32:I36)</f>
        <v>9.4200000000000006E-2</v>
      </c>
      <c r="J37" s="719">
        <f>SUM(J32:J36)</f>
        <v>7.0699999999999999E-2</v>
      </c>
    </row>
    <row r="38" spans="1:10" ht="15" customHeight="1">
      <c r="A38" s="1068" t="s">
        <v>358</v>
      </c>
      <c r="B38" s="1069"/>
      <c r="C38" s="1069"/>
      <c r="D38" s="1069"/>
      <c r="E38" s="1069"/>
      <c r="F38" s="1069"/>
      <c r="G38" s="1069"/>
      <c r="H38" s="1069"/>
      <c r="I38" s="1069"/>
      <c r="J38" s="1070"/>
    </row>
    <row r="39" spans="1:10" ht="15" customHeight="1">
      <c r="A39" s="1072" t="s">
        <v>359</v>
      </c>
      <c r="B39" s="1073"/>
      <c r="C39" s="1072" t="s">
        <v>983</v>
      </c>
      <c r="D39" s="1074"/>
      <c r="E39" s="1074"/>
      <c r="F39" s="1073"/>
      <c r="G39" s="719">
        <v>8.3299999999999999E-2</v>
      </c>
      <c r="H39" s="719">
        <v>3.3599999999999998E-2</v>
      </c>
      <c r="I39" s="719">
        <v>0.1825</v>
      </c>
      <c r="J39" s="719">
        <v>7.3700000000000002E-2</v>
      </c>
    </row>
    <row r="40" spans="1:10" ht="45" customHeight="1">
      <c r="A40" s="1072" t="s">
        <v>360</v>
      </c>
      <c r="B40" s="1073"/>
      <c r="C40" s="1072" t="s">
        <v>984</v>
      </c>
      <c r="D40" s="1074"/>
      <c r="E40" s="1074"/>
      <c r="F40" s="1073"/>
      <c r="G40" s="719">
        <v>4.4999999999999997E-3</v>
      </c>
      <c r="H40" s="719">
        <v>3.3999999999999998E-3</v>
      </c>
      <c r="I40" s="719">
        <v>4.7999999999999996E-3</v>
      </c>
      <c r="J40" s="719">
        <v>3.5999999999999999E-3</v>
      </c>
    </row>
    <row r="41" spans="1:10" ht="15" customHeight="1">
      <c r="A41" s="1072" t="s">
        <v>361</v>
      </c>
      <c r="B41" s="1073"/>
      <c r="C41" s="1072" t="s">
        <v>7</v>
      </c>
      <c r="D41" s="1074"/>
      <c r="E41" s="1074"/>
      <c r="F41" s="1073"/>
      <c r="G41" s="719">
        <f>SUM(G39:G40)</f>
        <v>8.7800000000000003E-2</v>
      </c>
      <c r="H41" s="719">
        <f>SUM(H39:H40)</f>
        <v>3.6999999999999998E-2</v>
      </c>
      <c r="I41" s="719">
        <f>SUM(I39:I40)</f>
        <v>0.18729999999999999</v>
      </c>
      <c r="J41" s="719">
        <f>SUM(J39:J40)</f>
        <v>7.7300000000000008E-2</v>
      </c>
    </row>
    <row r="42" spans="1:10" ht="15" customHeight="1">
      <c r="A42" s="1068" t="s">
        <v>985</v>
      </c>
      <c r="B42" s="1069"/>
      <c r="C42" s="1069"/>
      <c r="D42" s="1069"/>
      <c r="E42" s="1069"/>
      <c r="F42" s="1069"/>
      <c r="G42" s="1069"/>
      <c r="H42" s="1069"/>
      <c r="I42" s="1069"/>
      <c r="J42" s="1070"/>
    </row>
    <row r="43" spans="1:10" ht="15" customHeight="1">
      <c r="A43" s="1068" t="s">
        <v>7</v>
      </c>
      <c r="B43" s="1069"/>
      <c r="C43" s="1069"/>
      <c r="D43" s="1069"/>
      <c r="E43" s="1069"/>
      <c r="F43" s="1070"/>
      <c r="G43" s="720">
        <f>G18+G30+G37+G41</f>
        <v>0.84589999999999999</v>
      </c>
      <c r="H43" s="720">
        <f>H18+H30+H37+H41</f>
        <v>0.47589999999999993</v>
      </c>
      <c r="I43" s="720">
        <f>I18+I30+I37+I41</f>
        <v>1.1454000000000002</v>
      </c>
      <c r="J43" s="720">
        <f>J18+J30+J37+J41</f>
        <v>0.71620000000000006</v>
      </c>
    </row>
    <row r="44" spans="1:10" ht="15" customHeight="1">
      <c r="A44" s="1071" t="s">
        <v>986</v>
      </c>
      <c r="B44" s="1071"/>
      <c r="C44" s="1071"/>
      <c r="D44" s="1071"/>
      <c r="E44" s="1071"/>
      <c r="F44" s="1071"/>
      <c r="G44" s="1071"/>
      <c r="H44" s="1071"/>
      <c r="I44" s="1071"/>
      <c r="J44" s="1071"/>
    </row>
  </sheetData>
  <sheetProtection formatCells="0" formatColumns="0" formatRows="0" insertColumns="0" insertRows="0" insertHyperlinks="0" deleteColumns="0" deleteRows="0" sort="0" autoFilter="0" pivotTables="0"/>
  <mergeCells count="74">
    <mergeCell ref="A11:B11"/>
    <mergeCell ref="C11:F11"/>
    <mergeCell ref="A1:J1"/>
    <mergeCell ref="A2:J2"/>
    <mergeCell ref="A3:J3"/>
    <mergeCell ref="A6:B7"/>
    <mergeCell ref="C6:F7"/>
    <mergeCell ref="G6:H6"/>
    <mergeCell ref="I6:J6"/>
    <mergeCell ref="A8:J8"/>
    <mergeCell ref="A9:B9"/>
    <mergeCell ref="C9:F9"/>
    <mergeCell ref="A10:B10"/>
    <mergeCell ref="C10:F10"/>
    <mergeCell ref="A12:B12"/>
    <mergeCell ref="C12:F12"/>
    <mergeCell ref="A13:B13"/>
    <mergeCell ref="C13:F13"/>
    <mergeCell ref="A14:B14"/>
    <mergeCell ref="C14:F14"/>
    <mergeCell ref="A21:B21"/>
    <mergeCell ref="C21:F21"/>
    <mergeCell ref="A15:B15"/>
    <mergeCell ref="C15:F15"/>
    <mergeCell ref="A16:B16"/>
    <mergeCell ref="C16:F16"/>
    <mergeCell ref="A17:B17"/>
    <mergeCell ref="C17:F17"/>
    <mergeCell ref="A18:B18"/>
    <mergeCell ref="C18:F18"/>
    <mergeCell ref="A19:J19"/>
    <mergeCell ref="A20:B20"/>
    <mergeCell ref="C20:F20"/>
    <mergeCell ref="A22:B22"/>
    <mergeCell ref="C22:F22"/>
    <mergeCell ref="A23:B23"/>
    <mergeCell ref="C23:F23"/>
    <mergeCell ref="A24:B24"/>
    <mergeCell ref="C24:F24"/>
    <mergeCell ref="A25:B25"/>
    <mergeCell ref="C25:F25"/>
    <mergeCell ref="A26:B26"/>
    <mergeCell ref="C26:F26"/>
    <mergeCell ref="A27:B27"/>
    <mergeCell ref="C27:F27"/>
    <mergeCell ref="A34:B34"/>
    <mergeCell ref="C34:F34"/>
    <mergeCell ref="A28:B28"/>
    <mergeCell ref="C28:F28"/>
    <mergeCell ref="A29:B29"/>
    <mergeCell ref="C29:F29"/>
    <mergeCell ref="A30:B30"/>
    <mergeCell ref="C30:F30"/>
    <mergeCell ref="A31:J31"/>
    <mergeCell ref="A32:B32"/>
    <mergeCell ref="C32:F32"/>
    <mergeCell ref="A33:B33"/>
    <mergeCell ref="C33:F33"/>
    <mergeCell ref="A35:B35"/>
    <mergeCell ref="C35:F35"/>
    <mergeCell ref="A36:B36"/>
    <mergeCell ref="C36:F36"/>
    <mergeCell ref="A37:B37"/>
    <mergeCell ref="C37:F37"/>
    <mergeCell ref="A42:J42"/>
    <mergeCell ref="A43:F43"/>
    <mergeCell ref="A44:J44"/>
    <mergeCell ref="A38:J38"/>
    <mergeCell ref="A39:B39"/>
    <mergeCell ref="C39:F39"/>
    <mergeCell ref="A40:B40"/>
    <mergeCell ref="C40:F40"/>
    <mergeCell ref="A41:B41"/>
    <mergeCell ref="C41:F41"/>
  </mergeCells>
  <pageMargins left="0.70866141732283472" right="0.70866141732283472" top="0.94488188976377963" bottom="0.74803149606299213" header="0.31496062992125984" footer="0.31496062992125984"/>
  <pageSetup scale="65" orientation="portrait" r:id="rId1"/>
  <headerFooter>
    <oddHeader>&amp;C&amp;G</oddHead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3:H28"/>
  <sheetViews>
    <sheetView view="pageBreakPreview" zoomScale="60" zoomScaleNormal="80" workbookViewId="0">
      <selection activeCell="P15" sqref="P15"/>
    </sheetView>
  </sheetViews>
  <sheetFormatPr defaultColWidth="8.6640625" defaultRowHeight="13.8"/>
  <cols>
    <col min="1" max="1" width="10.6640625" style="85" customWidth="1"/>
    <col min="2" max="2" width="75.33203125" style="85" customWidth="1"/>
    <col min="3" max="3" width="10" style="85" bestFit="1" customWidth="1"/>
    <col min="4" max="4" width="14.88671875" style="85" bestFit="1" customWidth="1"/>
    <col min="5" max="7" width="21.109375" style="85" customWidth="1"/>
    <col min="8" max="8" width="25.33203125" style="85" bestFit="1" customWidth="1"/>
    <col min="9" max="16384" width="8.6640625" style="85"/>
  </cols>
  <sheetData>
    <row r="3" spans="1:8" ht="21.75" customHeight="1"/>
    <row r="7" spans="1:8">
      <c r="A7" s="296" t="s">
        <v>370</v>
      </c>
      <c r="B7" s="297" t="s">
        <v>371</v>
      </c>
      <c r="C7" s="298"/>
      <c r="D7" s="298"/>
      <c r="E7" s="298"/>
      <c r="F7" s="298"/>
      <c r="G7" s="298"/>
      <c r="H7" s="299"/>
    </row>
    <row r="8" spans="1:8">
      <c r="A8" s="300" t="s">
        <v>372</v>
      </c>
      <c r="B8" s="301" t="str">
        <f>'[8]RESUMO SEM DES. (2)'!B10</f>
        <v>CAMPO LARGO DO PIAUÍ- PI</v>
      </c>
      <c r="C8" s="302"/>
      <c r="D8" s="302"/>
      <c r="E8" s="302"/>
      <c r="F8" s="302"/>
      <c r="G8" s="302"/>
      <c r="H8" s="303"/>
    </row>
    <row r="9" spans="1:8" ht="25.2" customHeight="1">
      <c r="A9" s="721" t="str">
        <f>CONCATENATE("SICRO - DNIT - 10/2022 | SINAPI - 10/2022 - BDI: ",('BDI COM DES'!C33*100),"%")</f>
        <v>SICRO - DNIT - 10/2022 | SINAPI - 10/2022 - BDI: 26,85%</v>
      </c>
      <c r="B9" s="722"/>
      <c r="C9" s="722"/>
      <c r="D9" s="722"/>
      <c r="E9" s="722"/>
      <c r="F9" s="722"/>
      <c r="G9" s="722"/>
      <c r="H9" s="723"/>
    </row>
    <row r="10" spans="1:8" ht="23.25" customHeight="1">
      <c r="A10" s="736" t="str">
        <f>CONCATENATE("QUADRO RESUMO COM DESONERAÇÃO - ",J10)</f>
        <v xml:space="preserve">QUADRO RESUMO COM DESONERAÇÃO - </v>
      </c>
      <c r="B10" s="737"/>
      <c r="C10" s="737"/>
      <c r="D10" s="737"/>
      <c r="E10" s="737"/>
      <c r="F10" s="737"/>
      <c r="G10" s="737"/>
      <c r="H10" s="738"/>
    </row>
    <row r="11" spans="1:8" ht="17.399999999999999">
      <c r="A11" s="269"/>
      <c r="B11" s="159"/>
      <c r="C11" s="159"/>
      <c r="D11" s="159"/>
      <c r="E11" s="159"/>
      <c r="F11" s="159"/>
      <c r="G11" s="159"/>
      <c r="H11" s="169"/>
    </row>
    <row r="12" spans="1:8" ht="17.399999999999999">
      <c r="A12" s="267"/>
      <c r="D12" s="87"/>
      <c r="E12" s="88" t="s">
        <v>0</v>
      </c>
      <c r="F12" s="88"/>
      <c r="G12" s="88"/>
      <c r="H12" s="270"/>
    </row>
    <row r="13" spans="1:8" ht="17.399999999999999">
      <c r="A13" s="739" t="s">
        <v>1</v>
      </c>
      <c r="B13" s="739" t="s">
        <v>2</v>
      </c>
      <c r="C13" s="739" t="s">
        <v>3</v>
      </c>
      <c r="D13" s="741" t="s">
        <v>4</v>
      </c>
      <c r="E13" s="743" t="s">
        <v>5</v>
      </c>
      <c r="F13" s="743"/>
      <c r="G13" s="743"/>
      <c r="H13" s="743"/>
    </row>
    <row r="14" spans="1:8" ht="17.399999999999999">
      <c r="A14" s="740"/>
      <c r="B14" s="740"/>
      <c r="C14" s="740"/>
      <c r="D14" s="742"/>
      <c r="E14" s="221" t="s">
        <v>526</v>
      </c>
      <c r="F14" s="221" t="s">
        <v>525</v>
      </c>
      <c r="G14" s="221" t="s">
        <v>524</v>
      </c>
      <c r="H14" s="221" t="s">
        <v>523</v>
      </c>
    </row>
    <row r="15" spans="1:8" ht="29.25" customHeight="1">
      <c r="A15" s="271" t="s">
        <v>8</v>
      </c>
      <c r="B15" s="724" t="e">
        <f>'ORÇ COM DES'!A14</f>
        <v>#VALUE!</v>
      </c>
      <c r="C15" s="725"/>
      <c r="D15" s="725"/>
      <c r="E15" s="726"/>
      <c r="F15" s="420"/>
      <c r="G15" s="272" t="e">
        <f>SUM(G16:G19)</f>
        <v>#REF!</v>
      </c>
      <c r="H15" s="272" t="e">
        <f>SUM(H16:H19)</f>
        <v>#REF!</v>
      </c>
    </row>
    <row r="16" spans="1:8" ht="25.5" customHeight="1">
      <c r="A16" s="273" t="s">
        <v>23</v>
      </c>
      <c r="B16" s="93" t="s">
        <v>12</v>
      </c>
      <c r="C16" s="94" t="s">
        <v>9</v>
      </c>
      <c r="D16" s="95">
        <v>1</v>
      </c>
      <c r="E16" s="95" t="e">
        <f>'ORÇ COM DES'!I19</f>
        <v>#REF!</v>
      </c>
      <c r="F16" s="95" t="e">
        <f>'ORÇ COM DES'!J19</f>
        <v>#REF!</v>
      </c>
      <c r="G16" s="95" t="e">
        <f>ROUND(D16*E16,2)</f>
        <v>#REF!</v>
      </c>
      <c r="H16" s="95" t="e">
        <f>ROUND(D16*F16,2)</f>
        <v>#REF!</v>
      </c>
    </row>
    <row r="17" spans="1:8" ht="25.5" customHeight="1">
      <c r="A17" s="273" t="s">
        <v>121</v>
      </c>
      <c r="B17" s="93" t="s">
        <v>628</v>
      </c>
      <c r="C17" s="94" t="s">
        <v>9</v>
      </c>
      <c r="D17" s="95">
        <v>1</v>
      </c>
      <c r="E17" s="95" t="e">
        <f>'ORÇ COM DES'!I23+'ORÇ COM DES'!I46+'ORÇ COM DES'!I69+'ORÇ COM DES'!I92+'ORÇ COM DES'!I115</f>
        <v>#REF!</v>
      </c>
      <c r="F17" s="95" t="e">
        <f>'ORÇ COM DES'!J23+'ORÇ COM DES'!J46+'ORÇ COM DES'!J69+'ORÇ COM DES'!J92+'ORÇ COM DES'!J115</f>
        <v>#REF!</v>
      </c>
      <c r="G17" s="95" t="e">
        <f>ROUND(D17*E17,2)</f>
        <v>#REF!</v>
      </c>
      <c r="H17" s="95" t="e">
        <f>ROUND(D17*F17,2)</f>
        <v>#REF!</v>
      </c>
    </row>
    <row r="18" spans="1:8" ht="25.5" customHeight="1">
      <c r="A18" s="273" t="s">
        <v>27</v>
      </c>
      <c r="B18" s="93" t="s">
        <v>422</v>
      </c>
      <c r="C18" s="94" t="s">
        <v>9</v>
      </c>
      <c r="D18" s="95">
        <v>1</v>
      </c>
      <c r="E18" s="95" t="e">
        <f>'ORÇ COM DES'!I29+'ORÇ COM DES'!I52+'ORÇ COM DES'!I75+'ORÇ COM DES'!I98+'ORÇ COM DES'!I121</f>
        <v>#REF!</v>
      </c>
      <c r="F18" s="95" t="e">
        <f>'ORÇ COM DES'!J29+'ORÇ COM DES'!J52+'ORÇ COM DES'!J75+'ORÇ COM DES'!J98+'ORÇ COM DES'!J121</f>
        <v>#REF!</v>
      </c>
      <c r="G18" s="95" t="e">
        <f>ROUND(D18*E18,2)</f>
        <v>#REF!</v>
      </c>
      <c r="H18" s="95" t="e">
        <f>ROUND(D18*F18,2)</f>
        <v>#REF!</v>
      </c>
    </row>
    <row r="19" spans="1:8" ht="25.5" customHeight="1">
      <c r="A19" s="273" t="s">
        <v>421</v>
      </c>
      <c r="B19" s="93" t="s">
        <v>423</v>
      </c>
      <c r="C19" s="94" t="s">
        <v>9</v>
      </c>
      <c r="D19" s="95">
        <v>1</v>
      </c>
      <c r="E19" s="95" t="e">
        <f>'ORÇ COM DES'!I32+'ORÇ COM DES'!I55+'ORÇ COM DES'!I78+'ORÇ COM DES'!I101+'ORÇ COM DES'!I124</f>
        <v>#REF!</v>
      </c>
      <c r="F19" s="95" t="e">
        <f>'ORÇ COM DES'!J32+'ORÇ COM DES'!J55+'ORÇ COM DES'!J78+'ORÇ COM DES'!J101+'ORÇ COM DES'!J124</f>
        <v>#REF!</v>
      </c>
      <c r="G19" s="95" t="e">
        <f>ROUND(D19*E19,2)</f>
        <v>#REF!</v>
      </c>
      <c r="H19" s="95" t="e">
        <f>ROUND(D19*F19,2)</f>
        <v>#REF!</v>
      </c>
    </row>
    <row r="20" spans="1:8" ht="17.399999999999999">
      <c r="A20" s="727"/>
      <c r="B20" s="728"/>
      <c r="C20" s="728"/>
      <c r="D20" s="728"/>
      <c r="E20" s="728"/>
      <c r="F20" s="728"/>
      <c r="G20" s="728"/>
      <c r="H20" s="729"/>
    </row>
    <row r="21" spans="1:8" ht="34.5" customHeight="1">
      <c r="A21" s="730" t="s">
        <v>446</v>
      </c>
      <c r="B21" s="731"/>
      <c r="C21" s="731"/>
      <c r="D21" s="731"/>
      <c r="E21" s="732"/>
      <c r="F21" s="421"/>
      <c r="G21" s="421"/>
      <c r="H21" s="274" t="e">
        <f>G15</f>
        <v>#REF!</v>
      </c>
    </row>
    <row r="22" spans="1:8" ht="34.5" customHeight="1">
      <c r="A22" s="730" t="s">
        <v>444</v>
      </c>
      <c r="B22" s="731"/>
      <c r="C22" s="731"/>
      <c r="D22" s="731"/>
      <c r="E22" s="732"/>
      <c r="F22" s="421"/>
      <c r="G22" s="421"/>
      <c r="H22" s="384" t="e">
        <f>H23-H21</f>
        <v>#REF!</v>
      </c>
    </row>
    <row r="23" spans="1:8" ht="34.5" customHeight="1">
      <c r="A23" s="730" t="s">
        <v>445</v>
      </c>
      <c r="B23" s="731"/>
      <c r="C23" s="731"/>
      <c r="D23" s="731"/>
      <c r="E23" s="732"/>
      <c r="F23" s="421"/>
      <c r="G23" s="421"/>
      <c r="H23" s="385" t="e">
        <f>H15</f>
        <v>#REF!</v>
      </c>
    </row>
    <row r="24" spans="1:8" ht="18">
      <c r="A24" s="275"/>
      <c r="B24" s="276"/>
      <c r="C24" s="276"/>
      <c r="D24" s="276"/>
      <c r="E24" s="277"/>
      <c r="F24" s="277"/>
      <c r="G24" s="277"/>
      <c r="H24" s="278"/>
    </row>
    <row r="25" spans="1:8" s="365" customFormat="1" ht="19.5" customHeight="1">
      <c r="A25" s="733" t="e">
        <f>CONCATENATE("","O valor total do presente orçamento é ","R$ ",FIXED(H23,2),"","  ")</f>
        <v>#REF!</v>
      </c>
      <c r="B25" s="734"/>
      <c r="C25" s="734"/>
      <c r="D25" s="734"/>
      <c r="E25" s="734"/>
      <c r="F25" s="734"/>
      <c r="G25" s="734"/>
      <c r="H25" s="735"/>
    </row>
    <row r="26" spans="1:8" s="365" customFormat="1" ht="17.399999999999999">
      <c r="A26" s="366" t="s">
        <v>640</v>
      </c>
      <c r="B26" s="367"/>
      <c r="C26" s="367"/>
      <c r="D26" s="367"/>
      <c r="E26" s="367"/>
      <c r="F26" s="367"/>
      <c r="G26" s="367"/>
      <c r="H26" s="368"/>
    </row>
    <row r="28" spans="1:8">
      <c r="H28" s="100"/>
    </row>
  </sheetData>
  <mergeCells count="13">
    <mergeCell ref="A25:H25"/>
    <mergeCell ref="A9:H9"/>
    <mergeCell ref="A10:H10"/>
    <mergeCell ref="A13:A14"/>
    <mergeCell ref="B13:B14"/>
    <mergeCell ref="C13:C14"/>
    <mergeCell ref="D13:D14"/>
    <mergeCell ref="E13:H13"/>
    <mergeCell ref="B15:E15"/>
    <mergeCell ref="A20:H20"/>
    <mergeCell ref="A21:E21"/>
    <mergeCell ref="A22:E22"/>
    <mergeCell ref="A23:E23"/>
  </mergeCells>
  <pageMargins left="0.51181102362204722" right="0.51181102362204722" top="1.7716535433070868" bottom="0.78740157480314965" header="0.31496062992125984" footer="0.31496062992125984"/>
  <pageSetup paperSize="9" scale="68" fitToHeight="0" orientation="landscape" r:id="rId1"/>
  <headerFooter>
    <oddFooter>&amp;CEndereço: Av. Pedro Freitas, s/nº, Bloco G, 1º andar • Centro Administrativo • CEP: 64.018-900 • Teresina-PI
Telefone(s): (86) 3216-8406 / 3216-8407 • Fax:(86) 3216-8404</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6:O212"/>
  <sheetViews>
    <sheetView view="pageBreakPreview" zoomScale="80" zoomScaleNormal="80" zoomScaleSheetLayoutView="80" workbookViewId="0">
      <selection activeCell="I22" sqref="I22"/>
    </sheetView>
  </sheetViews>
  <sheetFormatPr defaultColWidth="8.6640625" defaultRowHeight="15"/>
  <cols>
    <col min="1" max="1" width="14.88671875" style="409" customWidth="1"/>
    <col min="2" max="2" width="22" style="409" customWidth="1"/>
    <col min="3" max="3" width="9" style="409" customWidth="1"/>
    <col min="4" max="4" width="59.33203125" style="409" customWidth="1"/>
    <col min="5" max="5" width="16.5546875" style="409" customWidth="1"/>
    <col min="6" max="6" width="18.44140625" style="409" customWidth="1"/>
    <col min="7" max="7" width="13.88671875" style="409" customWidth="1"/>
    <col min="8" max="8" width="19.109375" style="409" customWidth="1"/>
    <col min="9" max="9" width="16" style="409" bestFit="1" customWidth="1"/>
    <col min="10" max="10" width="15.33203125" style="409" bestFit="1" customWidth="1"/>
    <col min="11" max="11" width="9.33203125" style="410" bestFit="1" customWidth="1"/>
    <col min="12" max="13" width="8.6640625" style="410"/>
    <col min="14" max="14" width="9.88671875" style="410" bestFit="1" customWidth="1"/>
    <col min="15" max="16384" width="8.6640625" style="410"/>
  </cols>
  <sheetData>
    <row r="6" spans="1:15" s="85" customFormat="1" ht="13.8">
      <c r="A6" s="296" t="s">
        <v>370</v>
      </c>
      <c r="B6" s="392" t="s">
        <v>371</v>
      </c>
      <c r="C6" s="392"/>
      <c r="D6" s="392"/>
      <c r="E6" s="392"/>
      <c r="F6" s="392"/>
      <c r="G6" s="392"/>
      <c r="H6" s="392"/>
      <c r="I6" s="392"/>
      <c r="J6" s="393"/>
    </row>
    <row r="7" spans="1:15" s="85" customFormat="1" ht="13.8">
      <c r="A7" s="300" t="s">
        <v>372</v>
      </c>
      <c r="B7" s="301" t="str">
        <f>'CRONOG.'!B11</f>
        <v>ANGICAL - PI</v>
      </c>
      <c r="C7" s="391"/>
      <c r="D7" s="391"/>
      <c r="E7" s="391"/>
      <c r="F7" s="391"/>
      <c r="G7" s="391"/>
      <c r="H7" s="391"/>
      <c r="I7" s="391"/>
      <c r="J7" s="394"/>
      <c r="N7" s="85" t="s">
        <v>609</v>
      </c>
    </row>
    <row r="8" spans="1:15" s="224" customFormat="1">
      <c r="A8" s="1089" t="s">
        <v>633</v>
      </c>
      <c r="B8" s="1089"/>
      <c r="C8" s="1089"/>
      <c r="D8" s="1089"/>
      <c r="E8" s="1089"/>
      <c r="F8" s="1089"/>
      <c r="G8" s="1089"/>
      <c r="H8" s="1089"/>
      <c r="I8" s="1089"/>
      <c r="J8" s="1089"/>
      <c r="N8" s="447">
        <v>2.8800000000000002E-3</v>
      </c>
    </row>
    <row r="9" spans="1:15" s="224" customFormat="1">
      <c r="A9" s="1089"/>
      <c r="B9" s="1089"/>
      <c r="C9" s="1089"/>
      <c r="D9" s="1089"/>
      <c r="E9" s="1089"/>
      <c r="F9" s="1089"/>
      <c r="G9" s="1089"/>
      <c r="H9" s="1089"/>
      <c r="I9" s="1089"/>
      <c r="J9" s="1089"/>
    </row>
    <row r="10" spans="1:15" customFormat="1" ht="18" customHeight="1">
      <c r="A10" s="404" t="s">
        <v>425</v>
      </c>
      <c r="B10" s="405" t="s">
        <v>381</v>
      </c>
      <c r="C10" s="404" t="s">
        <v>447</v>
      </c>
      <c r="D10" s="404" t="s">
        <v>110</v>
      </c>
      <c r="E10" s="1085" t="s">
        <v>448</v>
      </c>
      <c r="F10" s="1085"/>
      <c r="G10" s="406" t="s">
        <v>449</v>
      </c>
      <c r="H10" s="405" t="s">
        <v>450</v>
      </c>
      <c r="I10" s="405" t="s">
        <v>451</v>
      </c>
      <c r="J10" s="405" t="s">
        <v>283</v>
      </c>
    </row>
    <row r="11" spans="1:15" customFormat="1" ht="24" customHeight="1">
      <c r="A11" s="411" t="s">
        <v>307</v>
      </c>
      <c r="B11" s="412" t="s">
        <v>530</v>
      </c>
      <c r="C11" s="411" t="s">
        <v>426</v>
      </c>
      <c r="D11" s="411" t="s">
        <v>319</v>
      </c>
      <c r="E11" s="1086" t="s">
        <v>452</v>
      </c>
      <c r="F11" s="1087"/>
      <c r="G11" s="413" t="s">
        <v>427</v>
      </c>
      <c r="H11" s="414">
        <v>1</v>
      </c>
      <c r="I11" s="415">
        <f>J11</f>
        <v>5957.8</v>
      </c>
      <c r="J11" s="415">
        <f>ROUND(SUM(J12:J14),2)</f>
        <v>5957.8</v>
      </c>
      <c r="M11" t="s">
        <v>530</v>
      </c>
      <c r="N11" t="s">
        <v>427</v>
      </c>
      <c r="O11" s="438">
        <f>J11</f>
        <v>5957.8</v>
      </c>
    </row>
    <row r="12" spans="1:15" customFormat="1" ht="26.1" customHeight="1">
      <c r="A12" s="396" t="s">
        <v>453</v>
      </c>
      <c r="B12" s="397">
        <v>90777</v>
      </c>
      <c r="C12" s="396" t="s">
        <v>454</v>
      </c>
      <c r="D12" s="396" t="s">
        <v>316</v>
      </c>
      <c r="E12" s="1088" t="s">
        <v>455</v>
      </c>
      <c r="F12" s="1088"/>
      <c r="G12" s="398" t="s">
        <v>303</v>
      </c>
      <c r="H12" s="399">
        <v>40</v>
      </c>
      <c r="I12" s="400">
        <v>88.27</v>
      </c>
      <c r="J12" s="400">
        <f>TRUNC(H12*I12,2)</f>
        <v>3530.8</v>
      </c>
      <c r="K12" s="76">
        <f>'ORÇ SEM DES'!M19</f>
        <v>4.2057502421938078E-2</v>
      </c>
      <c r="L12">
        <v>1.98</v>
      </c>
      <c r="M12">
        <v>6.99</v>
      </c>
    </row>
    <row r="13" spans="1:15" customFormat="1" ht="24" customHeight="1">
      <c r="A13" s="396" t="s">
        <v>453</v>
      </c>
      <c r="B13" s="397">
        <v>90766</v>
      </c>
      <c r="C13" s="396" t="s">
        <v>454</v>
      </c>
      <c r="D13" s="396" t="s">
        <v>317</v>
      </c>
      <c r="E13" s="1088" t="s">
        <v>455</v>
      </c>
      <c r="F13" s="1088"/>
      <c r="G13" s="398" t="s">
        <v>303</v>
      </c>
      <c r="H13" s="399">
        <v>60</v>
      </c>
      <c r="I13" s="400">
        <v>15.82</v>
      </c>
      <c r="J13" s="400">
        <f>TRUNC(H13*I13,2)</f>
        <v>949.2</v>
      </c>
    </row>
    <row r="14" spans="1:15" customFormat="1" ht="24" customHeight="1">
      <c r="A14" s="396" t="s">
        <v>453</v>
      </c>
      <c r="B14" s="397">
        <v>90776</v>
      </c>
      <c r="C14" s="396" t="s">
        <v>454</v>
      </c>
      <c r="D14" s="396" t="s">
        <v>318</v>
      </c>
      <c r="E14" s="1088" t="s">
        <v>455</v>
      </c>
      <c r="F14" s="1088"/>
      <c r="G14" s="398" t="s">
        <v>303</v>
      </c>
      <c r="H14" s="399">
        <v>60</v>
      </c>
      <c r="I14" s="400">
        <v>24.63</v>
      </c>
      <c r="J14" s="400">
        <f>TRUNC(H14*I14,2)</f>
        <v>1477.8</v>
      </c>
      <c r="L14" s="438"/>
    </row>
    <row r="15" spans="1:15" customFormat="1" thickBot="1">
      <c r="A15" s="401"/>
      <c r="B15" s="401"/>
      <c r="C15" s="401"/>
      <c r="D15" s="401"/>
      <c r="E15" s="401"/>
      <c r="F15" s="402"/>
      <c r="G15" s="401"/>
      <c r="H15" s="402"/>
      <c r="I15" s="401"/>
      <c r="J15" s="402"/>
      <c r="K15" s="438"/>
    </row>
    <row r="16" spans="1:15" customFormat="1" ht="0.9" customHeight="1" thickTop="1">
      <c r="A16" s="403"/>
      <c r="B16" s="403"/>
      <c r="C16" s="403"/>
      <c r="D16" s="403"/>
      <c r="E16" s="403"/>
      <c r="F16" s="403"/>
      <c r="G16" s="403"/>
      <c r="H16" s="403"/>
      <c r="I16" s="403"/>
      <c r="J16" s="403"/>
    </row>
    <row r="17" spans="1:15" customFormat="1" ht="18" customHeight="1">
      <c r="A17" s="404" t="s">
        <v>428</v>
      </c>
      <c r="B17" s="405" t="s">
        <v>381</v>
      </c>
      <c r="C17" s="404" t="s">
        <v>447</v>
      </c>
      <c r="D17" s="404" t="s">
        <v>110</v>
      </c>
      <c r="E17" s="1085" t="s">
        <v>448</v>
      </c>
      <c r="F17" s="1085"/>
      <c r="G17" s="406" t="s">
        <v>449</v>
      </c>
      <c r="H17" s="405" t="s">
        <v>450</v>
      </c>
      <c r="I17" s="405" t="s">
        <v>451</v>
      </c>
      <c r="J17" s="405" t="s">
        <v>283</v>
      </c>
    </row>
    <row r="18" spans="1:15" customFormat="1" ht="24" customHeight="1">
      <c r="A18" s="411" t="s">
        <v>307</v>
      </c>
      <c r="B18" s="412" t="s">
        <v>529</v>
      </c>
      <c r="C18" s="411" t="s">
        <v>426</v>
      </c>
      <c r="D18" s="411" t="s">
        <v>363</v>
      </c>
      <c r="E18" s="1086" t="s">
        <v>456</v>
      </c>
      <c r="F18" s="1087"/>
      <c r="G18" s="413" t="s">
        <v>41</v>
      </c>
      <c r="H18" s="414">
        <v>1</v>
      </c>
      <c r="I18" s="415" t="e">
        <f>J18</f>
        <v>#REF!</v>
      </c>
      <c r="J18" s="415" t="e">
        <f>SUM(J19:J25)</f>
        <v>#REF!</v>
      </c>
      <c r="M18" t="s">
        <v>529</v>
      </c>
      <c r="N18" t="s">
        <v>41</v>
      </c>
      <c r="O18" s="438" t="e">
        <f>J18</f>
        <v>#REF!</v>
      </c>
    </row>
    <row r="19" spans="1:15" customFormat="1" ht="24" customHeight="1">
      <c r="A19" s="396" t="s">
        <v>453</v>
      </c>
      <c r="B19" s="397">
        <v>88262</v>
      </c>
      <c r="C19" s="396" t="s">
        <v>454</v>
      </c>
      <c r="D19" s="396" t="s">
        <v>302</v>
      </c>
      <c r="E19" s="1088" t="s">
        <v>455</v>
      </c>
      <c r="F19" s="1088"/>
      <c r="G19" s="398" t="s">
        <v>303</v>
      </c>
      <c r="H19" s="399">
        <v>1</v>
      </c>
      <c r="I19" s="400">
        <v>19.850000000000001</v>
      </c>
      <c r="J19" s="400">
        <f t="shared" ref="J19:J25" si="0">TRUNC(H19*I19,2)</f>
        <v>19.850000000000001</v>
      </c>
    </row>
    <row r="20" spans="1:15" customFormat="1" ht="24" customHeight="1">
      <c r="A20" s="396" t="s">
        <v>453</v>
      </c>
      <c r="B20" s="397">
        <v>88316</v>
      </c>
      <c r="C20" s="396" t="s">
        <v>454</v>
      </c>
      <c r="D20" s="396" t="s">
        <v>304</v>
      </c>
      <c r="E20" s="1088" t="s">
        <v>455</v>
      </c>
      <c r="F20" s="1088"/>
      <c r="G20" s="398" t="s">
        <v>303</v>
      </c>
      <c r="H20" s="399">
        <v>2</v>
      </c>
      <c r="I20" s="400">
        <v>15.81</v>
      </c>
      <c r="J20" s="400">
        <f t="shared" si="0"/>
        <v>31.62</v>
      </c>
    </row>
    <row r="21" spans="1:15" customFormat="1" ht="39" customHeight="1">
      <c r="A21" s="396" t="s">
        <v>453</v>
      </c>
      <c r="B21" s="397">
        <v>94962</v>
      </c>
      <c r="C21" s="396" t="s">
        <v>454</v>
      </c>
      <c r="D21" s="396" t="s">
        <v>457</v>
      </c>
      <c r="E21" s="1088" t="s">
        <v>458</v>
      </c>
      <c r="F21" s="1088"/>
      <c r="G21" s="398" t="s">
        <v>38</v>
      </c>
      <c r="H21" s="399">
        <v>0.01</v>
      </c>
      <c r="I21" s="400">
        <v>465.54</v>
      </c>
      <c r="J21" s="400">
        <f t="shared" si="0"/>
        <v>4.6500000000000004</v>
      </c>
    </row>
    <row r="22" spans="1:15" customFormat="1" ht="26.1" customHeight="1">
      <c r="A22" s="396" t="s">
        <v>459</v>
      </c>
      <c r="B22" s="397">
        <v>4417</v>
      </c>
      <c r="C22" s="396" t="s">
        <v>454</v>
      </c>
      <c r="D22" s="396" t="s">
        <v>460</v>
      </c>
      <c r="E22" s="1088" t="s">
        <v>461</v>
      </c>
      <c r="F22" s="1088"/>
      <c r="G22" s="398" t="s">
        <v>296</v>
      </c>
      <c r="H22" s="399">
        <v>1</v>
      </c>
      <c r="I22" s="400" t="e">
        <f>VLOOKUP(B22,INSUMOS,5,FALSE)</f>
        <v>#REF!</v>
      </c>
      <c r="J22" s="400" t="e">
        <f t="shared" si="0"/>
        <v>#REF!</v>
      </c>
    </row>
    <row r="23" spans="1:15" customFormat="1" ht="26.1" customHeight="1">
      <c r="A23" s="396" t="s">
        <v>459</v>
      </c>
      <c r="B23" s="397">
        <v>4491</v>
      </c>
      <c r="C23" s="396" t="s">
        <v>454</v>
      </c>
      <c r="D23" s="396" t="s">
        <v>462</v>
      </c>
      <c r="E23" s="1088" t="s">
        <v>461</v>
      </c>
      <c r="F23" s="1088"/>
      <c r="G23" s="398" t="s">
        <v>296</v>
      </c>
      <c r="H23" s="399">
        <v>4</v>
      </c>
      <c r="I23" s="400" t="e">
        <f>VLOOKUP(B23,INSUMOS,5,FALSE)</f>
        <v>#REF!</v>
      </c>
      <c r="J23" s="400" t="e">
        <f t="shared" si="0"/>
        <v>#REF!</v>
      </c>
    </row>
    <row r="24" spans="1:15" customFormat="1" ht="39" customHeight="1">
      <c r="A24" s="396" t="s">
        <v>459</v>
      </c>
      <c r="B24" s="397">
        <v>4813</v>
      </c>
      <c r="C24" s="396" t="s">
        <v>454</v>
      </c>
      <c r="D24" s="396" t="s">
        <v>463</v>
      </c>
      <c r="E24" s="1088" t="s">
        <v>461</v>
      </c>
      <c r="F24" s="1088"/>
      <c r="G24" s="398" t="s">
        <v>41</v>
      </c>
      <c r="H24" s="399">
        <v>1</v>
      </c>
      <c r="I24" s="400" t="e">
        <f>VLOOKUP(B24,INSUMOS,5,FALSE)</f>
        <v>#REF!</v>
      </c>
      <c r="J24" s="400" t="e">
        <f t="shared" si="0"/>
        <v>#REF!</v>
      </c>
    </row>
    <row r="25" spans="1:15" customFormat="1" ht="26.1" customHeight="1">
      <c r="A25" s="396" t="s">
        <v>459</v>
      </c>
      <c r="B25" s="397">
        <v>5075</v>
      </c>
      <c r="C25" s="396" t="s">
        <v>454</v>
      </c>
      <c r="D25" s="396" t="s">
        <v>300</v>
      </c>
      <c r="E25" s="1088" t="s">
        <v>461</v>
      </c>
      <c r="F25" s="1088"/>
      <c r="G25" s="398" t="s">
        <v>301</v>
      </c>
      <c r="H25" s="399">
        <v>0.11</v>
      </c>
      <c r="I25" s="400" t="e">
        <f>VLOOKUP(B25,INSUMOS,5,FALSE)</f>
        <v>#REF!</v>
      </c>
      <c r="J25" s="400" t="e">
        <f t="shared" si="0"/>
        <v>#REF!</v>
      </c>
    </row>
    <row r="26" spans="1:15" customFormat="1" thickBot="1">
      <c r="A26" s="401"/>
      <c r="B26" s="401"/>
      <c r="C26" s="401"/>
      <c r="D26" s="401"/>
      <c r="E26" s="401"/>
      <c r="F26" s="402"/>
      <c r="G26" s="401"/>
      <c r="H26" s="402"/>
      <c r="I26" s="401"/>
      <c r="J26" s="402"/>
      <c r="K26" s="438"/>
    </row>
    <row r="27" spans="1:15" customFormat="1" ht="0.9" customHeight="1" thickTop="1">
      <c r="A27" s="403"/>
      <c r="B27" s="403"/>
      <c r="C27" s="403"/>
      <c r="D27" s="403"/>
      <c r="E27" s="403"/>
      <c r="F27" s="403"/>
      <c r="G27" s="403"/>
      <c r="H27" s="403"/>
      <c r="I27" s="403"/>
      <c r="J27" s="403"/>
    </row>
    <row r="28" spans="1:15" customFormat="1" ht="18" customHeight="1">
      <c r="A28" s="404" t="s">
        <v>431</v>
      </c>
      <c r="B28" s="405" t="s">
        <v>381</v>
      </c>
      <c r="C28" s="404" t="s">
        <v>447</v>
      </c>
      <c r="D28" s="404" t="s">
        <v>110</v>
      </c>
      <c r="E28" s="1085" t="s">
        <v>448</v>
      </c>
      <c r="F28" s="1085"/>
      <c r="G28" s="406" t="s">
        <v>449</v>
      </c>
      <c r="H28" s="405" t="s">
        <v>450</v>
      </c>
      <c r="I28" s="405" t="s">
        <v>451</v>
      </c>
      <c r="J28" s="405" t="s">
        <v>283</v>
      </c>
    </row>
    <row r="29" spans="1:15" customFormat="1" ht="39" customHeight="1">
      <c r="A29" s="411" t="s">
        <v>307</v>
      </c>
      <c r="B29" s="412">
        <v>68525</v>
      </c>
      <c r="C29" s="411" t="s">
        <v>426</v>
      </c>
      <c r="D29" s="411" t="s">
        <v>538</v>
      </c>
      <c r="E29" s="1086" t="s">
        <v>115</v>
      </c>
      <c r="F29" s="1087"/>
      <c r="G29" s="413" t="s">
        <v>41</v>
      </c>
      <c r="H29" s="414">
        <v>1</v>
      </c>
      <c r="I29" s="415">
        <f>J29</f>
        <v>0.33999999999999997</v>
      </c>
      <c r="J29" s="415">
        <f>SUM(J30:J31,J32:J33)</f>
        <v>0.33999999999999997</v>
      </c>
      <c r="K29" t="s">
        <v>610</v>
      </c>
      <c r="M29">
        <v>5501700</v>
      </c>
      <c r="N29" t="s">
        <v>41</v>
      </c>
      <c r="O29" s="438">
        <f>J29</f>
        <v>0.33999999999999997</v>
      </c>
    </row>
    <row r="30" spans="1:15" customFormat="1" ht="41.4">
      <c r="A30" s="396" t="s">
        <v>459</v>
      </c>
      <c r="B30" s="397">
        <v>89031</v>
      </c>
      <c r="C30" s="396" t="s">
        <v>454</v>
      </c>
      <c r="D30" s="454" t="s">
        <v>537</v>
      </c>
      <c r="E30" s="1090" t="s">
        <v>632</v>
      </c>
      <c r="F30" s="1091"/>
      <c r="G30" s="455" t="s">
        <v>536</v>
      </c>
      <c r="H30" s="456">
        <v>2.3999999999999998E-3</v>
      </c>
      <c r="I30" s="400">
        <v>64.44</v>
      </c>
      <c r="J30" s="400">
        <f>TRUNC(H30*I30,2)</f>
        <v>0.15</v>
      </c>
    </row>
    <row r="31" spans="1:15" customFormat="1" ht="41.4">
      <c r="A31" s="396" t="s">
        <v>459</v>
      </c>
      <c r="B31" s="397">
        <v>89032</v>
      </c>
      <c r="C31" s="396" t="s">
        <v>454</v>
      </c>
      <c r="D31" s="454" t="s">
        <v>537</v>
      </c>
      <c r="E31" s="1090" t="s">
        <v>632</v>
      </c>
      <c r="F31" s="1091"/>
      <c r="G31" s="455" t="s">
        <v>535</v>
      </c>
      <c r="H31" s="456">
        <v>5.9999999999999995E-4</v>
      </c>
      <c r="I31" s="400">
        <v>190.98</v>
      </c>
      <c r="J31" s="400">
        <f>TRUNC(H31*I31,2)</f>
        <v>0.11</v>
      </c>
    </row>
    <row r="32" spans="1:15" customFormat="1" ht="26.4">
      <c r="A32" s="396" t="s">
        <v>453</v>
      </c>
      <c r="B32" s="397">
        <v>88441</v>
      </c>
      <c r="C32" s="396" t="s">
        <v>454</v>
      </c>
      <c r="D32" s="396" t="s">
        <v>540</v>
      </c>
      <c r="E32" s="1088" t="s">
        <v>455</v>
      </c>
      <c r="F32" s="1088"/>
      <c r="G32" s="398" t="s">
        <v>303</v>
      </c>
      <c r="H32" s="456">
        <v>3.0000000000000001E-3</v>
      </c>
      <c r="I32" s="400">
        <v>16.440000000000001</v>
      </c>
      <c r="J32" s="400">
        <f>TRUNC(H32*I32,2)</f>
        <v>0.04</v>
      </c>
    </row>
    <row r="33" spans="1:15" customFormat="1" ht="26.4">
      <c r="A33" s="396" t="s">
        <v>453</v>
      </c>
      <c r="B33" s="397">
        <v>88316</v>
      </c>
      <c r="C33" s="396" t="s">
        <v>454</v>
      </c>
      <c r="D33" s="396" t="s">
        <v>304</v>
      </c>
      <c r="E33" s="1088" t="s">
        <v>455</v>
      </c>
      <c r="F33" s="1088"/>
      <c r="G33" s="398" t="s">
        <v>303</v>
      </c>
      <c r="H33" s="456">
        <v>3.0000000000000001E-3</v>
      </c>
      <c r="I33" s="400">
        <f>I20</f>
        <v>15.81</v>
      </c>
      <c r="J33" s="400">
        <f>TRUNC(H33*I33,2)</f>
        <v>0.04</v>
      </c>
    </row>
    <row r="34" spans="1:15" customFormat="1" thickBot="1">
      <c r="A34" s="401"/>
      <c r="B34" s="401"/>
      <c r="C34" s="401"/>
      <c r="D34" s="401"/>
      <c r="E34" s="401"/>
      <c r="F34" s="402"/>
      <c r="G34" s="401"/>
      <c r="H34" s="402"/>
      <c r="I34" s="401"/>
      <c r="J34" s="402"/>
      <c r="K34" s="438"/>
    </row>
    <row r="35" spans="1:15" customFormat="1" ht="0.9" customHeight="1" thickTop="1">
      <c r="A35" s="403"/>
      <c r="B35" s="403"/>
      <c r="C35" s="403"/>
      <c r="D35" s="403"/>
      <c r="E35" s="403"/>
      <c r="F35" s="403"/>
      <c r="G35" s="403"/>
      <c r="H35" s="403"/>
      <c r="I35" s="403"/>
      <c r="J35" s="403"/>
    </row>
    <row r="36" spans="1:15" customFormat="1" ht="18" customHeight="1">
      <c r="A36" s="404" t="s">
        <v>621</v>
      </c>
      <c r="B36" s="405" t="s">
        <v>381</v>
      </c>
      <c r="C36" s="404" t="s">
        <v>447</v>
      </c>
      <c r="D36" s="404" t="s">
        <v>110</v>
      </c>
      <c r="E36" s="1085" t="s">
        <v>448</v>
      </c>
      <c r="F36" s="1085"/>
      <c r="G36" s="406" t="s">
        <v>449</v>
      </c>
      <c r="H36" s="405" t="s">
        <v>450</v>
      </c>
      <c r="I36" s="405" t="s">
        <v>451</v>
      </c>
      <c r="J36" s="405" t="s">
        <v>283</v>
      </c>
    </row>
    <row r="37" spans="1:15" customFormat="1" ht="24" customHeight="1">
      <c r="A37" s="411" t="s">
        <v>307</v>
      </c>
      <c r="B37" s="412">
        <v>4915598</v>
      </c>
      <c r="C37" s="411" t="s">
        <v>532</v>
      </c>
      <c r="D37" s="411" t="s">
        <v>620</v>
      </c>
      <c r="E37" s="1086" t="s">
        <v>115</v>
      </c>
      <c r="F37" s="1087"/>
      <c r="G37" s="413" t="s">
        <v>41</v>
      </c>
      <c r="H37" s="414">
        <v>1</v>
      </c>
      <c r="I37" s="415" t="e">
        <f>J37</f>
        <v>#REF!</v>
      </c>
      <c r="J37" s="415" t="e">
        <f>ROUND(J50+J48,2)</f>
        <v>#REF!</v>
      </c>
      <c r="K37" t="s">
        <v>610</v>
      </c>
      <c r="M37">
        <f>B37</f>
        <v>4915598</v>
      </c>
      <c r="N37" t="s">
        <v>41</v>
      </c>
      <c r="O37" s="438" t="e">
        <f>J37</f>
        <v>#REF!</v>
      </c>
    </row>
    <row r="38" spans="1:15" customFormat="1" ht="15" customHeight="1">
      <c r="A38" s="1085" t="s">
        <v>341</v>
      </c>
      <c r="B38" s="1083" t="s">
        <v>381</v>
      </c>
      <c r="C38" s="1085" t="s">
        <v>447</v>
      </c>
      <c r="D38" s="1085" t="s">
        <v>464</v>
      </c>
      <c r="E38" s="1083" t="s">
        <v>465</v>
      </c>
      <c r="F38" s="1082" t="s">
        <v>466</v>
      </c>
      <c r="G38" s="1083"/>
      <c r="H38" s="1082" t="s">
        <v>467</v>
      </c>
      <c r="I38" s="1083"/>
      <c r="J38" s="1083" t="s">
        <v>135</v>
      </c>
    </row>
    <row r="39" spans="1:15" customFormat="1" ht="15" customHeight="1">
      <c r="A39" s="1083"/>
      <c r="B39" s="1083"/>
      <c r="C39" s="1083"/>
      <c r="D39" s="1083"/>
      <c r="E39" s="1083"/>
      <c r="F39" s="405" t="s">
        <v>468</v>
      </c>
      <c r="G39" s="405" t="s">
        <v>469</v>
      </c>
      <c r="H39" s="405" t="s">
        <v>468</v>
      </c>
      <c r="I39" s="405" t="s">
        <v>469</v>
      </c>
      <c r="J39" s="1083"/>
    </row>
    <row r="40" spans="1:15" customFormat="1" ht="26.1" customHeight="1">
      <c r="A40" s="396" t="s">
        <v>459</v>
      </c>
      <c r="B40" s="397" t="s">
        <v>257</v>
      </c>
      <c r="C40" s="396" t="s">
        <v>532</v>
      </c>
      <c r="D40" s="396" t="s">
        <v>481</v>
      </c>
      <c r="E40" s="399">
        <v>1</v>
      </c>
      <c r="F40" s="400">
        <v>1</v>
      </c>
      <c r="G40" s="400">
        <v>0</v>
      </c>
      <c r="H40" s="407" t="e">
        <f>VLOOKUP(B40,EQ,10,FALSE)</f>
        <v>#REF!</v>
      </c>
      <c r="I40" s="407" t="e">
        <f>VLOOKUP(B40,EQ,11,FALSE)</f>
        <v>#REF!</v>
      </c>
      <c r="J40" s="407" t="e">
        <f>ROUND(E40*(F40*H40+G40*I40),4)</f>
        <v>#REF!</v>
      </c>
    </row>
    <row r="41" spans="1:15" customFormat="1" ht="20.100000000000001" customHeight="1">
      <c r="A41" s="1084"/>
      <c r="B41" s="1084"/>
      <c r="C41" s="1084"/>
      <c r="D41" s="1084"/>
      <c r="E41" s="1084"/>
      <c r="F41" s="1084"/>
      <c r="G41" s="1084" t="s">
        <v>471</v>
      </c>
      <c r="H41" s="1084"/>
      <c r="I41" s="1084"/>
      <c r="J41" s="408" t="e">
        <f>ROUND(SUM(J40:J40),4)</f>
        <v>#REF!</v>
      </c>
    </row>
    <row r="42" spans="1:15" customFormat="1" ht="20.100000000000001" customHeight="1">
      <c r="A42" s="404" t="s">
        <v>353</v>
      </c>
      <c r="B42" s="405" t="s">
        <v>381</v>
      </c>
      <c r="C42" s="404" t="s">
        <v>447</v>
      </c>
      <c r="D42" s="404" t="s">
        <v>472</v>
      </c>
      <c r="E42" s="405" t="s">
        <v>465</v>
      </c>
      <c r="F42" s="1083" t="s">
        <v>473</v>
      </c>
      <c r="G42" s="1083"/>
      <c r="H42" s="1083"/>
      <c r="I42" s="1083"/>
      <c r="J42" s="405" t="s">
        <v>135</v>
      </c>
    </row>
    <row r="43" spans="1:15" customFormat="1" ht="24" customHeight="1">
      <c r="A43" s="396" t="s">
        <v>459</v>
      </c>
      <c r="B43" s="397">
        <v>88316</v>
      </c>
      <c r="C43" s="396" t="s">
        <v>426</v>
      </c>
      <c r="D43" s="396" t="s">
        <v>304</v>
      </c>
      <c r="E43" s="399">
        <v>1</v>
      </c>
      <c r="F43" s="396"/>
      <c r="G43" s="396"/>
      <c r="H43" s="396"/>
      <c r="I43" s="400">
        <f>I20</f>
        <v>15.81</v>
      </c>
      <c r="J43" s="407">
        <f>ROUND(E43*I43,4)</f>
        <v>15.81</v>
      </c>
    </row>
    <row r="44" spans="1:15" customFormat="1" ht="20.100000000000001" customHeight="1">
      <c r="A44" s="1084"/>
      <c r="B44" s="1084"/>
      <c r="C44" s="1084"/>
      <c r="D44" s="1084"/>
      <c r="E44" s="1084"/>
      <c r="F44" s="1084"/>
      <c r="G44" s="1084" t="s">
        <v>474</v>
      </c>
      <c r="H44" s="1084"/>
      <c r="I44" s="1084"/>
      <c r="J44" s="408">
        <f>J43</f>
        <v>15.81</v>
      </c>
    </row>
    <row r="45" spans="1:15" customFormat="1" ht="20.100000000000001" customHeight="1">
      <c r="A45" s="1084"/>
      <c r="B45" s="1084"/>
      <c r="C45" s="1084"/>
      <c r="D45" s="1084"/>
      <c r="E45" s="1084"/>
      <c r="F45" s="1084"/>
      <c r="G45" s="1084" t="s">
        <v>497</v>
      </c>
      <c r="H45" s="1084"/>
      <c r="I45" s="1084"/>
      <c r="J45" s="408">
        <v>0</v>
      </c>
    </row>
    <row r="46" spans="1:15" customFormat="1" ht="20.100000000000001" customHeight="1">
      <c r="A46" s="1084"/>
      <c r="B46" s="1084"/>
      <c r="C46" s="1084"/>
      <c r="D46" s="1084"/>
      <c r="E46" s="1084"/>
      <c r="F46" s="1084"/>
      <c r="G46" s="1084" t="s">
        <v>475</v>
      </c>
      <c r="H46" s="1084"/>
      <c r="I46" s="1084"/>
      <c r="J46" s="408" t="e">
        <f>J44+J41</f>
        <v>#REF!</v>
      </c>
    </row>
    <row r="47" spans="1:15" customFormat="1" ht="20.100000000000001" customHeight="1">
      <c r="A47" s="1084"/>
      <c r="B47" s="1084"/>
      <c r="C47" s="1084"/>
      <c r="D47" s="1084"/>
      <c r="E47" s="1084"/>
      <c r="F47" s="1084"/>
      <c r="G47" s="1084" t="s">
        <v>476</v>
      </c>
      <c r="H47" s="1084"/>
      <c r="I47" s="1084"/>
      <c r="J47" s="448">
        <v>1.728E-2</v>
      </c>
    </row>
    <row r="48" spans="1:15" customFormat="1" ht="20.100000000000001" customHeight="1">
      <c r="A48" s="1084"/>
      <c r="B48" s="1084"/>
      <c r="C48" s="1084"/>
      <c r="D48" s="1084"/>
      <c r="E48" s="1084"/>
      <c r="F48" s="1084"/>
      <c r="G48" s="1084" t="s">
        <v>477</v>
      </c>
      <c r="H48" s="1084"/>
      <c r="I48" s="1084"/>
      <c r="J48" s="408" t="e">
        <f>J47*J50</f>
        <v>#REF!</v>
      </c>
    </row>
    <row r="49" spans="1:15" customFormat="1" ht="20.100000000000001" customHeight="1">
      <c r="A49" s="1084"/>
      <c r="B49" s="1084"/>
      <c r="C49" s="1084"/>
      <c r="D49" s="1084"/>
      <c r="E49" s="1084"/>
      <c r="F49" s="1084"/>
      <c r="G49" s="1084" t="s">
        <v>478</v>
      </c>
      <c r="H49" s="1084"/>
      <c r="I49" s="1084"/>
      <c r="J49" s="408">
        <v>3053.93</v>
      </c>
    </row>
    <row r="50" spans="1:15" customFormat="1" ht="20.100000000000001" customHeight="1">
      <c r="A50" s="1084"/>
      <c r="B50" s="1084"/>
      <c r="C50" s="1084"/>
      <c r="D50" s="1084"/>
      <c r="E50" s="1084"/>
      <c r="F50" s="1084"/>
      <c r="G50" s="1084" t="s">
        <v>479</v>
      </c>
      <c r="H50" s="1084"/>
      <c r="I50" s="1084"/>
      <c r="J50" s="408" t="e">
        <f>J46/J49</f>
        <v>#REF!</v>
      </c>
    </row>
    <row r="51" spans="1:15" customFormat="1" thickBot="1">
      <c r="A51" s="401"/>
      <c r="B51" s="401"/>
      <c r="C51" s="401"/>
      <c r="D51" s="401"/>
      <c r="E51" s="401"/>
      <c r="F51" s="402"/>
      <c r="G51" s="401"/>
      <c r="H51" s="402"/>
      <c r="I51" s="401"/>
      <c r="J51" s="402"/>
      <c r="K51" s="438"/>
    </row>
    <row r="52" spans="1:15" customFormat="1" ht="0.9" customHeight="1" thickTop="1">
      <c r="A52" s="403"/>
      <c r="B52" s="403"/>
      <c r="C52" s="403"/>
      <c r="D52" s="403"/>
      <c r="E52" s="403"/>
      <c r="F52" s="403"/>
      <c r="G52" s="403"/>
      <c r="H52" s="403"/>
      <c r="I52" s="403"/>
      <c r="J52" s="403"/>
    </row>
    <row r="53" spans="1:15" customFormat="1" ht="18" customHeight="1">
      <c r="A53" s="404" t="s">
        <v>622</v>
      </c>
      <c r="B53" s="405" t="s">
        <v>381</v>
      </c>
      <c r="C53" s="404" t="s">
        <v>447</v>
      </c>
      <c r="D53" s="404" t="s">
        <v>110</v>
      </c>
      <c r="E53" s="1085" t="s">
        <v>448</v>
      </c>
      <c r="F53" s="1085"/>
      <c r="G53" s="406" t="s">
        <v>449</v>
      </c>
      <c r="H53" s="405" t="s">
        <v>450</v>
      </c>
      <c r="I53" s="405" t="s">
        <v>451</v>
      </c>
      <c r="J53" s="405" t="s">
        <v>283</v>
      </c>
    </row>
    <row r="54" spans="1:15" customFormat="1" ht="24" customHeight="1">
      <c r="A54" s="411" t="s">
        <v>307</v>
      </c>
      <c r="B54" s="412">
        <v>5502985</v>
      </c>
      <c r="C54" s="411" t="s">
        <v>532</v>
      </c>
      <c r="D54" s="411" t="s">
        <v>395</v>
      </c>
      <c r="E54" s="1086" t="s">
        <v>115</v>
      </c>
      <c r="F54" s="1087"/>
      <c r="G54" s="413" t="s">
        <v>41</v>
      </c>
      <c r="H54" s="414">
        <v>1</v>
      </c>
      <c r="I54" s="415" t="e">
        <f>J54</f>
        <v>#REF!</v>
      </c>
      <c r="J54" s="415" t="e">
        <f>ROUND(J67+J65,2)</f>
        <v>#REF!</v>
      </c>
      <c r="K54" t="s">
        <v>610</v>
      </c>
      <c r="M54">
        <v>5502985</v>
      </c>
      <c r="N54" t="s">
        <v>41</v>
      </c>
      <c r="O54" s="438" t="e">
        <f>J54</f>
        <v>#REF!</v>
      </c>
    </row>
    <row r="55" spans="1:15" customFormat="1" ht="15" customHeight="1">
      <c r="A55" s="1085" t="s">
        <v>341</v>
      </c>
      <c r="B55" s="1083" t="s">
        <v>381</v>
      </c>
      <c r="C55" s="1085" t="s">
        <v>447</v>
      </c>
      <c r="D55" s="1085" t="s">
        <v>464</v>
      </c>
      <c r="E55" s="1083" t="s">
        <v>465</v>
      </c>
      <c r="F55" s="1082" t="s">
        <v>466</v>
      </c>
      <c r="G55" s="1083"/>
      <c r="H55" s="1082" t="s">
        <v>467</v>
      </c>
      <c r="I55" s="1083"/>
      <c r="J55" s="1083" t="s">
        <v>135</v>
      </c>
    </row>
    <row r="56" spans="1:15" customFormat="1" ht="15" customHeight="1">
      <c r="A56" s="1083"/>
      <c r="B56" s="1083"/>
      <c r="C56" s="1083"/>
      <c r="D56" s="1083"/>
      <c r="E56" s="1083"/>
      <c r="F56" s="405" t="s">
        <v>468</v>
      </c>
      <c r="G56" s="405" t="s">
        <v>469</v>
      </c>
      <c r="H56" s="405" t="s">
        <v>468</v>
      </c>
      <c r="I56" s="405" t="s">
        <v>469</v>
      </c>
      <c r="J56" s="1083"/>
    </row>
    <row r="57" spans="1:15" customFormat="1" ht="24" customHeight="1">
      <c r="A57" s="396" t="s">
        <v>459</v>
      </c>
      <c r="B57" s="397" t="s">
        <v>410</v>
      </c>
      <c r="C57" s="396" t="s">
        <v>532</v>
      </c>
      <c r="D57" s="396" t="s">
        <v>415</v>
      </c>
      <c r="E57" s="399">
        <v>1</v>
      </c>
      <c r="F57" s="400">
        <v>1</v>
      </c>
      <c r="G57" s="400">
        <v>0</v>
      </c>
      <c r="H57" s="407" t="e">
        <f>VLOOKUP(B57,EQ,10,FALSE)</f>
        <v>#REF!</v>
      </c>
      <c r="I57" s="407" t="e">
        <f>VLOOKUP(B57,EQ,11,FALSE)</f>
        <v>#REF!</v>
      </c>
      <c r="J57" s="407" t="e">
        <f>ROUND(E57*(F57*H57+G57*I57),4)</f>
        <v>#REF!</v>
      </c>
    </row>
    <row r="58" spans="1:15" customFormat="1" ht="20.100000000000001" customHeight="1">
      <c r="A58" s="1084"/>
      <c r="B58" s="1084"/>
      <c r="C58" s="1084"/>
      <c r="D58" s="1084"/>
      <c r="E58" s="1084"/>
      <c r="F58" s="1084"/>
      <c r="G58" s="1084" t="s">
        <v>471</v>
      </c>
      <c r="H58" s="1084"/>
      <c r="I58" s="1084"/>
      <c r="J58" s="408" t="e">
        <f>J57</f>
        <v>#REF!</v>
      </c>
    </row>
    <row r="59" spans="1:15" customFormat="1" ht="20.100000000000001" customHeight="1">
      <c r="A59" s="404" t="s">
        <v>353</v>
      </c>
      <c r="B59" s="405" t="s">
        <v>381</v>
      </c>
      <c r="C59" s="404" t="s">
        <v>447</v>
      </c>
      <c r="D59" s="404" t="s">
        <v>472</v>
      </c>
      <c r="E59" s="405" t="s">
        <v>465</v>
      </c>
      <c r="F59" s="1083" t="s">
        <v>473</v>
      </c>
      <c r="G59" s="1083"/>
      <c r="H59" s="1083"/>
      <c r="I59" s="1083"/>
      <c r="J59" s="405" t="s">
        <v>135</v>
      </c>
    </row>
    <row r="60" spans="1:15" customFormat="1" ht="24" customHeight="1">
      <c r="A60" s="396" t="s">
        <v>459</v>
      </c>
      <c r="B60" s="397">
        <v>88316</v>
      </c>
      <c r="C60" s="396" t="s">
        <v>426</v>
      </c>
      <c r="D60" s="396" t="s">
        <v>304</v>
      </c>
      <c r="E60" s="399">
        <v>1</v>
      </c>
      <c r="F60" s="396"/>
      <c r="G60" s="396"/>
      <c r="H60" s="396"/>
      <c r="I60" s="400">
        <f>I20</f>
        <v>15.81</v>
      </c>
      <c r="J60" s="407">
        <f>ROUND(E60*I60,4)</f>
        <v>15.81</v>
      </c>
    </row>
    <row r="61" spans="1:15" customFormat="1" ht="20.100000000000001" customHeight="1">
      <c r="A61" s="1084"/>
      <c r="B61" s="1084"/>
      <c r="C61" s="1084"/>
      <c r="D61" s="1084"/>
      <c r="E61" s="1084"/>
      <c r="F61" s="1084"/>
      <c r="G61" s="1084" t="s">
        <v>474</v>
      </c>
      <c r="H61" s="1084"/>
      <c r="I61" s="1084"/>
      <c r="J61" s="408">
        <f>J60</f>
        <v>15.81</v>
      </c>
    </row>
    <row r="62" spans="1:15" customFormat="1" ht="20.100000000000001" customHeight="1">
      <c r="A62" s="1084"/>
      <c r="B62" s="1084"/>
      <c r="C62" s="1084"/>
      <c r="D62" s="1084"/>
      <c r="E62" s="1084"/>
      <c r="F62" s="1084"/>
      <c r="G62" s="1084" t="s">
        <v>497</v>
      </c>
      <c r="H62" s="1084"/>
      <c r="I62" s="1084"/>
      <c r="J62" s="408">
        <v>0</v>
      </c>
    </row>
    <row r="63" spans="1:15" customFormat="1" ht="20.100000000000001" customHeight="1">
      <c r="A63" s="1084"/>
      <c r="B63" s="1084"/>
      <c r="C63" s="1084"/>
      <c r="D63" s="1084"/>
      <c r="E63" s="1084"/>
      <c r="F63" s="1084"/>
      <c r="G63" s="1084" t="s">
        <v>475</v>
      </c>
      <c r="H63" s="1084"/>
      <c r="I63" s="1084"/>
      <c r="J63" s="408" t="e">
        <f>J61+J58</f>
        <v>#REF!</v>
      </c>
    </row>
    <row r="64" spans="1:15" customFormat="1" ht="20.100000000000001" customHeight="1">
      <c r="A64" s="1084"/>
      <c r="B64" s="1084"/>
      <c r="C64" s="1084"/>
      <c r="D64" s="1084"/>
      <c r="E64" s="1084"/>
      <c r="F64" s="1084"/>
      <c r="G64" s="1084" t="s">
        <v>476</v>
      </c>
      <c r="H64" s="1084"/>
      <c r="I64" s="1084"/>
      <c r="J64" s="448">
        <v>1.728E-2</v>
      </c>
    </row>
    <row r="65" spans="1:15" customFormat="1" ht="20.100000000000001" customHeight="1">
      <c r="A65" s="1084"/>
      <c r="B65" s="1084"/>
      <c r="C65" s="1084"/>
      <c r="D65" s="1084"/>
      <c r="E65" s="1084"/>
      <c r="F65" s="1084"/>
      <c r="G65" s="1084" t="s">
        <v>477</v>
      </c>
      <c r="H65" s="1084"/>
      <c r="I65" s="1084"/>
      <c r="J65" s="408" t="e">
        <f>J64*J67</f>
        <v>#REF!</v>
      </c>
    </row>
    <row r="66" spans="1:15" customFormat="1" ht="20.100000000000001" customHeight="1">
      <c r="A66" s="1084"/>
      <c r="B66" s="1084"/>
      <c r="C66" s="1084"/>
      <c r="D66" s="1084"/>
      <c r="E66" s="1084"/>
      <c r="F66" s="1084"/>
      <c r="G66" s="1084" t="s">
        <v>478</v>
      </c>
      <c r="H66" s="1084"/>
      <c r="I66" s="1084"/>
      <c r="J66" s="408">
        <v>622.95000000000005</v>
      </c>
    </row>
    <row r="67" spans="1:15" customFormat="1" ht="20.100000000000001" customHeight="1">
      <c r="A67" s="1084"/>
      <c r="B67" s="1084"/>
      <c r="C67" s="1084"/>
      <c r="D67" s="1084"/>
      <c r="E67" s="1084"/>
      <c r="F67" s="1084"/>
      <c r="G67" s="1084" t="s">
        <v>479</v>
      </c>
      <c r="H67" s="1084"/>
      <c r="I67" s="1084"/>
      <c r="J67" s="408" t="e">
        <f>J63/J66</f>
        <v>#REF!</v>
      </c>
    </row>
    <row r="68" spans="1:15" customFormat="1" thickBot="1">
      <c r="A68" s="401"/>
      <c r="B68" s="401"/>
      <c r="C68" s="401"/>
      <c r="D68" s="401"/>
      <c r="E68" s="401"/>
      <c r="F68" s="402"/>
      <c r="G68" s="401"/>
      <c r="H68" s="402"/>
      <c r="I68" s="401"/>
      <c r="J68" s="402"/>
      <c r="K68" s="438"/>
    </row>
    <row r="69" spans="1:15" customFormat="1" ht="0.9" customHeight="1" thickTop="1">
      <c r="A69" s="403"/>
      <c r="B69" s="403"/>
      <c r="C69" s="403"/>
      <c r="D69" s="403"/>
      <c r="E69" s="403"/>
      <c r="F69" s="403"/>
      <c r="G69" s="403"/>
      <c r="H69" s="403"/>
      <c r="I69" s="403"/>
      <c r="J69" s="403"/>
      <c r="K69" t="s">
        <v>527</v>
      </c>
    </row>
    <row r="70" spans="1:15" customFormat="1" ht="18" customHeight="1">
      <c r="A70" s="404" t="s">
        <v>623</v>
      </c>
      <c r="B70" s="405" t="s">
        <v>381</v>
      </c>
      <c r="C70" s="404" t="s">
        <v>447</v>
      </c>
      <c r="D70" s="404" t="s">
        <v>110</v>
      </c>
      <c r="E70" s="1085" t="s">
        <v>448</v>
      </c>
      <c r="F70" s="1085"/>
      <c r="G70" s="406" t="s">
        <v>449</v>
      </c>
      <c r="H70" s="405" t="s">
        <v>450</v>
      </c>
      <c r="I70" s="405" t="s">
        <v>451</v>
      </c>
      <c r="J70" s="405" t="s">
        <v>283</v>
      </c>
    </row>
    <row r="71" spans="1:15" customFormat="1" ht="24" customHeight="1">
      <c r="A71" s="411" t="s">
        <v>307</v>
      </c>
      <c r="B71" s="412">
        <v>5502986</v>
      </c>
      <c r="C71" s="411" t="s">
        <v>532</v>
      </c>
      <c r="D71" s="411" t="s">
        <v>377</v>
      </c>
      <c r="E71" s="1086" t="s">
        <v>115</v>
      </c>
      <c r="F71" s="1087"/>
      <c r="G71" s="413" t="s">
        <v>38</v>
      </c>
      <c r="H71" s="414">
        <v>1</v>
      </c>
      <c r="I71" s="415" t="e">
        <f>J71</f>
        <v>#REF!</v>
      </c>
      <c r="J71" s="415" t="e">
        <f>ROUND(J84+J82,2)</f>
        <v>#REF!</v>
      </c>
      <c r="K71" t="s">
        <v>610</v>
      </c>
      <c r="M71">
        <v>5502986</v>
      </c>
      <c r="N71" t="s">
        <v>38</v>
      </c>
      <c r="O71" s="438" t="e">
        <f>J71</f>
        <v>#REF!</v>
      </c>
    </row>
    <row r="72" spans="1:15" customFormat="1" ht="15" customHeight="1">
      <c r="A72" s="1085" t="s">
        <v>341</v>
      </c>
      <c r="B72" s="1083" t="s">
        <v>381</v>
      </c>
      <c r="C72" s="1085" t="s">
        <v>447</v>
      </c>
      <c r="D72" s="1085" t="s">
        <v>464</v>
      </c>
      <c r="E72" s="1083" t="s">
        <v>465</v>
      </c>
      <c r="F72" s="1082" t="s">
        <v>466</v>
      </c>
      <c r="G72" s="1083"/>
      <c r="H72" s="1082" t="s">
        <v>467</v>
      </c>
      <c r="I72" s="1083"/>
      <c r="J72" s="1083" t="s">
        <v>135</v>
      </c>
    </row>
    <row r="73" spans="1:15" customFormat="1" ht="15" customHeight="1">
      <c r="A73" s="1083"/>
      <c r="B73" s="1083"/>
      <c r="C73" s="1083"/>
      <c r="D73" s="1083"/>
      <c r="E73" s="1083"/>
      <c r="F73" s="405" t="s">
        <v>468</v>
      </c>
      <c r="G73" s="405" t="s">
        <v>469</v>
      </c>
      <c r="H73" s="405" t="s">
        <v>468</v>
      </c>
      <c r="I73" s="405" t="s">
        <v>469</v>
      </c>
      <c r="J73" s="1083"/>
    </row>
    <row r="74" spans="1:15" customFormat="1" ht="24" customHeight="1">
      <c r="A74" s="396" t="s">
        <v>459</v>
      </c>
      <c r="B74" s="397" t="s">
        <v>410</v>
      </c>
      <c r="C74" s="396" t="s">
        <v>532</v>
      </c>
      <c r="D74" s="396" t="s">
        <v>415</v>
      </c>
      <c r="E74" s="399">
        <v>1</v>
      </c>
      <c r="F74" s="400">
        <v>1</v>
      </c>
      <c r="G74" s="400">
        <v>0</v>
      </c>
      <c r="H74" s="407" t="e">
        <f>VLOOKUP(B74,EQ,10,FALSE)</f>
        <v>#REF!</v>
      </c>
      <c r="I74" s="407" t="e">
        <f>VLOOKUP(B74,EQ,11,FALSE)</f>
        <v>#REF!</v>
      </c>
      <c r="J74" s="407" t="e">
        <f>ROUND(E74*(F74*H74+G74*I74),4)</f>
        <v>#REF!</v>
      </c>
    </row>
    <row r="75" spans="1:15" customFormat="1" ht="20.100000000000001" customHeight="1">
      <c r="A75" s="1084"/>
      <c r="B75" s="1084"/>
      <c r="C75" s="1084"/>
      <c r="D75" s="1084"/>
      <c r="E75" s="1084"/>
      <c r="F75" s="1084"/>
      <c r="G75" s="1084" t="s">
        <v>471</v>
      </c>
      <c r="H75" s="1084"/>
      <c r="I75" s="1084"/>
      <c r="J75" s="408" t="e">
        <f>J74</f>
        <v>#REF!</v>
      </c>
    </row>
    <row r="76" spans="1:15" customFormat="1" ht="20.100000000000001" customHeight="1">
      <c r="A76" s="404" t="s">
        <v>353</v>
      </c>
      <c r="B76" s="405" t="s">
        <v>381</v>
      </c>
      <c r="C76" s="404" t="s">
        <v>447</v>
      </c>
      <c r="D76" s="404" t="s">
        <v>472</v>
      </c>
      <c r="E76" s="405" t="s">
        <v>465</v>
      </c>
      <c r="F76" s="1083" t="s">
        <v>473</v>
      </c>
      <c r="G76" s="1083"/>
      <c r="H76" s="1083"/>
      <c r="I76" s="1083"/>
      <c r="J76" s="405" t="s">
        <v>135</v>
      </c>
    </row>
    <row r="77" spans="1:15" customFormat="1" ht="24" customHeight="1">
      <c r="A77" s="396" t="s">
        <v>459</v>
      </c>
      <c r="B77" s="397">
        <v>88316</v>
      </c>
      <c r="C77" s="396" t="s">
        <v>426</v>
      </c>
      <c r="D77" s="396" t="s">
        <v>304</v>
      </c>
      <c r="E77" s="399">
        <v>1</v>
      </c>
      <c r="F77" s="396"/>
      <c r="G77" s="396"/>
      <c r="H77" s="396"/>
      <c r="I77" s="400">
        <f>I20</f>
        <v>15.81</v>
      </c>
      <c r="J77" s="407">
        <f>ROUND(E77*I77,4)</f>
        <v>15.81</v>
      </c>
    </row>
    <row r="78" spans="1:15" customFormat="1" ht="20.100000000000001" customHeight="1">
      <c r="A78" s="1084"/>
      <c r="B78" s="1084"/>
      <c r="C78" s="1084"/>
      <c r="D78" s="1084"/>
      <c r="E78" s="1084"/>
      <c r="F78" s="1084"/>
      <c r="G78" s="1084" t="s">
        <v>474</v>
      </c>
      <c r="H78" s="1084"/>
      <c r="I78" s="1084"/>
      <c r="J78" s="408">
        <f>J77</f>
        <v>15.81</v>
      </c>
    </row>
    <row r="79" spans="1:15" customFormat="1" ht="20.100000000000001" customHeight="1">
      <c r="A79" s="1084"/>
      <c r="B79" s="1084"/>
      <c r="C79" s="1084"/>
      <c r="D79" s="1084"/>
      <c r="E79" s="1084"/>
      <c r="F79" s="1084"/>
      <c r="G79" s="1084" t="s">
        <v>497</v>
      </c>
      <c r="H79" s="1084"/>
      <c r="I79" s="1084"/>
      <c r="J79" s="408">
        <v>0</v>
      </c>
    </row>
    <row r="80" spans="1:15" customFormat="1" ht="20.100000000000001" customHeight="1">
      <c r="A80" s="1084"/>
      <c r="B80" s="1084"/>
      <c r="C80" s="1084"/>
      <c r="D80" s="1084"/>
      <c r="E80" s="1084"/>
      <c r="F80" s="1084"/>
      <c r="G80" s="1084" t="s">
        <v>475</v>
      </c>
      <c r="H80" s="1084"/>
      <c r="I80" s="1084"/>
      <c r="J80" s="408" t="e">
        <f>J75+J78</f>
        <v>#REF!</v>
      </c>
    </row>
    <row r="81" spans="1:15" customFormat="1" ht="20.100000000000001" customHeight="1">
      <c r="A81" s="1084"/>
      <c r="B81" s="1084"/>
      <c r="C81" s="1084"/>
      <c r="D81" s="1084"/>
      <c r="E81" s="1084"/>
      <c r="F81" s="1084"/>
      <c r="G81" s="1084" t="s">
        <v>476</v>
      </c>
      <c r="H81" s="1084"/>
      <c r="I81" s="1084"/>
      <c r="J81" s="448">
        <v>1.728E-2</v>
      </c>
    </row>
    <row r="82" spans="1:15" customFormat="1" ht="20.100000000000001" customHeight="1">
      <c r="A82" s="1084"/>
      <c r="B82" s="1084"/>
      <c r="C82" s="1084"/>
      <c r="D82" s="1084"/>
      <c r="E82" s="1084"/>
      <c r="F82" s="1084"/>
      <c r="G82" s="1084" t="s">
        <v>477</v>
      </c>
      <c r="H82" s="1084"/>
      <c r="I82" s="1084"/>
      <c r="J82" s="408" t="e">
        <f>J81*J84</f>
        <v>#REF!</v>
      </c>
    </row>
    <row r="83" spans="1:15" customFormat="1" ht="20.100000000000001" customHeight="1">
      <c r="A83" s="1084"/>
      <c r="B83" s="1084"/>
      <c r="C83" s="1084"/>
      <c r="D83" s="1084"/>
      <c r="E83" s="1084"/>
      <c r="F83" s="1084"/>
      <c r="G83" s="1084" t="s">
        <v>478</v>
      </c>
      <c r="H83" s="1084"/>
      <c r="I83" s="1084"/>
      <c r="J83" s="408">
        <v>110.13</v>
      </c>
    </row>
    <row r="84" spans="1:15" customFormat="1" ht="20.100000000000001" customHeight="1">
      <c r="A84" s="1084"/>
      <c r="B84" s="1084"/>
      <c r="C84" s="1084"/>
      <c r="D84" s="1084"/>
      <c r="E84" s="1084"/>
      <c r="F84" s="1084"/>
      <c r="G84" s="1084" t="s">
        <v>479</v>
      </c>
      <c r="H84" s="1084"/>
      <c r="I84" s="1084"/>
      <c r="J84" s="408" t="e">
        <f>J80/J83</f>
        <v>#REF!</v>
      </c>
      <c r="K84" s="446"/>
    </row>
    <row r="85" spans="1:15" customFormat="1" thickBot="1">
      <c r="A85" s="401"/>
      <c r="B85" s="401"/>
      <c r="C85" s="401"/>
      <c r="D85" s="401"/>
      <c r="E85" s="401"/>
      <c r="F85" s="402"/>
      <c r="G85" s="401"/>
      <c r="H85" s="402"/>
      <c r="I85" s="401"/>
      <c r="J85" s="402"/>
      <c r="K85" s="438"/>
    </row>
    <row r="86" spans="1:15" customFormat="1" ht="0.9" customHeight="1" thickTop="1">
      <c r="A86" s="403"/>
      <c r="B86" s="403"/>
      <c r="C86" s="403"/>
      <c r="D86" s="403"/>
      <c r="E86" s="403"/>
      <c r="F86" s="403"/>
      <c r="G86" s="403"/>
      <c r="H86" s="403"/>
      <c r="I86" s="403"/>
      <c r="J86" s="403"/>
    </row>
    <row r="87" spans="1:15" customFormat="1" ht="18" customHeight="1">
      <c r="A87" s="404" t="s">
        <v>624</v>
      </c>
      <c r="B87" s="405" t="s">
        <v>381</v>
      </c>
      <c r="C87" s="404" t="s">
        <v>447</v>
      </c>
      <c r="D87" s="404" t="s">
        <v>110</v>
      </c>
      <c r="E87" s="1085" t="s">
        <v>448</v>
      </c>
      <c r="F87" s="1085"/>
      <c r="G87" s="406" t="s">
        <v>449</v>
      </c>
      <c r="H87" s="405" t="s">
        <v>450</v>
      </c>
      <c r="I87" s="405" t="s">
        <v>451</v>
      </c>
      <c r="J87" s="405" t="s">
        <v>283</v>
      </c>
    </row>
    <row r="88" spans="1:15" customFormat="1" ht="26.1" customHeight="1">
      <c r="A88" s="411" t="s">
        <v>307</v>
      </c>
      <c r="B88" s="412">
        <v>4915611</v>
      </c>
      <c r="C88" s="411" t="s">
        <v>532</v>
      </c>
      <c r="D88" s="411" t="s">
        <v>436</v>
      </c>
      <c r="E88" s="1086" t="s">
        <v>115</v>
      </c>
      <c r="F88" s="1087"/>
      <c r="G88" s="413" t="s">
        <v>38</v>
      </c>
      <c r="H88" s="414">
        <v>1</v>
      </c>
      <c r="I88" s="415" t="e">
        <f>J88</f>
        <v>#REF!</v>
      </c>
      <c r="J88" s="415" t="e">
        <f>ROUND((J103+J106+J109+J101),2)</f>
        <v>#REF!</v>
      </c>
      <c r="K88" t="s">
        <v>610</v>
      </c>
      <c r="M88">
        <v>4915611</v>
      </c>
      <c r="N88" t="s">
        <v>38</v>
      </c>
      <c r="O88" s="438" t="e">
        <f>J88</f>
        <v>#REF!</v>
      </c>
    </row>
    <row r="89" spans="1:15" customFormat="1" ht="15" customHeight="1">
      <c r="A89" s="1085" t="s">
        <v>341</v>
      </c>
      <c r="B89" s="1083" t="s">
        <v>381</v>
      </c>
      <c r="C89" s="1085" t="s">
        <v>447</v>
      </c>
      <c r="D89" s="1085" t="s">
        <v>464</v>
      </c>
      <c r="E89" s="1083" t="s">
        <v>465</v>
      </c>
      <c r="F89" s="1082" t="s">
        <v>466</v>
      </c>
      <c r="G89" s="1083"/>
      <c r="H89" s="1082" t="s">
        <v>467</v>
      </c>
      <c r="I89" s="1083"/>
      <c r="J89" s="1083" t="s">
        <v>135</v>
      </c>
    </row>
    <row r="90" spans="1:15" customFormat="1" ht="15" customHeight="1">
      <c r="A90" s="1083"/>
      <c r="B90" s="1083"/>
      <c r="C90" s="1083"/>
      <c r="D90" s="1083"/>
      <c r="E90" s="1083"/>
      <c r="F90" s="405" t="s">
        <v>468</v>
      </c>
      <c r="G90" s="405" t="s">
        <v>469</v>
      </c>
      <c r="H90" s="405" t="s">
        <v>468</v>
      </c>
      <c r="I90" s="405" t="s">
        <v>469</v>
      </c>
      <c r="J90" s="1083"/>
    </row>
    <row r="91" spans="1:15" customFormat="1" ht="26.1" customHeight="1">
      <c r="A91" s="396" t="s">
        <v>459</v>
      </c>
      <c r="B91" s="397" t="s">
        <v>418</v>
      </c>
      <c r="C91" s="396" t="s">
        <v>532</v>
      </c>
      <c r="D91" s="396" t="s">
        <v>420</v>
      </c>
      <c r="E91" s="399">
        <v>1</v>
      </c>
      <c r="F91" s="400">
        <v>0.64</v>
      </c>
      <c r="G91" s="400">
        <v>0.36</v>
      </c>
      <c r="H91" s="407" t="e">
        <f>VLOOKUP(B91,EQ,10,FALSE)</f>
        <v>#REF!</v>
      </c>
      <c r="I91" s="407" t="e">
        <f>VLOOKUP(B91,EQ,11,FALSE)</f>
        <v>#REF!</v>
      </c>
      <c r="J91" s="407" t="e">
        <f>ROUND(E91*(F91*H91+G91*I91),4)</f>
        <v>#REF!</v>
      </c>
    </row>
    <row r="92" spans="1:15" customFormat="1" ht="24" customHeight="1">
      <c r="A92" s="396" t="s">
        <v>459</v>
      </c>
      <c r="B92" s="397" t="s">
        <v>257</v>
      </c>
      <c r="C92" s="396" t="s">
        <v>532</v>
      </c>
      <c r="D92" s="396" t="s">
        <v>481</v>
      </c>
      <c r="E92" s="399">
        <v>1</v>
      </c>
      <c r="F92" s="400">
        <v>0.73</v>
      </c>
      <c r="G92" s="400">
        <v>0.27</v>
      </c>
      <c r="H92" s="407" t="e">
        <f>VLOOKUP(B92,EQ,10,FALSE)</f>
        <v>#REF!</v>
      </c>
      <c r="I92" s="407" t="e">
        <f>VLOOKUP(B92,EQ,11,FALSE)</f>
        <v>#REF!</v>
      </c>
      <c r="J92" s="407" t="e">
        <f>ROUND(E92*(F92*H92+G92*I92),4)</f>
        <v>#REF!</v>
      </c>
    </row>
    <row r="93" spans="1:15" customFormat="1" ht="26.1" customHeight="1">
      <c r="A93" s="396" t="s">
        <v>459</v>
      </c>
      <c r="B93" s="397" t="s">
        <v>413</v>
      </c>
      <c r="C93" s="396" t="s">
        <v>532</v>
      </c>
      <c r="D93" s="396" t="s">
        <v>482</v>
      </c>
      <c r="E93" s="399">
        <v>1</v>
      </c>
      <c r="F93" s="400">
        <v>1</v>
      </c>
      <c r="G93" s="400">
        <v>0</v>
      </c>
      <c r="H93" s="407" t="e">
        <f>VLOOKUP(B93,EQ,10,FALSE)</f>
        <v>#REF!</v>
      </c>
      <c r="I93" s="407" t="e">
        <f>VLOOKUP(B93,EQ,11,FALSE)</f>
        <v>#REF!</v>
      </c>
      <c r="J93" s="407" t="e">
        <f>ROUND(E93*(F93*H93+G93*I93),4)</f>
        <v>#REF!</v>
      </c>
    </row>
    <row r="94" spans="1:15" customFormat="1" ht="20.100000000000001" customHeight="1">
      <c r="A94" s="1084"/>
      <c r="B94" s="1084"/>
      <c r="C94" s="1084"/>
      <c r="D94" s="1084"/>
      <c r="E94" s="1084"/>
      <c r="F94" s="1084"/>
      <c r="G94" s="1084" t="s">
        <v>471</v>
      </c>
      <c r="H94" s="1084"/>
      <c r="I94" s="1084"/>
      <c r="J94" s="408" t="e">
        <f>ROUND(SUM(J91:J93),4)</f>
        <v>#REF!</v>
      </c>
    </row>
    <row r="95" spans="1:15" customFormat="1" ht="20.100000000000001" customHeight="1">
      <c r="A95" s="404" t="s">
        <v>353</v>
      </c>
      <c r="B95" s="405" t="s">
        <v>381</v>
      </c>
      <c r="C95" s="404" t="s">
        <v>447</v>
      </c>
      <c r="D95" s="404" t="s">
        <v>472</v>
      </c>
      <c r="E95" s="405" t="s">
        <v>465</v>
      </c>
      <c r="F95" s="1083" t="s">
        <v>473</v>
      </c>
      <c r="G95" s="1083"/>
      <c r="H95" s="1083"/>
      <c r="I95" s="1083"/>
      <c r="J95" s="405" t="s">
        <v>135</v>
      </c>
    </row>
    <row r="96" spans="1:15" customFormat="1" ht="24" customHeight="1">
      <c r="A96" s="396" t="s">
        <v>459</v>
      </c>
      <c r="B96" s="397">
        <v>88316</v>
      </c>
      <c r="C96" s="396" t="s">
        <v>426</v>
      </c>
      <c r="D96" s="396" t="s">
        <v>304</v>
      </c>
      <c r="E96" s="399">
        <v>1</v>
      </c>
      <c r="F96" s="396"/>
      <c r="G96" s="396"/>
      <c r="H96" s="396"/>
      <c r="I96" s="400">
        <f>I20</f>
        <v>15.81</v>
      </c>
      <c r="J96" s="407">
        <f>ROUND(E96*I96,4)</f>
        <v>15.81</v>
      </c>
    </row>
    <row r="97" spans="1:11" customFormat="1" ht="20.100000000000001" customHeight="1">
      <c r="A97" s="1084"/>
      <c r="B97" s="1084"/>
      <c r="C97" s="1084"/>
      <c r="D97" s="1084"/>
      <c r="E97" s="1084"/>
      <c r="F97" s="1084"/>
      <c r="G97" s="1084" t="s">
        <v>474</v>
      </c>
      <c r="H97" s="1084"/>
      <c r="I97" s="1084"/>
      <c r="J97" s="408">
        <f>J96</f>
        <v>15.81</v>
      </c>
    </row>
    <row r="98" spans="1:11" customFormat="1" ht="20.100000000000001" customHeight="1">
      <c r="A98" s="1084"/>
      <c r="B98" s="1084"/>
      <c r="C98" s="1084"/>
      <c r="D98" s="1084"/>
      <c r="E98" s="1084"/>
      <c r="F98" s="1084"/>
      <c r="G98" s="1084" t="s">
        <v>497</v>
      </c>
      <c r="H98" s="1084"/>
      <c r="I98" s="1084"/>
      <c r="J98" s="408">
        <v>0</v>
      </c>
    </row>
    <row r="99" spans="1:11" customFormat="1" ht="20.100000000000001" customHeight="1">
      <c r="A99" s="1084"/>
      <c r="B99" s="1084"/>
      <c r="C99" s="1084"/>
      <c r="D99" s="1084"/>
      <c r="E99" s="1084"/>
      <c r="F99" s="1084"/>
      <c r="G99" s="1084" t="s">
        <v>475</v>
      </c>
      <c r="H99" s="1084"/>
      <c r="I99" s="1084"/>
      <c r="J99" s="408" t="e">
        <f>J94+J97</f>
        <v>#REF!</v>
      </c>
    </row>
    <row r="100" spans="1:11" customFormat="1" ht="20.100000000000001" customHeight="1">
      <c r="A100" s="1084"/>
      <c r="B100" s="1084"/>
      <c r="C100" s="1084"/>
      <c r="D100" s="1084"/>
      <c r="E100" s="1084"/>
      <c r="F100" s="1084"/>
      <c r="G100" s="1084" t="s">
        <v>476</v>
      </c>
      <c r="H100" s="1084"/>
      <c r="I100" s="1084"/>
      <c r="J100" s="448">
        <v>1.728E-2</v>
      </c>
    </row>
    <row r="101" spans="1:11" customFormat="1" ht="20.100000000000001" customHeight="1">
      <c r="A101" s="1084"/>
      <c r="B101" s="1084"/>
      <c r="C101" s="1084"/>
      <c r="D101" s="1084"/>
      <c r="E101" s="1084"/>
      <c r="F101" s="1084"/>
      <c r="G101" s="1084" t="s">
        <v>477</v>
      </c>
      <c r="H101" s="1084"/>
      <c r="I101" s="1084"/>
      <c r="J101" s="408" t="e">
        <f>J100*J103</f>
        <v>#REF!</v>
      </c>
    </row>
    <row r="102" spans="1:11" customFormat="1" ht="20.100000000000001" customHeight="1">
      <c r="A102" s="1084"/>
      <c r="B102" s="1084"/>
      <c r="C102" s="1084"/>
      <c r="D102" s="1084"/>
      <c r="E102" s="1084"/>
      <c r="F102" s="1084"/>
      <c r="G102" s="1084" t="s">
        <v>478</v>
      </c>
      <c r="H102" s="1084"/>
      <c r="I102" s="1084"/>
      <c r="J102" s="408">
        <v>115.58</v>
      </c>
    </row>
    <row r="103" spans="1:11" customFormat="1" ht="20.100000000000001" customHeight="1">
      <c r="A103" s="1084"/>
      <c r="B103" s="1084"/>
      <c r="C103" s="1084"/>
      <c r="D103" s="1084"/>
      <c r="E103" s="1084"/>
      <c r="F103" s="1084"/>
      <c r="G103" s="1084" t="s">
        <v>479</v>
      </c>
      <c r="H103" s="1084"/>
      <c r="I103" s="1084"/>
      <c r="J103" s="408" t="e">
        <f>ROUND(J99/J102,4)</f>
        <v>#REF!</v>
      </c>
    </row>
    <row r="104" spans="1:11" customFormat="1" ht="20.100000000000001" customHeight="1">
      <c r="A104" s="404" t="s">
        <v>361</v>
      </c>
      <c r="B104" s="405" t="s">
        <v>447</v>
      </c>
      <c r="C104" s="404" t="s">
        <v>381</v>
      </c>
      <c r="D104" s="404" t="s">
        <v>485</v>
      </c>
      <c r="E104" s="405" t="s">
        <v>465</v>
      </c>
      <c r="F104" s="405" t="s">
        <v>486</v>
      </c>
      <c r="G104" s="1083" t="s">
        <v>487</v>
      </c>
      <c r="H104" s="1083"/>
      <c r="I104" s="1083"/>
      <c r="J104" s="405" t="s">
        <v>135</v>
      </c>
    </row>
    <row r="105" spans="1:11" customFormat="1" ht="26.1" customHeight="1">
      <c r="A105" s="396" t="s">
        <v>488</v>
      </c>
      <c r="B105" s="397" t="s">
        <v>532</v>
      </c>
      <c r="C105" s="396">
        <v>4016096</v>
      </c>
      <c r="D105" s="396" t="s">
        <v>489</v>
      </c>
      <c r="E105" s="399">
        <v>1.1000000000000001</v>
      </c>
      <c r="F105" s="398" t="s">
        <v>38</v>
      </c>
      <c r="G105" s="1092" t="e">
        <f>J167</f>
        <v>#REF!</v>
      </c>
      <c r="H105" s="1092"/>
      <c r="I105" s="1088"/>
      <c r="J105" s="407" t="e">
        <f>ROUND(E105*G105,4)</f>
        <v>#REF!</v>
      </c>
    </row>
    <row r="106" spans="1:11" customFormat="1" ht="20.100000000000001" customHeight="1">
      <c r="A106" s="1084"/>
      <c r="B106" s="1084"/>
      <c r="C106" s="1084"/>
      <c r="D106" s="1084"/>
      <c r="E106" s="1084"/>
      <c r="F106" s="1084"/>
      <c r="G106" s="1084" t="s">
        <v>490</v>
      </c>
      <c r="H106" s="1084"/>
      <c r="I106" s="1084"/>
      <c r="J106" s="408" t="e">
        <f>J105</f>
        <v>#REF!</v>
      </c>
    </row>
    <row r="107" spans="1:11" customFormat="1" ht="20.100000000000001" customHeight="1">
      <c r="A107" s="404" t="s">
        <v>491</v>
      </c>
      <c r="B107" s="405" t="s">
        <v>447</v>
      </c>
      <c r="C107" s="404" t="s">
        <v>459</v>
      </c>
      <c r="D107" s="404" t="s">
        <v>492</v>
      </c>
      <c r="E107" s="405" t="s">
        <v>381</v>
      </c>
      <c r="F107" s="405" t="s">
        <v>465</v>
      </c>
      <c r="G107" s="406" t="s">
        <v>486</v>
      </c>
      <c r="H107" s="1083" t="s">
        <v>487</v>
      </c>
      <c r="I107" s="1083"/>
      <c r="J107" s="405" t="s">
        <v>135</v>
      </c>
    </row>
    <row r="108" spans="1:11" customFormat="1" ht="39" customHeight="1">
      <c r="A108" s="396" t="s">
        <v>493</v>
      </c>
      <c r="B108" s="397" t="s">
        <v>532</v>
      </c>
      <c r="C108" s="396">
        <v>4016096</v>
      </c>
      <c r="D108" s="396" t="s">
        <v>494</v>
      </c>
      <c r="E108" s="397">
        <v>5914353</v>
      </c>
      <c r="F108" s="399">
        <v>2.0625</v>
      </c>
      <c r="G108" s="398" t="s">
        <v>408</v>
      </c>
      <c r="H108" s="1092" t="e">
        <f>J155</f>
        <v>#REF!</v>
      </c>
      <c r="I108" s="1088"/>
      <c r="J108" s="449" t="e">
        <f>ROUND(F108*H108,4)</f>
        <v>#REF!</v>
      </c>
    </row>
    <row r="109" spans="1:11" customFormat="1" ht="20.100000000000001" customHeight="1">
      <c r="A109" s="1084"/>
      <c r="B109" s="1084"/>
      <c r="C109" s="1084"/>
      <c r="D109" s="1084"/>
      <c r="E109" s="1084"/>
      <c r="F109" s="1084"/>
      <c r="G109" s="1084" t="s">
        <v>495</v>
      </c>
      <c r="H109" s="1084"/>
      <c r="I109" s="1084"/>
      <c r="J109" s="408" t="e">
        <f>J108</f>
        <v>#REF!</v>
      </c>
      <c r="K109" s="446"/>
    </row>
    <row r="110" spans="1:11" customFormat="1" thickBot="1">
      <c r="A110" s="401"/>
      <c r="B110" s="401"/>
      <c r="C110" s="401"/>
      <c r="D110" s="401"/>
      <c r="E110" s="401"/>
      <c r="F110" s="402"/>
      <c r="G110" s="401"/>
      <c r="H110" s="402"/>
      <c r="I110" s="401"/>
      <c r="J110" s="402"/>
      <c r="K110" s="438"/>
    </row>
    <row r="111" spans="1:11" customFormat="1" ht="0.9" customHeight="1" thickTop="1">
      <c r="A111" s="403"/>
      <c r="B111" s="403"/>
      <c r="C111" s="403"/>
      <c r="D111" s="403"/>
      <c r="E111" s="403"/>
      <c r="F111" s="403"/>
      <c r="G111" s="403"/>
      <c r="H111" s="403"/>
      <c r="I111" s="403"/>
      <c r="J111" s="403"/>
    </row>
    <row r="112" spans="1:11" customFormat="1" ht="18" customHeight="1">
      <c r="A112" s="404" t="s">
        <v>438</v>
      </c>
      <c r="B112" s="405" t="s">
        <v>381</v>
      </c>
      <c r="C112" s="404" t="s">
        <v>447</v>
      </c>
      <c r="D112" s="404" t="s">
        <v>110</v>
      </c>
      <c r="E112" s="1085" t="s">
        <v>448</v>
      </c>
      <c r="F112" s="1085"/>
      <c r="G112" s="406" t="s">
        <v>449</v>
      </c>
      <c r="H112" s="405" t="s">
        <v>450</v>
      </c>
      <c r="I112" s="405" t="s">
        <v>451</v>
      </c>
      <c r="J112" s="405" t="s">
        <v>283</v>
      </c>
    </row>
    <row r="113" spans="1:15" customFormat="1" ht="26.1" customHeight="1">
      <c r="A113" s="411" t="s">
        <v>307</v>
      </c>
      <c r="B113" s="412">
        <v>5914374</v>
      </c>
      <c r="C113" s="411" t="s">
        <v>532</v>
      </c>
      <c r="D113" s="411" t="s">
        <v>439</v>
      </c>
      <c r="E113" s="1086" t="s">
        <v>115</v>
      </c>
      <c r="F113" s="1087"/>
      <c r="G113" s="413" t="s">
        <v>378</v>
      </c>
      <c r="H113" s="414">
        <v>1</v>
      </c>
      <c r="I113" s="415" t="e">
        <f>J113</f>
        <v>#REF!</v>
      </c>
      <c r="J113" s="415" t="e">
        <f>ROUND(J122+J120,2)</f>
        <v>#REF!</v>
      </c>
      <c r="K113" t="s">
        <v>610</v>
      </c>
      <c r="M113">
        <v>5914374</v>
      </c>
      <c r="N113" t="s">
        <v>378</v>
      </c>
      <c r="O113" s="438" t="e">
        <f>J113</f>
        <v>#REF!</v>
      </c>
    </row>
    <row r="114" spans="1:15" customFormat="1" ht="15" customHeight="1">
      <c r="A114" s="1085" t="s">
        <v>341</v>
      </c>
      <c r="B114" s="1083" t="s">
        <v>381</v>
      </c>
      <c r="C114" s="1085" t="s">
        <v>447</v>
      </c>
      <c r="D114" s="1085" t="s">
        <v>464</v>
      </c>
      <c r="E114" s="1083" t="s">
        <v>465</v>
      </c>
      <c r="F114" s="1082" t="s">
        <v>466</v>
      </c>
      <c r="G114" s="1083"/>
      <c r="H114" s="1082" t="s">
        <v>467</v>
      </c>
      <c r="I114" s="1083"/>
      <c r="J114" s="1083" t="s">
        <v>135</v>
      </c>
    </row>
    <row r="115" spans="1:15" customFormat="1" ht="15" customHeight="1">
      <c r="A115" s="1083"/>
      <c r="B115" s="1083"/>
      <c r="C115" s="1083"/>
      <c r="D115" s="1083"/>
      <c r="E115" s="1083"/>
      <c r="F115" s="405" t="s">
        <v>468</v>
      </c>
      <c r="G115" s="405" t="s">
        <v>469</v>
      </c>
      <c r="H115" s="405" t="s">
        <v>468</v>
      </c>
      <c r="I115" s="405" t="s">
        <v>469</v>
      </c>
      <c r="J115" s="1083"/>
    </row>
    <row r="116" spans="1:15" customFormat="1" ht="26.1" customHeight="1">
      <c r="A116" s="396" t="s">
        <v>459</v>
      </c>
      <c r="B116" s="397" t="s">
        <v>261</v>
      </c>
      <c r="C116" s="396" t="s">
        <v>532</v>
      </c>
      <c r="D116" s="396" t="s">
        <v>496</v>
      </c>
      <c r="E116" s="399">
        <v>1</v>
      </c>
      <c r="F116" s="400">
        <v>1</v>
      </c>
      <c r="G116" s="400">
        <v>0</v>
      </c>
      <c r="H116" s="407" t="e">
        <f>VLOOKUP(B116,EQ,10,FALSE)</f>
        <v>#REF!</v>
      </c>
      <c r="I116" s="407" t="e">
        <f>VLOOKUP(B116,EQ,11,FALSE)</f>
        <v>#REF!</v>
      </c>
      <c r="J116" s="407" t="e">
        <f>ROUND(E116*(F116*H116+G116*I116),4)</f>
        <v>#REF!</v>
      </c>
    </row>
    <row r="117" spans="1:15" customFormat="1" ht="20.100000000000001" customHeight="1">
      <c r="A117" s="1084"/>
      <c r="B117" s="1084"/>
      <c r="C117" s="1084"/>
      <c r="D117" s="1084"/>
      <c r="E117" s="1084"/>
      <c r="F117" s="1084"/>
      <c r="G117" s="1084" t="s">
        <v>471</v>
      </c>
      <c r="H117" s="1084"/>
      <c r="I117" s="1084"/>
      <c r="J117" s="408" t="e">
        <f>J116</f>
        <v>#REF!</v>
      </c>
    </row>
    <row r="118" spans="1:15" customFormat="1" ht="20.100000000000001" customHeight="1">
      <c r="A118" s="1084"/>
      <c r="B118" s="1084"/>
      <c r="C118" s="1084"/>
      <c r="D118" s="1084"/>
      <c r="E118" s="1084"/>
      <c r="F118" s="1084"/>
      <c r="G118" s="1084" t="s">
        <v>475</v>
      </c>
      <c r="H118" s="1084"/>
      <c r="I118" s="1084"/>
      <c r="J118" s="408" t="e">
        <f>J117</f>
        <v>#REF!</v>
      </c>
    </row>
    <row r="119" spans="1:15" customFormat="1" ht="20.100000000000001" customHeight="1">
      <c r="A119" s="1084"/>
      <c r="B119" s="1084"/>
      <c r="C119" s="1084"/>
      <c r="D119" s="1084"/>
      <c r="E119" s="1084"/>
      <c r="F119" s="1084"/>
      <c r="G119" s="1084" t="s">
        <v>476</v>
      </c>
      <c r="H119" s="1084"/>
      <c r="I119" s="1084"/>
      <c r="J119" s="448">
        <v>1.728E-2</v>
      </c>
    </row>
    <row r="120" spans="1:15" customFormat="1" ht="20.100000000000001" customHeight="1">
      <c r="A120" s="1084"/>
      <c r="B120" s="1084"/>
      <c r="C120" s="1084"/>
      <c r="D120" s="1084"/>
      <c r="E120" s="1084"/>
      <c r="F120" s="1084"/>
      <c r="G120" s="1084" t="s">
        <v>477</v>
      </c>
      <c r="H120" s="1084"/>
      <c r="I120" s="1084"/>
      <c r="J120" s="408" t="e">
        <f>J119*J122</f>
        <v>#REF!</v>
      </c>
    </row>
    <row r="121" spans="1:15" customFormat="1" ht="20.100000000000001" customHeight="1">
      <c r="A121" s="1084"/>
      <c r="B121" s="1084"/>
      <c r="C121" s="1084"/>
      <c r="D121" s="1084"/>
      <c r="E121" s="1084"/>
      <c r="F121" s="1084"/>
      <c r="G121" s="1084" t="s">
        <v>478</v>
      </c>
      <c r="H121" s="1084"/>
      <c r="I121" s="1084"/>
      <c r="J121" s="408">
        <v>311.25</v>
      </c>
    </row>
    <row r="122" spans="1:15" customFormat="1" ht="20.100000000000001" customHeight="1">
      <c r="A122" s="1084"/>
      <c r="B122" s="1084"/>
      <c r="C122" s="1084"/>
      <c r="D122" s="1084"/>
      <c r="E122" s="1084"/>
      <c r="F122" s="1084"/>
      <c r="G122" s="1084" t="s">
        <v>479</v>
      </c>
      <c r="H122" s="1084"/>
      <c r="I122" s="1084"/>
      <c r="J122" s="408" t="e">
        <f>J118/J121</f>
        <v>#REF!</v>
      </c>
    </row>
    <row r="123" spans="1:15" customFormat="1" thickBot="1">
      <c r="A123" s="401"/>
      <c r="B123" s="401"/>
      <c r="C123" s="401"/>
      <c r="D123" s="401"/>
      <c r="E123" s="401"/>
      <c r="F123" s="402"/>
      <c r="G123" s="401"/>
      <c r="H123" s="402"/>
      <c r="I123" s="401"/>
      <c r="J123" s="402"/>
      <c r="K123" s="438"/>
    </row>
    <row r="124" spans="1:15" customFormat="1" ht="0.9" customHeight="1" thickTop="1">
      <c r="A124" s="403"/>
      <c r="B124" s="403"/>
      <c r="C124" s="403"/>
      <c r="D124" s="403"/>
      <c r="E124" s="403"/>
      <c r="F124" s="403"/>
      <c r="G124" s="403"/>
      <c r="H124" s="403"/>
      <c r="I124" s="403"/>
      <c r="J124" s="403"/>
    </row>
    <row r="125" spans="1:15" customFormat="1" ht="18" customHeight="1">
      <c r="A125" s="404" t="s">
        <v>440</v>
      </c>
      <c r="B125" s="405" t="s">
        <v>381</v>
      </c>
      <c r="C125" s="404" t="s">
        <v>447</v>
      </c>
      <c r="D125" s="404" t="s">
        <v>110</v>
      </c>
      <c r="E125" s="1085" t="s">
        <v>448</v>
      </c>
      <c r="F125" s="1085"/>
      <c r="G125" s="406" t="s">
        <v>449</v>
      </c>
      <c r="H125" s="405" t="s">
        <v>450</v>
      </c>
      <c r="I125" s="405" t="s">
        <v>451</v>
      </c>
      <c r="J125" s="405" t="s">
        <v>283</v>
      </c>
    </row>
    <row r="126" spans="1:15" customFormat="1" ht="26.1" customHeight="1">
      <c r="A126" s="411" t="s">
        <v>307</v>
      </c>
      <c r="B126" s="412">
        <v>5915467</v>
      </c>
      <c r="C126" s="411" t="s">
        <v>532</v>
      </c>
      <c r="D126" s="411" t="s">
        <v>407</v>
      </c>
      <c r="E126" s="1086" t="s">
        <v>115</v>
      </c>
      <c r="F126" s="1087"/>
      <c r="G126" s="413" t="s">
        <v>378</v>
      </c>
      <c r="H126" s="414">
        <v>1</v>
      </c>
      <c r="I126" s="415" t="e">
        <f>J126</f>
        <v>#REF!</v>
      </c>
      <c r="J126" s="415" t="e">
        <f>ROUND(J135+J133,2)</f>
        <v>#REF!</v>
      </c>
      <c r="K126" t="s">
        <v>610</v>
      </c>
      <c r="M126">
        <v>5915467</v>
      </c>
      <c r="N126" t="s">
        <v>378</v>
      </c>
      <c r="O126" s="438" t="e">
        <f>J126</f>
        <v>#REF!</v>
      </c>
    </row>
    <row r="127" spans="1:15" customFormat="1" ht="15" customHeight="1">
      <c r="A127" s="1085" t="s">
        <v>341</v>
      </c>
      <c r="B127" s="1083" t="s">
        <v>381</v>
      </c>
      <c r="C127" s="1085" t="s">
        <v>447</v>
      </c>
      <c r="D127" s="1085" t="s">
        <v>464</v>
      </c>
      <c r="E127" s="1083" t="s">
        <v>465</v>
      </c>
      <c r="F127" s="1082" t="s">
        <v>466</v>
      </c>
      <c r="G127" s="1083"/>
      <c r="H127" s="1082" t="s">
        <v>467</v>
      </c>
      <c r="I127" s="1083"/>
      <c r="J127" s="1083" t="s">
        <v>135</v>
      </c>
    </row>
    <row r="128" spans="1:15" customFormat="1" ht="15" customHeight="1">
      <c r="A128" s="1083"/>
      <c r="B128" s="1083"/>
      <c r="C128" s="1083"/>
      <c r="D128" s="1083"/>
      <c r="E128" s="1083"/>
      <c r="F128" s="405" t="s">
        <v>468</v>
      </c>
      <c r="G128" s="405" t="s">
        <v>469</v>
      </c>
      <c r="H128" s="405" t="s">
        <v>468</v>
      </c>
      <c r="I128" s="405" t="s">
        <v>469</v>
      </c>
      <c r="J128" s="1083"/>
    </row>
    <row r="129" spans="1:15" customFormat="1" ht="26.1" customHeight="1">
      <c r="A129" s="396" t="s">
        <v>459</v>
      </c>
      <c r="B129" s="397" t="s">
        <v>417</v>
      </c>
      <c r="C129" s="396" t="s">
        <v>532</v>
      </c>
      <c r="D129" s="396" t="s">
        <v>419</v>
      </c>
      <c r="E129" s="399">
        <v>1</v>
      </c>
      <c r="F129" s="400">
        <v>1</v>
      </c>
      <c r="G129" s="400">
        <v>0</v>
      </c>
      <c r="H129" s="407" t="e">
        <f>VLOOKUP(B129,EQ,10,FALSE)</f>
        <v>#REF!</v>
      </c>
      <c r="I129" s="407" t="e">
        <f>VLOOKUP(B129,EQ,11,FALSE)</f>
        <v>#REF!</v>
      </c>
      <c r="J129" s="407" t="e">
        <f>ROUND(E129*(F129*H129+G129*I129),4)</f>
        <v>#REF!</v>
      </c>
    </row>
    <row r="130" spans="1:15" customFormat="1" ht="20.100000000000001" customHeight="1">
      <c r="A130" s="1084"/>
      <c r="B130" s="1084"/>
      <c r="C130" s="1084"/>
      <c r="D130" s="1084"/>
      <c r="E130" s="1084"/>
      <c r="F130" s="1084"/>
      <c r="G130" s="1084" t="s">
        <v>471</v>
      </c>
      <c r="H130" s="1084"/>
      <c r="I130" s="1084"/>
      <c r="J130" s="408" t="e">
        <f>J129</f>
        <v>#REF!</v>
      </c>
    </row>
    <row r="131" spans="1:15" customFormat="1" ht="20.100000000000001" customHeight="1">
      <c r="A131" s="1084"/>
      <c r="B131" s="1084"/>
      <c r="C131" s="1084"/>
      <c r="D131" s="1084"/>
      <c r="E131" s="1084"/>
      <c r="F131" s="1084"/>
      <c r="G131" s="1084" t="s">
        <v>475</v>
      </c>
      <c r="H131" s="1084"/>
      <c r="I131" s="1084"/>
      <c r="J131" s="408" t="e">
        <f>J130</f>
        <v>#REF!</v>
      </c>
    </row>
    <row r="132" spans="1:15" customFormat="1" ht="20.100000000000001" customHeight="1">
      <c r="A132" s="1084"/>
      <c r="B132" s="1084"/>
      <c r="C132" s="1084"/>
      <c r="D132" s="1084"/>
      <c r="E132" s="1084"/>
      <c r="F132" s="1084"/>
      <c r="G132" s="1084" t="s">
        <v>476</v>
      </c>
      <c r="H132" s="1084"/>
      <c r="I132" s="1084"/>
      <c r="J132" s="448">
        <v>1.728E-2</v>
      </c>
    </row>
    <row r="133" spans="1:15" customFormat="1" ht="20.100000000000001" customHeight="1">
      <c r="A133" s="1084"/>
      <c r="B133" s="1084"/>
      <c r="C133" s="1084"/>
      <c r="D133" s="1084"/>
      <c r="E133" s="1084"/>
      <c r="F133" s="1084"/>
      <c r="G133" s="1084" t="s">
        <v>477</v>
      </c>
      <c r="H133" s="1084"/>
      <c r="I133" s="1084"/>
      <c r="J133" s="408" t="e">
        <f>J135*J132</f>
        <v>#REF!</v>
      </c>
    </row>
    <row r="134" spans="1:15" customFormat="1" ht="20.100000000000001" customHeight="1">
      <c r="A134" s="1084"/>
      <c r="B134" s="1084"/>
      <c r="C134" s="1084"/>
      <c r="D134" s="1084"/>
      <c r="E134" s="1084"/>
      <c r="F134" s="1084"/>
      <c r="G134" s="1084" t="s">
        <v>478</v>
      </c>
      <c r="H134" s="1084"/>
      <c r="I134" s="1084"/>
      <c r="J134" s="408">
        <v>207.5</v>
      </c>
    </row>
    <row r="135" spans="1:15" customFormat="1" ht="20.100000000000001" customHeight="1">
      <c r="A135" s="1084"/>
      <c r="B135" s="1084"/>
      <c r="C135" s="1084"/>
      <c r="D135" s="1084"/>
      <c r="E135" s="1084"/>
      <c r="F135" s="1084"/>
      <c r="G135" s="1084" t="s">
        <v>479</v>
      </c>
      <c r="H135" s="1084"/>
      <c r="I135" s="1084"/>
      <c r="J135" s="408" t="e">
        <f>J131/J134</f>
        <v>#REF!</v>
      </c>
      <c r="K135" s="446" t="e">
        <f>J135+J133</f>
        <v>#REF!</v>
      </c>
    </row>
    <row r="136" spans="1:15" customFormat="1" thickBot="1">
      <c r="A136" s="401"/>
      <c r="B136" s="401"/>
      <c r="C136" s="401"/>
      <c r="D136" s="401"/>
      <c r="E136" s="401"/>
      <c r="F136" s="402"/>
      <c r="G136" s="401"/>
      <c r="H136" s="402"/>
      <c r="I136" s="401"/>
      <c r="J136" s="402"/>
      <c r="K136" s="438"/>
    </row>
    <row r="137" spans="1:15" customFormat="1" ht="0.9" customHeight="1" thickTop="1">
      <c r="A137" s="403"/>
      <c r="B137" s="403"/>
      <c r="C137" s="403"/>
      <c r="D137" s="403"/>
      <c r="E137" s="403"/>
      <c r="F137" s="403"/>
      <c r="G137" s="403"/>
      <c r="H137" s="403"/>
      <c r="I137" s="403"/>
      <c r="J137" s="403"/>
    </row>
    <row r="138" spans="1:15" customFormat="1" ht="18" customHeight="1">
      <c r="A138" s="404" t="s">
        <v>442</v>
      </c>
      <c r="B138" s="405" t="s">
        <v>381</v>
      </c>
      <c r="C138" s="404" t="s">
        <v>447</v>
      </c>
      <c r="D138" s="404" t="s">
        <v>110</v>
      </c>
      <c r="E138" s="1085" t="s">
        <v>448</v>
      </c>
      <c r="F138" s="1085"/>
      <c r="G138" s="406" t="s">
        <v>449</v>
      </c>
      <c r="H138" s="405" t="s">
        <v>450</v>
      </c>
      <c r="I138" s="405" t="s">
        <v>451</v>
      </c>
      <c r="J138" s="405" t="s">
        <v>283</v>
      </c>
    </row>
    <row r="139" spans="1:15" customFormat="1" ht="24" customHeight="1">
      <c r="A139" s="411" t="s">
        <v>307</v>
      </c>
      <c r="B139" s="412" t="s">
        <v>533</v>
      </c>
      <c r="C139" s="411" t="s">
        <v>426</v>
      </c>
      <c r="D139" s="411" t="s">
        <v>379</v>
      </c>
      <c r="E139" s="1086" t="s">
        <v>455</v>
      </c>
      <c r="F139" s="1087"/>
      <c r="G139" s="413" t="s">
        <v>41</v>
      </c>
      <c r="H139" s="414">
        <v>1</v>
      </c>
      <c r="I139" s="415" t="e">
        <f>J139</f>
        <v>#REF!</v>
      </c>
      <c r="J139" s="415" t="e">
        <f>ROUND(J152+J150,2)</f>
        <v>#REF!</v>
      </c>
      <c r="K139" t="s">
        <v>610</v>
      </c>
      <c r="M139" t="s">
        <v>533</v>
      </c>
      <c r="N139" t="s">
        <v>41</v>
      </c>
      <c r="O139" s="438" t="e">
        <f>J139</f>
        <v>#REF!</v>
      </c>
    </row>
    <row r="140" spans="1:15" customFormat="1" ht="15" customHeight="1">
      <c r="A140" s="1085" t="s">
        <v>341</v>
      </c>
      <c r="B140" s="1083" t="s">
        <v>381</v>
      </c>
      <c r="C140" s="1085" t="s">
        <v>447</v>
      </c>
      <c r="D140" s="1085" t="s">
        <v>464</v>
      </c>
      <c r="E140" s="1083" t="s">
        <v>465</v>
      </c>
      <c r="F140" s="1082" t="s">
        <v>466</v>
      </c>
      <c r="G140" s="1083"/>
      <c r="H140" s="1082" t="s">
        <v>467</v>
      </c>
      <c r="I140" s="1083"/>
      <c r="J140" s="1083" t="s">
        <v>135</v>
      </c>
    </row>
    <row r="141" spans="1:15" customFormat="1" ht="15" customHeight="1">
      <c r="A141" s="1083"/>
      <c r="B141" s="1083"/>
      <c r="C141" s="1083"/>
      <c r="D141" s="1083"/>
      <c r="E141" s="1083"/>
      <c r="F141" s="405" t="s">
        <v>468</v>
      </c>
      <c r="G141" s="405" t="s">
        <v>469</v>
      </c>
      <c r="H141" s="405" t="s">
        <v>468</v>
      </c>
      <c r="I141" s="405" t="s">
        <v>469</v>
      </c>
      <c r="J141" s="1083"/>
    </row>
    <row r="142" spans="1:15" customFormat="1" ht="24" customHeight="1">
      <c r="A142" s="396" t="s">
        <v>459</v>
      </c>
      <c r="B142" s="397" t="s">
        <v>410</v>
      </c>
      <c r="C142" s="396" t="s">
        <v>532</v>
      </c>
      <c r="D142" s="396" t="s">
        <v>415</v>
      </c>
      <c r="E142" s="399">
        <v>3.0999999999999999E-3</v>
      </c>
      <c r="F142" s="400">
        <v>1</v>
      </c>
      <c r="G142" s="400">
        <v>0</v>
      </c>
      <c r="H142" s="407" t="e">
        <f>VLOOKUP(B142,EQ,10,FALSE)</f>
        <v>#REF!</v>
      </c>
      <c r="I142" s="407" t="e">
        <f>VLOOKUP(B142,EQ,11,FALSE)</f>
        <v>#REF!</v>
      </c>
      <c r="J142" s="407" t="e">
        <f>ROUND(E142*(F142*H142+G142*I142),4)</f>
        <v>#REF!</v>
      </c>
    </row>
    <row r="143" spans="1:15" customFormat="1" ht="24" customHeight="1">
      <c r="A143" s="396" t="s">
        <v>459</v>
      </c>
      <c r="B143" s="397" t="s">
        <v>410</v>
      </c>
      <c r="C143" s="396" t="s">
        <v>532</v>
      </c>
      <c r="D143" s="396" t="s">
        <v>415</v>
      </c>
      <c r="E143" s="399">
        <v>3.0999999999999999E-3</v>
      </c>
      <c r="F143" s="400">
        <v>0</v>
      </c>
      <c r="G143" s="400">
        <v>1</v>
      </c>
      <c r="H143" s="407" t="e">
        <f>VLOOKUP(B143,EQ,10,FALSE)</f>
        <v>#REF!</v>
      </c>
      <c r="I143" s="407" t="e">
        <f>VLOOKUP(B143,EQ,11,FALSE)</f>
        <v>#REF!</v>
      </c>
      <c r="J143" s="407" t="e">
        <f>ROUND(E143*(F143*H143+G143*I143),4)</f>
        <v>#REF!</v>
      </c>
    </row>
    <row r="144" spans="1:15" customFormat="1" ht="20.100000000000001" customHeight="1">
      <c r="A144" s="1084"/>
      <c r="B144" s="1084"/>
      <c r="C144" s="1084"/>
      <c r="D144" s="1084"/>
      <c r="E144" s="1084"/>
      <c r="F144" s="1084"/>
      <c r="G144" s="1084" t="s">
        <v>471</v>
      </c>
      <c r="H144" s="1084"/>
      <c r="I144" s="1084"/>
      <c r="J144" s="408" t="e">
        <f>SUM(J142:J143)</f>
        <v>#REF!</v>
      </c>
    </row>
    <row r="145" spans="1:15" customFormat="1" ht="20.100000000000001" customHeight="1">
      <c r="A145" s="404" t="s">
        <v>353</v>
      </c>
      <c r="B145" s="405" t="s">
        <v>381</v>
      </c>
      <c r="C145" s="404" t="s">
        <v>447</v>
      </c>
      <c r="D145" s="404" t="s">
        <v>472</v>
      </c>
      <c r="E145" s="405" t="s">
        <v>465</v>
      </c>
      <c r="F145" s="1083" t="s">
        <v>473</v>
      </c>
      <c r="G145" s="1083"/>
      <c r="H145" s="1083"/>
      <c r="I145" s="1083"/>
      <c r="J145" s="405" t="s">
        <v>135</v>
      </c>
    </row>
    <row r="146" spans="1:15" customFormat="1" ht="24" customHeight="1">
      <c r="A146" s="396" t="s">
        <v>459</v>
      </c>
      <c r="B146" s="397">
        <v>88316</v>
      </c>
      <c r="C146" s="396" t="s">
        <v>426</v>
      </c>
      <c r="D146" s="396" t="s">
        <v>304</v>
      </c>
      <c r="E146" s="399">
        <v>2E-3</v>
      </c>
      <c r="F146" s="396"/>
      <c r="G146" s="396"/>
      <c r="H146" s="396"/>
      <c r="I146" s="400">
        <f>I20</f>
        <v>15.81</v>
      </c>
      <c r="J146" s="407">
        <f>ROUND(E146*I146,4)</f>
        <v>3.1600000000000003E-2</v>
      </c>
    </row>
    <row r="147" spans="1:15" customFormat="1" ht="20.100000000000001" customHeight="1">
      <c r="A147" s="1084"/>
      <c r="B147" s="1084"/>
      <c r="C147" s="1084"/>
      <c r="D147" s="1084"/>
      <c r="E147" s="1084"/>
      <c r="F147" s="1084"/>
      <c r="G147" s="1084" t="s">
        <v>474</v>
      </c>
      <c r="H147" s="1084"/>
      <c r="I147" s="1084"/>
      <c r="J147" s="408">
        <f>J146</f>
        <v>3.1600000000000003E-2</v>
      </c>
    </row>
    <row r="148" spans="1:15" customFormat="1" ht="20.100000000000001" customHeight="1">
      <c r="A148" s="1084"/>
      <c r="B148" s="1084"/>
      <c r="C148" s="1084"/>
      <c r="D148" s="1084"/>
      <c r="E148" s="1084"/>
      <c r="F148" s="1084"/>
      <c r="G148" s="1084" t="s">
        <v>475</v>
      </c>
      <c r="H148" s="1084"/>
      <c r="I148" s="1084"/>
      <c r="J148" s="408" t="e">
        <f>J144+J147</f>
        <v>#REF!</v>
      </c>
    </row>
    <row r="149" spans="1:15" customFormat="1" ht="20.100000000000001" customHeight="1">
      <c r="A149" s="1084"/>
      <c r="B149" s="1084"/>
      <c r="C149" s="1084"/>
      <c r="D149" s="1084"/>
      <c r="E149" s="1084"/>
      <c r="F149" s="1084"/>
      <c r="G149" s="1084" t="s">
        <v>476</v>
      </c>
      <c r="H149" s="1084"/>
      <c r="I149" s="1084"/>
      <c r="J149" s="408">
        <v>0</v>
      </c>
    </row>
    <row r="150" spans="1:15" customFormat="1" ht="20.100000000000001" customHeight="1">
      <c r="A150" s="1084"/>
      <c r="B150" s="1084"/>
      <c r="C150" s="1084"/>
      <c r="D150" s="1084"/>
      <c r="E150" s="1084"/>
      <c r="F150" s="1084"/>
      <c r="G150" s="1084" t="s">
        <v>477</v>
      </c>
      <c r="H150" s="1084"/>
      <c r="I150" s="1084"/>
      <c r="J150" s="408" t="e">
        <f>J149*J152</f>
        <v>#REF!</v>
      </c>
    </row>
    <row r="151" spans="1:15" customFormat="1" ht="20.100000000000001" customHeight="1">
      <c r="A151" s="1084"/>
      <c r="B151" s="1084"/>
      <c r="C151" s="1084"/>
      <c r="D151" s="1084"/>
      <c r="E151" s="1084"/>
      <c r="F151" s="1084"/>
      <c r="G151" s="1084" t="s">
        <v>478</v>
      </c>
      <c r="H151" s="1084"/>
      <c r="I151" s="1084"/>
      <c r="J151" s="408">
        <v>1</v>
      </c>
    </row>
    <row r="152" spans="1:15" customFormat="1" ht="20.100000000000001" customHeight="1">
      <c r="A152" s="1084"/>
      <c r="B152" s="1084"/>
      <c r="C152" s="1084"/>
      <c r="D152" s="1084"/>
      <c r="E152" s="1084"/>
      <c r="F152" s="1084"/>
      <c r="G152" s="1084" t="s">
        <v>479</v>
      </c>
      <c r="H152" s="1084"/>
      <c r="I152" s="1084"/>
      <c r="J152" s="408" t="e">
        <f>J148/J151</f>
        <v>#REF!</v>
      </c>
    </row>
    <row r="153" spans="1:15" customFormat="1" ht="14.4">
      <c r="A153" s="401"/>
      <c r="B153" s="401"/>
      <c r="C153" s="401"/>
      <c r="D153" s="401"/>
      <c r="E153" s="401"/>
      <c r="F153" s="402"/>
      <c r="G153" s="401"/>
      <c r="H153" s="402"/>
      <c r="I153" s="401"/>
      <c r="J153" s="402"/>
      <c r="K153" s="438"/>
    </row>
    <row r="154" spans="1:15" s="395" customFormat="1" ht="14.4">
      <c r="A154" s="404" t="s">
        <v>611</v>
      </c>
      <c r="B154" s="405" t="s">
        <v>381</v>
      </c>
      <c r="C154" s="404" t="s">
        <v>447</v>
      </c>
      <c r="D154" s="404" t="s">
        <v>110</v>
      </c>
      <c r="E154" s="1085" t="s">
        <v>448</v>
      </c>
      <c r="F154" s="1085"/>
      <c r="G154" s="406" t="s">
        <v>449</v>
      </c>
      <c r="H154" s="405" t="s">
        <v>450</v>
      </c>
      <c r="I154" s="405" t="s">
        <v>451</v>
      </c>
      <c r="J154" s="405" t="s">
        <v>283</v>
      </c>
      <c r="K154"/>
    </row>
    <row r="155" spans="1:15" s="409" customFormat="1" ht="39.6">
      <c r="A155" s="411" t="s">
        <v>307</v>
      </c>
      <c r="B155" s="412">
        <v>5914353</v>
      </c>
      <c r="C155" s="411" t="s">
        <v>532</v>
      </c>
      <c r="D155" s="411" t="s">
        <v>612</v>
      </c>
      <c r="E155" s="1086" t="s">
        <v>115</v>
      </c>
      <c r="F155" s="1087"/>
      <c r="G155" s="413" t="s">
        <v>408</v>
      </c>
      <c r="H155" s="414">
        <v>1</v>
      </c>
      <c r="I155" s="415" t="e">
        <f>J155</f>
        <v>#REF!</v>
      </c>
      <c r="J155" s="415" t="e">
        <f>ROUND(J164+J162,2)</f>
        <v>#REF!</v>
      </c>
      <c r="K155" t="s">
        <v>610</v>
      </c>
      <c r="M155">
        <v>5914353</v>
      </c>
      <c r="N155" t="s">
        <v>408</v>
      </c>
      <c r="O155" s="438" t="e">
        <f>J155</f>
        <v>#REF!</v>
      </c>
    </row>
    <row r="156" spans="1:15" s="409" customFormat="1">
      <c r="A156" s="1085" t="s">
        <v>341</v>
      </c>
      <c r="B156" s="1083" t="s">
        <v>381</v>
      </c>
      <c r="C156" s="1085" t="s">
        <v>447</v>
      </c>
      <c r="D156" s="1085" t="s">
        <v>464</v>
      </c>
      <c r="E156" s="1083" t="s">
        <v>465</v>
      </c>
      <c r="F156" s="1082" t="s">
        <v>466</v>
      </c>
      <c r="G156" s="1083"/>
      <c r="H156" s="1082" t="s">
        <v>467</v>
      </c>
      <c r="I156" s="1083"/>
      <c r="J156" s="1083" t="s">
        <v>135</v>
      </c>
      <c r="K156"/>
    </row>
    <row r="157" spans="1:15" s="409" customFormat="1">
      <c r="A157" s="1083"/>
      <c r="B157" s="1083"/>
      <c r="C157" s="1083"/>
      <c r="D157" s="1083"/>
      <c r="E157" s="1083"/>
      <c r="F157" s="405" t="s">
        <v>468</v>
      </c>
      <c r="G157" s="405" t="s">
        <v>469</v>
      </c>
      <c r="H157" s="405" t="s">
        <v>468</v>
      </c>
      <c r="I157" s="405" t="s">
        <v>469</v>
      </c>
      <c r="J157" s="1083"/>
      <c r="K157"/>
    </row>
    <row r="158" spans="1:15" s="409" customFormat="1">
      <c r="A158" s="396" t="s">
        <v>459</v>
      </c>
      <c r="B158" s="397" t="s">
        <v>603</v>
      </c>
      <c r="C158" s="396" t="s">
        <v>532</v>
      </c>
      <c r="D158" s="396" t="s">
        <v>496</v>
      </c>
      <c r="E158" s="399">
        <v>4</v>
      </c>
      <c r="F158" s="400">
        <v>0.79</v>
      </c>
      <c r="G158" s="400">
        <f>1-F158</f>
        <v>0.20999999999999996</v>
      </c>
      <c r="H158" s="407" t="e">
        <f>VLOOKUP(B158,EQ,10,FALSE)</f>
        <v>#REF!</v>
      </c>
      <c r="I158" s="407" t="e">
        <f>VLOOKUP(B158,EQ,11,FALSE)</f>
        <v>#REF!</v>
      </c>
      <c r="J158" s="407" t="e">
        <f>ROUND(E158*(F158*H158+G158*I158),4)</f>
        <v>#REF!</v>
      </c>
      <c r="K158"/>
    </row>
    <row r="159" spans="1:15" s="409" customFormat="1">
      <c r="A159" s="1084"/>
      <c r="B159" s="1084"/>
      <c r="C159" s="1084"/>
      <c r="D159" s="1084"/>
      <c r="E159" s="1084"/>
      <c r="F159" s="1084"/>
      <c r="G159" s="1084" t="s">
        <v>471</v>
      </c>
      <c r="H159" s="1084"/>
      <c r="I159" s="1084"/>
      <c r="J159" s="408" t="e">
        <f>J158</f>
        <v>#REF!</v>
      </c>
      <c r="K159"/>
    </row>
    <row r="160" spans="1:15" s="409" customFormat="1">
      <c r="A160" s="1084"/>
      <c r="B160" s="1084"/>
      <c r="C160" s="1084"/>
      <c r="D160" s="1084"/>
      <c r="E160" s="1084"/>
      <c r="F160" s="1084"/>
      <c r="G160" s="1084" t="s">
        <v>475</v>
      </c>
      <c r="H160" s="1084"/>
      <c r="I160" s="1084"/>
      <c r="J160" s="408" t="e">
        <f>J159</f>
        <v>#REF!</v>
      </c>
      <c r="K160"/>
    </row>
    <row r="161" spans="1:11" s="409" customFormat="1">
      <c r="A161" s="1084"/>
      <c r="B161" s="1084"/>
      <c r="C161" s="1084"/>
      <c r="D161" s="1084"/>
      <c r="E161" s="1084"/>
      <c r="F161" s="1084"/>
      <c r="G161" s="1084" t="s">
        <v>476</v>
      </c>
      <c r="H161" s="1084"/>
      <c r="I161" s="1084"/>
      <c r="J161" s="448">
        <v>0</v>
      </c>
      <c r="K161"/>
    </row>
    <row r="162" spans="1:11" s="409" customFormat="1">
      <c r="A162" s="1084"/>
      <c r="B162" s="1084"/>
      <c r="C162" s="1084"/>
      <c r="D162" s="1084"/>
      <c r="E162" s="1084"/>
      <c r="F162" s="1084"/>
      <c r="G162" s="1084" t="s">
        <v>477</v>
      </c>
      <c r="H162" s="1084"/>
      <c r="I162" s="1084"/>
      <c r="J162" s="408" t="e">
        <f>J161*J164</f>
        <v>#REF!</v>
      </c>
      <c r="K162"/>
    </row>
    <row r="163" spans="1:11" s="409" customFormat="1">
      <c r="A163" s="1084"/>
      <c r="B163" s="1084"/>
      <c r="C163" s="1084"/>
      <c r="D163" s="1084"/>
      <c r="E163" s="1084"/>
      <c r="F163" s="1084"/>
      <c r="G163" s="1084" t="s">
        <v>478</v>
      </c>
      <c r="H163" s="1084"/>
      <c r="I163" s="1084"/>
      <c r="J163" s="408">
        <v>431.6</v>
      </c>
      <c r="K163"/>
    </row>
    <row r="164" spans="1:11" s="409" customFormat="1">
      <c r="A164" s="1084"/>
      <c r="B164" s="1084"/>
      <c r="C164" s="1084"/>
      <c r="D164" s="1084"/>
      <c r="E164" s="1084"/>
      <c r="F164" s="1084"/>
      <c r="G164" s="1084" t="s">
        <v>479</v>
      </c>
      <c r="H164" s="1084"/>
      <c r="I164" s="1084"/>
      <c r="J164" s="408" t="e">
        <f>J160/J163</f>
        <v>#REF!</v>
      </c>
      <c r="K164"/>
    </row>
    <row r="165" spans="1:11" s="409" customFormat="1">
      <c r="A165" s="401"/>
      <c r="B165" s="401"/>
      <c r="C165" s="401"/>
      <c r="D165" s="401"/>
      <c r="E165" s="401"/>
      <c r="F165" s="402"/>
      <c r="G165" s="401"/>
      <c r="H165" s="402"/>
      <c r="I165" s="401"/>
      <c r="J165" s="402"/>
      <c r="K165" s="438"/>
    </row>
    <row r="166" spans="1:11" s="409" customFormat="1">
      <c r="A166" s="404" t="s">
        <v>625</v>
      </c>
      <c r="B166" s="405" t="s">
        <v>381</v>
      </c>
      <c r="C166" s="404" t="s">
        <v>447</v>
      </c>
      <c r="D166" s="404" t="s">
        <v>110</v>
      </c>
      <c r="E166" s="1085" t="s">
        <v>448</v>
      </c>
      <c r="F166" s="1085"/>
      <c r="G166" s="406" t="s">
        <v>449</v>
      </c>
      <c r="H166" s="405" t="s">
        <v>450</v>
      </c>
      <c r="I166" s="405" t="s">
        <v>451</v>
      </c>
      <c r="J166" s="405" t="s">
        <v>283</v>
      </c>
    </row>
    <row r="167" spans="1:11" s="409" customFormat="1" ht="26.4">
      <c r="A167" s="411" t="s">
        <v>307</v>
      </c>
      <c r="B167" s="412">
        <v>4016096</v>
      </c>
      <c r="C167" s="411" t="s">
        <v>532</v>
      </c>
      <c r="D167" s="411" t="s">
        <v>489</v>
      </c>
      <c r="E167" s="1086" t="s">
        <v>455</v>
      </c>
      <c r="F167" s="1087"/>
      <c r="G167" s="413" t="s">
        <v>38</v>
      </c>
      <c r="H167" s="414">
        <v>1</v>
      </c>
      <c r="I167" s="415" t="e">
        <f>J167</f>
        <v>#REF!</v>
      </c>
      <c r="J167" s="415" t="e">
        <f>ROUND(J179+J177,2)</f>
        <v>#REF!</v>
      </c>
    </row>
    <row r="168" spans="1:11" s="409" customFormat="1">
      <c r="A168" s="1085" t="s">
        <v>341</v>
      </c>
      <c r="B168" s="1083" t="s">
        <v>381</v>
      </c>
      <c r="C168" s="1085" t="s">
        <v>447</v>
      </c>
      <c r="D168" s="1085" t="s">
        <v>464</v>
      </c>
      <c r="E168" s="1083" t="s">
        <v>465</v>
      </c>
      <c r="F168" s="1082" t="s">
        <v>466</v>
      </c>
      <c r="G168" s="1083"/>
      <c r="H168" s="1082" t="s">
        <v>467</v>
      </c>
      <c r="I168" s="1083"/>
      <c r="J168" s="1083" t="s">
        <v>135</v>
      </c>
    </row>
    <row r="169" spans="1:11" s="409" customFormat="1">
      <c r="A169" s="1083"/>
      <c r="B169" s="1083"/>
      <c r="C169" s="1083"/>
      <c r="D169" s="1083"/>
      <c r="E169" s="1083"/>
      <c r="F169" s="405" t="s">
        <v>468</v>
      </c>
      <c r="G169" s="405" t="s">
        <v>469</v>
      </c>
      <c r="H169" s="405" t="s">
        <v>468</v>
      </c>
      <c r="I169" s="405" t="s">
        <v>469</v>
      </c>
      <c r="J169" s="1083"/>
    </row>
    <row r="170" spans="1:11" s="409" customFormat="1" ht="26.4">
      <c r="A170" s="396" t="s">
        <v>459</v>
      </c>
      <c r="B170" s="397" t="s">
        <v>412</v>
      </c>
      <c r="C170" s="396" t="s">
        <v>532</v>
      </c>
      <c r="D170" s="396" t="s">
        <v>416</v>
      </c>
      <c r="E170" s="399">
        <v>1</v>
      </c>
      <c r="F170" s="400">
        <v>1</v>
      </c>
      <c r="G170" s="400">
        <v>0</v>
      </c>
      <c r="H170" s="407" t="e">
        <f>VLOOKUP(B170,EQ,10,FALSE)</f>
        <v>#REF!</v>
      </c>
      <c r="I170" s="407" t="e">
        <f>VLOOKUP(B170,EQ,11,FALSE)</f>
        <v>#REF!</v>
      </c>
      <c r="J170" s="407" t="e">
        <f>ROUND(E170*(F170*H170+G170*I170),4)</f>
        <v>#REF!</v>
      </c>
    </row>
    <row r="171" spans="1:11" s="409" customFormat="1">
      <c r="A171" s="1084"/>
      <c r="B171" s="1084"/>
      <c r="C171" s="1084"/>
      <c r="D171" s="1084"/>
      <c r="E171" s="1084"/>
      <c r="F171" s="1084"/>
      <c r="G171" s="1084" t="s">
        <v>471</v>
      </c>
      <c r="H171" s="1084"/>
      <c r="I171" s="1084"/>
      <c r="J171" s="408" t="e">
        <f>SUM(J170:J170)</f>
        <v>#REF!</v>
      </c>
    </row>
    <row r="172" spans="1:11" s="409" customFormat="1">
      <c r="A172" s="404" t="s">
        <v>353</v>
      </c>
      <c r="B172" s="405" t="s">
        <v>381</v>
      </c>
      <c r="C172" s="404" t="s">
        <v>447</v>
      </c>
      <c r="D172" s="404" t="s">
        <v>472</v>
      </c>
      <c r="E172" s="405" t="s">
        <v>465</v>
      </c>
      <c r="F172" s="1083" t="s">
        <v>473</v>
      </c>
      <c r="G172" s="1083"/>
      <c r="H172" s="1083"/>
      <c r="I172" s="1083"/>
      <c r="J172" s="405" t="s">
        <v>135</v>
      </c>
    </row>
    <row r="173" spans="1:11" s="409" customFormat="1">
      <c r="A173" s="396" t="s">
        <v>459</v>
      </c>
      <c r="B173" s="397">
        <v>88316</v>
      </c>
      <c r="C173" s="396" t="s">
        <v>426</v>
      </c>
      <c r="D173" s="396" t="s">
        <v>304</v>
      </c>
      <c r="E173" s="399">
        <v>1</v>
      </c>
      <c r="F173" s="396"/>
      <c r="G173" s="396"/>
      <c r="H173" s="396"/>
      <c r="I173" s="400">
        <f>I20</f>
        <v>15.81</v>
      </c>
      <c r="J173" s="407">
        <f>ROUND(E173*I173,4)</f>
        <v>15.81</v>
      </c>
    </row>
    <row r="174" spans="1:11" s="409" customFormat="1">
      <c r="A174" s="1084"/>
      <c r="B174" s="1084"/>
      <c r="C174" s="1084"/>
      <c r="D174" s="1084"/>
      <c r="E174" s="1084"/>
      <c r="F174" s="1084"/>
      <c r="G174" s="1084" t="s">
        <v>474</v>
      </c>
      <c r="H174" s="1084"/>
      <c r="I174" s="1084"/>
      <c r="J174" s="408">
        <f>J173</f>
        <v>15.81</v>
      </c>
    </row>
    <row r="175" spans="1:11" s="409" customFormat="1">
      <c r="A175" s="1084"/>
      <c r="B175" s="1084"/>
      <c r="C175" s="1084"/>
      <c r="D175" s="1084"/>
      <c r="E175" s="1084"/>
      <c r="F175" s="1084"/>
      <c r="G175" s="1084" t="s">
        <v>475</v>
      </c>
      <c r="H175" s="1084"/>
      <c r="I175" s="1084"/>
      <c r="J175" s="408" t="e">
        <f>J171+J174</f>
        <v>#REF!</v>
      </c>
    </row>
    <row r="176" spans="1:11" s="409" customFormat="1">
      <c r="A176" s="1084"/>
      <c r="B176" s="1084"/>
      <c r="C176" s="1084"/>
      <c r="D176" s="1084"/>
      <c r="E176" s="1084"/>
      <c r="F176" s="1084"/>
      <c r="G176" s="1084" t="s">
        <v>476</v>
      </c>
      <c r="H176" s="1084"/>
      <c r="I176" s="1084"/>
      <c r="J176" s="448">
        <v>1.728E-2</v>
      </c>
    </row>
    <row r="177" spans="1:10" s="409" customFormat="1">
      <c r="A177" s="1084"/>
      <c r="B177" s="1084"/>
      <c r="C177" s="1084"/>
      <c r="D177" s="1084"/>
      <c r="E177" s="1084"/>
      <c r="F177" s="1084"/>
      <c r="G177" s="1084" t="s">
        <v>477</v>
      </c>
      <c r="H177" s="1084"/>
      <c r="I177" s="1084"/>
      <c r="J177" s="408" t="e">
        <f>J176*J179</f>
        <v>#REF!</v>
      </c>
    </row>
    <row r="178" spans="1:10" s="409" customFormat="1">
      <c r="A178" s="1084"/>
      <c r="B178" s="1084"/>
      <c r="C178" s="1084"/>
      <c r="D178" s="1084"/>
      <c r="E178" s="1084"/>
      <c r="F178" s="1084"/>
      <c r="G178" s="1084" t="s">
        <v>478</v>
      </c>
      <c r="H178" s="1084"/>
      <c r="I178" s="1084"/>
      <c r="J178" s="408">
        <v>230.19</v>
      </c>
    </row>
    <row r="179" spans="1:10" s="409" customFormat="1">
      <c r="A179" s="1084"/>
      <c r="B179" s="1084"/>
      <c r="C179" s="1084"/>
      <c r="D179" s="1084"/>
      <c r="E179" s="1084"/>
      <c r="F179" s="1084"/>
      <c r="G179" s="1084" t="s">
        <v>479</v>
      </c>
      <c r="H179" s="1084"/>
      <c r="I179" s="1084"/>
      <c r="J179" s="408" t="e">
        <f>J175/J178</f>
        <v>#REF!</v>
      </c>
    </row>
    <row r="180" spans="1:10" s="409" customFormat="1"/>
    <row r="181" spans="1:10" s="409" customFormat="1"/>
    <row r="182" spans="1:10" s="409" customFormat="1"/>
    <row r="183" spans="1:10" s="409" customFormat="1"/>
    <row r="184" spans="1:10" s="409" customFormat="1"/>
    <row r="185" spans="1:10" s="409" customFormat="1"/>
    <row r="186" spans="1:10" s="409" customFormat="1"/>
    <row r="187" spans="1:10" s="409" customFormat="1"/>
    <row r="188" spans="1:10" s="409" customFormat="1"/>
    <row r="189" spans="1:10" s="409" customFormat="1"/>
    <row r="190" spans="1:10" s="409" customFormat="1"/>
    <row r="191" spans="1:10" s="409" customFormat="1"/>
    <row r="192" spans="1:10" s="409" customFormat="1"/>
    <row r="193" s="409" customFormat="1"/>
    <row r="194" s="409" customFormat="1"/>
    <row r="195" s="409" customFormat="1"/>
    <row r="196" s="409" customFormat="1"/>
    <row r="197" s="409" customFormat="1"/>
    <row r="198" s="409" customFormat="1"/>
    <row r="199" s="409" customFormat="1"/>
    <row r="200" s="409" customFormat="1"/>
    <row r="201" s="409" customFormat="1"/>
    <row r="202" s="409" customFormat="1"/>
    <row r="203" s="409" customFormat="1"/>
    <row r="204" s="410" customFormat="1"/>
    <row r="205" s="410" customFormat="1"/>
    <row r="206" s="410" customFormat="1"/>
    <row r="207" s="410" customFormat="1"/>
    <row r="208" s="410" customFormat="1"/>
    <row r="209" s="410" customFormat="1"/>
    <row r="210" s="410" customFormat="1"/>
    <row r="211" s="410" customFormat="1"/>
    <row r="212" s="410" customFormat="1"/>
  </sheetData>
  <mergeCells count="253">
    <mergeCell ref="A177:F177"/>
    <mergeCell ref="G177:I177"/>
    <mergeCell ref="A178:F178"/>
    <mergeCell ref="G178:I178"/>
    <mergeCell ref="A179:F179"/>
    <mergeCell ref="G179:I179"/>
    <mergeCell ref="J140:J141"/>
    <mergeCell ref="A144:F144"/>
    <mergeCell ref="G144:I144"/>
    <mergeCell ref="F145:I145"/>
    <mergeCell ref="A147:F147"/>
    <mergeCell ref="G147:I147"/>
    <mergeCell ref="A148:F148"/>
    <mergeCell ref="G148:I148"/>
    <mergeCell ref="A149:F149"/>
    <mergeCell ref="G149:I149"/>
    <mergeCell ref="A150:F150"/>
    <mergeCell ref="G150:I150"/>
    <mergeCell ref="A151:F151"/>
    <mergeCell ref="G151:I151"/>
    <mergeCell ref="A152:F152"/>
    <mergeCell ref="G152:I152"/>
    <mergeCell ref="E154:F154"/>
    <mergeCell ref="E155:F155"/>
    <mergeCell ref="A135:F135"/>
    <mergeCell ref="G135:I135"/>
    <mergeCell ref="E138:F138"/>
    <mergeCell ref="E139:F139"/>
    <mergeCell ref="A140:A141"/>
    <mergeCell ref="B140:B141"/>
    <mergeCell ref="C140:C141"/>
    <mergeCell ref="D140:D141"/>
    <mergeCell ref="E140:E141"/>
    <mergeCell ref="F140:G140"/>
    <mergeCell ref="H140:I140"/>
    <mergeCell ref="J127:J128"/>
    <mergeCell ref="A131:F131"/>
    <mergeCell ref="G131:I131"/>
    <mergeCell ref="A132:F132"/>
    <mergeCell ref="G132:I132"/>
    <mergeCell ref="A133:F133"/>
    <mergeCell ref="G133:I133"/>
    <mergeCell ref="A134:F134"/>
    <mergeCell ref="G134:I134"/>
    <mergeCell ref="A122:F122"/>
    <mergeCell ref="G122:I122"/>
    <mergeCell ref="A130:F130"/>
    <mergeCell ref="G130:I130"/>
    <mergeCell ref="E125:F125"/>
    <mergeCell ref="E126:F126"/>
    <mergeCell ref="A127:A128"/>
    <mergeCell ref="B127:B128"/>
    <mergeCell ref="C127:C128"/>
    <mergeCell ref="D127:D128"/>
    <mergeCell ref="E127:E128"/>
    <mergeCell ref="F127:G127"/>
    <mergeCell ref="H127:I127"/>
    <mergeCell ref="E112:F112"/>
    <mergeCell ref="E113:F113"/>
    <mergeCell ref="A114:A115"/>
    <mergeCell ref="B114:B115"/>
    <mergeCell ref="C114:C115"/>
    <mergeCell ref="D114:D115"/>
    <mergeCell ref="E114:E115"/>
    <mergeCell ref="F114:G114"/>
    <mergeCell ref="H114:I114"/>
    <mergeCell ref="A109:F109"/>
    <mergeCell ref="G109:I109"/>
    <mergeCell ref="A103:F103"/>
    <mergeCell ref="G103:I103"/>
    <mergeCell ref="A106:F106"/>
    <mergeCell ref="G106:I106"/>
    <mergeCell ref="A100:F100"/>
    <mergeCell ref="G100:I100"/>
    <mergeCell ref="A101:F101"/>
    <mergeCell ref="G101:I101"/>
    <mergeCell ref="A102:F102"/>
    <mergeCell ref="G102:I102"/>
    <mergeCell ref="G104:I104"/>
    <mergeCell ref="G105:I105"/>
    <mergeCell ref="H107:I107"/>
    <mergeCell ref="H108:I108"/>
    <mergeCell ref="A82:F82"/>
    <mergeCell ref="G82:I82"/>
    <mergeCell ref="A84:F84"/>
    <mergeCell ref="G84:I84"/>
    <mergeCell ref="A83:F83"/>
    <mergeCell ref="G83:I83"/>
    <mergeCell ref="E87:F87"/>
    <mergeCell ref="E88:F88"/>
    <mergeCell ref="A89:A90"/>
    <mergeCell ref="B89:B90"/>
    <mergeCell ref="C89:C90"/>
    <mergeCell ref="D89:D90"/>
    <mergeCell ref="E89:E90"/>
    <mergeCell ref="F89:G89"/>
    <mergeCell ref="H89:I89"/>
    <mergeCell ref="A65:F65"/>
    <mergeCell ref="G65:I65"/>
    <mergeCell ref="A67:F67"/>
    <mergeCell ref="G67:I67"/>
    <mergeCell ref="A66:F66"/>
    <mergeCell ref="G66:I66"/>
    <mergeCell ref="E70:F70"/>
    <mergeCell ref="E71:F71"/>
    <mergeCell ref="A72:A73"/>
    <mergeCell ref="B72:B73"/>
    <mergeCell ref="C72:C73"/>
    <mergeCell ref="D72:D73"/>
    <mergeCell ref="E72:E73"/>
    <mergeCell ref="F72:G72"/>
    <mergeCell ref="H72:I72"/>
    <mergeCell ref="A48:F48"/>
    <mergeCell ref="G48:I48"/>
    <mergeCell ref="A50:F50"/>
    <mergeCell ref="G50:I50"/>
    <mergeCell ref="A49:F49"/>
    <mergeCell ref="G49:I49"/>
    <mergeCell ref="E53:F53"/>
    <mergeCell ref="E54:F54"/>
    <mergeCell ref="A55:A56"/>
    <mergeCell ref="B55:B56"/>
    <mergeCell ref="C55:C56"/>
    <mergeCell ref="D55:D56"/>
    <mergeCell ref="E55:E56"/>
    <mergeCell ref="F55:G55"/>
    <mergeCell ref="H55:I55"/>
    <mergeCell ref="E36:F36"/>
    <mergeCell ref="E37:F37"/>
    <mergeCell ref="A38:A39"/>
    <mergeCell ref="B38:B39"/>
    <mergeCell ref="C38:C39"/>
    <mergeCell ref="D38:D39"/>
    <mergeCell ref="E38:E39"/>
    <mergeCell ref="F38:G38"/>
    <mergeCell ref="H38:I38"/>
    <mergeCell ref="E23:F23"/>
    <mergeCell ref="E24:F24"/>
    <mergeCell ref="E25:F25"/>
    <mergeCell ref="E28:F28"/>
    <mergeCell ref="E29:F29"/>
    <mergeCell ref="E30:F30"/>
    <mergeCell ref="E31:F31"/>
    <mergeCell ref="E32:F32"/>
    <mergeCell ref="E33:F33"/>
    <mergeCell ref="E17:F17"/>
    <mergeCell ref="E18:F18"/>
    <mergeCell ref="E19:F19"/>
    <mergeCell ref="E20:F20"/>
    <mergeCell ref="E21:F21"/>
    <mergeCell ref="E22:F22"/>
    <mergeCell ref="A8:J9"/>
    <mergeCell ref="E10:F10"/>
    <mergeCell ref="E11:F11"/>
    <mergeCell ref="E12:F12"/>
    <mergeCell ref="E13:F13"/>
    <mergeCell ref="E14:F14"/>
    <mergeCell ref="J38:J39"/>
    <mergeCell ref="F42:I42"/>
    <mergeCell ref="A44:F44"/>
    <mergeCell ref="G44:I44"/>
    <mergeCell ref="A45:F45"/>
    <mergeCell ref="G45:I45"/>
    <mergeCell ref="A46:F46"/>
    <mergeCell ref="G46:I46"/>
    <mergeCell ref="A47:F47"/>
    <mergeCell ref="G47:I47"/>
    <mergeCell ref="A41:F41"/>
    <mergeCell ref="G41:I41"/>
    <mergeCell ref="J55:J56"/>
    <mergeCell ref="F59:I59"/>
    <mergeCell ref="A61:F61"/>
    <mergeCell ref="G61:I61"/>
    <mergeCell ref="A62:F62"/>
    <mergeCell ref="G62:I62"/>
    <mergeCell ref="A63:F63"/>
    <mergeCell ref="G63:I63"/>
    <mergeCell ref="A64:F64"/>
    <mergeCell ref="G64:I64"/>
    <mergeCell ref="A58:F58"/>
    <mergeCell ref="G58:I58"/>
    <mergeCell ref="J72:J73"/>
    <mergeCell ref="F76:I76"/>
    <mergeCell ref="A78:F78"/>
    <mergeCell ref="G78:I78"/>
    <mergeCell ref="A79:F79"/>
    <mergeCell ref="G79:I79"/>
    <mergeCell ref="A80:F80"/>
    <mergeCell ref="G80:I80"/>
    <mergeCell ref="A81:F81"/>
    <mergeCell ref="G81:I81"/>
    <mergeCell ref="A75:F75"/>
    <mergeCell ref="G75:I75"/>
    <mergeCell ref="J89:J90"/>
    <mergeCell ref="A94:F94"/>
    <mergeCell ref="G94:I94"/>
    <mergeCell ref="F95:I95"/>
    <mergeCell ref="A97:F97"/>
    <mergeCell ref="G97:I97"/>
    <mergeCell ref="A98:F98"/>
    <mergeCell ref="G98:I98"/>
    <mergeCell ref="A99:F99"/>
    <mergeCell ref="G99:I99"/>
    <mergeCell ref="J114:J115"/>
    <mergeCell ref="A117:F117"/>
    <mergeCell ref="G117:I117"/>
    <mergeCell ref="A119:F119"/>
    <mergeCell ref="G119:I119"/>
    <mergeCell ref="A120:F120"/>
    <mergeCell ref="G120:I120"/>
    <mergeCell ref="A121:F121"/>
    <mergeCell ref="G121:I121"/>
    <mergeCell ref="A118:F118"/>
    <mergeCell ref="G118:I118"/>
    <mergeCell ref="A156:A157"/>
    <mergeCell ref="B156:B157"/>
    <mergeCell ref="C156:C157"/>
    <mergeCell ref="D156:D157"/>
    <mergeCell ref="E156:E157"/>
    <mergeCell ref="F156:G156"/>
    <mergeCell ref="H156:I156"/>
    <mergeCell ref="J156:J157"/>
    <mergeCell ref="A162:F162"/>
    <mergeCell ref="G162:I162"/>
    <mergeCell ref="A159:F159"/>
    <mergeCell ref="G159:I159"/>
    <mergeCell ref="A163:F163"/>
    <mergeCell ref="G163:I163"/>
    <mergeCell ref="A164:F164"/>
    <mergeCell ref="G164:I164"/>
    <mergeCell ref="E166:F166"/>
    <mergeCell ref="E167:F167"/>
    <mergeCell ref="A160:F160"/>
    <mergeCell ref="G160:I160"/>
    <mergeCell ref="A161:F161"/>
    <mergeCell ref="G161:I161"/>
    <mergeCell ref="H168:I168"/>
    <mergeCell ref="J168:J169"/>
    <mergeCell ref="F172:I172"/>
    <mergeCell ref="A174:F174"/>
    <mergeCell ref="G174:I174"/>
    <mergeCell ref="A175:F175"/>
    <mergeCell ref="G175:I175"/>
    <mergeCell ref="A176:F176"/>
    <mergeCell ref="G176:I176"/>
    <mergeCell ref="A171:F171"/>
    <mergeCell ref="G171:I171"/>
    <mergeCell ref="A168:A169"/>
    <mergeCell ref="B168:B169"/>
    <mergeCell ref="C168:C169"/>
    <mergeCell ref="D168:D169"/>
    <mergeCell ref="E168:E169"/>
    <mergeCell ref="F168:G168"/>
  </mergeCells>
  <pageMargins left="0.51181102362204722" right="0.51181102362204722" top="1.7716535433070868" bottom="0.78740157480314965" header="0.31496062992125984" footer="0.31496062992125984"/>
  <pageSetup paperSize="9" scale="52" fitToHeight="0" orientation="landscape" r:id="rId1"/>
  <headerFooter>
    <oddFooter>&amp;CEndereço: Av. Pedro Freitas, s/nº, Bloco G, 1º andar • Centro Administrativo • CEP: 64.018-900 • Teresina-PI
Telefone(s): (86) 3216-8406 / 3216-8407 • Fax:(86) 3216-8404</oddFooter>
  </headerFooter>
  <rowBreaks count="6" manualBreakCount="6">
    <brk id="26" max="9" man="1"/>
    <brk id="52" max="9" man="1"/>
    <brk id="86" max="9" man="1"/>
    <brk id="110" max="9" man="1"/>
    <brk id="137" max="9" man="1"/>
    <brk id="165" max="9" man="1"/>
  </rowBreak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9:C37"/>
  <sheetViews>
    <sheetView view="pageBreakPreview" topLeftCell="A4" zoomScale="90" zoomScaleNormal="100" zoomScaleSheetLayoutView="90" workbookViewId="0">
      <selection activeCell="L16" sqref="L16"/>
    </sheetView>
  </sheetViews>
  <sheetFormatPr defaultRowHeight="14.4"/>
  <cols>
    <col min="1" max="1" width="70.5546875" customWidth="1"/>
    <col min="2" max="2" width="7.5546875" style="422" customWidth="1"/>
    <col min="3" max="3" width="10.33203125" bestFit="1" customWidth="1"/>
  </cols>
  <sheetData>
    <row r="9" spans="1:3" s="369" customFormat="1" ht="17.399999999999999">
      <c r="A9" s="949" t="str">
        <f>CONCATENATE("COMPOSIÇÃO DO BDI DE SERVIÇOS ","(COM DESONERAÇÃO)")</f>
        <v>COMPOSIÇÃO DO BDI DE SERVIÇOS (COM DESONERAÇÃO)</v>
      </c>
      <c r="B9" s="949"/>
      <c r="C9" s="949"/>
    </row>
    <row r="10" spans="1:3">
      <c r="A10" s="950" t="str">
        <f>CONCATENATE(('RESUMO SEM DES'!A1)," ",('RESUMO SEM DES'!B1))</f>
        <v>OBRA: RECUPERAÇÃO DE ESTRAVA VICINAL</v>
      </c>
      <c r="B10" s="951"/>
      <c r="C10" s="952"/>
    </row>
    <row r="11" spans="1:3" ht="14.4" customHeight="1">
      <c r="A11" s="950" t="str">
        <f>'COMP COM DES'!B7</f>
        <v>ANGICAL - PI</v>
      </c>
      <c r="B11" s="951"/>
      <c r="C11" s="952"/>
    </row>
    <row r="12" spans="1:3">
      <c r="A12" s="950"/>
      <c r="B12" s="951"/>
      <c r="C12" s="952"/>
    </row>
    <row r="13" spans="1:3" ht="30.6" customHeight="1">
      <c r="A13" s="954"/>
      <c r="B13" s="954"/>
      <c r="C13" s="954"/>
    </row>
    <row r="14" spans="1:3" s="369" customFormat="1">
      <c r="A14" s="953"/>
      <c r="B14" s="953"/>
      <c r="C14" s="953"/>
    </row>
    <row r="15" spans="1:3" s="369" customFormat="1">
      <c r="A15" s="953"/>
      <c r="B15" s="953"/>
      <c r="C15" s="953"/>
    </row>
    <row r="16" spans="1:3" s="369" customFormat="1">
      <c r="A16" s="423" t="s">
        <v>498</v>
      </c>
      <c r="B16" s="424"/>
      <c r="C16" s="423" t="s">
        <v>266</v>
      </c>
    </row>
    <row r="17" spans="1:3">
      <c r="A17" s="338"/>
      <c r="B17" s="425"/>
      <c r="C17" s="426"/>
    </row>
    <row r="18" spans="1:3" s="428" customFormat="1">
      <c r="A18" s="423" t="s">
        <v>499</v>
      </c>
      <c r="B18" s="424"/>
      <c r="C18" s="427">
        <f>SUM(C19:C22)</f>
        <v>5.6399999999999999E-2</v>
      </c>
    </row>
    <row r="19" spans="1:3">
      <c r="A19" s="338" t="s">
        <v>500</v>
      </c>
      <c r="B19" s="425" t="s">
        <v>501</v>
      </c>
      <c r="C19" s="429">
        <v>3.7999999999999999E-2</v>
      </c>
    </row>
    <row r="20" spans="1:3">
      <c r="A20" s="338" t="s">
        <v>502</v>
      </c>
      <c r="B20" s="425" t="s">
        <v>503</v>
      </c>
      <c r="C20" s="429">
        <v>1.0200000000000001E-2</v>
      </c>
    </row>
    <row r="21" spans="1:3">
      <c r="A21" s="338" t="s">
        <v>504</v>
      </c>
      <c r="B21" s="425" t="s">
        <v>505</v>
      </c>
      <c r="C21" s="429">
        <v>3.2000000000000002E-3</v>
      </c>
    </row>
    <row r="22" spans="1:3">
      <c r="A22" s="338" t="s">
        <v>506</v>
      </c>
      <c r="B22" s="425" t="s">
        <v>507</v>
      </c>
      <c r="C22" s="429">
        <v>5.0000000000000001E-3</v>
      </c>
    </row>
    <row r="23" spans="1:3">
      <c r="A23" s="338"/>
      <c r="B23" s="425"/>
      <c r="C23" s="429"/>
    </row>
    <row r="24" spans="1:3" s="428" customFormat="1">
      <c r="A24" s="423" t="s">
        <v>508</v>
      </c>
      <c r="B24" s="424"/>
      <c r="C24" s="427">
        <f>C25</f>
        <v>6.6400000000000001E-2</v>
      </c>
    </row>
    <row r="25" spans="1:3">
      <c r="A25" s="338" t="s">
        <v>509</v>
      </c>
      <c r="B25" s="425" t="s">
        <v>83</v>
      </c>
      <c r="C25" s="429">
        <v>6.6400000000000001E-2</v>
      </c>
    </row>
    <row r="26" spans="1:3">
      <c r="A26" s="338"/>
      <c r="B26" s="425"/>
      <c r="C26" s="429"/>
    </row>
    <row r="27" spans="1:3" s="369" customFormat="1">
      <c r="A27" s="423" t="s">
        <v>510</v>
      </c>
      <c r="B27" s="424" t="s">
        <v>511</v>
      </c>
      <c r="C27" s="427">
        <f>SUM(C28:C31)</f>
        <v>0.1115</v>
      </c>
    </row>
    <row r="28" spans="1:3">
      <c r="A28" s="338" t="s">
        <v>512</v>
      </c>
      <c r="B28" s="425"/>
      <c r="C28" s="429">
        <v>6.4999999999999997E-3</v>
      </c>
    </row>
    <row r="29" spans="1:3">
      <c r="A29" s="338" t="s">
        <v>513</v>
      </c>
      <c r="B29" s="425"/>
      <c r="C29" s="429">
        <v>0.03</v>
      </c>
    </row>
    <row r="30" spans="1:3">
      <c r="A30" s="338" t="s">
        <v>514</v>
      </c>
      <c r="B30" s="425"/>
      <c r="C30" s="429">
        <v>0.03</v>
      </c>
    </row>
    <row r="31" spans="1:3">
      <c r="A31" s="338" t="s">
        <v>515</v>
      </c>
      <c r="B31" s="425"/>
      <c r="C31" s="429">
        <v>4.4999999999999998E-2</v>
      </c>
    </row>
    <row r="32" spans="1:3">
      <c r="A32" s="338"/>
      <c r="B32" s="425"/>
      <c r="C32" s="429"/>
    </row>
    <row r="33" spans="1:3" s="369" customFormat="1">
      <c r="A33" s="430" t="s">
        <v>631</v>
      </c>
      <c r="B33" s="431"/>
      <c r="C33" s="432">
        <f>ROUND(((1+C19+C21+C22)*(1+C20)*(1+C25))/(1-(C27))-1,4)</f>
        <v>0.26850000000000002</v>
      </c>
    </row>
    <row r="34" spans="1:3" s="369" customFormat="1">
      <c r="A34" s="433"/>
      <c r="B34" s="434"/>
      <c r="C34" s="435"/>
    </row>
    <row r="35" spans="1:3">
      <c r="A35" s="324" t="s">
        <v>516</v>
      </c>
      <c r="C35" s="323"/>
    </row>
    <row r="36" spans="1:3">
      <c r="A36" s="324" t="s">
        <v>517</v>
      </c>
      <c r="C36" s="323"/>
    </row>
    <row r="37" spans="1:3">
      <c r="A37" s="325" t="str">
        <f>CONCATENATE("a) BDI para serviços: ",(C33*100),"%")</f>
        <v>a) BDI para serviços: 26,85%</v>
      </c>
      <c r="B37" s="436"/>
      <c r="C37" s="326"/>
    </row>
  </sheetData>
  <mergeCells count="7">
    <mergeCell ref="A15:C15"/>
    <mergeCell ref="A9:C9"/>
    <mergeCell ref="A10:C10"/>
    <mergeCell ref="A11:C11"/>
    <mergeCell ref="A12:C12"/>
    <mergeCell ref="A13:C13"/>
    <mergeCell ref="A14:C14"/>
  </mergeCells>
  <pageMargins left="0.51181102362204722" right="0.51181102362204722" top="1.7716535433070868" bottom="0.78740157480314965" header="0.31496062992125984" footer="0.31496062992125984"/>
  <pageSetup paperSize="9" scale="95" fitToHeight="0" orientation="portrait" r:id="rId1"/>
  <headerFooter>
    <oddFooter>&amp;CEndereço: Av. Pedro Freitas, s/nº, Bloco G, 1º andar • Centro Administrativo • CEP: 64.018-900 • Teresina-PI
Telefone(s): (86) 3216-8406 / 3216-8407 • Fax:(86) 3216-8404</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P58"/>
  <sheetViews>
    <sheetView view="pageBreakPreview" topLeftCell="A10" zoomScaleNormal="100" zoomScaleSheetLayoutView="100" workbookViewId="0">
      <selection activeCell="N23" sqref="N23"/>
    </sheetView>
  </sheetViews>
  <sheetFormatPr defaultColWidth="9.109375" defaultRowHeight="13.2"/>
  <cols>
    <col min="1" max="1" width="8.88671875" style="264" customWidth="1"/>
    <col min="2" max="3" width="12.109375" style="264" customWidth="1"/>
    <col min="4" max="4" width="11.44140625" style="264" customWidth="1"/>
    <col min="5" max="5" width="12.109375" style="264" customWidth="1"/>
    <col min="6" max="6" width="11" style="264" customWidth="1"/>
    <col min="7" max="7" width="11.88671875" style="264" customWidth="1"/>
    <col min="8" max="8" width="8" style="264" customWidth="1"/>
    <col min="9" max="9" width="11" style="264" customWidth="1"/>
    <col min="10" max="10" width="14.6640625" style="264" customWidth="1"/>
    <col min="11" max="11" width="17.109375" style="264" customWidth="1"/>
    <col min="12" max="12" width="11" style="264" customWidth="1"/>
    <col min="13" max="13" width="10.44140625" style="264" customWidth="1"/>
    <col min="14" max="14" width="10.88671875" style="264" customWidth="1"/>
    <col min="15" max="16384" width="9.109375" style="264"/>
  </cols>
  <sheetData>
    <row r="1" spans="1:16" ht="15" customHeight="1">
      <c r="A1" s="1099"/>
      <c r="B1" s="1100"/>
      <c r="C1" s="1100"/>
      <c r="D1" s="1100"/>
      <c r="E1" s="1100"/>
      <c r="F1" s="1100"/>
      <c r="G1" s="1100"/>
      <c r="H1" s="1100"/>
      <c r="I1" s="1101"/>
      <c r="J1" s="462"/>
      <c r="K1" s="463"/>
      <c r="L1" s="463"/>
      <c r="M1" s="462"/>
      <c r="N1" s="464"/>
      <c r="O1" s="464"/>
      <c r="P1" s="464"/>
    </row>
    <row r="2" spans="1:16" ht="15" customHeight="1">
      <c r="A2" s="1102"/>
      <c r="B2" s="1103"/>
      <c r="C2" s="1103"/>
      <c r="D2" s="1103"/>
      <c r="E2" s="1103"/>
      <c r="F2" s="1103"/>
      <c r="G2" s="1103"/>
      <c r="H2" s="1103"/>
      <c r="I2" s="1104"/>
      <c r="J2" s="462"/>
      <c r="K2" s="463"/>
      <c r="L2" s="463"/>
      <c r="M2" s="462"/>
      <c r="N2" s="464"/>
      <c r="O2" s="464"/>
      <c r="P2" s="464"/>
    </row>
    <row r="3" spans="1:16" ht="15" customHeight="1">
      <c r="A3" s="1102"/>
      <c r="B3" s="1103"/>
      <c r="C3" s="1103"/>
      <c r="D3" s="1103"/>
      <c r="E3" s="1103"/>
      <c r="F3" s="1103"/>
      <c r="G3" s="1103"/>
      <c r="H3" s="1103"/>
      <c r="I3" s="1104"/>
      <c r="J3" s="462"/>
      <c r="K3" s="463"/>
      <c r="L3" s="463"/>
      <c r="M3" s="462"/>
      <c r="N3" s="464"/>
      <c r="O3" s="464"/>
      <c r="P3" s="464"/>
    </row>
    <row r="4" spans="1:16" ht="15" customHeight="1">
      <c r="A4" s="1102"/>
      <c r="B4" s="1103"/>
      <c r="C4" s="1103"/>
      <c r="D4" s="1103"/>
      <c r="E4" s="1103"/>
      <c r="F4" s="1103"/>
      <c r="G4" s="1103"/>
      <c r="H4" s="1103"/>
      <c r="I4" s="1104"/>
      <c r="J4" s="462"/>
      <c r="K4" s="463"/>
      <c r="L4" s="463"/>
      <c r="M4" s="462"/>
      <c r="N4" s="464"/>
      <c r="O4" s="464"/>
      <c r="P4" s="464"/>
    </row>
    <row r="5" spans="1:16" ht="15" customHeight="1" thickBot="1">
      <c r="A5" s="1102"/>
      <c r="B5" s="1103"/>
      <c r="C5" s="1103"/>
      <c r="D5" s="1103"/>
      <c r="E5" s="1103"/>
      <c r="F5" s="1103"/>
      <c r="G5" s="1103"/>
      <c r="H5" s="1103"/>
      <c r="I5" s="1104"/>
      <c r="J5" s="462"/>
      <c r="K5" s="463"/>
      <c r="L5" s="463"/>
      <c r="M5" s="462"/>
      <c r="N5" s="464"/>
      <c r="O5" s="464"/>
      <c r="P5" s="464"/>
    </row>
    <row r="6" spans="1:16" ht="15" customHeight="1" thickBot="1">
      <c r="A6" s="1105" t="s">
        <v>637</v>
      </c>
      <c r="B6" s="1106"/>
      <c r="C6" s="1106"/>
      <c r="D6" s="1106"/>
      <c r="E6" s="1106"/>
      <c r="F6" s="1106"/>
      <c r="G6" s="1106"/>
      <c r="H6" s="1106"/>
      <c r="I6" s="1107"/>
      <c r="J6" s="462"/>
      <c r="K6" s="463"/>
      <c r="L6" s="463"/>
      <c r="M6" s="462"/>
      <c r="N6" s="464"/>
      <c r="O6" s="464"/>
      <c r="P6" s="464"/>
    </row>
    <row r="7" spans="1:16" ht="15.6">
      <c r="A7" s="521" t="str">
        <f>'BDI COM DES'!A10:C10</f>
        <v>OBRA: RECUPERAÇÃO DE ESTRAVA VICINAL</v>
      </c>
      <c r="B7" s="522"/>
      <c r="C7" s="522"/>
      <c r="D7" s="522"/>
      <c r="E7" s="522"/>
      <c r="F7" s="522"/>
      <c r="G7" s="522"/>
      <c r="H7" s="522"/>
      <c r="I7" s="523"/>
      <c r="J7" s="462"/>
      <c r="K7" s="463"/>
      <c r="L7" s="463"/>
      <c r="M7" s="462"/>
      <c r="N7" s="464"/>
      <c r="O7" s="464"/>
      <c r="P7" s="464"/>
    </row>
    <row r="8" spans="1:16" ht="16.2" thickBot="1">
      <c r="A8" s="524" t="str">
        <f>'BDI COM DES'!A11:C11</f>
        <v>ANGICAL - PI</v>
      </c>
      <c r="B8" s="499"/>
      <c r="C8" s="499"/>
      <c r="D8" s="499"/>
      <c r="E8" s="499"/>
      <c r="F8" s="499"/>
      <c r="G8" s="499"/>
      <c r="H8" s="499"/>
      <c r="I8" s="500"/>
      <c r="J8" s="462"/>
      <c r="K8" s="463"/>
      <c r="L8" s="463"/>
      <c r="M8" s="462"/>
      <c r="N8" s="464"/>
      <c r="O8" s="464"/>
      <c r="P8" s="464"/>
    </row>
    <row r="9" spans="1:16" ht="16.5" customHeight="1">
      <c r="A9" s="1093"/>
      <c r="B9" s="1094"/>
      <c r="C9" s="1094"/>
      <c r="D9" s="1094"/>
      <c r="E9" s="1094"/>
      <c r="F9" s="1094"/>
      <c r="G9" s="1094"/>
      <c r="H9" s="1094"/>
      <c r="I9" s="1095"/>
      <c r="J9" s="462"/>
      <c r="K9" s="463"/>
      <c r="L9" s="463"/>
      <c r="M9" s="462"/>
      <c r="N9" s="464"/>
      <c r="O9" s="464"/>
      <c r="P9" s="464"/>
    </row>
    <row r="10" spans="1:16" ht="13.8">
      <c r="A10" s="466"/>
      <c r="B10" s="506"/>
      <c r="C10" s="506"/>
      <c r="D10" s="467"/>
      <c r="E10" s="467"/>
      <c r="F10" s="467"/>
      <c r="G10" s="467"/>
      <c r="H10" s="467"/>
      <c r="I10" s="468"/>
      <c r="J10" s="462"/>
      <c r="K10" s="463"/>
      <c r="L10" s="463"/>
      <c r="M10" s="462"/>
      <c r="N10" s="464"/>
      <c r="O10" s="464"/>
      <c r="P10" s="464"/>
    </row>
    <row r="11" spans="1:16" ht="12.75" customHeight="1">
      <c r="A11" s="469"/>
      <c r="B11" s="467"/>
      <c r="C11" s="506"/>
      <c r="D11" s="506"/>
      <c r="E11" s="507"/>
      <c r="F11" s="506"/>
      <c r="G11" s="506"/>
      <c r="H11" s="506"/>
      <c r="I11" s="470"/>
      <c r="J11" s="462"/>
      <c r="K11" s="463"/>
      <c r="L11" s="463"/>
      <c r="M11" s="462"/>
      <c r="N11" s="464"/>
      <c r="O11" s="464"/>
      <c r="P11" s="464"/>
    </row>
    <row r="12" spans="1:16" ht="13.8">
      <c r="A12" s="466"/>
      <c r="B12" s="1096" t="s">
        <v>634</v>
      </c>
      <c r="C12" s="1097"/>
      <c r="D12" s="1097"/>
      <c r="E12" s="1097"/>
      <c r="F12" s="1097"/>
      <c r="G12" s="1097"/>
      <c r="H12" s="1097"/>
      <c r="I12" s="471"/>
      <c r="J12" s="462"/>
      <c r="K12" s="463"/>
      <c r="L12" s="463"/>
      <c r="M12" s="462"/>
      <c r="N12" s="464"/>
      <c r="O12" s="464"/>
      <c r="P12" s="464"/>
    </row>
    <row r="13" spans="1:16" ht="13.8">
      <c r="A13" s="466"/>
      <c r="B13" s="1097"/>
      <c r="C13" s="1097"/>
      <c r="D13" s="1097"/>
      <c r="E13" s="1097"/>
      <c r="F13" s="1097"/>
      <c r="G13" s="1097"/>
      <c r="H13" s="1097"/>
      <c r="I13" s="471"/>
      <c r="J13" s="462"/>
      <c r="K13" s="463"/>
      <c r="L13" s="463"/>
      <c r="M13" s="462"/>
      <c r="N13" s="464"/>
      <c r="O13" s="464"/>
      <c r="P13" s="464"/>
    </row>
    <row r="14" spans="1:16" ht="13.8">
      <c r="A14" s="466"/>
      <c r="B14" s="1097"/>
      <c r="C14" s="1097"/>
      <c r="D14" s="1097"/>
      <c r="E14" s="1097"/>
      <c r="F14" s="1097"/>
      <c r="G14" s="1097"/>
      <c r="H14" s="1097"/>
      <c r="I14" s="471"/>
      <c r="J14" s="462"/>
      <c r="K14" s="463"/>
      <c r="L14" s="463"/>
      <c r="M14" s="462"/>
      <c r="N14" s="464"/>
      <c r="O14" s="464"/>
      <c r="P14" s="464"/>
    </row>
    <row r="15" spans="1:16" ht="13.8">
      <c r="A15" s="466"/>
      <c r="B15" s="1097"/>
      <c r="C15" s="1097"/>
      <c r="D15" s="1097"/>
      <c r="E15" s="1097"/>
      <c r="F15" s="1097"/>
      <c r="G15" s="1097"/>
      <c r="H15" s="1097"/>
      <c r="I15" s="471"/>
      <c r="J15" s="462"/>
      <c r="K15" s="463"/>
      <c r="L15" s="463"/>
      <c r="M15" s="462"/>
      <c r="N15" s="464"/>
      <c r="O15" s="464"/>
      <c r="P15" s="464"/>
    </row>
    <row r="16" spans="1:16" ht="13.8">
      <c r="A16" s="469"/>
      <c r="B16" s="1097"/>
      <c r="C16" s="1097"/>
      <c r="D16" s="1097"/>
      <c r="E16" s="1097"/>
      <c r="F16" s="1097"/>
      <c r="G16" s="1097"/>
      <c r="H16" s="1097"/>
      <c r="I16" s="470"/>
      <c r="J16" s="462"/>
      <c r="K16" s="463"/>
      <c r="L16" s="463"/>
      <c r="M16" s="462"/>
      <c r="N16" s="464"/>
      <c r="O16" s="464"/>
      <c r="P16" s="464"/>
    </row>
    <row r="17" spans="1:16" ht="13.8">
      <c r="A17" s="469"/>
      <c r="B17" s="1097"/>
      <c r="C17" s="1097"/>
      <c r="D17" s="1097"/>
      <c r="E17" s="1097"/>
      <c r="F17" s="1097"/>
      <c r="G17" s="1097"/>
      <c r="H17" s="1097"/>
      <c r="I17" s="470"/>
      <c r="J17" s="462"/>
      <c r="K17" s="463"/>
      <c r="L17" s="463"/>
      <c r="M17" s="462"/>
      <c r="N17" s="464"/>
      <c r="O17" s="464"/>
      <c r="P17" s="464"/>
    </row>
    <row r="18" spans="1:16" ht="13.8">
      <c r="A18" s="469"/>
      <c r="B18" s="1097"/>
      <c r="C18" s="1097"/>
      <c r="D18" s="1097"/>
      <c r="E18" s="1097"/>
      <c r="F18" s="1097"/>
      <c r="G18" s="1097"/>
      <c r="H18" s="1097"/>
      <c r="I18" s="470"/>
      <c r="J18" s="462"/>
      <c r="K18" s="463"/>
      <c r="L18" s="463"/>
      <c r="M18" s="462"/>
      <c r="N18" s="464"/>
      <c r="O18" s="464"/>
      <c r="P18" s="464"/>
    </row>
    <row r="19" spans="1:16" ht="13.8">
      <c r="A19" s="469"/>
      <c r="B19" s="1097"/>
      <c r="C19" s="1097"/>
      <c r="D19" s="1097"/>
      <c r="E19" s="1097"/>
      <c r="F19" s="1097"/>
      <c r="G19" s="1097"/>
      <c r="H19" s="1097"/>
      <c r="I19" s="470"/>
      <c r="J19" s="462"/>
      <c r="K19" s="463"/>
      <c r="L19" s="463"/>
      <c r="M19" s="462"/>
      <c r="N19" s="464"/>
      <c r="O19" s="464"/>
      <c r="P19" s="464"/>
    </row>
    <row r="20" spans="1:16" ht="13.8">
      <c r="A20" s="469"/>
      <c r="B20" s="1097"/>
      <c r="C20" s="1097"/>
      <c r="D20" s="1097"/>
      <c r="E20" s="1097"/>
      <c r="F20" s="1097"/>
      <c r="G20" s="1097"/>
      <c r="H20" s="1097"/>
      <c r="I20" s="470"/>
      <c r="J20" s="462"/>
      <c r="K20" s="463"/>
      <c r="L20" s="463"/>
      <c r="M20" s="462"/>
      <c r="N20" s="464"/>
      <c r="O20" s="464"/>
      <c r="P20" s="464"/>
    </row>
    <row r="21" spans="1:16" ht="13.8">
      <c r="A21" s="469"/>
      <c r="B21" s="1097"/>
      <c r="C21" s="1097"/>
      <c r="D21" s="1097"/>
      <c r="E21" s="1097"/>
      <c r="F21" s="1097"/>
      <c r="G21" s="1097"/>
      <c r="H21" s="1097"/>
      <c r="I21" s="470"/>
      <c r="J21" s="462"/>
      <c r="K21" s="463"/>
      <c r="L21" s="463"/>
      <c r="M21" s="462"/>
      <c r="N21" s="464"/>
      <c r="O21" s="464"/>
      <c r="P21" s="464"/>
    </row>
    <row r="22" spans="1:16" ht="10.5" customHeight="1">
      <c r="A22" s="469"/>
      <c r="B22" s="1097"/>
      <c r="C22" s="1097"/>
      <c r="D22" s="1097"/>
      <c r="E22" s="1097"/>
      <c r="F22" s="1097"/>
      <c r="G22" s="1097"/>
      <c r="H22" s="1097"/>
      <c r="I22" s="470"/>
      <c r="J22" s="462"/>
      <c r="K22" s="463"/>
      <c r="L22" s="463"/>
      <c r="M22" s="462"/>
      <c r="N22" s="464"/>
      <c r="O22" s="464"/>
      <c r="P22" s="464"/>
    </row>
    <row r="23" spans="1:16" ht="10.5" customHeight="1">
      <c r="A23" s="469"/>
      <c r="B23" s="1097"/>
      <c r="C23" s="1097"/>
      <c r="D23" s="1097"/>
      <c r="E23" s="1097"/>
      <c r="F23" s="1097"/>
      <c r="G23" s="1097"/>
      <c r="H23" s="1097"/>
      <c r="I23" s="472"/>
      <c r="J23" s="462"/>
      <c r="K23" s="463"/>
      <c r="L23" s="463"/>
      <c r="M23" s="462"/>
      <c r="N23" s="464"/>
      <c r="O23" s="464"/>
      <c r="P23" s="464"/>
    </row>
    <row r="24" spans="1:16" ht="13.8">
      <c r="A24" s="466"/>
      <c r="B24" s="1097"/>
      <c r="C24" s="1097"/>
      <c r="D24" s="1097"/>
      <c r="E24" s="1097"/>
      <c r="F24" s="1097"/>
      <c r="G24" s="1097"/>
      <c r="H24" s="1097"/>
      <c r="I24" s="472"/>
      <c r="J24" s="462"/>
      <c r="K24" s="463"/>
      <c r="L24" s="463"/>
      <c r="M24" s="462"/>
      <c r="N24" s="464"/>
      <c r="O24" s="464"/>
      <c r="P24" s="464"/>
    </row>
    <row r="25" spans="1:16" ht="12.75" customHeight="1">
      <c r="A25" s="473"/>
      <c r="B25" s="1097"/>
      <c r="C25" s="1097"/>
      <c r="D25" s="1097"/>
      <c r="E25" s="1097"/>
      <c r="F25" s="1097"/>
      <c r="G25" s="1097"/>
      <c r="H25" s="1097"/>
      <c r="I25" s="472"/>
      <c r="J25" s="462"/>
      <c r="K25" s="474"/>
      <c r="L25" s="474"/>
      <c r="M25" s="462"/>
      <c r="N25" s="464"/>
      <c r="O25" s="464"/>
      <c r="P25" s="464"/>
    </row>
    <row r="26" spans="1:16" ht="8.25" customHeight="1">
      <c r="A26" s="473"/>
      <c r="B26" s="1097"/>
      <c r="C26" s="1097"/>
      <c r="D26" s="1097"/>
      <c r="E26" s="1097"/>
      <c r="F26" s="1097"/>
      <c r="G26" s="1097"/>
      <c r="H26" s="1097"/>
      <c r="I26" s="475"/>
      <c r="J26" s="462"/>
      <c r="K26" s="463"/>
      <c r="L26" s="463"/>
      <c r="M26" s="462"/>
      <c r="N26" s="464"/>
      <c r="O26" s="464"/>
      <c r="P26" s="464"/>
    </row>
    <row r="27" spans="1:16" ht="13.8">
      <c r="A27" s="473"/>
      <c r="B27" s="1097"/>
      <c r="C27" s="1097"/>
      <c r="D27" s="1097"/>
      <c r="E27" s="1097"/>
      <c r="F27" s="1097"/>
      <c r="G27" s="1097"/>
      <c r="H27" s="1097"/>
      <c r="I27" s="476"/>
      <c r="J27" s="462"/>
      <c r="K27" s="463"/>
      <c r="L27" s="463"/>
      <c r="M27" s="462"/>
      <c r="N27" s="464"/>
      <c r="O27" s="464"/>
      <c r="P27" s="464"/>
    </row>
    <row r="28" spans="1:16" ht="13.8">
      <c r="A28" s="473"/>
      <c r="B28" s="1097"/>
      <c r="C28" s="1097"/>
      <c r="D28" s="1097"/>
      <c r="E28" s="1097"/>
      <c r="F28" s="1097"/>
      <c r="G28" s="1097"/>
      <c r="H28" s="1097"/>
      <c r="I28" s="477"/>
      <c r="J28" s="462"/>
      <c r="K28" s="463"/>
      <c r="L28" s="463"/>
      <c r="M28" s="462"/>
      <c r="N28" s="464"/>
      <c r="O28" s="464"/>
      <c r="P28" s="464"/>
    </row>
    <row r="29" spans="1:16" ht="13.8">
      <c r="A29" s="473"/>
      <c r="B29" s="1097"/>
      <c r="C29" s="1097"/>
      <c r="D29" s="1097"/>
      <c r="E29" s="1097"/>
      <c r="F29" s="1097"/>
      <c r="G29" s="1097"/>
      <c r="H29" s="1097"/>
      <c r="I29" s="472"/>
      <c r="J29" s="462"/>
      <c r="K29" s="463"/>
      <c r="L29" s="463"/>
      <c r="M29" s="462"/>
      <c r="N29" s="464"/>
      <c r="O29" s="464"/>
      <c r="P29" s="464"/>
    </row>
    <row r="30" spans="1:16" ht="8.25" customHeight="1">
      <c r="A30" s="473"/>
      <c r="B30" s="1097"/>
      <c r="C30" s="1097"/>
      <c r="D30" s="1097"/>
      <c r="E30" s="1097"/>
      <c r="F30" s="1097"/>
      <c r="G30" s="1097"/>
      <c r="H30" s="1097"/>
      <c r="I30" s="477"/>
      <c r="J30" s="462"/>
      <c r="K30" s="463"/>
      <c r="L30" s="463"/>
      <c r="M30" s="462"/>
      <c r="N30" s="464"/>
      <c r="O30" s="464"/>
      <c r="P30" s="464"/>
    </row>
    <row r="31" spans="1:16" ht="13.8">
      <c r="A31" s="473"/>
      <c r="B31" s="1097"/>
      <c r="C31" s="1097"/>
      <c r="D31" s="1097"/>
      <c r="E31" s="1097"/>
      <c r="F31" s="1097"/>
      <c r="G31" s="1097"/>
      <c r="H31" s="1097"/>
      <c r="I31" s="477"/>
      <c r="J31" s="462"/>
      <c r="K31" s="463"/>
      <c r="L31" s="463"/>
      <c r="M31" s="462"/>
      <c r="N31" s="464"/>
      <c r="O31" s="464"/>
      <c r="P31" s="464"/>
    </row>
    <row r="32" spans="1:16" ht="9.75" customHeight="1">
      <c r="A32" s="473"/>
      <c r="B32" s="1097"/>
      <c r="C32" s="1097"/>
      <c r="D32" s="1097"/>
      <c r="E32" s="1097"/>
      <c r="F32" s="1097"/>
      <c r="G32" s="1097"/>
      <c r="H32" s="1097"/>
      <c r="I32" s="477"/>
      <c r="J32" s="462"/>
      <c r="K32" s="463"/>
      <c r="L32" s="463"/>
      <c r="M32" s="462"/>
      <c r="N32" s="464"/>
      <c r="O32" s="464"/>
      <c r="P32" s="464"/>
    </row>
    <row r="33" spans="1:16" ht="13.8">
      <c r="A33" s="473"/>
      <c r="B33" s="1097"/>
      <c r="C33" s="1097"/>
      <c r="D33" s="1097"/>
      <c r="E33" s="1097"/>
      <c r="F33" s="1097"/>
      <c r="G33" s="1097"/>
      <c r="H33" s="1097"/>
      <c r="I33" s="477"/>
      <c r="J33" s="462"/>
      <c r="K33" s="463"/>
      <c r="L33" s="463"/>
      <c r="M33" s="462"/>
      <c r="N33" s="464"/>
      <c r="O33" s="464"/>
      <c r="P33" s="464"/>
    </row>
    <row r="34" spans="1:16" ht="13.5" customHeight="1">
      <c r="A34" s="473"/>
      <c r="B34" s="1097"/>
      <c r="C34" s="1097"/>
      <c r="D34" s="1097"/>
      <c r="E34" s="1097"/>
      <c r="F34" s="1097"/>
      <c r="G34" s="1097"/>
      <c r="H34" s="1097"/>
      <c r="I34" s="478"/>
      <c r="J34" s="462"/>
      <c r="K34" s="463"/>
      <c r="L34" s="463"/>
      <c r="M34" s="462"/>
      <c r="N34" s="464"/>
      <c r="O34" s="464"/>
      <c r="P34" s="464"/>
    </row>
    <row r="35" spans="1:16" ht="14.25" customHeight="1">
      <c r="A35" s="473"/>
      <c r="B35" s="1097"/>
      <c r="C35" s="1097"/>
      <c r="D35" s="1097"/>
      <c r="E35" s="1097"/>
      <c r="F35" s="1097"/>
      <c r="G35" s="1097"/>
      <c r="H35" s="1097"/>
      <c r="I35" s="478"/>
      <c r="J35" s="462"/>
      <c r="K35" s="463"/>
      <c r="L35" s="463"/>
      <c r="M35" s="463"/>
      <c r="N35" s="464"/>
      <c r="O35" s="464"/>
      <c r="P35" s="464"/>
    </row>
    <row r="36" spans="1:16" ht="14.25" customHeight="1">
      <c r="A36" s="473"/>
      <c r="B36" s="1098" t="s">
        <v>635</v>
      </c>
      <c r="C36" s="1098"/>
      <c r="D36" s="1098"/>
      <c r="E36" s="1098"/>
      <c r="F36" s="1098"/>
      <c r="G36" s="1098"/>
      <c r="H36" s="1098"/>
      <c r="I36" s="478"/>
      <c r="J36" s="462"/>
      <c r="K36" s="463"/>
      <c r="L36" s="463"/>
      <c r="M36" s="462"/>
      <c r="N36" s="464"/>
      <c r="O36" s="464"/>
      <c r="P36" s="464"/>
    </row>
    <row r="37" spans="1:16" ht="14.25" customHeight="1">
      <c r="A37" s="473"/>
      <c r="B37" s="508"/>
      <c r="C37" s="509"/>
      <c r="D37" s="509"/>
      <c r="E37" s="509"/>
      <c r="F37" s="509"/>
      <c r="G37" s="509"/>
      <c r="H37" s="510"/>
      <c r="I37" s="478"/>
      <c r="J37" s="462"/>
      <c r="K37" s="463"/>
      <c r="L37" s="463"/>
      <c r="M37" s="462"/>
      <c r="N37" s="464"/>
      <c r="O37" s="464"/>
      <c r="P37" s="464"/>
    </row>
    <row r="38" spans="1:16" ht="12.75" customHeight="1">
      <c r="A38" s="473"/>
      <c r="B38" s="511" t="e">
        <f>'ORÇ COM DES'!D25</f>
        <v>#NAME?</v>
      </c>
      <c r="C38" s="511"/>
      <c r="D38" s="511"/>
      <c r="E38" s="511"/>
      <c r="F38" s="511"/>
      <c r="G38" s="512"/>
      <c r="H38" s="512"/>
      <c r="I38" s="477"/>
      <c r="J38" s="462"/>
      <c r="K38" s="463"/>
      <c r="L38" s="463"/>
      <c r="M38" s="462"/>
      <c r="N38" s="464"/>
      <c r="O38" s="464"/>
      <c r="P38" s="464"/>
    </row>
    <row r="39" spans="1:16" ht="15" customHeight="1" thickBot="1">
      <c r="A39" s="473"/>
      <c r="B39" s="508"/>
      <c r="C39" s="508"/>
      <c r="D39" s="508"/>
      <c r="E39" s="508"/>
      <c r="F39" s="508"/>
      <c r="G39" s="508"/>
      <c r="H39" s="479"/>
      <c r="I39" s="477"/>
      <c r="J39" s="462"/>
      <c r="K39" s="463"/>
      <c r="L39" s="463"/>
      <c r="M39" s="463"/>
      <c r="N39" s="464"/>
      <c r="O39" s="464"/>
      <c r="P39" s="464"/>
    </row>
    <row r="40" spans="1:16" ht="13.5" customHeight="1" thickBot="1">
      <c r="A40" s="473"/>
      <c r="B40" s="508"/>
      <c r="C40" s="1108" t="s">
        <v>636</v>
      </c>
      <c r="D40" s="1108"/>
      <c r="E40" s="513" t="e">
        <f>'ORÇ COM DES'!F25+'ORÇ COM DES'!F48+'ORÇ COM DES'!F71+'ORÇ COM DES'!F94+'ORÇ COM DES'!F117</f>
        <v>#REF!</v>
      </c>
      <c r="F40" s="514">
        <v>0.2</v>
      </c>
      <c r="G40" s="546" t="e">
        <f>E40*F40</f>
        <v>#REF!</v>
      </c>
      <c r="H40" s="480" t="str">
        <f>'MEMORIAL DE CALCULO'!G46</f>
        <v>m²</v>
      </c>
      <c r="I40" s="477"/>
      <c r="J40" s="462"/>
      <c r="K40" s="481"/>
      <c r="L40" s="481"/>
      <c r="M40" s="481"/>
      <c r="N40" s="481"/>
      <c r="O40" s="464"/>
      <c r="P40" s="464"/>
    </row>
    <row r="41" spans="1:16" ht="14.4">
      <c r="A41" s="466"/>
      <c r="B41" s="511"/>
      <c r="C41" s="511"/>
      <c r="D41" s="509"/>
      <c r="E41" s="509"/>
      <c r="F41" s="509"/>
      <c r="G41" s="509"/>
      <c r="H41" s="509"/>
      <c r="I41" s="472"/>
      <c r="J41" s="462"/>
      <c r="K41" s="481"/>
      <c r="L41" s="481"/>
      <c r="M41" s="481"/>
      <c r="N41" s="482"/>
      <c r="O41" s="464"/>
      <c r="P41" s="464"/>
    </row>
    <row r="42" spans="1:16" ht="26.25" customHeight="1">
      <c r="A42" s="469"/>
      <c r="B42" s="1111" t="e">
        <f>'ORÇ COM DES'!D28</f>
        <v>#NAME?</v>
      </c>
      <c r="C42" s="1111"/>
      <c r="D42" s="1111"/>
      <c r="E42" s="1111"/>
      <c r="F42" s="1111"/>
      <c r="G42" s="1111"/>
      <c r="H42" s="1111"/>
      <c r="I42" s="472"/>
      <c r="J42" s="462"/>
      <c r="K42" s="481"/>
      <c r="L42" s="481"/>
      <c r="M42" s="481"/>
      <c r="N42" s="482"/>
      <c r="O42" s="464"/>
      <c r="P42" s="464"/>
    </row>
    <row r="43" spans="1:16" ht="15.75" customHeight="1" thickBot="1">
      <c r="A43" s="469"/>
      <c r="B43" s="515"/>
      <c r="C43" s="515"/>
      <c r="D43" s="515"/>
      <c r="E43" s="515"/>
      <c r="F43" s="515"/>
      <c r="G43" s="515"/>
      <c r="H43" s="515"/>
      <c r="I43" s="472"/>
      <c r="J43" s="462"/>
      <c r="K43" s="481"/>
      <c r="L43" s="481"/>
      <c r="M43" s="481"/>
      <c r="N43" s="482"/>
      <c r="O43" s="464"/>
      <c r="P43" s="464"/>
    </row>
    <row r="44" spans="1:16" ht="12.75" customHeight="1" thickBot="1">
      <c r="A44" s="469"/>
      <c r="B44" s="515"/>
      <c r="C44" s="1108" t="s">
        <v>636</v>
      </c>
      <c r="D44" s="1108"/>
      <c r="E44" s="515" t="e">
        <f>'ORÇ COM DES'!F28+'ORÇ COM DES'!F51+'ORÇ COM DES'!F74+'ORÇ COM DES'!F97+'ORÇ COM DES'!F120</f>
        <v>#REF!</v>
      </c>
      <c r="F44" s="514">
        <v>0.2</v>
      </c>
      <c r="G44" s="546" t="e">
        <f>E44*F44</f>
        <v>#REF!</v>
      </c>
      <c r="H44" s="547" t="str">
        <f>H40</f>
        <v>m²</v>
      </c>
      <c r="I44" s="472"/>
      <c r="J44" s="462"/>
      <c r="K44" s="481"/>
      <c r="L44" s="481"/>
      <c r="M44" s="481"/>
      <c r="N44" s="481"/>
      <c r="O44" s="464"/>
      <c r="P44" s="464"/>
    </row>
    <row r="45" spans="1:16" ht="14.4">
      <c r="A45" s="469"/>
      <c r="B45" s="509"/>
      <c r="C45" s="511"/>
      <c r="D45" s="509"/>
      <c r="E45" s="509"/>
      <c r="F45" s="508"/>
      <c r="G45" s="508"/>
      <c r="H45" s="508"/>
      <c r="I45" s="472"/>
      <c r="J45" s="462"/>
      <c r="K45" s="481"/>
      <c r="L45" s="481"/>
      <c r="M45" s="481"/>
      <c r="N45" s="482"/>
      <c r="O45" s="464"/>
      <c r="P45" s="464"/>
    </row>
    <row r="46" spans="1:16" ht="22.5" customHeight="1">
      <c r="A46" s="469"/>
      <c r="B46" s="511"/>
      <c r="C46" s="511"/>
      <c r="D46" s="511"/>
      <c r="E46" s="511"/>
      <c r="F46" s="511"/>
      <c r="G46" s="511"/>
      <c r="H46" s="511"/>
      <c r="I46" s="472"/>
      <c r="J46" s="462"/>
      <c r="K46" s="481"/>
      <c r="L46" s="481"/>
      <c r="M46" s="481"/>
      <c r="N46" s="482"/>
      <c r="O46" s="464"/>
      <c r="P46" s="464"/>
    </row>
    <row r="47" spans="1:16" ht="15.75" customHeight="1">
      <c r="A47" s="469"/>
      <c r="B47" s="517"/>
      <c r="C47" s="517"/>
      <c r="D47" s="517"/>
      <c r="E47" s="517"/>
      <c r="F47" s="517"/>
      <c r="G47" s="517"/>
      <c r="H47" s="517"/>
      <c r="I47" s="472"/>
      <c r="J47" s="462"/>
      <c r="K47" s="481"/>
      <c r="L47" s="481"/>
      <c r="M47" s="481"/>
      <c r="N47" s="482"/>
      <c r="O47" s="464"/>
      <c r="P47" s="464"/>
    </row>
    <row r="48" spans="1:16" ht="12.75" customHeight="1">
      <c r="A48" s="469"/>
      <c r="B48" s="509"/>
      <c r="C48" s="1108"/>
      <c r="D48" s="1108"/>
      <c r="E48" s="515"/>
      <c r="F48" s="514"/>
      <c r="G48" s="519"/>
      <c r="H48" s="516"/>
      <c r="I48" s="472"/>
      <c r="J48" s="462"/>
      <c r="K48" s="481"/>
      <c r="L48" s="481"/>
      <c r="M48" s="481"/>
      <c r="N48" s="481"/>
      <c r="O48" s="464"/>
      <c r="P48" s="464"/>
    </row>
    <row r="49" spans="1:16" ht="15.6">
      <c r="A49" s="466"/>
      <c r="B49" s="518"/>
      <c r="C49" s="518"/>
      <c r="D49" s="519"/>
      <c r="E49" s="519"/>
      <c r="F49" s="519"/>
      <c r="G49" s="519"/>
      <c r="H49" s="520"/>
      <c r="I49" s="472"/>
      <c r="J49" s="483"/>
      <c r="K49" s="484"/>
      <c r="L49" s="484"/>
      <c r="M49" s="482"/>
      <c r="N49" s="482"/>
      <c r="O49" s="464"/>
      <c r="P49" s="464"/>
    </row>
    <row r="50" spans="1:16" ht="15.6">
      <c r="A50" s="466"/>
      <c r="B50" s="518"/>
      <c r="C50" s="518"/>
      <c r="D50" s="519"/>
      <c r="E50" s="519"/>
      <c r="F50" s="519"/>
      <c r="G50" s="519"/>
      <c r="H50" s="520"/>
      <c r="I50" s="472"/>
      <c r="J50" s="483"/>
      <c r="K50" s="484"/>
      <c r="L50" s="484"/>
      <c r="M50" s="482"/>
      <c r="N50" s="482"/>
      <c r="O50" s="464"/>
      <c r="P50" s="464"/>
    </row>
    <row r="51" spans="1:16" ht="15.6">
      <c r="A51" s="466"/>
      <c r="B51" s="518"/>
      <c r="C51" s="518"/>
      <c r="D51" s="519"/>
      <c r="E51" s="519"/>
      <c r="F51" s="519"/>
      <c r="G51" s="519"/>
      <c r="H51" s="520"/>
      <c r="I51" s="472"/>
      <c r="J51" s="483"/>
      <c r="K51" s="484"/>
      <c r="L51" s="484"/>
      <c r="M51" s="482"/>
      <c r="N51" s="482"/>
      <c r="O51" s="464"/>
      <c r="P51" s="464"/>
    </row>
    <row r="52" spans="1:16" ht="15.6">
      <c r="A52" s="466"/>
      <c r="B52" s="518"/>
      <c r="C52" s="518"/>
      <c r="D52" s="519"/>
      <c r="E52" s="519"/>
      <c r="F52" s="519"/>
      <c r="G52" s="519"/>
      <c r="H52" s="520"/>
      <c r="I52" s="472"/>
      <c r="J52" s="483"/>
      <c r="K52" s="484"/>
      <c r="L52" s="484"/>
      <c r="M52" s="482"/>
      <c r="N52" s="482"/>
      <c r="O52" s="464"/>
      <c r="P52" s="464"/>
    </row>
    <row r="53" spans="1:16" ht="15.6">
      <c r="A53" s="466"/>
      <c r="B53" s="518"/>
      <c r="C53" s="518"/>
      <c r="D53" s="519"/>
      <c r="E53" s="519"/>
      <c r="F53" s="519"/>
      <c r="G53" s="519"/>
      <c r="H53" s="520"/>
      <c r="I53" s="472"/>
      <c r="J53" s="483"/>
      <c r="K53" s="484"/>
      <c r="L53" s="484"/>
      <c r="M53" s="482"/>
      <c r="N53" s="482"/>
      <c r="O53" s="464"/>
      <c r="P53" s="464"/>
    </row>
    <row r="54" spans="1:16" ht="15.6">
      <c r="A54" s="466"/>
      <c r="B54" s="518"/>
      <c r="C54" s="518"/>
      <c r="D54" s="519"/>
      <c r="E54" s="519"/>
      <c r="F54" s="519"/>
      <c r="G54" s="519"/>
      <c r="H54" s="520"/>
      <c r="I54" s="472"/>
      <c r="J54" s="483"/>
      <c r="K54" s="484"/>
      <c r="L54" s="484"/>
      <c r="M54" s="482"/>
      <c r="N54" s="482"/>
      <c r="O54" s="464"/>
      <c r="P54" s="464"/>
    </row>
    <row r="55" spans="1:16" ht="16.2" thickBot="1">
      <c r="A55" s="485"/>
      <c r="B55" s="486"/>
      <c r="C55" s="486"/>
      <c r="D55" s="487"/>
      <c r="E55" s="487"/>
      <c r="F55" s="487"/>
      <c r="G55" s="487"/>
      <c r="H55" s="488"/>
      <c r="I55" s="489"/>
      <c r="J55" s="483"/>
      <c r="K55" s="463"/>
      <c r="L55" s="463"/>
      <c r="M55" s="464"/>
      <c r="N55" s="464"/>
      <c r="O55" s="464"/>
      <c r="P55" s="464"/>
    </row>
    <row r="56" spans="1:16" ht="15.6">
      <c r="A56" s="490"/>
      <c r="B56" s="491"/>
      <c r="C56" s="491"/>
      <c r="D56" s="492"/>
      <c r="E56" s="492"/>
      <c r="F56" s="492"/>
      <c r="G56" s="492"/>
      <c r="H56" s="493"/>
      <c r="I56" s="494"/>
      <c r="J56" s="483"/>
      <c r="K56" s="463"/>
      <c r="L56" s="463"/>
      <c r="M56" s="464"/>
      <c r="N56" s="464"/>
      <c r="O56" s="464"/>
      <c r="P56" s="464"/>
    </row>
    <row r="57" spans="1:16" ht="14.25" customHeight="1">
      <c r="A57" s="467"/>
      <c r="B57" s="467"/>
      <c r="C57" s="467"/>
      <c r="D57" s="467"/>
      <c r="E57" s="467"/>
      <c r="F57" s="464"/>
      <c r="G57" s="464"/>
      <c r="H57" s="467"/>
      <c r="I57" s="495"/>
      <c r="J57" s="496"/>
      <c r="K57" s="497"/>
      <c r="L57" s="463"/>
      <c r="M57" s="462"/>
      <c r="N57" s="464"/>
      <c r="O57" s="464"/>
      <c r="P57" s="464"/>
    </row>
    <row r="58" spans="1:16" ht="14.4">
      <c r="A58" s="1109"/>
      <c r="B58" s="1109"/>
      <c r="C58" s="1110"/>
      <c r="D58" s="1110"/>
      <c r="E58" s="1110"/>
      <c r="F58" s="467"/>
      <c r="G58" s="467"/>
      <c r="H58" s="467"/>
      <c r="I58" s="498"/>
      <c r="J58" s="462"/>
      <c r="K58" s="463"/>
      <c r="L58" s="463"/>
      <c r="M58" s="462"/>
      <c r="N58" s="464"/>
      <c r="O58" s="464"/>
      <c r="P58" s="464"/>
    </row>
  </sheetData>
  <mergeCells count="10">
    <mergeCell ref="C40:D40"/>
    <mergeCell ref="C44:D44"/>
    <mergeCell ref="C48:D48"/>
    <mergeCell ref="A58:E58"/>
    <mergeCell ref="B42:H42"/>
    <mergeCell ref="A9:I9"/>
    <mergeCell ref="B12:H35"/>
    <mergeCell ref="B36:H36"/>
    <mergeCell ref="A1:I5"/>
    <mergeCell ref="A6:I6"/>
  </mergeCells>
  <conditionalFormatting sqref="C11">
    <cfRule type="cellIs" dxfId="5" priority="5" operator="equal">
      <formula>"SELECIONE SOMENTE UM TIPO DE BDI"</formula>
    </cfRule>
  </conditionalFormatting>
  <conditionalFormatting sqref="C11:D11 F11:H11">
    <cfRule type="cellIs" dxfId="4" priority="2" operator="equal">
      <formula>"SELECIONE UM TIPO DE BDI"</formula>
    </cfRule>
  </conditionalFormatting>
  <conditionalFormatting sqref="E37">
    <cfRule type="cellIs" dxfId="3" priority="6" operator="equal">
      <formula>"FORA DO LIMITE"</formula>
    </cfRule>
  </conditionalFormatting>
  <conditionalFormatting sqref="F11:G11">
    <cfRule type="cellIs" dxfId="2" priority="4" operator="equal">
      <formula>"SELECIONE SOMENTE UM TIPO DE BDI"</formula>
    </cfRule>
  </conditionalFormatting>
  <conditionalFormatting sqref="F11:H11">
    <cfRule type="cellIs" dxfId="1" priority="1" operator="equal">
      <formula>"NÃO HÁ DESONERAÇÃO PARA PROJETOS"</formula>
    </cfRule>
    <cfRule type="cellIs" dxfId="0" priority="3" operator="equal">
      <formula>"NÃO HÁ PROJETO PARA FORNECIMENTO"</formula>
    </cfRule>
  </conditionalFormatting>
  <pageMargins left="0.511811024" right="0.511811024" top="0.78740157499999996" bottom="0.78740157499999996" header="0.31496062000000002" footer="0.31496062000000002"/>
  <pageSetup paperSize="9" scale="93"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V46"/>
  <sheetViews>
    <sheetView view="pageBreakPreview" zoomScaleNormal="100" zoomScaleSheetLayoutView="100" workbookViewId="0">
      <selection activeCell="Q12" sqref="Q12"/>
    </sheetView>
  </sheetViews>
  <sheetFormatPr defaultRowHeight="14.4"/>
  <cols>
    <col min="1" max="1" width="6.6640625" customWidth="1"/>
    <col min="2" max="2" width="14" customWidth="1"/>
    <col min="3" max="3" width="11.6640625" customWidth="1"/>
    <col min="4" max="4" width="10.44140625" customWidth="1"/>
    <col min="5" max="5" width="10.88671875" customWidth="1"/>
    <col min="6" max="6" width="11" customWidth="1"/>
    <col min="7" max="7" width="12.6640625" customWidth="1"/>
    <col min="8" max="8" width="11.33203125" customWidth="1"/>
    <col min="9" max="9" width="7.33203125" customWidth="1"/>
    <col min="257" max="257" width="6.6640625" customWidth="1"/>
    <col min="258" max="258" width="11.33203125" customWidth="1"/>
    <col min="259" max="259" width="11.6640625" customWidth="1"/>
    <col min="260" max="260" width="10.44140625" customWidth="1"/>
    <col min="261" max="261" width="10.88671875" customWidth="1"/>
    <col min="262" max="262" width="11" customWidth="1"/>
    <col min="263" max="263" width="11.44140625" customWidth="1"/>
    <col min="264" max="264" width="11.33203125" customWidth="1"/>
    <col min="265" max="265" width="7.33203125" customWidth="1"/>
    <col min="513" max="513" width="6.6640625" customWidth="1"/>
    <col min="514" max="514" width="11.33203125" customWidth="1"/>
    <col min="515" max="515" width="11.6640625" customWidth="1"/>
    <col min="516" max="516" width="10.44140625" customWidth="1"/>
    <col min="517" max="517" width="10.88671875" customWidth="1"/>
    <col min="518" max="518" width="11" customWidth="1"/>
    <col min="519" max="519" width="11.44140625" customWidth="1"/>
    <col min="520" max="520" width="11.33203125" customWidth="1"/>
    <col min="521" max="521" width="7.33203125" customWidth="1"/>
    <col min="769" max="769" width="6.6640625" customWidth="1"/>
    <col min="770" max="770" width="11.33203125" customWidth="1"/>
    <col min="771" max="771" width="11.6640625" customWidth="1"/>
    <col min="772" max="772" width="10.44140625" customWidth="1"/>
    <col min="773" max="773" width="10.88671875" customWidth="1"/>
    <col min="774" max="774" width="11" customWidth="1"/>
    <col min="775" max="775" width="11.44140625" customWidth="1"/>
    <col min="776" max="776" width="11.33203125" customWidth="1"/>
    <col min="777" max="777" width="7.33203125" customWidth="1"/>
    <col min="1025" max="1025" width="6.6640625" customWidth="1"/>
    <col min="1026" max="1026" width="11.33203125" customWidth="1"/>
    <col min="1027" max="1027" width="11.6640625" customWidth="1"/>
    <col min="1028" max="1028" width="10.44140625" customWidth="1"/>
    <col min="1029" max="1029" width="10.88671875" customWidth="1"/>
    <col min="1030" max="1030" width="11" customWidth="1"/>
    <col min="1031" max="1031" width="11.44140625" customWidth="1"/>
    <col min="1032" max="1032" width="11.33203125" customWidth="1"/>
    <col min="1033" max="1033" width="7.33203125" customWidth="1"/>
    <col min="1281" max="1281" width="6.6640625" customWidth="1"/>
    <col min="1282" max="1282" width="11.33203125" customWidth="1"/>
    <col min="1283" max="1283" width="11.6640625" customWidth="1"/>
    <col min="1284" max="1284" width="10.44140625" customWidth="1"/>
    <col min="1285" max="1285" width="10.88671875" customWidth="1"/>
    <col min="1286" max="1286" width="11" customWidth="1"/>
    <col min="1287" max="1287" width="11.44140625" customWidth="1"/>
    <col min="1288" max="1288" width="11.33203125" customWidth="1"/>
    <col min="1289" max="1289" width="7.33203125" customWidth="1"/>
    <col min="1537" max="1537" width="6.6640625" customWidth="1"/>
    <col min="1538" max="1538" width="11.33203125" customWidth="1"/>
    <col min="1539" max="1539" width="11.6640625" customWidth="1"/>
    <col min="1540" max="1540" width="10.44140625" customWidth="1"/>
    <col min="1541" max="1541" width="10.88671875" customWidth="1"/>
    <col min="1542" max="1542" width="11" customWidth="1"/>
    <col min="1543" max="1543" width="11.44140625" customWidth="1"/>
    <col min="1544" max="1544" width="11.33203125" customWidth="1"/>
    <col min="1545" max="1545" width="7.33203125" customWidth="1"/>
    <col min="1793" max="1793" width="6.6640625" customWidth="1"/>
    <col min="1794" max="1794" width="11.33203125" customWidth="1"/>
    <col min="1795" max="1795" width="11.6640625" customWidth="1"/>
    <col min="1796" max="1796" width="10.44140625" customWidth="1"/>
    <col min="1797" max="1797" width="10.88671875" customWidth="1"/>
    <col min="1798" max="1798" width="11" customWidth="1"/>
    <col min="1799" max="1799" width="11.44140625" customWidth="1"/>
    <col min="1800" max="1800" width="11.33203125" customWidth="1"/>
    <col min="1801" max="1801" width="7.33203125" customWidth="1"/>
    <col min="2049" max="2049" width="6.6640625" customWidth="1"/>
    <col min="2050" max="2050" width="11.33203125" customWidth="1"/>
    <col min="2051" max="2051" width="11.6640625" customWidth="1"/>
    <col min="2052" max="2052" width="10.44140625" customWidth="1"/>
    <col min="2053" max="2053" width="10.88671875" customWidth="1"/>
    <col min="2054" max="2054" width="11" customWidth="1"/>
    <col min="2055" max="2055" width="11.44140625" customWidth="1"/>
    <col min="2056" max="2056" width="11.33203125" customWidth="1"/>
    <col min="2057" max="2057" width="7.33203125" customWidth="1"/>
    <col min="2305" max="2305" width="6.6640625" customWidth="1"/>
    <col min="2306" max="2306" width="11.33203125" customWidth="1"/>
    <col min="2307" max="2307" width="11.6640625" customWidth="1"/>
    <col min="2308" max="2308" width="10.44140625" customWidth="1"/>
    <col min="2309" max="2309" width="10.88671875" customWidth="1"/>
    <col min="2310" max="2310" width="11" customWidth="1"/>
    <col min="2311" max="2311" width="11.44140625" customWidth="1"/>
    <col min="2312" max="2312" width="11.33203125" customWidth="1"/>
    <col min="2313" max="2313" width="7.33203125" customWidth="1"/>
    <col min="2561" max="2561" width="6.6640625" customWidth="1"/>
    <col min="2562" max="2562" width="11.33203125" customWidth="1"/>
    <col min="2563" max="2563" width="11.6640625" customWidth="1"/>
    <col min="2564" max="2564" width="10.44140625" customWidth="1"/>
    <col min="2565" max="2565" width="10.88671875" customWidth="1"/>
    <col min="2566" max="2566" width="11" customWidth="1"/>
    <col min="2567" max="2567" width="11.44140625" customWidth="1"/>
    <col min="2568" max="2568" width="11.33203125" customWidth="1"/>
    <col min="2569" max="2569" width="7.33203125" customWidth="1"/>
    <col min="2817" max="2817" width="6.6640625" customWidth="1"/>
    <col min="2818" max="2818" width="11.33203125" customWidth="1"/>
    <col min="2819" max="2819" width="11.6640625" customWidth="1"/>
    <col min="2820" max="2820" width="10.44140625" customWidth="1"/>
    <col min="2821" max="2821" width="10.88671875" customWidth="1"/>
    <col min="2822" max="2822" width="11" customWidth="1"/>
    <col min="2823" max="2823" width="11.44140625" customWidth="1"/>
    <col min="2824" max="2824" width="11.33203125" customWidth="1"/>
    <col min="2825" max="2825" width="7.33203125" customWidth="1"/>
    <col min="3073" max="3073" width="6.6640625" customWidth="1"/>
    <col min="3074" max="3074" width="11.33203125" customWidth="1"/>
    <col min="3075" max="3075" width="11.6640625" customWidth="1"/>
    <col min="3076" max="3076" width="10.44140625" customWidth="1"/>
    <col min="3077" max="3077" width="10.88671875" customWidth="1"/>
    <col min="3078" max="3078" width="11" customWidth="1"/>
    <col min="3079" max="3079" width="11.44140625" customWidth="1"/>
    <col min="3080" max="3080" width="11.33203125" customWidth="1"/>
    <col min="3081" max="3081" width="7.33203125" customWidth="1"/>
    <col min="3329" max="3329" width="6.6640625" customWidth="1"/>
    <col min="3330" max="3330" width="11.33203125" customWidth="1"/>
    <col min="3331" max="3331" width="11.6640625" customWidth="1"/>
    <col min="3332" max="3332" width="10.44140625" customWidth="1"/>
    <col min="3333" max="3333" width="10.88671875" customWidth="1"/>
    <col min="3334" max="3334" width="11" customWidth="1"/>
    <col min="3335" max="3335" width="11.44140625" customWidth="1"/>
    <col min="3336" max="3336" width="11.33203125" customWidth="1"/>
    <col min="3337" max="3337" width="7.33203125" customWidth="1"/>
    <col min="3585" max="3585" width="6.6640625" customWidth="1"/>
    <col min="3586" max="3586" width="11.33203125" customWidth="1"/>
    <col min="3587" max="3587" width="11.6640625" customWidth="1"/>
    <col min="3588" max="3588" width="10.44140625" customWidth="1"/>
    <col min="3589" max="3589" width="10.88671875" customWidth="1"/>
    <col min="3590" max="3590" width="11" customWidth="1"/>
    <col min="3591" max="3591" width="11.44140625" customWidth="1"/>
    <col min="3592" max="3592" width="11.33203125" customWidth="1"/>
    <col min="3593" max="3593" width="7.33203125" customWidth="1"/>
    <col min="3841" max="3841" width="6.6640625" customWidth="1"/>
    <col min="3842" max="3842" width="11.33203125" customWidth="1"/>
    <col min="3843" max="3843" width="11.6640625" customWidth="1"/>
    <col min="3844" max="3844" width="10.44140625" customWidth="1"/>
    <col min="3845" max="3845" width="10.88671875" customWidth="1"/>
    <col min="3846" max="3846" width="11" customWidth="1"/>
    <col min="3847" max="3847" width="11.44140625" customWidth="1"/>
    <col min="3848" max="3848" width="11.33203125" customWidth="1"/>
    <col min="3849" max="3849" width="7.33203125" customWidth="1"/>
    <col min="4097" max="4097" width="6.6640625" customWidth="1"/>
    <col min="4098" max="4098" width="11.33203125" customWidth="1"/>
    <col min="4099" max="4099" width="11.6640625" customWidth="1"/>
    <col min="4100" max="4100" width="10.44140625" customWidth="1"/>
    <col min="4101" max="4101" width="10.88671875" customWidth="1"/>
    <col min="4102" max="4102" width="11" customWidth="1"/>
    <col min="4103" max="4103" width="11.44140625" customWidth="1"/>
    <col min="4104" max="4104" width="11.33203125" customWidth="1"/>
    <col min="4105" max="4105" width="7.33203125" customWidth="1"/>
    <col min="4353" max="4353" width="6.6640625" customWidth="1"/>
    <col min="4354" max="4354" width="11.33203125" customWidth="1"/>
    <col min="4355" max="4355" width="11.6640625" customWidth="1"/>
    <col min="4356" max="4356" width="10.44140625" customWidth="1"/>
    <col min="4357" max="4357" width="10.88671875" customWidth="1"/>
    <col min="4358" max="4358" width="11" customWidth="1"/>
    <col min="4359" max="4359" width="11.44140625" customWidth="1"/>
    <col min="4360" max="4360" width="11.33203125" customWidth="1"/>
    <col min="4361" max="4361" width="7.33203125" customWidth="1"/>
    <col min="4609" max="4609" width="6.6640625" customWidth="1"/>
    <col min="4610" max="4610" width="11.33203125" customWidth="1"/>
    <col min="4611" max="4611" width="11.6640625" customWidth="1"/>
    <col min="4612" max="4612" width="10.44140625" customWidth="1"/>
    <col min="4613" max="4613" width="10.88671875" customWidth="1"/>
    <col min="4614" max="4614" width="11" customWidth="1"/>
    <col min="4615" max="4615" width="11.44140625" customWidth="1"/>
    <col min="4616" max="4616" width="11.33203125" customWidth="1"/>
    <col min="4617" max="4617" width="7.33203125" customWidth="1"/>
    <col min="4865" max="4865" width="6.6640625" customWidth="1"/>
    <col min="4866" max="4866" width="11.33203125" customWidth="1"/>
    <col min="4867" max="4867" width="11.6640625" customWidth="1"/>
    <col min="4868" max="4868" width="10.44140625" customWidth="1"/>
    <col min="4869" max="4869" width="10.88671875" customWidth="1"/>
    <col min="4870" max="4870" width="11" customWidth="1"/>
    <col min="4871" max="4871" width="11.44140625" customWidth="1"/>
    <col min="4872" max="4872" width="11.33203125" customWidth="1"/>
    <col min="4873" max="4873" width="7.33203125" customWidth="1"/>
    <col min="5121" max="5121" width="6.6640625" customWidth="1"/>
    <col min="5122" max="5122" width="11.33203125" customWidth="1"/>
    <col min="5123" max="5123" width="11.6640625" customWidth="1"/>
    <col min="5124" max="5124" width="10.44140625" customWidth="1"/>
    <col min="5125" max="5125" width="10.88671875" customWidth="1"/>
    <col min="5126" max="5126" width="11" customWidth="1"/>
    <col min="5127" max="5127" width="11.44140625" customWidth="1"/>
    <col min="5128" max="5128" width="11.33203125" customWidth="1"/>
    <col min="5129" max="5129" width="7.33203125" customWidth="1"/>
    <col min="5377" max="5377" width="6.6640625" customWidth="1"/>
    <col min="5378" max="5378" width="11.33203125" customWidth="1"/>
    <col min="5379" max="5379" width="11.6640625" customWidth="1"/>
    <col min="5380" max="5380" width="10.44140625" customWidth="1"/>
    <col min="5381" max="5381" width="10.88671875" customWidth="1"/>
    <col min="5382" max="5382" width="11" customWidth="1"/>
    <col min="5383" max="5383" width="11.44140625" customWidth="1"/>
    <col min="5384" max="5384" width="11.33203125" customWidth="1"/>
    <col min="5385" max="5385" width="7.33203125" customWidth="1"/>
    <col min="5633" max="5633" width="6.6640625" customWidth="1"/>
    <col min="5634" max="5634" width="11.33203125" customWidth="1"/>
    <col min="5635" max="5635" width="11.6640625" customWidth="1"/>
    <col min="5636" max="5636" width="10.44140625" customWidth="1"/>
    <col min="5637" max="5637" width="10.88671875" customWidth="1"/>
    <col min="5638" max="5638" width="11" customWidth="1"/>
    <col min="5639" max="5639" width="11.44140625" customWidth="1"/>
    <col min="5640" max="5640" width="11.33203125" customWidth="1"/>
    <col min="5641" max="5641" width="7.33203125" customWidth="1"/>
    <col min="5889" max="5889" width="6.6640625" customWidth="1"/>
    <col min="5890" max="5890" width="11.33203125" customWidth="1"/>
    <col min="5891" max="5891" width="11.6640625" customWidth="1"/>
    <col min="5892" max="5892" width="10.44140625" customWidth="1"/>
    <col min="5893" max="5893" width="10.88671875" customWidth="1"/>
    <col min="5894" max="5894" width="11" customWidth="1"/>
    <col min="5895" max="5895" width="11.44140625" customWidth="1"/>
    <col min="5896" max="5896" width="11.33203125" customWidth="1"/>
    <col min="5897" max="5897" width="7.33203125" customWidth="1"/>
    <col min="6145" max="6145" width="6.6640625" customWidth="1"/>
    <col min="6146" max="6146" width="11.33203125" customWidth="1"/>
    <col min="6147" max="6147" width="11.6640625" customWidth="1"/>
    <col min="6148" max="6148" width="10.44140625" customWidth="1"/>
    <col min="6149" max="6149" width="10.88671875" customWidth="1"/>
    <col min="6150" max="6150" width="11" customWidth="1"/>
    <col min="6151" max="6151" width="11.44140625" customWidth="1"/>
    <col min="6152" max="6152" width="11.33203125" customWidth="1"/>
    <col min="6153" max="6153" width="7.33203125" customWidth="1"/>
    <col min="6401" max="6401" width="6.6640625" customWidth="1"/>
    <col min="6402" max="6402" width="11.33203125" customWidth="1"/>
    <col min="6403" max="6403" width="11.6640625" customWidth="1"/>
    <col min="6404" max="6404" width="10.44140625" customWidth="1"/>
    <col min="6405" max="6405" width="10.88671875" customWidth="1"/>
    <col min="6406" max="6406" width="11" customWidth="1"/>
    <col min="6407" max="6407" width="11.44140625" customWidth="1"/>
    <col min="6408" max="6408" width="11.33203125" customWidth="1"/>
    <col min="6409" max="6409" width="7.33203125" customWidth="1"/>
    <col min="6657" max="6657" width="6.6640625" customWidth="1"/>
    <col min="6658" max="6658" width="11.33203125" customWidth="1"/>
    <col min="6659" max="6659" width="11.6640625" customWidth="1"/>
    <col min="6660" max="6660" width="10.44140625" customWidth="1"/>
    <col min="6661" max="6661" width="10.88671875" customWidth="1"/>
    <col min="6662" max="6662" width="11" customWidth="1"/>
    <col min="6663" max="6663" width="11.44140625" customWidth="1"/>
    <col min="6664" max="6664" width="11.33203125" customWidth="1"/>
    <col min="6665" max="6665" width="7.33203125" customWidth="1"/>
    <col min="6913" max="6913" width="6.6640625" customWidth="1"/>
    <col min="6914" max="6914" width="11.33203125" customWidth="1"/>
    <col min="6915" max="6915" width="11.6640625" customWidth="1"/>
    <col min="6916" max="6916" width="10.44140625" customWidth="1"/>
    <col min="6917" max="6917" width="10.88671875" customWidth="1"/>
    <col min="6918" max="6918" width="11" customWidth="1"/>
    <col min="6919" max="6919" width="11.44140625" customWidth="1"/>
    <col min="6920" max="6920" width="11.33203125" customWidth="1"/>
    <col min="6921" max="6921" width="7.33203125" customWidth="1"/>
    <col min="7169" max="7169" width="6.6640625" customWidth="1"/>
    <col min="7170" max="7170" width="11.33203125" customWidth="1"/>
    <col min="7171" max="7171" width="11.6640625" customWidth="1"/>
    <col min="7172" max="7172" width="10.44140625" customWidth="1"/>
    <col min="7173" max="7173" width="10.88671875" customWidth="1"/>
    <col min="7174" max="7174" width="11" customWidth="1"/>
    <col min="7175" max="7175" width="11.44140625" customWidth="1"/>
    <col min="7176" max="7176" width="11.33203125" customWidth="1"/>
    <col min="7177" max="7177" width="7.33203125" customWidth="1"/>
    <col min="7425" max="7425" width="6.6640625" customWidth="1"/>
    <col min="7426" max="7426" width="11.33203125" customWidth="1"/>
    <col min="7427" max="7427" width="11.6640625" customWidth="1"/>
    <col min="7428" max="7428" width="10.44140625" customWidth="1"/>
    <col min="7429" max="7429" width="10.88671875" customWidth="1"/>
    <col min="7430" max="7430" width="11" customWidth="1"/>
    <col min="7431" max="7431" width="11.44140625" customWidth="1"/>
    <col min="7432" max="7432" width="11.33203125" customWidth="1"/>
    <col min="7433" max="7433" width="7.33203125" customWidth="1"/>
    <col min="7681" max="7681" width="6.6640625" customWidth="1"/>
    <col min="7682" max="7682" width="11.33203125" customWidth="1"/>
    <col min="7683" max="7683" width="11.6640625" customWidth="1"/>
    <col min="7684" max="7684" width="10.44140625" customWidth="1"/>
    <col min="7685" max="7685" width="10.88671875" customWidth="1"/>
    <col min="7686" max="7686" width="11" customWidth="1"/>
    <col min="7687" max="7687" width="11.44140625" customWidth="1"/>
    <col min="7688" max="7688" width="11.33203125" customWidth="1"/>
    <col min="7689" max="7689" width="7.33203125" customWidth="1"/>
    <col min="7937" max="7937" width="6.6640625" customWidth="1"/>
    <col min="7938" max="7938" width="11.33203125" customWidth="1"/>
    <col min="7939" max="7939" width="11.6640625" customWidth="1"/>
    <col min="7940" max="7940" width="10.44140625" customWidth="1"/>
    <col min="7941" max="7941" width="10.88671875" customWidth="1"/>
    <col min="7942" max="7942" width="11" customWidth="1"/>
    <col min="7943" max="7943" width="11.44140625" customWidth="1"/>
    <col min="7944" max="7944" width="11.33203125" customWidth="1"/>
    <col min="7945" max="7945" width="7.33203125" customWidth="1"/>
    <col min="8193" max="8193" width="6.6640625" customWidth="1"/>
    <col min="8194" max="8194" width="11.33203125" customWidth="1"/>
    <col min="8195" max="8195" width="11.6640625" customWidth="1"/>
    <col min="8196" max="8196" width="10.44140625" customWidth="1"/>
    <col min="8197" max="8197" width="10.88671875" customWidth="1"/>
    <col min="8198" max="8198" width="11" customWidth="1"/>
    <col min="8199" max="8199" width="11.44140625" customWidth="1"/>
    <col min="8200" max="8200" width="11.33203125" customWidth="1"/>
    <col min="8201" max="8201" width="7.33203125" customWidth="1"/>
    <col min="8449" max="8449" width="6.6640625" customWidth="1"/>
    <col min="8450" max="8450" width="11.33203125" customWidth="1"/>
    <col min="8451" max="8451" width="11.6640625" customWidth="1"/>
    <col min="8452" max="8452" width="10.44140625" customWidth="1"/>
    <col min="8453" max="8453" width="10.88671875" customWidth="1"/>
    <col min="8454" max="8454" width="11" customWidth="1"/>
    <col min="8455" max="8455" width="11.44140625" customWidth="1"/>
    <col min="8456" max="8456" width="11.33203125" customWidth="1"/>
    <col min="8457" max="8457" width="7.33203125" customWidth="1"/>
    <col min="8705" max="8705" width="6.6640625" customWidth="1"/>
    <col min="8706" max="8706" width="11.33203125" customWidth="1"/>
    <col min="8707" max="8707" width="11.6640625" customWidth="1"/>
    <col min="8708" max="8708" width="10.44140625" customWidth="1"/>
    <col min="8709" max="8709" width="10.88671875" customWidth="1"/>
    <col min="8710" max="8710" width="11" customWidth="1"/>
    <col min="8711" max="8711" width="11.44140625" customWidth="1"/>
    <col min="8712" max="8712" width="11.33203125" customWidth="1"/>
    <col min="8713" max="8713" width="7.33203125" customWidth="1"/>
    <col min="8961" max="8961" width="6.6640625" customWidth="1"/>
    <col min="8962" max="8962" width="11.33203125" customWidth="1"/>
    <col min="8963" max="8963" width="11.6640625" customWidth="1"/>
    <col min="8964" max="8964" width="10.44140625" customWidth="1"/>
    <col min="8965" max="8965" width="10.88671875" customWidth="1"/>
    <col min="8966" max="8966" width="11" customWidth="1"/>
    <col min="8967" max="8967" width="11.44140625" customWidth="1"/>
    <col min="8968" max="8968" width="11.33203125" customWidth="1"/>
    <col min="8969" max="8969" width="7.33203125" customWidth="1"/>
    <col min="9217" max="9217" width="6.6640625" customWidth="1"/>
    <col min="9218" max="9218" width="11.33203125" customWidth="1"/>
    <col min="9219" max="9219" width="11.6640625" customWidth="1"/>
    <col min="9220" max="9220" width="10.44140625" customWidth="1"/>
    <col min="9221" max="9221" width="10.88671875" customWidth="1"/>
    <col min="9222" max="9222" width="11" customWidth="1"/>
    <col min="9223" max="9223" width="11.44140625" customWidth="1"/>
    <col min="9224" max="9224" width="11.33203125" customWidth="1"/>
    <col min="9225" max="9225" width="7.33203125" customWidth="1"/>
    <col min="9473" max="9473" width="6.6640625" customWidth="1"/>
    <col min="9474" max="9474" width="11.33203125" customWidth="1"/>
    <col min="9475" max="9475" width="11.6640625" customWidth="1"/>
    <col min="9476" max="9476" width="10.44140625" customWidth="1"/>
    <col min="9477" max="9477" width="10.88671875" customWidth="1"/>
    <col min="9478" max="9478" width="11" customWidth="1"/>
    <col min="9479" max="9479" width="11.44140625" customWidth="1"/>
    <col min="9480" max="9480" width="11.33203125" customWidth="1"/>
    <col min="9481" max="9481" width="7.33203125" customWidth="1"/>
    <col min="9729" max="9729" width="6.6640625" customWidth="1"/>
    <col min="9730" max="9730" width="11.33203125" customWidth="1"/>
    <col min="9731" max="9731" width="11.6640625" customWidth="1"/>
    <col min="9732" max="9732" width="10.44140625" customWidth="1"/>
    <col min="9733" max="9733" width="10.88671875" customWidth="1"/>
    <col min="9734" max="9734" width="11" customWidth="1"/>
    <col min="9735" max="9735" width="11.44140625" customWidth="1"/>
    <col min="9736" max="9736" width="11.33203125" customWidth="1"/>
    <col min="9737" max="9737" width="7.33203125" customWidth="1"/>
    <col min="9985" max="9985" width="6.6640625" customWidth="1"/>
    <col min="9986" max="9986" width="11.33203125" customWidth="1"/>
    <col min="9987" max="9987" width="11.6640625" customWidth="1"/>
    <col min="9988" max="9988" width="10.44140625" customWidth="1"/>
    <col min="9989" max="9989" width="10.88671875" customWidth="1"/>
    <col min="9990" max="9990" width="11" customWidth="1"/>
    <col min="9991" max="9991" width="11.44140625" customWidth="1"/>
    <col min="9992" max="9992" width="11.33203125" customWidth="1"/>
    <col min="9993" max="9993" width="7.33203125" customWidth="1"/>
    <col min="10241" max="10241" width="6.6640625" customWidth="1"/>
    <col min="10242" max="10242" width="11.33203125" customWidth="1"/>
    <col min="10243" max="10243" width="11.6640625" customWidth="1"/>
    <col min="10244" max="10244" width="10.44140625" customWidth="1"/>
    <col min="10245" max="10245" width="10.88671875" customWidth="1"/>
    <col min="10246" max="10246" width="11" customWidth="1"/>
    <col min="10247" max="10247" width="11.44140625" customWidth="1"/>
    <col min="10248" max="10248" width="11.33203125" customWidth="1"/>
    <col min="10249" max="10249" width="7.33203125" customWidth="1"/>
    <col min="10497" max="10497" width="6.6640625" customWidth="1"/>
    <col min="10498" max="10498" width="11.33203125" customWidth="1"/>
    <col min="10499" max="10499" width="11.6640625" customWidth="1"/>
    <col min="10500" max="10500" width="10.44140625" customWidth="1"/>
    <col min="10501" max="10501" width="10.88671875" customWidth="1"/>
    <col min="10502" max="10502" width="11" customWidth="1"/>
    <col min="10503" max="10503" width="11.44140625" customWidth="1"/>
    <col min="10504" max="10504" width="11.33203125" customWidth="1"/>
    <col min="10505" max="10505" width="7.33203125" customWidth="1"/>
    <col min="10753" max="10753" width="6.6640625" customWidth="1"/>
    <col min="10754" max="10754" width="11.33203125" customWidth="1"/>
    <col min="10755" max="10755" width="11.6640625" customWidth="1"/>
    <col min="10756" max="10756" width="10.44140625" customWidth="1"/>
    <col min="10757" max="10757" width="10.88671875" customWidth="1"/>
    <col min="10758" max="10758" width="11" customWidth="1"/>
    <col min="10759" max="10759" width="11.44140625" customWidth="1"/>
    <col min="10760" max="10760" width="11.33203125" customWidth="1"/>
    <col min="10761" max="10761" width="7.33203125" customWidth="1"/>
    <col min="11009" max="11009" width="6.6640625" customWidth="1"/>
    <col min="11010" max="11010" width="11.33203125" customWidth="1"/>
    <col min="11011" max="11011" width="11.6640625" customWidth="1"/>
    <col min="11012" max="11012" width="10.44140625" customWidth="1"/>
    <col min="11013" max="11013" width="10.88671875" customWidth="1"/>
    <col min="11014" max="11014" width="11" customWidth="1"/>
    <col min="11015" max="11015" width="11.44140625" customWidth="1"/>
    <col min="11016" max="11016" width="11.33203125" customWidth="1"/>
    <col min="11017" max="11017" width="7.33203125" customWidth="1"/>
    <col min="11265" max="11265" width="6.6640625" customWidth="1"/>
    <col min="11266" max="11266" width="11.33203125" customWidth="1"/>
    <col min="11267" max="11267" width="11.6640625" customWidth="1"/>
    <col min="11268" max="11268" width="10.44140625" customWidth="1"/>
    <col min="11269" max="11269" width="10.88671875" customWidth="1"/>
    <col min="11270" max="11270" width="11" customWidth="1"/>
    <col min="11271" max="11271" width="11.44140625" customWidth="1"/>
    <col min="11272" max="11272" width="11.33203125" customWidth="1"/>
    <col min="11273" max="11273" width="7.33203125" customWidth="1"/>
    <col min="11521" max="11521" width="6.6640625" customWidth="1"/>
    <col min="11522" max="11522" width="11.33203125" customWidth="1"/>
    <col min="11523" max="11523" width="11.6640625" customWidth="1"/>
    <col min="11524" max="11524" width="10.44140625" customWidth="1"/>
    <col min="11525" max="11525" width="10.88671875" customWidth="1"/>
    <col min="11526" max="11526" width="11" customWidth="1"/>
    <col min="11527" max="11527" width="11.44140625" customWidth="1"/>
    <col min="11528" max="11528" width="11.33203125" customWidth="1"/>
    <col min="11529" max="11529" width="7.33203125" customWidth="1"/>
    <col min="11777" max="11777" width="6.6640625" customWidth="1"/>
    <col min="11778" max="11778" width="11.33203125" customWidth="1"/>
    <col min="11779" max="11779" width="11.6640625" customWidth="1"/>
    <col min="11780" max="11780" width="10.44140625" customWidth="1"/>
    <col min="11781" max="11781" width="10.88671875" customWidth="1"/>
    <col min="11782" max="11782" width="11" customWidth="1"/>
    <col min="11783" max="11783" width="11.44140625" customWidth="1"/>
    <col min="11784" max="11784" width="11.33203125" customWidth="1"/>
    <col min="11785" max="11785" width="7.33203125" customWidth="1"/>
    <col min="12033" max="12033" width="6.6640625" customWidth="1"/>
    <col min="12034" max="12034" width="11.33203125" customWidth="1"/>
    <col min="12035" max="12035" width="11.6640625" customWidth="1"/>
    <col min="12036" max="12036" width="10.44140625" customWidth="1"/>
    <col min="12037" max="12037" width="10.88671875" customWidth="1"/>
    <col min="12038" max="12038" width="11" customWidth="1"/>
    <col min="12039" max="12039" width="11.44140625" customWidth="1"/>
    <col min="12040" max="12040" width="11.33203125" customWidth="1"/>
    <col min="12041" max="12041" width="7.33203125" customWidth="1"/>
    <col min="12289" max="12289" width="6.6640625" customWidth="1"/>
    <col min="12290" max="12290" width="11.33203125" customWidth="1"/>
    <col min="12291" max="12291" width="11.6640625" customWidth="1"/>
    <col min="12292" max="12292" width="10.44140625" customWidth="1"/>
    <col min="12293" max="12293" width="10.88671875" customWidth="1"/>
    <col min="12294" max="12294" width="11" customWidth="1"/>
    <col min="12295" max="12295" width="11.44140625" customWidth="1"/>
    <col min="12296" max="12296" width="11.33203125" customWidth="1"/>
    <col min="12297" max="12297" width="7.33203125" customWidth="1"/>
    <col min="12545" max="12545" width="6.6640625" customWidth="1"/>
    <col min="12546" max="12546" width="11.33203125" customWidth="1"/>
    <col min="12547" max="12547" width="11.6640625" customWidth="1"/>
    <col min="12548" max="12548" width="10.44140625" customWidth="1"/>
    <col min="12549" max="12549" width="10.88671875" customWidth="1"/>
    <col min="12550" max="12550" width="11" customWidth="1"/>
    <col min="12551" max="12551" width="11.44140625" customWidth="1"/>
    <col min="12552" max="12552" width="11.33203125" customWidth="1"/>
    <col min="12553" max="12553" width="7.33203125" customWidth="1"/>
    <col min="12801" max="12801" width="6.6640625" customWidth="1"/>
    <col min="12802" max="12802" width="11.33203125" customWidth="1"/>
    <col min="12803" max="12803" width="11.6640625" customWidth="1"/>
    <col min="12804" max="12804" width="10.44140625" customWidth="1"/>
    <col min="12805" max="12805" width="10.88671875" customWidth="1"/>
    <col min="12806" max="12806" width="11" customWidth="1"/>
    <col min="12807" max="12807" width="11.44140625" customWidth="1"/>
    <col min="12808" max="12808" width="11.33203125" customWidth="1"/>
    <col min="12809" max="12809" width="7.33203125" customWidth="1"/>
    <col min="13057" max="13057" width="6.6640625" customWidth="1"/>
    <col min="13058" max="13058" width="11.33203125" customWidth="1"/>
    <col min="13059" max="13059" width="11.6640625" customWidth="1"/>
    <col min="13060" max="13060" width="10.44140625" customWidth="1"/>
    <col min="13061" max="13061" width="10.88671875" customWidth="1"/>
    <col min="13062" max="13062" width="11" customWidth="1"/>
    <col min="13063" max="13063" width="11.44140625" customWidth="1"/>
    <col min="13064" max="13064" width="11.33203125" customWidth="1"/>
    <col min="13065" max="13065" width="7.33203125" customWidth="1"/>
    <col min="13313" max="13313" width="6.6640625" customWidth="1"/>
    <col min="13314" max="13314" width="11.33203125" customWidth="1"/>
    <col min="13315" max="13315" width="11.6640625" customWidth="1"/>
    <col min="13316" max="13316" width="10.44140625" customWidth="1"/>
    <col min="13317" max="13317" width="10.88671875" customWidth="1"/>
    <col min="13318" max="13318" width="11" customWidth="1"/>
    <col min="13319" max="13319" width="11.44140625" customWidth="1"/>
    <col min="13320" max="13320" width="11.33203125" customWidth="1"/>
    <col min="13321" max="13321" width="7.33203125" customWidth="1"/>
    <col min="13569" max="13569" width="6.6640625" customWidth="1"/>
    <col min="13570" max="13570" width="11.33203125" customWidth="1"/>
    <col min="13571" max="13571" width="11.6640625" customWidth="1"/>
    <col min="13572" max="13572" width="10.44140625" customWidth="1"/>
    <col min="13573" max="13573" width="10.88671875" customWidth="1"/>
    <col min="13574" max="13574" width="11" customWidth="1"/>
    <col min="13575" max="13575" width="11.44140625" customWidth="1"/>
    <col min="13576" max="13576" width="11.33203125" customWidth="1"/>
    <col min="13577" max="13577" width="7.33203125" customWidth="1"/>
    <col min="13825" max="13825" width="6.6640625" customWidth="1"/>
    <col min="13826" max="13826" width="11.33203125" customWidth="1"/>
    <col min="13827" max="13827" width="11.6640625" customWidth="1"/>
    <col min="13828" max="13828" width="10.44140625" customWidth="1"/>
    <col min="13829" max="13829" width="10.88671875" customWidth="1"/>
    <col min="13830" max="13830" width="11" customWidth="1"/>
    <col min="13831" max="13831" width="11.44140625" customWidth="1"/>
    <col min="13832" max="13832" width="11.33203125" customWidth="1"/>
    <col min="13833" max="13833" width="7.33203125" customWidth="1"/>
    <col min="14081" max="14081" width="6.6640625" customWidth="1"/>
    <col min="14082" max="14082" width="11.33203125" customWidth="1"/>
    <col min="14083" max="14083" width="11.6640625" customWidth="1"/>
    <col min="14084" max="14084" width="10.44140625" customWidth="1"/>
    <col min="14085" max="14085" width="10.88671875" customWidth="1"/>
    <col min="14086" max="14086" width="11" customWidth="1"/>
    <col min="14087" max="14087" width="11.44140625" customWidth="1"/>
    <col min="14088" max="14088" width="11.33203125" customWidth="1"/>
    <col min="14089" max="14089" width="7.33203125" customWidth="1"/>
    <col min="14337" max="14337" width="6.6640625" customWidth="1"/>
    <col min="14338" max="14338" width="11.33203125" customWidth="1"/>
    <col min="14339" max="14339" width="11.6640625" customWidth="1"/>
    <col min="14340" max="14340" width="10.44140625" customWidth="1"/>
    <col min="14341" max="14341" width="10.88671875" customWidth="1"/>
    <col min="14342" max="14342" width="11" customWidth="1"/>
    <col min="14343" max="14343" width="11.44140625" customWidth="1"/>
    <col min="14344" max="14344" width="11.33203125" customWidth="1"/>
    <col min="14345" max="14345" width="7.33203125" customWidth="1"/>
    <col min="14593" max="14593" width="6.6640625" customWidth="1"/>
    <col min="14594" max="14594" width="11.33203125" customWidth="1"/>
    <col min="14595" max="14595" width="11.6640625" customWidth="1"/>
    <col min="14596" max="14596" width="10.44140625" customWidth="1"/>
    <col min="14597" max="14597" width="10.88671875" customWidth="1"/>
    <col min="14598" max="14598" width="11" customWidth="1"/>
    <col min="14599" max="14599" width="11.44140625" customWidth="1"/>
    <col min="14600" max="14600" width="11.33203125" customWidth="1"/>
    <col min="14601" max="14601" width="7.33203125" customWidth="1"/>
    <col min="14849" max="14849" width="6.6640625" customWidth="1"/>
    <col min="14850" max="14850" width="11.33203125" customWidth="1"/>
    <col min="14851" max="14851" width="11.6640625" customWidth="1"/>
    <col min="14852" max="14852" width="10.44140625" customWidth="1"/>
    <col min="14853" max="14853" width="10.88671875" customWidth="1"/>
    <col min="14854" max="14854" width="11" customWidth="1"/>
    <col min="14855" max="14855" width="11.44140625" customWidth="1"/>
    <col min="14856" max="14856" width="11.33203125" customWidth="1"/>
    <col min="14857" max="14857" width="7.33203125" customWidth="1"/>
    <col min="15105" max="15105" width="6.6640625" customWidth="1"/>
    <col min="15106" max="15106" width="11.33203125" customWidth="1"/>
    <col min="15107" max="15107" width="11.6640625" customWidth="1"/>
    <col min="15108" max="15108" width="10.44140625" customWidth="1"/>
    <col min="15109" max="15109" width="10.88671875" customWidth="1"/>
    <col min="15110" max="15110" width="11" customWidth="1"/>
    <col min="15111" max="15111" width="11.44140625" customWidth="1"/>
    <col min="15112" max="15112" width="11.33203125" customWidth="1"/>
    <col min="15113" max="15113" width="7.33203125" customWidth="1"/>
    <col min="15361" max="15361" width="6.6640625" customWidth="1"/>
    <col min="15362" max="15362" width="11.33203125" customWidth="1"/>
    <col min="15363" max="15363" width="11.6640625" customWidth="1"/>
    <col min="15364" max="15364" width="10.44140625" customWidth="1"/>
    <col min="15365" max="15365" width="10.88671875" customWidth="1"/>
    <col min="15366" max="15366" width="11" customWidth="1"/>
    <col min="15367" max="15367" width="11.44140625" customWidth="1"/>
    <col min="15368" max="15368" width="11.33203125" customWidth="1"/>
    <col min="15369" max="15369" width="7.33203125" customWidth="1"/>
    <col min="15617" max="15617" width="6.6640625" customWidth="1"/>
    <col min="15618" max="15618" width="11.33203125" customWidth="1"/>
    <col min="15619" max="15619" width="11.6640625" customWidth="1"/>
    <col min="15620" max="15620" width="10.44140625" customWidth="1"/>
    <col min="15621" max="15621" width="10.88671875" customWidth="1"/>
    <col min="15622" max="15622" width="11" customWidth="1"/>
    <col min="15623" max="15623" width="11.44140625" customWidth="1"/>
    <col min="15624" max="15624" width="11.33203125" customWidth="1"/>
    <col min="15625" max="15625" width="7.33203125" customWidth="1"/>
    <col min="15873" max="15873" width="6.6640625" customWidth="1"/>
    <col min="15874" max="15874" width="11.33203125" customWidth="1"/>
    <col min="15875" max="15875" width="11.6640625" customWidth="1"/>
    <col min="15876" max="15876" width="10.44140625" customWidth="1"/>
    <col min="15877" max="15877" width="10.88671875" customWidth="1"/>
    <col min="15878" max="15878" width="11" customWidth="1"/>
    <col min="15879" max="15879" width="11.44140625" customWidth="1"/>
    <col min="15880" max="15880" width="11.33203125" customWidth="1"/>
    <col min="15881" max="15881" width="7.33203125" customWidth="1"/>
    <col min="16129" max="16129" width="6.6640625" customWidth="1"/>
    <col min="16130" max="16130" width="11.33203125" customWidth="1"/>
    <col min="16131" max="16131" width="11.6640625" customWidth="1"/>
    <col min="16132" max="16132" width="10.44140625" customWidth="1"/>
    <col min="16133" max="16133" width="10.88671875" customWidth="1"/>
    <col min="16134" max="16134" width="11" customWidth="1"/>
    <col min="16135" max="16135" width="11.44140625" customWidth="1"/>
    <col min="16136" max="16136" width="11.33203125" customWidth="1"/>
    <col min="16137" max="16137" width="7.33203125" customWidth="1"/>
  </cols>
  <sheetData>
    <row r="1" spans="1:22" ht="15" customHeight="1"/>
    <row r="2" spans="1:22" ht="15" customHeight="1"/>
    <row r="3" spans="1:22" ht="15" customHeight="1"/>
    <row r="4" spans="1:22" ht="15" customHeight="1"/>
    <row r="5" spans="1:22" ht="15" customHeight="1" thickBot="1"/>
    <row r="6" spans="1:22" ht="15.75" customHeight="1" thickBot="1">
      <c r="A6" s="1112" t="s">
        <v>639</v>
      </c>
      <c r="B6" s="1113"/>
      <c r="C6" s="1113"/>
      <c r="D6" s="1113"/>
      <c r="E6" s="1113"/>
      <c r="F6" s="1113"/>
      <c r="G6" s="1113"/>
      <c r="H6" s="1113"/>
      <c r="I6" s="1114"/>
      <c r="J6" s="531"/>
      <c r="K6" s="532"/>
      <c r="L6" s="532"/>
      <c r="M6" s="531"/>
      <c r="N6" s="531"/>
      <c r="O6" s="533"/>
      <c r="P6" s="533"/>
      <c r="Q6" s="533"/>
    </row>
    <row r="7" spans="1:22" ht="5.25" customHeight="1" thickBot="1">
      <c r="A7" s="1115"/>
      <c r="B7" s="1116"/>
      <c r="C7" s="1116"/>
      <c r="D7" s="1116"/>
      <c r="E7" s="1116"/>
      <c r="F7" s="1116"/>
      <c r="G7" s="1116"/>
      <c r="H7" s="1116"/>
      <c r="I7" s="1117"/>
      <c r="J7" s="531"/>
      <c r="K7" s="532"/>
      <c r="L7" s="532"/>
      <c r="M7" s="531"/>
      <c r="N7" s="531"/>
      <c r="O7" s="533"/>
      <c r="P7" s="533"/>
      <c r="Q7" s="533"/>
    </row>
    <row r="8" spans="1:22">
      <c r="A8" s="534"/>
      <c r="B8" s="535"/>
      <c r="C8" s="535"/>
      <c r="D8" s="535"/>
      <c r="E8" s="535"/>
      <c r="F8" s="535"/>
      <c r="G8" s="535"/>
      <c r="H8" s="535"/>
      <c r="I8" s="536"/>
      <c r="J8" s="531"/>
      <c r="K8" s="532"/>
      <c r="L8" s="532"/>
      <c r="M8" s="531"/>
      <c r="N8" s="531"/>
      <c r="O8" s="533"/>
      <c r="P8" s="533"/>
      <c r="Q8" s="533"/>
    </row>
    <row r="9" spans="1:22" ht="15" customHeight="1">
      <c r="A9" s="537"/>
      <c r="B9" s="538"/>
      <c r="C9" s="538"/>
      <c r="D9" s="538"/>
      <c r="E9" s="538"/>
      <c r="F9" s="538"/>
      <c r="G9" s="538"/>
      <c r="H9" s="538"/>
      <c r="I9" s="539"/>
      <c r="J9" s="531"/>
      <c r="K9" s="532"/>
      <c r="L9" s="532"/>
      <c r="M9" s="531"/>
      <c r="N9" s="531"/>
      <c r="O9" s="533"/>
      <c r="P9" s="533"/>
      <c r="Q9" s="533"/>
    </row>
    <row r="10" spans="1:22" ht="15" customHeight="1">
      <c r="A10" s="537"/>
      <c r="B10" s="538"/>
      <c r="C10" s="538"/>
      <c r="D10" s="538"/>
      <c r="E10" s="538"/>
      <c r="F10" s="538"/>
      <c r="G10" s="538"/>
      <c r="H10" s="538"/>
      <c r="I10" s="539"/>
      <c r="J10" s="531"/>
      <c r="K10" s="532"/>
      <c r="L10" s="532"/>
      <c r="M10" s="531"/>
      <c r="N10" s="531"/>
      <c r="O10" s="533"/>
      <c r="P10" s="533"/>
      <c r="Q10" s="533"/>
    </row>
    <row r="11" spans="1:22" ht="15" customHeight="1">
      <c r="A11" s="537"/>
      <c r="B11" s="538"/>
      <c r="C11" s="538"/>
      <c r="D11" s="538"/>
      <c r="E11" s="538"/>
      <c r="F11" s="538"/>
      <c r="G11" s="538"/>
      <c r="H11" s="538"/>
      <c r="I11" s="539"/>
      <c r="J11" s="531"/>
      <c r="K11" s="532"/>
      <c r="L11" s="532"/>
      <c r="M11" s="531"/>
      <c r="N11" s="531"/>
      <c r="O11" s="533"/>
      <c r="P11" s="533"/>
      <c r="Q11" s="533"/>
    </row>
    <row r="12" spans="1:22" ht="15" customHeight="1">
      <c r="A12" s="537"/>
      <c r="B12" s="538"/>
      <c r="C12" s="538"/>
      <c r="D12" s="538"/>
      <c r="E12" s="538"/>
      <c r="F12" s="538"/>
      <c r="G12" s="538"/>
      <c r="H12" s="538"/>
      <c r="I12" s="539"/>
      <c r="J12" s="531"/>
      <c r="K12" s="532"/>
      <c r="L12" s="532"/>
      <c r="M12" s="531"/>
      <c r="N12" s="531"/>
      <c r="O12" s="533"/>
      <c r="P12" s="533"/>
      <c r="Q12" s="533"/>
    </row>
    <row r="13" spans="1:22" ht="15" customHeight="1">
      <c r="A13" s="537"/>
      <c r="B13" s="538"/>
      <c r="C13" s="538"/>
      <c r="D13" s="538"/>
      <c r="E13" s="538"/>
      <c r="F13" s="538"/>
      <c r="G13" s="538"/>
      <c r="H13" s="538"/>
      <c r="I13" s="539"/>
      <c r="J13" s="531"/>
      <c r="K13" s="532"/>
      <c r="L13" s="532"/>
      <c r="M13" s="531"/>
      <c r="N13" s="531"/>
      <c r="O13" s="533"/>
      <c r="P13" s="533"/>
      <c r="Q13" s="533"/>
    </row>
    <row r="14" spans="1:22" ht="15" customHeight="1">
      <c r="A14" s="537"/>
      <c r="B14" s="538"/>
      <c r="C14" s="538"/>
      <c r="D14" s="538"/>
      <c r="E14" s="538"/>
      <c r="F14" s="538"/>
      <c r="G14" s="538"/>
      <c r="H14" s="538"/>
      <c r="I14" s="539"/>
      <c r="J14" s="531"/>
      <c r="K14" s="532"/>
      <c r="L14" s="532"/>
      <c r="M14" s="531"/>
      <c r="N14" s="531"/>
      <c r="O14" s="533"/>
      <c r="P14" s="533"/>
      <c r="Q14" s="533"/>
    </row>
    <row r="15" spans="1:22" ht="15" customHeight="1">
      <c r="A15" s="537"/>
      <c r="B15" s="538"/>
      <c r="C15" s="538"/>
      <c r="D15" s="538"/>
      <c r="E15" s="538"/>
      <c r="F15" s="538"/>
      <c r="G15" s="538"/>
      <c r="H15" s="538"/>
      <c r="I15" s="539"/>
      <c r="J15" s="531"/>
      <c r="K15" s="532"/>
      <c r="L15" s="532"/>
      <c r="M15" s="531"/>
      <c r="N15" s="531"/>
      <c r="O15" s="533"/>
      <c r="P15" s="540"/>
      <c r="Q15" s="540"/>
      <c r="R15" s="540"/>
      <c r="S15" s="540"/>
      <c r="T15" s="540"/>
      <c r="U15" s="540"/>
      <c r="V15" s="540"/>
    </row>
    <row r="16" spans="1:22" ht="15" customHeight="1">
      <c r="A16" s="537"/>
      <c r="B16" s="538"/>
      <c r="C16" s="538"/>
      <c r="D16" s="538"/>
      <c r="E16" s="538"/>
      <c r="F16" s="538"/>
      <c r="G16" s="538"/>
      <c r="H16" s="538"/>
      <c r="I16" s="539"/>
      <c r="J16" s="531"/>
      <c r="K16" s="532"/>
      <c r="L16" s="532"/>
      <c r="M16" s="531"/>
      <c r="N16" s="531"/>
      <c r="O16" s="533"/>
      <c r="P16" s="540"/>
      <c r="Q16" s="540"/>
      <c r="R16" s="540"/>
      <c r="S16" s="540"/>
      <c r="T16" s="540"/>
      <c r="U16" s="540"/>
      <c r="V16" s="540"/>
    </row>
    <row r="17" spans="1:22" ht="15" customHeight="1">
      <c r="A17" s="537"/>
      <c r="B17" s="538"/>
      <c r="C17" s="538"/>
      <c r="D17" s="538"/>
      <c r="E17" s="538"/>
      <c r="F17" s="538"/>
      <c r="G17" s="538"/>
      <c r="H17" s="538"/>
      <c r="I17" s="539"/>
      <c r="J17" s="531"/>
      <c r="K17" s="532"/>
      <c r="L17" s="532"/>
      <c r="M17" s="531"/>
      <c r="N17" s="531"/>
      <c r="O17" s="533"/>
      <c r="P17" s="540"/>
      <c r="Q17" s="540"/>
      <c r="R17" s="540"/>
      <c r="S17" s="540"/>
      <c r="T17" s="540"/>
      <c r="U17" s="540"/>
      <c r="V17" s="540"/>
    </row>
    <row r="18" spans="1:22" ht="15" customHeight="1">
      <c r="A18" s="537"/>
      <c r="B18" s="538"/>
      <c r="C18" s="538"/>
      <c r="D18" s="538"/>
      <c r="E18" s="538"/>
      <c r="F18" s="538"/>
      <c r="G18" s="538"/>
      <c r="H18" s="538"/>
      <c r="I18" s="539"/>
      <c r="J18" s="531"/>
      <c r="K18" s="532"/>
      <c r="L18" s="532"/>
      <c r="M18" s="531"/>
      <c r="N18" s="531"/>
      <c r="O18" s="533"/>
      <c r="P18" s="540"/>
      <c r="Q18" s="540"/>
      <c r="R18" s="540"/>
      <c r="S18" s="540"/>
      <c r="T18" s="540"/>
      <c r="U18" s="540"/>
      <c r="V18" s="540"/>
    </row>
    <row r="19" spans="1:22" ht="10.5" customHeight="1">
      <c r="A19" s="537"/>
      <c r="B19" s="538"/>
      <c r="C19" s="538"/>
      <c r="D19" s="538"/>
      <c r="E19" s="538"/>
      <c r="F19" s="538"/>
      <c r="G19" s="538"/>
      <c r="H19" s="538"/>
      <c r="I19" s="539"/>
      <c r="J19" s="531"/>
      <c r="K19" s="532"/>
      <c r="L19" s="532"/>
      <c r="M19" s="531"/>
      <c r="N19" s="531"/>
      <c r="O19" s="533"/>
      <c r="P19" s="540"/>
      <c r="Q19" s="540"/>
      <c r="R19" s="540"/>
      <c r="S19" s="540"/>
      <c r="T19" s="540"/>
      <c r="U19" s="540"/>
      <c r="V19" s="540"/>
    </row>
    <row r="20" spans="1:22" ht="10.5" customHeight="1">
      <c r="A20" s="537"/>
      <c r="B20" s="538"/>
      <c r="C20" s="538"/>
      <c r="D20" s="538"/>
      <c r="E20" s="538"/>
      <c r="F20" s="538"/>
      <c r="G20" s="538"/>
      <c r="H20" s="538"/>
      <c r="I20" s="539"/>
      <c r="J20" s="531"/>
      <c r="K20" s="532"/>
      <c r="L20" s="532"/>
      <c r="M20" s="531"/>
      <c r="N20" s="531"/>
      <c r="O20" s="533"/>
      <c r="P20" s="540"/>
      <c r="Q20" s="540"/>
      <c r="R20" s="540"/>
      <c r="S20" s="540"/>
      <c r="T20" s="540"/>
      <c r="U20" s="540"/>
      <c r="V20" s="540"/>
    </row>
    <row r="21" spans="1:22" ht="15" customHeight="1">
      <c r="A21" s="537"/>
      <c r="B21" s="538"/>
      <c r="C21" s="538"/>
      <c r="D21" s="538"/>
      <c r="E21" s="538"/>
      <c r="F21" s="538"/>
      <c r="G21" s="538"/>
      <c r="H21" s="538"/>
      <c r="I21" s="539"/>
      <c r="J21" s="531"/>
      <c r="K21" s="532"/>
      <c r="L21" s="532"/>
      <c r="M21" s="531"/>
      <c r="N21" s="531"/>
      <c r="O21" s="533"/>
      <c r="P21" s="540"/>
      <c r="Q21" s="540"/>
      <c r="R21" s="540"/>
      <c r="S21" s="540"/>
      <c r="T21" s="540"/>
      <c r="U21" s="540"/>
      <c r="V21" s="540"/>
    </row>
    <row r="22" spans="1:22" ht="12.75" customHeight="1">
      <c r="A22" s="537"/>
      <c r="B22" s="538"/>
      <c r="C22" s="538"/>
      <c r="D22" s="538"/>
      <c r="E22" s="538"/>
      <c r="F22" s="538"/>
      <c r="G22" s="538"/>
      <c r="H22" s="538"/>
      <c r="I22" s="539"/>
      <c r="J22" s="531"/>
      <c r="K22" s="541"/>
      <c r="L22" s="541"/>
      <c r="M22" s="531"/>
      <c r="N22" s="531"/>
      <c r="O22" s="533"/>
      <c r="P22" s="540"/>
      <c r="Q22" s="540"/>
      <c r="R22" s="540"/>
      <c r="S22" s="540"/>
      <c r="T22" s="540"/>
      <c r="U22" s="540"/>
      <c r="V22" s="540"/>
    </row>
    <row r="23" spans="1:22" ht="15" customHeight="1">
      <c r="A23" s="537"/>
      <c r="B23" s="538"/>
      <c r="C23" s="538"/>
      <c r="D23" s="538"/>
      <c r="E23" s="538"/>
      <c r="F23" s="538"/>
      <c r="G23" s="538"/>
      <c r="H23" s="538"/>
      <c r="I23" s="539"/>
      <c r="J23" s="531"/>
      <c r="K23" s="532"/>
      <c r="L23" s="532"/>
      <c r="M23" s="531"/>
      <c r="N23" s="531"/>
      <c r="O23" s="533"/>
      <c r="P23" s="540"/>
      <c r="Q23" s="540"/>
      <c r="R23" s="540"/>
      <c r="S23" s="540"/>
      <c r="T23" s="540"/>
      <c r="U23" s="540"/>
      <c r="V23" s="540"/>
    </row>
    <row r="24" spans="1:22" ht="9" customHeight="1">
      <c r="A24" s="537"/>
      <c r="B24" s="538"/>
      <c r="C24" s="538"/>
      <c r="D24" s="538"/>
      <c r="E24" s="538"/>
      <c r="F24" s="538"/>
      <c r="G24" s="538"/>
      <c r="H24" s="538"/>
      <c r="I24" s="539"/>
      <c r="J24" s="531"/>
      <c r="K24" s="532"/>
      <c r="L24" s="532"/>
      <c r="M24" s="531"/>
      <c r="N24" s="531"/>
      <c r="O24" s="533"/>
      <c r="P24" s="540"/>
      <c r="Q24" s="540"/>
      <c r="R24" s="540"/>
      <c r="S24" s="540"/>
      <c r="T24" s="540"/>
      <c r="U24" s="540"/>
      <c r="V24" s="540"/>
    </row>
    <row r="25" spans="1:22" ht="15" customHeight="1">
      <c r="A25" s="537"/>
      <c r="B25" s="538"/>
      <c r="C25" s="538"/>
      <c r="D25" s="538"/>
      <c r="E25" s="538"/>
      <c r="F25" s="538"/>
      <c r="G25" s="538"/>
      <c r="H25" s="538"/>
      <c r="I25" s="539"/>
      <c r="J25" s="531"/>
      <c r="K25" s="532"/>
      <c r="L25" s="532"/>
      <c r="M25" s="531"/>
      <c r="N25" s="531"/>
      <c r="O25" s="533"/>
      <c r="P25" s="540"/>
      <c r="Q25" s="540"/>
      <c r="R25" s="540"/>
      <c r="S25" s="540"/>
      <c r="T25" s="540"/>
      <c r="U25" s="540"/>
      <c r="V25" s="540"/>
    </row>
    <row r="26" spans="1:22" ht="8.25" customHeight="1">
      <c r="A26" s="537"/>
      <c r="B26" s="538"/>
      <c r="C26" s="538"/>
      <c r="D26" s="538"/>
      <c r="E26" s="538"/>
      <c r="F26" s="538"/>
      <c r="G26" s="538"/>
      <c r="H26" s="538"/>
      <c r="I26" s="539"/>
      <c r="J26" s="531"/>
      <c r="K26" s="532"/>
      <c r="L26" s="532"/>
      <c r="M26" s="531"/>
      <c r="N26" s="531"/>
      <c r="O26" s="533"/>
      <c r="P26" s="540"/>
      <c r="Q26" s="540"/>
      <c r="R26" s="540"/>
      <c r="S26" s="540"/>
      <c r="T26" s="540"/>
      <c r="U26" s="540"/>
      <c r="V26" s="540"/>
    </row>
    <row r="27" spans="1:22" ht="15" customHeight="1">
      <c r="A27" s="537"/>
      <c r="B27" s="538"/>
      <c r="C27" s="538"/>
      <c r="D27" s="538"/>
      <c r="E27" s="538"/>
      <c r="F27" s="538"/>
      <c r="G27" s="538"/>
      <c r="H27" s="538"/>
      <c r="I27" s="539"/>
      <c r="J27" s="531"/>
      <c r="K27" s="532"/>
      <c r="L27" s="532"/>
      <c r="M27" s="531"/>
      <c r="N27" s="531"/>
      <c r="O27" s="533"/>
      <c r="P27" s="540"/>
      <c r="Q27" s="540"/>
      <c r="R27" s="540"/>
      <c r="S27" s="540"/>
      <c r="T27" s="540"/>
      <c r="U27" s="540"/>
      <c r="V27" s="540"/>
    </row>
    <row r="28" spans="1:22" ht="15" customHeight="1">
      <c r="A28" s="537"/>
      <c r="B28" s="538"/>
      <c r="C28" s="538"/>
      <c r="D28" s="538"/>
      <c r="E28" s="538"/>
      <c r="F28" s="538"/>
      <c r="G28" s="538"/>
      <c r="H28" s="538"/>
      <c r="I28" s="539"/>
      <c r="J28" s="531"/>
      <c r="K28" s="532"/>
      <c r="L28" s="532"/>
      <c r="M28" s="531"/>
      <c r="N28" s="531"/>
      <c r="O28" s="533"/>
      <c r="P28" s="540"/>
      <c r="Q28" s="540"/>
      <c r="R28" s="540"/>
      <c r="S28" s="540"/>
      <c r="T28" s="540"/>
      <c r="U28" s="540"/>
      <c r="V28" s="540"/>
    </row>
    <row r="29" spans="1:22" ht="15" customHeight="1">
      <c r="A29" s="537"/>
      <c r="B29" s="538"/>
      <c r="C29" s="538"/>
      <c r="D29" s="538"/>
      <c r="E29" s="538"/>
      <c r="F29" s="538"/>
      <c r="G29" s="538"/>
      <c r="H29" s="538"/>
      <c r="I29" s="539"/>
      <c r="J29" s="531"/>
      <c r="K29" s="532"/>
      <c r="L29" s="532"/>
      <c r="M29" s="531"/>
      <c r="N29" s="531"/>
      <c r="O29" s="533"/>
      <c r="P29" s="540"/>
      <c r="Q29" s="540"/>
      <c r="R29" s="540"/>
      <c r="S29" s="540"/>
      <c r="T29" s="540"/>
      <c r="U29" s="540"/>
      <c r="V29" s="540"/>
    </row>
    <row r="30" spans="1:22" ht="8.25" customHeight="1">
      <c r="A30" s="537"/>
      <c r="B30" s="538"/>
      <c r="C30" s="538"/>
      <c r="D30" s="538"/>
      <c r="E30" s="538"/>
      <c r="F30" s="538"/>
      <c r="G30" s="538"/>
      <c r="H30" s="538"/>
      <c r="I30" s="539"/>
      <c r="J30" s="531"/>
      <c r="K30" s="532"/>
      <c r="L30" s="532"/>
      <c r="M30" s="531"/>
      <c r="N30" s="531"/>
      <c r="O30" s="533"/>
      <c r="P30" s="540"/>
      <c r="Q30" s="540"/>
      <c r="R30" s="540"/>
      <c r="S30" s="540"/>
      <c r="T30" s="540"/>
      <c r="U30" s="540"/>
      <c r="V30" s="540"/>
    </row>
    <row r="31" spans="1:22" ht="15" customHeight="1">
      <c r="A31" s="537"/>
      <c r="B31" s="538"/>
      <c r="C31" s="538"/>
      <c r="D31" s="538"/>
      <c r="E31" s="538"/>
      <c r="F31" s="538"/>
      <c r="G31" s="538"/>
      <c r="H31" s="538"/>
      <c r="I31" s="539"/>
      <c r="J31" s="531"/>
      <c r="K31" s="532"/>
      <c r="L31" s="532"/>
      <c r="M31" s="531"/>
      <c r="N31" s="531"/>
      <c r="O31" s="533"/>
      <c r="P31" s="540"/>
      <c r="Q31" s="540"/>
      <c r="R31" s="540"/>
      <c r="S31" s="540"/>
      <c r="T31" s="540"/>
      <c r="U31" s="540"/>
      <c r="V31" s="540"/>
    </row>
    <row r="32" spans="1:22" ht="33.75" customHeight="1">
      <c r="A32" s="537"/>
      <c r="B32" s="538"/>
      <c r="C32" s="538"/>
      <c r="D32" s="538"/>
      <c r="E32" s="538"/>
      <c r="F32" s="538"/>
      <c r="G32" s="538"/>
      <c r="H32" s="538"/>
      <c r="I32" s="539"/>
      <c r="J32" s="531"/>
      <c r="K32" s="532"/>
      <c r="L32" s="532"/>
      <c r="M32" s="531"/>
      <c r="N32" s="531"/>
      <c r="O32" s="533"/>
      <c r="P32" s="540"/>
      <c r="Q32" s="540"/>
      <c r="R32" s="540"/>
      <c r="S32" s="540"/>
      <c r="T32" s="540"/>
      <c r="U32" s="540"/>
      <c r="V32" s="540"/>
    </row>
    <row r="33" spans="1:22" ht="33.75" customHeight="1">
      <c r="A33" s="537"/>
      <c r="B33" s="538"/>
      <c r="C33" s="538"/>
      <c r="D33" s="538"/>
      <c r="E33" s="538"/>
      <c r="F33" s="538"/>
      <c r="G33" s="538"/>
      <c r="H33" s="538"/>
      <c r="I33" s="539"/>
      <c r="J33" s="531"/>
      <c r="K33" s="532"/>
      <c r="L33" s="532"/>
      <c r="M33" s="531"/>
      <c r="N33" s="531"/>
      <c r="O33" s="533"/>
      <c r="P33" s="540"/>
      <c r="Q33" s="540"/>
      <c r="R33" s="540"/>
      <c r="S33" s="540"/>
      <c r="T33" s="540"/>
      <c r="U33" s="540"/>
      <c r="V33" s="540"/>
    </row>
    <row r="34" spans="1:22" ht="33.75" customHeight="1">
      <c r="A34" s="537"/>
      <c r="B34" s="538"/>
      <c r="C34" s="538"/>
      <c r="D34" s="538"/>
      <c r="E34" s="538"/>
      <c r="F34" s="538"/>
      <c r="G34" s="538"/>
      <c r="H34" s="538"/>
      <c r="I34" s="539"/>
      <c r="J34" s="531"/>
      <c r="K34" s="532"/>
      <c r="L34" s="532"/>
      <c r="M34" s="531"/>
      <c r="N34" s="531"/>
      <c r="O34" s="533"/>
      <c r="P34" s="540"/>
      <c r="Q34" s="540"/>
      <c r="R34" s="540"/>
      <c r="S34" s="540"/>
      <c r="T34" s="540"/>
      <c r="U34" s="540"/>
      <c r="V34" s="540"/>
    </row>
    <row r="35" spans="1:22" ht="33.75" customHeight="1">
      <c r="A35" s="537"/>
      <c r="B35" s="538"/>
      <c r="C35" s="538"/>
      <c r="D35" s="538"/>
      <c r="E35" s="538"/>
      <c r="F35" s="538"/>
      <c r="G35" s="538"/>
      <c r="H35" s="538"/>
      <c r="I35" s="539"/>
      <c r="J35" s="531"/>
      <c r="K35" s="532"/>
      <c r="L35" s="532"/>
      <c r="M35" s="531"/>
      <c r="N35" s="531"/>
      <c r="O35" s="533"/>
      <c r="P35" s="540"/>
      <c r="Q35" s="540"/>
      <c r="R35" s="540"/>
      <c r="S35" s="540"/>
      <c r="T35" s="540"/>
      <c r="U35" s="540"/>
      <c r="V35" s="540"/>
    </row>
    <row r="36" spans="1:22" ht="33.75" customHeight="1">
      <c r="A36" s="537"/>
      <c r="B36" s="538"/>
      <c r="C36" s="538"/>
      <c r="D36" s="538"/>
      <c r="E36" s="538"/>
      <c r="F36" s="538"/>
      <c r="G36" s="538"/>
      <c r="H36" s="538"/>
      <c r="I36" s="539"/>
      <c r="J36" s="531"/>
      <c r="K36" s="532"/>
      <c r="L36" s="532"/>
      <c r="M36" s="531"/>
      <c r="N36" s="531"/>
      <c r="O36" s="533"/>
      <c r="P36" s="540"/>
      <c r="Q36" s="540"/>
      <c r="R36" s="540"/>
      <c r="S36" s="540"/>
      <c r="T36" s="540"/>
      <c r="U36" s="540"/>
      <c r="V36" s="540"/>
    </row>
    <row r="37" spans="1:22" ht="33.75" customHeight="1">
      <c r="A37" s="537"/>
      <c r="B37" s="538"/>
      <c r="C37" s="538"/>
      <c r="D37" s="538"/>
      <c r="E37" s="538"/>
      <c r="F37" s="538"/>
      <c r="G37" s="538"/>
      <c r="H37" s="538"/>
      <c r="I37" s="539"/>
      <c r="J37" s="531"/>
      <c r="K37" s="532"/>
      <c r="L37" s="532"/>
      <c r="M37" s="531"/>
      <c r="N37" s="531"/>
      <c r="O37" s="533"/>
      <c r="P37" s="540"/>
      <c r="Q37" s="540"/>
      <c r="R37" s="540"/>
      <c r="S37" s="540"/>
      <c r="T37" s="540"/>
      <c r="U37" s="540"/>
      <c r="V37" s="540"/>
    </row>
    <row r="38" spans="1:22" ht="33.75" customHeight="1">
      <c r="A38" s="537"/>
      <c r="B38" s="538"/>
      <c r="C38" s="538"/>
      <c r="D38" s="538"/>
      <c r="E38" s="538"/>
      <c r="F38" s="538"/>
      <c r="G38" s="538"/>
      <c r="H38" s="538"/>
      <c r="I38" s="539"/>
      <c r="J38" s="531"/>
      <c r="K38" s="532"/>
      <c r="L38" s="532"/>
      <c r="M38" s="531"/>
      <c r="N38" s="531"/>
      <c r="O38" s="533"/>
      <c r="P38" s="540"/>
      <c r="Q38" s="540"/>
      <c r="R38" s="540"/>
      <c r="S38" s="540"/>
      <c r="T38" s="540"/>
      <c r="U38" s="540"/>
      <c r="V38" s="540"/>
    </row>
    <row r="39" spans="1:22" ht="15" customHeight="1">
      <c r="A39" s="537"/>
      <c r="B39" s="538"/>
      <c r="C39" s="538"/>
      <c r="D39" s="538"/>
      <c r="E39" s="538"/>
      <c r="F39" s="538"/>
      <c r="G39" s="538"/>
      <c r="H39" s="538"/>
      <c r="I39" s="539"/>
      <c r="J39" s="531"/>
      <c r="K39" s="532"/>
      <c r="L39" s="532"/>
      <c r="M39" s="531"/>
      <c r="N39" s="531"/>
      <c r="O39" s="533"/>
      <c r="P39" s="540"/>
      <c r="Q39" s="540"/>
      <c r="R39" s="540"/>
      <c r="S39" s="540"/>
      <c r="T39" s="540"/>
      <c r="U39" s="540"/>
      <c r="V39" s="540"/>
    </row>
    <row r="40" spans="1:22" ht="13.5" customHeight="1">
      <c r="A40" s="537"/>
      <c r="B40" s="538"/>
      <c r="C40" s="538"/>
      <c r="D40" s="538"/>
      <c r="E40" s="538"/>
      <c r="F40" s="538"/>
      <c r="G40" s="538"/>
      <c r="H40" s="538"/>
      <c r="I40" s="539"/>
      <c r="J40" s="531"/>
      <c r="K40" s="532"/>
      <c r="L40" s="532"/>
      <c r="M40" s="531"/>
      <c r="N40" s="531"/>
      <c r="O40" s="533"/>
      <c r="P40" s="540"/>
      <c r="Q40" s="540"/>
      <c r="R40" s="540"/>
      <c r="S40" s="540"/>
      <c r="T40" s="540"/>
      <c r="U40" s="540"/>
      <c r="V40" s="540"/>
    </row>
    <row r="41" spans="1:22" ht="15" customHeight="1">
      <c r="A41" s="537"/>
      <c r="B41" s="538"/>
      <c r="C41" s="538"/>
      <c r="D41" s="538"/>
      <c r="E41" s="538"/>
      <c r="F41" s="538"/>
      <c r="G41" s="538"/>
      <c r="H41" s="538"/>
      <c r="I41" s="539"/>
      <c r="J41" s="531"/>
      <c r="K41" s="532"/>
      <c r="L41" s="532"/>
      <c r="M41" s="532"/>
      <c r="N41" s="532"/>
      <c r="O41" s="533"/>
      <c r="P41" s="540"/>
      <c r="Q41" s="540"/>
      <c r="R41" s="540"/>
      <c r="S41" s="540"/>
      <c r="T41" s="540"/>
      <c r="U41" s="540"/>
      <c r="V41" s="540"/>
    </row>
    <row r="42" spans="1:22" ht="14.25" customHeight="1">
      <c r="A42" s="537"/>
      <c r="B42" s="538"/>
      <c r="C42" s="538"/>
      <c r="D42" s="538"/>
      <c r="E42" s="538"/>
      <c r="F42" s="538"/>
      <c r="G42" s="538"/>
      <c r="H42" s="538"/>
      <c r="I42" s="539"/>
      <c r="J42" s="531"/>
      <c r="K42" s="532"/>
      <c r="L42" s="532"/>
      <c r="M42" s="531"/>
      <c r="N42" s="531"/>
      <c r="O42" s="533"/>
      <c r="P42" s="540"/>
      <c r="Q42" s="540"/>
      <c r="R42" s="540"/>
      <c r="S42" s="540"/>
      <c r="T42" s="540"/>
      <c r="U42" s="540"/>
      <c r="V42" s="540"/>
    </row>
    <row r="43" spans="1:22" ht="12.75" customHeight="1">
      <c r="A43" s="537"/>
      <c r="B43" s="538"/>
      <c r="C43" s="538"/>
      <c r="D43" s="538"/>
      <c r="E43" s="538"/>
      <c r="F43" s="538"/>
      <c r="G43" s="538"/>
      <c r="H43" s="538"/>
      <c r="I43" s="539"/>
      <c r="J43" s="531"/>
      <c r="K43" s="532"/>
      <c r="L43" s="532"/>
      <c r="M43" s="531"/>
      <c r="N43" s="531"/>
      <c r="O43" s="533"/>
      <c r="P43" s="540"/>
      <c r="Q43" s="540"/>
      <c r="R43" s="540"/>
      <c r="S43" s="540"/>
      <c r="T43" s="540"/>
      <c r="U43" s="540"/>
      <c r="V43" s="540"/>
    </row>
    <row r="44" spans="1:22" ht="15" thickBot="1">
      <c r="A44" s="542"/>
      <c r="B44" s="543"/>
      <c r="C44" s="543"/>
      <c r="D44" s="543"/>
      <c r="E44" s="543"/>
      <c r="F44" s="543"/>
      <c r="G44" s="543"/>
      <c r="H44" s="543"/>
      <c r="I44" s="544"/>
      <c r="P44" s="540"/>
      <c r="Q44" s="540"/>
      <c r="R44" s="540"/>
      <c r="S44" s="540"/>
      <c r="T44" s="540"/>
      <c r="U44" s="540"/>
      <c r="V44" s="540"/>
    </row>
    <row r="45" spans="1:22">
      <c r="P45" s="540"/>
      <c r="Q45" s="540"/>
      <c r="R45" s="540"/>
      <c r="S45" s="540"/>
      <c r="T45" s="540"/>
      <c r="U45" s="540"/>
      <c r="V45" s="540"/>
    </row>
    <row r="46" spans="1:22">
      <c r="P46" s="540"/>
      <c r="Q46" s="540"/>
      <c r="R46" s="540"/>
      <c r="S46" s="540"/>
      <c r="T46" s="540"/>
      <c r="U46" s="540"/>
      <c r="V46" s="540"/>
    </row>
  </sheetData>
  <mergeCells count="2">
    <mergeCell ref="A6:I6"/>
    <mergeCell ref="A7:I7"/>
  </mergeCells>
  <pageMargins left="0.511811024" right="0.511811024" top="0.78740157499999996" bottom="0.78740157499999996" header="0.31496062000000002" footer="0.31496062000000002"/>
  <pageSetup paperSize="9" scale="9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42"/>
  <sheetViews>
    <sheetView view="pageBreakPreview" zoomScaleNormal="100" zoomScaleSheetLayoutView="100" workbookViewId="0">
      <selection activeCell="V37" sqref="V37"/>
    </sheetView>
  </sheetViews>
  <sheetFormatPr defaultColWidth="9.109375" defaultRowHeight="13.2"/>
  <cols>
    <col min="1" max="1" width="6.6640625" style="264" customWidth="1"/>
    <col min="2" max="2" width="11.33203125" style="264" customWidth="1"/>
    <col min="3" max="3" width="11.6640625" style="264" customWidth="1"/>
    <col min="4" max="4" width="10.44140625" style="264" customWidth="1"/>
    <col min="5" max="5" width="10.88671875" style="264" customWidth="1"/>
    <col min="6" max="6" width="11" style="264" customWidth="1"/>
    <col min="7" max="7" width="11.44140625" style="264" customWidth="1"/>
    <col min="8" max="8" width="11.33203125" style="264" customWidth="1"/>
    <col min="9" max="9" width="11.6640625" style="264" customWidth="1"/>
    <col min="10" max="16384" width="9.109375" style="264"/>
  </cols>
  <sheetData>
    <row r="1" spans="1:9" ht="15" customHeight="1">
      <c r="A1" s="501"/>
      <c r="B1" s="502"/>
      <c r="C1" s="502"/>
      <c r="D1" s="502"/>
      <c r="E1" s="502"/>
      <c r="F1" s="502"/>
      <c r="G1" s="502"/>
      <c r="H1" s="502"/>
      <c r="I1" s="503"/>
    </row>
    <row r="2" spans="1:9" ht="15" customHeight="1">
      <c r="A2" s="504"/>
      <c r="B2" s="526"/>
      <c r="C2" s="526"/>
      <c r="D2" s="526"/>
      <c r="E2" s="526"/>
      <c r="F2" s="526"/>
      <c r="G2" s="526"/>
      <c r="H2" s="526"/>
      <c r="I2" s="505"/>
    </row>
    <row r="3" spans="1:9" ht="15" customHeight="1">
      <c r="A3" s="504"/>
      <c r="B3" s="526"/>
      <c r="C3" s="526"/>
      <c r="D3" s="526"/>
      <c r="E3" s="526"/>
      <c r="F3" s="526"/>
      <c r="G3" s="526"/>
      <c r="H3" s="526"/>
      <c r="I3" s="505"/>
    </row>
    <row r="4" spans="1:9" ht="15" customHeight="1">
      <c r="A4" s="529"/>
      <c r="B4" s="527"/>
      <c r="C4" s="527"/>
      <c r="D4" s="527"/>
      <c r="E4" s="527"/>
      <c r="F4" s="527"/>
      <c r="G4" s="527"/>
      <c r="H4" s="527"/>
      <c r="I4" s="465"/>
    </row>
    <row r="5" spans="1:9" ht="15" customHeight="1" thickBot="1">
      <c r="A5" s="525"/>
      <c r="B5" s="528"/>
      <c r="C5" s="528"/>
      <c r="D5" s="528"/>
      <c r="E5" s="528"/>
      <c r="F5" s="528"/>
      <c r="G5" s="528"/>
      <c r="H5" s="528"/>
      <c r="I5" s="530"/>
    </row>
    <row r="6" spans="1:9" ht="15.75" customHeight="1" thickBot="1">
      <c r="A6" s="1129" t="s">
        <v>638</v>
      </c>
      <c r="B6" s="1130"/>
      <c r="C6" s="1130"/>
      <c r="D6" s="1130"/>
      <c r="E6" s="1130"/>
      <c r="F6" s="1130"/>
      <c r="G6" s="1130"/>
      <c r="H6" s="1130"/>
      <c r="I6" s="1131"/>
    </row>
    <row r="7" spans="1:9" ht="5.25" customHeight="1" thickBot="1">
      <c r="A7" s="1118"/>
      <c r="B7" s="1119"/>
      <c r="C7" s="1119"/>
      <c r="D7" s="1119"/>
      <c r="E7" s="1119"/>
      <c r="F7" s="1119"/>
      <c r="G7" s="1119"/>
      <c r="H7" s="1119"/>
      <c r="I7" s="1120"/>
    </row>
    <row r="8" spans="1:9">
      <c r="A8" s="1121"/>
      <c r="B8" s="1122"/>
      <c r="C8" s="1122"/>
      <c r="D8" s="1122"/>
      <c r="E8" s="1122"/>
      <c r="F8" s="1122"/>
      <c r="G8" s="1122"/>
      <c r="H8" s="1122"/>
      <c r="I8" s="1123"/>
    </row>
    <row r="9" spans="1:9" ht="15" customHeight="1">
      <c r="A9" s="1124"/>
      <c r="B9" s="1109"/>
      <c r="C9" s="1109"/>
      <c r="D9" s="1109"/>
      <c r="E9" s="1109"/>
      <c r="F9" s="1109"/>
      <c r="G9" s="1109"/>
      <c r="H9" s="1109"/>
      <c r="I9" s="1125"/>
    </row>
    <row r="10" spans="1:9" ht="15" customHeight="1">
      <c r="A10" s="1124"/>
      <c r="B10" s="1109"/>
      <c r="C10" s="1109"/>
      <c r="D10" s="1109"/>
      <c r="E10" s="1109"/>
      <c r="F10" s="1109"/>
      <c r="G10" s="1109"/>
      <c r="H10" s="1109"/>
      <c r="I10" s="1125"/>
    </row>
    <row r="11" spans="1:9" ht="15" customHeight="1">
      <c r="A11" s="1124"/>
      <c r="B11" s="1109"/>
      <c r="C11" s="1109"/>
      <c r="D11" s="1109"/>
      <c r="E11" s="1109"/>
      <c r="F11" s="1109"/>
      <c r="G11" s="1109"/>
      <c r="H11" s="1109"/>
      <c r="I11" s="1125"/>
    </row>
    <row r="12" spans="1:9" ht="15" customHeight="1">
      <c r="A12" s="1124"/>
      <c r="B12" s="1109"/>
      <c r="C12" s="1109"/>
      <c r="D12" s="1109"/>
      <c r="E12" s="1109"/>
      <c r="F12" s="1109"/>
      <c r="G12" s="1109"/>
      <c r="H12" s="1109"/>
      <c r="I12" s="1125"/>
    </row>
    <row r="13" spans="1:9" ht="15" customHeight="1">
      <c r="A13" s="1124"/>
      <c r="B13" s="1109"/>
      <c r="C13" s="1109"/>
      <c r="D13" s="1109"/>
      <c r="E13" s="1109"/>
      <c r="F13" s="1109"/>
      <c r="G13" s="1109"/>
      <c r="H13" s="1109"/>
      <c r="I13" s="1125"/>
    </row>
    <row r="14" spans="1:9" ht="15" customHeight="1">
      <c r="A14" s="1124"/>
      <c r="B14" s="1109"/>
      <c r="C14" s="1109"/>
      <c r="D14" s="1109"/>
      <c r="E14" s="1109"/>
      <c r="F14" s="1109"/>
      <c r="G14" s="1109"/>
      <c r="H14" s="1109"/>
      <c r="I14" s="1125"/>
    </row>
    <row r="15" spans="1:9" ht="15" customHeight="1">
      <c r="A15" s="1124"/>
      <c r="B15" s="1109"/>
      <c r="C15" s="1109"/>
      <c r="D15" s="1109"/>
      <c r="E15" s="1109"/>
      <c r="F15" s="1109"/>
      <c r="G15" s="1109"/>
      <c r="H15" s="1109"/>
      <c r="I15" s="1125"/>
    </row>
    <row r="16" spans="1:9" ht="15" customHeight="1">
      <c r="A16" s="1124"/>
      <c r="B16" s="1109"/>
      <c r="C16" s="1109"/>
      <c r="D16" s="1109"/>
      <c r="E16" s="1109"/>
      <c r="F16" s="1109"/>
      <c r="G16" s="1109"/>
      <c r="H16" s="1109"/>
      <c r="I16" s="1125"/>
    </row>
    <row r="17" spans="1:9" ht="15" customHeight="1">
      <c r="A17" s="1124"/>
      <c r="B17" s="1109"/>
      <c r="C17" s="1109"/>
      <c r="D17" s="1109"/>
      <c r="E17" s="1109"/>
      <c r="F17" s="1109"/>
      <c r="G17" s="1109"/>
      <c r="H17" s="1109"/>
      <c r="I17" s="1125"/>
    </row>
    <row r="18" spans="1:9" ht="15" customHeight="1">
      <c r="A18" s="1124"/>
      <c r="B18" s="1109"/>
      <c r="C18" s="1109"/>
      <c r="D18" s="1109"/>
      <c r="E18" s="1109"/>
      <c r="F18" s="1109"/>
      <c r="G18" s="1109"/>
      <c r="H18" s="1109"/>
      <c r="I18" s="1125"/>
    </row>
    <row r="19" spans="1:9" ht="10.5" customHeight="1">
      <c r="A19" s="1124"/>
      <c r="B19" s="1109"/>
      <c r="C19" s="1109"/>
      <c r="D19" s="1109"/>
      <c r="E19" s="1109"/>
      <c r="F19" s="1109"/>
      <c r="G19" s="1109"/>
      <c r="H19" s="1109"/>
      <c r="I19" s="1125"/>
    </row>
    <row r="20" spans="1:9" ht="10.5" customHeight="1">
      <c r="A20" s="1124"/>
      <c r="B20" s="1109"/>
      <c r="C20" s="1109"/>
      <c r="D20" s="1109"/>
      <c r="E20" s="1109"/>
      <c r="F20" s="1109"/>
      <c r="G20" s="1109"/>
      <c r="H20" s="1109"/>
      <c r="I20" s="1125"/>
    </row>
    <row r="21" spans="1:9" ht="15" customHeight="1">
      <c r="A21" s="1124"/>
      <c r="B21" s="1109"/>
      <c r="C21" s="1109"/>
      <c r="D21" s="1109"/>
      <c r="E21" s="1109"/>
      <c r="F21" s="1109"/>
      <c r="G21" s="1109"/>
      <c r="H21" s="1109"/>
      <c r="I21" s="1125"/>
    </row>
    <row r="22" spans="1:9" ht="12.75" customHeight="1">
      <c r="A22" s="1124"/>
      <c r="B22" s="1109"/>
      <c r="C22" s="1109"/>
      <c r="D22" s="1109"/>
      <c r="E22" s="1109"/>
      <c r="F22" s="1109"/>
      <c r="G22" s="1109"/>
      <c r="H22" s="1109"/>
      <c r="I22" s="1125"/>
    </row>
    <row r="23" spans="1:9" ht="15" customHeight="1">
      <c r="A23" s="1124"/>
      <c r="B23" s="1109"/>
      <c r="C23" s="1109"/>
      <c r="D23" s="1109"/>
      <c r="E23" s="1109"/>
      <c r="F23" s="1109"/>
      <c r="G23" s="1109"/>
      <c r="H23" s="1109"/>
      <c r="I23" s="1125"/>
    </row>
    <row r="24" spans="1:9" ht="9" customHeight="1">
      <c r="A24" s="1124"/>
      <c r="B24" s="1109"/>
      <c r="C24" s="1109"/>
      <c r="D24" s="1109"/>
      <c r="E24" s="1109"/>
      <c r="F24" s="1109"/>
      <c r="G24" s="1109"/>
      <c r="H24" s="1109"/>
      <c r="I24" s="1125"/>
    </row>
    <row r="25" spans="1:9" ht="15" customHeight="1">
      <c r="A25" s="1124"/>
      <c r="B25" s="1109"/>
      <c r="C25" s="1109"/>
      <c r="D25" s="1109"/>
      <c r="E25" s="1109"/>
      <c r="F25" s="1109"/>
      <c r="G25" s="1109"/>
      <c r="H25" s="1109"/>
      <c r="I25" s="1125"/>
    </row>
    <row r="26" spans="1:9" ht="8.25" customHeight="1">
      <c r="A26" s="1124"/>
      <c r="B26" s="1109"/>
      <c r="C26" s="1109"/>
      <c r="D26" s="1109"/>
      <c r="E26" s="1109"/>
      <c r="F26" s="1109"/>
      <c r="G26" s="1109"/>
      <c r="H26" s="1109"/>
      <c r="I26" s="1125"/>
    </row>
    <row r="27" spans="1:9" ht="15" customHeight="1">
      <c r="A27" s="1124"/>
      <c r="B27" s="1109"/>
      <c r="C27" s="1109"/>
      <c r="D27" s="1109"/>
      <c r="E27" s="1109"/>
      <c r="F27" s="1109"/>
      <c r="G27" s="1109"/>
      <c r="H27" s="1109"/>
      <c r="I27" s="1125"/>
    </row>
    <row r="28" spans="1:9" ht="15" customHeight="1">
      <c r="A28" s="1124"/>
      <c r="B28" s="1109"/>
      <c r="C28" s="1109"/>
      <c r="D28" s="1109"/>
      <c r="E28" s="1109"/>
      <c r="F28" s="1109"/>
      <c r="G28" s="1109"/>
      <c r="H28" s="1109"/>
      <c r="I28" s="1125"/>
    </row>
    <row r="29" spans="1:9" ht="15" customHeight="1">
      <c r="A29" s="1124"/>
      <c r="B29" s="1109"/>
      <c r="C29" s="1109"/>
      <c r="D29" s="1109"/>
      <c r="E29" s="1109"/>
      <c r="F29" s="1109"/>
      <c r="G29" s="1109"/>
      <c r="H29" s="1109"/>
      <c r="I29" s="1125"/>
    </row>
    <row r="30" spans="1:9" ht="8.25" customHeight="1">
      <c r="A30" s="1124"/>
      <c r="B30" s="1109"/>
      <c r="C30" s="1109"/>
      <c r="D30" s="1109"/>
      <c r="E30" s="1109"/>
      <c r="F30" s="1109"/>
      <c r="G30" s="1109"/>
      <c r="H30" s="1109"/>
      <c r="I30" s="1125"/>
    </row>
    <row r="31" spans="1:9" ht="15" customHeight="1">
      <c r="A31" s="1124"/>
      <c r="B31" s="1109"/>
      <c r="C31" s="1109"/>
      <c r="D31" s="1109"/>
      <c r="E31" s="1109"/>
      <c r="F31" s="1109"/>
      <c r="G31" s="1109"/>
      <c r="H31" s="1109"/>
      <c r="I31" s="1125"/>
    </row>
    <row r="32" spans="1:9" ht="33.75" customHeight="1">
      <c r="A32" s="1124"/>
      <c r="B32" s="1109"/>
      <c r="C32" s="1109"/>
      <c r="D32" s="1109"/>
      <c r="E32" s="1109"/>
      <c r="F32" s="1109"/>
      <c r="G32" s="1109"/>
      <c r="H32" s="1109"/>
      <c r="I32" s="1125"/>
    </row>
    <row r="33" spans="1:9" ht="15" customHeight="1">
      <c r="A33" s="1124"/>
      <c r="B33" s="1109"/>
      <c r="C33" s="1109"/>
      <c r="D33" s="1109"/>
      <c r="E33" s="1109"/>
      <c r="F33" s="1109"/>
      <c r="G33" s="1109"/>
      <c r="H33" s="1109"/>
      <c r="I33" s="1125"/>
    </row>
    <row r="34" spans="1:9" ht="13.5" customHeight="1">
      <c r="A34" s="1124"/>
      <c r="B34" s="1109"/>
      <c r="C34" s="1109"/>
      <c r="D34" s="1109"/>
      <c r="E34" s="1109"/>
      <c r="F34" s="1109"/>
      <c r="G34" s="1109"/>
      <c r="H34" s="1109"/>
      <c r="I34" s="1125"/>
    </row>
    <row r="35" spans="1:9" ht="13.5" customHeight="1">
      <c r="A35" s="1124"/>
      <c r="B35" s="1109"/>
      <c r="C35" s="1109"/>
      <c r="D35" s="1109"/>
      <c r="E35" s="1109"/>
      <c r="F35" s="1109"/>
      <c r="G35" s="1109"/>
      <c r="H35" s="1109"/>
      <c r="I35" s="1125"/>
    </row>
    <row r="36" spans="1:9" ht="13.5" customHeight="1">
      <c r="A36" s="1124"/>
      <c r="B36" s="1109"/>
      <c r="C36" s="1109"/>
      <c r="D36" s="1109"/>
      <c r="E36" s="1109"/>
      <c r="F36" s="1109"/>
      <c r="G36" s="1109"/>
      <c r="H36" s="1109"/>
      <c r="I36" s="1125"/>
    </row>
    <row r="37" spans="1:9" ht="13.5" customHeight="1">
      <c r="A37" s="1124"/>
      <c r="B37" s="1109"/>
      <c r="C37" s="1109"/>
      <c r="D37" s="1109"/>
      <c r="E37" s="1109"/>
      <c r="F37" s="1109"/>
      <c r="G37" s="1109"/>
      <c r="H37" s="1109"/>
      <c r="I37" s="1125"/>
    </row>
    <row r="38" spans="1:9" ht="152.25" customHeight="1">
      <c r="A38" s="1124"/>
      <c r="B38" s="1109"/>
      <c r="C38" s="1109"/>
      <c r="D38" s="1109"/>
      <c r="E38" s="1109"/>
      <c r="F38" s="1109"/>
      <c r="G38" s="1109"/>
      <c r="H38" s="1109"/>
      <c r="I38" s="1125"/>
    </row>
    <row r="39" spans="1:9" ht="12.75" customHeight="1" thickBot="1">
      <c r="A39" s="1126"/>
      <c r="B39" s="1127"/>
      <c r="C39" s="1127"/>
      <c r="D39" s="1127"/>
      <c r="E39" s="1127"/>
      <c r="F39" s="1127"/>
      <c r="G39" s="1127"/>
      <c r="H39" s="1127"/>
      <c r="I39" s="1128"/>
    </row>
    <row r="40" spans="1:9" ht="12.75" customHeight="1"/>
    <row r="41" spans="1:9" ht="12.75" customHeight="1"/>
    <row r="42" spans="1:9" ht="12.75" customHeight="1"/>
  </sheetData>
  <mergeCells count="3">
    <mergeCell ref="A7:I7"/>
    <mergeCell ref="A8:I39"/>
    <mergeCell ref="A6:I6"/>
  </mergeCells>
  <pageMargins left="0.511811024" right="0.511811024" top="0.78740157499999996" bottom="0.78740157499999996" header="0.31496062000000002" footer="0.31496062000000002"/>
  <pageSetup paperSize="9"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7:K29"/>
  <sheetViews>
    <sheetView view="pageBreakPreview" topLeftCell="A4" zoomScale="70" zoomScaleNormal="70" zoomScaleSheetLayoutView="70" workbookViewId="0">
      <selection activeCell="E15" sqref="E15:H15"/>
    </sheetView>
  </sheetViews>
  <sheetFormatPr defaultColWidth="8.6640625" defaultRowHeight="13.8"/>
  <cols>
    <col min="1" max="1" width="10.6640625" style="85" customWidth="1"/>
    <col min="2" max="2" width="75.33203125" style="85" customWidth="1"/>
    <col min="3" max="3" width="10" style="85" bestFit="1" customWidth="1"/>
    <col min="4" max="4" width="14.88671875" style="85" bestFit="1" customWidth="1"/>
    <col min="5" max="7" width="21.109375" style="85" customWidth="1"/>
    <col min="8" max="8" width="25.33203125" style="85" bestFit="1" customWidth="1"/>
    <col min="9" max="9" width="11.6640625" style="85" customWidth="1"/>
    <col min="10" max="10" width="19.88671875" style="85" customWidth="1"/>
    <col min="11" max="11" width="17.33203125" style="85" customWidth="1"/>
    <col min="12" max="16384" width="8.6640625" style="85"/>
  </cols>
  <sheetData>
    <row r="7" spans="1:11">
      <c r="A7" s="296" t="s">
        <v>370</v>
      </c>
      <c r="B7" s="297" t="str">
        <f>'[13]RESUMO TRECHOS'!B6</f>
        <v>RECUPERAÇÃO DE ESTRADAS VICINAIS</v>
      </c>
      <c r="C7" s="298"/>
      <c r="D7" s="298"/>
      <c r="E7" s="298"/>
      <c r="F7" s="298"/>
      <c r="G7" s="298"/>
      <c r="H7" s="299"/>
    </row>
    <row r="8" spans="1:11">
      <c r="A8" s="300"/>
      <c r="B8" s="301"/>
      <c r="C8" s="302"/>
      <c r="D8" s="302"/>
      <c r="E8" s="302"/>
      <c r="F8" s="302"/>
      <c r="G8" s="302"/>
      <c r="H8" s="303"/>
    </row>
    <row r="9" spans="1:11">
      <c r="A9" s="300"/>
      <c r="B9" s="301"/>
      <c r="C9" s="302"/>
      <c r="D9" s="302"/>
      <c r="E9" s="302"/>
      <c r="F9" s="302"/>
      <c r="G9" s="302"/>
      <c r="H9" s="303"/>
    </row>
    <row r="10" spans="1:11">
      <c r="A10" s="300" t="s">
        <v>372</v>
      </c>
      <c r="B10" s="301" t="str">
        <f>'RESUMO TRECHOS'!B9</f>
        <v>ANGICAL - PI</v>
      </c>
      <c r="C10" s="302"/>
      <c r="D10" s="302"/>
      <c r="E10" s="302"/>
      <c r="F10" s="302"/>
      <c r="G10" s="302"/>
      <c r="H10" s="303"/>
    </row>
    <row r="11" spans="1:11" ht="25.2" customHeight="1">
      <c r="A11" s="721" t="s">
        <v>816</v>
      </c>
      <c r="B11" s="722"/>
      <c r="C11" s="722"/>
      <c r="D11" s="722"/>
      <c r="E11" s="722"/>
      <c r="F11" s="722"/>
      <c r="G11" s="722"/>
      <c r="H11" s="723"/>
    </row>
    <row r="12" spans="1:11" ht="23.25" customHeight="1">
      <c r="A12" s="736" t="s">
        <v>805</v>
      </c>
      <c r="B12" s="737"/>
      <c r="C12" s="737"/>
      <c r="D12" s="737"/>
      <c r="E12" s="737"/>
      <c r="F12" s="737"/>
      <c r="G12" s="737"/>
      <c r="H12" s="738"/>
      <c r="K12" s="85" t="str">
        <f>'[13]RESUMO TRECHOS'!G11</f>
        <v>COM DESONERAÇÃO</v>
      </c>
    </row>
    <row r="13" spans="1:11" ht="17.399999999999999">
      <c r="A13" s="269"/>
      <c r="B13" s="159"/>
      <c r="C13" s="159"/>
      <c r="D13" s="159"/>
      <c r="E13" s="159"/>
      <c r="F13" s="159"/>
      <c r="G13" s="159"/>
      <c r="H13" s="169"/>
    </row>
    <row r="14" spans="1:11" ht="17.399999999999999">
      <c r="A14" s="267"/>
      <c r="D14" s="87"/>
      <c r="E14" s="88" t="s">
        <v>0</v>
      </c>
      <c r="F14" s="88"/>
      <c r="G14" s="88"/>
      <c r="H14" s="680">
        <f>'RESUMO TRECHOS'!D22</f>
        <v>32.409999999999997</v>
      </c>
    </row>
    <row r="15" spans="1:11" ht="17.399999999999999">
      <c r="A15" s="739" t="s">
        <v>1</v>
      </c>
      <c r="B15" s="739" t="s">
        <v>2</v>
      </c>
      <c r="C15" s="739" t="s">
        <v>3</v>
      </c>
      <c r="D15" s="751" t="s">
        <v>4</v>
      </c>
      <c r="E15" s="753" t="s">
        <v>5</v>
      </c>
      <c r="F15" s="753"/>
      <c r="G15" s="753"/>
      <c r="H15" s="753"/>
    </row>
    <row r="16" spans="1:11" ht="17.399999999999999">
      <c r="A16" s="740"/>
      <c r="B16" s="740"/>
      <c r="C16" s="740"/>
      <c r="D16" s="752"/>
      <c r="E16" s="651" t="s">
        <v>526</v>
      </c>
      <c r="F16" s="651" t="s">
        <v>525</v>
      </c>
      <c r="G16" s="651" t="s">
        <v>524</v>
      </c>
      <c r="H16" s="651" t="s">
        <v>523</v>
      </c>
    </row>
    <row r="17" spans="1:11" ht="25.5" customHeight="1">
      <c r="A17" s="273" t="s">
        <v>23</v>
      </c>
      <c r="B17" s="93" t="str">
        <f>'[13]ORÇ COM DESON'!E18</f>
        <v>SERVIÇOS PRELIMINARES</v>
      </c>
      <c r="C17" s="94" t="s">
        <v>9</v>
      </c>
      <c r="D17" s="652">
        <v>1</v>
      </c>
      <c r="E17" s="652">
        <f>'CRONOG.'!D18</f>
        <v>67478.240000000005</v>
      </c>
      <c r="F17" s="652">
        <f>'CRONOG.'!E18</f>
        <v>82296.45</v>
      </c>
      <c r="G17" s="652">
        <f>TRUNC(D17*E17,2)</f>
        <v>67478.240000000005</v>
      </c>
      <c r="H17" s="652">
        <f t="shared" ref="H17:H20" si="0">ROUND(D17*F17,2)</f>
        <v>82296.45</v>
      </c>
      <c r="I17" s="106">
        <f>H17/$H$24</f>
        <v>5.7392478868910725E-2</v>
      </c>
    </row>
    <row r="18" spans="1:11" ht="25.5" customHeight="1">
      <c r="A18" s="273" t="s">
        <v>121</v>
      </c>
      <c r="B18" s="93" t="str">
        <f>'[13]ORÇ COM DESON'!E22</f>
        <v>SERVIÇOS DE REVESTIMENTO PRIMÁRIO</v>
      </c>
      <c r="C18" s="94" t="s">
        <v>9</v>
      </c>
      <c r="D18" s="652">
        <v>1</v>
      </c>
      <c r="E18" s="652">
        <f>'CRONOG.'!D22</f>
        <v>683296.01</v>
      </c>
      <c r="F18" s="652">
        <f>'CRONOG.'!E22</f>
        <v>888207.69</v>
      </c>
      <c r="G18" s="652">
        <f t="shared" ref="G18:G20" si="1">TRUNC(D18*E18,2)</f>
        <v>683296.01</v>
      </c>
      <c r="H18" s="652">
        <f t="shared" si="0"/>
        <v>888207.69</v>
      </c>
      <c r="I18" s="106">
        <f>H18/$H$24</f>
        <v>0.61942454479541953</v>
      </c>
    </row>
    <row r="19" spans="1:11" ht="25.5" customHeight="1">
      <c r="A19" s="273" t="s">
        <v>27</v>
      </c>
      <c r="B19" s="93" t="str">
        <f>'[13]ORÇ COM DESON'!E28</f>
        <v>TRANSPORTE</v>
      </c>
      <c r="C19" s="94" t="s">
        <v>9</v>
      </c>
      <c r="D19" s="652">
        <v>1</v>
      </c>
      <c r="E19" s="652">
        <f>'CRONOG.'!D24</f>
        <v>367962.26</v>
      </c>
      <c r="F19" s="652">
        <f>'CRONOG.'!E24</f>
        <v>446268.44000000006</v>
      </c>
      <c r="G19" s="652">
        <f t="shared" si="1"/>
        <v>367962.26</v>
      </c>
      <c r="H19" s="652">
        <f t="shared" si="0"/>
        <v>446268.44</v>
      </c>
      <c r="I19" s="106">
        <f>H19/$H$24</f>
        <v>0.31122183292914524</v>
      </c>
    </row>
    <row r="20" spans="1:11" ht="25.5" customHeight="1">
      <c r="A20" s="273" t="s">
        <v>421</v>
      </c>
      <c r="B20" s="93" t="str">
        <f>'[13]ORÇ COM DESON'!E31</f>
        <v>SERVIÇOS DE MEIO AMBIENTE</v>
      </c>
      <c r="C20" s="94" t="s">
        <v>9</v>
      </c>
      <c r="D20" s="652">
        <v>1</v>
      </c>
      <c r="E20" s="652">
        <f>'CRONOG.'!D26</f>
        <v>14292.810000000001</v>
      </c>
      <c r="F20" s="652">
        <f>'CRONOG.'!E26</f>
        <v>17151.370000000003</v>
      </c>
      <c r="G20" s="652">
        <f t="shared" si="1"/>
        <v>14292.81</v>
      </c>
      <c r="H20" s="652">
        <f t="shared" si="0"/>
        <v>17151.37</v>
      </c>
      <c r="I20" s="106">
        <f>H20/$H$24</f>
        <v>1.1961143406524453E-2</v>
      </c>
    </row>
    <row r="21" spans="1:11" ht="17.399999999999999">
      <c r="A21" s="748" t="s">
        <v>802</v>
      </c>
      <c r="B21" s="749"/>
      <c r="C21" s="749"/>
      <c r="D21" s="749"/>
      <c r="E21" s="750"/>
      <c r="F21" s="653"/>
      <c r="G21" s="653">
        <f>SUM(G17:G20)</f>
        <v>1133029.32</v>
      </c>
      <c r="H21" s="653">
        <f>SUM(H17:H20)</f>
        <v>1433923.95</v>
      </c>
    </row>
    <row r="22" spans="1:11" ht="34.5" customHeight="1">
      <c r="A22" s="748" t="s">
        <v>446</v>
      </c>
      <c r="B22" s="749"/>
      <c r="C22" s="749"/>
      <c r="D22" s="749"/>
      <c r="E22" s="750"/>
      <c r="F22" s="421"/>
      <c r="G22" s="653"/>
      <c r="H22" s="654">
        <f>SUM(G17:G20)</f>
        <v>1133029.32</v>
      </c>
    </row>
    <row r="23" spans="1:11" ht="34.5" customHeight="1">
      <c r="A23" s="748" t="s">
        <v>444</v>
      </c>
      <c r="B23" s="749"/>
      <c r="C23" s="749"/>
      <c r="D23" s="749"/>
      <c r="E23" s="750"/>
      <c r="F23" s="421"/>
      <c r="G23" s="653"/>
      <c r="H23" s="384">
        <f>H21-G21</f>
        <v>300894.62999999989</v>
      </c>
    </row>
    <row r="24" spans="1:11" ht="34.5" customHeight="1">
      <c r="A24" s="748" t="s">
        <v>445</v>
      </c>
      <c r="B24" s="749"/>
      <c r="C24" s="749"/>
      <c r="D24" s="749"/>
      <c r="E24" s="750"/>
      <c r="F24" s="421"/>
      <c r="G24" s="653"/>
      <c r="H24" s="385">
        <f>SUM(H22:H23)</f>
        <v>1433923.95</v>
      </c>
      <c r="J24" s="655">
        <f>H24/H14</f>
        <v>44243.256710891706</v>
      </c>
      <c r="K24" s="85" t="s">
        <v>626</v>
      </c>
    </row>
    <row r="25" spans="1:11" ht="18">
      <c r="A25" s="275"/>
      <c r="B25" s="276"/>
      <c r="C25" s="276"/>
      <c r="D25" s="276"/>
      <c r="E25" s="277"/>
      <c r="F25" s="277"/>
      <c r="G25" s="277"/>
      <c r="H25" s="656"/>
    </row>
    <row r="26" spans="1:11" s="365" customFormat="1" ht="17.399999999999999" hidden="1">
      <c r="A26" s="366" t="s">
        <v>803</v>
      </c>
      <c r="B26" s="367"/>
      <c r="C26" s="367"/>
      <c r="D26" s="367"/>
      <c r="E26" s="367"/>
      <c r="F26" s="367"/>
      <c r="G26" s="367"/>
      <c r="H26" s="368"/>
    </row>
    <row r="28" spans="1:11">
      <c r="H28" s="100"/>
    </row>
    <row r="29" spans="1:11">
      <c r="B29" s="657"/>
    </row>
  </sheetData>
  <mergeCells count="11">
    <mergeCell ref="A21:E21"/>
    <mergeCell ref="A22:E22"/>
    <mergeCell ref="A23:E23"/>
    <mergeCell ref="A24:E24"/>
    <mergeCell ref="A11:H11"/>
    <mergeCell ref="A12:H12"/>
    <mergeCell ref="A15:A16"/>
    <mergeCell ref="B15:B16"/>
    <mergeCell ref="C15:C16"/>
    <mergeCell ref="D15:D16"/>
    <mergeCell ref="E15:H15"/>
  </mergeCells>
  <printOptions horizontalCentered="1"/>
  <pageMargins left="0.51181102362204722" right="0.51181102362204722" top="0.78740157480314965" bottom="0.78740157480314965" header="0.31496062992125984" footer="0.31496062992125984"/>
  <pageSetup paperSize="9" scale="68" orientation="landscape" r:id="rId1"/>
  <headerFooter>
    <oddHeader>&amp;C&amp;G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2">
    <pageSetUpPr fitToPage="1"/>
  </sheetPr>
  <dimension ref="A8:Q101"/>
  <sheetViews>
    <sheetView view="pageBreakPreview" topLeftCell="B1" zoomScale="70" zoomScaleNormal="70" zoomScaleSheetLayoutView="70" workbookViewId="0">
      <selection activeCell="B75" sqref="B75:M75"/>
    </sheetView>
  </sheetViews>
  <sheetFormatPr defaultColWidth="8.6640625" defaultRowHeight="13.8"/>
  <cols>
    <col min="1" max="1" width="8.6640625" style="85"/>
    <col min="2" max="2" width="12.44140625" style="85" customWidth="1"/>
    <col min="3" max="3" width="20.109375" style="419" bestFit="1" customWidth="1"/>
    <col min="4" max="4" width="20.109375" style="419" customWidth="1"/>
    <col min="5" max="5" width="50.5546875" style="85" customWidth="1"/>
    <col min="6" max="6" width="7" style="85" bestFit="1" customWidth="1"/>
    <col min="7" max="7" width="18.6640625" style="85" bestFit="1" customWidth="1"/>
    <col min="8" max="8" width="17.109375" style="280" bestFit="1" customWidth="1"/>
    <col min="9" max="9" width="17.109375" style="280" customWidth="1"/>
    <col min="10" max="10" width="19" style="280" customWidth="1"/>
    <col min="11" max="11" width="24.44140625" style="280" customWidth="1"/>
    <col min="12" max="12" width="19.33203125" style="280" bestFit="1" customWidth="1"/>
    <col min="13" max="13" width="19.33203125" style="280" customWidth="1"/>
    <col min="14" max="14" width="16.33203125" style="85" bestFit="1" customWidth="1"/>
    <col min="15" max="15" width="14.5546875" style="85" bestFit="1" customWidth="1"/>
    <col min="16" max="16" width="11.5546875" style="85" bestFit="1" customWidth="1"/>
    <col min="17" max="17" width="13.109375" style="85" bestFit="1" customWidth="1"/>
    <col min="18" max="18" width="11.5546875" style="85" bestFit="1" customWidth="1"/>
    <col min="19" max="19" width="10.44140625" style="85" bestFit="1" customWidth="1"/>
    <col min="20" max="16384" width="8.6640625" style="85"/>
  </cols>
  <sheetData>
    <row r="8" spans="1:15">
      <c r="B8" s="296" t="s">
        <v>370</v>
      </c>
      <c r="C8" s="297" t="s">
        <v>814</v>
      </c>
      <c r="D8" s="416"/>
      <c r="E8" s="298"/>
      <c r="F8" s="298"/>
      <c r="G8" s="298"/>
      <c r="H8" s="298"/>
      <c r="I8" s="298"/>
      <c r="J8" s="298"/>
      <c r="K8" s="298"/>
      <c r="L8" s="298"/>
      <c r="M8" s="299"/>
    </row>
    <row r="9" spans="1:15">
      <c r="B9" s="300" t="s">
        <v>372</v>
      </c>
      <c r="C9" s="301" t="str">
        <f>'RESUMO TRECHOS'!B9</f>
        <v>ANGICAL - PI</v>
      </c>
      <c r="D9" s="417"/>
      <c r="E9" s="302"/>
      <c r="F9" s="302"/>
      <c r="G9" s="302"/>
      <c r="H9" s="302"/>
      <c r="I9" s="302"/>
      <c r="J9" s="302"/>
      <c r="K9" s="302"/>
      <c r="L9" s="302"/>
      <c r="M9" s="303"/>
    </row>
    <row r="10" spans="1:15" ht="17.399999999999999">
      <c r="B10" s="767" t="str">
        <f>CONCATENATE("PLANILHA ORÇAMENTÁRIA "," - ",('[8]RESUMO SEM DES. (2)'!K12))</f>
        <v>PLANILHA ORÇAMENTÁRIA  - SEM DESONERAÇÃO</v>
      </c>
      <c r="C10" s="768"/>
      <c r="D10" s="768"/>
      <c r="E10" s="768"/>
      <c r="F10" s="768"/>
      <c r="G10" s="768"/>
      <c r="H10" s="768"/>
      <c r="I10" s="768"/>
      <c r="J10" s="768"/>
      <c r="K10" s="768"/>
      <c r="L10" s="768"/>
      <c r="M10" s="769"/>
    </row>
    <row r="11" spans="1:15" ht="17.399999999999999">
      <c r="B11" s="770" t="str">
        <f>'RESUMO SEM DESON'!A11</f>
        <v>SICRO - DNIT - 10/2023 / SINAPI - 12/2023 - BDI: 21,96%</v>
      </c>
      <c r="C11" s="771"/>
      <c r="D11" s="771"/>
      <c r="E11" s="771"/>
      <c r="F11" s="771"/>
      <c r="G11" s="771"/>
      <c r="H11" s="771"/>
      <c r="I11" s="771"/>
      <c r="J11" s="771"/>
      <c r="K11" s="771"/>
      <c r="L11" s="771"/>
      <c r="M11" s="772"/>
    </row>
    <row r="12" spans="1:15" s="137" customFormat="1" ht="17.399999999999999">
      <c r="B12" s="265"/>
      <c r="C12" s="265"/>
      <c r="D12" s="265"/>
      <c r="E12" s="265"/>
      <c r="F12" s="265"/>
      <c r="G12" s="265"/>
      <c r="H12" s="279"/>
      <c r="I12" s="279"/>
      <c r="J12" s="279"/>
      <c r="K12" s="279"/>
      <c r="L12" s="279"/>
      <c r="M12" s="279"/>
    </row>
    <row r="13" spans="1:15" s="137" customFormat="1" ht="15.75" customHeight="1" thickBot="1">
      <c r="A13" s="137">
        <v>1</v>
      </c>
      <c r="B13" s="754" t="str">
        <f>'RESUMO TRECHOS'!B17</f>
        <v>Trecho 01: Da BR 343 até o Assentamento Mucambo</v>
      </c>
      <c r="C13" s="755"/>
      <c r="D13" s="755"/>
      <c r="E13" s="755"/>
      <c r="F13" s="755"/>
      <c r="G13" s="755"/>
      <c r="H13" s="755"/>
      <c r="I13" s="755"/>
      <c r="J13" s="755"/>
      <c r="K13" s="755"/>
      <c r="L13" s="755"/>
      <c r="M13" s="756"/>
      <c r="N13" s="555">
        <f>M34</f>
        <v>459585.63</v>
      </c>
      <c r="O13" s="555"/>
    </row>
    <row r="14" spans="1:15" ht="16.5" customHeight="1" thickBot="1">
      <c r="B14" s="757" t="s">
        <v>994</v>
      </c>
      <c r="C14" s="758"/>
      <c r="D14" s="758"/>
      <c r="E14" s="758"/>
      <c r="F14" s="758"/>
      <c r="G14" s="758"/>
      <c r="H14" s="758"/>
      <c r="I14" s="758"/>
      <c r="J14" s="758"/>
      <c r="K14" s="758"/>
      <c r="L14" s="758"/>
      <c r="M14" s="759"/>
      <c r="N14" s="266" t="s">
        <v>48</v>
      </c>
      <c r="O14" s="217">
        <f>BDI</f>
        <v>0.21959999999999999</v>
      </c>
    </row>
    <row r="15" spans="1:15" ht="15.75" customHeight="1">
      <c r="B15" s="760" t="str">
        <f>CONCATENATE("","LARGURA: ",VLOOKUP(A13,extensões,9,FALSE), " m"," ")</f>
        <v xml:space="preserve">LARGURA: 6 m </v>
      </c>
      <c r="C15" s="761"/>
      <c r="D15" s="761"/>
      <c r="E15" s="761"/>
      <c r="F15" s="761"/>
      <c r="G15" s="761"/>
      <c r="H15" s="761"/>
      <c r="I15" s="761"/>
      <c r="J15" s="761"/>
      <c r="K15" s="761"/>
      <c r="L15" s="761"/>
      <c r="M15" s="762"/>
    </row>
    <row r="16" spans="1:15" s="380" customFormat="1" ht="15.6">
      <c r="B16" s="773" t="s">
        <v>1</v>
      </c>
      <c r="C16" s="773" t="s">
        <v>17</v>
      </c>
      <c r="D16" s="777"/>
      <c r="E16" s="773" t="s">
        <v>18</v>
      </c>
      <c r="F16" s="773" t="s">
        <v>19</v>
      </c>
      <c r="G16" s="773" t="s">
        <v>4</v>
      </c>
      <c r="H16" s="774" t="s">
        <v>180</v>
      </c>
      <c r="I16" s="775"/>
      <c r="J16" s="775"/>
      <c r="K16" s="775"/>
      <c r="L16" s="775"/>
      <c r="M16" s="776"/>
    </row>
    <row r="17" spans="2:17" s="380" customFormat="1" ht="31.2">
      <c r="B17" s="773"/>
      <c r="C17" s="773"/>
      <c r="D17" s="778"/>
      <c r="E17" s="773"/>
      <c r="F17" s="773"/>
      <c r="G17" s="773"/>
      <c r="H17" s="381" t="s">
        <v>20</v>
      </c>
      <c r="I17" s="381" t="s">
        <v>21</v>
      </c>
      <c r="J17" s="437" t="s">
        <v>519</v>
      </c>
      <c r="K17" s="437" t="s">
        <v>518</v>
      </c>
      <c r="L17" s="437"/>
      <c r="M17" s="382" t="s">
        <v>443</v>
      </c>
      <c r="N17" s="380">
        <v>6</v>
      </c>
    </row>
    <row r="18" spans="2:17" s="369" customFormat="1" ht="14.4">
      <c r="B18" s="370" t="s">
        <v>424</v>
      </c>
      <c r="C18" s="418"/>
      <c r="D18" s="418"/>
      <c r="E18" s="370" t="s">
        <v>22</v>
      </c>
      <c r="F18" s="370"/>
      <c r="G18" s="371"/>
      <c r="H18" s="372"/>
      <c r="I18" s="372"/>
      <c r="J18" s="373">
        <f>TRUNC(SUM(J19:J21),2)</f>
        <v>67478.240000000005</v>
      </c>
      <c r="K18" s="373">
        <f>TRUNC(SUM(K19:K21),2)</f>
        <v>82296.45</v>
      </c>
      <c r="L18" s="373"/>
      <c r="M18" s="374">
        <f>SUM(M19:M21)</f>
        <v>5.7392478868910739E-2</v>
      </c>
    </row>
    <row r="19" spans="2:17" customFormat="1" ht="14.4">
      <c r="B19" s="375" t="s">
        <v>425</v>
      </c>
      <c r="C19" s="376" t="str">
        <f>'CPUs SEM DES'!B6</f>
        <v xml:space="preserve"> COMP. 02 - SADA </v>
      </c>
      <c r="D19" s="376" t="s">
        <v>426</v>
      </c>
      <c r="E19" s="375" t="str">
        <f>VLOOKUP(C19,m_calc_prel,4,FALSE)</f>
        <v>Administração local</v>
      </c>
      <c r="F19" s="376" t="str">
        <f>VLOOKUP(C19,m_calc_prel,3,FALSE)</f>
        <v>mês</v>
      </c>
      <c r="G19" s="377">
        <f>VLOOKUP(C19,m_calc_prel,2,FALSE)</f>
        <v>3</v>
      </c>
      <c r="H19" s="378">
        <f>'CPUs SEM DES'!J6</f>
        <v>16482.8</v>
      </c>
      <c r="I19" s="378">
        <f>ROUND((H19*(1+$O$14)),2)</f>
        <v>20102.419999999998</v>
      </c>
      <c r="J19" s="378">
        <f>TRUNC(G19*H19,2)</f>
        <v>49448.4</v>
      </c>
      <c r="K19" s="378">
        <f>TRUNC(G19*I19,2)</f>
        <v>60307.26</v>
      </c>
      <c r="L19" s="378"/>
      <c r="M19" s="379">
        <f>K19/$M$93</f>
        <v>4.2057502421938078E-2</v>
      </c>
    </row>
    <row r="20" spans="2:17" customFormat="1" ht="14.4">
      <c r="B20" s="375" t="s">
        <v>428</v>
      </c>
      <c r="C20" s="376" t="str">
        <f>'CPUs SEM DES'!B14</f>
        <v xml:space="preserve"> COMP. 03 - SADA </v>
      </c>
      <c r="D20" s="376" t="s">
        <v>426</v>
      </c>
      <c r="E20" s="375" t="str">
        <f>VLOOKUP(C20,m_calc_prel,4,FALSE)</f>
        <v>Placa da obra (3,60m x 1,80m)</v>
      </c>
      <c r="F20" s="376" t="str">
        <f>VLOOKUP(C20,m_calc_prel,3,FALSE)</f>
        <v>m²</v>
      </c>
      <c r="G20" s="377">
        <f>VLOOKUP(C20,m_calc_prel,2,FALSE)</f>
        <v>6.48</v>
      </c>
      <c r="H20" s="378">
        <f>'CPUs SEM DES'!J14</f>
        <v>364.99</v>
      </c>
      <c r="I20" s="378">
        <f t="shared" ref="I20:I23" si="0">ROUND((H20*(1+$O$14)),2)</f>
        <v>445.14</v>
      </c>
      <c r="J20" s="378">
        <f t="shared" ref="J20:J21" si="1">TRUNC(G20*H20,2)</f>
        <v>2365.13</v>
      </c>
      <c r="K20" s="378">
        <f t="shared" ref="K20:K21" si="2">TRUNC(G20*I20,2)</f>
        <v>2884.5</v>
      </c>
      <c r="L20" s="378"/>
      <c r="M20" s="379">
        <f>K20/$M$93</f>
        <v>2.0116129589717786E-3</v>
      </c>
    </row>
    <row r="21" spans="2:17" customFormat="1" ht="14.4">
      <c r="B21" s="375" t="s">
        <v>429</v>
      </c>
      <c r="C21" s="713" t="str">
        <f>'MEMORIAL DE CALCULO'!C22</f>
        <v>MOB/DESMOB</v>
      </c>
      <c r="D21" s="376" t="s">
        <v>426</v>
      </c>
      <c r="E21" s="375" t="str">
        <f>VLOOKUP(C21,m_calc_prel,4,FALSE)</f>
        <v>Mobilização e desmobilização de equipamentos</v>
      </c>
      <c r="F21" s="376" t="str">
        <f>VLOOKUP(C21,m_calc_prel,3,FALSE)</f>
        <v>und</v>
      </c>
      <c r="G21" s="377">
        <f>VLOOKUP(C21,m_calc_prel,2,FALSE)</f>
        <v>1</v>
      </c>
      <c r="H21" s="378">
        <f>MOBILIZAÇÃO!F31</f>
        <v>15664.7168028</v>
      </c>
      <c r="I21" s="378">
        <f t="shared" si="0"/>
        <v>19104.689999999999</v>
      </c>
      <c r="J21" s="378">
        <f t="shared" si="1"/>
        <v>15664.71</v>
      </c>
      <c r="K21" s="378">
        <f t="shared" si="2"/>
        <v>19104.689999999999</v>
      </c>
      <c r="L21" s="378"/>
      <c r="M21" s="379">
        <f>K21/$M$93</f>
        <v>1.3323363488000882E-2</v>
      </c>
      <c r="N21" s="606">
        <f>M21+M19</f>
        <v>5.5380865909938959E-2</v>
      </c>
    </row>
    <row r="22" spans="2:17" s="369" customFormat="1" ht="14.4">
      <c r="B22" s="370" t="s">
        <v>430</v>
      </c>
      <c r="C22" s="418"/>
      <c r="D22" s="418"/>
      <c r="E22" s="370" t="s">
        <v>619</v>
      </c>
      <c r="F22" s="370"/>
      <c r="G22" s="371"/>
      <c r="H22" s="372"/>
      <c r="I22" s="372"/>
      <c r="J22" s="373">
        <f>TRUNC(SUM(J23:J27),2)</f>
        <v>211004.24</v>
      </c>
      <c r="K22" s="373">
        <f>TRUNC(SUM(K23:K27),2)</f>
        <v>256514.15</v>
      </c>
      <c r="L22" s="373"/>
      <c r="M22" s="374">
        <f>SUM(M23:M27)</f>
        <v>0.17888964752977315</v>
      </c>
    </row>
    <row r="23" spans="2:17" customFormat="1" ht="50.25" customHeight="1">
      <c r="B23" s="375" t="s">
        <v>431</v>
      </c>
      <c r="C23" s="376" t="str">
        <f>'CPUs SEM DES'!B26</f>
        <v xml:space="preserve"> SICRO 5501700 SDR </v>
      </c>
      <c r="D23" s="376" t="s">
        <v>804</v>
      </c>
      <c r="E23" s="375" t="str">
        <f>VLOOKUP(C23,m_calc_1,4,FALSE)</f>
        <v>Desmatamento, destocamento, limpeza de área e estocagem do material de limpeza com árvores de diâmetro até 0,15 m</v>
      </c>
      <c r="F23" s="376" t="s">
        <v>41</v>
      </c>
      <c r="G23" s="377">
        <f>'MEMORIAL DE CALCULO'!F38</f>
        <v>18720</v>
      </c>
      <c r="H23" s="457">
        <f>'CPUs SEM DES'!J26</f>
        <v>0.52</v>
      </c>
      <c r="I23" s="378">
        <f t="shared" si="0"/>
        <v>0.63</v>
      </c>
      <c r="J23" s="378">
        <f>TRUNC(G23*H23,2)</f>
        <v>9734.4</v>
      </c>
      <c r="K23" s="378">
        <f>TRUNC(G23*I23,2)</f>
        <v>11793.6</v>
      </c>
      <c r="L23" s="378"/>
      <c r="M23" s="379">
        <f>K23/$M$93</f>
        <v>8.2247039670409316E-3</v>
      </c>
      <c r="O23" t="e">
        <f>K22+#REF!</f>
        <v>#REF!</v>
      </c>
      <c r="Q23" s="606">
        <f>M18+M22+M28+M31+M40+M46+M49</f>
        <v>0.58084037859887916</v>
      </c>
    </row>
    <row r="24" spans="2:17" customFormat="1" ht="14.4">
      <c r="B24" s="375" t="s">
        <v>432</v>
      </c>
      <c r="C24" s="376" t="str">
        <f>'CPUs SEM DES'!B43</f>
        <v xml:space="preserve"> SICRO 4011209 SDR </v>
      </c>
      <c r="D24" s="376" t="s">
        <v>804</v>
      </c>
      <c r="E24" s="375" t="str">
        <f>VLOOKUP(C24,m_calc_1,4,FALSE)</f>
        <v>Regularização do subleito</v>
      </c>
      <c r="F24" s="376" t="str">
        <f>F23</f>
        <v>m²</v>
      </c>
      <c r="G24" s="377">
        <f>'MEMORIAL DE CALCULO'!F46</f>
        <v>61776</v>
      </c>
      <c r="H24" s="378">
        <f>'CPUs SEM DES'!J43</f>
        <v>1.0900000000000001</v>
      </c>
      <c r="I24" s="378">
        <f>'CPUs SEM DES'!J62</f>
        <v>1.32</v>
      </c>
      <c r="J24" s="378">
        <f t="shared" ref="J24:J27" si="3">TRUNC(G24*H24,2)</f>
        <v>67335.839999999997</v>
      </c>
      <c r="K24" s="378">
        <f t="shared" ref="K24:K27" si="4">TRUNC(G24*I24,2)</f>
        <v>81544.320000000007</v>
      </c>
      <c r="L24" s="378"/>
      <c r="M24" s="379">
        <f>K24/$M$93</f>
        <v>5.6867953143540158E-2</v>
      </c>
    </row>
    <row r="25" spans="2:17" customFormat="1" ht="19.5" customHeight="1">
      <c r="B25" s="375" t="s">
        <v>433</v>
      </c>
      <c r="C25" s="376" t="str">
        <f>'CPUs SEM DES'!B65</f>
        <v xml:space="preserve"> 5502985 </v>
      </c>
      <c r="D25" s="376" t="s">
        <v>804</v>
      </c>
      <c r="E25" s="375" t="str">
        <f>VLOOKUP(C25,m_calc_1,4,FALSE)</f>
        <v>Limpeza mecanizada da camada vegetal</v>
      </c>
      <c r="F25" s="376" t="str">
        <f>VLOOKUP(C25,m_calc_1,3,FALSE)</f>
        <v>m²</v>
      </c>
      <c r="G25" s="377">
        <f>VLOOKUP(C25,m_calc_1,2,FALSE)</f>
        <v>11793.6</v>
      </c>
      <c r="H25" s="378">
        <f>'CPUs SEM DES'!J65</f>
        <v>0.48</v>
      </c>
      <c r="I25" s="378">
        <f>'CPUs SEM DES'!J80</f>
        <v>0.57999999999999996</v>
      </c>
      <c r="J25" s="378">
        <f t="shared" si="3"/>
        <v>5660.92</v>
      </c>
      <c r="K25" s="378">
        <f t="shared" si="4"/>
        <v>6840.28</v>
      </c>
      <c r="L25" s="378"/>
      <c r="M25" s="379">
        <f>K25/$M$93</f>
        <v>4.7703227217873031E-3</v>
      </c>
    </row>
    <row r="26" spans="2:17" customFormat="1" ht="23.25" customHeight="1">
      <c r="B26" s="375" t="s">
        <v>434</v>
      </c>
      <c r="C26" s="376" t="str">
        <f>'CPUs SEM DES'!B83</f>
        <v xml:space="preserve"> 5502986 </v>
      </c>
      <c r="D26" s="376" t="s">
        <v>804</v>
      </c>
      <c r="E26" s="375" t="str">
        <f>VLOOKUP(C26,m_calc_1,4,FALSE)</f>
        <v>Expurgo de jazida</v>
      </c>
      <c r="F26" s="376" t="str">
        <f>VLOOKUP(C26,m_calc_1,3,FALSE)</f>
        <v>m³</v>
      </c>
      <c r="G26" s="377">
        <f>VLOOKUP(C26,m_calc_1,2,FALSE)</f>
        <v>589.68000000000006</v>
      </c>
      <c r="H26" s="378">
        <f>'CPUs SEM DES'!J83</f>
        <v>2.73</v>
      </c>
      <c r="I26" s="378">
        <f>'CPUs SEM DES'!J98</f>
        <v>3.32</v>
      </c>
      <c r="J26" s="378">
        <f t="shared" si="3"/>
        <v>1609.82</v>
      </c>
      <c r="K26" s="378">
        <f t="shared" si="4"/>
        <v>1957.73</v>
      </c>
      <c r="L26" s="378"/>
      <c r="M26" s="379">
        <f>K26/$M$93</f>
        <v>1.3652955583871797E-3</v>
      </c>
    </row>
    <row r="27" spans="2:17" customFormat="1" ht="32.25" customHeight="1">
      <c r="B27" s="375" t="s">
        <v>435</v>
      </c>
      <c r="C27" s="376" t="str">
        <f>'CPUs SEM DES'!B101</f>
        <v xml:space="preserve"> 4915611 </v>
      </c>
      <c r="D27" s="376" t="s">
        <v>804</v>
      </c>
      <c r="E27" s="375" t="str">
        <f>VLOOKUP(C27,m_calc_1,4,FALSE)</f>
        <v>Recomposição de revestimento primário com material de jazida</v>
      </c>
      <c r="F27" s="376" t="str">
        <f>VLOOKUP(C27,m_calc_1,3,FALSE)</f>
        <v>m³</v>
      </c>
      <c r="G27" s="377">
        <f>VLOOKUP(C27,m_calc_1,2,FALSE)</f>
        <v>11793.6</v>
      </c>
      <c r="H27" s="378">
        <f>'CPUs SEM DES'!J101</f>
        <v>10.74</v>
      </c>
      <c r="I27" s="378">
        <f>'CPUs SEM DES'!J128</f>
        <v>13.09</v>
      </c>
      <c r="J27" s="378">
        <f t="shared" si="3"/>
        <v>126663.26</v>
      </c>
      <c r="K27" s="378">
        <f t="shared" si="4"/>
        <v>154378.22</v>
      </c>
      <c r="L27" s="378"/>
      <c r="M27" s="379">
        <f>K27/$M$93</f>
        <v>0.10766137213901758</v>
      </c>
      <c r="O27" s="170" t="e">
        <f>G27+#REF!</f>
        <v>#REF!</v>
      </c>
      <c r="P27" s="170" t="e">
        <f>0.3*O27</f>
        <v>#REF!</v>
      </c>
    </row>
    <row r="28" spans="2:17" s="369" customFormat="1" ht="14.4">
      <c r="B28" s="370" t="s">
        <v>437</v>
      </c>
      <c r="C28" s="418"/>
      <c r="D28" s="418"/>
      <c r="E28" s="370" t="s">
        <v>233</v>
      </c>
      <c r="F28" s="370"/>
      <c r="G28" s="371"/>
      <c r="H28" s="372"/>
      <c r="I28" s="372"/>
      <c r="J28" s="373">
        <f>TRUNC(SUM(J29:J30),2)</f>
        <v>95498.42</v>
      </c>
      <c r="K28" s="373">
        <f>TRUNC(SUM(K29:K30),2)</f>
        <v>115821.72</v>
      </c>
      <c r="L28" s="373"/>
      <c r="M28" s="374">
        <f>SUM(M29:M30)</f>
        <v>8.07725681686257E-2</v>
      </c>
    </row>
    <row r="29" spans="2:17" customFormat="1" ht="26.4">
      <c r="B29" s="375" t="s">
        <v>438</v>
      </c>
      <c r="C29" s="376" t="str">
        <f>'CPUs SEM DES'!B131</f>
        <v xml:space="preserve"> 5914374 </v>
      </c>
      <c r="D29" s="376" t="s">
        <v>532</v>
      </c>
      <c r="E29" s="375" t="str">
        <f>VLOOKUP(C29,m_calc_1,4,FALSE)</f>
        <v>Transporte com caminhão basculante de 10 m³ - rodovia em revestimento primário</v>
      </c>
      <c r="F29" s="376" t="str">
        <f>'MEMORIAL DE CALCULO'!G79</f>
        <v>t.km</v>
      </c>
      <c r="G29" s="377">
        <f>'MEMORIAL DE CALCULO'!F79</f>
        <v>97141.52</v>
      </c>
      <c r="H29" s="378">
        <f>'CPUs SEM DES'!J131</f>
        <v>0.94</v>
      </c>
      <c r="I29" s="378">
        <f>'CPUs SEM DES'!J142</f>
        <v>1.1399999999999999</v>
      </c>
      <c r="J29" s="378">
        <f>TRUNC(G29*H29,2)</f>
        <v>91313.02</v>
      </c>
      <c r="K29" s="378">
        <f>TRUNC(G29*I29,2)</f>
        <v>110741.33</v>
      </c>
      <c r="L29" s="378"/>
      <c r="M29" s="379">
        <f>K29/$M$93</f>
        <v>7.7229569950345009E-2</v>
      </c>
    </row>
    <row r="30" spans="2:17" customFormat="1" ht="30.75" customHeight="1">
      <c r="B30" s="375" t="s">
        <v>431</v>
      </c>
      <c r="C30" s="610" t="str">
        <f>'CPUs SEM DES'!B145</f>
        <v xml:space="preserve"> 5915467 </v>
      </c>
      <c r="D30" s="376" t="s">
        <v>532</v>
      </c>
      <c r="E30" s="375" t="str">
        <f>'CPUs SEM DES'!D145</f>
        <v>Transporte de água com caminhão tanque de 10.000 l - rodovia em revestimento primário</v>
      </c>
      <c r="F30" s="376" t="str">
        <f>'MEMORIAL DE CALCULO'!G85</f>
        <v>t.km</v>
      </c>
      <c r="G30" s="612">
        <f>'MEMORIAL DE CALCULO'!F85</f>
        <v>2632.3315200000002</v>
      </c>
      <c r="H30" s="378">
        <f>'CPUs SEM DES'!J145</f>
        <v>1.59</v>
      </c>
      <c r="I30" s="378">
        <f>'CPUs SEM DES'!J156</f>
        <v>1.93</v>
      </c>
      <c r="J30" s="378">
        <f>TRUNC(G30*H30,2)</f>
        <v>4185.3999999999996</v>
      </c>
      <c r="K30" s="378">
        <f>TRUNC(G30*I30,2)</f>
        <v>5080.3900000000003</v>
      </c>
      <c r="L30" s="378"/>
      <c r="M30" s="379">
        <f>K30/$M$93</f>
        <v>3.5429982182806847E-3</v>
      </c>
      <c r="O30" s="615" t="e">
        <f>L34+#REF!</f>
        <v>#REF!</v>
      </c>
    </row>
    <row r="31" spans="2:17" s="369" customFormat="1" ht="14.4">
      <c r="B31" s="370" t="s">
        <v>441</v>
      </c>
      <c r="C31" s="418"/>
      <c r="D31" s="418"/>
      <c r="E31" s="370" t="s">
        <v>374</v>
      </c>
      <c r="F31" s="370"/>
      <c r="G31" s="371"/>
      <c r="H31" s="372"/>
      <c r="I31" s="372"/>
      <c r="J31" s="373">
        <f>TRUNC(SUM(J32:J32),2)</f>
        <v>4127.76</v>
      </c>
      <c r="K31" s="373">
        <f>TRUNC(SUM(K32:K32),2)</f>
        <v>4953.3100000000004</v>
      </c>
      <c r="L31" s="373"/>
      <c r="M31" s="374">
        <f>SUM(M32:M32)</f>
        <v>3.4543742713830823E-3</v>
      </c>
    </row>
    <row r="32" spans="2:17" customFormat="1" ht="14.4">
      <c r="B32" s="375" t="s">
        <v>442</v>
      </c>
      <c r="C32" s="376" t="str">
        <f>'CPUs SEM DES'!B159</f>
        <v xml:space="preserve"> COMP. 05 - SADA </v>
      </c>
      <c r="D32" s="376" t="s">
        <v>426</v>
      </c>
      <c r="E32" s="375" t="str">
        <f>VLOOKUP(C32,m_calc_1,4,FALSE)</f>
        <v>Reparação de danos físicos ao meio ambiente</v>
      </c>
      <c r="F32" s="376" t="str">
        <f>VLOOKUP(C32,m_calc_1,3,FALSE)</f>
        <v>m²</v>
      </c>
      <c r="G32" s="377">
        <f>VLOOKUP(C32,m_calc_1,2,FALSE)</f>
        <v>11793.6</v>
      </c>
      <c r="H32" s="378">
        <f>'CPUs SEM DES'!J159</f>
        <v>0.35</v>
      </c>
      <c r="I32" s="378">
        <f>'CPUs SEM DES'!J164</f>
        <v>0.42</v>
      </c>
      <c r="J32" s="378">
        <f>TRUNC(G32*H32,2)</f>
        <v>4127.76</v>
      </c>
      <c r="K32" s="378">
        <f>TRUNC(G32*I32,2)</f>
        <v>4953.3100000000004</v>
      </c>
      <c r="L32" s="378"/>
      <c r="M32" s="379">
        <f>K32/$M$93</f>
        <v>3.4543742713830823E-3</v>
      </c>
    </row>
    <row r="33" spans="1:16" customFormat="1" ht="14.4">
      <c r="B33" s="439"/>
      <c r="C33" s="440"/>
      <c r="D33" s="440"/>
      <c r="E33" s="441"/>
      <c r="F33" s="440"/>
      <c r="G33" s="442"/>
      <c r="H33" s="443"/>
      <c r="I33" s="443"/>
      <c r="J33" s="443"/>
      <c r="K33" s="443"/>
      <c r="L33" s="443" t="s">
        <v>521</v>
      </c>
      <c r="M33" s="379" t="s">
        <v>522</v>
      </c>
      <c r="N33" s="606"/>
      <c r="O33" s="615">
        <f>K22+K28+K31</f>
        <v>377289.18</v>
      </c>
    </row>
    <row r="34" spans="1:16" ht="15.6">
      <c r="B34" s="268"/>
      <c r="C34" s="763" t="str">
        <f>CONCATENATE("TOTAL ", B13," ..............")</f>
        <v>TOTAL Trecho 01: Da BR 343 até o Assentamento Mucambo ..............</v>
      </c>
      <c r="D34" s="763"/>
      <c r="E34" s="763"/>
      <c r="F34" s="763"/>
      <c r="G34" s="763"/>
      <c r="H34" s="763"/>
      <c r="I34" s="763"/>
      <c r="J34" s="763"/>
      <c r="K34" s="764"/>
      <c r="L34" s="383">
        <f>SUM(J31+J28+J22+J18)</f>
        <v>378108.66</v>
      </c>
      <c r="M34" s="383">
        <f>SUM(K31+K28+K22+K18)</f>
        <v>459585.63</v>
      </c>
      <c r="N34" s="100">
        <f>M34/7.5</f>
        <v>61278.084000000003</v>
      </c>
      <c r="O34" s="280">
        <f>O33/7.5</f>
        <v>50305.224000000002</v>
      </c>
    </row>
    <row r="36" spans="1:16" s="137" customFormat="1" ht="15.75" customHeight="1" thickBot="1">
      <c r="A36" s="137">
        <v>2</v>
      </c>
      <c r="B36" s="754" t="str">
        <f>'RESUMO TRECHOS'!B18</f>
        <v>Trecho 02: Da Cruz das Almas até o Recanto</v>
      </c>
      <c r="C36" s="755"/>
      <c r="D36" s="755"/>
      <c r="E36" s="755"/>
      <c r="F36" s="755"/>
      <c r="G36" s="755"/>
      <c r="H36" s="755"/>
      <c r="I36" s="755"/>
      <c r="J36" s="755"/>
      <c r="K36" s="755"/>
      <c r="L36" s="755"/>
      <c r="M36" s="756"/>
      <c r="N36" s="555" t="e">
        <f>#REF!</f>
        <v>#REF!</v>
      </c>
      <c r="O36" s="555"/>
    </row>
    <row r="37" spans="1:16" ht="16.5" customHeight="1" thickBot="1">
      <c r="B37" s="757" t="s">
        <v>995</v>
      </c>
      <c r="C37" s="758"/>
      <c r="D37" s="758"/>
      <c r="E37" s="758"/>
      <c r="F37" s="758"/>
      <c r="G37" s="758"/>
      <c r="H37" s="758"/>
      <c r="I37" s="758"/>
      <c r="J37" s="758"/>
      <c r="K37" s="758"/>
      <c r="L37" s="758"/>
      <c r="M37" s="759"/>
      <c r="N37" s="266" t="s">
        <v>48</v>
      </c>
      <c r="O37" s="217">
        <f>BDI</f>
        <v>0.21959999999999999</v>
      </c>
    </row>
    <row r="38" spans="1:16" ht="15.75" customHeight="1">
      <c r="B38" s="760" t="s">
        <v>815</v>
      </c>
      <c r="C38" s="761"/>
      <c r="D38" s="761"/>
      <c r="E38" s="761"/>
      <c r="F38" s="761"/>
      <c r="G38" s="761"/>
      <c r="H38" s="761"/>
      <c r="I38" s="761"/>
      <c r="J38" s="761"/>
      <c r="K38" s="761"/>
      <c r="L38" s="761"/>
      <c r="M38" s="762"/>
    </row>
    <row r="39" spans="1:16" s="137" customFormat="1" ht="17.399999999999999">
      <c r="B39" s="265"/>
      <c r="C39" s="265"/>
      <c r="D39" s="265"/>
      <c r="E39" s="265"/>
      <c r="F39" s="265"/>
      <c r="G39" s="265"/>
      <c r="H39" s="279"/>
      <c r="I39" s="279"/>
      <c r="J39" s="279"/>
      <c r="K39" s="279"/>
      <c r="L39" s="279"/>
      <c r="M39" s="279"/>
    </row>
    <row r="40" spans="1:16" s="369" customFormat="1" ht="23.25" customHeight="1">
      <c r="B40" s="370" t="s">
        <v>11</v>
      </c>
      <c r="C40" s="418"/>
      <c r="D40" s="418"/>
      <c r="E40" s="370" t="s">
        <v>619</v>
      </c>
      <c r="F40" s="370"/>
      <c r="G40" s="371"/>
      <c r="H40" s="372"/>
      <c r="I40" s="372"/>
      <c r="J40" s="373">
        <f>TRUNC(SUM(J41:J45),2)</f>
        <v>181472.67</v>
      </c>
      <c r="K40" s="373">
        <f>TRUNC(SUM(K41:K45),2)</f>
        <v>220613.14</v>
      </c>
      <c r="L40" s="373"/>
      <c r="M40" s="374">
        <f>SUM(M41:M45)</f>
        <v>0.15385274790898085</v>
      </c>
    </row>
    <row r="41" spans="1:16" customFormat="1" ht="59.25" customHeight="1">
      <c r="B41" s="375" t="s">
        <v>933</v>
      </c>
      <c r="C41" s="376" t="str">
        <f>C23</f>
        <v xml:space="preserve"> SICRO 5501700 SDR </v>
      </c>
      <c r="D41" s="376" t="s">
        <v>532</v>
      </c>
      <c r="E41" s="375" t="str">
        <f>E23</f>
        <v>Desmatamento, destocamento, limpeza de área e estocagem do material de limpeza com árvores de diâmetro até 0,15 m</v>
      </c>
      <c r="F41" s="376" t="str">
        <f>VLOOKUP(C41,m_calc_1,3,FALSE)</f>
        <v>m²</v>
      </c>
      <c r="G41" s="377">
        <f>'MEMORIAL DE CALCULO'!F101</f>
        <v>16100.000000000002</v>
      </c>
      <c r="H41" s="457">
        <f t="shared" ref="H41:I45" si="5">H23</f>
        <v>0.52</v>
      </c>
      <c r="I41" s="378">
        <f t="shared" si="5"/>
        <v>0.63</v>
      </c>
      <c r="J41" s="378">
        <f>TRUNC(G41*H41,2)</f>
        <v>8372</v>
      </c>
      <c r="K41" s="378">
        <f>TRUNC(G41*I41,2)</f>
        <v>10143</v>
      </c>
      <c r="L41" s="378"/>
      <c r="M41" s="379">
        <f>K41/$M$93</f>
        <v>7.0735968947307154E-3</v>
      </c>
      <c r="O41" t="e">
        <f>K40+#REF!</f>
        <v>#REF!</v>
      </c>
    </row>
    <row r="42" spans="1:16" customFormat="1" ht="20.25" customHeight="1">
      <c r="B42" s="375" t="s">
        <v>934</v>
      </c>
      <c r="C42" s="376" t="str">
        <f>C24</f>
        <v xml:space="preserve"> SICRO 4011209 SDR </v>
      </c>
      <c r="D42" s="376" t="s">
        <v>804</v>
      </c>
      <c r="E42" s="375" t="str">
        <f t="shared" ref="E42:E45" si="6">E24</f>
        <v>Regularização do subleito</v>
      </c>
      <c r="F42" s="376" t="str">
        <f>F41</f>
        <v>m²</v>
      </c>
      <c r="G42" s="377">
        <f>'MEMORIAL DE CALCULO'!F109</f>
        <v>53130</v>
      </c>
      <c r="H42" s="457">
        <f t="shared" si="5"/>
        <v>1.0900000000000001</v>
      </c>
      <c r="I42" s="378">
        <f t="shared" si="5"/>
        <v>1.32</v>
      </c>
      <c r="J42" s="378">
        <f t="shared" ref="J42:J45" si="7">TRUNC(G42*H42,2)</f>
        <v>57911.7</v>
      </c>
      <c r="K42" s="378">
        <f t="shared" ref="K42:K45" si="8">TRUNC(G42*I42,2)</f>
        <v>70131.600000000006</v>
      </c>
      <c r="L42" s="378"/>
      <c r="M42" s="379">
        <f>K42/$M$93</f>
        <v>4.8908869957852381E-2</v>
      </c>
    </row>
    <row r="43" spans="1:16" customFormat="1" ht="26.25" customHeight="1">
      <c r="B43" s="375" t="s">
        <v>935</v>
      </c>
      <c r="C43" s="376" t="str">
        <f>C25</f>
        <v xml:space="preserve"> 5502985 </v>
      </c>
      <c r="D43" s="376" t="s">
        <v>804</v>
      </c>
      <c r="E43" s="375" t="str">
        <f t="shared" si="6"/>
        <v>Limpeza mecanizada da camada vegetal</v>
      </c>
      <c r="F43" s="376" t="str">
        <f>VLOOKUP(C43,m_calc_1,3,FALSE)</f>
        <v>m²</v>
      </c>
      <c r="G43" s="377">
        <f>'MEMORIAL DE CALCULO'!F122</f>
        <v>10143</v>
      </c>
      <c r="H43" s="457">
        <f t="shared" si="5"/>
        <v>0.48</v>
      </c>
      <c r="I43" s="378">
        <f t="shared" si="5"/>
        <v>0.57999999999999996</v>
      </c>
      <c r="J43" s="378">
        <f t="shared" si="7"/>
        <v>4868.6400000000003</v>
      </c>
      <c r="K43" s="378">
        <f t="shared" si="8"/>
        <v>5882.94</v>
      </c>
      <c r="L43" s="378"/>
      <c r="M43" s="379">
        <f>K43/$M$93</f>
        <v>4.1026861989438149E-3</v>
      </c>
    </row>
    <row r="44" spans="1:16" customFormat="1" ht="21" customHeight="1">
      <c r="B44" s="375" t="s">
        <v>936</v>
      </c>
      <c r="C44" s="376" t="str">
        <f>C26</f>
        <v xml:space="preserve"> 5502986 </v>
      </c>
      <c r="D44" s="376" t="s">
        <v>804</v>
      </c>
      <c r="E44" s="375" t="str">
        <f t="shared" si="6"/>
        <v>Expurgo de jazida</v>
      </c>
      <c r="F44" s="376" t="str">
        <f>VLOOKUP(C44,m_calc_1,3,FALSE)</f>
        <v>m³</v>
      </c>
      <c r="G44" s="377">
        <f>'MEMORIAL DE CALCULO'!F127</f>
        <v>507.15000000000003</v>
      </c>
      <c r="H44" s="457">
        <f t="shared" si="5"/>
        <v>2.73</v>
      </c>
      <c r="I44" s="378">
        <f t="shared" si="5"/>
        <v>3.32</v>
      </c>
      <c r="J44" s="378">
        <f t="shared" si="7"/>
        <v>1384.51</v>
      </c>
      <c r="K44" s="378">
        <f t="shared" si="8"/>
        <v>1683.73</v>
      </c>
      <c r="L44" s="378"/>
      <c r="M44" s="379">
        <f>K44/$M$93</f>
        <v>1.174211505428862E-3</v>
      </c>
    </row>
    <row r="45" spans="1:16" customFormat="1" ht="33" customHeight="1">
      <c r="B45" s="375" t="s">
        <v>937</v>
      </c>
      <c r="C45" s="376" t="str">
        <f>C27</f>
        <v xml:space="preserve"> 4915611 </v>
      </c>
      <c r="D45" s="376" t="s">
        <v>804</v>
      </c>
      <c r="E45" s="375" t="str">
        <f t="shared" si="6"/>
        <v>Recomposição de revestimento primário com material de jazida</v>
      </c>
      <c r="F45" s="376" t="str">
        <f>VLOOKUP(C45,m_calc_1,3,FALSE)</f>
        <v>m³</v>
      </c>
      <c r="G45" s="377">
        <f>'MEMORIAL DE CALCULO'!F134</f>
        <v>10143</v>
      </c>
      <c r="H45" s="457">
        <f t="shared" si="5"/>
        <v>10.74</v>
      </c>
      <c r="I45" s="378">
        <f t="shared" si="5"/>
        <v>13.09</v>
      </c>
      <c r="J45" s="378">
        <f t="shared" si="7"/>
        <v>108935.82</v>
      </c>
      <c r="K45" s="378">
        <f t="shared" si="8"/>
        <v>132771.87</v>
      </c>
      <c r="L45" s="378"/>
      <c r="M45" s="379">
        <f>K45/$M$93</f>
        <v>9.2593383352025063E-2</v>
      </c>
      <c r="O45" s="170" t="e">
        <f>G45+#REF!</f>
        <v>#REF!</v>
      </c>
      <c r="P45" s="170" t="e">
        <f>0.3*O45</f>
        <v>#REF!</v>
      </c>
    </row>
    <row r="46" spans="1:16" s="369" customFormat="1" ht="14.4">
      <c r="B46" s="370" t="s">
        <v>13</v>
      </c>
      <c r="C46" s="418"/>
      <c r="D46" s="418"/>
      <c r="E46" s="370" t="s">
        <v>233</v>
      </c>
      <c r="F46" s="370"/>
      <c r="G46" s="371"/>
      <c r="H46" s="372"/>
      <c r="I46" s="372"/>
      <c r="J46" s="373">
        <f>TRUNC(SUM(J47:J48),2)</f>
        <v>122380.73</v>
      </c>
      <c r="K46" s="373">
        <f>TRUNC(SUM(K47:K48),2)</f>
        <v>148422.1</v>
      </c>
      <c r="L46" s="373"/>
      <c r="M46" s="374">
        <f>SUM(M47:M48)</f>
        <v>0.10350765115541868</v>
      </c>
    </row>
    <row r="47" spans="1:16" customFormat="1" ht="26.4">
      <c r="B47" s="375" t="s">
        <v>938</v>
      </c>
      <c r="C47" s="376" t="str">
        <f>C29</f>
        <v xml:space="preserve"> 5914374 </v>
      </c>
      <c r="D47" s="376" t="s">
        <v>532</v>
      </c>
      <c r="E47" s="375" t="str">
        <f>E29</f>
        <v>Transporte com caminhão basculante de 10 m³ - rodovia em revestimento primário</v>
      </c>
      <c r="F47" s="376" t="str">
        <f>F29</f>
        <v>t.km</v>
      </c>
      <c r="G47" s="377">
        <f>'MEMORIAL DE CALCULO'!F142</f>
        <v>127282.48</v>
      </c>
      <c r="H47" s="378">
        <f>H29</f>
        <v>0.94</v>
      </c>
      <c r="I47" s="378">
        <f>I29</f>
        <v>1.1399999999999999</v>
      </c>
      <c r="J47" s="378">
        <f>TRUNC(G47*H47,2)</f>
        <v>119645.53</v>
      </c>
      <c r="K47" s="378">
        <f>TRUNC(G47*I47,2)</f>
        <v>145102.01999999999</v>
      </c>
      <c r="L47" s="378"/>
      <c r="M47" s="379">
        <f>K47/$M$93</f>
        <v>0.10119227034320755</v>
      </c>
    </row>
    <row r="48" spans="1:16" customFormat="1" ht="30.75" customHeight="1">
      <c r="B48" s="375" t="s">
        <v>939</v>
      </c>
      <c r="C48" s="610">
        <v>5915467</v>
      </c>
      <c r="D48" s="376" t="s">
        <v>532</v>
      </c>
      <c r="E48" s="375" t="str">
        <f>E30</f>
        <v>Transporte de água com caminhão tanque de 10.000 l - rodovia em revestimento primário</v>
      </c>
      <c r="F48" s="376" t="str">
        <f>F30</f>
        <v>t.km</v>
      </c>
      <c r="G48" s="612">
        <f>'MEMORIAL DE CALCULO'!F148</f>
        <v>1720.2528000000002</v>
      </c>
      <c r="H48" s="378">
        <f>H30</f>
        <v>1.59</v>
      </c>
      <c r="I48" s="378">
        <f>I30</f>
        <v>1.93</v>
      </c>
      <c r="J48" s="378">
        <f>TRUNC(G48*H48,2)</f>
        <v>2735.2</v>
      </c>
      <c r="K48" s="378">
        <f>TRUNC(G48*I48,2)</f>
        <v>3320.08</v>
      </c>
      <c r="L48" s="378"/>
      <c r="M48" s="379">
        <f>K48/$M$93</f>
        <v>2.3153808122111362E-3</v>
      </c>
      <c r="O48" s="615" t="e">
        <f>L52+#REF!</f>
        <v>#REF!</v>
      </c>
    </row>
    <row r="49" spans="1:15" s="369" customFormat="1" ht="14.4">
      <c r="B49" s="370" t="s">
        <v>940</v>
      </c>
      <c r="C49" s="418"/>
      <c r="D49" s="418"/>
      <c r="E49" s="370" t="s">
        <v>374</v>
      </c>
      <c r="F49" s="370"/>
      <c r="G49" s="371"/>
      <c r="H49" s="372"/>
      <c r="I49" s="372"/>
      <c r="J49" s="373">
        <f>TRUNC(SUM(J50:J50),2)</f>
        <v>3550.05</v>
      </c>
      <c r="K49" s="373">
        <f>TRUNC(SUM(K50:K50),2)</f>
        <v>4260.0600000000004</v>
      </c>
      <c r="L49" s="373"/>
      <c r="M49" s="374">
        <f>SUM(M50:M50)</f>
        <v>2.970910695786901E-3</v>
      </c>
    </row>
    <row r="50" spans="1:15" customFormat="1" ht="14.4">
      <c r="B50" s="375" t="s">
        <v>941</v>
      </c>
      <c r="C50" s="376" t="str">
        <f>C32</f>
        <v xml:space="preserve"> COMP. 05 - SADA </v>
      </c>
      <c r="D50" s="376" t="s">
        <v>426</v>
      </c>
      <c r="E50" s="375" t="str">
        <f>VLOOKUP(C50,m_calc_1,4,FALSE)</f>
        <v>Reparação de danos físicos ao meio ambiente</v>
      </c>
      <c r="F50" s="376" t="str">
        <f>VLOOKUP(C50,m_calc_1,3,FALSE)</f>
        <v>m²</v>
      </c>
      <c r="G50" s="377">
        <f>'MEMORIAL DE CALCULO'!F152</f>
        <v>10143</v>
      </c>
      <c r="H50" s="378">
        <f>H32</f>
        <v>0.35</v>
      </c>
      <c r="I50" s="378">
        <f>I32</f>
        <v>0.42</v>
      </c>
      <c r="J50" s="378">
        <f>TRUNC(G50*H50,2)</f>
        <v>3550.05</v>
      </c>
      <c r="K50" s="378">
        <f>TRUNC(G50*I50,2)</f>
        <v>4260.0600000000004</v>
      </c>
      <c r="L50" s="378"/>
      <c r="M50" s="379">
        <f>K50/$M$93</f>
        <v>2.970910695786901E-3</v>
      </c>
    </row>
    <row r="51" spans="1:15" customFormat="1" ht="14.4">
      <c r="B51" s="439"/>
      <c r="C51" s="440"/>
      <c r="D51" s="440"/>
      <c r="E51" s="441"/>
      <c r="F51" s="440"/>
      <c r="G51" s="442"/>
      <c r="H51" s="443"/>
      <c r="I51" s="443"/>
      <c r="J51" s="443"/>
      <c r="K51" s="443"/>
      <c r="L51" s="443" t="s">
        <v>521</v>
      </c>
      <c r="M51" s="379" t="s">
        <v>522</v>
      </c>
      <c r="N51" s="606"/>
    </row>
    <row r="52" spans="1:15" ht="15.6">
      <c r="B52" s="268"/>
      <c r="C52" s="763" t="str">
        <f>CONCATENATE("TOTAL ", B36," ..............")</f>
        <v>TOTAL Trecho 02: Da Cruz das Almas até o Recanto ..............</v>
      </c>
      <c r="D52" s="763"/>
      <c r="E52" s="763"/>
      <c r="F52" s="763"/>
      <c r="G52" s="763"/>
      <c r="H52" s="763"/>
      <c r="I52" s="763"/>
      <c r="J52" s="763"/>
      <c r="K52" s="764"/>
      <c r="L52" s="383">
        <f>SUM(J40+J46+J49)</f>
        <v>307403.45</v>
      </c>
      <c r="M52" s="383">
        <f>SUM(K40+K46+K49)</f>
        <v>373295.3</v>
      </c>
      <c r="N52" s="100"/>
      <c r="O52" s="280"/>
    </row>
    <row r="53" spans="1:15" ht="15.6">
      <c r="B53" s="116"/>
      <c r="C53" s="682"/>
      <c r="D53" s="682"/>
      <c r="E53" s="682"/>
      <c r="F53" s="682"/>
      <c r="G53" s="682"/>
      <c r="H53" s="682"/>
      <c r="I53" s="682"/>
      <c r="J53" s="682"/>
      <c r="K53" s="682"/>
      <c r="L53" s="682"/>
      <c r="M53" s="682"/>
      <c r="N53" s="100"/>
      <c r="O53" s="280"/>
    </row>
    <row r="54" spans="1:15" ht="15.6">
      <c r="B54" s="116"/>
      <c r="C54" s="682"/>
      <c r="D54" s="682"/>
      <c r="E54" s="682"/>
      <c r="F54" s="682"/>
      <c r="G54" s="682"/>
      <c r="H54" s="682"/>
      <c r="I54" s="682"/>
      <c r="J54" s="682"/>
      <c r="K54" s="682"/>
      <c r="L54" s="682"/>
      <c r="M54" s="682"/>
      <c r="N54" s="100"/>
      <c r="O54" s="280"/>
    </row>
    <row r="55" spans="1:15">
      <c r="N55" s="280">
        <f>M52/2.5</f>
        <v>149318.12</v>
      </c>
    </row>
    <row r="56" spans="1:15" s="137" customFormat="1" ht="15.75" customHeight="1" thickBot="1">
      <c r="A56" s="137">
        <v>3</v>
      </c>
      <c r="B56" s="754" t="str">
        <f>'RESUMO TRECHOS'!B19</f>
        <v>Trecho 03: De Angical até o Riachão</v>
      </c>
      <c r="C56" s="755"/>
      <c r="D56" s="755"/>
      <c r="E56" s="755"/>
      <c r="F56" s="755"/>
      <c r="G56" s="755"/>
      <c r="H56" s="755"/>
      <c r="I56" s="755"/>
      <c r="J56" s="755"/>
      <c r="K56" s="755"/>
      <c r="L56" s="755"/>
      <c r="M56" s="756"/>
      <c r="N56" s="555" t="e">
        <f>#REF!</f>
        <v>#REF!</v>
      </c>
      <c r="O56" s="555"/>
    </row>
    <row r="57" spans="1:15" ht="16.5" customHeight="1" thickBot="1">
      <c r="B57" s="757" t="s">
        <v>996</v>
      </c>
      <c r="C57" s="758"/>
      <c r="D57" s="758"/>
      <c r="E57" s="758"/>
      <c r="F57" s="758"/>
      <c r="G57" s="758"/>
      <c r="H57" s="758"/>
      <c r="I57" s="758"/>
      <c r="J57" s="758"/>
      <c r="K57" s="758"/>
      <c r="L57" s="758"/>
      <c r="M57" s="759"/>
      <c r="N57" s="266" t="s">
        <v>48</v>
      </c>
      <c r="O57" s="217">
        <f>BDI</f>
        <v>0.21959999999999999</v>
      </c>
    </row>
    <row r="58" spans="1:15" ht="15.75" customHeight="1">
      <c r="B58" s="760" t="s">
        <v>815</v>
      </c>
      <c r="C58" s="761"/>
      <c r="D58" s="761"/>
      <c r="E58" s="761"/>
      <c r="F58" s="761"/>
      <c r="G58" s="761"/>
      <c r="H58" s="761"/>
      <c r="I58" s="761"/>
      <c r="J58" s="761"/>
      <c r="K58" s="761"/>
      <c r="L58" s="761"/>
      <c r="M58" s="762"/>
    </row>
    <row r="59" spans="1:15" s="137" customFormat="1" ht="17.399999999999999">
      <c r="B59" s="265"/>
      <c r="C59" s="265"/>
      <c r="D59" s="265"/>
      <c r="E59" s="265"/>
      <c r="F59" s="265"/>
      <c r="G59" s="265"/>
      <c r="H59" s="279"/>
      <c r="I59" s="279"/>
      <c r="J59" s="279"/>
      <c r="K59" s="279"/>
      <c r="L59" s="279"/>
      <c r="M59" s="279"/>
    </row>
    <row r="60" spans="1:15" s="369" customFormat="1" ht="23.25" customHeight="1">
      <c r="B60" s="370" t="s">
        <v>37</v>
      </c>
      <c r="C60" s="418"/>
      <c r="D60" s="418"/>
      <c r="E60" s="370" t="s">
        <v>619</v>
      </c>
      <c r="F60" s="370"/>
      <c r="G60" s="371"/>
      <c r="H60" s="372"/>
      <c r="I60" s="372"/>
      <c r="J60" s="373">
        <f>TRUNC(SUM(J61:J65),2)</f>
        <v>225431.9</v>
      </c>
      <c r="K60" s="373">
        <f>TRUNC(SUM(K61:K65),2)</f>
        <v>274053.59999999998</v>
      </c>
      <c r="L60" s="373"/>
      <c r="M60" s="374">
        <f>SUM(M61:M65)</f>
        <v>0.19112143290444383</v>
      </c>
    </row>
    <row r="61" spans="1:15" customFormat="1" ht="59.25" customHeight="1">
      <c r="B61" s="375" t="s">
        <v>942</v>
      </c>
      <c r="C61" s="376" t="str">
        <f>C41</f>
        <v xml:space="preserve"> SICRO 5501700 SDR </v>
      </c>
      <c r="D61" s="376" t="s">
        <v>532</v>
      </c>
      <c r="E61" s="375" t="str">
        <f>E41</f>
        <v>Desmatamento, destocamento, limpeza de área e estocagem do material de limpeza com árvores de diâmetro até 0,15 m</v>
      </c>
      <c r="F61" s="376" t="str">
        <f>VLOOKUP(C61,m_calc_1,3,FALSE)</f>
        <v>m²</v>
      </c>
      <c r="G61" s="377">
        <f>'MEMORIAL DE CALCULO'!F163</f>
        <v>20000</v>
      </c>
      <c r="H61" s="457">
        <f>H41</f>
        <v>0.52</v>
      </c>
      <c r="I61" s="378">
        <f>I41</f>
        <v>0.63</v>
      </c>
      <c r="J61" s="378">
        <f>TRUNC(G61*H61,2)</f>
        <v>10400</v>
      </c>
      <c r="K61" s="378">
        <f>TRUNC(G61*I61,2)</f>
        <v>12600</v>
      </c>
      <c r="L61" s="378"/>
      <c r="M61" s="379">
        <f t="shared" ref="M61:M65" si="9">K61/$M$93</f>
        <v>8.7870768878642435E-3</v>
      </c>
      <c r="O61" t="e">
        <f>K60+#REF!</f>
        <v>#REF!</v>
      </c>
    </row>
    <row r="62" spans="1:15" customFormat="1" ht="20.25" customHeight="1">
      <c r="B62" s="375" t="s">
        <v>943</v>
      </c>
      <c r="C62" s="376" t="str">
        <f>C42</f>
        <v xml:space="preserve"> SICRO 4011209 SDR </v>
      </c>
      <c r="D62" s="376" t="s">
        <v>804</v>
      </c>
      <c r="E62" s="375" t="str">
        <f>E42</f>
        <v>Regularização do subleito</v>
      </c>
      <c r="F62" s="376" t="str">
        <f>F42</f>
        <v>m²</v>
      </c>
      <c r="G62" s="377">
        <f>'MEMORIAL DE CALCULO'!F171</f>
        <v>66000</v>
      </c>
      <c r="H62" s="378">
        <f>H42</f>
        <v>1.0900000000000001</v>
      </c>
      <c r="I62" s="378">
        <f t="shared" ref="I62:I65" si="10">I42</f>
        <v>1.32</v>
      </c>
      <c r="J62" s="378">
        <f t="shared" ref="J62:J65" si="11">TRUNC(G62*H62,2)</f>
        <v>71940</v>
      </c>
      <c r="K62" s="378">
        <f t="shared" ref="K62:K65" si="12">TRUNC(G62*I62,2)</f>
        <v>87120</v>
      </c>
      <c r="L62" s="378"/>
      <c r="M62" s="379">
        <f t="shared" si="9"/>
        <v>6.0756360196089911E-2</v>
      </c>
    </row>
    <row r="63" spans="1:15" customFormat="1" ht="26.25" customHeight="1">
      <c r="B63" s="375" t="s">
        <v>944</v>
      </c>
      <c r="C63" s="376" t="str">
        <f>C43</f>
        <v xml:space="preserve"> 5502985 </v>
      </c>
      <c r="D63" s="376" t="s">
        <v>804</v>
      </c>
      <c r="E63" s="375" t="str">
        <f>E43</f>
        <v>Limpeza mecanizada da camada vegetal</v>
      </c>
      <c r="F63" s="376" t="str">
        <f>VLOOKUP(C63,m_calc_1,3,FALSE)</f>
        <v>m²</v>
      </c>
      <c r="G63" s="377">
        <f>'MEMORIAL DE CALCULO'!F184</f>
        <v>12600</v>
      </c>
      <c r="H63" s="378">
        <f>H43</f>
        <v>0.48</v>
      </c>
      <c r="I63" s="378">
        <f t="shared" si="10"/>
        <v>0.57999999999999996</v>
      </c>
      <c r="J63" s="378">
        <f t="shared" si="11"/>
        <v>6048</v>
      </c>
      <c r="K63" s="378">
        <f t="shared" si="12"/>
        <v>7308</v>
      </c>
      <c r="L63" s="378"/>
      <c r="M63" s="379">
        <f t="shared" si="9"/>
        <v>5.0965045949612608E-3</v>
      </c>
    </row>
    <row r="64" spans="1:15" customFormat="1" ht="21" customHeight="1">
      <c r="B64" s="375" t="s">
        <v>945</v>
      </c>
      <c r="C64" s="376" t="str">
        <f>C44</f>
        <v xml:space="preserve"> 5502986 </v>
      </c>
      <c r="D64" s="376" t="s">
        <v>804</v>
      </c>
      <c r="E64" s="375" t="str">
        <f>E44</f>
        <v>Expurgo de jazida</v>
      </c>
      <c r="F64" s="376" t="str">
        <f>VLOOKUP(C64,m_calc_1,3,FALSE)</f>
        <v>m³</v>
      </c>
      <c r="G64" s="377">
        <f>'MEMORIAL DE CALCULO'!F189</f>
        <v>630</v>
      </c>
      <c r="H64" s="378">
        <f>H44</f>
        <v>2.73</v>
      </c>
      <c r="I64" s="378">
        <f t="shared" si="10"/>
        <v>3.32</v>
      </c>
      <c r="J64" s="378">
        <f t="shared" si="11"/>
        <v>1719.9</v>
      </c>
      <c r="K64" s="378">
        <f t="shared" si="12"/>
        <v>2091.6</v>
      </c>
      <c r="L64" s="378"/>
      <c r="M64" s="379">
        <f t="shared" si="9"/>
        <v>1.4586547633854642E-3</v>
      </c>
    </row>
    <row r="65" spans="1:16" customFormat="1" ht="33" customHeight="1">
      <c r="B65" s="375" t="s">
        <v>946</v>
      </c>
      <c r="C65" s="376" t="str">
        <f>C45</f>
        <v xml:space="preserve"> 4915611 </v>
      </c>
      <c r="D65" s="376" t="s">
        <v>804</v>
      </c>
      <c r="E65" s="375" t="str">
        <f>E45</f>
        <v>Recomposição de revestimento primário com material de jazida</v>
      </c>
      <c r="F65" s="376" t="str">
        <f>VLOOKUP(C65,m_calc_1,3,FALSE)</f>
        <v>m³</v>
      </c>
      <c r="G65" s="377">
        <f>'MEMORIAL DE CALCULO'!F196</f>
        <v>12600</v>
      </c>
      <c r="H65" s="378">
        <f>H45</f>
        <v>10.74</v>
      </c>
      <c r="I65" s="378">
        <f t="shared" si="10"/>
        <v>13.09</v>
      </c>
      <c r="J65" s="378">
        <f t="shared" si="11"/>
        <v>135324</v>
      </c>
      <c r="K65" s="378">
        <f t="shared" si="12"/>
        <v>164934</v>
      </c>
      <c r="L65" s="378"/>
      <c r="M65" s="379">
        <f t="shared" si="9"/>
        <v>0.11502283646214294</v>
      </c>
      <c r="O65" s="170" t="e">
        <f>G65+#REF!</f>
        <v>#REF!</v>
      </c>
      <c r="P65" s="170" t="e">
        <f>0.3*O65</f>
        <v>#REF!</v>
      </c>
    </row>
    <row r="66" spans="1:16" s="369" customFormat="1" ht="14.4">
      <c r="B66" s="370" t="s">
        <v>39</v>
      </c>
      <c r="C66" s="418"/>
      <c r="D66" s="418"/>
      <c r="E66" s="370" t="s">
        <v>233</v>
      </c>
      <c r="F66" s="370"/>
      <c r="G66" s="371"/>
      <c r="H66" s="372"/>
      <c r="I66" s="372"/>
      <c r="J66" s="373">
        <f>TRUNC(SUM(J67:J68),2)</f>
        <v>112562.34</v>
      </c>
      <c r="K66" s="373">
        <f>TRUNC(SUM(K67:K68),2)</f>
        <v>136518.47</v>
      </c>
      <c r="L66" s="373"/>
      <c r="M66" s="374">
        <f>SUM(M67:M68)</f>
        <v>9.5206213690760946E-2</v>
      </c>
    </row>
    <row r="67" spans="1:16" customFormat="1" ht="26.4">
      <c r="B67" s="375" t="s">
        <v>947</v>
      </c>
      <c r="C67" s="376" t="str">
        <f>C47</f>
        <v xml:space="preserve"> 5914374 </v>
      </c>
      <c r="D67" s="376" t="s">
        <v>532</v>
      </c>
      <c r="E67" s="375" t="str">
        <f>E47</f>
        <v>Transporte com caminhão basculante de 10 m³ - rodovia em revestimento primário</v>
      </c>
      <c r="F67" s="376" t="str">
        <f>F47</f>
        <v>t.km</v>
      </c>
      <c r="G67" s="377">
        <f>'MEMORIAL DE CALCULO'!F204</f>
        <v>113097.60000000001</v>
      </c>
      <c r="H67" s="378">
        <f>H47</f>
        <v>0.94</v>
      </c>
      <c r="I67" s="378">
        <f>I47</f>
        <v>1.1399999999999999</v>
      </c>
      <c r="J67" s="378">
        <f>TRUNC(G67*H67,2)</f>
        <v>106311.74</v>
      </c>
      <c r="K67" s="378">
        <f>TRUNC(G67*I67,2)</f>
        <v>128931.26</v>
      </c>
      <c r="L67" s="378"/>
      <c r="M67" s="379">
        <f t="shared" ref="M67:M68" si="13">K67/$M$93</f>
        <v>8.9914991656286941E-2</v>
      </c>
    </row>
    <row r="68" spans="1:16" customFormat="1" ht="30.75" customHeight="1">
      <c r="B68" s="375" t="s">
        <v>948</v>
      </c>
      <c r="C68" s="610">
        <f>C48</f>
        <v>5915467</v>
      </c>
      <c r="D68" s="376" t="s">
        <v>532</v>
      </c>
      <c r="E68" s="375" t="str">
        <f>E48</f>
        <v>Transporte de água com caminhão tanque de 10.000 l - rodovia em revestimento primário</v>
      </c>
      <c r="F68" s="376" t="str">
        <f>F48</f>
        <v>t.km</v>
      </c>
      <c r="G68" s="612">
        <f>'MEMORIAL DE CALCULO'!F210</f>
        <v>3931.2</v>
      </c>
      <c r="H68" s="378">
        <f>H48</f>
        <v>1.59</v>
      </c>
      <c r="I68" s="378">
        <f>I48</f>
        <v>1.93</v>
      </c>
      <c r="J68" s="378">
        <f>TRUNC(G68*H68,2)</f>
        <v>6250.6</v>
      </c>
      <c r="K68" s="378">
        <f>TRUNC(G68*I68,2)</f>
        <v>7587.21</v>
      </c>
      <c r="L68" s="378"/>
      <c r="M68" s="379">
        <f t="shared" si="13"/>
        <v>5.2912220344740052E-3</v>
      </c>
      <c r="O68" s="615" t="e">
        <f>L72+#REF!</f>
        <v>#REF!</v>
      </c>
    </row>
    <row r="69" spans="1:16" s="369" customFormat="1" ht="14.4">
      <c r="B69" s="370" t="s">
        <v>42</v>
      </c>
      <c r="C69" s="418"/>
      <c r="D69" s="418"/>
      <c r="E69" s="370" t="s">
        <v>374</v>
      </c>
      <c r="F69" s="370"/>
      <c r="G69" s="371"/>
      <c r="H69" s="372"/>
      <c r="I69" s="372"/>
      <c r="J69" s="373">
        <f>TRUNC(SUM(J70:J70),2)</f>
        <v>4410</v>
      </c>
      <c r="K69" s="373">
        <f>TRUNC(SUM(K70:K70),2)</f>
        <v>5292</v>
      </c>
      <c r="L69" s="373"/>
      <c r="M69" s="374">
        <f>SUM(M70:M70)</f>
        <v>3.6905722929029823E-3</v>
      </c>
    </row>
    <row r="70" spans="1:16" customFormat="1" ht="14.4">
      <c r="B70" s="375" t="s">
        <v>949</v>
      </c>
      <c r="C70" s="376" t="str">
        <f>C50</f>
        <v xml:space="preserve"> COMP. 05 - SADA </v>
      </c>
      <c r="D70" s="376" t="s">
        <v>426</v>
      </c>
      <c r="E70" s="375" t="str">
        <f>VLOOKUP(C70,m_calc_1,4,FALSE)</f>
        <v>Reparação de danos físicos ao meio ambiente</v>
      </c>
      <c r="F70" s="376" t="str">
        <f>VLOOKUP(C70,m_calc_1,3,FALSE)</f>
        <v>m²</v>
      </c>
      <c r="G70" s="377">
        <f>'MEMORIAL DE CALCULO'!F214</f>
        <v>12600</v>
      </c>
      <c r="H70" s="378">
        <f>H50</f>
        <v>0.35</v>
      </c>
      <c r="I70" s="378">
        <f>I50</f>
        <v>0.42</v>
      </c>
      <c r="J70" s="378">
        <f>TRUNC(G70*H70,2)</f>
        <v>4410</v>
      </c>
      <c r="K70" s="378">
        <f>TRUNC(G70*I70,2)</f>
        <v>5292</v>
      </c>
      <c r="L70" s="378"/>
      <c r="M70" s="379">
        <f t="shared" ref="M70" si="14">K70/$M$93</f>
        <v>3.6905722929029823E-3</v>
      </c>
    </row>
    <row r="71" spans="1:16" customFormat="1" ht="14.4">
      <c r="B71" s="439"/>
      <c r="C71" s="440"/>
      <c r="D71" s="440"/>
      <c r="E71" s="441"/>
      <c r="F71" s="440"/>
      <c r="G71" s="442"/>
      <c r="H71" s="443"/>
      <c r="I71" s="443"/>
      <c r="J71" s="443"/>
      <c r="K71" s="443"/>
      <c r="L71" s="443" t="s">
        <v>521</v>
      </c>
      <c r="M71" s="379" t="s">
        <v>522</v>
      </c>
      <c r="N71" s="606"/>
    </row>
    <row r="72" spans="1:16" ht="15.6">
      <c r="B72" s="268"/>
      <c r="C72" s="763" t="str">
        <f>CONCATENATE("TOTAL ", B56," ..............")</f>
        <v>TOTAL Trecho 03: De Angical até o Riachão ..............</v>
      </c>
      <c r="D72" s="763"/>
      <c r="E72" s="763"/>
      <c r="F72" s="763"/>
      <c r="G72" s="763"/>
      <c r="H72" s="763"/>
      <c r="I72" s="763"/>
      <c r="J72" s="763"/>
      <c r="K72" s="764"/>
      <c r="L72" s="383">
        <f>SUM(J60+J66+J69)</f>
        <v>342404.24</v>
      </c>
      <c r="M72" s="383">
        <f>SUM(K60+K66+K69)</f>
        <v>415864.06999999995</v>
      </c>
      <c r="N72" s="100"/>
      <c r="O72" s="280"/>
    </row>
    <row r="73" spans="1:16" s="137" customFormat="1" ht="15.75" customHeight="1" thickBot="1">
      <c r="A73" s="137">
        <v>4</v>
      </c>
      <c r="B73" s="754" t="str">
        <f>'RESUMO TRECHOS'!B20</f>
        <v>Trecho 04: Extrema com Amarante até o povoado Recreio</v>
      </c>
      <c r="C73" s="755"/>
      <c r="D73" s="755"/>
      <c r="E73" s="755"/>
      <c r="F73" s="755"/>
      <c r="G73" s="755"/>
      <c r="H73" s="755"/>
      <c r="I73" s="755"/>
      <c r="J73" s="755"/>
      <c r="K73" s="755"/>
      <c r="L73" s="755"/>
      <c r="M73" s="756"/>
      <c r="N73" s="555" t="e">
        <f>#REF!</f>
        <v>#REF!</v>
      </c>
      <c r="O73" s="555"/>
    </row>
    <row r="74" spans="1:16" ht="16.5" customHeight="1" thickBot="1">
      <c r="B74" s="757" t="s">
        <v>997</v>
      </c>
      <c r="C74" s="758"/>
      <c r="D74" s="758"/>
      <c r="E74" s="758"/>
      <c r="F74" s="758"/>
      <c r="G74" s="758"/>
      <c r="H74" s="758"/>
      <c r="I74" s="758"/>
      <c r="J74" s="758"/>
      <c r="K74" s="758"/>
      <c r="L74" s="758"/>
      <c r="M74" s="759"/>
      <c r="N74" s="266" t="s">
        <v>48</v>
      </c>
      <c r="O74" s="217">
        <f>BDI</f>
        <v>0.21959999999999999</v>
      </c>
    </row>
    <row r="75" spans="1:16" ht="15.75" customHeight="1">
      <c r="B75" s="760" t="s">
        <v>815</v>
      </c>
      <c r="C75" s="761"/>
      <c r="D75" s="761"/>
      <c r="E75" s="761"/>
      <c r="F75" s="761"/>
      <c r="G75" s="761"/>
      <c r="H75" s="761"/>
      <c r="I75" s="761"/>
      <c r="J75" s="761"/>
      <c r="K75" s="761"/>
      <c r="L75" s="761"/>
      <c r="M75" s="762"/>
    </row>
    <row r="76" spans="1:16" s="137" customFormat="1" ht="17.399999999999999">
      <c r="B76" s="265"/>
      <c r="C76" s="265"/>
      <c r="D76" s="265"/>
      <c r="E76" s="265"/>
      <c r="F76" s="265"/>
      <c r="G76" s="265"/>
      <c r="H76" s="279"/>
      <c r="I76" s="279"/>
      <c r="J76" s="279"/>
      <c r="K76" s="279"/>
      <c r="L76" s="279"/>
      <c r="M76" s="279"/>
    </row>
    <row r="77" spans="1:16" s="369" customFormat="1" ht="23.25" customHeight="1">
      <c r="B77" s="370" t="s">
        <v>376</v>
      </c>
      <c r="C77" s="418"/>
      <c r="D77" s="418"/>
      <c r="E77" s="370" t="s">
        <v>619</v>
      </c>
      <c r="F77" s="370"/>
      <c r="G77" s="371"/>
      <c r="H77" s="372"/>
      <c r="I77" s="372"/>
      <c r="J77" s="373">
        <f>TRUNC(SUM(J78:J82),2)</f>
        <v>65387.199999999997</v>
      </c>
      <c r="K77" s="373">
        <f>TRUNC(SUM(K78:K82),2)</f>
        <v>137026.79999999999</v>
      </c>
      <c r="L77" s="373"/>
      <c r="M77" s="374">
        <f>SUM(M78:M82)</f>
        <v>9.5560716452221917E-2</v>
      </c>
    </row>
    <row r="78" spans="1:16" customFormat="1" ht="48.75" customHeight="1">
      <c r="B78" s="375" t="s">
        <v>950</v>
      </c>
      <c r="C78" s="376" t="str">
        <f>C61</f>
        <v xml:space="preserve"> SICRO 5501700 SDR </v>
      </c>
      <c r="D78" s="376" t="str">
        <f>D79</f>
        <v xml:space="preserve">SICRO </v>
      </c>
      <c r="E78" s="375" t="str">
        <f>E61</f>
        <v>Desmatamento, destocamento, limpeza de área e estocagem do material de limpeza com árvores de diâmetro até 0,15 m</v>
      </c>
      <c r="F78" s="376" t="str">
        <f>VLOOKUP(C78,m_calc_1,3,FALSE)</f>
        <v>m²</v>
      </c>
      <c r="G78" s="377">
        <f>'MEMORIAL DE CALCULO'!F225</f>
        <v>10000</v>
      </c>
      <c r="H78" s="457">
        <f>H61</f>
        <v>0.52</v>
      </c>
      <c r="I78" s="378">
        <f>I61</f>
        <v>0.63</v>
      </c>
      <c r="J78" s="378">
        <f>TRUNC(G78*H78,2)</f>
        <v>5200</v>
      </c>
      <c r="K78" s="378">
        <f>TRUNC(G78*I78,2)</f>
        <v>6300</v>
      </c>
      <c r="L78" s="378"/>
      <c r="M78" s="379">
        <f t="shared" ref="M78:M82" si="15">K78/$M$93</f>
        <v>4.3935384439321217E-3</v>
      </c>
      <c r="O78" t="e">
        <f>K77+#REF!</f>
        <v>#REF!</v>
      </c>
    </row>
    <row r="79" spans="1:16" customFormat="1" ht="40.5" customHeight="1">
      <c r="B79" s="375" t="s">
        <v>951</v>
      </c>
      <c r="C79" s="376" t="str">
        <f>C62</f>
        <v xml:space="preserve"> SICRO 4011209 SDR </v>
      </c>
      <c r="D79" s="376" t="s">
        <v>804</v>
      </c>
      <c r="E79" s="375" t="str">
        <f>E62</f>
        <v>Regularização do subleito</v>
      </c>
      <c r="F79" s="376" t="str">
        <f>F61</f>
        <v>m²</v>
      </c>
      <c r="G79" s="377">
        <f>'MEMORIAL DE CALCULO'!F233</f>
        <v>33000</v>
      </c>
      <c r="H79" s="378">
        <f>H62</f>
        <v>1.0900000000000001</v>
      </c>
      <c r="I79" s="378">
        <f t="shared" ref="I79:I82" si="16">I62</f>
        <v>1.32</v>
      </c>
      <c r="J79" s="378">
        <f t="shared" ref="J79:J82" si="17">TRUNC(G79*H79,2)</f>
        <v>35970</v>
      </c>
      <c r="K79" s="378">
        <f t="shared" ref="K79:K82" si="18">TRUNC(G79*I79,2)</f>
        <v>43560</v>
      </c>
      <c r="L79" s="378"/>
      <c r="M79" s="379">
        <f t="shared" si="15"/>
        <v>3.0378180098044955E-2</v>
      </c>
    </row>
    <row r="80" spans="1:16" customFormat="1" ht="26.25" customHeight="1">
      <c r="B80" s="375" t="s">
        <v>952</v>
      </c>
      <c r="C80" s="376" t="str">
        <f>C63</f>
        <v xml:space="preserve"> 5502985 </v>
      </c>
      <c r="D80" s="376" t="s">
        <v>804</v>
      </c>
      <c r="E80" s="375" t="str">
        <f>E63</f>
        <v>Limpeza mecanizada da camada vegetal</v>
      </c>
      <c r="F80" s="376" t="str">
        <f>VLOOKUP(C80,m_calc_1,3,FALSE)</f>
        <v>m²</v>
      </c>
      <c r="G80" s="377">
        <f>'MEMORIAL DE CALCULO'!F246</f>
        <v>6300</v>
      </c>
      <c r="H80" s="378">
        <f>H62</f>
        <v>1.0900000000000001</v>
      </c>
      <c r="I80" s="378">
        <f t="shared" si="16"/>
        <v>0.57999999999999996</v>
      </c>
      <c r="J80" s="378">
        <f t="shared" si="17"/>
        <v>6867</v>
      </c>
      <c r="K80" s="378">
        <f t="shared" si="18"/>
        <v>3654</v>
      </c>
      <c r="L80" s="378"/>
      <c r="M80" s="379">
        <f t="shared" si="15"/>
        <v>2.5482522974806304E-3</v>
      </c>
    </row>
    <row r="81" spans="2:16" customFormat="1" ht="21" customHeight="1">
      <c r="B81" s="375" t="s">
        <v>953</v>
      </c>
      <c r="C81" s="376" t="str">
        <f>C64</f>
        <v xml:space="preserve"> 5502986 </v>
      </c>
      <c r="D81" s="376" t="s">
        <v>804</v>
      </c>
      <c r="E81" s="375" t="str">
        <f>E64</f>
        <v>Expurgo de jazida</v>
      </c>
      <c r="F81" s="376" t="str">
        <f>VLOOKUP(C81,m_calc_1,3,FALSE)</f>
        <v>m³</v>
      </c>
      <c r="G81" s="377">
        <f>'MEMORIAL DE CALCULO'!F251</f>
        <v>315</v>
      </c>
      <c r="H81" s="378">
        <f>H63</f>
        <v>0.48</v>
      </c>
      <c r="I81" s="378">
        <f t="shared" si="16"/>
        <v>3.32</v>
      </c>
      <c r="J81" s="378">
        <f t="shared" si="17"/>
        <v>151.19999999999999</v>
      </c>
      <c r="K81" s="378">
        <f t="shared" si="18"/>
        <v>1045.8</v>
      </c>
      <c r="L81" s="378"/>
      <c r="M81" s="379">
        <f t="shared" si="15"/>
        <v>7.293273816927321E-4</v>
      </c>
    </row>
    <row r="82" spans="2:16" customFormat="1" ht="33" customHeight="1">
      <c r="B82" s="375" t="s">
        <v>954</v>
      </c>
      <c r="C82" s="376" t="str">
        <f>C65</f>
        <v xml:space="preserve"> 4915611 </v>
      </c>
      <c r="D82" s="376" t="s">
        <v>804</v>
      </c>
      <c r="E82" s="375" t="str">
        <f>E65</f>
        <v>Recomposição de revestimento primário com material de jazida</v>
      </c>
      <c r="F82" s="376" t="str">
        <f>VLOOKUP(C82,m_calc_1,3,FALSE)</f>
        <v>m³</v>
      </c>
      <c r="G82" s="377">
        <f>'MEMORIAL DE CALCULO'!F258</f>
        <v>6300</v>
      </c>
      <c r="H82" s="378">
        <f>H64</f>
        <v>2.73</v>
      </c>
      <c r="I82" s="378">
        <f t="shared" si="16"/>
        <v>13.09</v>
      </c>
      <c r="J82" s="378">
        <f t="shared" si="17"/>
        <v>17199</v>
      </c>
      <c r="K82" s="378">
        <f t="shared" si="18"/>
        <v>82467</v>
      </c>
      <c r="L82" s="378"/>
      <c r="M82" s="379">
        <f t="shared" si="15"/>
        <v>5.7511418231071469E-2</v>
      </c>
      <c r="O82" s="170" t="e">
        <f>G82+#REF!</f>
        <v>#REF!</v>
      </c>
      <c r="P82" s="170" t="e">
        <f>0.3*O82</f>
        <v>#REF!</v>
      </c>
    </row>
    <row r="83" spans="2:16" s="369" customFormat="1" ht="14.4">
      <c r="B83" s="370" t="s">
        <v>931</v>
      </c>
      <c r="C83" s="418"/>
      <c r="D83" s="418"/>
      <c r="E83" s="370" t="s">
        <v>233</v>
      </c>
      <c r="F83" s="370"/>
      <c r="G83" s="371"/>
      <c r="H83" s="372"/>
      <c r="I83" s="372"/>
      <c r="J83" s="373">
        <f>TRUNC(SUM(J84:J85),2)</f>
        <v>37520.769999999997</v>
      </c>
      <c r="K83" s="373">
        <f>TRUNC(SUM(K84:K85),2)</f>
        <v>45506.15</v>
      </c>
      <c r="L83" s="373"/>
      <c r="M83" s="374">
        <f>SUM(M84:M85)</f>
        <v>3.1735399914339955E-2</v>
      </c>
    </row>
    <row r="84" spans="2:16" customFormat="1" ht="26.4">
      <c r="B84" s="375" t="s">
        <v>955</v>
      </c>
      <c r="C84" s="376" t="str">
        <f>C67</f>
        <v xml:space="preserve"> 5914374 </v>
      </c>
      <c r="D84" s="376" t="s">
        <v>532</v>
      </c>
      <c r="E84" s="375" t="str">
        <f>E67</f>
        <v>Transporte com caminhão basculante de 10 m³ - rodovia em revestimento primário</v>
      </c>
      <c r="F84" s="376" t="str">
        <f>F67</f>
        <v>t.km</v>
      </c>
      <c r="G84" s="377">
        <f>'MEMORIAL DE CALCULO'!F266</f>
        <v>37699.199999999997</v>
      </c>
      <c r="H84" s="378">
        <f>H67</f>
        <v>0.94</v>
      </c>
      <c r="I84" s="378">
        <f>I67</f>
        <v>1.1399999999999999</v>
      </c>
      <c r="J84" s="378">
        <f>TRUNC(G84*H84,2)</f>
        <v>35437.24</v>
      </c>
      <c r="K84" s="378">
        <f>TRUNC(G84*I84,2)</f>
        <v>42977.08</v>
      </c>
      <c r="L84" s="378"/>
      <c r="M84" s="379">
        <f t="shared" ref="M84:M85" si="19">K84/$M$93</f>
        <v>2.9971659236181954E-2</v>
      </c>
    </row>
    <row r="85" spans="2:16" customFormat="1" ht="30.75" customHeight="1">
      <c r="B85" s="375" t="s">
        <v>956</v>
      </c>
      <c r="C85" s="610">
        <f>C68</f>
        <v>5915467</v>
      </c>
      <c r="D85" s="376" t="s">
        <v>532</v>
      </c>
      <c r="E85" s="375" t="str">
        <f>E68</f>
        <v>Transporte de água com caminhão tanque de 10.000 l - rodovia em revestimento primário</v>
      </c>
      <c r="F85" s="376" t="str">
        <f>F67</f>
        <v>t.km</v>
      </c>
      <c r="G85" s="612">
        <f>'MEMORIAL DE CALCULO'!F272</f>
        <v>1310.4000000000001</v>
      </c>
      <c r="H85" s="378">
        <f>H68</f>
        <v>1.59</v>
      </c>
      <c r="I85" s="378">
        <f>I68</f>
        <v>1.93</v>
      </c>
      <c r="J85" s="378">
        <f>TRUNC(G85*H85,2)</f>
        <v>2083.5300000000002</v>
      </c>
      <c r="K85" s="378">
        <f>TRUNC(G85*I85,2)</f>
        <v>2529.0700000000002</v>
      </c>
      <c r="L85" s="378"/>
      <c r="M85" s="379">
        <f t="shared" si="19"/>
        <v>1.7637406781580017E-3</v>
      </c>
      <c r="O85" s="615" t="e">
        <f>L89+#REF!</f>
        <v>#REF!</v>
      </c>
    </row>
    <row r="86" spans="2:16" s="369" customFormat="1" ht="14.4">
      <c r="B86" s="370" t="s">
        <v>957</v>
      </c>
      <c r="C86" s="418"/>
      <c r="D86" s="418"/>
      <c r="E86" s="370" t="s">
        <v>374</v>
      </c>
      <c r="F86" s="370"/>
      <c r="G86" s="371"/>
      <c r="H86" s="372"/>
      <c r="I86" s="372"/>
      <c r="J86" s="373">
        <f>TRUNC(SUM(J87:J87),2)</f>
        <v>2205</v>
      </c>
      <c r="K86" s="373">
        <f>TRUNC(SUM(K87:K87),2)</f>
        <v>2646</v>
      </c>
      <c r="L86" s="373"/>
      <c r="M86" s="374">
        <f>SUM(M87:M87)</f>
        <v>1.8452861464514911E-3</v>
      </c>
    </row>
    <row r="87" spans="2:16" customFormat="1" ht="14.4">
      <c r="B87" s="375" t="s">
        <v>958</v>
      </c>
      <c r="C87" s="376" t="str">
        <f>C70</f>
        <v xml:space="preserve"> COMP. 05 - SADA </v>
      </c>
      <c r="D87" s="376" t="s">
        <v>426</v>
      </c>
      <c r="E87" s="375" t="str">
        <f>VLOOKUP(C87,m_calc_1,4,FALSE)</f>
        <v>Reparação de danos físicos ao meio ambiente</v>
      </c>
      <c r="F87" s="376" t="str">
        <f>VLOOKUP(C87,m_calc_1,3,FALSE)</f>
        <v>m²</v>
      </c>
      <c r="G87" s="377">
        <f>'MEMORIAL DE CALCULO'!F276</f>
        <v>6300</v>
      </c>
      <c r="H87" s="378">
        <f>H70</f>
        <v>0.35</v>
      </c>
      <c r="I87" s="378">
        <f>I70</f>
        <v>0.42</v>
      </c>
      <c r="J87" s="378">
        <f>TRUNC(G87*H87,2)</f>
        <v>2205</v>
      </c>
      <c r="K87" s="378">
        <f>TRUNC(G87*I87,2)</f>
        <v>2646</v>
      </c>
      <c r="L87" s="378"/>
      <c r="M87" s="379">
        <f t="shared" ref="M87" si="20">K87/$M$93</f>
        <v>1.8452861464514911E-3</v>
      </c>
    </row>
    <row r="88" spans="2:16" customFormat="1" ht="14.4">
      <c r="B88" s="439"/>
      <c r="C88" s="440"/>
      <c r="D88" s="440"/>
      <c r="E88" s="441"/>
      <c r="F88" s="440"/>
      <c r="G88" s="442"/>
      <c r="H88" s="443"/>
      <c r="I88" s="443"/>
      <c r="J88" s="443"/>
      <c r="K88" s="443"/>
      <c r="L88" s="443" t="s">
        <v>521</v>
      </c>
      <c r="M88" s="379" t="s">
        <v>522</v>
      </c>
      <c r="N88" s="606"/>
    </row>
    <row r="89" spans="2:16" ht="15.6">
      <c r="B89" s="268"/>
      <c r="C89" s="763" t="str">
        <f>CONCATENATE("TOTAL ", B73," ..............")</f>
        <v>TOTAL Trecho 04: Extrema com Amarante até o povoado Recreio ..............</v>
      </c>
      <c r="D89" s="763"/>
      <c r="E89" s="763"/>
      <c r="F89" s="763"/>
      <c r="G89" s="763"/>
      <c r="H89" s="763"/>
      <c r="I89" s="763"/>
      <c r="J89" s="763"/>
      <c r="K89" s="764"/>
      <c r="L89" s="383">
        <f>SUM(J77+J83+J86)</f>
        <v>105112.97</v>
      </c>
      <c r="M89" s="383">
        <f>SUM(K77+K83+K86)</f>
        <v>185178.94999999998</v>
      </c>
      <c r="N89" s="100"/>
      <c r="O89" s="280"/>
    </row>
    <row r="90" spans="2:16" ht="15.6">
      <c r="B90" s="116"/>
      <c r="C90" s="682"/>
      <c r="D90" s="682"/>
      <c r="E90" s="682"/>
      <c r="F90" s="682"/>
      <c r="G90" s="682"/>
      <c r="H90" s="682"/>
      <c r="I90" s="682"/>
      <c r="J90" s="682"/>
      <c r="K90" s="682"/>
      <c r="L90" s="682"/>
      <c r="M90" s="682"/>
      <c r="N90" s="100"/>
      <c r="O90" s="280"/>
    </row>
    <row r="91" spans="2:16" ht="15.6">
      <c r="B91" s="116"/>
      <c r="C91" s="682"/>
      <c r="D91" s="682"/>
      <c r="E91" s="682"/>
      <c r="F91" s="682"/>
      <c r="G91" s="682"/>
      <c r="H91" s="682"/>
      <c r="I91" s="682"/>
      <c r="J91" s="682"/>
      <c r="K91" s="682"/>
      <c r="L91" s="682"/>
      <c r="M91" s="682"/>
      <c r="N91" s="100"/>
      <c r="O91" s="280"/>
    </row>
    <row r="93" spans="2:16" ht="15.6">
      <c r="B93" s="616"/>
      <c r="C93" s="765" t="s">
        <v>630</v>
      </c>
      <c r="D93" s="765"/>
      <c r="E93" s="765"/>
      <c r="F93" s="765"/>
      <c r="G93" s="765"/>
      <c r="H93" s="765"/>
      <c r="I93" s="765"/>
      <c r="J93" s="765"/>
      <c r="K93" s="766"/>
      <c r="L93" s="383">
        <f>L89+L72+L52+L34</f>
        <v>1133029.3199999998</v>
      </c>
      <c r="M93" s="383">
        <f>M89+M72+M52+M34</f>
        <v>1433923.9499999997</v>
      </c>
      <c r="N93" s="280">
        <f>M93-L93</f>
        <v>300894.62999999989</v>
      </c>
      <c r="O93" s="280">
        <f>M93/'RESUMO TRECHOS'!D22</f>
        <v>44243.256710891699</v>
      </c>
      <c r="P93" s="85" t="s">
        <v>641</v>
      </c>
    </row>
    <row r="95" spans="2:16">
      <c r="O95" s="280">
        <f>M93-L93</f>
        <v>300894.62999999989</v>
      </c>
    </row>
    <row r="98" spans="13:14">
      <c r="N98" s="280">
        <f>M93/23.84</f>
        <v>60147.816694630863</v>
      </c>
    </row>
    <row r="101" spans="13:14">
      <c r="M101" s="714"/>
    </row>
  </sheetData>
  <mergeCells count="26">
    <mergeCell ref="C34:K34"/>
    <mergeCell ref="B10:M10"/>
    <mergeCell ref="B11:M11"/>
    <mergeCell ref="B16:B17"/>
    <mergeCell ref="C16:C17"/>
    <mergeCell ref="E16:E17"/>
    <mergeCell ref="F16:F17"/>
    <mergeCell ref="G16:G17"/>
    <mergeCell ref="H16:M16"/>
    <mergeCell ref="B14:M14"/>
    <mergeCell ref="B15:M15"/>
    <mergeCell ref="D16:D17"/>
    <mergeCell ref="B13:M13"/>
    <mergeCell ref="B36:M36"/>
    <mergeCell ref="B37:M37"/>
    <mergeCell ref="B38:M38"/>
    <mergeCell ref="C52:K52"/>
    <mergeCell ref="C93:K93"/>
    <mergeCell ref="B56:M56"/>
    <mergeCell ref="B57:M57"/>
    <mergeCell ref="B58:M58"/>
    <mergeCell ref="C72:K72"/>
    <mergeCell ref="B73:M73"/>
    <mergeCell ref="B74:M74"/>
    <mergeCell ref="B75:M75"/>
    <mergeCell ref="C89:K89"/>
  </mergeCells>
  <phoneticPr fontId="89" type="noConversion"/>
  <printOptions horizontalCentered="1"/>
  <pageMargins left="0.51181102362204722" right="0.51181102362204722" top="0.78740157480314965" bottom="0.78740157480314965" header="0.31496062992125984" footer="0.31496062992125984"/>
  <pageSetup paperSize="9" scale="55" fitToHeight="0" orientation="landscape" r:id="rId1"/>
  <headerFooter>
    <oddHeader>&amp;C&amp;G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pageSetUpPr fitToPage="1"/>
  </sheetPr>
  <dimension ref="A4:K276"/>
  <sheetViews>
    <sheetView view="pageBreakPreview" topLeftCell="A256" zoomScale="70" zoomScaleNormal="70" zoomScaleSheetLayoutView="70" workbookViewId="0">
      <selection activeCell="C13" sqref="C13:C14"/>
    </sheetView>
  </sheetViews>
  <sheetFormatPr defaultColWidth="8.88671875" defaultRowHeight="15.6"/>
  <cols>
    <col min="2" max="2" width="11.5546875" style="364" bestFit="1" customWidth="1"/>
    <col min="3" max="3" width="22.109375" style="224" customWidth="1"/>
    <col min="4" max="4" width="19.109375" style="224" customWidth="1"/>
    <col min="5" max="5" width="64.5546875" style="224" customWidth="1"/>
    <col min="6" max="6" width="18" style="224" customWidth="1"/>
    <col min="7" max="7" width="15.6640625" style="224" customWidth="1"/>
    <col min="8" max="8" width="16.44140625" style="224" bestFit="1" customWidth="1"/>
    <col min="9" max="9" width="13.88671875" bestFit="1" customWidth="1"/>
    <col min="10" max="10" width="12.33203125" bestFit="1" customWidth="1"/>
    <col min="12" max="12" width="16.33203125" customWidth="1"/>
  </cols>
  <sheetData>
    <row r="4" spans="2:11" ht="19.5" customHeight="1"/>
    <row r="8" spans="2:11" s="85" customFormat="1" ht="13.8">
      <c r="B8" s="296" t="str">
        <f>'RESUMO SEM DES'!A1</f>
        <v>OBRA:</v>
      </c>
      <c r="C8" s="327" t="str">
        <f>'[8]RESUMO SEM DES. (2)'!B7</f>
        <v>RECUPERAÇÃO DE ESTRADAS VICINAIS</v>
      </c>
      <c r="D8" s="298"/>
      <c r="E8" s="298"/>
      <c r="F8" s="298"/>
      <c r="G8" s="299"/>
      <c r="H8" s="298"/>
      <c r="I8" s="299"/>
    </row>
    <row r="9" spans="2:11" s="85" customFormat="1" ht="13.8">
      <c r="B9" s="296" t="str">
        <f>'RESUMO SEM DES'!A2</f>
        <v>LOCAL:</v>
      </c>
      <c r="C9" s="327" t="s">
        <v>998</v>
      </c>
      <c r="D9" s="307"/>
      <c r="E9" s="307"/>
      <c r="F9" s="307"/>
      <c r="G9" s="308"/>
      <c r="H9" s="302"/>
      <c r="I9" s="303"/>
    </row>
    <row r="10" spans="2:11" ht="21" customHeight="1">
      <c r="B10" s="816" t="s">
        <v>380</v>
      </c>
      <c r="C10" s="817"/>
      <c r="D10" s="817"/>
      <c r="E10" s="817"/>
      <c r="F10" s="817"/>
      <c r="G10" s="818"/>
      <c r="H10"/>
    </row>
    <row r="11" spans="2:11" ht="15.75" customHeight="1">
      <c r="B11" s="781"/>
      <c r="C11" s="782"/>
      <c r="D11" s="782"/>
      <c r="E11" s="782"/>
      <c r="F11" s="782"/>
      <c r="G11" s="783"/>
      <c r="H11" s="331"/>
    </row>
    <row r="12" spans="2:11" ht="15.75" customHeight="1">
      <c r="B12" s="332" t="s">
        <v>8</v>
      </c>
      <c r="C12" s="445" t="s">
        <v>381</v>
      </c>
      <c r="D12" s="819" t="s">
        <v>22</v>
      </c>
      <c r="E12" s="819"/>
      <c r="F12" s="819"/>
      <c r="G12" s="819"/>
    </row>
    <row r="13" spans="2:11" ht="15.75" customHeight="1">
      <c r="B13" s="812" t="s">
        <v>23</v>
      </c>
      <c r="C13" s="790" t="str">
        <f>'CPUs SEM DES'!B6</f>
        <v xml:space="preserve"> COMP. 02 - SADA </v>
      </c>
      <c r="D13" s="788" t="s">
        <v>382</v>
      </c>
      <c r="E13" s="788"/>
      <c r="F13" s="788"/>
      <c r="G13" s="788"/>
      <c r="H13" s="556">
        <f>'RESUMO TRECHOS'!F22</f>
        <v>44243.256710891706</v>
      </c>
    </row>
    <row r="14" spans="2:11" ht="15.75" customHeight="1">
      <c r="B14" s="813"/>
      <c r="C14" s="792"/>
      <c r="D14" s="814" t="s">
        <v>383</v>
      </c>
      <c r="E14" s="815"/>
      <c r="F14" s="333">
        <v>3</v>
      </c>
      <c r="G14" s="334" t="s">
        <v>320</v>
      </c>
      <c r="H14" t="str">
        <f>C13</f>
        <v xml:space="preserve"> COMP. 02 - SADA </v>
      </c>
      <c r="I14" s="170">
        <f>F14</f>
        <v>3</v>
      </c>
      <c r="J14" t="str">
        <f>G14</f>
        <v>mês</v>
      </c>
      <c r="K14" t="str">
        <f>D13</f>
        <v>Administração local</v>
      </c>
    </row>
    <row r="15" spans="2:11" ht="15.75" customHeight="1">
      <c r="B15" s="781"/>
      <c r="C15" s="782"/>
      <c r="D15" s="782"/>
      <c r="E15" s="782"/>
      <c r="F15" s="782"/>
      <c r="G15" s="783"/>
      <c r="H15"/>
    </row>
    <row r="16" spans="2:11" ht="15.75" customHeight="1">
      <c r="B16" s="812" t="s">
        <v>121</v>
      </c>
      <c r="C16" s="790" t="str">
        <f>'CPUs SEM DES'!B14</f>
        <v xml:space="preserve"> COMP. 03 - SADA </v>
      </c>
      <c r="D16" s="788" t="s">
        <v>384</v>
      </c>
      <c r="E16" s="788"/>
      <c r="F16" s="788"/>
      <c r="G16" s="788"/>
    </row>
    <row r="17" spans="1:11" ht="15.75" customHeight="1">
      <c r="B17" s="820"/>
      <c r="C17" s="791"/>
      <c r="D17" s="808" t="s">
        <v>385</v>
      </c>
      <c r="E17" s="809"/>
      <c r="F17" s="335">
        <v>3.6</v>
      </c>
      <c r="G17" s="336" t="s">
        <v>50</v>
      </c>
      <c r="H17"/>
    </row>
    <row r="18" spans="1:11" ht="15.75" customHeight="1">
      <c r="B18" s="820"/>
      <c r="C18" s="791"/>
      <c r="D18" s="808" t="s">
        <v>386</v>
      </c>
      <c r="E18" s="809"/>
      <c r="F18" s="335">
        <v>1.8</v>
      </c>
      <c r="G18" s="336" t="s">
        <v>50</v>
      </c>
      <c r="H18"/>
    </row>
    <row r="19" spans="1:11" ht="15.75" customHeight="1">
      <c r="B19" s="820"/>
      <c r="C19" s="791"/>
      <c r="D19" s="808" t="s">
        <v>387</v>
      </c>
      <c r="E19" s="809"/>
      <c r="F19" s="335">
        <v>1</v>
      </c>
      <c r="G19" s="336" t="s">
        <v>51</v>
      </c>
      <c r="H19"/>
    </row>
    <row r="20" spans="1:11" ht="15.75" customHeight="1">
      <c r="B20" s="813"/>
      <c r="C20" s="792"/>
      <c r="D20" s="795" t="s">
        <v>383</v>
      </c>
      <c r="E20" s="796"/>
      <c r="F20" s="337">
        <f>F17*F18*F19</f>
        <v>6.48</v>
      </c>
      <c r="G20" s="334" t="s">
        <v>41</v>
      </c>
      <c r="H20" t="str">
        <f>C16</f>
        <v xml:space="preserve"> COMP. 03 - SADA </v>
      </c>
      <c r="I20" s="170">
        <f>F20</f>
        <v>6.48</v>
      </c>
      <c r="J20" t="str">
        <f>G20</f>
        <v>m²</v>
      </c>
      <c r="K20" t="str">
        <f>D16</f>
        <v>Placa da obra (3,60m x 1,80m)</v>
      </c>
    </row>
    <row r="21" spans="1:11" ht="15.75" customHeight="1">
      <c r="B21" s="781"/>
      <c r="C21" s="782"/>
      <c r="D21" s="782"/>
      <c r="E21" s="782"/>
      <c r="F21" s="782"/>
      <c r="G21" s="783"/>
      <c r="H21"/>
    </row>
    <row r="22" spans="1:11" ht="15.75" customHeight="1">
      <c r="B22" s="812" t="s">
        <v>27</v>
      </c>
      <c r="C22" s="790" t="s">
        <v>932</v>
      </c>
      <c r="D22" s="788" t="s">
        <v>122</v>
      </c>
      <c r="E22" s="788"/>
      <c r="F22" s="788"/>
      <c r="G22" s="788"/>
    </row>
    <row r="23" spans="1:11" ht="15.75" customHeight="1">
      <c r="B23" s="813"/>
      <c r="C23" s="792"/>
      <c r="D23" s="814" t="s">
        <v>383</v>
      </c>
      <c r="E23" s="815"/>
      <c r="F23" s="333">
        <v>1</v>
      </c>
      <c r="G23" s="334" t="s">
        <v>51</v>
      </c>
      <c r="H23" t="str">
        <f>C22</f>
        <v>MOB/DESMOB</v>
      </c>
      <c r="I23" s="170">
        <f>F23</f>
        <v>1</v>
      </c>
      <c r="J23" t="str">
        <f>G23</f>
        <v>und</v>
      </c>
      <c r="K23" t="str">
        <f>D22</f>
        <v>Mobilização e desmobilização de equipamentos</v>
      </c>
    </row>
    <row r="24" spans="1:11" ht="15.75" customHeight="1">
      <c r="B24" s="781"/>
      <c r="C24" s="782"/>
      <c r="D24" s="782"/>
      <c r="E24" s="782"/>
      <c r="F24" s="782"/>
      <c r="G24" s="783"/>
      <c r="H24"/>
    </row>
    <row r="25" spans="1:11" ht="15.75" hidden="1" customHeight="1">
      <c r="B25" s="332" t="s">
        <v>10</v>
      </c>
      <c r="C25" s="445" t="s">
        <v>381</v>
      </c>
      <c r="D25" s="819" t="s">
        <v>648</v>
      </c>
      <c r="E25" s="819"/>
      <c r="F25" s="819"/>
      <c r="G25" s="819"/>
      <c r="H25"/>
    </row>
    <row r="26" spans="1:11" ht="60.6" hidden="1" customHeight="1">
      <c r="B26" s="812" t="s">
        <v>11</v>
      </c>
      <c r="C26" s="790" t="s">
        <v>644</v>
      </c>
      <c r="D26" s="822" t="e">
        <f>#REF!</f>
        <v>#REF!</v>
      </c>
      <c r="E26" s="823"/>
      <c r="F26" s="823"/>
      <c r="G26" s="824"/>
      <c r="H26"/>
    </row>
    <row r="27" spans="1:11" ht="15.75" hidden="1" customHeight="1">
      <c r="B27" s="813"/>
      <c r="C27" s="792"/>
      <c r="D27" s="825" t="s">
        <v>643</v>
      </c>
      <c r="E27" s="825"/>
      <c r="F27" s="343">
        <f>F14</f>
        <v>3</v>
      </c>
      <c r="G27" s="344" t="s">
        <v>320</v>
      </c>
      <c r="H27" t="str">
        <f>C26</f>
        <v>Composição 05</v>
      </c>
      <c r="I27" s="170">
        <f>F27</f>
        <v>3</v>
      </c>
      <c r="J27" t="str">
        <f>G27</f>
        <v>mês</v>
      </c>
      <c r="K27" t="e">
        <f>D26</f>
        <v>#REF!</v>
      </c>
    </row>
    <row r="28" spans="1:11" ht="15.75" customHeight="1">
      <c r="B28" s="548"/>
      <c r="C28" s="549"/>
      <c r="D28" s="550"/>
      <c r="E28" s="550"/>
      <c r="F28" s="550"/>
      <c r="G28" s="551"/>
      <c r="H28"/>
    </row>
    <row r="29" spans="1:11" ht="15.75" customHeight="1">
      <c r="B29" s="332" t="s">
        <v>35</v>
      </c>
      <c r="C29" s="445" t="s">
        <v>381</v>
      </c>
      <c r="D29" s="784" t="s">
        <v>619</v>
      </c>
      <c r="E29" s="785"/>
      <c r="F29" s="785"/>
      <c r="G29" s="786"/>
      <c r="H29"/>
    </row>
    <row r="30" spans="1:11" ht="35.4" customHeight="1">
      <c r="A30">
        <v>1</v>
      </c>
      <c r="B30" s="226"/>
      <c r="C30" s="338"/>
      <c r="D30" s="810" t="str">
        <f>'RESUMO TRECHOS'!B17</f>
        <v>Trecho 01: Da BR 343 até o Assentamento Mucambo</v>
      </c>
      <c r="E30" s="811"/>
      <c r="F30" s="339"/>
      <c r="G30" s="340"/>
      <c r="H30" s="554">
        <f>F31</f>
        <v>9.36</v>
      </c>
      <c r="I30" s="554">
        <f>F32</f>
        <v>6</v>
      </c>
    </row>
    <row r="31" spans="1:11" ht="15.75" customHeight="1">
      <c r="B31" s="226"/>
      <c r="C31" s="338"/>
      <c r="D31" s="826" t="s">
        <v>155</v>
      </c>
      <c r="E31" s="827"/>
      <c r="F31" s="461">
        <f>'RESUMO TRECHOS'!D17</f>
        <v>9.36</v>
      </c>
      <c r="G31" s="340" t="s">
        <v>49</v>
      </c>
      <c r="H31">
        <v>264</v>
      </c>
      <c r="I31">
        <v>12</v>
      </c>
    </row>
    <row r="32" spans="1:11" ht="15.75" customHeight="1">
      <c r="B32" s="226"/>
      <c r="C32" s="338"/>
      <c r="D32" s="826" t="s">
        <v>207</v>
      </c>
      <c r="E32" s="827"/>
      <c r="F32" s="460">
        <v>6</v>
      </c>
      <c r="G32" s="340" t="s">
        <v>50</v>
      </c>
      <c r="H32"/>
    </row>
    <row r="33" spans="2:11" ht="15.75" customHeight="1">
      <c r="B33" s="781"/>
      <c r="C33" s="782"/>
      <c r="D33" s="782"/>
      <c r="E33" s="782"/>
      <c r="F33" s="782"/>
      <c r="G33" s="783"/>
      <c r="H33"/>
    </row>
    <row r="34" spans="2:11" ht="38.25" customHeight="1">
      <c r="B34" s="812" t="s">
        <v>37</v>
      </c>
      <c r="C34" s="801" t="str">
        <f>'CPUs SEM DES'!B26</f>
        <v xml:space="preserve"> SICRO 5501700 SDR </v>
      </c>
      <c r="D34" s="828" t="str">
        <f>'CPUs SEM DES'!D26</f>
        <v>Desmatamento, destocamento, limpeza de área e estocagem do material de limpeza com árvores de diâmetro até 0,15 m</v>
      </c>
      <c r="E34" s="828"/>
      <c r="F34" s="828"/>
      <c r="G34" s="828"/>
      <c r="H34"/>
    </row>
    <row r="35" spans="2:11" ht="15.75" customHeight="1">
      <c r="B35" s="820"/>
      <c r="C35" s="802"/>
      <c r="D35" s="793" t="s">
        <v>155</v>
      </c>
      <c r="E35" s="794"/>
      <c r="F35" s="341">
        <f>F31*1000</f>
        <v>9360</v>
      </c>
      <c r="G35" s="342" t="s">
        <v>50</v>
      </c>
      <c r="H35"/>
    </row>
    <row r="36" spans="2:11" ht="15.75" customHeight="1">
      <c r="B36" s="820"/>
      <c r="C36" s="802"/>
      <c r="D36" s="793" t="s">
        <v>207</v>
      </c>
      <c r="E36" s="794"/>
      <c r="F36" s="341">
        <v>1</v>
      </c>
      <c r="G36" s="342" t="s">
        <v>50</v>
      </c>
      <c r="H36"/>
    </row>
    <row r="37" spans="2:11" ht="15.75" customHeight="1">
      <c r="B37" s="820"/>
      <c r="C37" s="802"/>
      <c r="D37" s="793" t="s">
        <v>388</v>
      </c>
      <c r="E37" s="794"/>
      <c r="F37" s="341">
        <v>2</v>
      </c>
      <c r="G37" s="342" t="s">
        <v>51</v>
      </c>
      <c r="H37"/>
    </row>
    <row r="38" spans="2:11" ht="15.75" customHeight="1">
      <c r="B38" s="820"/>
      <c r="C38" s="802"/>
      <c r="D38" s="806" t="s">
        <v>389</v>
      </c>
      <c r="E38" s="780"/>
      <c r="F38" s="343">
        <f>F35*F36*F37</f>
        <v>18720</v>
      </c>
      <c r="G38" s="344" t="s">
        <v>41</v>
      </c>
      <c r="H38"/>
    </row>
    <row r="39" spans="2:11" ht="15.75" customHeight="1">
      <c r="B39" s="813"/>
      <c r="C39" s="803"/>
      <c r="D39" s="806" t="s">
        <v>389</v>
      </c>
      <c r="E39" s="780"/>
      <c r="F39" s="343">
        <f>ROUND(F38/10000,2)</f>
        <v>1.87</v>
      </c>
      <c r="G39" s="344" t="s">
        <v>390</v>
      </c>
      <c r="H39" t="str">
        <f>C34</f>
        <v xml:space="preserve"> SICRO 5501700 SDR </v>
      </c>
      <c r="I39" s="170">
        <f>F38</f>
        <v>18720</v>
      </c>
      <c r="J39" t="str">
        <f>G38</f>
        <v>m²</v>
      </c>
      <c r="K39" t="str">
        <f>D34</f>
        <v>Desmatamento, destocamento, limpeza de área e estocagem do material de limpeza com árvores de diâmetro até 0,15 m</v>
      </c>
    </row>
    <row r="40" spans="2:11" ht="15.75" customHeight="1">
      <c r="B40" s="781"/>
      <c r="C40" s="782"/>
      <c r="D40" s="782"/>
      <c r="E40" s="782"/>
      <c r="F40" s="782"/>
      <c r="G40" s="783"/>
      <c r="H40"/>
    </row>
    <row r="41" spans="2:11" ht="15.75" customHeight="1">
      <c r="B41" s="812" t="s">
        <v>39</v>
      </c>
      <c r="C41" s="801" t="str">
        <f>'CPUs SEM DES'!B43</f>
        <v xml:space="preserve"> SICRO 4011209 SDR </v>
      </c>
      <c r="D41" s="794" t="str">
        <f>'CPUs SEM DES'!D43</f>
        <v>Regularização do subleito</v>
      </c>
      <c r="E41" s="804"/>
      <c r="F41" s="804"/>
      <c r="G41" s="804"/>
      <c r="H41"/>
    </row>
    <row r="42" spans="2:11" ht="15.75" customHeight="1">
      <c r="B42" s="820"/>
      <c r="C42" s="802"/>
      <c r="D42" s="821" t="s">
        <v>155</v>
      </c>
      <c r="E42" s="794"/>
      <c r="F42" s="341">
        <f>F35</f>
        <v>9360</v>
      </c>
      <c r="G42" s="342" t="s">
        <v>50</v>
      </c>
    </row>
    <row r="43" spans="2:11" ht="15.75" customHeight="1">
      <c r="B43" s="820"/>
      <c r="C43" s="802"/>
      <c r="D43" s="345" t="s">
        <v>391</v>
      </c>
      <c r="E43" s="346"/>
      <c r="F43" s="341">
        <v>0.6</v>
      </c>
      <c r="G43" s="342" t="s">
        <v>50</v>
      </c>
    </row>
    <row r="44" spans="2:11" ht="15.75" customHeight="1">
      <c r="B44" s="820"/>
      <c r="C44" s="802"/>
      <c r="D44" s="821" t="s">
        <v>207</v>
      </c>
      <c r="E44" s="794"/>
      <c r="F44" s="341">
        <f>F32</f>
        <v>6</v>
      </c>
      <c r="G44" s="342" t="s">
        <v>50</v>
      </c>
      <c r="H44"/>
    </row>
    <row r="45" spans="2:11" ht="15.75" customHeight="1">
      <c r="B45" s="820"/>
      <c r="C45" s="802"/>
      <c r="D45" s="793" t="s">
        <v>392</v>
      </c>
      <c r="E45" s="794"/>
      <c r="F45" s="341">
        <v>0.2</v>
      </c>
      <c r="G45" s="342" t="s">
        <v>50</v>
      </c>
      <c r="H45"/>
      <c r="J45" s="170"/>
    </row>
    <row r="46" spans="2:11" ht="15.75" customHeight="1">
      <c r="B46" s="820"/>
      <c r="C46" s="802"/>
      <c r="D46" s="779" t="s">
        <v>393</v>
      </c>
      <c r="E46" s="780"/>
      <c r="F46" s="343">
        <f>ROUND((F42)*(F44+F43),2)</f>
        <v>61776</v>
      </c>
      <c r="G46" s="344" t="s">
        <v>41</v>
      </c>
      <c r="H46" t="str">
        <f>C41</f>
        <v xml:space="preserve"> SICRO 4011209 SDR </v>
      </c>
      <c r="I46" s="170">
        <f>F46</f>
        <v>61776</v>
      </c>
      <c r="J46" t="str">
        <f>G46</f>
        <v>m²</v>
      </c>
      <c r="K46" t="str">
        <f>D41</f>
        <v>Regularização do subleito</v>
      </c>
    </row>
    <row r="47" spans="2:11" ht="15.75" customHeight="1">
      <c r="B47" s="820"/>
      <c r="C47" s="802"/>
      <c r="D47" s="347"/>
      <c r="E47" s="347"/>
      <c r="F47" s="348"/>
      <c r="G47" s="349"/>
      <c r="H47"/>
    </row>
    <row r="48" spans="2:11" ht="15.75" customHeight="1">
      <c r="B48" s="820"/>
      <c r="C48" s="802"/>
      <c r="D48" s="350"/>
      <c r="E48" s="350"/>
      <c r="F48" s="351"/>
      <c r="G48" s="352"/>
      <c r="H48"/>
    </row>
    <row r="49" spans="2:11" ht="15.75" customHeight="1">
      <c r="B49" s="820"/>
      <c r="C49" s="802"/>
      <c r="D49" s="350"/>
      <c r="E49" s="350"/>
      <c r="F49" s="351"/>
      <c r="G49" s="352"/>
      <c r="H49"/>
    </row>
    <row r="50" spans="2:11" ht="15.75" customHeight="1">
      <c r="B50" s="820"/>
      <c r="C50" s="802"/>
      <c r="D50" s="350"/>
      <c r="E50" s="350"/>
      <c r="F50" s="351"/>
      <c r="G50" s="352"/>
      <c r="H50"/>
    </row>
    <row r="51" spans="2:11" ht="15.75" customHeight="1">
      <c r="B51" s="820"/>
      <c r="C51" s="802"/>
      <c r="D51" s="350"/>
      <c r="E51" s="350"/>
      <c r="F51" s="351"/>
      <c r="G51" s="352"/>
      <c r="H51"/>
    </row>
    <row r="52" spans="2:11" ht="15.75" customHeight="1">
      <c r="B52" s="820"/>
      <c r="C52" s="802"/>
      <c r="D52" s="350"/>
      <c r="E52" s="350"/>
      <c r="F52" s="351"/>
      <c r="G52" s="352"/>
      <c r="H52"/>
    </row>
    <row r="53" spans="2:11" ht="15.75" customHeight="1">
      <c r="B53" s="820"/>
      <c r="C53" s="802"/>
      <c r="D53" s="353"/>
      <c r="E53" s="350"/>
      <c r="F53" s="351"/>
      <c r="G53" s="352"/>
      <c r="H53"/>
    </row>
    <row r="54" spans="2:11" ht="15.75" customHeight="1">
      <c r="B54" s="813"/>
      <c r="C54" s="803"/>
      <c r="D54" s="354"/>
      <c r="E54" s="355"/>
      <c r="F54" s="356"/>
      <c r="G54" s="357"/>
      <c r="H54"/>
    </row>
    <row r="55" spans="2:11" ht="15.75" customHeight="1">
      <c r="B55" s="781"/>
      <c r="C55" s="782"/>
      <c r="D55" s="782"/>
      <c r="E55" s="782"/>
      <c r="F55" s="782"/>
      <c r="G55" s="783"/>
      <c r="H55"/>
    </row>
    <row r="56" spans="2:11" ht="15.75" customHeight="1">
      <c r="B56" s="812" t="s">
        <v>42</v>
      </c>
      <c r="C56" s="801" t="str">
        <f>'CPUs SEM DES'!B65</f>
        <v xml:space="preserve"> 5502985 </v>
      </c>
      <c r="D56" s="804" t="str">
        <f>'CPUs SEM DES'!D65</f>
        <v>Limpeza mecanizada da camada vegetal</v>
      </c>
      <c r="E56" s="804"/>
      <c r="F56" s="804"/>
      <c r="G56" s="804"/>
      <c r="H56"/>
    </row>
    <row r="57" spans="2:11" ht="15.75" customHeight="1">
      <c r="B57" s="820"/>
      <c r="C57" s="802"/>
      <c r="D57" s="804" t="s">
        <v>394</v>
      </c>
      <c r="E57" s="804"/>
      <c r="F57" s="341">
        <f>F71</f>
        <v>11793.6</v>
      </c>
      <c r="G57" s="342" t="s">
        <v>38</v>
      </c>
    </row>
    <row r="58" spans="2:11" ht="15.75" customHeight="1">
      <c r="B58" s="820"/>
      <c r="C58" s="802"/>
      <c r="D58" s="788" t="s">
        <v>395</v>
      </c>
      <c r="E58" s="788"/>
      <c r="F58" s="341">
        <v>1</v>
      </c>
      <c r="G58" s="342" t="s">
        <v>50</v>
      </c>
      <c r="H58"/>
    </row>
    <row r="59" spans="2:11" ht="15.75" customHeight="1">
      <c r="B59" s="813"/>
      <c r="C59" s="803"/>
      <c r="D59" s="832" t="s">
        <v>396</v>
      </c>
      <c r="E59" s="832"/>
      <c r="F59" s="343">
        <f>ROUND(F57/F58,2)</f>
        <v>11793.6</v>
      </c>
      <c r="G59" s="344" t="s">
        <v>41</v>
      </c>
      <c r="H59" t="str">
        <f>C56</f>
        <v xml:space="preserve"> 5502985 </v>
      </c>
      <c r="I59" s="170">
        <f>F59</f>
        <v>11793.6</v>
      </c>
      <c r="J59" t="str">
        <f>G59</f>
        <v>m²</v>
      </c>
      <c r="K59" t="str">
        <f>D56</f>
        <v>Limpeza mecanizada da camada vegetal</v>
      </c>
    </row>
    <row r="60" spans="2:11" ht="15.75" customHeight="1">
      <c r="B60" s="781"/>
      <c r="C60" s="782"/>
      <c r="D60" s="782"/>
      <c r="E60" s="782"/>
      <c r="F60" s="782"/>
      <c r="G60" s="783"/>
      <c r="H60"/>
    </row>
    <row r="61" spans="2:11" ht="15.75" customHeight="1">
      <c r="B61" s="812" t="s">
        <v>43</v>
      </c>
      <c r="C61" s="801" t="str">
        <f>'CPUs SEM DES'!B83</f>
        <v xml:space="preserve"> 5502986 </v>
      </c>
      <c r="D61" s="804" t="str">
        <f>'CPUs SEM DES'!D83</f>
        <v>Expurgo de jazida</v>
      </c>
      <c r="E61" s="804"/>
      <c r="F61" s="804"/>
      <c r="G61" s="804"/>
      <c r="H61"/>
    </row>
    <row r="62" spans="2:11" ht="15.75" customHeight="1">
      <c r="B62" s="820"/>
      <c r="C62" s="802"/>
      <c r="D62" s="805" t="s">
        <v>396</v>
      </c>
      <c r="E62" s="805"/>
      <c r="F62" s="358">
        <f>F59</f>
        <v>11793.6</v>
      </c>
      <c r="G62" s="342" t="s">
        <v>41</v>
      </c>
    </row>
    <row r="63" spans="2:11" ht="15.75" customHeight="1">
      <c r="B63" s="820"/>
      <c r="C63" s="802"/>
      <c r="D63" s="804" t="s">
        <v>392</v>
      </c>
      <c r="E63" s="804"/>
      <c r="F63" s="341">
        <v>0.05</v>
      </c>
      <c r="G63" s="342" t="s">
        <v>50</v>
      </c>
    </row>
    <row r="64" spans="2:11">
      <c r="B64" s="813"/>
      <c r="C64" s="803"/>
      <c r="D64" s="806" t="s">
        <v>397</v>
      </c>
      <c r="E64" s="780"/>
      <c r="F64" s="343">
        <f>F62*F63</f>
        <v>589.68000000000006</v>
      </c>
      <c r="G64" s="344" t="s">
        <v>38</v>
      </c>
      <c r="H64" t="str">
        <f>C61</f>
        <v xml:space="preserve"> 5502986 </v>
      </c>
      <c r="I64" s="170">
        <f>F64</f>
        <v>589.68000000000006</v>
      </c>
      <c r="J64" t="str">
        <f>G64</f>
        <v>m³</v>
      </c>
      <c r="K64" t="str">
        <f>D61</f>
        <v>Expurgo de jazida</v>
      </c>
    </row>
    <row r="65" spans="2:11" ht="15">
      <c r="B65" s="781"/>
      <c r="C65" s="782"/>
      <c r="D65" s="782"/>
      <c r="E65" s="782"/>
      <c r="F65" s="782"/>
      <c r="G65" s="783"/>
      <c r="H65"/>
    </row>
    <row r="66" spans="2:11" ht="15">
      <c r="B66" s="812" t="s">
        <v>645</v>
      </c>
      <c r="C66" s="801" t="str">
        <f>'CPUs SEM DES'!B101</f>
        <v xml:space="preserve"> 4915611 </v>
      </c>
      <c r="D66" s="807" t="str">
        <f>'CPUs SEM DES'!D101</f>
        <v>Recomposição de revestimento primário com material de jazida</v>
      </c>
      <c r="E66" s="807"/>
      <c r="F66" s="807"/>
      <c r="G66" s="807"/>
      <c r="H66"/>
    </row>
    <row r="67" spans="2:11" ht="15.75" customHeight="1">
      <c r="B67" s="820"/>
      <c r="C67" s="802"/>
      <c r="D67" s="808" t="s">
        <v>398</v>
      </c>
      <c r="E67" s="809"/>
      <c r="F67" s="335">
        <f>F31*1000</f>
        <v>9360</v>
      </c>
      <c r="G67" s="336" t="s">
        <v>50</v>
      </c>
      <c r="H67"/>
    </row>
    <row r="68" spans="2:11" ht="15.75" customHeight="1">
      <c r="B68" s="820"/>
      <c r="C68" s="802"/>
      <c r="D68" s="808" t="s">
        <v>399</v>
      </c>
      <c r="E68" s="809"/>
      <c r="F68" s="335">
        <f>ROUND(F44+(F43/2),2)</f>
        <v>6.3</v>
      </c>
      <c r="G68" s="336" t="s">
        <v>50</v>
      </c>
      <c r="H68"/>
    </row>
    <row r="69" spans="2:11" ht="15.75" customHeight="1">
      <c r="B69" s="820"/>
      <c r="C69" s="802"/>
      <c r="D69" s="793" t="s">
        <v>392</v>
      </c>
      <c r="E69" s="794"/>
      <c r="F69" s="335">
        <v>0.2</v>
      </c>
      <c r="G69" s="336" t="s">
        <v>50</v>
      </c>
      <c r="H69"/>
    </row>
    <row r="70" spans="2:11" ht="15.75" customHeight="1">
      <c r="B70" s="820"/>
      <c r="C70" s="802"/>
      <c r="D70" s="779" t="s">
        <v>393</v>
      </c>
      <c r="E70" s="780"/>
      <c r="F70" s="359">
        <f>F67*F68</f>
        <v>58968</v>
      </c>
      <c r="G70" s="344" t="s">
        <v>41</v>
      </c>
      <c r="H70"/>
    </row>
    <row r="71" spans="2:11" ht="15.75" customHeight="1">
      <c r="B71" s="813"/>
      <c r="C71" s="803"/>
      <c r="D71" s="833" t="s">
        <v>400</v>
      </c>
      <c r="E71" s="834"/>
      <c r="F71" s="359">
        <f>ROUND(F67*F68*F69,2)</f>
        <v>11793.6</v>
      </c>
      <c r="G71" s="344" t="s">
        <v>401</v>
      </c>
      <c r="H71" t="str">
        <f>C66</f>
        <v xml:space="preserve"> 4915611 </v>
      </c>
      <c r="I71" s="170">
        <f>F71</f>
        <v>11793.6</v>
      </c>
      <c r="J71" t="str">
        <f>G71</f>
        <v>m³</v>
      </c>
      <c r="K71" t="str">
        <f>D66</f>
        <v>Recomposição de revestimento primário com material de jazida</v>
      </c>
    </row>
    <row r="72" spans="2:11" ht="15.75" customHeight="1">
      <c r="B72" s="781"/>
      <c r="C72" s="782"/>
      <c r="D72" s="782"/>
      <c r="E72" s="782"/>
      <c r="F72" s="782"/>
      <c r="G72" s="783"/>
      <c r="H72"/>
    </row>
    <row r="73" spans="2:11" ht="15.75" customHeight="1">
      <c r="B73" s="332" t="s">
        <v>375</v>
      </c>
      <c r="C73" s="445" t="s">
        <v>381</v>
      </c>
      <c r="D73" s="784" t="s">
        <v>233</v>
      </c>
      <c r="E73" s="785"/>
      <c r="F73" s="785"/>
      <c r="G73" s="786"/>
      <c r="H73"/>
    </row>
    <row r="74" spans="2:11" s="360" customFormat="1" ht="31.2" customHeight="1">
      <c r="B74" s="790" t="s">
        <v>376</v>
      </c>
      <c r="C74" s="790" t="str">
        <f>'CPUs SEM DES'!B131</f>
        <v xml:space="preserve"> 5914374 </v>
      </c>
      <c r="D74" s="552" t="str">
        <f>'CPUs SEM DES'!D131</f>
        <v>Transporte com caminhão basculante de 10 m³ - rodovia em revestimento primário</v>
      </c>
      <c r="E74" s="458"/>
      <c r="F74" s="458"/>
      <c r="G74" s="459"/>
    </row>
    <row r="75" spans="2:11" s="360" customFormat="1" ht="15.75" customHeight="1">
      <c r="B75" s="791"/>
      <c r="C75" s="791"/>
      <c r="D75" s="793" t="s">
        <v>400</v>
      </c>
      <c r="E75" s="794"/>
      <c r="F75" s="341">
        <f>F71</f>
        <v>11793.6</v>
      </c>
      <c r="G75" s="342" t="s">
        <v>38</v>
      </c>
    </row>
    <row r="76" spans="2:11" s="360" customFormat="1" ht="15.75" customHeight="1">
      <c r="B76" s="791"/>
      <c r="C76" s="791"/>
      <c r="D76" s="793" t="s">
        <v>402</v>
      </c>
      <c r="E76" s="794"/>
      <c r="F76" s="341">
        <v>1.6</v>
      </c>
      <c r="G76" s="342" t="s">
        <v>403</v>
      </c>
    </row>
    <row r="77" spans="2:11" s="360" customFormat="1" ht="15.75" customHeight="1">
      <c r="B77" s="791"/>
      <c r="C77" s="791"/>
      <c r="D77" s="793" t="s">
        <v>404</v>
      </c>
      <c r="E77" s="794"/>
      <c r="F77" s="545">
        <f>'CÁLCULO DE DMTS'!D11</f>
        <v>4.68</v>
      </c>
      <c r="G77" s="342" t="s">
        <v>49</v>
      </c>
    </row>
    <row r="78" spans="2:11" s="360" customFormat="1" ht="15.75" customHeight="1">
      <c r="B78" s="791"/>
      <c r="C78" s="791"/>
      <c r="D78" s="793" t="s">
        <v>405</v>
      </c>
      <c r="E78" s="794"/>
      <c r="F78" s="341">
        <v>1.1000000000000001</v>
      </c>
      <c r="G78" s="342"/>
    </row>
    <row r="79" spans="2:11" s="360" customFormat="1" ht="15.75" customHeight="1">
      <c r="B79" s="792"/>
      <c r="C79" s="792"/>
      <c r="D79" s="795" t="s">
        <v>406</v>
      </c>
      <c r="E79" s="796"/>
      <c r="F79" s="343">
        <f>ROUND(F75*F76*F77*F78,2)</f>
        <v>97141.52</v>
      </c>
      <c r="G79" s="334" t="s">
        <v>45</v>
      </c>
      <c r="H79" t="str">
        <f>C74</f>
        <v xml:space="preserve"> 5914374 </v>
      </c>
      <c r="I79" s="170">
        <f>F79</f>
        <v>97141.52</v>
      </c>
      <c r="J79" t="str">
        <f>G79</f>
        <v>t.km</v>
      </c>
      <c r="K79" s="360" t="str">
        <f>D74</f>
        <v>Transporte com caminhão basculante de 10 m³ - rodovia em revestimento primário</v>
      </c>
    </row>
    <row r="80" spans="2:11" s="360" customFormat="1" ht="15.75" customHeight="1">
      <c r="B80" s="607"/>
      <c r="C80" s="607"/>
      <c r="D80" s="608"/>
      <c r="E80" s="613"/>
      <c r="F80" s="614"/>
      <c r="G80" s="609"/>
      <c r="H80"/>
      <c r="I80" s="170"/>
      <c r="J80"/>
    </row>
    <row r="81" spans="1:11" s="360" customFormat="1" ht="15.75" customHeight="1">
      <c r="B81" s="790" t="s">
        <v>931</v>
      </c>
      <c r="C81" s="829" t="str">
        <f>'CPUs SEM DES'!B145</f>
        <v xml:space="preserve"> 5915467 </v>
      </c>
      <c r="D81" s="822" t="str">
        <f>'CPUs SEM DES'!D145</f>
        <v>Transporte de água com caminhão tanque de 10.000 l - rodovia em revestimento primário</v>
      </c>
      <c r="E81" s="823"/>
      <c r="F81" s="823"/>
      <c r="G81" s="824"/>
    </row>
    <row r="82" spans="1:11" s="360" customFormat="1" ht="15.75" customHeight="1">
      <c r="B82" s="791"/>
      <c r="C82" s="830"/>
      <c r="D82" s="793" t="s">
        <v>400</v>
      </c>
      <c r="E82" s="794"/>
      <c r="F82" s="341">
        <f>F71</f>
        <v>11793.6</v>
      </c>
      <c r="G82" s="342" t="s">
        <v>38</v>
      </c>
      <c r="H82" s="361"/>
    </row>
    <row r="83" spans="1:11" s="360" customFormat="1" ht="15" customHeight="1">
      <c r="B83" s="791"/>
      <c r="C83" s="830"/>
      <c r="D83" s="793" t="s">
        <v>785</v>
      </c>
      <c r="E83" s="794"/>
      <c r="F83" s="341">
        <v>0.08</v>
      </c>
      <c r="G83" s="342" t="s">
        <v>403</v>
      </c>
      <c r="H83" s="361"/>
    </row>
    <row r="84" spans="1:11" s="360" customFormat="1" ht="15.75" customHeight="1">
      <c r="B84" s="791"/>
      <c r="C84" s="830"/>
      <c r="D84" s="793" t="s">
        <v>786</v>
      </c>
      <c r="E84" s="794"/>
      <c r="F84" s="545">
        <f>'CÁLCULO DE DMTS'!D18</f>
        <v>2.79</v>
      </c>
      <c r="G84" s="342" t="s">
        <v>49</v>
      </c>
      <c r="H84" s="361"/>
    </row>
    <row r="85" spans="1:11" s="360" customFormat="1" ht="15.75" customHeight="1">
      <c r="B85" s="792"/>
      <c r="C85" s="831"/>
      <c r="D85" s="806" t="s">
        <v>787</v>
      </c>
      <c r="E85" s="780"/>
      <c r="F85" s="343">
        <f>F82*F83*F84</f>
        <v>2632.3315200000002</v>
      </c>
      <c r="G85" s="344" t="s">
        <v>45</v>
      </c>
      <c r="H85" s="361"/>
      <c r="I85" s="438">
        <f>F85+'[33]MEM-TRECHO 02'!E79+'[33]MEM-TRECHO 03'!E79+'[33]MEM-TRECHO 04'!E79</f>
        <v>2632.3315200000002</v>
      </c>
      <c r="J85" s="611"/>
    </row>
    <row r="86" spans="1:11" s="360" customFormat="1" ht="15.75" customHeight="1">
      <c r="B86" s="797"/>
      <c r="C86" s="798"/>
      <c r="D86" s="798"/>
      <c r="E86" s="798"/>
      <c r="F86" s="798"/>
      <c r="G86" s="799"/>
      <c r="H86" s="361"/>
    </row>
    <row r="87" spans="1:11" s="360" customFormat="1" ht="15.75" customHeight="1">
      <c r="B87" s="362" t="s">
        <v>646</v>
      </c>
      <c r="C87" s="445" t="s">
        <v>381</v>
      </c>
      <c r="D87" s="784" t="s">
        <v>374</v>
      </c>
      <c r="E87" s="785"/>
      <c r="F87" s="785"/>
      <c r="G87" s="786"/>
    </row>
    <row r="88" spans="1:11" ht="15.6" customHeight="1">
      <c r="B88" s="800" t="s">
        <v>647</v>
      </c>
      <c r="C88" s="787" t="str">
        <f>'CPUs SEM DES'!B159</f>
        <v xml:space="preserve"> COMP. 05 - SADA </v>
      </c>
      <c r="D88" s="788" t="str">
        <f>'CPUs SEM DES'!D159</f>
        <v>Reparação de danos físicos ao meio ambiente</v>
      </c>
      <c r="E88" s="788"/>
      <c r="F88" s="788"/>
      <c r="G88" s="788"/>
    </row>
    <row r="89" spans="1:11" ht="15.75" customHeight="1">
      <c r="B89" s="800"/>
      <c r="C89" s="787"/>
      <c r="D89" s="789" t="s">
        <v>409</v>
      </c>
      <c r="E89" s="789"/>
      <c r="F89" s="363">
        <f>F59</f>
        <v>11793.6</v>
      </c>
      <c r="G89" s="344" t="s">
        <v>41</v>
      </c>
      <c r="H89" s="444" t="str">
        <f>C88</f>
        <v xml:space="preserve"> COMP. 05 - SADA </v>
      </c>
      <c r="I89" s="170">
        <f>F89</f>
        <v>11793.6</v>
      </c>
      <c r="J89" t="str">
        <f>G89</f>
        <v>m²</v>
      </c>
      <c r="K89" t="str">
        <f>D88</f>
        <v>Reparação de danos físicos ao meio ambiente</v>
      </c>
    </row>
    <row r="92" spans="1:11" ht="15.75" customHeight="1">
      <c r="B92" s="332" t="s">
        <v>35</v>
      </c>
      <c r="C92" s="445" t="s">
        <v>381</v>
      </c>
      <c r="D92" s="784" t="s">
        <v>619</v>
      </c>
      <c r="E92" s="785"/>
      <c r="F92" s="785"/>
      <c r="G92" s="786"/>
      <c r="H92"/>
    </row>
    <row r="93" spans="1:11" ht="35.4" customHeight="1">
      <c r="A93">
        <v>2</v>
      </c>
      <c r="B93" s="226"/>
      <c r="C93" s="338"/>
      <c r="D93" s="810" t="str">
        <f>'RESUMO TRECHOS'!B18</f>
        <v>Trecho 02: Da Cruz das Almas até o Recanto</v>
      </c>
      <c r="E93" s="811"/>
      <c r="F93" s="339"/>
      <c r="G93" s="340"/>
      <c r="H93" s="554">
        <f>F94</f>
        <v>8.0500000000000007</v>
      </c>
      <c r="I93" s="554">
        <f>F95</f>
        <v>6</v>
      </c>
    </row>
    <row r="94" spans="1:11" ht="15.75" customHeight="1">
      <c r="B94" s="226"/>
      <c r="C94" s="338"/>
      <c r="D94" s="826" t="s">
        <v>155</v>
      </c>
      <c r="E94" s="827"/>
      <c r="F94" s="461">
        <f>'RESUMO TRECHOS'!D18</f>
        <v>8.0500000000000007</v>
      </c>
      <c r="G94" s="340" t="s">
        <v>49</v>
      </c>
      <c r="H94">
        <v>264</v>
      </c>
      <c r="I94">
        <v>12</v>
      </c>
    </row>
    <row r="95" spans="1:11" ht="15.75" customHeight="1">
      <c r="B95" s="226"/>
      <c r="C95" s="338"/>
      <c r="D95" s="826" t="s">
        <v>207</v>
      </c>
      <c r="E95" s="827"/>
      <c r="F95" s="460">
        <v>6</v>
      </c>
      <c r="G95" s="340" t="s">
        <v>50</v>
      </c>
      <c r="H95"/>
    </row>
    <row r="96" spans="1:11" ht="15.75" customHeight="1">
      <c r="B96" s="781"/>
      <c r="C96" s="782"/>
      <c r="D96" s="782"/>
      <c r="E96" s="782"/>
      <c r="F96" s="782"/>
      <c r="G96" s="783"/>
      <c r="H96"/>
    </row>
    <row r="97" spans="2:11" ht="38.25" customHeight="1">
      <c r="B97" s="812" t="s">
        <v>37</v>
      </c>
      <c r="C97" s="801" t="str">
        <f>VLOOKUP(B97,$B$34:$G$89,2,FALSE)</f>
        <v xml:space="preserve"> SICRO 5501700 SDR </v>
      </c>
      <c r="D97" s="828" t="str">
        <f>VLOOKUP(B97,$B$34:$G$89,3,FALSE)</f>
        <v>Desmatamento, destocamento, limpeza de área e estocagem do material de limpeza com árvores de diâmetro até 0,15 m</v>
      </c>
      <c r="E97" s="828" t="e">
        <f t="shared" ref="E97:G97" si="0">VLOOKUP(D97,$B$34:$G$89,2,FALSE)</f>
        <v>#N/A</v>
      </c>
      <c r="F97" s="828" t="e">
        <f t="shared" si="0"/>
        <v>#N/A</v>
      </c>
      <c r="G97" s="828" t="e">
        <f t="shared" si="0"/>
        <v>#N/A</v>
      </c>
      <c r="H97"/>
    </row>
    <row r="98" spans="2:11" ht="15.75" customHeight="1">
      <c r="B98" s="820"/>
      <c r="C98" s="802"/>
      <c r="D98" s="793" t="s">
        <v>155</v>
      </c>
      <c r="E98" s="794"/>
      <c r="F98" s="341">
        <f>F94*1000</f>
        <v>8050.0000000000009</v>
      </c>
      <c r="G98" s="342" t="s">
        <v>50</v>
      </c>
      <c r="H98"/>
    </row>
    <row r="99" spans="2:11" ht="15.75" customHeight="1">
      <c r="B99" s="820"/>
      <c r="C99" s="802"/>
      <c r="D99" s="793" t="s">
        <v>207</v>
      </c>
      <c r="E99" s="794"/>
      <c r="F99" s="341">
        <v>1</v>
      </c>
      <c r="G99" s="342" t="s">
        <v>50</v>
      </c>
      <c r="H99"/>
    </row>
    <row r="100" spans="2:11" ht="15.75" customHeight="1">
      <c r="B100" s="820"/>
      <c r="C100" s="802"/>
      <c r="D100" s="793" t="s">
        <v>388</v>
      </c>
      <c r="E100" s="794"/>
      <c r="F100" s="341">
        <v>2</v>
      </c>
      <c r="G100" s="342" t="s">
        <v>51</v>
      </c>
      <c r="H100"/>
    </row>
    <row r="101" spans="2:11" ht="15.75" customHeight="1">
      <c r="B101" s="820"/>
      <c r="C101" s="802"/>
      <c r="D101" s="806" t="s">
        <v>389</v>
      </c>
      <c r="E101" s="780"/>
      <c r="F101" s="343">
        <f>F98*F99*F100</f>
        <v>16100.000000000002</v>
      </c>
      <c r="G101" s="344" t="s">
        <v>41</v>
      </c>
      <c r="H101"/>
    </row>
    <row r="102" spans="2:11" ht="15.75" customHeight="1">
      <c r="B102" s="813"/>
      <c r="C102" s="803"/>
      <c r="D102" s="806" t="s">
        <v>389</v>
      </c>
      <c r="E102" s="780"/>
      <c r="F102" s="343">
        <f>ROUND(F101/10000,2)</f>
        <v>1.61</v>
      </c>
      <c r="G102" s="344" t="s">
        <v>390</v>
      </c>
      <c r="H102" t="str">
        <f>C97</f>
        <v xml:space="preserve"> SICRO 5501700 SDR </v>
      </c>
      <c r="I102" s="170">
        <f>F101</f>
        <v>16100.000000000002</v>
      </c>
      <c r="J102" t="str">
        <f>G101</f>
        <v>m²</v>
      </c>
      <c r="K102" t="str">
        <f>D97</f>
        <v>Desmatamento, destocamento, limpeza de área e estocagem do material de limpeza com árvores de diâmetro até 0,15 m</v>
      </c>
    </row>
    <row r="103" spans="2:11" ht="15.75" customHeight="1">
      <c r="B103" s="781"/>
      <c r="C103" s="782"/>
      <c r="D103" s="782"/>
      <c r="E103" s="782"/>
      <c r="F103" s="782"/>
      <c r="G103" s="783"/>
      <c r="H103"/>
    </row>
    <row r="104" spans="2:11" ht="15.75" customHeight="1">
      <c r="B104" s="812" t="s">
        <v>39</v>
      </c>
      <c r="C104" s="801" t="str">
        <f>VLOOKUP(B104,$B$34:$G$89,2,FALSE)</f>
        <v xml:space="preserve"> SICRO 4011209 SDR </v>
      </c>
      <c r="D104" s="794" t="str">
        <f>VLOOKUP(B104,$B$34:$G$89,3,FALSE)</f>
        <v>Regularização do subleito</v>
      </c>
      <c r="E104" s="804" t="e">
        <f t="shared" ref="E104:G104" si="1">VLOOKUP(D104,$B$34:$G$89,2,FALSE)</f>
        <v>#N/A</v>
      </c>
      <c r="F104" s="804" t="e">
        <f t="shared" si="1"/>
        <v>#N/A</v>
      </c>
      <c r="G104" s="804" t="e">
        <f t="shared" si="1"/>
        <v>#N/A</v>
      </c>
      <c r="H104"/>
    </row>
    <row r="105" spans="2:11" ht="15.75" customHeight="1">
      <c r="B105" s="820"/>
      <c r="C105" s="802"/>
      <c r="D105" s="821" t="s">
        <v>155</v>
      </c>
      <c r="E105" s="794"/>
      <c r="F105" s="341">
        <f>F98</f>
        <v>8050.0000000000009</v>
      </c>
      <c r="G105" s="342" t="s">
        <v>50</v>
      </c>
    </row>
    <row r="106" spans="2:11" ht="15.75" customHeight="1">
      <c r="B106" s="820"/>
      <c r="C106" s="802"/>
      <c r="D106" s="345" t="s">
        <v>391</v>
      </c>
      <c r="E106" s="346"/>
      <c r="F106" s="341">
        <v>0.6</v>
      </c>
      <c r="G106" s="342" t="s">
        <v>50</v>
      </c>
    </row>
    <row r="107" spans="2:11" ht="15.75" customHeight="1">
      <c r="B107" s="820"/>
      <c r="C107" s="802"/>
      <c r="D107" s="821" t="s">
        <v>207</v>
      </c>
      <c r="E107" s="794"/>
      <c r="F107" s="341">
        <f>F95</f>
        <v>6</v>
      </c>
      <c r="G107" s="342" t="s">
        <v>50</v>
      </c>
      <c r="H107"/>
    </row>
    <row r="108" spans="2:11" ht="15.75" customHeight="1">
      <c r="B108" s="820"/>
      <c r="C108" s="802"/>
      <c r="D108" s="793" t="s">
        <v>392</v>
      </c>
      <c r="E108" s="794"/>
      <c r="F108" s="341">
        <v>0.2</v>
      </c>
      <c r="G108" s="342" t="s">
        <v>50</v>
      </c>
      <c r="H108"/>
      <c r="J108" s="170"/>
    </row>
    <row r="109" spans="2:11" ht="15.75" customHeight="1">
      <c r="B109" s="820"/>
      <c r="C109" s="802"/>
      <c r="D109" s="779" t="s">
        <v>393</v>
      </c>
      <c r="E109" s="780"/>
      <c r="F109" s="343">
        <f>ROUND((F105)*(F107+F106),2)</f>
        <v>53130</v>
      </c>
      <c r="G109" s="344" t="s">
        <v>41</v>
      </c>
      <c r="H109" t="str">
        <f>C104</f>
        <v xml:space="preserve"> SICRO 4011209 SDR </v>
      </c>
      <c r="I109" s="170">
        <f>F109</f>
        <v>53130</v>
      </c>
      <c r="J109" t="str">
        <f>G109</f>
        <v>m²</v>
      </c>
      <c r="K109" t="str">
        <f>D104</f>
        <v>Regularização do subleito</v>
      </c>
    </row>
    <row r="110" spans="2:11" ht="15.75" customHeight="1">
      <c r="B110" s="820"/>
      <c r="C110" s="802"/>
      <c r="D110" s="347"/>
      <c r="E110" s="347"/>
      <c r="F110" s="348"/>
      <c r="G110" s="349"/>
      <c r="H110"/>
    </row>
    <row r="111" spans="2:11" ht="15.75" customHeight="1">
      <c r="B111" s="820"/>
      <c r="C111" s="802"/>
      <c r="D111" s="350"/>
      <c r="E111" s="350"/>
      <c r="F111" s="351"/>
      <c r="G111" s="352"/>
      <c r="H111"/>
    </row>
    <row r="112" spans="2:11" ht="15.75" customHeight="1">
      <c r="B112" s="820"/>
      <c r="C112" s="802"/>
      <c r="D112" s="350"/>
      <c r="E112" s="350"/>
      <c r="F112" s="351"/>
      <c r="G112" s="352"/>
      <c r="H112"/>
    </row>
    <row r="113" spans="2:11" ht="15.75" customHeight="1">
      <c r="B113" s="820"/>
      <c r="C113" s="802"/>
      <c r="D113" s="350"/>
      <c r="E113" s="350"/>
      <c r="F113" s="351"/>
      <c r="G113" s="352"/>
      <c r="H113"/>
    </row>
    <row r="114" spans="2:11" ht="15.75" customHeight="1">
      <c r="B114" s="820"/>
      <c r="C114" s="802"/>
      <c r="D114" s="350"/>
      <c r="E114" s="350"/>
      <c r="F114" s="351"/>
      <c r="G114" s="352"/>
      <c r="H114"/>
    </row>
    <row r="115" spans="2:11" ht="15.75" customHeight="1">
      <c r="B115" s="820"/>
      <c r="C115" s="802"/>
      <c r="D115" s="350"/>
      <c r="E115" s="350"/>
      <c r="F115" s="351"/>
      <c r="G115" s="352"/>
      <c r="H115"/>
    </row>
    <row r="116" spans="2:11" ht="15.75" customHeight="1">
      <c r="B116" s="820"/>
      <c r="C116" s="802"/>
      <c r="D116" s="353"/>
      <c r="E116" s="350"/>
      <c r="F116" s="351"/>
      <c r="G116" s="352"/>
      <c r="H116"/>
    </row>
    <row r="117" spans="2:11" ht="15.75" customHeight="1">
      <c r="B117" s="813"/>
      <c r="C117" s="803"/>
      <c r="D117" s="354"/>
      <c r="E117" s="355"/>
      <c r="F117" s="356"/>
      <c r="G117" s="357"/>
      <c r="H117"/>
    </row>
    <row r="118" spans="2:11" ht="15.75" customHeight="1">
      <c r="B118" s="781"/>
      <c r="C118" s="782"/>
      <c r="D118" s="782"/>
      <c r="E118" s="782"/>
      <c r="F118" s="782"/>
      <c r="G118" s="783"/>
      <c r="H118"/>
    </row>
    <row r="119" spans="2:11" ht="15.75" customHeight="1">
      <c r="B119" s="812" t="s">
        <v>42</v>
      </c>
      <c r="C119" s="801" t="str">
        <f>VLOOKUP(B119,$B$34:$G$89,2,FALSE)</f>
        <v xml:space="preserve"> 5502985 </v>
      </c>
      <c r="D119" s="804" t="str">
        <f>VLOOKUP(B119,$B$34:$G$89,3,FALSE)</f>
        <v>Limpeza mecanizada da camada vegetal</v>
      </c>
      <c r="E119" s="804" t="e">
        <f t="shared" ref="E119:G119" si="2">VLOOKUP(D119,$B$34:$G$89,2,FALSE)</f>
        <v>#N/A</v>
      </c>
      <c r="F119" s="804" t="e">
        <f t="shared" si="2"/>
        <v>#N/A</v>
      </c>
      <c r="G119" s="804" t="e">
        <f t="shared" si="2"/>
        <v>#N/A</v>
      </c>
      <c r="H119"/>
    </row>
    <row r="120" spans="2:11" ht="15.75" customHeight="1">
      <c r="B120" s="820"/>
      <c r="C120" s="802"/>
      <c r="D120" s="804" t="s">
        <v>394</v>
      </c>
      <c r="E120" s="804"/>
      <c r="F120" s="341">
        <f>F134</f>
        <v>10143</v>
      </c>
      <c r="G120" s="342" t="s">
        <v>38</v>
      </c>
    </row>
    <row r="121" spans="2:11" ht="15.75" customHeight="1">
      <c r="B121" s="820"/>
      <c r="C121" s="802"/>
      <c r="D121" s="788" t="s">
        <v>395</v>
      </c>
      <c r="E121" s="788"/>
      <c r="F121" s="341">
        <v>1</v>
      </c>
      <c r="G121" s="342" t="s">
        <v>50</v>
      </c>
      <c r="H121"/>
    </row>
    <row r="122" spans="2:11" ht="15.75" customHeight="1">
      <c r="B122" s="813"/>
      <c r="C122" s="803"/>
      <c r="D122" s="832" t="s">
        <v>396</v>
      </c>
      <c r="E122" s="832"/>
      <c r="F122" s="343">
        <f>ROUND(F120/F121,2)</f>
        <v>10143</v>
      </c>
      <c r="G122" s="344" t="s">
        <v>41</v>
      </c>
      <c r="H122" t="str">
        <f>C119</f>
        <v xml:space="preserve"> 5502985 </v>
      </c>
      <c r="I122" s="170">
        <f>F122</f>
        <v>10143</v>
      </c>
      <c r="J122" t="str">
        <f>G122</f>
        <v>m²</v>
      </c>
      <c r="K122" t="str">
        <f>D119</f>
        <v>Limpeza mecanizada da camada vegetal</v>
      </c>
    </row>
    <row r="123" spans="2:11" ht="15.75" customHeight="1">
      <c r="B123" s="781"/>
      <c r="C123" s="782"/>
      <c r="D123" s="782"/>
      <c r="E123" s="782"/>
      <c r="F123" s="782"/>
      <c r="G123" s="783"/>
      <c r="H123"/>
    </row>
    <row r="124" spans="2:11" ht="15.75" customHeight="1">
      <c r="B124" s="812" t="s">
        <v>43</v>
      </c>
      <c r="C124" s="801" t="str">
        <f>VLOOKUP(B124,$B$34:$G$89,2,FALSE)</f>
        <v xml:space="preserve"> 5502986 </v>
      </c>
      <c r="D124" s="804" t="str">
        <f>VLOOKUP(B124,$B$34:$G$89,3,FALSE)</f>
        <v>Expurgo de jazida</v>
      </c>
      <c r="E124" s="804" t="e">
        <f t="shared" ref="E124:G124" si="3">VLOOKUP(D124,$B$34:$G$89,2,FALSE)</f>
        <v>#N/A</v>
      </c>
      <c r="F124" s="804" t="e">
        <f t="shared" si="3"/>
        <v>#N/A</v>
      </c>
      <c r="G124" s="804" t="e">
        <f t="shared" si="3"/>
        <v>#N/A</v>
      </c>
      <c r="H124"/>
    </row>
    <row r="125" spans="2:11" ht="15.75" customHeight="1">
      <c r="B125" s="820"/>
      <c r="C125" s="802"/>
      <c r="D125" s="805" t="s">
        <v>396</v>
      </c>
      <c r="E125" s="805"/>
      <c r="F125" s="358">
        <f>F122</f>
        <v>10143</v>
      </c>
      <c r="G125" s="342" t="s">
        <v>41</v>
      </c>
    </row>
    <row r="126" spans="2:11" ht="15.75" customHeight="1">
      <c r="B126" s="820"/>
      <c r="C126" s="802"/>
      <c r="D126" s="804" t="s">
        <v>392</v>
      </c>
      <c r="E126" s="804"/>
      <c r="F126" s="341">
        <v>0.05</v>
      </c>
      <c r="G126" s="342" t="s">
        <v>50</v>
      </c>
    </row>
    <row r="127" spans="2:11">
      <c r="B127" s="813"/>
      <c r="C127" s="803"/>
      <c r="D127" s="806" t="s">
        <v>397</v>
      </c>
      <c r="E127" s="780"/>
      <c r="F127" s="343">
        <f>F125*F126</f>
        <v>507.15000000000003</v>
      </c>
      <c r="G127" s="344" t="s">
        <v>38</v>
      </c>
      <c r="H127" t="str">
        <f>C124</f>
        <v xml:space="preserve"> 5502986 </v>
      </c>
      <c r="I127" s="170">
        <f>F127</f>
        <v>507.15000000000003</v>
      </c>
      <c r="J127" t="str">
        <f>G127</f>
        <v>m³</v>
      </c>
      <c r="K127" t="str">
        <f>D124</f>
        <v>Expurgo de jazida</v>
      </c>
    </row>
    <row r="128" spans="2:11" ht="15">
      <c r="B128" s="781"/>
      <c r="C128" s="782"/>
      <c r="D128" s="782"/>
      <c r="E128" s="782"/>
      <c r="F128" s="782"/>
      <c r="G128" s="783"/>
      <c r="H128"/>
    </row>
    <row r="129" spans="2:11" ht="14.4">
      <c r="B129" s="812" t="s">
        <v>645</v>
      </c>
      <c r="C129" s="801" t="str">
        <f>VLOOKUP(B129,$B$34:$G$89,2,FALSE)</f>
        <v xml:space="preserve"> 4915611 </v>
      </c>
      <c r="D129" s="807" t="str">
        <f>VLOOKUP(B129,$B$34:$G$89,3,FALSE)</f>
        <v>Recomposição de revestimento primário com material de jazida</v>
      </c>
      <c r="E129" s="807" t="e">
        <f t="shared" ref="E129:G129" si="4">VLOOKUP(D129,$B$34:$G$89,2,FALSE)</f>
        <v>#N/A</v>
      </c>
      <c r="F129" s="807" t="e">
        <f t="shared" si="4"/>
        <v>#N/A</v>
      </c>
      <c r="G129" s="807" t="e">
        <f t="shared" si="4"/>
        <v>#N/A</v>
      </c>
      <c r="H129"/>
    </row>
    <row r="130" spans="2:11" ht="15.75" customHeight="1">
      <c r="B130" s="820"/>
      <c r="C130" s="802"/>
      <c r="D130" s="808" t="s">
        <v>398</v>
      </c>
      <c r="E130" s="809"/>
      <c r="F130" s="335">
        <f>F94*1000</f>
        <v>8050.0000000000009</v>
      </c>
      <c r="G130" s="336" t="s">
        <v>50</v>
      </c>
      <c r="H130"/>
    </row>
    <row r="131" spans="2:11" ht="15.75" customHeight="1">
      <c r="B131" s="820"/>
      <c r="C131" s="802"/>
      <c r="D131" s="808" t="s">
        <v>399</v>
      </c>
      <c r="E131" s="809"/>
      <c r="F131" s="335">
        <f>ROUND(F107+(F106/2),2)</f>
        <v>6.3</v>
      </c>
      <c r="G131" s="336" t="s">
        <v>50</v>
      </c>
      <c r="H131"/>
    </row>
    <row r="132" spans="2:11" ht="15.75" customHeight="1">
      <c r="B132" s="820"/>
      <c r="C132" s="802"/>
      <c r="D132" s="793" t="s">
        <v>392</v>
      </c>
      <c r="E132" s="794"/>
      <c r="F132" s="335">
        <v>0.2</v>
      </c>
      <c r="G132" s="336" t="s">
        <v>50</v>
      </c>
      <c r="H132"/>
    </row>
    <row r="133" spans="2:11" ht="15.75" customHeight="1">
      <c r="B133" s="820"/>
      <c r="C133" s="802"/>
      <c r="D133" s="779" t="s">
        <v>393</v>
      </c>
      <c r="E133" s="780"/>
      <c r="F133" s="359">
        <f>F130*F131</f>
        <v>50715.000000000007</v>
      </c>
      <c r="G133" s="344" t="s">
        <v>41</v>
      </c>
      <c r="H133"/>
    </row>
    <row r="134" spans="2:11" ht="15.75" customHeight="1">
      <c r="B134" s="813"/>
      <c r="C134" s="803"/>
      <c r="D134" s="833" t="s">
        <v>400</v>
      </c>
      <c r="E134" s="834"/>
      <c r="F134" s="359">
        <f>ROUND(F130*F131*F132,2)</f>
        <v>10143</v>
      </c>
      <c r="G134" s="344" t="s">
        <v>401</v>
      </c>
      <c r="H134" t="str">
        <f>C129</f>
        <v xml:space="preserve"> 4915611 </v>
      </c>
      <c r="I134" s="170">
        <f>F134</f>
        <v>10143</v>
      </c>
      <c r="J134" t="str">
        <f>G134</f>
        <v>m³</v>
      </c>
      <c r="K134" t="str">
        <f>D129</f>
        <v>Recomposição de revestimento primário com material de jazida</v>
      </c>
    </row>
    <row r="135" spans="2:11" ht="15.75" customHeight="1">
      <c r="B135" s="781"/>
      <c r="C135" s="782"/>
      <c r="D135" s="782"/>
      <c r="E135" s="782"/>
      <c r="F135" s="782"/>
      <c r="G135" s="783"/>
      <c r="H135"/>
    </row>
    <row r="136" spans="2:11" ht="15.75" customHeight="1">
      <c r="B136" s="332" t="s">
        <v>375</v>
      </c>
      <c r="C136" s="445" t="s">
        <v>381</v>
      </c>
      <c r="D136" s="784" t="s">
        <v>233</v>
      </c>
      <c r="E136" s="785"/>
      <c r="F136" s="785"/>
      <c r="G136" s="786"/>
      <c r="H136"/>
    </row>
    <row r="137" spans="2:11" s="360" customFormat="1" ht="31.2" customHeight="1">
      <c r="B137" s="790" t="s">
        <v>376</v>
      </c>
      <c r="C137" s="790" t="str">
        <f>VLOOKUP(B137,$B$34:$G$89,2,FALSE)</f>
        <v xml:space="preserve"> 5914374 </v>
      </c>
      <c r="D137" s="835" t="str">
        <f>VLOOKUP(B137,$B$34:$G$89,3,FALSE)</f>
        <v>Transporte com caminhão basculante de 10 m³ - rodovia em revestimento primário</v>
      </c>
      <c r="E137" s="836" t="e">
        <f t="shared" ref="E137:G137" si="5">VLOOKUP(D137,$B$34:$G$89,2,FALSE)</f>
        <v>#N/A</v>
      </c>
      <c r="F137" s="836" t="e">
        <f t="shared" si="5"/>
        <v>#N/A</v>
      </c>
      <c r="G137" s="837" t="e">
        <f t="shared" si="5"/>
        <v>#N/A</v>
      </c>
    </row>
    <row r="138" spans="2:11" s="360" customFormat="1" ht="15.75" customHeight="1">
      <c r="B138" s="791"/>
      <c r="C138" s="791"/>
      <c r="D138" s="793" t="s">
        <v>400</v>
      </c>
      <c r="E138" s="794"/>
      <c r="F138" s="341">
        <f>F134</f>
        <v>10143</v>
      </c>
      <c r="G138" s="342" t="s">
        <v>38</v>
      </c>
    </row>
    <row r="139" spans="2:11" s="360" customFormat="1" ht="15.75" customHeight="1">
      <c r="B139" s="791"/>
      <c r="C139" s="791"/>
      <c r="D139" s="793" t="s">
        <v>402</v>
      </c>
      <c r="E139" s="794"/>
      <c r="F139" s="341">
        <v>1.6</v>
      </c>
      <c r="G139" s="342" t="s">
        <v>403</v>
      </c>
    </row>
    <row r="140" spans="2:11" s="360" customFormat="1" ht="15.75" customHeight="1">
      <c r="B140" s="791"/>
      <c r="C140" s="791"/>
      <c r="D140" s="793" t="s">
        <v>404</v>
      </c>
      <c r="E140" s="794"/>
      <c r="F140" s="545">
        <f>'CÁLCULO DE DMTS'!D24</f>
        <v>7.13</v>
      </c>
      <c r="G140" s="342" t="s">
        <v>49</v>
      </c>
    </row>
    <row r="141" spans="2:11" s="360" customFormat="1" ht="15.75" customHeight="1">
      <c r="B141" s="791"/>
      <c r="C141" s="791"/>
      <c r="D141" s="793" t="s">
        <v>405</v>
      </c>
      <c r="E141" s="794"/>
      <c r="F141" s="341">
        <v>1.1000000000000001</v>
      </c>
      <c r="G141" s="342"/>
    </row>
    <row r="142" spans="2:11" s="360" customFormat="1" ht="15.75" customHeight="1">
      <c r="B142" s="792"/>
      <c r="C142" s="792"/>
      <c r="D142" s="795" t="s">
        <v>406</v>
      </c>
      <c r="E142" s="796"/>
      <c r="F142" s="343">
        <f>ROUND(F138*F139*F140*F141,2)</f>
        <v>127282.48</v>
      </c>
      <c r="G142" s="334" t="s">
        <v>45</v>
      </c>
      <c r="H142" t="str">
        <f>C137</f>
        <v xml:space="preserve"> 5914374 </v>
      </c>
      <c r="I142" s="170">
        <f>F142</f>
        <v>127282.48</v>
      </c>
      <c r="J142" t="str">
        <f>G142</f>
        <v>t.km</v>
      </c>
      <c r="K142" s="360" t="str">
        <f>D137</f>
        <v>Transporte com caminhão basculante de 10 m³ - rodovia em revestimento primário</v>
      </c>
    </row>
    <row r="143" spans="2:11" s="360" customFormat="1" ht="15.75" customHeight="1">
      <c r="B143" s="607"/>
      <c r="C143" s="607"/>
      <c r="D143" s="608"/>
      <c r="E143" s="613"/>
      <c r="F143" s="614"/>
      <c r="G143" s="609"/>
      <c r="H143"/>
      <c r="I143" s="170"/>
      <c r="J143"/>
    </row>
    <row r="144" spans="2:11" s="360" customFormat="1" ht="15.75" customHeight="1">
      <c r="B144" s="790" t="s">
        <v>931</v>
      </c>
      <c r="C144" s="829" t="str">
        <f>VLOOKUP(B144,$B$34:$G$89,2,FALSE)</f>
        <v xml:space="preserve"> 5915467 </v>
      </c>
      <c r="D144" s="822" t="str">
        <f>VLOOKUP(B144,$B$34:$G$89,3,FALSE)</f>
        <v>Transporte de água com caminhão tanque de 10.000 l - rodovia em revestimento primário</v>
      </c>
      <c r="E144" s="823" t="e">
        <f t="shared" ref="E144:G144" si="6">VLOOKUP(D144,$B$34:$G$89,2,FALSE)</f>
        <v>#N/A</v>
      </c>
      <c r="F144" s="823" t="e">
        <f t="shared" si="6"/>
        <v>#N/A</v>
      </c>
      <c r="G144" s="824" t="e">
        <f t="shared" si="6"/>
        <v>#N/A</v>
      </c>
    </row>
    <row r="145" spans="1:11" s="360" customFormat="1" ht="15.75" customHeight="1">
      <c r="B145" s="791"/>
      <c r="C145" s="830"/>
      <c r="D145" s="793" t="s">
        <v>400</v>
      </c>
      <c r="E145" s="794"/>
      <c r="F145" s="341">
        <f>F134</f>
        <v>10143</v>
      </c>
      <c r="G145" s="342" t="s">
        <v>38</v>
      </c>
      <c r="H145" s="361"/>
    </row>
    <row r="146" spans="1:11" s="360" customFormat="1" ht="15" customHeight="1">
      <c r="B146" s="791"/>
      <c r="C146" s="830"/>
      <c r="D146" s="793" t="s">
        <v>785</v>
      </c>
      <c r="E146" s="794"/>
      <c r="F146" s="341">
        <v>0.08</v>
      </c>
      <c r="G146" s="342" t="s">
        <v>403</v>
      </c>
      <c r="H146" s="361"/>
    </row>
    <row r="147" spans="1:11" s="360" customFormat="1" ht="15.75" customHeight="1">
      <c r="B147" s="791"/>
      <c r="C147" s="830"/>
      <c r="D147" s="793" t="s">
        <v>786</v>
      </c>
      <c r="E147" s="794"/>
      <c r="F147" s="545">
        <f>'CÁLCULO DE DMTS'!D31</f>
        <v>2.1187888198757761</v>
      </c>
      <c r="G147" s="342" t="s">
        <v>49</v>
      </c>
      <c r="H147" s="361"/>
    </row>
    <row r="148" spans="1:11" s="360" customFormat="1" ht="15.75" customHeight="1">
      <c r="B148" s="792"/>
      <c r="C148" s="831"/>
      <c r="D148" s="806" t="s">
        <v>787</v>
      </c>
      <c r="E148" s="780"/>
      <c r="F148" s="343">
        <f>F145*F146*2.12</f>
        <v>1720.2528000000002</v>
      </c>
      <c r="G148" s="344" t="s">
        <v>45</v>
      </c>
      <c r="H148" s="361"/>
      <c r="I148" s="438">
        <f>F148+'[33]MEM-TRECHO 02'!E142+'[33]MEM-TRECHO 03'!E142+'[33]MEM-TRECHO 04'!E142</f>
        <v>1720.2528000000002</v>
      </c>
      <c r="J148" s="611"/>
    </row>
    <row r="149" spans="1:11" s="360" customFormat="1" ht="15.75" customHeight="1">
      <c r="B149" s="797"/>
      <c r="C149" s="798"/>
      <c r="D149" s="798"/>
      <c r="E149" s="798"/>
      <c r="F149" s="798"/>
      <c r="G149" s="799"/>
      <c r="H149" s="361"/>
    </row>
    <row r="150" spans="1:11" s="360" customFormat="1" ht="15.75" customHeight="1">
      <c r="B150" s="362" t="s">
        <v>646</v>
      </c>
      <c r="C150" s="445" t="s">
        <v>381</v>
      </c>
      <c r="D150" s="784" t="s">
        <v>374</v>
      </c>
      <c r="E150" s="785"/>
      <c r="F150" s="785"/>
      <c r="G150" s="786"/>
    </row>
    <row r="151" spans="1:11" ht="15.6" customHeight="1">
      <c r="B151" s="800" t="s">
        <v>647</v>
      </c>
      <c r="C151" s="790" t="str">
        <f>VLOOKUP(B151,$B$34:$G$89,2,FALSE)</f>
        <v xml:space="preserve"> COMP. 05 - SADA </v>
      </c>
      <c r="D151" s="788" t="str">
        <f>VLOOKUP(B151,$B$34:$G$89,3,FALSE)</f>
        <v>Reparação de danos físicos ao meio ambiente</v>
      </c>
      <c r="E151" s="788" t="e">
        <f t="shared" ref="E151:G151" si="7">VLOOKUP(D151,$B$34:$G$89,2,FALSE)</f>
        <v>#N/A</v>
      </c>
      <c r="F151" s="788" t="e">
        <f t="shared" si="7"/>
        <v>#N/A</v>
      </c>
      <c r="G151" s="788" t="e">
        <f t="shared" si="7"/>
        <v>#N/A</v>
      </c>
    </row>
    <row r="152" spans="1:11" ht="15.75" customHeight="1">
      <c r="B152" s="800"/>
      <c r="C152" s="792"/>
      <c r="D152" s="789" t="s">
        <v>409</v>
      </c>
      <c r="E152" s="789"/>
      <c r="F152" s="363">
        <f>F122</f>
        <v>10143</v>
      </c>
      <c r="G152" s="344" t="s">
        <v>41</v>
      </c>
      <c r="H152" s="444" t="str">
        <f>C151</f>
        <v xml:space="preserve"> COMP. 05 - SADA </v>
      </c>
      <c r="I152" s="170">
        <f>F152</f>
        <v>10143</v>
      </c>
      <c r="J152" t="str">
        <f>G152</f>
        <v>m²</v>
      </c>
      <c r="K152" t="str">
        <f>D151</f>
        <v>Reparação de danos físicos ao meio ambiente</v>
      </c>
    </row>
    <row r="154" spans="1:11" ht="15.75" customHeight="1">
      <c r="B154" s="332" t="s">
        <v>35</v>
      </c>
      <c r="C154" s="445" t="s">
        <v>381</v>
      </c>
      <c r="D154" s="784" t="s">
        <v>619</v>
      </c>
      <c r="E154" s="785"/>
      <c r="F154" s="785"/>
      <c r="G154" s="786"/>
      <c r="H154"/>
    </row>
    <row r="155" spans="1:11" ht="35.4" customHeight="1">
      <c r="A155">
        <v>3</v>
      </c>
      <c r="B155" s="226"/>
      <c r="C155" s="338"/>
      <c r="D155" s="810" t="str">
        <f>'RESUMO TRECHOS'!B19</f>
        <v>Trecho 03: De Angical até o Riachão</v>
      </c>
      <c r="E155" s="811"/>
      <c r="F155" s="339"/>
      <c r="G155" s="340"/>
      <c r="H155" s="554">
        <f>F156</f>
        <v>10</v>
      </c>
      <c r="I155" s="554">
        <f>F157</f>
        <v>6</v>
      </c>
    </row>
    <row r="156" spans="1:11" ht="15.75" customHeight="1">
      <c r="B156" s="226"/>
      <c r="C156" s="338"/>
      <c r="D156" s="826" t="s">
        <v>155</v>
      </c>
      <c r="E156" s="827"/>
      <c r="F156" s="461">
        <f>'RESUMO TRECHOS'!D19</f>
        <v>10</v>
      </c>
      <c r="G156" s="340" t="s">
        <v>49</v>
      </c>
      <c r="H156">
        <v>264</v>
      </c>
      <c r="I156">
        <v>12</v>
      </c>
    </row>
    <row r="157" spans="1:11" ht="15.75" customHeight="1">
      <c r="B157" s="226"/>
      <c r="C157" s="338"/>
      <c r="D157" s="826" t="s">
        <v>207</v>
      </c>
      <c r="E157" s="827"/>
      <c r="F157" s="460">
        <v>6</v>
      </c>
      <c r="G157" s="340" t="s">
        <v>50</v>
      </c>
      <c r="H157"/>
    </row>
    <row r="158" spans="1:11" ht="15.75" customHeight="1">
      <c r="B158" s="781"/>
      <c r="C158" s="782"/>
      <c r="D158" s="782"/>
      <c r="E158" s="782"/>
      <c r="F158" s="782"/>
      <c r="G158" s="783"/>
      <c r="H158"/>
    </row>
    <row r="159" spans="1:11" ht="38.25" customHeight="1">
      <c r="B159" s="812" t="s">
        <v>37</v>
      </c>
      <c r="C159" s="801" t="str">
        <f>VLOOKUP(B159,$B$34:$G$89,2,FALSE)</f>
        <v xml:space="preserve"> SICRO 5501700 SDR </v>
      </c>
      <c r="D159" s="828" t="str">
        <f>VLOOKUP(B159,$B$34:$G$89,3,FALSE)</f>
        <v>Desmatamento, destocamento, limpeza de área e estocagem do material de limpeza com árvores de diâmetro até 0,15 m</v>
      </c>
      <c r="E159" s="828" t="e">
        <f t="shared" ref="E159:G159" si="8">VLOOKUP(D159,$B$34:$G$89,2,FALSE)</f>
        <v>#N/A</v>
      </c>
      <c r="F159" s="828" t="e">
        <f t="shared" si="8"/>
        <v>#N/A</v>
      </c>
      <c r="G159" s="828" t="e">
        <f t="shared" si="8"/>
        <v>#N/A</v>
      </c>
      <c r="H159"/>
    </row>
    <row r="160" spans="1:11" ht="15.75" customHeight="1">
      <c r="B160" s="820"/>
      <c r="C160" s="802"/>
      <c r="D160" s="793" t="s">
        <v>155</v>
      </c>
      <c r="E160" s="794"/>
      <c r="F160" s="341">
        <f>F156*1000</f>
        <v>10000</v>
      </c>
      <c r="G160" s="342" t="s">
        <v>50</v>
      </c>
      <c r="H160"/>
    </row>
    <row r="161" spans="2:11" ht="15.75" customHeight="1">
      <c r="B161" s="820"/>
      <c r="C161" s="802"/>
      <c r="D161" s="793" t="s">
        <v>207</v>
      </c>
      <c r="E161" s="794"/>
      <c r="F161" s="341">
        <v>1</v>
      </c>
      <c r="G161" s="342" t="s">
        <v>50</v>
      </c>
      <c r="H161"/>
    </row>
    <row r="162" spans="2:11" ht="15.75" customHeight="1">
      <c r="B162" s="820"/>
      <c r="C162" s="802"/>
      <c r="D162" s="793" t="s">
        <v>388</v>
      </c>
      <c r="E162" s="794"/>
      <c r="F162" s="341">
        <v>2</v>
      </c>
      <c r="G162" s="342" t="s">
        <v>51</v>
      </c>
      <c r="H162"/>
    </row>
    <row r="163" spans="2:11" ht="15.75" customHeight="1">
      <c r="B163" s="820"/>
      <c r="C163" s="802"/>
      <c r="D163" s="806" t="s">
        <v>389</v>
      </c>
      <c r="E163" s="780"/>
      <c r="F163" s="343">
        <f>F160*F161*F162</f>
        <v>20000</v>
      </c>
      <c r="G163" s="344" t="s">
        <v>41</v>
      </c>
      <c r="H163"/>
    </row>
    <row r="164" spans="2:11" ht="15.75" customHeight="1">
      <c r="B164" s="813"/>
      <c r="C164" s="803"/>
      <c r="D164" s="806" t="s">
        <v>389</v>
      </c>
      <c r="E164" s="780"/>
      <c r="F164" s="343">
        <f>ROUND(F163/10000,2)</f>
        <v>2</v>
      </c>
      <c r="G164" s="344" t="s">
        <v>390</v>
      </c>
      <c r="H164" t="str">
        <f>C159</f>
        <v xml:space="preserve"> SICRO 5501700 SDR </v>
      </c>
      <c r="I164" s="170">
        <f>F163</f>
        <v>20000</v>
      </c>
      <c r="J164" t="str">
        <f>G163</f>
        <v>m²</v>
      </c>
      <c r="K164" t="str">
        <f>D159</f>
        <v>Desmatamento, destocamento, limpeza de área e estocagem do material de limpeza com árvores de diâmetro até 0,15 m</v>
      </c>
    </row>
    <row r="165" spans="2:11" ht="15.75" customHeight="1">
      <c r="B165" s="781"/>
      <c r="C165" s="782"/>
      <c r="D165" s="782"/>
      <c r="E165" s="782"/>
      <c r="F165" s="782"/>
      <c r="G165" s="783"/>
      <c r="H165"/>
    </row>
    <row r="166" spans="2:11" ht="15.75" customHeight="1">
      <c r="B166" s="812" t="s">
        <v>39</v>
      </c>
      <c r="C166" s="801" t="str">
        <f>VLOOKUP(B166,$B$34:$G$89,2,FALSE)</f>
        <v xml:space="preserve"> SICRO 4011209 SDR </v>
      </c>
      <c r="D166" s="794" t="str">
        <f>VLOOKUP(B166,$B$34:$G$89,3,FALSE)</f>
        <v>Regularização do subleito</v>
      </c>
      <c r="E166" s="804" t="e">
        <f t="shared" ref="E166:G166" si="9">VLOOKUP(D166,$B$34:$G$89,2,FALSE)</f>
        <v>#N/A</v>
      </c>
      <c r="F166" s="804" t="e">
        <f t="shared" si="9"/>
        <v>#N/A</v>
      </c>
      <c r="G166" s="804" t="e">
        <f t="shared" si="9"/>
        <v>#N/A</v>
      </c>
      <c r="H166"/>
    </row>
    <row r="167" spans="2:11" ht="15.75" customHeight="1">
      <c r="B167" s="820"/>
      <c r="C167" s="802"/>
      <c r="D167" s="821" t="s">
        <v>155</v>
      </c>
      <c r="E167" s="794"/>
      <c r="F167" s="341">
        <f>F160</f>
        <v>10000</v>
      </c>
      <c r="G167" s="342" t="s">
        <v>50</v>
      </c>
    </row>
    <row r="168" spans="2:11" ht="15.75" customHeight="1">
      <c r="B168" s="820"/>
      <c r="C168" s="802"/>
      <c r="D168" s="345" t="s">
        <v>391</v>
      </c>
      <c r="E168" s="346"/>
      <c r="F168" s="341">
        <v>0.6</v>
      </c>
      <c r="G168" s="342" t="s">
        <v>50</v>
      </c>
    </row>
    <row r="169" spans="2:11" ht="15.75" customHeight="1">
      <c r="B169" s="820"/>
      <c r="C169" s="802"/>
      <c r="D169" s="821" t="s">
        <v>207</v>
      </c>
      <c r="E169" s="794"/>
      <c r="F169" s="341">
        <f>F157</f>
        <v>6</v>
      </c>
      <c r="G169" s="342" t="s">
        <v>50</v>
      </c>
      <c r="H169"/>
    </row>
    <row r="170" spans="2:11" ht="15.75" customHeight="1">
      <c r="B170" s="820"/>
      <c r="C170" s="802"/>
      <c r="D170" s="793" t="s">
        <v>392</v>
      </c>
      <c r="E170" s="794"/>
      <c r="F170" s="341">
        <v>0.2</v>
      </c>
      <c r="G170" s="342" t="s">
        <v>50</v>
      </c>
      <c r="H170"/>
      <c r="J170" s="170"/>
    </row>
    <row r="171" spans="2:11" ht="15.75" customHeight="1">
      <c r="B171" s="820"/>
      <c r="C171" s="802"/>
      <c r="D171" s="779" t="s">
        <v>393</v>
      </c>
      <c r="E171" s="780"/>
      <c r="F171" s="343">
        <f>ROUND((F167)*(F169+F168),2)</f>
        <v>66000</v>
      </c>
      <c r="G171" s="344" t="s">
        <v>41</v>
      </c>
      <c r="H171" t="str">
        <f>C166</f>
        <v xml:space="preserve"> SICRO 4011209 SDR </v>
      </c>
      <c r="I171" s="170">
        <f>F171</f>
        <v>66000</v>
      </c>
      <c r="J171" t="str">
        <f>G171</f>
        <v>m²</v>
      </c>
      <c r="K171" t="str">
        <f>D166</f>
        <v>Regularização do subleito</v>
      </c>
    </row>
    <row r="172" spans="2:11" ht="15.75" customHeight="1">
      <c r="B172" s="820"/>
      <c r="C172" s="802"/>
      <c r="D172" s="347"/>
      <c r="E172" s="347"/>
      <c r="F172" s="348"/>
      <c r="G172" s="349"/>
      <c r="H172"/>
    </row>
    <row r="173" spans="2:11" ht="15.75" customHeight="1">
      <c r="B173" s="820"/>
      <c r="C173" s="802"/>
      <c r="D173" s="350"/>
      <c r="E173" s="350"/>
      <c r="F173" s="351"/>
      <c r="G173" s="352"/>
      <c r="H173"/>
    </row>
    <row r="174" spans="2:11" ht="15.75" customHeight="1">
      <c r="B174" s="820"/>
      <c r="C174" s="802"/>
      <c r="D174" s="350"/>
      <c r="E174" s="350"/>
      <c r="F174" s="351"/>
      <c r="G174" s="352"/>
      <c r="H174"/>
    </row>
    <row r="175" spans="2:11" ht="15.75" customHeight="1">
      <c r="B175" s="820"/>
      <c r="C175" s="802"/>
      <c r="D175" s="350"/>
      <c r="E175" s="350"/>
      <c r="F175" s="351"/>
      <c r="G175" s="352"/>
      <c r="H175"/>
    </row>
    <row r="176" spans="2:11" ht="15.75" customHeight="1">
      <c r="B176" s="820"/>
      <c r="C176" s="802"/>
      <c r="D176" s="350"/>
      <c r="E176" s="350"/>
      <c r="F176" s="351"/>
      <c r="G176" s="352"/>
      <c r="H176"/>
    </row>
    <row r="177" spans="2:11" ht="15.75" customHeight="1">
      <c r="B177" s="820"/>
      <c r="C177" s="802"/>
      <c r="D177" s="350"/>
      <c r="E177" s="350"/>
      <c r="F177" s="351"/>
      <c r="G177" s="352"/>
      <c r="H177"/>
    </row>
    <row r="178" spans="2:11" ht="15.75" customHeight="1">
      <c r="B178" s="820"/>
      <c r="C178" s="802"/>
      <c r="D178" s="353"/>
      <c r="E178" s="350"/>
      <c r="F178" s="351"/>
      <c r="G178" s="352"/>
      <c r="H178"/>
    </row>
    <row r="179" spans="2:11" ht="15.75" customHeight="1">
      <c r="B179" s="813"/>
      <c r="C179" s="803"/>
      <c r="D179" s="354"/>
      <c r="E179" s="355"/>
      <c r="F179" s="356"/>
      <c r="G179" s="357"/>
      <c r="H179"/>
    </row>
    <row r="180" spans="2:11" ht="15.75" customHeight="1">
      <c r="B180" s="781"/>
      <c r="C180" s="782"/>
      <c r="D180" s="782"/>
      <c r="E180" s="782"/>
      <c r="F180" s="782"/>
      <c r="G180" s="783"/>
      <c r="H180"/>
    </row>
    <row r="181" spans="2:11" ht="15.75" customHeight="1">
      <c r="B181" s="812" t="s">
        <v>42</v>
      </c>
      <c r="C181" s="801" t="str">
        <f>VLOOKUP(B181,$B$34:$G$89,2,FALSE)</f>
        <v xml:space="preserve"> 5502985 </v>
      </c>
      <c r="D181" s="804" t="str">
        <f>VLOOKUP(B181,$B$34:$G$89,3,FALSE)</f>
        <v>Limpeza mecanizada da camada vegetal</v>
      </c>
      <c r="E181" s="804" t="e">
        <f t="shared" ref="E181:G181" si="10">VLOOKUP(D181,$B$34:$G$89,2,FALSE)</f>
        <v>#N/A</v>
      </c>
      <c r="F181" s="804" t="e">
        <f t="shared" si="10"/>
        <v>#N/A</v>
      </c>
      <c r="G181" s="804" t="e">
        <f t="shared" si="10"/>
        <v>#N/A</v>
      </c>
      <c r="H181"/>
    </row>
    <row r="182" spans="2:11" ht="15.75" customHeight="1">
      <c r="B182" s="820"/>
      <c r="C182" s="802"/>
      <c r="D182" s="804" t="s">
        <v>394</v>
      </c>
      <c r="E182" s="804"/>
      <c r="F182" s="341">
        <f>F196</f>
        <v>12600</v>
      </c>
      <c r="G182" s="342" t="s">
        <v>38</v>
      </c>
    </row>
    <row r="183" spans="2:11" ht="15.75" customHeight="1">
      <c r="B183" s="820"/>
      <c r="C183" s="802"/>
      <c r="D183" s="788" t="s">
        <v>395</v>
      </c>
      <c r="E183" s="788"/>
      <c r="F183" s="341">
        <v>1</v>
      </c>
      <c r="G183" s="342" t="s">
        <v>50</v>
      </c>
      <c r="H183"/>
    </row>
    <row r="184" spans="2:11" ht="15.75" customHeight="1">
      <c r="B184" s="813"/>
      <c r="C184" s="803"/>
      <c r="D184" s="832" t="s">
        <v>396</v>
      </c>
      <c r="E184" s="832"/>
      <c r="F184" s="343">
        <f>ROUND(F182/F183,2)</f>
        <v>12600</v>
      </c>
      <c r="G184" s="344" t="s">
        <v>41</v>
      </c>
      <c r="H184" t="str">
        <f>C181</f>
        <v xml:space="preserve"> 5502985 </v>
      </c>
      <c r="I184" s="170">
        <f>F184</f>
        <v>12600</v>
      </c>
      <c r="J184" t="str">
        <f>G184</f>
        <v>m²</v>
      </c>
      <c r="K184" t="str">
        <f>D181</f>
        <v>Limpeza mecanizada da camada vegetal</v>
      </c>
    </row>
    <row r="185" spans="2:11" ht="15.75" customHeight="1">
      <c r="B185" s="781"/>
      <c r="C185" s="782"/>
      <c r="D185" s="782"/>
      <c r="E185" s="782"/>
      <c r="F185" s="782"/>
      <c r="G185" s="783"/>
      <c r="H185"/>
    </row>
    <row r="186" spans="2:11" ht="15.75" customHeight="1">
      <c r="B186" s="812" t="s">
        <v>43</v>
      </c>
      <c r="C186" s="801" t="str">
        <f>VLOOKUP(B186,$B$34:$G$89,2,FALSE)</f>
        <v xml:space="preserve"> 5502986 </v>
      </c>
      <c r="D186" s="804" t="str">
        <f>VLOOKUP(B186,$B$34:$G$89,3,FALSE)</f>
        <v>Expurgo de jazida</v>
      </c>
      <c r="E186" s="804" t="e">
        <f t="shared" ref="E186:G186" si="11">VLOOKUP(D186,$B$34:$G$89,2,FALSE)</f>
        <v>#N/A</v>
      </c>
      <c r="F186" s="804" t="e">
        <f t="shared" si="11"/>
        <v>#N/A</v>
      </c>
      <c r="G186" s="804" t="e">
        <f t="shared" si="11"/>
        <v>#N/A</v>
      </c>
      <c r="H186"/>
    </row>
    <row r="187" spans="2:11" ht="15.75" customHeight="1">
      <c r="B187" s="820"/>
      <c r="C187" s="802"/>
      <c r="D187" s="805" t="s">
        <v>396</v>
      </c>
      <c r="E187" s="805"/>
      <c r="F187" s="358">
        <f>F184</f>
        <v>12600</v>
      </c>
      <c r="G187" s="342" t="s">
        <v>41</v>
      </c>
    </row>
    <row r="188" spans="2:11" ht="15.75" customHeight="1">
      <c r="B188" s="820"/>
      <c r="C188" s="802"/>
      <c r="D188" s="804" t="s">
        <v>392</v>
      </c>
      <c r="E188" s="804"/>
      <c r="F188" s="341">
        <v>0.05</v>
      </c>
      <c r="G188" s="342" t="s">
        <v>50</v>
      </c>
    </row>
    <row r="189" spans="2:11">
      <c r="B189" s="813"/>
      <c r="C189" s="803"/>
      <c r="D189" s="806" t="s">
        <v>397</v>
      </c>
      <c r="E189" s="780"/>
      <c r="F189" s="343">
        <f>F187*F188</f>
        <v>630</v>
      </c>
      <c r="G189" s="344" t="s">
        <v>38</v>
      </c>
      <c r="H189" t="str">
        <f>C186</f>
        <v xml:space="preserve"> 5502986 </v>
      </c>
      <c r="I189" s="170">
        <f>F189</f>
        <v>630</v>
      </c>
      <c r="J189" t="str">
        <f>G189</f>
        <v>m³</v>
      </c>
      <c r="K189" t="str">
        <f>D186</f>
        <v>Expurgo de jazida</v>
      </c>
    </row>
    <row r="190" spans="2:11" ht="15">
      <c r="B190" s="781"/>
      <c r="C190" s="782"/>
      <c r="D190" s="782"/>
      <c r="E190" s="782"/>
      <c r="F190" s="782"/>
      <c r="G190" s="783"/>
      <c r="H190"/>
    </row>
    <row r="191" spans="2:11" ht="14.4">
      <c r="B191" s="812" t="s">
        <v>645</v>
      </c>
      <c r="C191" s="801" t="str">
        <f>VLOOKUP(B191,$B$34:$G$89,2,FALSE)</f>
        <v xml:space="preserve"> 4915611 </v>
      </c>
      <c r="D191" s="807" t="str">
        <f>VLOOKUP(B191,$B$34:$G$89,3,FALSE)</f>
        <v>Recomposição de revestimento primário com material de jazida</v>
      </c>
      <c r="E191" s="807" t="e">
        <f t="shared" ref="E191:G191" si="12">VLOOKUP(D191,$B$34:$G$89,2,FALSE)</f>
        <v>#N/A</v>
      </c>
      <c r="F191" s="807" t="e">
        <f t="shared" si="12"/>
        <v>#N/A</v>
      </c>
      <c r="G191" s="807" t="e">
        <f t="shared" si="12"/>
        <v>#N/A</v>
      </c>
      <c r="H191"/>
    </row>
    <row r="192" spans="2:11" ht="15.75" customHeight="1">
      <c r="B192" s="820"/>
      <c r="C192" s="802"/>
      <c r="D192" s="808" t="s">
        <v>398</v>
      </c>
      <c r="E192" s="809"/>
      <c r="F192" s="335">
        <f>F156*1000</f>
        <v>10000</v>
      </c>
      <c r="G192" s="336" t="s">
        <v>50</v>
      </c>
      <c r="H192"/>
    </row>
    <row r="193" spans="2:11" ht="15.75" customHeight="1">
      <c r="B193" s="820"/>
      <c r="C193" s="802"/>
      <c r="D193" s="808" t="s">
        <v>399</v>
      </c>
      <c r="E193" s="809"/>
      <c r="F193" s="335">
        <f>ROUND(F169+(F168/2),2)</f>
        <v>6.3</v>
      </c>
      <c r="G193" s="336" t="s">
        <v>50</v>
      </c>
      <c r="H193"/>
    </row>
    <row r="194" spans="2:11" ht="15.75" customHeight="1">
      <c r="B194" s="820"/>
      <c r="C194" s="802"/>
      <c r="D194" s="793" t="s">
        <v>392</v>
      </c>
      <c r="E194" s="794"/>
      <c r="F194" s="335">
        <v>0.2</v>
      </c>
      <c r="G194" s="336" t="s">
        <v>50</v>
      </c>
      <c r="H194"/>
    </row>
    <row r="195" spans="2:11" ht="15.75" customHeight="1">
      <c r="B195" s="820"/>
      <c r="C195" s="802"/>
      <c r="D195" s="779" t="s">
        <v>393</v>
      </c>
      <c r="E195" s="780"/>
      <c r="F195" s="359">
        <f>F192*F193</f>
        <v>63000</v>
      </c>
      <c r="G195" s="344" t="s">
        <v>41</v>
      </c>
      <c r="H195"/>
    </row>
    <row r="196" spans="2:11" ht="15.75" customHeight="1">
      <c r="B196" s="813"/>
      <c r="C196" s="803"/>
      <c r="D196" s="833" t="s">
        <v>400</v>
      </c>
      <c r="E196" s="834"/>
      <c r="F196" s="359">
        <f>ROUND(F192*F193*F194,2)</f>
        <v>12600</v>
      </c>
      <c r="G196" s="344" t="s">
        <v>401</v>
      </c>
      <c r="H196" t="str">
        <f>C191</f>
        <v xml:space="preserve"> 4915611 </v>
      </c>
      <c r="I196" s="170">
        <f>F196</f>
        <v>12600</v>
      </c>
      <c r="J196" t="str">
        <f>G196</f>
        <v>m³</v>
      </c>
      <c r="K196" t="str">
        <f>D191</f>
        <v>Recomposição de revestimento primário com material de jazida</v>
      </c>
    </row>
    <row r="197" spans="2:11" ht="15.75" customHeight="1">
      <c r="B197" s="781"/>
      <c r="C197" s="782"/>
      <c r="D197" s="782"/>
      <c r="E197" s="782"/>
      <c r="F197" s="782"/>
      <c r="G197" s="783"/>
      <c r="H197"/>
    </row>
    <row r="198" spans="2:11" ht="15.75" customHeight="1">
      <c r="B198" s="332" t="s">
        <v>375</v>
      </c>
      <c r="C198" s="445" t="s">
        <v>381</v>
      </c>
      <c r="D198" s="784" t="s">
        <v>233</v>
      </c>
      <c r="E198" s="785"/>
      <c r="F198" s="785"/>
      <c r="G198" s="786"/>
      <c r="H198"/>
    </row>
    <row r="199" spans="2:11" s="360" customFormat="1" ht="31.2" customHeight="1">
      <c r="B199" s="790" t="s">
        <v>376</v>
      </c>
      <c r="C199" s="790" t="str">
        <f>VLOOKUP(B199,$B$34:$G$89,2,FALSE)</f>
        <v xml:space="preserve"> 5914374 </v>
      </c>
      <c r="D199" s="835" t="str">
        <f>VLOOKUP(B199,$B$34:$G$89,3,FALSE)</f>
        <v>Transporte com caminhão basculante de 10 m³ - rodovia em revestimento primário</v>
      </c>
      <c r="E199" s="836"/>
      <c r="F199" s="836"/>
      <c r="G199" s="837"/>
    </row>
    <row r="200" spans="2:11" s="360" customFormat="1" ht="15.75" customHeight="1">
      <c r="B200" s="791"/>
      <c r="C200" s="791"/>
      <c r="D200" s="793" t="s">
        <v>400</v>
      </c>
      <c r="E200" s="794"/>
      <c r="F200" s="341">
        <f>F196</f>
        <v>12600</v>
      </c>
      <c r="G200" s="342" t="s">
        <v>38</v>
      </c>
    </row>
    <row r="201" spans="2:11" s="360" customFormat="1" ht="15.75" customHeight="1">
      <c r="B201" s="791"/>
      <c r="C201" s="791"/>
      <c r="D201" s="793" t="s">
        <v>402</v>
      </c>
      <c r="E201" s="794"/>
      <c r="F201" s="341">
        <v>1.6</v>
      </c>
      <c r="G201" s="342" t="s">
        <v>403</v>
      </c>
    </row>
    <row r="202" spans="2:11" s="360" customFormat="1" ht="15.75" customHeight="1">
      <c r="B202" s="791"/>
      <c r="C202" s="791"/>
      <c r="D202" s="793" t="s">
        <v>404</v>
      </c>
      <c r="E202" s="794"/>
      <c r="F202" s="545">
        <f>'CÁLCULO DE DMTS'!D37</f>
        <v>5.0999999999999996</v>
      </c>
      <c r="G202" s="342" t="s">
        <v>49</v>
      </c>
    </row>
    <row r="203" spans="2:11" s="360" customFormat="1" ht="15.75" customHeight="1">
      <c r="B203" s="791"/>
      <c r="C203" s="791"/>
      <c r="D203" s="793" t="s">
        <v>405</v>
      </c>
      <c r="E203" s="794"/>
      <c r="F203" s="341">
        <v>1.1000000000000001</v>
      </c>
      <c r="G203" s="342"/>
    </row>
    <row r="204" spans="2:11" s="360" customFormat="1" ht="15.75" customHeight="1">
      <c r="B204" s="792"/>
      <c r="C204" s="792"/>
      <c r="D204" s="795" t="s">
        <v>406</v>
      </c>
      <c r="E204" s="796"/>
      <c r="F204" s="343">
        <f>ROUND(F200*F201*F202*F203,2)</f>
        <v>113097.60000000001</v>
      </c>
      <c r="G204" s="334" t="s">
        <v>45</v>
      </c>
      <c r="H204" t="str">
        <f>C199</f>
        <v xml:space="preserve"> 5914374 </v>
      </c>
      <c r="I204" s="170">
        <f>F204</f>
        <v>113097.60000000001</v>
      </c>
      <c r="J204" t="str">
        <f>G204</f>
        <v>t.km</v>
      </c>
      <c r="K204" s="360" t="str">
        <f>D199</f>
        <v>Transporte com caminhão basculante de 10 m³ - rodovia em revestimento primário</v>
      </c>
    </row>
    <row r="205" spans="2:11" s="360" customFormat="1" ht="15.75" customHeight="1">
      <c r="B205" s="607"/>
      <c r="C205" s="607"/>
      <c r="D205" s="608"/>
      <c r="E205" s="613"/>
      <c r="F205" s="614"/>
      <c r="G205" s="609"/>
      <c r="H205"/>
      <c r="I205" s="170"/>
      <c r="J205"/>
    </row>
    <row r="206" spans="2:11" s="360" customFormat="1" ht="15.75" customHeight="1">
      <c r="B206" s="790" t="s">
        <v>931</v>
      </c>
      <c r="C206" s="829" t="str">
        <f>VLOOKUP(B206,$B$34:$G$89,2,FALSE)</f>
        <v xml:space="preserve"> 5915467 </v>
      </c>
      <c r="D206" s="822" t="str">
        <f>VLOOKUP(B206,$B$34:$G$89,3,FALSE)</f>
        <v>Transporte de água com caminhão tanque de 10.000 l - rodovia em revestimento primário</v>
      </c>
      <c r="E206" s="823" t="e">
        <f t="shared" ref="E206:G206" si="13">VLOOKUP(D206,$B$34:$G$89,2,FALSE)</f>
        <v>#N/A</v>
      </c>
      <c r="F206" s="823" t="e">
        <f t="shared" si="13"/>
        <v>#N/A</v>
      </c>
      <c r="G206" s="824" t="e">
        <f t="shared" si="13"/>
        <v>#N/A</v>
      </c>
    </row>
    <row r="207" spans="2:11" s="360" customFormat="1" ht="15.75" customHeight="1">
      <c r="B207" s="791"/>
      <c r="C207" s="830"/>
      <c r="D207" s="793" t="s">
        <v>400</v>
      </c>
      <c r="E207" s="794"/>
      <c r="F207" s="341">
        <f>F196</f>
        <v>12600</v>
      </c>
      <c r="G207" s="342" t="s">
        <v>38</v>
      </c>
      <c r="H207" s="361"/>
    </row>
    <row r="208" spans="2:11" s="360" customFormat="1" ht="15" customHeight="1">
      <c r="B208" s="791"/>
      <c r="C208" s="830"/>
      <c r="D208" s="793" t="s">
        <v>785</v>
      </c>
      <c r="E208" s="794"/>
      <c r="F208" s="341">
        <v>0.08</v>
      </c>
      <c r="G208" s="342" t="s">
        <v>403</v>
      </c>
      <c r="H208" s="361"/>
    </row>
    <row r="209" spans="1:11" s="360" customFormat="1" ht="15.75" customHeight="1">
      <c r="B209" s="791"/>
      <c r="C209" s="830"/>
      <c r="D209" s="793" t="s">
        <v>786</v>
      </c>
      <c r="E209" s="794"/>
      <c r="F209" s="545">
        <f>'CÁLCULO DE DMTS'!D43</f>
        <v>3.8959999999999995</v>
      </c>
      <c r="G209" s="342" t="s">
        <v>49</v>
      </c>
      <c r="H209" s="361"/>
    </row>
    <row r="210" spans="1:11" s="360" customFormat="1" ht="15.75" customHeight="1">
      <c r="B210" s="792"/>
      <c r="C210" s="831"/>
      <c r="D210" s="806" t="s">
        <v>787</v>
      </c>
      <c r="E210" s="780"/>
      <c r="F210" s="343">
        <f>F207*F208*3.9</f>
        <v>3931.2</v>
      </c>
      <c r="G210" s="344" t="s">
        <v>45</v>
      </c>
      <c r="H210" s="361"/>
      <c r="I210" s="438">
        <f>F210+'[33]MEM-TRECHO 02'!E204+'[33]MEM-TRECHO 03'!E204+'[33]MEM-TRECHO 04'!E204</f>
        <v>3931.2</v>
      </c>
      <c r="J210" s="611"/>
    </row>
    <row r="211" spans="1:11" s="360" customFormat="1" ht="15.75" customHeight="1">
      <c r="B211" s="797"/>
      <c r="C211" s="798"/>
      <c r="D211" s="798"/>
      <c r="E211" s="798"/>
      <c r="F211" s="798"/>
      <c r="G211" s="799"/>
      <c r="H211" s="361"/>
    </row>
    <row r="212" spans="1:11" s="360" customFormat="1" ht="15.75" customHeight="1">
      <c r="B212" s="362" t="s">
        <v>646</v>
      </c>
      <c r="C212" s="445" t="s">
        <v>381</v>
      </c>
      <c r="D212" s="784" t="s">
        <v>374</v>
      </c>
      <c r="E212" s="785"/>
      <c r="F212" s="785"/>
      <c r="G212" s="786"/>
    </row>
    <row r="213" spans="1:11" ht="15.6" customHeight="1">
      <c r="B213" s="800" t="s">
        <v>647</v>
      </c>
      <c r="C213" s="790" t="str">
        <f>VLOOKUP(B213,$B$34:$G$89,2,FALSE)</f>
        <v xml:space="preserve"> COMP. 05 - SADA </v>
      </c>
      <c r="D213" s="788" t="str">
        <f>VLOOKUP(B213,$B$34:$G$89,3,FALSE)</f>
        <v>Reparação de danos físicos ao meio ambiente</v>
      </c>
      <c r="E213" s="788" t="e">
        <f t="shared" ref="E213:G213" si="14">VLOOKUP(D213,$B$34:$G$89,2,FALSE)</f>
        <v>#N/A</v>
      </c>
      <c r="F213" s="788" t="e">
        <f t="shared" si="14"/>
        <v>#N/A</v>
      </c>
      <c r="G213" s="788" t="e">
        <f t="shared" si="14"/>
        <v>#N/A</v>
      </c>
    </row>
    <row r="214" spans="1:11" ht="15.75" customHeight="1">
      <c r="B214" s="800"/>
      <c r="C214" s="792"/>
      <c r="D214" s="789" t="s">
        <v>409</v>
      </c>
      <c r="E214" s="789"/>
      <c r="F214" s="363">
        <f>F184</f>
        <v>12600</v>
      </c>
      <c r="G214" s="344" t="s">
        <v>41</v>
      </c>
      <c r="H214" s="444" t="str">
        <f>C213</f>
        <v xml:space="preserve"> COMP. 05 - SADA </v>
      </c>
      <c r="I214" s="170">
        <f>F214</f>
        <v>12600</v>
      </c>
      <c r="J214" t="str">
        <f>G214</f>
        <v>m²</v>
      </c>
      <c r="K214" t="str">
        <f>D213</f>
        <v>Reparação de danos físicos ao meio ambiente</v>
      </c>
    </row>
    <row r="216" spans="1:11" ht="15.75" customHeight="1">
      <c r="B216" s="332" t="s">
        <v>35</v>
      </c>
      <c r="C216" s="445" t="s">
        <v>381</v>
      </c>
      <c r="D216" s="784" t="s">
        <v>619</v>
      </c>
      <c r="E216" s="785"/>
      <c r="F216" s="785"/>
      <c r="G216" s="786"/>
      <c r="H216"/>
    </row>
    <row r="217" spans="1:11" ht="35.4" customHeight="1">
      <c r="A217">
        <v>4</v>
      </c>
      <c r="B217" s="226"/>
      <c r="C217" s="338"/>
      <c r="D217" s="810" t="str">
        <f>'RESUMO TRECHOS'!B20</f>
        <v>Trecho 04: Extrema com Amarante até o povoado Recreio</v>
      </c>
      <c r="E217" s="811"/>
      <c r="F217" s="339"/>
      <c r="G217" s="340"/>
      <c r="H217" s="554">
        <f>F218</f>
        <v>5</v>
      </c>
      <c r="I217" s="554">
        <f>F219</f>
        <v>6</v>
      </c>
    </row>
    <row r="218" spans="1:11" ht="15.75" customHeight="1">
      <c r="B218" s="226"/>
      <c r="C218" s="338"/>
      <c r="D218" s="826" t="s">
        <v>155</v>
      </c>
      <c r="E218" s="827"/>
      <c r="F218" s="461">
        <f>'RESUMO TRECHOS'!D20</f>
        <v>5</v>
      </c>
      <c r="G218" s="340" t="s">
        <v>49</v>
      </c>
      <c r="H218">
        <v>264</v>
      </c>
      <c r="I218">
        <v>12</v>
      </c>
    </row>
    <row r="219" spans="1:11" ht="15.75" customHeight="1">
      <c r="B219" s="226"/>
      <c r="C219" s="338"/>
      <c r="D219" s="826" t="s">
        <v>207</v>
      </c>
      <c r="E219" s="827"/>
      <c r="F219" s="460">
        <v>6</v>
      </c>
      <c r="G219" s="340" t="s">
        <v>50</v>
      </c>
      <c r="H219"/>
    </row>
    <row r="220" spans="1:11" ht="15.75" customHeight="1">
      <c r="B220" s="781"/>
      <c r="C220" s="782"/>
      <c r="D220" s="782"/>
      <c r="E220" s="782"/>
      <c r="F220" s="782"/>
      <c r="G220" s="783"/>
      <c r="H220"/>
    </row>
    <row r="221" spans="1:11" ht="38.25" customHeight="1">
      <c r="B221" s="812" t="s">
        <v>37</v>
      </c>
      <c r="C221" s="801" t="str">
        <f>VLOOKUP(B221,$B$34:$G$89,2,FALSE)</f>
        <v xml:space="preserve"> SICRO 5501700 SDR </v>
      </c>
      <c r="D221" s="828" t="str">
        <f>VLOOKUP(B221,$B$34:$G$89,3,FALSE)</f>
        <v>Desmatamento, destocamento, limpeza de área e estocagem do material de limpeza com árvores de diâmetro até 0,15 m</v>
      </c>
      <c r="E221" s="828" t="e">
        <f t="shared" ref="E221:G221" si="15">VLOOKUP(D221,$B$34:$G$89,2,FALSE)</f>
        <v>#N/A</v>
      </c>
      <c r="F221" s="828" t="e">
        <f t="shared" si="15"/>
        <v>#N/A</v>
      </c>
      <c r="G221" s="828" t="e">
        <f t="shared" si="15"/>
        <v>#N/A</v>
      </c>
      <c r="H221"/>
    </row>
    <row r="222" spans="1:11" ht="15.75" customHeight="1">
      <c r="B222" s="820"/>
      <c r="C222" s="802"/>
      <c r="D222" s="793" t="s">
        <v>155</v>
      </c>
      <c r="E222" s="794"/>
      <c r="F222" s="341">
        <f>F218*1000</f>
        <v>5000</v>
      </c>
      <c r="G222" s="342" t="s">
        <v>50</v>
      </c>
      <c r="H222"/>
    </row>
    <row r="223" spans="1:11" ht="15.75" customHeight="1">
      <c r="B223" s="820"/>
      <c r="C223" s="802"/>
      <c r="D223" s="793" t="s">
        <v>207</v>
      </c>
      <c r="E223" s="794"/>
      <c r="F223" s="341">
        <v>1</v>
      </c>
      <c r="G223" s="342" t="s">
        <v>50</v>
      </c>
      <c r="H223"/>
    </row>
    <row r="224" spans="1:11" ht="15.75" customHeight="1">
      <c r="B224" s="820"/>
      <c r="C224" s="802"/>
      <c r="D224" s="793" t="s">
        <v>388</v>
      </c>
      <c r="E224" s="794"/>
      <c r="F224" s="341">
        <v>2</v>
      </c>
      <c r="G224" s="342" t="s">
        <v>51</v>
      </c>
      <c r="H224"/>
    </row>
    <row r="225" spans="2:11" ht="15.75" customHeight="1">
      <c r="B225" s="820"/>
      <c r="C225" s="802"/>
      <c r="D225" s="806" t="s">
        <v>389</v>
      </c>
      <c r="E225" s="780"/>
      <c r="F225" s="343">
        <f>F222*F223*F224</f>
        <v>10000</v>
      </c>
      <c r="G225" s="344" t="s">
        <v>41</v>
      </c>
      <c r="H225"/>
    </row>
    <row r="226" spans="2:11" ht="15.75" customHeight="1">
      <c r="B226" s="813"/>
      <c r="C226" s="803"/>
      <c r="D226" s="806" t="s">
        <v>389</v>
      </c>
      <c r="E226" s="780"/>
      <c r="F226" s="343">
        <f>ROUND(F225/10000,2)</f>
        <v>1</v>
      </c>
      <c r="G226" s="344" t="s">
        <v>390</v>
      </c>
      <c r="H226" t="str">
        <f>C221</f>
        <v xml:space="preserve"> SICRO 5501700 SDR </v>
      </c>
      <c r="I226" s="170">
        <f>F225</f>
        <v>10000</v>
      </c>
      <c r="J226" t="str">
        <f>G225</f>
        <v>m²</v>
      </c>
      <c r="K226" t="str">
        <f>D221</f>
        <v>Desmatamento, destocamento, limpeza de área e estocagem do material de limpeza com árvores de diâmetro até 0,15 m</v>
      </c>
    </row>
    <row r="227" spans="2:11" ht="15.75" customHeight="1">
      <c r="B227" s="781"/>
      <c r="C227" s="782"/>
      <c r="D227" s="782"/>
      <c r="E227" s="782"/>
      <c r="F227" s="782"/>
      <c r="G227" s="783"/>
      <c r="H227"/>
    </row>
    <row r="228" spans="2:11" ht="15.75" customHeight="1">
      <c r="B228" s="812" t="s">
        <v>39</v>
      </c>
      <c r="C228" s="801" t="str">
        <f>VLOOKUP(B228,$B$34:$G$89,2,FALSE)</f>
        <v xml:space="preserve"> SICRO 4011209 SDR </v>
      </c>
      <c r="D228" s="794" t="str">
        <f>VLOOKUP(B228,$B$34:$G$89,3,FALSE)</f>
        <v>Regularização do subleito</v>
      </c>
      <c r="E228" s="804" t="e">
        <f t="shared" ref="E228:G228" si="16">VLOOKUP(D228,$B$34:$G$89,2,FALSE)</f>
        <v>#N/A</v>
      </c>
      <c r="F228" s="804" t="e">
        <f t="shared" si="16"/>
        <v>#N/A</v>
      </c>
      <c r="G228" s="804" t="e">
        <f t="shared" si="16"/>
        <v>#N/A</v>
      </c>
      <c r="H228"/>
    </row>
    <row r="229" spans="2:11" ht="15.75" customHeight="1">
      <c r="B229" s="820"/>
      <c r="C229" s="802"/>
      <c r="D229" s="821" t="s">
        <v>155</v>
      </c>
      <c r="E229" s="794"/>
      <c r="F229" s="341">
        <f>F222</f>
        <v>5000</v>
      </c>
      <c r="G229" s="342" t="s">
        <v>50</v>
      </c>
    </row>
    <row r="230" spans="2:11" ht="15.75" customHeight="1">
      <c r="B230" s="820"/>
      <c r="C230" s="802"/>
      <c r="D230" s="345" t="s">
        <v>391</v>
      </c>
      <c r="E230" s="346"/>
      <c r="F230" s="341">
        <v>0.6</v>
      </c>
      <c r="G230" s="342" t="s">
        <v>50</v>
      </c>
    </row>
    <row r="231" spans="2:11" ht="15.75" customHeight="1">
      <c r="B231" s="820"/>
      <c r="C231" s="802"/>
      <c r="D231" s="821" t="s">
        <v>207</v>
      </c>
      <c r="E231" s="794"/>
      <c r="F231" s="341">
        <f>F219</f>
        <v>6</v>
      </c>
      <c r="G231" s="342" t="s">
        <v>50</v>
      </c>
      <c r="H231"/>
    </row>
    <row r="232" spans="2:11" ht="15.75" customHeight="1">
      <c r="B232" s="820"/>
      <c r="C232" s="802"/>
      <c r="D232" s="793" t="s">
        <v>392</v>
      </c>
      <c r="E232" s="794"/>
      <c r="F232" s="341">
        <v>0.2</v>
      </c>
      <c r="G232" s="342" t="s">
        <v>50</v>
      </c>
      <c r="H232"/>
      <c r="J232" s="170"/>
    </row>
    <row r="233" spans="2:11" ht="15.75" customHeight="1">
      <c r="B233" s="820"/>
      <c r="C233" s="802"/>
      <c r="D233" s="779" t="s">
        <v>393</v>
      </c>
      <c r="E233" s="780"/>
      <c r="F233" s="343">
        <f>ROUND((F229)*(F231+F230),2)</f>
        <v>33000</v>
      </c>
      <c r="G233" s="344" t="s">
        <v>41</v>
      </c>
      <c r="H233" t="str">
        <f>C228</f>
        <v xml:space="preserve"> SICRO 4011209 SDR </v>
      </c>
      <c r="I233" s="170">
        <f>F233</f>
        <v>33000</v>
      </c>
      <c r="J233" t="str">
        <f>G233</f>
        <v>m²</v>
      </c>
      <c r="K233" t="str">
        <f>D228</f>
        <v>Regularização do subleito</v>
      </c>
    </row>
    <row r="234" spans="2:11" ht="15.75" customHeight="1">
      <c r="B234" s="820"/>
      <c r="C234" s="802"/>
      <c r="D234" s="347"/>
      <c r="E234" s="347"/>
      <c r="F234" s="348"/>
      <c r="G234" s="349"/>
      <c r="H234"/>
    </row>
    <row r="235" spans="2:11" ht="15.75" customHeight="1">
      <c r="B235" s="820"/>
      <c r="C235" s="802"/>
      <c r="D235" s="350"/>
      <c r="E235" s="350"/>
      <c r="F235" s="351"/>
      <c r="G235" s="352"/>
      <c r="H235"/>
    </row>
    <row r="236" spans="2:11" ht="15.75" customHeight="1">
      <c r="B236" s="820"/>
      <c r="C236" s="802"/>
      <c r="D236" s="350"/>
      <c r="E236" s="350"/>
      <c r="F236" s="351"/>
      <c r="G236" s="352"/>
      <c r="H236"/>
    </row>
    <row r="237" spans="2:11" ht="15.75" customHeight="1">
      <c r="B237" s="820"/>
      <c r="C237" s="802"/>
      <c r="D237" s="350"/>
      <c r="E237" s="350"/>
      <c r="F237" s="351"/>
      <c r="G237" s="352"/>
      <c r="H237"/>
    </row>
    <row r="238" spans="2:11" ht="15.75" customHeight="1">
      <c r="B238" s="820"/>
      <c r="C238" s="802"/>
      <c r="D238" s="350"/>
      <c r="E238" s="350"/>
      <c r="F238" s="351"/>
      <c r="G238" s="352"/>
      <c r="H238"/>
    </row>
    <row r="239" spans="2:11" ht="15.75" customHeight="1">
      <c r="B239" s="820"/>
      <c r="C239" s="802"/>
      <c r="D239" s="350"/>
      <c r="E239" s="350"/>
      <c r="F239" s="351"/>
      <c r="G239" s="352"/>
      <c r="H239"/>
    </row>
    <row r="240" spans="2:11" ht="15.75" customHeight="1">
      <c r="B240" s="820"/>
      <c r="C240" s="802"/>
      <c r="D240" s="353"/>
      <c r="E240" s="350"/>
      <c r="F240" s="351"/>
      <c r="G240" s="352"/>
      <c r="H240"/>
    </row>
    <row r="241" spans="2:11" ht="15.75" customHeight="1">
      <c r="B241" s="813"/>
      <c r="C241" s="803"/>
      <c r="D241" s="354"/>
      <c r="E241" s="355"/>
      <c r="F241" s="356"/>
      <c r="G241" s="357"/>
      <c r="H241"/>
    </row>
    <row r="242" spans="2:11" ht="15.75" customHeight="1">
      <c r="B242" s="781"/>
      <c r="C242" s="782"/>
      <c r="D242" s="782"/>
      <c r="E242" s="782"/>
      <c r="F242" s="782"/>
      <c r="G242" s="783"/>
      <c r="H242"/>
    </row>
    <row r="243" spans="2:11" ht="15.75" customHeight="1">
      <c r="B243" s="812" t="s">
        <v>42</v>
      </c>
      <c r="C243" s="801" t="str">
        <f>VLOOKUP(B243,$B$34:$G$89,2,FALSE)</f>
        <v xml:space="preserve"> 5502985 </v>
      </c>
      <c r="D243" s="804" t="str">
        <f>VLOOKUP(B243,$B$34:$G$89,3,FALSE)</f>
        <v>Limpeza mecanizada da camada vegetal</v>
      </c>
      <c r="E243" s="804" t="e">
        <f t="shared" ref="E243:G243" si="17">VLOOKUP(D243,$B$34:$G$89,2,FALSE)</f>
        <v>#N/A</v>
      </c>
      <c r="F243" s="804" t="e">
        <f t="shared" si="17"/>
        <v>#N/A</v>
      </c>
      <c r="G243" s="804" t="e">
        <f t="shared" si="17"/>
        <v>#N/A</v>
      </c>
      <c r="H243"/>
    </row>
    <row r="244" spans="2:11" ht="15.75" customHeight="1">
      <c r="B244" s="820"/>
      <c r="C244" s="802"/>
      <c r="D244" s="804" t="s">
        <v>394</v>
      </c>
      <c r="E244" s="804"/>
      <c r="F244" s="341">
        <f>F258</f>
        <v>6300</v>
      </c>
      <c r="G244" s="342" t="s">
        <v>38</v>
      </c>
    </row>
    <row r="245" spans="2:11" ht="15.75" customHeight="1">
      <c r="B245" s="820"/>
      <c r="C245" s="802"/>
      <c r="D245" s="788" t="s">
        <v>395</v>
      </c>
      <c r="E245" s="788"/>
      <c r="F245" s="341">
        <v>1</v>
      </c>
      <c r="G245" s="342" t="s">
        <v>50</v>
      </c>
      <c r="H245"/>
    </row>
    <row r="246" spans="2:11" ht="15.75" customHeight="1">
      <c r="B246" s="813"/>
      <c r="C246" s="803"/>
      <c r="D246" s="832" t="s">
        <v>396</v>
      </c>
      <c r="E246" s="832"/>
      <c r="F246" s="343">
        <f>ROUND(F244/F245,2)</f>
        <v>6300</v>
      </c>
      <c r="G246" s="344" t="s">
        <v>41</v>
      </c>
      <c r="H246" t="str">
        <f>C243</f>
        <v xml:space="preserve"> 5502985 </v>
      </c>
      <c r="I246" s="170">
        <f>F246</f>
        <v>6300</v>
      </c>
      <c r="J246" t="str">
        <f>G246</f>
        <v>m²</v>
      </c>
      <c r="K246" t="str">
        <f>D243</f>
        <v>Limpeza mecanizada da camada vegetal</v>
      </c>
    </row>
    <row r="247" spans="2:11" ht="15.75" customHeight="1">
      <c r="B247" s="781"/>
      <c r="C247" s="782"/>
      <c r="D247" s="782"/>
      <c r="E247" s="782"/>
      <c r="F247" s="782"/>
      <c r="G247" s="783"/>
      <c r="H247"/>
    </row>
    <row r="248" spans="2:11" ht="15.75" customHeight="1">
      <c r="B248" s="812" t="s">
        <v>43</v>
      </c>
      <c r="C248" s="801" t="str">
        <f>VLOOKUP(B248,$B$34:$G$89,2,FALSE)</f>
        <v xml:space="preserve"> 5502986 </v>
      </c>
      <c r="D248" s="804" t="str">
        <f>VLOOKUP(B248,$B$34:$G$89,3,FALSE)</f>
        <v>Expurgo de jazida</v>
      </c>
      <c r="E248" s="804" t="e">
        <f t="shared" ref="E248:G248" si="18">VLOOKUP(D248,$B$34:$G$89,2,FALSE)</f>
        <v>#N/A</v>
      </c>
      <c r="F248" s="804" t="e">
        <f t="shared" si="18"/>
        <v>#N/A</v>
      </c>
      <c r="G248" s="804" t="e">
        <f t="shared" si="18"/>
        <v>#N/A</v>
      </c>
      <c r="H248"/>
    </row>
    <row r="249" spans="2:11" ht="15.75" customHeight="1">
      <c r="B249" s="820"/>
      <c r="C249" s="802"/>
      <c r="D249" s="805" t="s">
        <v>396</v>
      </c>
      <c r="E249" s="805"/>
      <c r="F249" s="358">
        <f>F246</f>
        <v>6300</v>
      </c>
      <c r="G249" s="342" t="s">
        <v>41</v>
      </c>
    </row>
    <row r="250" spans="2:11" ht="15.75" customHeight="1">
      <c r="B250" s="820"/>
      <c r="C250" s="802"/>
      <c r="D250" s="804" t="s">
        <v>392</v>
      </c>
      <c r="E250" s="804"/>
      <c r="F250" s="341">
        <v>0.05</v>
      </c>
      <c r="G250" s="342" t="s">
        <v>50</v>
      </c>
    </row>
    <row r="251" spans="2:11">
      <c r="B251" s="813"/>
      <c r="C251" s="803"/>
      <c r="D251" s="806" t="s">
        <v>397</v>
      </c>
      <c r="E251" s="780"/>
      <c r="F251" s="343">
        <f>F249*F250</f>
        <v>315</v>
      </c>
      <c r="G251" s="344" t="s">
        <v>38</v>
      </c>
      <c r="H251" t="str">
        <f>C248</f>
        <v xml:space="preserve"> 5502986 </v>
      </c>
      <c r="I251" s="170">
        <f>F251</f>
        <v>315</v>
      </c>
      <c r="J251" t="str">
        <f>G251</f>
        <v>m³</v>
      </c>
      <c r="K251" t="str">
        <f>D248</f>
        <v>Expurgo de jazida</v>
      </c>
    </row>
    <row r="252" spans="2:11" ht="15">
      <c r="B252" s="781"/>
      <c r="C252" s="782"/>
      <c r="D252" s="782"/>
      <c r="E252" s="782"/>
      <c r="F252" s="782"/>
      <c r="G252" s="783"/>
      <c r="H252"/>
    </row>
    <row r="253" spans="2:11" ht="14.4">
      <c r="B253" s="812" t="s">
        <v>645</v>
      </c>
      <c r="C253" s="801" t="str">
        <f>VLOOKUP(B253,$B$34:$G$89,2,FALSE)</f>
        <v xml:space="preserve"> 4915611 </v>
      </c>
      <c r="D253" s="807" t="str">
        <f>VLOOKUP(B253,$B$34:$G$89,3,FALSE)</f>
        <v>Recomposição de revestimento primário com material de jazida</v>
      </c>
      <c r="E253" s="807" t="e">
        <f t="shared" ref="E253:G253" si="19">VLOOKUP(D253,$B$34:$G$89,2,FALSE)</f>
        <v>#N/A</v>
      </c>
      <c r="F253" s="807" t="e">
        <f t="shared" si="19"/>
        <v>#N/A</v>
      </c>
      <c r="G253" s="807" t="e">
        <f t="shared" si="19"/>
        <v>#N/A</v>
      </c>
      <c r="H253"/>
    </row>
    <row r="254" spans="2:11" ht="15.75" customHeight="1">
      <c r="B254" s="820"/>
      <c r="C254" s="802"/>
      <c r="D254" s="808" t="s">
        <v>398</v>
      </c>
      <c r="E254" s="809"/>
      <c r="F254" s="335">
        <f>F218*1000</f>
        <v>5000</v>
      </c>
      <c r="G254" s="336" t="s">
        <v>50</v>
      </c>
      <c r="H254"/>
    </row>
    <row r="255" spans="2:11" ht="15.75" customHeight="1">
      <c r="B255" s="820"/>
      <c r="C255" s="802"/>
      <c r="D255" s="808" t="s">
        <v>399</v>
      </c>
      <c r="E255" s="809"/>
      <c r="F255" s="335">
        <f>ROUND(F231+(F230/2),2)</f>
        <v>6.3</v>
      </c>
      <c r="G255" s="336" t="s">
        <v>50</v>
      </c>
      <c r="H255"/>
    </row>
    <row r="256" spans="2:11" ht="15.75" customHeight="1">
      <c r="B256" s="820"/>
      <c r="C256" s="802"/>
      <c r="D256" s="793" t="s">
        <v>392</v>
      </c>
      <c r="E256" s="794"/>
      <c r="F256" s="335">
        <v>0.2</v>
      </c>
      <c r="G256" s="336" t="s">
        <v>50</v>
      </c>
      <c r="H256"/>
    </row>
    <row r="257" spans="2:11" ht="15.75" customHeight="1">
      <c r="B257" s="820"/>
      <c r="C257" s="802"/>
      <c r="D257" s="779" t="s">
        <v>393</v>
      </c>
      <c r="E257" s="780"/>
      <c r="F257" s="359">
        <f>F254*F255</f>
        <v>31500</v>
      </c>
      <c r="G257" s="344" t="s">
        <v>41</v>
      </c>
      <c r="H257"/>
    </row>
    <row r="258" spans="2:11" ht="15.75" customHeight="1">
      <c r="B258" s="813"/>
      <c r="C258" s="803"/>
      <c r="D258" s="833" t="s">
        <v>400</v>
      </c>
      <c r="E258" s="834"/>
      <c r="F258" s="359">
        <f>ROUND(F254*F255*F256,2)</f>
        <v>6300</v>
      </c>
      <c r="G258" s="344" t="s">
        <v>401</v>
      </c>
      <c r="H258" t="str">
        <f>C253</f>
        <v xml:space="preserve"> 4915611 </v>
      </c>
      <c r="I258" s="170">
        <f>F258</f>
        <v>6300</v>
      </c>
      <c r="J258" t="str">
        <f>G258</f>
        <v>m³</v>
      </c>
      <c r="K258" t="str">
        <f>D253</f>
        <v>Recomposição de revestimento primário com material de jazida</v>
      </c>
    </row>
    <row r="259" spans="2:11" ht="15.75" customHeight="1">
      <c r="B259" s="781"/>
      <c r="C259" s="782"/>
      <c r="D259" s="782"/>
      <c r="E259" s="782"/>
      <c r="F259" s="782"/>
      <c r="G259" s="783"/>
      <c r="H259"/>
    </row>
    <row r="260" spans="2:11" ht="15.75" customHeight="1">
      <c r="B260" s="332" t="s">
        <v>375</v>
      </c>
      <c r="C260" s="445" t="s">
        <v>381</v>
      </c>
      <c r="D260" s="784" t="s">
        <v>233</v>
      </c>
      <c r="E260" s="785"/>
      <c r="F260" s="785"/>
      <c r="G260" s="786"/>
      <c r="H260"/>
    </row>
    <row r="261" spans="2:11" s="360" customFormat="1" ht="31.2" customHeight="1">
      <c r="B261" s="790" t="s">
        <v>376</v>
      </c>
      <c r="C261" s="790" t="str">
        <f>VLOOKUP(B261,$B$34:$G$89,2,FALSE)</f>
        <v xml:space="preserve"> 5914374 </v>
      </c>
      <c r="D261" s="835" t="str">
        <f>VLOOKUP(B261,$B$34:$G$89,3,FALSE)</f>
        <v>Transporte com caminhão basculante de 10 m³ - rodovia em revestimento primário</v>
      </c>
      <c r="E261" s="836"/>
      <c r="F261" s="836"/>
      <c r="G261" s="837"/>
      <c r="H261" s="360" t="e">
        <f t="shared" ref="H261" si="20">VLOOKUP(G261,$B$34:$G$89,2,FALSE)</f>
        <v>#N/A</v>
      </c>
    </row>
    <row r="262" spans="2:11" s="360" customFormat="1" ht="15.75" customHeight="1">
      <c r="B262" s="791"/>
      <c r="C262" s="791"/>
      <c r="D262" s="793" t="s">
        <v>400</v>
      </c>
      <c r="E262" s="794"/>
      <c r="F262" s="341">
        <f>F258</f>
        <v>6300</v>
      </c>
      <c r="G262" s="342" t="s">
        <v>38</v>
      </c>
    </row>
    <row r="263" spans="2:11" s="360" customFormat="1" ht="15.75" customHeight="1">
      <c r="B263" s="791"/>
      <c r="C263" s="791"/>
      <c r="D263" s="793" t="s">
        <v>402</v>
      </c>
      <c r="E263" s="794"/>
      <c r="F263" s="341">
        <v>1.6</v>
      </c>
      <c r="G263" s="342" t="s">
        <v>403</v>
      </c>
    </row>
    <row r="264" spans="2:11" s="360" customFormat="1" ht="15.75" customHeight="1">
      <c r="B264" s="791"/>
      <c r="C264" s="791"/>
      <c r="D264" s="793" t="s">
        <v>404</v>
      </c>
      <c r="E264" s="794"/>
      <c r="F264" s="545">
        <f>'CÁLCULO DE DMTS'!D49</f>
        <v>3.4</v>
      </c>
      <c r="G264" s="342" t="s">
        <v>49</v>
      </c>
    </row>
    <row r="265" spans="2:11" s="360" customFormat="1" ht="15.75" customHeight="1">
      <c r="B265" s="791"/>
      <c r="C265" s="791"/>
      <c r="D265" s="793" t="s">
        <v>405</v>
      </c>
      <c r="E265" s="794"/>
      <c r="F265" s="341">
        <v>1.1000000000000001</v>
      </c>
      <c r="G265" s="342"/>
    </row>
    <row r="266" spans="2:11" s="360" customFormat="1" ht="15.75" customHeight="1">
      <c r="B266" s="792"/>
      <c r="C266" s="792"/>
      <c r="D266" s="795" t="s">
        <v>406</v>
      </c>
      <c r="E266" s="796"/>
      <c r="F266" s="343">
        <f>ROUND(F262*F263*F264*F265,2)</f>
        <v>37699.199999999997</v>
      </c>
      <c r="G266" s="334" t="s">
        <v>45</v>
      </c>
      <c r="H266" t="str">
        <f>C261</f>
        <v xml:space="preserve"> 5914374 </v>
      </c>
      <c r="I266" s="170">
        <f>F266</f>
        <v>37699.199999999997</v>
      </c>
      <c r="J266" t="str">
        <f>G266</f>
        <v>t.km</v>
      </c>
      <c r="K266" s="360" t="str">
        <f>D261</f>
        <v>Transporte com caminhão basculante de 10 m³ - rodovia em revestimento primário</v>
      </c>
    </row>
    <row r="267" spans="2:11" s="360" customFormat="1" ht="15.75" customHeight="1">
      <c r="B267" s="607"/>
      <c r="C267" s="607"/>
      <c r="D267" s="608"/>
      <c r="E267" s="613"/>
      <c r="F267" s="614"/>
      <c r="G267" s="609"/>
      <c r="H267"/>
      <c r="I267" s="170"/>
      <c r="J267"/>
    </row>
    <row r="268" spans="2:11" s="360" customFormat="1" ht="15.75" customHeight="1">
      <c r="B268" s="790" t="s">
        <v>931</v>
      </c>
      <c r="C268" s="829" t="str">
        <f>VLOOKUP(B268,$B$34:$G$89,2,FALSE)</f>
        <v xml:space="preserve"> 5915467 </v>
      </c>
      <c r="D268" s="822" t="str">
        <f>VLOOKUP(B268,$B$34:$G$89,3,FALSE)</f>
        <v>Transporte de água com caminhão tanque de 10.000 l - rodovia em revestimento primário</v>
      </c>
      <c r="E268" s="823" t="e">
        <f t="shared" ref="E268:G268" si="21">VLOOKUP(D268,$B$34:$G$89,2,FALSE)</f>
        <v>#N/A</v>
      </c>
      <c r="F268" s="823" t="e">
        <f t="shared" si="21"/>
        <v>#N/A</v>
      </c>
      <c r="G268" s="824" t="e">
        <f t="shared" si="21"/>
        <v>#N/A</v>
      </c>
    </row>
    <row r="269" spans="2:11" s="360" customFormat="1" ht="15.75" customHeight="1">
      <c r="B269" s="791"/>
      <c r="C269" s="830"/>
      <c r="D269" s="793" t="s">
        <v>400</v>
      </c>
      <c r="E269" s="794"/>
      <c r="F269" s="341">
        <f>F258</f>
        <v>6300</v>
      </c>
      <c r="G269" s="342" t="s">
        <v>38</v>
      </c>
      <c r="H269" s="361"/>
    </row>
    <row r="270" spans="2:11" s="360" customFormat="1" ht="15" customHeight="1">
      <c r="B270" s="791"/>
      <c r="C270" s="830"/>
      <c r="D270" s="793" t="s">
        <v>785</v>
      </c>
      <c r="E270" s="794"/>
      <c r="F270" s="341">
        <v>0.08</v>
      </c>
      <c r="G270" s="342" t="s">
        <v>403</v>
      </c>
      <c r="H270" s="361"/>
    </row>
    <row r="271" spans="2:11" s="360" customFormat="1" ht="15.75" customHeight="1">
      <c r="B271" s="791"/>
      <c r="C271" s="830"/>
      <c r="D271" s="793" t="s">
        <v>786</v>
      </c>
      <c r="E271" s="794"/>
      <c r="F271" s="545">
        <f>'CÁLCULO DE DMTS'!D55</f>
        <v>2.6</v>
      </c>
      <c r="G271" s="342" t="s">
        <v>49</v>
      </c>
      <c r="H271" s="361"/>
    </row>
    <row r="272" spans="2:11" s="360" customFormat="1" ht="15.75" customHeight="1">
      <c r="B272" s="792"/>
      <c r="C272" s="831"/>
      <c r="D272" s="806" t="s">
        <v>787</v>
      </c>
      <c r="E272" s="780"/>
      <c r="F272" s="343">
        <f>F269*F270*F271</f>
        <v>1310.4000000000001</v>
      </c>
      <c r="G272" s="344" t="s">
        <v>45</v>
      </c>
      <c r="H272" s="361"/>
      <c r="I272" s="438">
        <f>F272+'[33]MEM-TRECHO 02'!E266+'[33]MEM-TRECHO 03'!E266+'[33]MEM-TRECHO 04'!E266</f>
        <v>1310.4000000000001</v>
      </c>
      <c r="J272" s="611"/>
    </row>
    <row r="273" spans="2:11" s="360" customFormat="1" ht="15.75" customHeight="1">
      <c r="B273" s="797"/>
      <c r="C273" s="798"/>
      <c r="D273" s="798"/>
      <c r="E273" s="798"/>
      <c r="F273" s="798"/>
      <c r="G273" s="799"/>
      <c r="H273" s="361"/>
    </row>
    <row r="274" spans="2:11" s="360" customFormat="1" ht="15.75" customHeight="1">
      <c r="B274" s="362" t="s">
        <v>646</v>
      </c>
      <c r="C274" s="445" t="s">
        <v>381</v>
      </c>
      <c r="D274" s="784" t="s">
        <v>374</v>
      </c>
      <c r="E274" s="785"/>
      <c r="F274" s="785"/>
      <c r="G274" s="786"/>
    </row>
    <row r="275" spans="2:11" ht="15.6" customHeight="1">
      <c r="B275" s="800" t="s">
        <v>647</v>
      </c>
      <c r="C275" s="790" t="str">
        <f>VLOOKUP(B275,$B$34:$G$89,2,FALSE)</f>
        <v xml:space="preserve"> COMP. 05 - SADA </v>
      </c>
      <c r="D275" s="788" t="str">
        <f>VLOOKUP(B275,$B$34:$G$89,3,FALSE)</f>
        <v>Reparação de danos físicos ao meio ambiente</v>
      </c>
      <c r="E275" s="788" t="e">
        <f t="shared" ref="E275:G275" si="22">VLOOKUP(D275,$B$34:$G$89,2,FALSE)</f>
        <v>#N/A</v>
      </c>
      <c r="F275" s="788" t="e">
        <f t="shared" si="22"/>
        <v>#N/A</v>
      </c>
      <c r="G275" s="788" t="e">
        <f t="shared" si="22"/>
        <v>#N/A</v>
      </c>
    </row>
    <row r="276" spans="2:11" ht="15.75" customHeight="1">
      <c r="B276" s="800"/>
      <c r="C276" s="792"/>
      <c r="D276" s="789" t="s">
        <v>409</v>
      </c>
      <c r="E276" s="789"/>
      <c r="F276" s="363">
        <f>F246</f>
        <v>6300</v>
      </c>
      <c r="G276" s="344" t="s">
        <v>41</v>
      </c>
      <c r="H276" s="444" t="str">
        <f>C275</f>
        <v xml:space="preserve"> COMP. 05 - SADA </v>
      </c>
      <c r="I276" s="170">
        <f>F276</f>
        <v>6300</v>
      </c>
      <c r="J276" t="str">
        <f>G276</f>
        <v>m²</v>
      </c>
      <c r="K276" t="str">
        <f>D275</f>
        <v>Reparação de danos físicos ao meio ambiente</v>
      </c>
    </row>
  </sheetData>
  <mergeCells count="293">
    <mergeCell ref="B275:B276"/>
    <mergeCell ref="C275:C276"/>
    <mergeCell ref="D275:G275"/>
    <mergeCell ref="D276:E276"/>
    <mergeCell ref="B268:B272"/>
    <mergeCell ref="C268:C272"/>
    <mergeCell ref="D268:G268"/>
    <mergeCell ref="D269:E269"/>
    <mergeCell ref="D270:E270"/>
    <mergeCell ref="D271:E271"/>
    <mergeCell ref="D272:E272"/>
    <mergeCell ref="B273:G273"/>
    <mergeCell ref="D274:G274"/>
    <mergeCell ref="B259:G259"/>
    <mergeCell ref="D260:G260"/>
    <mergeCell ref="B261:B266"/>
    <mergeCell ref="C261:C266"/>
    <mergeCell ref="D262:E262"/>
    <mergeCell ref="D263:E263"/>
    <mergeCell ref="D264:E264"/>
    <mergeCell ref="D265:E265"/>
    <mergeCell ref="D266:E266"/>
    <mergeCell ref="D261:G261"/>
    <mergeCell ref="B247:G247"/>
    <mergeCell ref="B248:B251"/>
    <mergeCell ref="C248:C251"/>
    <mergeCell ref="D248:G248"/>
    <mergeCell ref="D249:E249"/>
    <mergeCell ref="D250:E250"/>
    <mergeCell ref="D251:E251"/>
    <mergeCell ref="B252:G252"/>
    <mergeCell ref="B253:B258"/>
    <mergeCell ref="C253:C258"/>
    <mergeCell ref="D253:G253"/>
    <mergeCell ref="D254:E254"/>
    <mergeCell ref="D255:E255"/>
    <mergeCell ref="D256:E256"/>
    <mergeCell ref="D257:E257"/>
    <mergeCell ref="D258:E258"/>
    <mergeCell ref="B228:B241"/>
    <mergeCell ref="C228:C241"/>
    <mergeCell ref="D228:G228"/>
    <mergeCell ref="D229:E229"/>
    <mergeCell ref="D231:E231"/>
    <mergeCell ref="D232:E232"/>
    <mergeCell ref="D233:E233"/>
    <mergeCell ref="B242:G242"/>
    <mergeCell ref="B243:B246"/>
    <mergeCell ref="C243:C246"/>
    <mergeCell ref="D243:G243"/>
    <mergeCell ref="D244:E244"/>
    <mergeCell ref="D245:E245"/>
    <mergeCell ref="D246:E246"/>
    <mergeCell ref="B221:B226"/>
    <mergeCell ref="C221:C226"/>
    <mergeCell ref="D221:G221"/>
    <mergeCell ref="D222:E222"/>
    <mergeCell ref="D223:E223"/>
    <mergeCell ref="D224:E224"/>
    <mergeCell ref="D225:E225"/>
    <mergeCell ref="D226:E226"/>
    <mergeCell ref="B227:G227"/>
    <mergeCell ref="B213:B214"/>
    <mergeCell ref="C213:C214"/>
    <mergeCell ref="D213:G213"/>
    <mergeCell ref="D214:E214"/>
    <mergeCell ref="D216:G216"/>
    <mergeCell ref="D217:E217"/>
    <mergeCell ref="D218:E218"/>
    <mergeCell ref="D219:E219"/>
    <mergeCell ref="B220:G220"/>
    <mergeCell ref="B206:B210"/>
    <mergeCell ref="C206:C210"/>
    <mergeCell ref="D206:G206"/>
    <mergeCell ref="D207:E207"/>
    <mergeCell ref="D208:E208"/>
    <mergeCell ref="D209:E209"/>
    <mergeCell ref="D210:E210"/>
    <mergeCell ref="B211:G211"/>
    <mergeCell ref="D212:G212"/>
    <mergeCell ref="B197:G197"/>
    <mergeCell ref="D198:G198"/>
    <mergeCell ref="B199:B204"/>
    <mergeCell ref="C199:C204"/>
    <mergeCell ref="D200:E200"/>
    <mergeCell ref="D201:E201"/>
    <mergeCell ref="D202:E202"/>
    <mergeCell ref="D203:E203"/>
    <mergeCell ref="D204:E204"/>
    <mergeCell ref="D199:G199"/>
    <mergeCell ref="B190:G190"/>
    <mergeCell ref="B191:B196"/>
    <mergeCell ref="C191:C196"/>
    <mergeCell ref="D191:G191"/>
    <mergeCell ref="D192:E192"/>
    <mergeCell ref="D193:E193"/>
    <mergeCell ref="D194:E194"/>
    <mergeCell ref="D195:E195"/>
    <mergeCell ref="D196:E196"/>
    <mergeCell ref="B181:B184"/>
    <mergeCell ref="C181:C184"/>
    <mergeCell ref="D181:G181"/>
    <mergeCell ref="D182:E182"/>
    <mergeCell ref="D183:E183"/>
    <mergeCell ref="D184:E184"/>
    <mergeCell ref="B185:G185"/>
    <mergeCell ref="B186:B189"/>
    <mergeCell ref="C186:C189"/>
    <mergeCell ref="D186:G186"/>
    <mergeCell ref="D187:E187"/>
    <mergeCell ref="D188:E188"/>
    <mergeCell ref="D189:E189"/>
    <mergeCell ref="B165:G165"/>
    <mergeCell ref="B166:B179"/>
    <mergeCell ref="C166:C179"/>
    <mergeCell ref="D166:G166"/>
    <mergeCell ref="D167:E167"/>
    <mergeCell ref="D169:E169"/>
    <mergeCell ref="D170:E170"/>
    <mergeCell ref="D171:E171"/>
    <mergeCell ref="B180:G180"/>
    <mergeCell ref="D154:G154"/>
    <mergeCell ref="D155:E155"/>
    <mergeCell ref="D156:E156"/>
    <mergeCell ref="D157:E157"/>
    <mergeCell ref="B158:G158"/>
    <mergeCell ref="B159:B164"/>
    <mergeCell ref="C159:C164"/>
    <mergeCell ref="D159:G159"/>
    <mergeCell ref="D160:E160"/>
    <mergeCell ref="D161:E161"/>
    <mergeCell ref="D162:E162"/>
    <mergeCell ref="D163:E163"/>
    <mergeCell ref="D164:E164"/>
    <mergeCell ref="B149:G149"/>
    <mergeCell ref="D150:G150"/>
    <mergeCell ref="B151:B152"/>
    <mergeCell ref="C151:C152"/>
    <mergeCell ref="D151:G151"/>
    <mergeCell ref="D152:E152"/>
    <mergeCell ref="B144:B148"/>
    <mergeCell ref="C144:C148"/>
    <mergeCell ref="D144:G144"/>
    <mergeCell ref="D145:E145"/>
    <mergeCell ref="D146:E146"/>
    <mergeCell ref="D147:E147"/>
    <mergeCell ref="D148:E148"/>
    <mergeCell ref="B135:G135"/>
    <mergeCell ref="D136:G136"/>
    <mergeCell ref="B137:B142"/>
    <mergeCell ref="C137:C142"/>
    <mergeCell ref="D138:E138"/>
    <mergeCell ref="D139:E139"/>
    <mergeCell ref="D140:E140"/>
    <mergeCell ref="D141:E141"/>
    <mergeCell ref="D142:E142"/>
    <mergeCell ref="D137:G137"/>
    <mergeCell ref="B128:G128"/>
    <mergeCell ref="B129:B134"/>
    <mergeCell ref="C129:C134"/>
    <mergeCell ref="D129:G129"/>
    <mergeCell ref="D130:E130"/>
    <mergeCell ref="D131:E131"/>
    <mergeCell ref="D132:E132"/>
    <mergeCell ref="D133:E133"/>
    <mergeCell ref="D134:E134"/>
    <mergeCell ref="B123:G123"/>
    <mergeCell ref="B124:B127"/>
    <mergeCell ref="C124:C127"/>
    <mergeCell ref="D124:G124"/>
    <mergeCell ref="D125:E125"/>
    <mergeCell ref="D126:E126"/>
    <mergeCell ref="D127:E127"/>
    <mergeCell ref="B118:G118"/>
    <mergeCell ref="B119:B122"/>
    <mergeCell ref="C119:C122"/>
    <mergeCell ref="D119:G119"/>
    <mergeCell ref="D120:E120"/>
    <mergeCell ref="D121:E121"/>
    <mergeCell ref="D122:E122"/>
    <mergeCell ref="B103:G103"/>
    <mergeCell ref="B104:B117"/>
    <mergeCell ref="C104:C117"/>
    <mergeCell ref="D104:G104"/>
    <mergeCell ref="D105:E105"/>
    <mergeCell ref="D107:E107"/>
    <mergeCell ref="D108:E108"/>
    <mergeCell ref="D109:E109"/>
    <mergeCell ref="B97:B102"/>
    <mergeCell ref="C97:C102"/>
    <mergeCell ref="D97:G97"/>
    <mergeCell ref="D98:E98"/>
    <mergeCell ref="D99:E99"/>
    <mergeCell ref="D100:E100"/>
    <mergeCell ref="D101:E101"/>
    <mergeCell ref="D102:E102"/>
    <mergeCell ref="D92:G92"/>
    <mergeCell ref="D93:E93"/>
    <mergeCell ref="D94:E94"/>
    <mergeCell ref="D95:E95"/>
    <mergeCell ref="B96:G96"/>
    <mergeCell ref="B55:G55"/>
    <mergeCell ref="B56:B59"/>
    <mergeCell ref="C56:C59"/>
    <mergeCell ref="D56:G56"/>
    <mergeCell ref="C81:C85"/>
    <mergeCell ref="D81:G81"/>
    <mergeCell ref="D82:E82"/>
    <mergeCell ref="D83:E83"/>
    <mergeCell ref="D84:E84"/>
    <mergeCell ref="D85:E85"/>
    <mergeCell ref="D57:E57"/>
    <mergeCell ref="D58:E58"/>
    <mergeCell ref="D59:E59"/>
    <mergeCell ref="B65:G65"/>
    <mergeCell ref="B66:B71"/>
    <mergeCell ref="C66:C71"/>
    <mergeCell ref="D71:E71"/>
    <mergeCell ref="B60:G60"/>
    <mergeCell ref="B61:B64"/>
    <mergeCell ref="B40:G40"/>
    <mergeCell ref="B41:B54"/>
    <mergeCell ref="C41:C54"/>
    <mergeCell ref="D41:G41"/>
    <mergeCell ref="D42:E42"/>
    <mergeCell ref="D44:E44"/>
    <mergeCell ref="D45:E45"/>
    <mergeCell ref="D46:E46"/>
    <mergeCell ref="D25:G25"/>
    <mergeCell ref="B26:B27"/>
    <mergeCell ref="C26:C27"/>
    <mergeCell ref="D26:G26"/>
    <mergeCell ref="D27:E27"/>
    <mergeCell ref="D29:G29"/>
    <mergeCell ref="D31:E31"/>
    <mergeCell ref="D32:E32"/>
    <mergeCell ref="B33:G33"/>
    <mergeCell ref="B34:B39"/>
    <mergeCell ref="C34:C39"/>
    <mergeCell ref="D34:G34"/>
    <mergeCell ref="D35:E35"/>
    <mergeCell ref="D36:E36"/>
    <mergeCell ref="D37:E37"/>
    <mergeCell ref="D38:E38"/>
    <mergeCell ref="D39:E39"/>
    <mergeCell ref="D30:E30"/>
    <mergeCell ref="B22:B23"/>
    <mergeCell ref="C22:C23"/>
    <mergeCell ref="D22:G22"/>
    <mergeCell ref="D23:E23"/>
    <mergeCell ref="B24:G24"/>
    <mergeCell ref="B15:G15"/>
    <mergeCell ref="B10:G10"/>
    <mergeCell ref="B11:G11"/>
    <mergeCell ref="B21:G21"/>
    <mergeCell ref="D12:G12"/>
    <mergeCell ref="B13:B14"/>
    <mergeCell ref="C13:C14"/>
    <mergeCell ref="D13:G13"/>
    <mergeCell ref="D14:E14"/>
    <mergeCell ref="B16:B20"/>
    <mergeCell ref="C16:C20"/>
    <mergeCell ref="D16:G16"/>
    <mergeCell ref="D17:E17"/>
    <mergeCell ref="D18:E18"/>
    <mergeCell ref="D19:E19"/>
    <mergeCell ref="D20:E20"/>
    <mergeCell ref="C61:C64"/>
    <mergeCell ref="D61:G61"/>
    <mergeCell ref="D62:E62"/>
    <mergeCell ref="D63:E63"/>
    <mergeCell ref="D64:E64"/>
    <mergeCell ref="D66:G66"/>
    <mergeCell ref="D67:E67"/>
    <mergeCell ref="D68:E68"/>
    <mergeCell ref="D69:E69"/>
    <mergeCell ref="D70:E70"/>
    <mergeCell ref="B72:G72"/>
    <mergeCell ref="D73:G73"/>
    <mergeCell ref="C88:C89"/>
    <mergeCell ref="D88:G88"/>
    <mergeCell ref="D89:E89"/>
    <mergeCell ref="B74:B79"/>
    <mergeCell ref="C74:C79"/>
    <mergeCell ref="D75:E75"/>
    <mergeCell ref="D76:E76"/>
    <mergeCell ref="D77:E77"/>
    <mergeCell ref="D78:E78"/>
    <mergeCell ref="D79:E79"/>
    <mergeCell ref="B86:G86"/>
    <mergeCell ref="D87:G87"/>
    <mergeCell ref="B88:B89"/>
    <mergeCell ref="B81:B85"/>
  </mergeCells>
  <printOptions horizontalCentered="1"/>
  <pageMargins left="0.51181102362204722" right="0.51181102362204722" top="0.78740157480314965" bottom="0.78740157480314965" header="0.31496062992125984" footer="0.31496062992125984"/>
  <pageSetup paperSize="9" scale="61" fitToHeight="0" orientation="portrait" r:id="rId1"/>
  <headerFooter>
    <oddHeader>&amp;C&amp;G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3">
    <pageSetUpPr fitToPage="1"/>
  </sheetPr>
  <dimension ref="A10:N36"/>
  <sheetViews>
    <sheetView view="pageBreakPreview" zoomScale="60" zoomScaleNormal="55" zoomScalePageLayoutView="85" workbookViewId="0">
      <selection activeCell="E26" sqref="E26:E27"/>
    </sheetView>
  </sheetViews>
  <sheetFormatPr defaultColWidth="9.109375" defaultRowHeight="13.8"/>
  <cols>
    <col min="1" max="1" width="12.6640625" style="121" customWidth="1"/>
    <col min="2" max="2" width="59.33203125" style="121" customWidth="1"/>
    <col min="3" max="3" width="18" style="121" customWidth="1"/>
    <col min="4" max="4" width="41.33203125" style="121" bestFit="1" customWidth="1"/>
    <col min="5" max="5" width="41.33203125" style="121" customWidth="1"/>
    <col min="6" max="10" width="21.88671875" style="121" customWidth="1"/>
    <col min="11" max="11" width="22.88671875" style="121" bestFit="1" customWidth="1"/>
    <col min="12" max="13" width="15.6640625" style="121" bestFit="1" customWidth="1"/>
    <col min="14" max="15" width="16.33203125" style="121" bestFit="1" customWidth="1"/>
    <col min="16" max="16384" width="9.109375" style="121"/>
  </cols>
  <sheetData>
    <row r="10" spans="1:11" s="85" customFormat="1">
      <c r="A10" s="296" t="s">
        <v>370</v>
      </c>
      <c r="B10" s="297" t="str">
        <f>'[8]RESUMO SEM DES. (2)'!B7</f>
        <v>RECUPERAÇÃO DE ESTRADAS VICINAIS</v>
      </c>
      <c r="C10" s="298"/>
      <c r="D10" s="298"/>
      <c r="E10" s="298"/>
      <c r="F10" s="298"/>
      <c r="G10" s="298"/>
      <c r="H10" s="298"/>
      <c r="I10" s="298"/>
      <c r="J10" s="298"/>
      <c r="K10" s="298"/>
    </row>
    <row r="11" spans="1:11" s="85" customFormat="1">
      <c r="A11" s="300" t="s">
        <v>372</v>
      </c>
      <c r="B11" s="301" t="str">
        <f>'RESUMO TRECHOS'!B9</f>
        <v>ANGICAL - PI</v>
      </c>
      <c r="C11" s="302"/>
      <c r="D11" s="302"/>
      <c r="E11" s="302"/>
      <c r="F11" s="302"/>
      <c r="G11" s="302"/>
      <c r="H11" s="302"/>
      <c r="I11" s="302"/>
      <c r="J11" s="302"/>
      <c r="K11" s="302"/>
    </row>
    <row r="12" spans="1:11" ht="17.399999999999999">
      <c r="A12" s="841" t="str">
        <f>CONCATENATE("CRONOGRAMA FÍSICO-FINANCEIRO - ",('[8]RESUMO SEM DES. (2)'!K12))</f>
        <v>CRONOGRAMA FÍSICO-FINANCEIRO - SEM DESONERAÇÃO</v>
      </c>
      <c r="B12" s="842"/>
      <c r="C12" s="842"/>
      <c r="D12" s="842"/>
      <c r="E12" s="842"/>
      <c r="F12" s="842"/>
      <c r="G12" s="842"/>
      <c r="H12" s="842"/>
      <c r="I12" s="842"/>
      <c r="J12" s="842"/>
      <c r="K12" s="842"/>
    </row>
    <row r="13" spans="1:11">
      <c r="A13" s="839"/>
      <c r="B13" s="840"/>
      <c r="C13" s="840"/>
      <c r="D13" s="840"/>
      <c r="E13" s="840"/>
      <c r="F13" s="840"/>
      <c r="G13" s="840"/>
      <c r="H13" s="840"/>
      <c r="I13" s="840"/>
      <c r="J13" s="840"/>
      <c r="K13" s="840"/>
    </row>
    <row r="14" spans="1:11">
      <c r="A14" s="839"/>
      <c r="B14" s="840"/>
      <c r="C14" s="840"/>
      <c r="D14" s="840"/>
      <c r="E14" s="840"/>
      <c r="F14" s="840"/>
      <c r="G14" s="840"/>
      <c r="H14" s="840"/>
      <c r="I14" s="840"/>
      <c r="J14" s="840"/>
      <c r="K14" s="840"/>
    </row>
    <row r="15" spans="1:11" ht="15.6">
      <c r="A15" s="846" t="s">
        <v>1</v>
      </c>
      <c r="B15" s="846" t="s">
        <v>113</v>
      </c>
      <c r="C15" s="847" t="s">
        <v>217</v>
      </c>
      <c r="D15" s="848" t="s">
        <v>616</v>
      </c>
      <c r="E15" s="848" t="s">
        <v>615</v>
      </c>
      <c r="F15" s="857" t="s">
        <v>114</v>
      </c>
      <c r="G15" s="858"/>
      <c r="H15" s="858"/>
      <c r="I15" s="858"/>
      <c r="J15" s="858"/>
      <c r="K15" s="858"/>
    </row>
    <row r="16" spans="1:11" ht="42.6" customHeight="1">
      <c r="A16" s="846"/>
      <c r="B16" s="846"/>
      <c r="C16" s="847"/>
      <c r="D16" s="848"/>
      <c r="E16" s="848"/>
      <c r="F16" s="859" t="s">
        <v>215</v>
      </c>
      <c r="G16" s="860"/>
      <c r="H16" s="859" t="s">
        <v>216</v>
      </c>
      <c r="I16" s="860"/>
      <c r="J16" s="859" t="s">
        <v>322</v>
      </c>
      <c r="K16" s="860"/>
    </row>
    <row r="17" spans="1:14" ht="15.6">
      <c r="A17" s="304" t="s">
        <v>8</v>
      </c>
      <c r="B17" s="843" t="str">
        <f>'RESUMO TRECHOS'!B6</f>
        <v>RECUPERAÇÃO DE ESTRADAS VICINAIS</v>
      </c>
      <c r="C17" s="844"/>
      <c r="D17" s="452"/>
      <c r="E17" s="451"/>
      <c r="F17" s="450" t="s">
        <v>613</v>
      </c>
      <c r="G17" s="450" t="s">
        <v>614</v>
      </c>
      <c r="H17" s="450" t="s">
        <v>613</v>
      </c>
      <c r="I17" s="450" t="s">
        <v>614</v>
      </c>
      <c r="J17" s="450" t="s">
        <v>613</v>
      </c>
      <c r="K17" s="450" t="s">
        <v>614</v>
      </c>
    </row>
    <row r="18" spans="1:14" ht="15" customHeight="1">
      <c r="A18" s="838" t="s">
        <v>23</v>
      </c>
      <c r="B18" s="849" t="str">
        <f>'ORÇ SEM DES'!E18</f>
        <v>SERVIÇOS PRELIMINARES</v>
      </c>
      <c r="C18" s="850">
        <f>E18/$K$31</f>
        <v>5.7392478868910725E-2</v>
      </c>
      <c r="D18" s="845">
        <f>'ORÇ SEM DES'!J18</f>
        <v>67478.240000000005</v>
      </c>
      <c r="E18" s="845">
        <f>'ORÇ SEM DES'!K18</f>
        <v>82296.45</v>
      </c>
      <c r="F18" s="166">
        <f>$D18*F19</f>
        <v>21593.036800000002</v>
      </c>
      <c r="G18" s="166">
        <f>$E18*G19</f>
        <v>26334.864000000001</v>
      </c>
      <c r="H18" s="166">
        <f>$D18*H19</f>
        <v>21593.036800000002</v>
      </c>
      <c r="I18" s="166">
        <f>$E18*I19</f>
        <v>26334.864000000001</v>
      </c>
      <c r="J18" s="166">
        <f>$D18*J19</f>
        <v>24292.166400000002</v>
      </c>
      <c r="K18" s="166">
        <f>$E18*K19</f>
        <v>29626.721999999998</v>
      </c>
      <c r="L18" s="557">
        <f t="shared" ref="L18:L27" si="0">SUM(J18,H18,F18)</f>
        <v>67478.240000000005</v>
      </c>
      <c r="M18" s="557">
        <f t="shared" ref="M18:M27" si="1">SUM(K18,I18,G18)</f>
        <v>82296.45</v>
      </c>
    </row>
    <row r="19" spans="1:14" ht="15" customHeight="1">
      <c r="A19" s="838"/>
      <c r="B19" s="849"/>
      <c r="C19" s="850"/>
      <c r="D19" s="845"/>
      <c r="E19" s="845"/>
      <c r="F19" s="167">
        <v>0.32</v>
      </c>
      <c r="G19" s="167">
        <f>F19</f>
        <v>0.32</v>
      </c>
      <c r="H19" s="167">
        <f>F19</f>
        <v>0.32</v>
      </c>
      <c r="I19" s="167">
        <f>H19</f>
        <v>0.32</v>
      </c>
      <c r="J19" s="167">
        <f>1-(F19+H19)</f>
        <v>0.36</v>
      </c>
      <c r="K19" s="167">
        <f>J19</f>
        <v>0.36</v>
      </c>
      <c r="L19" s="168">
        <f t="shared" si="0"/>
        <v>1</v>
      </c>
      <c r="M19" s="161">
        <f t="shared" si="1"/>
        <v>1</v>
      </c>
    </row>
    <row r="20" spans="1:14" ht="15" hidden="1" customHeight="1">
      <c r="A20" s="851" t="s">
        <v>121</v>
      </c>
      <c r="B20" s="853" t="e">
        <f>'ORÇ SEM DES'!#REF!</f>
        <v>#REF!</v>
      </c>
      <c r="C20" s="850">
        <f t="shared" ref="C20" si="2">E20/$K$31</f>
        <v>0</v>
      </c>
      <c r="D20" s="855">
        <v>0</v>
      </c>
      <c r="E20" s="855">
        <v>0</v>
      </c>
      <c r="F20" s="166">
        <f>$D20*F21</f>
        <v>0</v>
      </c>
      <c r="G20" s="166">
        <f>$E20*G21</f>
        <v>0</v>
      </c>
      <c r="H20" s="166">
        <f>$D20*H21</f>
        <v>0</v>
      </c>
      <c r="I20" s="166">
        <f>$E20*I21</f>
        <v>0</v>
      </c>
      <c r="J20" s="166">
        <f>$D20*J21</f>
        <v>0</v>
      </c>
      <c r="K20" s="166">
        <f>$E20*K21</f>
        <v>0</v>
      </c>
      <c r="L20" s="557">
        <f t="shared" si="0"/>
        <v>0</v>
      </c>
      <c r="M20" s="557">
        <f t="shared" si="1"/>
        <v>0</v>
      </c>
    </row>
    <row r="21" spans="1:14" ht="15" hidden="1" customHeight="1">
      <c r="A21" s="852"/>
      <c r="B21" s="854"/>
      <c r="C21" s="850"/>
      <c r="D21" s="856"/>
      <c r="E21" s="856"/>
      <c r="F21" s="167">
        <f>F19</f>
        <v>0.32</v>
      </c>
      <c r="G21" s="167">
        <f>F21</f>
        <v>0.32</v>
      </c>
      <c r="H21" s="167">
        <f>F21</f>
        <v>0.32</v>
      </c>
      <c r="I21" s="167">
        <f>H21</f>
        <v>0.32</v>
      </c>
      <c r="J21" s="167">
        <f>1-(F21+H21)</f>
        <v>0.36</v>
      </c>
      <c r="K21" s="167">
        <f>J21</f>
        <v>0.36</v>
      </c>
      <c r="L21" s="168">
        <f t="shared" si="0"/>
        <v>1</v>
      </c>
      <c r="M21" s="161">
        <f t="shared" si="1"/>
        <v>1</v>
      </c>
    </row>
    <row r="22" spans="1:14" ht="15" customHeight="1">
      <c r="A22" s="838" t="s">
        <v>121</v>
      </c>
      <c r="B22" s="849" t="str">
        <f>'ORÇ SEM DES'!E22</f>
        <v>SERVIÇOS DE REVESTIMENTO PRIMÁRIO</v>
      </c>
      <c r="C22" s="850">
        <f t="shared" ref="C22" si="3">E22/$K$31</f>
        <v>0.61942454479541953</v>
      </c>
      <c r="D22" s="845">
        <f>'ORÇ SEM DES'!J22++'ORÇ SEM DES'!J40+'ORÇ SEM DES'!J60+'ORÇ SEM DES'!J77</f>
        <v>683296.01</v>
      </c>
      <c r="E22" s="845">
        <f>'ORÇ SEM DES'!K22+'ORÇ SEM DES'!K40+'ORÇ SEM DES'!K60+'ORÇ SEM DES'!K77</f>
        <v>888207.69</v>
      </c>
      <c r="F22" s="166">
        <f>$D22*F23</f>
        <v>218654.72320000001</v>
      </c>
      <c r="G22" s="166">
        <f>$E22*G23</f>
        <v>284226.4608</v>
      </c>
      <c r="H22" s="166">
        <f>$D22*H23</f>
        <v>218654.72320000001</v>
      </c>
      <c r="I22" s="166">
        <f>$E22*I23</f>
        <v>284226.4608</v>
      </c>
      <c r="J22" s="166">
        <f>$D22*J23</f>
        <v>245986.56359999999</v>
      </c>
      <c r="K22" s="166">
        <f>$E22*K23</f>
        <v>319754.76839999994</v>
      </c>
      <c r="L22" s="557">
        <f t="shared" si="0"/>
        <v>683296.01</v>
      </c>
      <c r="M22" s="557">
        <f t="shared" si="1"/>
        <v>888207.69</v>
      </c>
    </row>
    <row r="23" spans="1:14" ht="15" customHeight="1">
      <c r="A23" s="838"/>
      <c r="B23" s="849"/>
      <c r="C23" s="850"/>
      <c r="D23" s="845"/>
      <c r="E23" s="845"/>
      <c r="F23" s="167">
        <f>F21</f>
        <v>0.32</v>
      </c>
      <c r="G23" s="167">
        <f>F23</f>
        <v>0.32</v>
      </c>
      <c r="H23" s="167">
        <f>F23</f>
        <v>0.32</v>
      </c>
      <c r="I23" s="167">
        <f>H23</f>
        <v>0.32</v>
      </c>
      <c r="J23" s="167">
        <f>1-(F23+H23)</f>
        <v>0.36</v>
      </c>
      <c r="K23" s="167">
        <f>J23</f>
        <v>0.36</v>
      </c>
      <c r="L23" s="168">
        <f t="shared" si="0"/>
        <v>1</v>
      </c>
      <c r="M23" s="161">
        <f t="shared" si="1"/>
        <v>1</v>
      </c>
    </row>
    <row r="24" spans="1:14" ht="15" customHeight="1">
      <c r="A24" s="838" t="s">
        <v>27</v>
      </c>
      <c r="B24" s="849" t="str">
        <f>'ORÇ SEM DES'!E28</f>
        <v>TRANSPORTE</v>
      </c>
      <c r="C24" s="850">
        <f t="shared" ref="C24" si="4">E24/$K$31</f>
        <v>0.31122183292914529</v>
      </c>
      <c r="D24" s="845">
        <f>'ORÇ SEM DES'!J28+'ORÇ SEM DES'!J46+'ORÇ SEM DES'!J66+'ORÇ SEM DES'!J83</f>
        <v>367962.26</v>
      </c>
      <c r="E24" s="845">
        <f>'ORÇ SEM DES'!K28+'ORÇ SEM DES'!K46+'ORÇ SEM DES'!K66+'ORÇ SEM DES'!K83</f>
        <v>446268.44000000006</v>
      </c>
      <c r="F24" s="256">
        <f>$D24*F25</f>
        <v>117747.9232</v>
      </c>
      <c r="G24" s="166">
        <f>$E24*G25</f>
        <v>142805.90080000003</v>
      </c>
      <c r="H24" s="256">
        <f>$D24*H25</f>
        <v>117747.9232</v>
      </c>
      <c r="I24" s="166">
        <f>$E24*I25</f>
        <v>142805.90080000003</v>
      </c>
      <c r="J24" s="256">
        <f>$D24*J25</f>
        <v>132466.4136</v>
      </c>
      <c r="K24" s="166">
        <f>$E24*K25</f>
        <v>160656.63840000003</v>
      </c>
      <c r="L24" s="557">
        <f t="shared" si="0"/>
        <v>367962.26</v>
      </c>
      <c r="M24" s="557">
        <f t="shared" si="1"/>
        <v>446268.44000000006</v>
      </c>
    </row>
    <row r="25" spans="1:14" ht="15" customHeight="1">
      <c r="A25" s="838"/>
      <c r="B25" s="849"/>
      <c r="C25" s="850"/>
      <c r="D25" s="845"/>
      <c r="E25" s="845"/>
      <c r="F25" s="167">
        <f>F23</f>
        <v>0.32</v>
      </c>
      <c r="G25" s="167">
        <f>F25</f>
        <v>0.32</v>
      </c>
      <c r="H25" s="167">
        <f>F25</f>
        <v>0.32</v>
      </c>
      <c r="I25" s="167">
        <f>H25</f>
        <v>0.32</v>
      </c>
      <c r="J25" s="167">
        <f>1-(F25+H25)</f>
        <v>0.36</v>
      </c>
      <c r="K25" s="167">
        <f>J25</f>
        <v>0.36</v>
      </c>
      <c r="L25" s="168">
        <f t="shared" si="0"/>
        <v>1</v>
      </c>
      <c r="M25" s="161">
        <f t="shared" si="1"/>
        <v>1</v>
      </c>
    </row>
    <row r="26" spans="1:14" ht="15" customHeight="1">
      <c r="A26" s="838" t="s">
        <v>421</v>
      </c>
      <c r="B26" s="849" t="str">
        <f>'ORÇ SEM DES'!E31</f>
        <v>SERVIÇOS DE MEIO AMBIENTE</v>
      </c>
      <c r="C26" s="850">
        <f t="shared" ref="C26" si="5">E26/$K$31</f>
        <v>1.1961143406524455E-2</v>
      </c>
      <c r="D26" s="845">
        <f>'ORÇ SEM DES'!J31+'ORÇ SEM DES'!J49+'ORÇ SEM DES'!J69+'ORÇ SEM DES'!J86</f>
        <v>14292.810000000001</v>
      </c>
      <c r="E26" s="845">
        <f>'ORÇ SEM DES'!K31+'ORÇ SEM DES'!K49+'ORÇ SEM DES'!K69+'ORÇ SEM DES'!K86</f>
        <v>17151.370000000003</v>
      </c>
      <c r="F26" s="256">
        <f>$D26*F27</f>
        <v>4573.6992000000009</v>
      </c>
      <c r="G26" s="166">
        <f>$E26*G27</f>
        <v>5488.4384000000009</v>
      </c>
      <c r="H26" s="256">
        <f>$D26*H27</f>
        <v>4573.6992000000009</v>
      </c>
      <c r="I26" s="166">
        <f>$E26*I27</f>
        <v>5488.4384000000009</v>
      </c>
      <c r="J26" s="256">
        <f>$D26*J27</f>
        <v>5145.4116000000004</v>
      </c>
      <c r="K26" s="166">
        <f>$E26*K27</f>
        <v>6174.4932000000008</v>
      </c>
      <c r="L26" s="557">
        <f t="shared" si="0"/>
        <v>14292.810000000003</v>
      </c>
      <c r="M26" s="557">
        <f t="shared" si="1"/>
        <v>17151.370000000003</v>
      </c>
    </row>
    <row r="27" spans="1:14" ht="15" customHeight="1">
      <c r="A27" s="838"/>
      <c r="B27" s="849"/>
      <c r="C27" s="850"/>
      <c r="D27" s="845"/>
      <c r="E27" s="845"/>
      <c r="F27" s="167">
        <f>F25</f>
        <v>0.32</v>
      </c>
      <c r="G27" s="167">
        <f>F27</f>
        <v>0.32</v>
      </c>
      <c r="H27" s="167">
        <f>F27</f>
        <v>0.32</v>
      </c>
      <c r="I27" s="167">
        <f>H27</f>
        <v>0.32</v>
      </c>
      <c r="J27" s="167">
        <f>1-(F27+H27)</f>
        <v>0.36</v>
      </c>
      <c r="K27" s="167">
        <f>J27</f>
        <v>0.36</v>
      </c>
      <c r="L27" s="168">
        <f t="shared" si="0"/>
        <v>1</v>
      </c>
      <c r="M27" s="161">
        <f t="shared" si="1"/>
        <v>1</v>
      </c>
    </row>
    <row r="28" spans="1:14" ht="15">
      <c r="A28" s="253"/>
      <c r="B28" s="253"/>
      <c r="C28" s="253"/>
      <c r="D28" s="253"/>
      <c r="E28" s="253"/>
      <c r="F28" s="253"/>
      <c r="G28" s="253"/>
      <c r="H28" s="253"/>
      <c r="I28" s="253"/>
      <c r="J28" s="167"/>
      <c r="K28" s="167"/>
    </row>
    <row r="29" spans="1:14" s="390" customFormat="1" ht="15.6">
      <c r="A29" s="838"/>
      <c r="B29" s="386" t="s">
        <v>617</v>
      </c>
      <c r="C29" s="387"/>
      <c r="D29" s="388">
        <f>SUM(D18:D27)</f>
        <v>1133029.32</v>
      </c>
      <c r="E29" s="388">
        <f>SUM(E18:E27)</f>
        <v>1433923.9500000002</v>
      </c>
      <c r="F29" s="453">
        <f t="shared" ref="F29:K29" si="6">F18+F22+F24+F26+F20</f>
        <v>362569.3824</v>
      </c>
      <c r="G29" s="453">
        <f t="shared" si="6"/>
        <v>458855.66399999999</v>
      </c>
      <c r="H29" s="453">
        <f t="shared" si="6"/>
        <v>362569.3824</v>
      </c>
      <c r="I29" s="453">
        <f t="shared" si="6"/>
        <v>458855.66399999999</v>
      </c>
      <c r="J29" s="453">
        <f t="shared" si="6"/>
        <v>407890.55519999994</v>
      </c>
      <c r="K29" s="453">
        <f t="shared" si="6"/>
        <v>516212.62199999997</v>
      </c>
      <c r="L29" s="558">
        <f>SUM(L26,L24,L22,L20,L18)</f>
        <v>1133029.32</v>
      </c>
      <c r="M29" s="558">
        <f>SUM(M26,M24,M22,M20,M18)</f>
        <v>1433923.95</v>
      </c>
      <c r="N29" s="559">
        <f>M29/E29</f>
        <v>0.99999999999999989</v>
      </c>
    </row>
    <row r="30" spans="1:14" ht="15.6">
      <c r="A30" s="838"/>
      <c r="B30" s="252" t="s">
        <v>118</v>
      </c>
      <c r="C30" s="123"/>
      <c r="D30" s="219">
        <v>1</v>
      </c>
      <c r="E30" s="219"/>
      <c r="F30" s="125">
        <f>F29/$D$29</f>
        <v>0.32</v>
      </c>
      <c r="G30" s="125">
        <f>G29/$E$29</f>
        <v>0.31999999999999995</v>
      </c>
      <c r="H30" s="125">
        <f>H29/$D$29</f>
        <v>0.32</v>
      </c>
      <c r="I30" s="125">
        <f>I29/$E$29</f>
        <v>0.31999999999999995</v>
      </c>
      <c r="J30" s="125">
        <f>J29/$D$29</f>
        <v>0.35999999999999993</v>
      </c>
      <c r="K30" s="125">
        <f>K29/$E$29</f>
        <v>0.35999999999999993</v>
      </c>
    </row>
    <row r="31" spans="1:14" s="390" customFormat="1" ht="15.6">
      <c r="A31" s="838"/>
      <c r="B31" s="386" t="s">
        <v>618</v>
      </c>
      <c r="C31" s="387"/>
      <c r="D31" s="388">
        <f>E29</f>
        <v>1433923.9500000002</v>
      </c>
      <c r="E31" s="388">
        <f>E29</f>
        <v>1433923.9500000002</v>
      </c>
      <c r="F31" s="453">
        <f>F29</f>
        <v>362569.3824</v>
      </c>
      <c r="G31" s="453">
        <f>G29</f>
        <v>458855.66399999999</v>
      </c>
      <c r="H31" s="453">
        <f t="shared" ref="H31:K32" si="7">H29+F31</f>
        <v>725138.7648</v>
      </c>
      <c r="I31" s="453">
        <f t="shared" si="7"/>
        <v>917711.32799999998</v>
      </c>
      <c r="J31" s="453">
        <f>J29+H31</f>
        <v>1133029.3199999998</v>
      </c>
      <c r="K31" s="389">
        <f>K29+I31</f>
        <v>1433923.95</v>
      </c>
    </row>
    <row r="32" spans="1:14" ht="15.6">
      <c r="A32" s="838"/>
      <c r="B32" s="252" t="s">
        <v>119</v>
      </c>
      <c r="C32" s="123"/>
      <c r="D32" s="219">
        <f>D30</f>
        <v>1</v>
      </c>
      <c r="E32" s="219"/>
      <c r="F32" s="123">
        <f>F31/D29</f>
        <v>0.32</v>
      </c>
      <c r="G32" s="123">
        <f>G30</f>
        <v>0.31999999999999995</v>
      </c>
      <c r="H32" s="123">
        <f t="shared" si="7"/>
        <v>0.64</v>
      </c>
      <c r="I32" s="123">
        <f t="shared" si="7"/>
        <v>0.6399999999999999</v>
      </c>
      <c r="J32" s="123">
        <f t="shared" si="7"/>
        <v>1</v>
      </c>
      <c r="K32" s="219">
        <f t="shared" si="7"/>
        <v>0.99999999999999978</v>
      </c>
    </row>
    <row r="33" spans="3:5">
      <c r="C33" s="161"/>
      <c r="D33" s="183"/>
      <c r="E33" s="183"/>
    </row>
    <row r="34" spans="3:5">
      <c r="C34" s="161">
        <f>C18+C22+C24+C26</f>
        <v>1</v>
      </c>
    </row>
    <row r="36" spans="3:5">
      <c r="C36" s="161"/>
    </row>
  </sheetData>
  <mergeCells count="38">
    <mergeCell ref="E26:E27"/>
    <mergeCell ref="F15:K15"/>
    <mergeCell ref="F16:G16"/>
    <mergeCell ref="H16:I16"/>
    <mergeCell ref="J16:K16"/>
    <mergeCell ref="E15:E16"/>
    <mergeCell ref="E24:E25"/>
    <mergeCell ref="A20:A21"/>
    <mergeCell ref="B20:B21"/>
    <mergeCell ref="C20:C21"/>
    <mergeCell ref="D20:D21"/>
    <mergeCell ref="E20:E21"/>
    <mergeCell ref="C22:C23"/>
    <mergeCell ref="A26:A27"/>
    <mergeCell ref="B26:B27"/>
    <mergeCell ref="C26:C27"/>
    <mergeCell ref="D26:D27"/>
    <mergeCell ref="A24:A25"/>
    <mergeCell ref="B24:B25"/>
    <mergeCell ref="C24:C25"/>
    <mergeCell ref="D24:D25"/>
    <mergeCell ref="B22:B23"/>
    <mergeCell ref="A29:A32"/>
    <mergeCell ref="A13:K14"/>
    <mergeCell ref="A12:K12"/>
    <mergeCell ref="B17:C17"/>
    <mergeCell ref="E18:E19"/>
    <mergeCell ref="E22:E23"/>
    <mergeCell ref="D22:D23"/>
    <mergeCell ref="A15:A16"/>
    <mergeCell ref="B15:B16"/>
    <mergeCell ref="C15:C16"/>
    <mergeCell ref="D15:D16"/>
    <mergeCell ref="A18:A19"/>
    <mergeCell ref="B18:B19"/>
    <mergeCell ref="C18:C19"/>
    <mergeCell ref="D18:D19"/>
    <mergeCell ref="A22:A23"/>
  </mergeCells>
  <printOptions horizontalCentered="1"/>
  <pageMargins left="0.51181102362204722" right="0.51181102362204722" top="0.78740157480314965" bottom="0.78740157480314965" header="0.31496062992125984" footer="0.31496062992125984"/>
  <pageSetup paperSize="9" scale="44" orientation="landscape"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0:O131"/>
  <sheetViews>
    <sheetView view="pageBreakPreview" topLeftCell="A103" zoomScale="70" zoomScaleNormal="70" zoomScaleSheetLayoutView="70" workbookViewId="0">
      <selection activeCell="D25" sqref="D25"/>
    </sheetView>
  </sheetViews>
  <sheetFormatPr defaultColWidth="8.6640625" defaultRowHeight="13.8"/>
  <cols>
    <col min="1" max="1" width="7.44140625" style="85" customWidth="1"/>
    <col min="2" max="2" width="20.109375" style="419" bestFit="1" customWidth="1"/>
    <col min="3" max="3" width="20.109375" style="419" customWidth="1"/>
    <col min="4" max="4" width="50.5546875" style="85" customWidth="1"/>
    <col min="5" max="5" width="7" style="85" bestFit="1" customWidth="1"/>
    <col min="6" max="6" width="18.6640625" style="85" bestFit="1" customWidth="1"/>
    <col min="7" max="7" width="17.109375" style="280" bestFit="1" customWidth="1"/>
    <col min="8" max="8" width="17.109375" style="280" customWidth="1"/>
    <col min="9" max="10" width="28" style="280" bestFit="1" customWidth="1"/>
    <col min="11" max="11" width="25.5546875" style="280" bestFit="1" customWidth="1"/>
    <col min="12" max="12" width="26.109375" style="280" bestFit="1" customWidth="1"/>
    <col min="13" max="13" width="14.6640625" style="85" bestFit="1" customWidth="1"/>
    <col min="14" max="14" width="13.33203125" style="85" bestFit="1" customWidth="1"/>
    <col min="15" max="16" width="8.6640625" style="85"/>
    <col min="17" max="17" width="11.5546875" style="85" bestFit="1" customWidth="1"/>
    <col min="18" max="18" width="10.44140625" style="85" bestFit="1" customWidth="1"/>
    <col min="19" max="16384" width="8.6640625" style="85"/>
  </cols>
  <sheetData>
    <row r="10" spans="1:14">
      <c r="A10" s="296" t="s">
        <v>370</v>
      </c>
      <c r="B10" s="297" t="str">
        <f>'[8]RESUMO SEM DES. (2)'!B7</f>
        <v>RECUPERAÇÃO DE ESTRADAS VICINAIS</v>
      </c>
      <c r="C10" s="416"/>
      <c r="D10" s="298"/>
      <c r="E10" s="298"/>
      <c r="F10" s="298"/>
      <c r="G10" s="298"/>
      <c r="H10" s="298"/>
      <c r="I10" s="298"/>
      <c r="J10" s="298"/>
      <c r="K10" s="298"/>
      <c r="L10" s="299"/>
    </row>
    <row r="11" spans="1:14">
      <c r="A11" s="300" t="s">
        <v>372</v>
      </c>
      <c r="B11" s="301" t="str">
        <f>'RESUMO COM DES'!B8</f>
        <v>CAMPO LARGO DO PIAUÍ- PI</v>
      </c>
      <c r="C11" s="417"/>
      <c r="D11" s="302"/>
      <c r="E11" s="302"/>
      <c r="F11" s="302"/>
      <c r="G11" s="302"/>
      <c r="H11" s="302"/>
      <c r="I11" s="302"/>
      <c r="J11" s="302"/>
      <c r="K11" s="302"/>
      <c r="L11" s="303"/>
    </row>
    <row r="12" spans="1:14" ht="17.399999999999999">
      <c r="A12" s="767" t="str">
        <f>CONCATENATE("PLANILHA ORÇAMENTÁRIA COM DESONERAÇÃO "," - ",('RESUMO SEM DES'!J4))</f>
        <v xml:space="preserve">PLANILHA ORÇAMENTÁRIA COM DESONERAÇÃO  - </v>
      </c>
      <c r="B12" s="768"/>
      <c r="C12" s="768"/>
      <c r="D12" s="768"/>
      <c r="E12" s="768"/>
      <c r="F12" s="768"/>
      <c r="G12" s="768"/>
      <c r="H12" s="768"/>
      <c r="I12" s="768"/>
      <c r="J12" s="768"/>
      <c r="K12" s="768"/>
      <c r="L12" s="769"/>
    </row>
    <row r="13" spans="1:14" ht="17.399999999999999">
      <c r="A13" s="770" t="str">
        <f>'RESUMO COM DES'!A9</f>
        <v>SICRO - DNIT - 10/2022 | SINAPI - 10/2022 - BDI: 26,85%</v>
      </c>
      <c r="B13" s="771"/>
      <c r="C13" s="771"/>
      <c r="D13" s="771"/>
      <c r="E13" s="771"/>
      <c r="F13" s="771"/>
      <c r="G13" s="771"/>
      <c r="H13" s="771"/>
      <c r="I13" s="771"/>
      <c r="J13" s="771"/>
      <c r="K13" s="771"/>
      <c r="L13" s="772"/>
    </row>
    <row r="14" spans="1:14" s="137" customFormat="1" ht="14.4" thickBot="1">
      <c r="A14" s="861" t="e">
        <f>'ORÇ SEM DES'!B13:M13</f>
        <v>#VALUE!</v>
      </c>
      <c r="B14" s="862"/>
      <c r="C14" s="862"/>
      <c r="D14" s="862"/>
      <c r="E14" s="862"/>
      <c r="F14" s="862"/>
      <c r="G14" s="862"/>
      <c r="H14" s="862"/>
      <c r="I14" s="862"/>
      <c r="J14" s="862"/>
      <c r="K14" s="862"/>
      <c r="L14" s="863"/>
    </row>
    <row r="15" spans="1:14" ht="15.6" thickBot="1">
      <c r="A15" s="757" t="str">
        <f>CONCATENATE("","EXTENSÃO: ",'MEMORIAL DE CALCULO'!F35, " m"," ")</f>
        <v xml:space="preserve">EXTENSÃO: 9360 m </v>
      </c>
      <c r="B15" s="758"/>
      <c r="C15" s="758"/>
      <c r="D15" s="758"/>
      <c r="E15" s="758"/>
      <c r="F15" s="758"/>
      <c r="G15" s="758"/>
      <c r="H15" s="758"/>
      <c r="I15" s="758"/>
      <c r="J15" s="758"/>
      <c r="K15" s="758"/>
      <c r="L15" s="759"/>
      <c r="M15" s="266" t="s">
        <v>48</v>
      </c>
      <c r="N15" s="217">
        <f>'BDI COM DES'!C33</f>
        <v>0.26850000000000002</v>
      </c>
    </row>
    <row r="16" spans="1:14">
      <c r="A16" s="760" t="str">
        <f>CONCATENATE("","LARGURA:  ",6, ",00 m"," ")</f>
        <v xml:space="preserve">LARGURA:  6,00 m </v>
      </c>
      <c r="B16" s="761"/>
      <c r="C16" s="761"/>
      <c r="D16" s="761"/>
      <c r="E16" s="761"/>
      <c r="F16" s="761"/>
      <c r="G16" s="761"/>
      <c r="H16" s="761"/>
      <c r="I16" s="761"/>
      <c r="J16" s="761"/>
      <c r="K16" s="761"/>
      <c r="L16" s="762"/>
    </row>
    <row r="17" spans="1:13" s="380" customFormat="1" ht="15.6">
      <c r="A17" s="773" t="s">
        <v>1</v>
      </c>
      <c r="B17" s="773" t="s">
        <v>17</v>
      </c>
      <c r="C17" s="777"/>
      <c r="D17" s="773" t="s">
        <v>18</v>
      </c>
      <c r="E17" s="773" t="s">
        <v>19</v>
      </c>
      <c r="F17" s="773" t="s">
        <v>4</v>
      </c>
      <c r="G17" s="774" t="s">
        <v>180</v>
      </c>
      <c r="H17" s="775"/>
      <c r="I17" s="775"/>
      <c r="J17" s="775"/>
      <c r="K17" s="775"/>
      <c r="L17" s="776"/>
    </row>
    <row r="18" spans="1:13" s="380" customFormat="1" ht="15.6">
      <c r="A18" s="773"/>
      <c r="B18" s="773"/>
      <c r="C18" s="778"/>
      <c r="D18" s="773"/>
      <c r="E18" s="773"/>
      <c r="F18" s="773"/>
      <c r="G18" s="381" t="s">
        <v>20</v>
      </c>
      <c r="H18" s="381" t="s">
        <v>21</v>
      </c>
      <c r="I18" s="437" t="s">
        <v>519</v>
      </c>
      <c r="J18" s="437" t="s">
        <v>518</v>
      </c>
      <c r="K18" s="437"/>
      <c r="L18" s="382" t="s">
        <v>443</v>
      </c>
      <c r="M18" s="380">
        <v>6</v>
      </c>
    </row>
    <row r="19" spans="1:13" s="369" customFormat="1" ht="14.4">
      <c r="A19" s="370" t="s">
        <v>424</v>
      </c>
      <c r="B19" s="418"/>
      <c r="C19" s="418"/>
      <c r="D19" s="370" t="s">
        <v>22</v>
      </c>
      <c r="E19" s="370"/>
      <c r="F19" s="371"/>
      <c r="G19" s="372"/>
      <c r="H19" s="372"/>
      <c r="I19" s="373" t="e">
        <f>ROUND(SUM(I20:I22),2)</f>
        <v>#REF!</v>
      </c>
      <c r="J19" s="373" t="e">
        <f>ROUND(SUM(J20:J22),2)</f>
        <v>#REF!</v>
      </c>
      <c r="K19" s="373"/>
      <c r="L19" s="374" t="e">
        <f>SUM(L20:L22)</f>
        <v>#REF!</v>
      </c>
    </row>
    <row r="20" spans="1:13" customFormat="1" ht="14.4">
      <c r="A20" s="375" t="s">
        <v>425</v>
      </c>
      <c r="B20" s="376" t="s">
        <v>530</v>
      </c>
      <c r="C20" s="376" t="s">
        <v>426</v>
      </c>
      <c r="D20" s="375" t="e">
        <f>VLOOKUP(B20,mcalc,4,FALSE)</f>
        <v>#NAME?</v>
      </c>
      <c r="E20" s="376" t="e">
        <f>VLOOKUP(B20,mcalc,3,FALSE)</f>
        <v>#NAME?</v>
      </c>
      <c r="F20" s="377">
        <f>'MEMORIAL DE CALCULO'!F14</f>
        <v>3</v>
      </c>
      <c r="G20" s="378">
        <f>'COMP COM DES'!J11</f>
        <v>5957.8</v>
      </c>
      <c r="H20" s="378">
        <f>ROUND((G20*(1+$N$15)),2)</f>
        <v>7557.47</v>
      </c>
      <c r="I20" s="378">
        <f>ROUND(F20*G20,2)</f>
        <v>17873.400000000001</v>
      </c>
      <c r="J20" s="378">
        <f>ROUND(F20*H20,2)</f>
        <v>22672.41</v>
      </c>
      <c r="K20" s="378"/>
      <c r="L20" s="379" t="e">
        <f>J20/$L$129</f>
        <v>#REF!</v>
      </c>
    </row>
    <row r="21" spans="1:13" customFormat="1" ht="14.4">
      <c r="A21" s="375" t="s">
        <v>428</v>
      </c>
      <c r="B21" s="376" t="s">
        <v>529</v>
      </c>
      <c r="C21" s="376" t="s">
        <v>426</v>
      </c>
      <c r="D21" s="375" t="e">
        <f>VLOOKUP(B21,mcalc,4,FALSE)</f>
        <v>#NAME?</v>
      </c>
      <c r="E21" s="376" t="e">
        <f>VLOOKUP(B21,mcalc,3,FALSE)</f>
        <v>#NAME?</v>
      </c>
      <c r="F21" s="377">
        <f>'MEMORIAL DE CALCULO'!F20</f>
        <v>6.48</v>
      </c>
      <c r="G21" s="378" t="e">
        <f>'COMP COM DES'!J18</f>
        <v>#REF!</v>
      </c>
      <c r="H21" s="378" t="e">
        <f t="shared" ref="H21:H33" si="0">ROUND((G21*(1+$N$15)),2)</f>
        <v>#REF!</v>
      </c>
      <c r="I21" s="378" t="e">
        <f>ROUND(F21*G21,2)</f>
        <v>#REF!</v>
      </c>
      <c r="J21" s="378" t="e">
        <f>ROUND(F21*H21,2)</f>
        <v>#REF!</v>
      </c>
      <c r="K21" s="378"/>
      <c r="L21" s="379" t="e">
        <f>J21/$L$129</f>
        <v>#REF!</v>
      </c>
    </row>
    <row r="22" spans="1:13" customFormat="1" ht="14.4">
      <c r="A22" s="375" t="s">
        <v>429</v>
      </c>
      <c r="B22" s="376" t="s">
        <v>528</v>
      </c>
      <c r="C22" s="376" t="s">
        <v>426</v>
      </c>
      <c r="D22" s="375" t="e">
        <f>VLOOKUP(B22,mcalc,4,FALSE)</f>
        <v>#NAME?</v>
      </c>
      <c r="E22" s="376" t="e">
        <f>VLOOKUP(B22,mcalc,3,FALSE)</f>
        <v>#NAME?</v>
      </c>
      <c r="F22" s="377">
        <f>'MEMORIAL DE CALCULO'!F23</f>
        <v>1</v>
      </c>
      <c r="G22" s="378" t="e">
        <f>#REF!</f>
        <v>#REF!</v>
      </c>
      <c r="H22" s="378" t="e">
        <f t="shared" si="0"/>
        <v>#REF!</v>
      </c>
      <c r="I22" s="378" t="e">
        <f>ROUND(F22*G22,2)</f>
        <v>#REF!</v>
      </c>
      <c r="J22" s="378" t="e">
        <f>ROUND(F22*H22,2)</f>
        <v>#REF!</v>
      </c>
      <c r="K22" s="378"/>
      <c r="L22" s="379" t="e">
        <f>J22/$L$129</f>
        <v>#REF!</v>
      </c>
    </row>
    <row r="23" spans="1:13" s="369" customFormat="1" ht="14.4">
      <c r="A23" s="370" t="s">
        <v>430</v>
      </c>
      <c r="B23" s="418"/>
      <c r="C23" s="418"/>
      <c r="D23" s="370" t="s">
        <v>619</v>
      </c>
      <c r="E23" s="370"/>
      <c r="F23" s="371"/>
      <c r="G23" s="372"/>
      <c r="H23" s="372"/>
      <c r="I23" s="373" t="e">
        <f>ROUND(SUM(I24:I28),2)</f>
        <v>#REF!</v>
      </c>
      <c r="J23" s="373" t="e">
        <f>ROUND(SUM(J24:J28),2)</f>
        <v>#REF!</v>
      </c>
      <c r="K23" s="373"/>
      <c r="L23" s="374" t="e">
        <f>SUM(L24:L28)</f>
        <v>#REF!</v>
      </c>
    </row>
    <row r="24" spans="1:13" customFormat="1" ht="14.4">
      <c r="A24" s="375" t="s">
        <v>431</v>
      </c>
      <c r="B24" s="376">
        <v>98525</v>
      </c>
      <c r="C24" s="376" t="s">
        <v>454</v>
      </c>
      <c r="D24" s="375" t="e">
        <f>VLOOKUP(B24,mcalc,4,FALSE)</f>
        <v>#NAME?</v>
      </c>
      <c r="E24" s="376" t="e">
        <f>VLOOKUP(B24,mcalc,3,FALSE)</f>
        <v>#NAME?</v>
      </c>
      <c r="F24" s="377">
        <f>'MEMORIAL DE CALCULO'!F38</f>
        <v>18720</v>
      </c>
      <c r="G24" s="457">
        <f>'COMP COM DES'!J29</f>
        <v>0.33999999999999997</v>
      </c>
      <c r="H24" s="378">
        <f t="shared" si="0"/>
        <v>0.43</v>
      </c>
      <c r="I24" s="378">
        <f>ROUND(F24*G24,2)</f>
        <v>6364.8</v>
      </c>
      <c r="J24" s="378">
        <f>ROUND(F24*H24,2)</f>
        <v>8049.6</v>
      </c>
      <c r="K24" s="378"/>
      <c r="L24" s="379" t="e">
        <f>J24/$L$129</f>
        <v>#REF!</v>
      </c>
    </row>
    <row r="25" spans="1:13" customFormat="1" ht="14.4">
      <c r="A25" s="375" t="s">
        <v>432</v>
      </c>
      <c r="B25" s="376">
        <v>4915598</v>
      </c>
      <c r="C25" s="376" t="s">
        <v>531</v>
      </c>
      <c r="D25" s="375" t="e">
        <f>VLOOKUP(B25,mcalc,4,FALSE)</f>
        <v>#NAME?</v>
      </c>
      <c r="E25" s="376" t="e">
        <f>VLOOKUP(B25,mcalc,3,FALSE)</f>
        <v>#NAME?</v>
      </c>
      <c r="F25" s="377">
        <f>'MEMORIAL DE CALCULO'!F46</f>
        <v>61776</v>
      </c>
      <c r="G25" s="378" t="e">
        <f>'COMP COM DES'!J37</f>
        <v>#REF!</v>
      </c>
      <c r="H25" s="378" t="e">
        <f t="shared" si="0"/>
        <v>#REF!</v>
      </c>
      <c r="I25" s="378" t="e">
        <f>ROUND(F25*G25,2)</f>
        <v>#REF!</v>
      </c>
      <c r="J25" s="378" t="e">
        <f>ROUND(F25*H25,2)</f>
        <v>#REF!</v>
      </c>
      <c r="K25" s="378"/>
      <c r="L25" s="379" t="e">
        <f>J25/$L$129</f>
        <v>#REF!</v>
      </c>
    </row>
    <row r="26" spans="1:13" customFormat="1" ht="14.4">
      <c r="A26" s="375" t="s">
        <v>433</v>
      </c>
      <c r="B26" s="376">
        <v>5502985</v>
      </c>
      <c r="C26" s="376" t="s">
        <v>531</v>
      </c>
      <c r="D26" s="375" t="e">
        <f>VLOOKUP(B26,mcalc,4,FALSE)</f>
        <v>#NAME?</v>
      </c>
      <c r="E26" s="376" t="e">
        <f>VLOOKUP(B26,mcalc,3,FALSE)</f>
        <v>#NAME?</v>
      </c>
      <c r="F26" s="377">
        <f>'MEMORIAL DE CALCULO'!F59</f>
        <v>11793.6</v>
      </c>
      <c r="G26" s="378" t="e">
        <f>'COMP COM DES'!J54</f>
        <v>#REF!</v>
      </c>
      <c r="H26" s="378" t="e">
        <f t="shared" si="0"/>
        <v>#REF!</v>
      </c>
      <c r="I26" s="378" t="e">
        <f>ROUND(F26*G26,2)</f>
        <v>#REF!</v>
      </c>
      <c r="J26" s="378" t="e">
        <f>ROUND(F26*H26,2)</f>
        <v>#REF!</v>
      </c>
      <c r="K26" s="378"/>
      <c r="L26" s="379" t="e">
        <f>J26/$L$129</f>
        <v>#REF!</v>
      </c>
    </row>
    <row r="27" spans="1:13" customFormat="1" ht="14.4">
      <c r="A27" s="375" t="s">
        <v>434</v>
      </c>
      <c r="B27" s="376">
        <v>5502986</v>
      </c>
      <c r="C27" s="376" t="s">
        <v>531</v>
      </c>
      <c r="D27" s="375" t="e">
        <f>VLOOKUP(B27,mcalc,4,FALSE)</f>
        <v>#NAME?</v>
      </c>
      <c r="E27" s="376" t="e">
        <f>VLOOKUP(B27,mcalc,3,FALSE)</f>
        <v>#NAME?</v>
      </c>
      <c r="F27" s="377">
        <f>'MEMORIAL DE CALCULO'!F64</f>
        <v>589.68000000000006</v>
      </c>
      <c r="G27" s="378" t="e">
        <f>'COMP COM DES'!J71</f>
        <v>#REF!</v>
      </c>
      <c r="H27" s="378" t="e">
        <f t="shared" si="0"/>
        <v>#REF!</v>
      </c>
      <c r="I27" s="378" t="e">
        <f>ROUND(F27*G27,2)</f>
        <v>#REF!</v>
      </c>
      <c r="J27" s="378" t="e">
        <f>ROUND(F27*H27,2)</f>
        <v>#REF!</v>
      </c>
      <c r="K27" s="378"/>
      <c r="L27" s="379" t="e">
        <f>J27/$L$129</f>
        <v>#REF!</v>
      </c>
    </row>
    <row r="28" spans="1:13" customFormat="1" ht="14.4">
      <c r="A28" s="375" t="s">
        <v>435</v>
      </c>
      <c r="B28" s="376">
        <v>4915611</v>
      </c>
      <c r="C28" s="376" t="s">
        <v>531</v>
      </c>
      <c r="D28" s="375" t="e">
        <f>VLOOKUP(B28,mcalc,4,FALSE)</f>
        <v>#NAME?</v>
      </c>
      <c r="E28" s="376" t="e">
        <f>VLOOKUP(B28,mcalc,3,FALSE)</f>
        <v>#NAME?</v>
      </c>
      <c r="F28" s="377">
        <f>'MEMORIAL DE CALCULO'!F71</f>
        <v>11793.6</v>
      </c>
      <c r="G28" s="378" t="e">
        <f>'COMP COM DES'!J88</f>
        <v>#REF!</v>
      </c>
      <c r="H28" s="378" t="e">
        <f t="shared" si="0"/>
        <v>#REF!</v>
      </c>
      <c r="I28" s="378" t="e">
        <f>ROUND(F28*G28,2)</f>
        <v>#REF!</v>
      </c>
      <c r="J28" s="378" t="e">
        <f>ROUND(F28*H28,2)</f>
        <v>#REF!</v>
      </c>
      <c r="K28" s="378"/>
      <c r="L28" s="379" t="e">
        <f>J28/$L$129</f>
        <v>#REF!</v>
      </c>
    </row>
    <row r="29" spans="1:13" s="369" customFormat="1" ht="14.4">
      <c r="A29" s="370" t="s">
        <v>437</v>
      </c>
      <c r="B29" s="418"/>
      <c r="C29" s="418"/>
      <c r="D29" s="370" t="s">
        <v>233</v>
      </c>
      <c r="E29" s="370"/>
      <c r="F29" s="371"/>
      <c r="G29" s="372"/>
      <c r="H29" s="372"/>
      <c r="I29" s="373" t="e">
        <f>ROUND(SUM(I30:I31),2)</f>
        <v>#REF!</v>
      </c>
      <c r="J29" s="373" t="e">
        <f>ROUND(SUM(J30:J31),2)</f>
        <v>#REF!</v>
      </c>
      <c r="K29" s="373"/>
      <c r="L29" s="374" t="e">
        <f>SUM(L30:L31)</f>
        <v>#REF!</v>
      </c>
    </row>
    <row r="30" spans="1:13" customFormat="1" ht="14.4">
      <c r="A30" s="375" t="s">
        <v>438</v>
      </c>
      <c r="B30" s="376">
        <v>5914374</v>
      </c>
      <c r="C30" s="376" t="s">
        <v>532</v>
      </c>
      <c r="D30" s="375" t="e">
        <f>VLOOKUP(B30,mcalc,4,FALSE)</f>
        <v>#NAME?</v>
      </c>
      <c r="E30" s="376" t="e">
        <f>VLOOKUP(B30,mcalc,3,FALSE)</f>
        <v>#NAME?</v>
      </c>
      <c r="F30" s="377">
        <f>'MEMORIAL DE CALCULO'!F79</f>
        <v>97141.52</v>
      </c>
      <c r="G30" s="378" t="e">
        <f>'COMP COM DES'!J113</f>
        <v>#REF!</v>
      </c>
      <c r="H30" s="378" t="e">
        <f t="shared" si="0"/>
        <v>#REF!</v>
      </c>
      <c r="I30" s="378" t="e">
        <f>ROUND(F30*G30,2)</f>
        <v>#REF!</v>
      </c>
      <c r="J30" s="378" t="e">
        <f>ROUND(F30*H30,2)</f>
        <v>#REF!</v>
      </c>
      <c r="K30" s="378"/>
      <c r="L30" s="379" t="e">
        <f>J30/$L$129</f>
        <v>#REF!</v>
      </c>
    </row>
    <row r="31" spans="1:13" customFormat="1" ht="14.4">
      <c r="A31" s="375" t="s">
        <v>440</v>
      </c>
      <c r="B31" s="376">
        <v>5915467</v>
      </c>
      <c r="C31" s="376" t="s">
        <v>532</v>
      </c>
      <c r="D31" s="375" t="e">
        <f>VLOOKUP(B31,mcalc,4,FALSE)</f>
        <v>#NAME?</v>
      </c>
      <c r="E31" s="376" t="e">
        <f>VLOOKUP(B31,mcalc,3,FALSE)</f>
        <v>#NAME?</v>
      </c>
      <c r="F31" s="377" t="e">
        <f>'MEMORIAL DE CALCULO'!#REF!</f>
        <v>#REF!</v>
      </c>
      <c r="G31" s="378" t="e">
        <f>'COMP COM DES'!J126</f>
        <v>#REF!</v>
      </c>
      <c r="H31" s="378" t="e">
        <f t="shared" si="0"/>
        <v>#REF!</v>
      </c>
      <c r="I31" s="378" t="e">
        <f>ROUND(F31*G31,2)</f>
        <v>#REF!</v>
      </c>
      <c r="J31" s="378" t="e">
        <f>ROUND(F31*H31,2)</f>
        <v>#REF!</v>
      </c>
      <c r="K31" s="378"/>
      <c r="L31" s="379" t="e">
        <f>J31/$L$129</f>
        <v>#REF!</v>
      </c>
    </row>
    <row r="32" spans="1:13" s="369" customFormat="1" ht="14.4">
      <c r="A32" s="370" t="s">
        <v>441</v>
      </c>
      <c r="B32" s="418"/>
      <c r="C32" s="418"/>
      <c r="D32" s="370" t="s">
        <v>374</v>
      </c>
      <c r="E32" s="370"/>
      <c r="F32" s="371"/>
      <c r="G32" s="372"/>
      <c r="H32" s="372"/>
      <c r="I32" s="373" t="e">
        <f>ROUND(SUM(I33:I33),2)</f>
        <v>#REF!</v>
      </c>
      <c r="J32" s="373" t="e">
        <f>ROUND(SUM(J33:J33),2)</f>
        <v>#REF!</v>
      </c>
      <c r="K32" s="373"/>
      <c r="L32" s="374" t="e">
        <f>SUM(L33:L33)</f>
        <v>#REF!</v>
      </c>
    </row>
    <row r="33" spans="1:14" customFormat="1" ht="14.4">
      <c r="A33" s="375" t="s">
        <v>442</v>
      </c>
      <c r="B33" s="376" t="s">
        <v>533</v>
      </c>
      <c r="C33" s="376" t="s">
        <v>426</v>
      </c>
      <c r="D33" s="375" t="e">
        <f>VLOOKUP(B33,mcalc,4,FALSE)</f>
        <v>#NAME?</v>
      </c>
      <c r="E33" s="376" t="e">
        <f>VLOOKUP(B33,mcalc,3,FALSE)</f>
        <v>#NAME?</v>
      </c>
      <c r="F33" s="377">
        <f>'MEMORIAL DE CALCULO'!F89</f>
        <v>11793.6</v>
      </c>
      <c r="G33" s="378" t="e">
        <f>'COMP COM DES'!J139</f>
        <v>#REF!</v>
      </c>
      <c r="H33" s="378" t="e">
        <f t="shared" si="0"/>
        <v>#REF!</v>
      </c>
      <c r="I33" s="378" t="e">
        <f>ROUND(F33*G33,2)</f>
        <v>#REF!</v>
      </c>
      <c r="J33" s="378" t="e">
        <f>ROUND(F33*H33,2)</f>
        <v>#REF!</v>
      </c>
      <c r="K33" s="378"/>
      <c r="L33" s="379" t="e">
        <f>J33/$L$129</f>
        <v>#REF!</v>
      </c>
    </row>
    <row r="34" spans="1:14" customFormat="1" ht="14.4">
      <c r="A34" s="439"/>
      <c r="B34" s="440"/>
      <c r="C34" s="440"/>
      <c r="D34" s="441"/>
      <c r="E34" s="440"/>
      <c r="F34" s="442"/>
      <c r="G34" s="443"/>
      <c r="H34" s="443"/>
      <c r="I34" s="443"/>
      <c r="J34" s="443"/>
      <c r="K34" s="443" t="s">
        <v>521</v>
      </c>
      <c r="L34" s="379" t="s">
        <v>522</v>
      </c>
    </row>
    <row r="35" spans="1:14" ht="15.6">
      <c r="A35" s="268"/>
      <c r="B35" s="763" t="e">
        <f>CONCATENATE("TOTAL ", A14," ..............R$")</f>
        <v>#VALUE!</v>
      </c>
      <c r="C35" s="763"/>
      <c r="D35" s="763"/>
      <c r="E35" s="763"/>
      <c r="F35" s="763"/>
      <c r="G35" s="763"/>
      <c r="H35" s="763"/>
      <c r="I35" s="763"/>
      <c r="J35" s="764"/>
      <c r="K35" s="383" t="e">
        <f>SUM(I32+I29+I23+I19)</f>
        <v>#REF!</v>
      </c>
      <c r="L35" s="383" t="e">
        <f>SUM(J32+J29+J23+J19)</f>
        <v>#REF!</v>
      </c>
      <c r="M35" s="100" t="e">
        <f>L35/14.18</f>
        <v>#REF!</v>
      </c>
      <c r="N35" s="280" t="e">
        <f>L35/'RESUMO SEM DES'!H6</f>
        <v>#REF!</v>
      </c>
    </row>
    <row r="36" spans="1:14">
      <c r="N36" s="85" t="s">
        <v>626</v>
      </c>
    </row>
    <row r="37" spans="1:14">
      <c r="A37" s="861" t="e">
        <f>'ORÇ SEM DES'!#REF!</f>
        <v>#REF!</v>
      </c>
      <c r="B37" s="862"/>
      <c r="C37" s="862"/>
      <c r="D37" s="862"/>
      <c r="E37" s="862"/>
      <c r="F37" s="862"/>
      <c r="G37" s="862"/>
      <c r="H37" s="862"/>
      <c r="I37" s="862"/>
      <c r="J37" s="862"/>
      <c r="K37" s="862"/>
      <c r="L37" s="863"/>
    </row>
    <row r="38" spans="1:14">
      <c r="A38" s="757" t="e">
        <f>CONCATENATE("","EXTENSÃO: ",'MEMORIAL DE CALCULO'!#REF!, " m"," ")</f>
        <v>#REF!</v>
      </c>
      <c r="B38" s="758"/>
      <c r="C38" s="758"/>
      <c r="D38" s="758"/>
      <c r="E38" s="758"/>
      <c r="F38" s="758"/>
      <c r="G38" s="758"/>
      <c r="H38" s="758"/>
      <c r="I38" s="758"/>
      <c r="J38" s="758"/>
      <c r="K38" s="758"/>
      <c r="L38" s="759"/>
    </row>
    <row r="39" spans="1:14">
      <c r="A39" s="760" t="str">
        <f>CONCATENATE("","LARGURA:  ",6, ",00 m"," ")</f>
        <v xml:space="preserve">LARGURA:  6,00 m </v>
      </c>
      <c r="B39" s="761"/>
      <c r="C39" s="761"/>
      <c r="D39" s="761"/>
      <c r="E39" s="761"/>
      <c r="F39" s="761"/>
      <c r="G39" s="761"/>
      <c r="H39" s="761"/>
      <c r="I39" s="761"/>
      <c r="J39" s="761"/>
      <c r="K39" s="761"/>
      <c r="L39" s="762"/>
    </row>
    <row r="40" spans="1:14" ht="15.6">
      <c r="A40" s="773" t="s">
        <v>1</v>
      </c>
      <c r="B40" s="773" t="s">
        <v>17</v>
      </c>
      <c r="C40" s="777"/>
      <c r="D40" s="773" t="s">
        <v>18</v>
      </c>
      <c r="E40" s="773" t="s">
        <v>19</v>
      </c>
      <c r="F40" s="773" t="s">
        <v>4</v>
      </c>
      <c r="G40" s="774" t="s">
        <v>180</v>
      </c>
      <c r="H40" s="775"/>
      <c r="I40" s="775"/>
      <c r="J40" s="775"/>
      <c r="K40" s="775"/>
      <c r="L40" s="776"/>
    </row>
    <row r="41" spans="1:14" ht="15.6">
      <c r="A41" s="773"/>
      <c r="B41" s="773"/>
      <c r="C41" s="778"/>
      <c r="D41" s="773"/>
      <c r="E41" s="773"/>
      <c r="F41" s="773"/>
      <c r="G41" s="381" t="s">
        <v>20</v>
      </c>
      <c r="H41" s="381" t="s">
        <v>21</v>
      </c>
      <c r="I41" s="437" t="s">
        <v>519</v>
      </c>
      <c r="J41" s="437" t="s">
        <v>518</v>
      </c>
      <c r="K41" s="437"/>
      <c r="L41" s="382" t="s">
        <v>443</v>
      </c>
    </row>
    <row r="42" spans="1:14">
      <c r="A42" s="370" t="s">
        <v>424</v>
      </c>
      <c r="B42" s="418"/>
      <c r="C42" s="418"/>
      <c r="D42" s="370" t="s">
        <v>22</v>
      </c>
      <c r="E42" s="370"/>
      <c r="F42" s="371"/>
      <c r="G42" s="372"/>
      <c r="H42" s="372"/>
      <c r="I42" s="373" t="e">
        <f>ROUND(SUM(I43:I45),2)</f>
        <v>#REF!</v>
      </c>
      <c r="J42" s="373" t="e">
        <f>ROUND(SUM(J43:J45),2)</f>
        <v>#REF!</v>
      </c>
      <c r="K42" s="373"/>
      <c r="L42" s="374" t="e">
        <f>SUM(L43:L45)</f>
        <v>#REF!</v>
      </c>
    </row>
    <row r="43" spans="1:14">
      <c r="A43" s="375" t="s">
        <v>425</v>
      </c>
      <c r="B43" s="376" t="s">
        <v>530</v>
      </c>
      <c r="C43" s="376" t="s">
        <v>426</v>
      </c>
      <c r="D43" s="375" t="e">
        <f>VLOOKUP(B43,mcalc,4,FALSE)</f>
        <v>#NAME?</v>
      </c>
      <c r="E43" s="376" t="e">
        <f>VLOOKUP(B43,mcalc,3,FALSE)</f>
        <v>#NAME?</v>
      </c>
      <c r="F43" s="377">
        <v>0</v>
      </c>
      <c r="G43" s="378">
        <f>G20</f>
        <v>5957.8</v>
      </c>
      <c r="H43" s="378">
        <f>ROUND((G43*(1+BDI)),2)</f>
        <v>7266.13</v>
      </c>
      <c r="I43" s="378">
        <f>ROUND(F43*G43,2)</f>
        <v>0</v>
      </c>
      <c r="J43" s="378">
        <f>ROUND(F43*H43,2)</f>
        <v>0</v>
      </c>
      <c r="K43" s="378"/>
      <c r="L43" s="379" t="e">
        <f>J43/$L$35</f>
        <v>#REF!</v>
      </c>
    </row>
    <row r="44" spans="1:14">
      <c r="A44" s="375" t="s">
        <v>428</v>
      </c>
      <c r="B44" s="376" t="s">
        <v>529</v>
      </c>
      <c r="C44" s="376" t="s">
        <v>426</v>
      </c>
      <c r="D44" s="375" t="e">
        <f>VLOOKUP(B44,mcalc,4,FALSE)</f>
        <v>#NAME?</v>
      </c>
      <c r="E44" s="376" t="e">
        <f>VLOOKUP(B44,mcalc,3,FALSE)</f>
        <v>#NAME?</v>
      </c>
      <c r="F44" s="377">
        <v>0</v>
      </c>
      <c r="G44" s="378" t="e">
        <f>G21</f>
        <v>#REF!</v>
      </c>
      <c r="H44" s="378" t="e">
        <f>ROUND((G44*(1+BDI)),2)</f>
        <v>#REF!</v>
      </c>
      <c r="I44" s="378" t="e">
        <f>ROUND(F44*G44,2)</f>
        <v>#REF!</v>
      </c>
      <c r="J44" s="378" t="e">
        <f>ROUND(F44*H44,2)</f>
        <v>#REF!</v>
      </c>
      <c r="K44" s="378"/>
      <c r="L44" s="379" t="e">
        <f>J44/$L$35</f>
        <v>#REF!</v>
      </c>
    </row>
    <row r="45" spans="1:14">
      <c r="A45" s="375" t="s">
        <v>429</v>
      </c>
      <c r="B45" s="376" t="s">
        <v>528</v>
      </c>
      <c r="C45" s="376" t="s">
        <v>426</v>
      </c>
      <c r="D45" s="375" t="e">
        <f>VLOOKUP(B45,mcalc,4,FALSE)</f>
        <v>#NAME?</v>
      </c>
      <c r="E45" s="376" t="e">
        <f>VLOOKUP(B45,mcalc,3,FALSE)</f>
        <v>#NAME?</v>
      </c>
      <c r="F45" s="377">
        <v>0</v>
      </c>
      <c r="G45" s="378" t="e">
        <f>G22</f>
        <v>#REF!</v>
      </c>
      <c r="H45" s="378" t="e">
        <f>ROUND((G45*(1+BDI)),2)</f>
        <v>#REF!</v>
      </c>
      <c r="I45" s="378" t="e">
        <f>ROUND(F45*G45,2)</f>
        <v>#REF!</v>
      </c>
      <c r="J45" s="378" t="e">
        <f>ROUND(F45*H45,2)</f>
        <v>#REF!</v>
      </c>
      <c r="K45" s="378"/>
      <c r="L45" s="379" t="e">
        <f>J45/$L$35</f>
        <v>#REF!</v>
      </c>
    </row>
    <row r="46" spans="1:14">
      <c r="A46" s="370" t="s">
        <v>430</v>
      </c>
      <c r="B46" s="418"/>
      <c r="C46" s="418"/>
      <c r="D46" s="370" t="s">
        <v>619</v>
      </c>
      <c r="E46" s="370"/>
      <c r="F46" s="371"/>
      <c r="G46" s="372"/>
      <c r="H46" s="372"/>
      <c r="I46" s="373" t="e">
        <f>ROUND(SUM(I47:I51),2)</f>
        <v>#REF!</v>
      </c>
      <c r="J46" s="373" t="e">
        <f>ROUND(SUM(J47:J51),2)</f>
        <v>#REF!</v>
      </c>
      <c r="K46" s="373"/>
      <c r="L46" s="374" t="e">
        <f>SUM(L47:L51)</f>
        <v>#REF!</v>
      </c>
    </row>
    <row r="47" spans="1:14">
      <c r="A47" s="375" t="s">
        <v>431</v>
      </c>
      <c r="B47" s="376">
        <v>98525</v>
      </c>
      <c r="C47" s="376" t="s">
        <v>454</v>
      </c>
      <c r="D47" s="375" t="e">
        <f>VLOOKUP(B47,mcalc,4,FALSE)</f>
        <v>#NAME?</v>
      </c>
      <c r="E47" s="376" t="e">
        <f>VLOOKUP(B47,mcalc,3,FALSE)</f>
        <v>#NAME?</v>
      </c>
      <c r="F47" s="377" t="e">
        <f>'MEMORIAL DE CALCULO'!#REF!</f>
        <v>#REF!</v>
      </c>
      <c r="G47" s="378">
        <f>G24</f>
        <v>0.33999999999999997</v>
      </c>
      <c r="H47" s="378">
        <f>H24</f>
        <v>0.43</v>
      </c>
      <c r="I47" s="378" t="e">
        <f>ROUND(F47*G47,2)</f>
        <v>#REF!</v>
      </c>
      <c r="J47" s="378" t="e">
        <f>ROUND(F47*H47,2)</f>
        <v>#REF!</v>
      </c>
      <c r="K47" s="378"/>
      <c r="L47" s="379" t="e">
        <f>J47/$L$129</f>
        <v>#REF!</v>
      </c>
    </row>
    <row r="48" spans="1:14">
      <c r="A48" s="375" t="s">
        <v>432</v>
      </c>
      <c r="B48" s="376">
        <v>4915598</v>
      </c>
      <c r="C48" s="376" t="s">
        <v>531</v>
      </c>
      <c r="D48" s="375" t="e">
        <f>VLOOKUP(B48,mcalc,4,FALSE)</f>
        <v>#NAME?</v>
      </c>
      <c r="E48" s="376" t="e">
        <f>VLOOKUP(B48,mcalc,3,FALSE)</f>
        <v>#NAME?</v>
      </c>
      <c r="F48" s="377" t="e">
        <f>'MEMORIAL DE CALCULO'!#REF!</f>
        <v>#REF!</v>
      </c>
      <c r="G48" s="378" t="e">
        <f t="shared" ref="G48:H51" si="1">G25</f>
        <v>#REF!</v>
      </c>
      <c r="H48" s="378" t="e">
        <f t="shared" si="1"/>
        <v>#REF!</v>
      </c>
      <c r="I48" s="378" t="e">
        <f>ROUND(F48*G48,2)</f>
        <v>#REF!</v>
      </c>
      <c r="J48" s="378" t="e">
        <f>ROUND(F48*H48,2)</f>
        <v>#REF!</v>
      </c>
      <c r="K48" s="378"/>
      <c r="L48" s="379" t="e">
        <f>J48/$L$129</f>
        <v>#REF!</v>
      </c>
    </row>
    <row r="49" spans="1:12">
      <c r="A49" s="375" t="s">
        <v>433</v>
      </c>
      <c r="B49" s="376">
        <v>5502985</v>
      </c>
      <c r="C49" s="376" t="s">
        <v>531</v>
      </c>
      <c r="D49" s="375" t="e">
        <f>VLOOKUP(B49,mcalc,4,FALSE)</f>
        <v>#NAME?</v>
      </c>
      <c r="E49" s="376" t="e">
        <f>VLOOKUP(B49,mcalc,3,FALSE)</f>
        <v>#NAME?</v>
      </c>
      <c r="F49" s="377" t="e">
        <f>'MEMORIAL DE CALCULO'!#REF!</f>
        <v>#REF!</v>
      </c>
      <c r="G49" s="378" t="e">
        <f t="shared" si="1"/>
        <v>#REF!</v>
      </c>
      <c r="H49" s="378" t="e">
        <f t="shared" si="1"/>
        <v>#REF!</v>
      </c>
      <c r="I49" s="378" t="e">
        <f>ROUND(F49*G49,2)</f>
        <v>#REF!</v>
      </c>
      <c r="J49" s="378" t="e">
        <f>ROUND(F49*H49,2)</f>
        <v>#REF!</v>
      </c>
      <c r="K49" s="378"/>
      <c r="L49" s="379" t="e">
        <f>J49/$L$129</f>
        <v>#REF!</v>
      </c>
    </row>
    <row r="50" spans="1:12">
      <c r="A50" s="375" t="s">
        <v>434</v>
      </c>
      <c r="B50" s="376">
        <v>5502986</v>
      </c>
      <c r="C50" s="376" t="s">
        <v>531</v>
      </c>
      <c r="D50" s="375" t="e">
        <f>VLOOKUP(B50,mcalc,4,FALSE)</f>
        <v>#NAME?</v>
      </c>
      <c r="E50" s="376" t="e">
        <f>VLOOKUP(B50,mcalc,3,FALSE)</f>
        <v>#NAME?</v>
      </c>
      <c r="F50" s="377" t="e">
        <f>'MEMORIAL DE CALCULO'!#REF!</f>
        <v>#REF!</v>
      </c>
      <c r="G50" s="378" t="e">
        <f t="shared" si="1"/>
        <v>#REF!</v>
      </c>
      <c r="H50" s="378" t="e">
        <f t="shared" si="1"/>
        <v>#REF!</v>
      </c>
      <c r="I50" s="378" t="e">
        <f>ROUND(F50*G50,2)</f>
        <v>#REF!</v>
      </c>
      <c r="J50" s="378" t="e">
        <f>ROUND(F50*H50,2)</f>
        <v>#REF!</v>
      </c>
      <c r="K50" s="378"/>
      <c r="L50" s="379" t="e">
        <f>J50/$L$129</f>
        <v>#REF!</v>
      </c>
    </row>
    <row r="51" spans="1:12">
      <c r="A51" s="375" t="s">
        <v>435</v>
      </c>
      <c r="B51" s="376">
        <v>4915611</v>
      </c>
      <c r="C51" s="376" t="s">
        <v>531</v>
      </c>
      <c r="D51" s="375" t="e">
        <f>VLOOKUP(B51,mcalc,4,FALSE)</f>
        <v>#NAME?</v>
      </c>
      <c r="E51" s="376" t="e">
        <f>VLOOKUP(B51,mcalc,3,FALSE)</f>
        <v>#NAME?</v>
      </c>
      <c r="F51" s="377" t="e">
        <f>'MEMORIAL DE CALCULO'!#REF!</f>
        <v>#REF!</v>
      </c>
      <c r="G51" s="378" t="e">
        <f t="shared" si="1"/>
        <v>#REF!</v>
      </c>
      <c r="H51" s="378" t="e">
        <f t="shared" si="1"/>
        <v>#REF!</v>
      </c>
      <c r="I51" s="378" t="e">
        <f>ROUND(F51*G51,2)</f>
        <v>#REF!</v>
      </c>
      <c r="J51" s="378" t="e">
        <f>ROUND(F51*H51,2)</f>
        <v>#REF!</v>
      </c>
      <c r="K51" s="378"/>
      <c r="L51" s="379" t="e">
        <f>J51/$L$129</f>
        <v>#REF!</v>
      </c>
    </row>
    <row r="52" spans="1:12">
      <c r="A52" s="370" t="s">
        <v>437</v>
      </c>
      <c r="B52" s="418"/>
      <c r="C52" s="418"/>
      <c r="D52" s="370" t="s">
        <v>233</v>
      </c>
      <c r="E52" s="370"/>
      <c r="F52" s="371"/>
      <c r="G52" s="372"/>
      <c r="H52" s="372"/>
      <c r="I52" s="373" t="e">
        <f>ROUND(SUM(I53:I54),2)</f>
        <v>#REF!</v>
      </c>
      <c r="J52" s="373" t="e">
        <f>ROUND(SUM(J53:J54),2)</f>
        <v>#REF!</v>
      </c>
      <c r="K52" s="373"/>
      <c r="L52" s="374" t="e">
        <f>SUM(L53:L54)</f>
        <v>#REF!</v>
      </c>
    </row>
    <row r="53" spans="1:12">
      <c r="A53" s="375" t="s">
        <v>438</v>
      </c>
      <c r="B53" s="376">
        <v>5914374</v>
      </c>
      <c r="C53" s="376" t="s">
        <v>532</v>
      </c>
      <c r="D53" s="375" t="e">
        <f>VLOOKUP(B53,mcalc,4,FALSE)</f>
        <v>#NAME?</v>
      </c>
      <c r="E53" s="376" t="e">
        <f>VLOOKUP(B53,mcalc,3,FALSE)</f>
        <v>#NAME?</v>
      </c>
      <c r="F53" s="377" t="e">
        <f>'MEMORIAL DE CALCULO'!#REF!</f>
        <v>#REF!</v>
      </c>
      <c r="G53" s="378" t="e">
        <f>G30</f>
        <v>#REF!</v>
      </c>
      <c r="H53" s="378" t="e">
        <f>H30</f>
        <v>#REF!</v>
      </c>
      <c r="I53" s="378" t="e">
        <f>ROUND(F53*G53,2)</f>
        <v>#REF!</v>
      </c>
      <c r="J53" s="378" t="e">
        <f>ROUND(F53*H53,2)</f>
        <v>#REF!</v>
      </c>
      <c r="K53" s="378"/>
      <c r="L53" s="379" t="e">
        <f>J53/$L$129</f>
        <v>#REF!</v>
      </c>
    </row>
    <row r="54" spans="1:12">
      <c r="A54" s="375" t="s">
        <v>440</v>
      </c>
      <c r="B54" s="376">
        <v>5915467</v>
      </c>
      <c r="C54" s="376" t="s">
        <v>532</v>
      </c>
      <c r="D54" s="375" t="e">
        <f>VLOOKUP(B54,mcalc,4,FALSE)</f>
        <v>#NAME?</v>
      </c>
      <c r="E54" s="376" t="e">
        <f>VLOOKUP(B54,mcalc,3,FALSE)</f>
        <v>#NAME?</v>
      </c>
      <c r="F54" s="377" t="e">
        <f>'MEMORIAL DE CALCULO'!#REF!</f>
        <v>#REF!</v>
      </c>
      <c r="G54" s="378" t="e">
        <f>G31</f>
        <v>#REF!</v>
      </c>
      <c r="H54" s="378" t="e">
        <f>H31</f>
        <v>#REF!</v>
      </c>
      <c r="I54" s="378" t="e">
        <f>ROUND(F54*G54,2)</f>
        <v>#REF!</v>
      </c>
      <c r="J54" s="378" t="e">
        <f>ROUND(F54*H54,2)</f>
        <v>#REF!</v>
      </c>
      <c r="K54" s="378"/>
      <c r="L54" s="379" t="e">
        <f>J54/$L$129</f>
        <v>#REF!</v>
      </c>
    </row>
    <row r="55" spans="1:12">
      <c r="A55" s="370" t="s">
        <v>441</v>
      </c>
      <c r="B55" s="418"/>
      <c r="C55" s="418"/>
      <c r="D55" s="370" t="s">
        <v>374</v>
      </c>
      <c r="E55" s="370"/>
      <c r="F55" s="371"/>
      <c r="G55" s="372"/>
      <c r="H55" s="372"/>
      <c r="I55" s="373" t="e">
        <f>ROUND(SUM(I56:I56),2)</f>
        <v>#REF!</v>
      </c>
      <c r="J55" s="373" t="e">
        <f>ROUND(SUM(J56:J56),2)</f>
        <v>#REF!</v>
      </c>
      <c r="K55" s="373"/>
      <c r="L55" s="374" t="e">
        <f>SUM(L56:L56)</f>
        <v>#REF!</v>
      </c>
    </row>
    <row r="56" spans="1:12">
      <c r="A56" s="375" t="s">
        <v>442</v>
      </c>
      <c r="B56" s="376" t="s">
        <v>533</v>
      </c>
      <c r="C56" s="376" t="s">
        <v>426</v>
      </c>
      <c r="D56" s="375" t="e">
        <f>VLOOKUP(B56,mcalc,4,FALSE)</f>
        <v>#NAME?</v>
      </c>
      <c r="E56" s="376" t="e">
        <f>VLOOKUP(B56,mcalc,3,FALSE)</f>
        <v>#NAME?</v>
      </c>
      <c r="F56" s="377" t="e">
        <f>'MEMORIAL DE CALCULO'!#REF!</f>
        <v>#REF!</v>
      </c>
      <c r="G56" s="378" t="e">
        <f>G33</f>
        <v>#REF!</v>
      </c>
      <c r="H56" s="378" t="e">
        <f>H33</f>
        <v>#REF!</v>
      </c>
      <c r="I56" s="378" t="e">
        <f>ROUND(F56*G56,2)</f>
        <v>#REF!</v>
      </c>
      <c r="J56" s="378" t="e">
        <f>ROUND(F56*H56,2)</f>
        <v>#REF!</v>
      </c>
      <c r="K56" s="378"/>
      <c r="L56" s="379" t="e">
        <f>J56/$L$129</f>
        <v>#REF!</v>
      </c>
    </row>
    <row r="57" spans="1:12">
      <c r="A57" s="439"/>
      <c r="B57" s="440"/>
      <c r="C57" s="440"/>
      <c r="D57" s="441"/>
      <c r="E57" s="440"/>
      <c r="F57" s="442"/>
      <c r="G57" s="443"/>
      <c r="H57" s="443"/>
      <c r="I57" s="443"/>
      <c r="J57" s="443"/>
      <c r="K57" s="443" t="s">
        <v>521</v>
      </c>
      <c r="L57" s="379" t="s">
        <v>522</v>
      </c>
    </row>
    <row r="58" spans="1:12" ht="15.6">
      <c r="A58" s="268"/>
      <c r="B58" s="763" t="e">
        <f>CONCATENATE("TOTAL ", A37," ..............R$")</f>
        <v>#REF!</v>
      </c>
      <c r="C58" s="763"/>
      <c r="D58" s="763"/>
      <c r="E58" s="763"/>
      <c r="F58" s="763"/>
      <c r="G58" s="763"/>
      <c r="H58" s="763"/>
      <c r="I58" s="763"/>
      <c r="J58" s="764"/>
      <c r="K58" s="383" t="e">
        <f>SUM(I55+I52+I46+I42)</f>
        <v>#REF!</v>
      </c>
      <c r="L58" s="383" t="e">
        <f>SUM(J55+J52+J46+J42)</f>
        <v>#REF!</v>
      </c>
    </row>
    <row r="60" spans="1:12">
      <c r="A60" s="861" t="e">
        <f ca="1">_xlfn.SINGLE('ORÇ SEM DES'!#REF!)</f>
        <v>#NAME?</v>
      </c>
      <c r="B60" s="862"/>
      <c r="C60" s="862"/>
      <c r="D60" s="862"/>
      <c r="E60" s="862"/>
      <c r="F60" s="862"/>
      <c r="G60" s="862"/>
      <c r="H60" s="862"/>
      <c r="I60" s="862"/>
      <c r="J60" s="862"/>
      <c r="K60" s="862"/>
      <c r="L60" s="863"/>
    </row>
    <row r="61" spans="1:12">
      <c r="A61" s="757" t="e">
        <f>CONCATENATE("","EXTENSÃO: ",'MEMORIAL DE CALCULO'!#REF!, " m"," ")</f>
        <v>#REF!</v>
      </c>
      <c r="B61" s="758"/>
      <c r="C61" s="758"/>
      <c r="D61" s="758"/>
      <c r="E61" s="758"/>
      <c r="F61" s="758"/>
      <c r="G61" s="758"/>
      <c r="H61" s="758"/>
      <c r="I61" s="758"/>
      <c r="J61" s="758"/>
      <c r="K61" s="758"/>
      <c r="L61" s="759"/>
    </row>
    <row r="62" spans="1:12">
      <c r="A62" s="760" t="str">
        <f>CONCATENATE("","LARGURA:  ",6, ",00 m"," ")</f>
        <v xml:space="preserve">LARGURA:  6,00 m </v>
      </c>
      <c r="B62" s="761"/>
      <c r="C62" s="761"/>
      <c r="D62" s="761"/>
      <c r="E62" s="761"/>
      <c r="F62" s="761"/>
      <c r="G62" s="761"/>
      <c r="H62" s="761"/>
      <c r="I62" s="761"/>
      <c r="J62" s="761"/>
      <c r="K62" s="761"/>
      <c r="L62" s="762"/>
    </row>
    <row r="63" spans="1:12" ht="15.6">
      <c r="A63" s="773" t="s">
        <v>1</v>
      </c>
      <c r="B63" s="773" t="s">
        <v>17</v>
      </c>
      <c r="C63" s="777"/>
      <c r="D63" s="773" t="s">
        <v>18</v>
      </c>
      <c r="E63" s="773" t="s">
        <v>19</v>
      </c>
      <c r="F63" s="773" t="s">
        <v>4</v>
      </c>
      <c r="G63" s="774" t="s">
        <v>180</v>
      </c>
      <c r="H63" s="775"/>
      <c r="I63" s="775"/>
      <c r="J63" s="775"/>
      <c r="K63" s="775"/>
      <c r="L63" s="776"/>
    </row>
    <row r="64" spans="1:12" ht="15.6">
      <c r="A64" s="773"/>
      <c r="B64" s="773"/>
      <c r="C64" s="778"/>
      <c r="D64" s="773"/>
      <c r="E64" s="773"/>
      <c r="F64" s="773"/>
      <c r="G64" s="381" t="s">
        <v>20</v>
      </c>
      <c r="H64" s="381" t="s">
        <v>21</v>
      </c>
      <c r="I64" s="437" t="s">
        <v>519</v>
      </c>
      <c r="J64" s="437" t="s">
        <v>518</v>
      </c>
      <c r="K64" s="437"/>
      <c r="L64" s="382" t="s">
        <v>443</v>
      </c>
    </row>
    <row r="65" spans="1:12">
      <c r="A65" s="370" t="s">
        <v>424</v>
      </c>
      <c r="B65" s="418"/>
      <c r="C65" s="418"/>
      <c r="D65" s="370" t="s">
        <v>22</v>
      </c>
      <c r="E65" s="370"/>
      <c r="F65" s="371"/>
      <c r="G65" s="372"/>
      <c r="H65" s="372"/>
      <c r="I65" s="373" t="e">
        <f>ROUND(SUM(I66:I68),2)</f>
        <v>#REF!</v>
      </c>
      <c r="J65" s="373" t="e">
        <f>ROUND(SUM(J66:J68),2)</f>
        <v>#REF!</v>
      </c>
      <c r="K65" s="373"/>
      <c r="L65" s="374" t="e">
        <f>SUM(L66:L68)</f>
        <v>#REF!</v>
      </c>
    </row>
    <row r="66" spans="1:12">
      <c r="A66" s="375" t="s">
        <v>425</v>
      </c>
      <c r="B66" s="376" t="s">
        <v>530</v>
      </c>
      <c r="C66" s="376" t="s">
        <v>426</v>
      </c>
      <c r="D66" s="375" t="e">
        <f>VLOOKUP(B66,mcalc,4,FALSE)</f>
        <v>#NAME?</v>
      </c>
      <c r="E66" s="376" t="e">
        <f>VLOOKUP(B66,mcalc,3,FALSE)</f>
        <v>#NAME?</v>
      </c>
      <c r="F66" s="377">
        <v>0</v>
      </c>
      <c r="G66" s="378">
        <f>G43</f>
        <v>5957.8</v>
      </c>
      <c r="H66" s="378">
        <f>ROUND((G66*(1+BDI)),2)</f>
        <v>7266.13</v>
      </c>
      <c r="I66" s="378">
        <f>ROUND(F66*G66,2)</f>
        <v>0</v>
      </c>
      <c r="J66" s="378">
        <f>ROUND(F66*H66,2)</f>
        <v>0</v>
      </c>
      <c r="K66" s="378"/>
      <c r="L66" s="379" t="e">
        <f>J66/$L$35</f>
        <v>#REF!</v>
      </c>
    </row>
    <row r="67" spans="1:12">
      <c r="A67" s="375" t="s">
        <v>428</v>
      </c>
      <c r="B67" s="376" t="s">
        <v>529</v>
      </c>
      <c r="C67" s="376" t="s">
        <v>426</v>
      </c>
      <c r="D67" s="375" t="e">
        <f>VLOOKUP(B67,mcalc,4,FALSE)</f>
        <v>#NAME?</v>
      </c>
      <c r="E67" s="376" t="e">
        <f>VLOOKUP(B67,mcalc,3,FALSE)</f>
        <v>#NAME?</v>
      </c>
      <c r="F67" s="377">
        <v>0</v>
      </c>
      <c r="G67" s="378" t="e">
        <f>G44</f>
        <v>#REF!</v>
      </c>
      <c r="H67" s="378" t="e">
        <f>ROUND((G67*(1+BDI)),2)</f>
        <v>#REF!</v>
      </c>
      <c r="I67" s="378" t="e">
        <f>ROUND(F67*G67,2)</f>
        <v>#REF!</v>
      </c>
      <c r="J67" s="378" t="e">
        <f>ROUND(F67*H67,2)</f>
        <v>#REF!</v>
      </c>
      <c r="K67" s="378"/>
      <c r="L67" s="379" t="e">
        <f>J67/$L$35</f>
        <v>#REF!</v>
      </c>
    </row>
    <row r="68" spans="1:12">
      <c r="A68" s="375" t="s">
        <v>429</v>
      </c>
      <c r="B68" s="376" t="s">
        <v>528</v>
      </c>
      <c r="C68" s="376" t="s">
        <v>426</v>
      </c>
      <c r="D68" s="375" t="e">
        <f>VLOOKUP(B68,mcalc,4,FALSE)</f>
        <v>#NAME?</v>
      </c>
      <c r="E68" s="376" t="e">
        <f>VLOOKUP(B68,mcalc,3,FALSE)</f>
        <v>#NAME?</v>
      </c>
      <c r="F68" s="377">
        <v>0</v>
      </c>
      <c r="G68" s="378" t="e">
        <f>G45</f>
        <v>#REF!</v>
      </c>
      <c r="H68" s="378" t="e">
        <f>ROUND((G68*(1+BDI)),2)</f>
        <v>#REF!</v>
      </c>
      <c r="I68" s="378" t="e">
        <f>ROUND(F68*G68,2)</f>
        <v>#REF!</v>
      </c>
      <c r="J68" s="378" t="e">
        <f>ROUND(F68*H68,2)</f>
        <v>#REF!</v>
      </c>
      <c r="K68" s="378"/>
      <c r="L68" s="379" t="e">
        <f>J68/$L$35</f>
        <v>#REF!</v>
      </c>
    </row>
    <row r="69" spans="1:12">
      <c r="A69" s="370" t="s">
        <v>430</v>
      </c>
      <c r="B69" s="418"/>
      <c r="C69" s="418"/>
      <c r="D69" s="370" t="s">
        <v>619</v>
      </c>
      <c r="E69" s="370"/>
      <c r="F69" s="371"/>
      <c r="G69" s="372"/>
      <c r="H69" s="372"/>
      <c r="I69" s="373" t="e">
        <f>ROUND(SUM(I70:I74),2)</f>
        <v>#REF!</v>
      </c>
      <c r="J69" s="373" t="e">
        <f>ROUND(SUM(J70:J74),2)</f>
        <v>#REF!</v>
      </c>
      <c r="K69" s="373"/>
      <c r="L69" s="374" t="e">
        <f>SUM(L70:L74)</f>
        <v>#REF!</v>
      </c>
    </row>
    <row r="70" spans="1:12">
      <c r="A70" s="375" t="s">
        <v>431</v>
      </c>
      <c r="B70" s="376">
        <v>98525</v>
      </c>
      <c r="C70" s="376" t="s">
        <v>454</v>
      </c>
      <c r="D70" s="375" t="e">
        <f>VLOOKUP(B70,mcalc,4,FALSE)</f>
        <v>#NAME?</v>
      </c>
      <c r="E70" s="376" t="e">
        <f>VLOOKUP(B70,mcalc,3,FALSE)</f>
        <v>#NAME?</v>
      </c>
      <c r="F70" s="377" t="e">
        <f>'MEMORIAL DE CALCULO'!#REF!</f>
        <v>#REF!</v>
      </c>
      <c r="G70" s="378">
        <f>G47</f>
        <v>0.33999999999999997</v>
      </c>
      <c r="H70" s="378">
        <f>H47</f>
        <v>0.43</v>
      </c>
      <c r="I70" s="378" t="e">
        <f>ROUND(F70*G70,2)</f>
        <v>#REF!</v>
      </c>
      <c r="J70" s="378" t="e">
        <f>ROUND(F70*H70,2)</f>
        <v>#REF!</v>
      </c>
      <c r="K70" s="378"/>
      <c r="L70" s="379" t="e">
        <f>J70/$L$129</f>
        <v>#REF!</v>
      </c>
    </row>
    <row r="71" spans="1:12">
      <c r="A71" s="375" t="s">
        <v>432</v>
      </c>
      <c r="B71" s="376">
        <v>4915598</v>
      </c>
      <c r="C71" s="376" t="s">
        <v>531</v>
      </c>
      <c r="D71" s="375" t="e">
        <f>VLOOKUP(B71,mcalc,4,FALSE)</f>
        <v>#NAME?</v>
      </c>
      <c r="E71" s="376" t="e">
        <f>VLOOKUP(B71,mcalc,3,FALSE)</f>
        <v>#NAME?</v>
      </c>
      <c r="F71" s="377" t="e">
        <f>'MEMORIAL DE CALCULO'!#REF!</f>
        <v>#REF!</v>
      </c>
      <c r="G71" s="378" t="e">
        <f t="shared" ref="G71:H74" si="2">G48</f>
        <v>#REF!</v>
      </c>
      <c r="H71" s="378" t="e">
        <f t="shared" si="2"/>
        <v>#REF!</v>
      </c>
      <c r="I71" s="378" t="e">
        <f>ROUND(F71*G71,2)</f>
        <v>#REF!</v>
      </c>
      <c r="J71" s="378" t="e">
        <f>ROUND(F71*H71,2)</f>
        <v>#REF!</v>
      </c>
      <c r="K71" s="378"/>
      <c r="L71" s="379" t="e">
        <f>J71/$L$129</f>
        <v>#REF!</v>
      </c>
    </row>
    <row r="72" spans="1:12">
      <c r="A72" s="375" t="s">
        <v>433</v>
      </c>
      <c r="B72" s="376">
        <v>5502985</v>
      </c>
      <c r="C72" s="376" t="s">
        <v>531</v>
      </c>
      <c r="D72" s="375" t="e">
        <f>VLOOKUP(B72,mcalc,4,FALSE)</f>
        <v>#NAME?</v>
      </c>
      <c r="E72" s="376" t="e">
        <f>VLOOKUP(B72,mcalc,3,FALSE)</f>
        <v>#NAME?</v>
      </c>
      <c r="F72" s="377" t="e">
        <f>'MEMORIAL DE CALCULO'!#REF!</f>
        <v>#REF!</v>
      </c>
      <c r="G72" s="378" t="e">
        <f t="shared" si="2"/>
        <v>#REF!</v>
      </c>
      <c r="H72" s="378" t="e">
        <f t="shared" si="2"/>
        <v>#REF!</v>
      </c>
      <c r="I72" s="378" t="e">
        <f>ROUND(F72*G72,2)</f>
        <v>#REF!</v>
      </c>
      <c r="J72" s="378" t="e">
        <f>ROUND(F72*H72,2)</f>
        <v>#REF!</v>
      </c>
      <c r="K72" s="378"/>
      <c r="L72" s="379" t="e">
        <f>J72/$L$129</f>
        <v>#REF!</v>
      </c>
    </row>
    <row r="73" spans="1:12">
      <c r="A73" s="375" t="s">
        <v>434</v>
      </c>
      <c r="B73" s="376">
        <v>5502986</v>
      </c>
      <c r="C73" s="376" t="s">
        <v>531</v>
      </c>
      <c r="D73" s="375" t="e">
        <f>VLOOKUP(B73,mcalc,4,FALSE)</f>
        <v>#NAME?</v>
      </c>
      <c r="E73" s="376" t="e">
        <f>VLOOKUP(B73,mcalc,3,FALSE)</f>
        <v>#NAME?</v>
      </c>
      <c r="F73" s="377" t="e">
        <f>'MEMORIAL DE CALCULO'!#REF!</f>
        <v>#REF!</v>
      </c>
      <c r="G73" s="378" t="e">
        <f t="shared" si="2"/>
        <v>#REF!</v>
      </c>
      <c r="H73" s="378" t="e">
        <f t="shared" si="2"/>
        <v>#REF!</v>
      </c>
      <c r="I73" s="378" t="e">
        <f>ROUND(F73*G73,2)</f>
        <v>#REF!</v>
      </c>
      <c r="J73" s="378" t="e">
        <f>ROUND(F73*H73,2)</f>
        <v>#REF!</v>
      </c>
      <c r="K73" s="378"/>
      <c r="L73" s="379" t="e">
        <f>J73/$L$129</f>
        <v>#REF!</v>
      </c>
    </row>
    <row r="74" spans="1:12">
      <c r="A74" s="375" t="s">
        <v>435</v>
      </c>
      <c r="B74" s="376">
        <v>4915611</v>
      </c>
      <c r="C74" s="376" t="s">
        <v>531</v>
      </c>
      <c r="D74" s="375" t="e">
        <f>VLOOKUP(B74,mcalc,4,FALSE)</f>
        <v>#NAME?</v>
      </c>
      <c r="E74" s="376" t="e">
        <f>VLOOKUP(B74,mcalc,3,FALSE)</f>
        <v>#NAME?</v>
      </c>
      <c r="F74" s="377" t="e">
        <f>'MEMORIAL DE CALCULO'!#REF!</f>
        <v>#REF!</v>
      </c>
      <c r="G74" s="378" t="e">
        <f t="shared" si="2"/>
        <v>#REF!</v>
      </c>
      <c r="H74" s="378" t="e">
        <f t="shared" si="2"/>
        <v>#REF!</v>
      </c>
      <c r="I74" s="378" t="e">
        <f>ROUND(F74*G74,2)</f>
        <v>#REF!</v>
      </c>
      <c r="J74" s="378" t="e">
        <f>ROUND(F74*H74,2)</f>
        <v>#REF!</v>
      </c>
      <c r="K74" s="378"/>
      <c r="L74" s="379" t="e">
        <f>J74/$L$129</f>
        <v>#REF!</v>
      </c>
    </row>
    <row r="75" spans="1:12">
      <c r="A75" s="370" t="s">
        <v>437</v>
      </c>
      <c r="B75" s="418"/>
      <c r="C75" s="418"/>
      <c r="D75" s="370" t="s">
        <v>233</v>
      </c>
      <c r="E75" s="370"/>
      <c r="F75" s="371"/>
      <c r="G75" s="372"/>
      <c r="H75" s="372"/>
      <c r="I75" s="373" t="e">
        <f>ROUND(SUM(I76:I77),2)</f>
        <v>#REF!</v>
      </c>
      <c r="J75" s="373" t="e">
        <f>ROUND(SUM(J76:J77),2)</f>
        <v>#REF!</v>
      </c>
      <c r="K75" s="373"/>
      <c r="L75" s="374" t="e">
        <f>SUM(L76:L77)</f>
        <v>#REF!</v>
      </c>
    </row>
    <row r="76" spans="1:12">
      <c r="A76" s="375" t="s">
        <v>438</v>
      </c>
      <c r="B76" s="376">
        <v>5914374</v>
      </c>
      <c r="C76" s="376" t="s">
        <v>532</v>
      </c>
      <c r="D76" s="375" t="e">
        <f>VLOOKUP(B76,mcalc,4,FALSE)</f>
        <v>#NAME?</v>
      </c>
      <c r="E76" s="376" t="e">
        <f>VLOOKUP(B76,mcalc,3,FALSE)</f>
        <v>#NAME?</v>
      </c>
      <c r="F76" s="377" t="e">
        <f>'MEMORIAL DE CALCULO'!#REF!</f>
        <v>#REF!</v>
      </c>
      <c r="G76" s="378" t="e">
        <f>G53</f>
        <v>#REF!</v>
      </c>
      <c r="H76" s="378" t="e">
        <f>H53</f>
        <v>#REF!</v>
      </c>
      <c r="I76" s="378" t="e">
        <f>ROUND(F76*G76,2)</f>
        <v>#REF!</v>
      </c>
      <c r="J76" s="378" t="e">
        <f>ROUND(F76*H76,2)</f>
        <v>#REF!</v>
      </c>
      <c r="K76" s="378"/>
      <c r="L76" s="379" t="e">
        <f>J76/$L$129</f>
        <v>#REF!</v>
      </c>
    </row>
    <row r="77" spans="1:12">
      <c r="A77" s="375" t="s">
        <v>440</v>
      </c>
      <c r="B77" s="376">
        <v>5915467</v>
      </c>
      <c r="C77" s="376" t="s">
        <v>532</v>
      </c>
      <c r="D77" s="375" t="e">
        <f>VLOOKUP(B77,mcalc,4,FALSE)</f>
        <v>#NAME?</v>
      </c>
      <c r="E77" s="376" t="e">
        <f>VLOOKUP(B77,mcalc,3,FALSE)</f>
        <v>#NAME?</v>
      </c>
      <c r="F77" s="377" t="e">
        <f>'MEMORIAL DE CALCULO'!#REF!</f>
        <v>#REF!</v>
      </c>
      <c r="G77" s="378" t="e">
        <f>G54</f>
        <v>#REF!</v>
      </c>
      <c r="H77" s="378" t="e">
        <f>H54</f>
        <v>#REF!</v>
      </c>
      <c r="I77" s="378" t="e">
        <f>ROUND(F77*G77,2)</f>
        <v>#REF!</v>
      </c>
      <c r="J77" s="378" t="e">
        <f>ROUND(F77*H77,2)</f>
        <v>#REF!</v>
      </c>
      <c r="K77" s="378"/>
      <c r="L77" s="379" t="e">
        <f>J77/$L$129</f>
        <v>#REF!</v>
      </c>
    </row>
    <row r="78" spans="1:12">
      <c r="A78" s="370" t="s">
        <v>441</v>
      </c>
      <c r="B78" s="418"/>
      <c r="C78" s="418"/>
      <c r="D78" s="370" t="s">
        <v>374</v>
      </c>
      <c r="E78" s="370"/>
      <c r="F78" s="371"/>
      <c r="G78" s="372"/>
      <c r="H78" s="372"/>
      <c r="I78" s="373" t="e">
        <f>ROUND(SUM(I79:I79),2)</f>
        <v>#REF!</v>
      </c>
      <c r="J78" s="373" t="e">
        <f>ROUND(SUM(J79:J79),2)</f>
        <v>#REF!</v>
      </c>
      <c r="K78" s="373"/>
      <c r="L78" s="374" t="e">
        <f>SUM(L79:L79)</f>
        <v>#REF!</v>
      </c>
    </row>
    <row r="79" spans="1:12">
      <c r="A79" s="375" t="s">
        <v>442</v>
      </c>
      <c r="B79" s="376" t="s">
        <v>533</v>
      </c>
      <c r="C79" s="376" t="s">
        <v>426</v>
      </c>
      <c r="D79" s="375" t="e">
        <f>VLOOKUP(B79,mcalc,4,FALSE)</f>
        <v>#NAME?</v>
      </c>
      <c r="E79" s="376" t="e">
        <f>VLOOKUP(B79,mcalc,3,FALSE)</f>
        <v>#NAME?</v>
      </c>
      <c r="F79" s="377" t="e">
        <f>'MEMORIAL DE CALCULO'!#REF!</f>
        <v>#REF!</v>
      </c>
      <c r="G79" s="378" t="e">
        <f>G56</f>
        <v>#REF!</v>
      </c>
      <c r="H79" s="378" t="e">
        <f>H56</f>
        <v>#REF!</v>
      </c>
      <c r="I79" s="378" t="e">
        <f>ROUND(F79*G79,2)</f>
        <v>#REF!</v>
      </c>
      <c r="J79" s="378" t="e">
        <f>ROUND(F79*H79,2)</f>
        <v>#REF!</v>
      </c>
      <c r="K79" s="378"/>
      <c r="L79" s="379" t="e">
        <f>J79/$L$129</f>
        <v>#REF!</v>
      </c>
    </row>
    <row r="80" spans="1:12">
      <c r="A80" s="439"/>
      <c r="B80" s="440"/>
      <c r="C80" s="440"/>
      <c r="D80" s="441"/>
      <c r="E80" s="440"/>
      <c r="F80" s="442"/>
      <c r="G80" s="443"/>
      <c r="H80" s="443"/>
      <c r="I80" s="443"/>
      <c r="J80" s="443"/>
      <c r="K80" s="443" t="s">
        <v>521</v>
      </c>
      <c r="L80" s="379" t="s">
        <v>522</v>
      </c>
    </row>
    <row r="81" spans="1:12" ht="15.6">
      <c r="A81" s="268"/>
      <c r="B81" s="763" t="e">
        <f ca="1">CONCATENATE("TOTAL ", A60," ..............R$")</f>
        <v>#NAME?</v>
      </c>
      <c r="C81" s="763"/>
      <c r="D81" s="763"/>
      <c r="E81" s="763"/>
      <c r="F81" s="763"/>
      <c r="G81" s="763"/>
      <c r="H81" s="763"/>
      <c r="I81" s="763"/>
      <c r="J81" s="764"/>
      <c r="K81" s="383" t="e">
        <f>SUM(I78+I75+I69+I65)</f>
        <v>#REF!</v>
      </c>
      <c r="L81" s="383" t="e">
        <f>SUM(J78+J75+J69+J65)</f>
        <v>#REF!</v>
      </c>
    </row>
    <row r="83" spans="1:12">
      <c r="A83" s="861" t="e">
        <f>'ORÇ SEM DES'!#REF!</f>
        <v>#REF!</v>
      </c>
      <c r="B83" s="862"/>
      <c r="C83" s="862"/>
      <c r="D83" s="862"/>
      <c r="E83" s="862"/>
      <c r="F83" s="862"/>
      <c r="G83" s="862"/>
      <c r="H83" s="862"/>
      <c r="I83" s="862"/>
      <c r="J83" s="862"/>
      <c r="K83" s="862"/>
      <c r="L83" s="863"/>
    </row>
    <row r="84" spans="1:12">
      <c r="A84" s="757" t="e">
        <f>CONCATENATE("","EXTENSÃO: ",'MEMORIAL DE CALCULO'!#REF!, " m"," ")</f>
        <v>#REF!</v>
      </c>
      <c r="B84" s="758"/>
      <c r="C84" s="758"/>
      <c r="D84" s="758"/>
      <c r="E84" s="758"/>
      <c r="F84" s="758"/>
      <c r="G84" s="758"/>
      <c r="H84" s="758"/>
      <c r="I84" s="758"/>
      <c r="J84" s="758"/>
      <c r="K84" s="758"/>
      <c r="L84" s="759"/>
    </row>
    <row r="85" spans="1:12">
      <c r="A85" s="760" t="str">
        <f>CONCATENATE("","LARGURA:  ",6, ",00 m"," ")</f>
        <v xml:space="preserve">LARGURA:  6,00 m </v>
      </c>
      <c r="B85" s="761"/>
      <c r="C85" s="761"/>
      <c r="D85" s="761"/>
      <c r="E85" s="761"/>
      <c r="F85" s="761"/>
      <c r="G85" s="761"/>
      <c r="H85" s="761"/>
      <c r="I85" s="761"/>
      <c r="J85" s="761"/>
      <c r="K85" s="761"/>
      <c r="L85" s="762"/>
    </row>
    <row r="86" spans="1:12" ht="15.6">
      <c r="A86" s="773" t="s">
        <v>1</v>
      </c>
      <c r="B86" s="773" t="s">
        <v>17</v>
      </c>
      <c r="C86" s="777"/>
      <c r="D86" s="773" t="s">
        <v>18</v>
      </c>
      <c r="E86" s="773" t="s">
        <v>19</v>
      </c>
      <c r="F86" s="773" t="s">
        <v>4</v>
      </c>
      <c r="G86" s="774" t="s">
        <v>180</v>
      </c>
      <c r="H86" s="775"/>
      <c r="I86" s="775"/>
      <c r="J86" s="775"/>
      <c r="K86" s="775"/>
      <c r="L86" s="776"/>
    </row>
    <row r="87" spans="1:12" ht="15.6">
      <c r="A87" s="773"/>
      <c r="B87" s="773"/>
      <c r="C87" s="778"/>
      <c r="D87" s="773"/>
      <c r="E87" s="773"/>
      <c r="F87" s="773"/>
      <c r="G87" s="381" t="s">
        <v>20</v>
      </c>
      <c r="H87" s="381" t="s">
        <v>21</v>
      </c>
      <c r="I87" s="437" t="s">
        <v>519</v>
      </c>
      <c r="J87" s="437" t="s">
        <v>518</v>
      </c>
      <c r="K87" s="437"/>
      <c r="L87" s="382" t="s">
        <v>443</v>
      </c>
    </row>
    <row r="88" spans="1:12">
      <c r="A88" s="370" t="s">
        <v>424</v>
      </c>
      <c r="B88" s="418"/>
      <c r="C88" s="418"/>
      <c r="D88" s="370" t="s">
        <v>22</v>
      </c>
      <c r="E88" s="370"/>
      <c r="F88" s="371"/>
      <c r="G88" s="372"/>
      <c r="H88" s="372"/>
      <c r="I88" s="373" t="e">
        <f>ROUND(SUM(I89:I91),2)</f>
        <v>#REF!</v>
      </c>
      <c r="J88" s="373" t="e">
        <f>ROUND(SUM(J89:J91),2)</f>
        <v>#REF!</v>
      </c>
      <c r="K88" s="373"/>
      <c r="L88" s="374" t="e">
        <f>SUM(L89:L91)</f>
        <v>#REF!</v>
      </c>
    </row>
    <row r="89" spans="1:12">
      <c r="A89" s="375" t="s">
        <v>425</v>
      </c>
      <c r="B89" s="376" t="s">
        <v>530</v>
      </c>
      <c r="C89" s="376" t="s">
        <v>426</v>
      </c>
      <c r="D89" s="375" t="e">
        <f>VLOOKUP(B89,mcalc,4,FALSE)</f>
        <v>#NAME?</v>
      </c>
      <c r="E89" s="376" t="e">
        <f>VLOOKUP(B89,mcalc,3,FALSE)</f>
        <v>#NAME?</v>
      </c>
      <c r="F89" s="377">
        <v>0</v>
      </c>
      <c r="G89" s="378">
        <f>G66</f>
        <v>5957.8</v>
      </c>
      <c r="H89" s="378">
        <f>ROUND((G89*(1+BDI)),2)</f>
        <v>7266.13</v>
      </c>
      <c r="I89" s="378">
        <f>ROUND(F89*G89,2)</f>
        <v>0</v>
      </c>
      <c r="J89" s="378">
        <f>ROUND(F89*H89,2)</f>
        <v>0</v>
      </c>
      <c r="K89" s="378"/>
      <c r="L89" s="379" t="e">
        <f>J89/$L$35</f>
        <v>#REF!</v>
      </c>
    </row>
    <row r="90" spans="1:12">
      <c r="A90" s="375" t="s">
        <v>428</v>
      </c>
      <c r="B90" s="376" t="s">
        <v>529</v>
      </c>
      <c r="C90" s="376" t="s">
        <v>426</v>
      </c>
      <c r="D90" s="375" t="e">
        <f>VLOOKUP(B90,mcalc,4,FALSE)</f>
        <v>#NAME?</v>
      </c>
      <c r="E90" s="376" t="e">
        <f>VLOOKUP(B90,mcalc,3,FALSE)</f>
        <v>#NAME?</v>
      </c>
      <c r="F90" s="377">
        <v>0</v>
      </c>
      <c r="G90" s="378" t="e">
        <f>G67</f>
        <v>#REF!</v>
      </c>
      <c r="H90" s="378" t="e">
        <f>ROUND((G90*(1+BDI)),2)</f>
        <v>#REF!</v>
      </c>
      <c r="I90" s="378" t="e">
        <f>ROUND(F90*G90,2)</f>
        <v>#REF!</v>
      </c>
      <c r="J90" s="378" t="e">
        <f>ROUND(F90*H90,2)</f>
        <v>#REF!</v>
      </c>
      <c r="K90" s="378"/>
      <c r="L90" s="379" t="e">
        <f>J90/$L$35</f>
        <v>#REF!</v>
      </c>
    </row>
    <row r="91" spans="1:12">
      <c r="A91" s="375" t="s">
        <v>429</v>
      </c>
      <c r="B91" s="376" t="s">
        <v>528</v>
      </c>
      <c r="C91" s="376" t="s">
        <v>426</v>
      </c>
      <c r="D91" s="375" t="e">
        <f>VLOOKUP(B91,mcalc,4,FALSE)</f>
        <v>#NAME?</v>
      </c>
      <c r="E91" s="376" t="e">
        <f>VLOOKUP(B91,mcalc,3,FALSE)</f>
        <v>#NAME?</v>
      </c>
      <c r="F91" s="377">
        <v>0</v>
      </c>
      <c r="G91" s="378" t="e">
        <f>G68</f>
        <v>#REF!</v>
      </c>
      <c r="H91" s="378" t="e">
        <f>ROUND((G91*(1+BDI)),2)</f>
        <v>#REF!</v>
      </c>
      <c r="I91" s="378" t="e">
        <f>ROUND(F91*G91,2)</f>
        <v>#REF!</v>
      </c>
      <c r="J91" s="378" t="e">
        <f>ROUND(F91*H91,2)</f>
        <v>#REF!</v>
      </c>
      <c r="K91" s="378"/>
      <c r="L91" s="379" t="e">
        <f>J91/$L$35</f>
        <v>#REF!</v>
      </c>
    </row>
    <row r="92" spans="1:12">
      <c r="A92" s="370" t="s">
        <v>430</v>
      </c>
      <c r="B92" s="418"/>
      <c r="C92" s="418"/>
      <c r="D92" s="370" t="s">
        <v>619</v>
      </c>
      <c r="E92" s="370"/>
      <c r="F92" s="371"/>
      <c r="G92" s="372"/>
      <c r="H92" s="372"/>
      <c r="I92" s="373" t="e">
        <f>ROUND(SUM(I93:I97),2)</f>
        <v>#REF!</v>
      </c>
      <c r="J92" s="373" t="e">
        <f>ROUND(SUM(J93:J97),2)</f>
        <v>#REF!</v>
      </c>
      <c r="K92" s="373"/>
      <c r="L92" s="374" t="e">
        <f>SUM(L93:L97)</f>
        <v>#REF!</v>
      </c>
    </row>
    <row r="93" spans="1:12">
      <c r="A93" s="375" t="s">
        <v>431</v>
      </c>
      <c r="B93" s="376">
        <v>98525</v>
      </c>
      <c r="C93" s="376" t="s">
        <v>454</v>
      </c>
      <c r="D93" s="375" t="e">
        <f>VLOOKUP(B93,mcalc,4,FALSE)</f>
        <v>#NAME?</v>
      </c>
      <c r="E93" s="376" t="e">
        <f>VLOOKUP(B93,mcalc,3,FALSE)</f>
        <v>#NAME?</v>
      </c>
      <c r="F93" s="377" t="e">
        <f>'MEMORIAL DE CALCULO'!#REF!</f>
        <v>#REF!</v>
      </c>
      <c r="G93" s="378">
        <f>G70</f>
        <v>0.33999999999999997</v>
      </c>
      <c r="H93" s="378">
        <f>H70</f>
        <v>0.43</v>
      </c>
      <c r="I93" s="378" t="e">
        <f>ROUND(F93*G93,2)</f>
        <v>#REF!</v>
      </c>
      <c r="J93" s="378" t="e">
        <f>ROUND(F93*H93,2)</f>
        <v>#REF!</v>
      </c>
      <c r="K93" s="378"/>
      <c r="L93" s="379" t="e">
        <f>J93/$L$129</f>
        <v>#REF!</v>
      </c>
    </row>
    <row r="94" spans="1:12">
      <c r="A94" s="375" t="s">
        <v>432</v>
      </c>
      <c r="B94" s="376">
        <v>4915598</v>
      </c>
      <c r="C94" s="376" t="s">
        <v>531</v>
      </c>
      <c r="D94" s="375" t="e">
        <f>VLOOKUP(B94,mcalc,4,FALSE)</f>
        <v>#NAME?</v>
      </c>
      <c r="E94" s="376" t="e">
        <f>VLOOKUP(B94,mcalc,3,FALSE)</f>
        <v>#NAME?</v>
      </c>
      <c r="F94" s="377" t="e">
        <f>'MEMORIAL DE CALCULO'!#REF!</f>
        <v>#REF!</v>
      </c>
      <c r="G94" s="378" t="e">
        <f t="shared" ref="G94:H97" si="3">G71</f>
        <v>#REF!</v>
      </c>
      <c r="H94" s="378" t="e">
        <f t="shared" si="3"/>
        <v>#REF!</v>
      </c>
      <c r="I94" s="378" t="e">
        <f>ROUND(F94*G94,2)</f>
        <v>#REF!</v>
      </c>
      <c r="J94" s="378" t="e">
        <f>ROUND(F94*H94,2)</f>
        <v>#REF!</v>
      </c>
      <c r="K94" s="378"/>
      <c r="L94" s="379" t="e">
        <f>J94/$L$129</f>
        <v>#REF!</v>
      </c>
    </row>
    <row r="95" spans="1:12">
      <c r="A95" s="375" t="s">
        <v>433</v>
      </c>
      <c r="B95" s="376">
        <v>5502985</v>
      </c>
      <c r="C95" s="376" t="s">
        <v>531</v>
      </c>
      <c r="D95" s="375" t="e">
        <f>VLOOKUP(B95,mcalc,4,FALSE)</f>
        <v>#NAME?</v>
      </c>
      <c r="E95" s="376" t="e">
        <f>VLOOKUP(B95,mcalc,3,FALSE)</f>
        <v>#NAME?</v>
      </c>
      <c r="F95" s="377" t="e">
        <f>'MEMORIAL DE CALCULO'!#REF!</f>
        <v>#REF!</v>
      </c>
      <c r="G95" s="378" t="e">
        <f t="shared" si="3"/>
        <v>#REF!</v>
      </c>
      <c r="H95" s="378" t="e">
        <f t="shared" si="3"/>
        <v>#REF!</v>
      </c>
      <c r="I95" s="378" t="e">
        <f>ROUND(F95*G95,2)</f>
        <v>#REF!</v>
      </c>
      <c r="J95" s="378" t="e">
        <f>ROUND(F95*H95,2)</f>
        <v>#REF!</v>
      </c>
      <c r="K95" s="378"/>
      <c r="L95" s="379" t="e">
        <f>J95/$L$129</f>
        <v>#REF!</v>
      </c>
    </row>
    <row r="96" spans="1:12">
      <c r="A96" s="375" t="s">
        <v>434</v>
      </c>
      <c r="B96" s="376">
        <v>5502986</v>
      </c>
      <c r="C96" s="376" t="s">
        <v>531</v>
      </c>
      <c r="D96" s="375" t="e">
        <f>VLOOKUP(B96,mcalc,4,FALSE)</f>
        <v>#NAME?</v>
      </c>
      <c r="E96" s="376" t="e">
        <f>VLOOKUP(B96,mcalc,3,FALSE)</f>
        <v>#NAME?</v>
      </c>
      <c r="F96" s="377" t="e">
        <f>'MEMORIAL DE CALCULO'!#REF!</f>
        <v>#REF!</v>
      </c>
      <c r="G96" s="378" t="e">
        <f t="shared" si="3"/>
        <v>#REF!</v>
      </c>
      <c r="H96" s="378" t="e">
        <f t="shared" si="3"/>
        <v>#REF!</v>
      </c>
      <c r="I96" s="378" t="e">
        <f>ROUND(F96*G96,2)</f>
        <v>#REF!</v>
      </c>
      <c r="J96" s="378" t="e">
        <f>ROUND(F96*H96,2)</f>
        <v>#REF!</v>
      </c>
      <c r="K96" s="378"/>
      <c r="L96" s="379" t="e">
        <f>J96/$L$129</f>
        <v>#REF!</v>
      </c>
    </row>
    <row r="97" spans="1:12">
      <c r="A97" s="375" t="s">
        <v>435</v>
      </c>
      <c r="B97" s="376">
        <v>4915611</v>
      </c>
      <c r="C97" s="376" t="s">
        <v>531</v>
      </c>
      <c r="D97" s="375" t="e">
        <f>VLOOKUP(B97,mcalc,4,FALSE)</f>
        <v>#NAME?</v>
      </c>
      <c r="E97" s="376" t="e">
        <f>VLOOKUP(B97,mcalc,3,FALSE)</f>
        <v>#NAME?</v>
      </c>
      <c r="F97" s="377" t="e">
        <f>'MEMORIAL DE CALCULO'!#REF!</f>
        <v>#REF!</v>
      </c>
      <c r="G97" s="378" t="e">
        <f t="shared" si="3"/>
        <v>#REF!</v>
      </c>
      <c r="H97" s="378" t="e">
        <f t="shared" si="3"/>
        <v>#REF!</v>
      </c>
      <c r="I97" s="378" t="e">
        <f>ROUND(F97*G97,2)</f>
        <v>#REF!</v>
      </c>
      <c r="J97" s="378" t="e">
        <f>ROUND(F97*H97,2)</f>
        <v>#REF!</v>
      </c>
      <c r="K97" s="378"/>
      <c r="L97" s="379" t="e">
        <f>J97/$L$129</f>
        <v>#REF!</v>
      </c>
    </row>
    <row r="98" spans="1:12">
      <c r="A98" s="370" t="s">
        <v>437</v>
      </c>
      <c r="B98" s="418"/>
      <c r="C98" s="418"/>
      <c r="D98" s="370" t="s">
        <v>233</v>
      </c>
      <c r="E98" s="370"/>
      <c r="F98" s="371"/>
      <c r="G98" s="372"/>
      <c r="H98" s="372"/>
      <c r="I98" s="373" t="e">
        <f>ROUND(SUM(I99:I100),2)</f>
        <v>#REF!</v>
      </c>
      <c r="J98" s="373" t="e">
        <f>ROUND(SUM(J99:J100),2)</f>
        <v>#REF!</v>
      </c>
      <c r="K98" s="373"/>
      <c r="L98" s="374" t="e">
        <f>SUM(L99:L100)</f>
        <v>#REF!</v>
      </c>
    </row>
    <row r="99" spans="1:12">
      <c r="A99" s="375" t="s">
        <v>438</v>
      </c>
      <c r="B99" s="376">
        <v>5914374</v>
      </c>
      <c r="C99" s="376" t="s">
        <v>532</v>
      </c>
      <c r="D99" s="375" t="e">
        <f>VLOOKUP(B99,mcalc,4,FALSE)</f>
        <v>#NAME?</v>
      </c>
      <c r="E99" s="376" t="e">
        <f>VLOOKUP(B99,mcalc,3,FALSE)</f>
        <v>#NAME?</v>
      </c>
      <c r="F99" s="377" t="e">
        <f>'MEMORIAL DE CALCULO'!#REF!</f>
        <v>#REF!</v>
      </c>
      <c r="G99" s="378" t="e">
        <f>G76</f>
        <v>#REF!</v>
      </c>
      <c r="H99" s="378" t="e">
        <f>H76</f>
        <v>#REF!</v>
      </c>
      <c r="I99" s="378" t="e">
        <f>ROUND(F99*G99,2)</f>
        <v>#REF!</v>
      </c>
      <c r="J99" s="378" t="e">
        <f>ROUND(F99*H99,2)</f>
        <v>#REF!</v>
      </c>
      <c r="K99" s="378"/>
      <c r="L99" s="379" t="e">
        <f>J99/$L$129</f>
        <v>#REF!</v>
      </c>
    </row>
    <row r="100" spans="1:12">
      <c r="A100" s="375" t="s">
        <v>440</v>
      </c>
      <c r="B100" s="376">
        <v>5915467</v>
      </c>
      <c r="C100" s="376" t="s">
        <v>532</v>
      </c>
      <c r="D100" s="375" t="e">
        <f>VLOOKUP(B100,mcalc,4,FALSE)</f>
        <v>#NAME?</v>
      </c>
      <c r="E100" s="376" t="e">
        <f>VLOOKUP(B100,mcalc,3,FALSE)</f>
        <v>#NAME?</v>
      </c>
      <c r="F100" s="377" t="e">
        <f>'MEMORIAL DE CALCULO'!#REF!</f>
        <v>#REF!</v>
      </c>
      <c r="G100" s="378" t="e">
        <f>G77</f>
        <v>#REF!</v>
      </c>
      <c r="H100" s="378" t="e">
        <f>H77</f>
        <v>#REF!</v>
      </c>
      <c r="I100" s="378" t="e">
        <f>ROUND(F100*G100,2)</f>
        <v>#REF!</v>
      </c>
      <c r="J100" s="378" t="e">
        <f>ROUND(F100*H100,2)</f>
        <v>#REF!</v>
      </c>
      <c r="K100" s="378"/>
      <c r="L100" s="379" t="e">
        <f>J100/$L$129</f>
        <v>#REF!</v>
      </c>
    </row>
    <row r="101" spans="1:12">
      <c r="A101" s="370" t="s">
        <v>441</v>
      </c>
      <c r="B101" s="418"/>
      <c r="C101" s="418"/>
      <c r="D101" s="370" t="s">
        <v>374</v>
      </c>
      <c r="E101" s="370"/>
      <c r="F101" s="371"/>
      <c r="G101" s="372"/>
      <c r="H101" s="372"/>
      <c r="I101" s="373" t="e">
        <f>ROUND(SUM(I102:I102),2)</f>
        <v>#REF!</v>
      </c>
      <c r="J101" s="373" t="e">
        <f>ROUND(SUM(J102:J102),2)</f>
        <v>#REF!</v>
      </c>
      <c r="K101" s="373"/>
      <c r="L101" s="374" t="e">
        <f>SUM(L102:L102)</f>
        <v>#REF!</v>
      </c>
    </row>
    <row r="102" spans="1:12">
      <c r="A102" s="375" t="s">
        <v>442</v>
      </c>
      <c r="B102" s="376" t="s">
        <v>533</v>
      </c>
      <c r="C102" s="376" t="s">
        <v>426</v>
      </c>
      <c r="D102" s="375" t="e">
        <f>VLOOKUP(B102,mcalc,4,FALSE)</f>
        <v>#NAME?</v>
      </c>
      <c r="E102" s="376" t="e">
        <f>VLOOKUP(B102,mcalc,3,FALSE)</f>
        <v>#NAME?</v>
      </c>
      <c r="F102" s="377" t="e">
        <f>'MEMORIAL DE CALCULO'!#REF!</f>
        <v>#REF!</v>
      </c>
      <c r="G102" s="378" t="e">
        <f>G79</f>
        <v>#REF!</v>
      </c>
      <c r="H102" s="378" t="e">
        <f>H79</f>
        <v>#REF!</v>
      </c>
      <c r="I102" s="378" t="e">
        <f>ROUND(F102*G102,2)</f>
        <v>#REF!</v>
      </c>
      <c r="J102" s="378" t="e">
        <f>ROUND(F102*H102,2)</f>
        <v>#REF!</v>
      </c>
      <c r="K102" s="378"/>
      <c r="L102" s="379" t="e">
        <f>J102/$L$129</f>
        <v>#REF!</v>
      </c>
    </row>
    <row r="103" spans="1:12">
      <c r="A103" s="439"/>
      <c r="B103" s="440"/>
      <c r="C103" s="440"/>
      <c r="D103" s="441"/>
      <c r="E103" s="440"/>
      <c r="F103" s="442"/>
      <c r="G103" s="443"/>
      <c r="H103" s="443"/>
      <c r="I103" s="443"/>
      <c r="J103" s="443"/>
      <c r="K103" s="443" t="s">
        <v>521</v>
      </c>
      <c r="L103" s="379" t="s">
        <v>522</v>
      </c>
    </row>
    <row r="104" spans="1:12" ht="15.6">
      <c r="A104" s="268"/>
      <c r="B104" s="763" t="e">
        <f>CONCATENATE("TOTAL ", A83," ..............R$")</f>
        <v>#REF!</v>
      </c>
      <c r="C104" s="763"/>
      <c r="D104" s="763"/>
      <c r="E104" s="763"/>
      <c r="F104" s="763"/>
      <c r="G104" s="763"/>
      <c r="H104" s="763"/>
      <c r="I104" s="763"/>
      <c r="J104" s="764"/>
      <c r="K104" s="383" t="e">
        <f>SUM(I101+I98+I92+I88)</f>
        <v>#REF!</v>
      </c>
      <c r="L104" s="383" t="e">
        <f>SUM(J101+J98+J92+J88)</f>
        <v>#REF!</v>
      </c>
    </row>
    <row r="106" spans="1:12">
      <c r="A106" s="861" t="e">
        <f>'ORÇ SEM DES'!#REF!</f>
        <v>#REF!</v>
      </c>
      <c r="B106" s="862"/>
      <c r="C106" s="862"/>
      <c r="D106" s="862"/>
      <c r="E106" s="862"/>
      <c r="F106" s="862"/>
      <c r="G106" s="862"/>
      <c r="H106" s="862"/>
      <c r="I106" s="862"/>
      <c r="J106" s="862"/>
      <c r="K106" s="862"/>
      <c r="L106" s="863"/>
    </row>
    <row r="107" spans="1:12">
      <c r="A107" s="757" t="e">
        <f>CONCATENATE("","EXTENSÃO: ",'MEMORIAL DE CALCULO'!#REF!, " m"," ")</f>
        <v>#REF!</v>
      </c>
      <c r="B107" s="758"/>
      <c r="C107" s="758"/>
      <c r="D107" s="758"/>
      <c r="E107" s="758"/>
      <c r="F107" s="758"/>
      <c r="G107" s="758"/>
      <c r="H107" s="758"/>
      <c r="I107" s="758"/>
      <c r="J107" s="758"/>
      <c r="K107" s="758"/>
      <c r="L107" s="759"/>
    </row>
    <row r="108" spans="1:12">
      <c r="A108" s="760" t="str">
        <f>CONCATENATE("","LARGURA:  ",6, ",00 m"," ")</f>
        <v xml:space="preserve">LARGURA:  6,00 m </v>
      </c>
      <c r="B108" s="761"/>
      <c r="C108" s="761"/>
      <c r="D108" s="761"/>
      <c r="E108" s="761"/>
      <c r="F108" s="761"/>
      <c r="G108" s="761"/>
      <c r="H108" s="761"/>
      <c r="I108" s="761"/>
      <c r="J108" s="761"/>
      <c r="K108" s="761"/>
      <c r="L108" s="762"/>
    </row>
    <row r="109" spans="1:12" ht="15.6">
      <c r="A109" s="773" t="s">
        <v>1</v>
      </c>
      <c r="B109" s="773" t="s">
        <v>17</v>
      </c>
      <c r="C109" s="777"/>
      <c r="D109" s="773" t="s">
        <v>18</v>
      </c>
      <c r="E109" s="773" t="s">
        <v>19</v>
      </c>
      <c r="F109" s="773" t="s">
        <v>4</v>
      </c>
      <c r="G109" s="774" t="s">
        <v>180</v>
      </c>
      <c r="H109" s="775"/>
      <c r="I109" s="775"/>
      <c r="J109" s="775"/>
      <c r="K109" s="775"/>
      <c r="L109" s="776"/>
    </row>
    <row r="110" spans="1:12" ht="15.6">
      <c r="A110" s="773"/>
      <c r="B110" s="773"/>
      <c r="C110" s="778"/>
      <c r="D110" s="773"/>
      <c r="E110" s="773"/>
      <c r="F110" s="773"/>
      <c r="G110" s="381" t="s">
        <v>20</v>
      </c>
      <c r="H110" s="381" t="s">
        <v>21</v>
      </c>
      <c r="I110" s="437" t="s">
        <v>519</v>
      </c>
      <c r="J110" s="437" t="s">
        <v>518</v>
      </c>
      <c r="K110" s="437"/>
      <c r="L110" s="382" t="s">
        <v>443</v>
      </c>
    </row>
    <row r="111" spans="1:12">
      <c r="A111" s="370" t="s">
        <v>424</v>
      </c>
      <c r="B111" s="418"/>
      <c r="C111" s="418"/>
      <c r="D111" s="370" t="s">
        <v>22</v>
      </c>
      <c r="E111" s="370"/>
      <c r="F111" s="371"/>
      <c r="G111" s="372"/>
      <c r="H111" s="372"/>
      <c r="I111" s="373" t="e">
        <f>ROUND(SUM(I112:I114),2)</f>
        <v>#REF!</v>
      </c>
      <c r="J111" s="373" t="e">
        <f>ROUND(SUM(J112:J114),2)</f>
        <v>#REF!</v>
      </c>
      <c r="K111" s="373"/>
      <c r="L111" s="374" t="e">
        <f>SUM(L112:L114)</f>
        <v>#REF!</v>
      </c>
    </row>
    <row r="112" spans="1:12">
      <c r="A112" s="375" t="s">
        <v>425</v>
      </c>
      <c r="B112" s="376" t="s">
        <v>530</v>
      </c>
      <c r="C112" s="376" t="s">
        <v>426</v>
      </c>
      <c r="D112" s="375" t="e">
        <f>VLOOKUP(B112,mcalc,4,FALSE)</f>
        <v>#NAME?</v>
      </c>
      <c r="E112" s="376" t="e">
        <f>VLOOKUP(B112,mcalc,3,FALSE)</f>
        <v>#NAME?</v>
      </c>
      <c r="F112" s="377">
        <v>0</v>
      </c>
      <c r="G112" s="378">
        <f>G89</f>
        <v>5957.8</v>
      </c>
      <c r="H112" s="378">
        <f>ROUND((G112*(1+BDI)),2)</f>
        <v>7266.13</v>
      </c>
      <c r="I112" s="378">
        <f>ROUND(F112*G112,2)</f>
        <v>0</v>
      </c>
      <c r="J112" s="378">
        <f>ROUND(F112*H112,2)</f>
        <v>0</v>
      </c>
      <c r="K112" s="378"/>
      <c r="L112" s="379" t="e">
        <f>J112/$L$35</f>
        <v>#REF!</v>
      </c>
    </row>
    <row r="113" spans="1:12">
      <c r="A113" s="375" t="s">
        <v>428</v>
      </c>
      <c r="B113" s="376" t="s">
        <v>529</v>
      </c>
      <c r="C113" s="376" t="s">
        <v>426</v>
      </c>
      <c r="D113" s="375" t="e">
        <f>VLOOKUP(B113,mcalc,4,FALSE)</f>
        <v>#NAME?</v>
      </c>
      <c r="E113" s="376" t="e">
        <f>VLOOKUP(B113,mcalc,3,FALSE)</f>
        <v>#NAME?</v>
      </c>
      <c r="F113" s="377">
        <v>0</v>
      </c>
      <c r="G113" s="378" t="e">
        <f>G90</f>
        <v>#REF!</v>
      </c>
      <c r="H113" s="378" t="e">
        <f>ROUND((G113*(1+BDI)),2)</f>
        <v>#REF!</v>
      </c>
      <c r="I113" s="378" t="e">
        <f>ROUND(F113*G113,2)</f>
        <v>#REF!</v>
      </c>
      <c r="J113" s="378" t="e">
        <f>ROUND(F113*H113,2)</f>
        <v>#REF!</v>
      </c>
      <c r="K113" s="378"/>
      <c r="L113" s="379" t="e">
        <f>J113/$L$35</f>
        <v>#REF!</v>
      </c>
    </row>
    <row r="114" spans="1:12">
      <c r="A114" s="375" t="s">
        <v>429</v>
      </c>
      <c r="B114" s="376" t="s">
        <v>528</v>
      </c>
      <c r="C114" s="376" t="s">
        <v>426</v>
      </c>
      <c r="D114" s="375" t="e">
        <f>VLOOKUP(B114,mcalc,4,FALSE)</f>
        <v>#NAME?</v>
      </c>
      <c r="E114" s="376" t="e">
        <f>VLOOKUP(B114,mcalc,3,FALSE)</f>
        <v>#NAME?</v>
      </c>
      <c r="F114" s="377">
        <v>0</v>
      </c>
      <c r="G114" s="378" t="e">
        <f>G91</f>
        <v>#REF!</v>
      </c>
      <c r="H114" s="378" t="e">
        <f>ROUND((G114*(1+BDI)),2)</f>
        <v>#REF!</v>
      </c>
      <c r="I114" s="378" t="e">
        <f>ROUND(F114*G114,2)</f>
        <v>#REF!</v>
      </c>
      <c r="J114" s="378" t="e">
        <f>ROUND(F114*H114,2)</f>
        <v>#REF!</v>
      </c>
      <c r="K114" s="378"/>
      <c r="L114" s="379" t="e">
        <f>J114/$L$35</f>
        <v>#REF!</v>
      </c>
    </row>
    <row r="115" spans="1:12">
      <c r="A115" s="370" t="s">
        <v>430</v>
      </c>
      <c r="B115" s="418"/>
      <c r="C115" s="418"/>
      <c r="D115" s="370" t="s">
        <v>619</v>
      </c>
      <c r="E115" s="370"/>
      <c r="F115" s="371"/>
      <c r="G115" s="372"/>
      <c r="H115" s="372"/>
      <c r="I115" s="373" t="e">
        <f>ROUND(SUM(I116:I120),2)</f>
        <v>#REF!</v>
      </c>
      <c r="J115" s="373" t="e">
        <f>ROUND(SUM(J116:J120),2)</f>
        <v>#REF!</v>
      </c>
      <c r="K115" s="373"/>
      <c r="L115" s="374" t="e">
        <f>SUM(L116:L120)</f>
        <v>#REF!</v>
      </c>
    </row>
    <row r="116" spans="1:12">
      <c r="A116" s="375" t="s">
        <v>431</v>
      </c>
      <c r="B116" s="376">
        <v>98525</v>
      </c>
      <c r="C116" s="376" t="s">
        <v>454</v>
      </c>
      <c r="D116" s="375" t="e">
        <f>VLOOKUP(B116,mcalc,4,FALSE)</f>
        <v>#NAME?</v>
      </c>
      <c r="E116" s="376" t="e">
        <f>VLOOKUP(B116,mcalc,3,FALSE)</f>
        <v>#NAME?</v>
      </c>
      <c r="F116" s="377" t="e">
        <f>'MEMORIAL DE CALCULO'!#REF!</f>
        <v>#REF!</v>
      </c>
      <c r="G116" s="378">
        <f>G93</f>
        <v>0.33999999999999997</v>
      </c>
      <c r="H116" s="378">
        <f>H93</f>
        <v>0.43</v>
      </c>
      <c r="I116" s="378" t="e">
        <f>ROUND(F116*G116,2)</f>
        <v>#REF!</v>
      </c>
      <c r="J116" s="378" t="e">
        <f>ROUND(F116*H116,2)</f>
        <v>#REF!</v>
      </c>
      <c r="K116" s="378"/>
      <c r="L116" s="379" t="e">
        <f>J116/$L$129</f>
        <v>#REF!</v>
      </c>
    </row>
    <row r="117" spans="1:12">
      <c r="A117" s="375" t="s">
        <v>432</v>
      </c>
      <c r="B117" s="376">
        <v>4915598</v>
      </c>
      <c r="C117" s="376" t="s">
        <v>531</v>
      </c>
      <c r="D117" s="375" t="e">
        <f>VLOOKUP(B117,mcalc,4,FALSE)</f>
        <v>#NAME?</v>
      </c>
      <c r="E117" s="376" t="e">
        <f>VLOOKUP(B117,mcalc,3,FALSE)</f>
        <v>#NAME?</v>
      </c>
      <c r="F117" s="377" t="e">
        <f>'MEMORIAL DE CALCULO'!#REF!</f>
        <v>#REF!</v>
      </c>
      <c r="G117" s="378" t="e">
        <f t="shared" ref="G117:H120" si="4">G94</f>
        <v>#REF!</v>
      </c>
      <c r="H117" s="378" t="e">
        <f t="shared" si="4"/>
        <v>#REF!</v>
      </c>
      <c r="I117" s="378" t="e">
        <f>ROUND(F117*G117,2)</f>
        <v>#REF!</v>
      </c>
      <c r="J117" s="378" t="e">
        <f>ROUND(F117*H117,2)</f>
        <v>#REF!</v>
      </c>
      <c r="K117" s="378"/>
      <c r="L117" s="379" t="e">
        <f>J117/$L$129</f>
        <v>#REF!</v>
      </c>
    </row>
    <row r="118" spans="1:12">
      <c r="A118" s="375" t="s">
        <v>433</v>
      </c>
      <c r="B118" s="376">
        <v>5502985</v>
      </c>
      <c r="C118" s="376" t="s">
        <v>531</v>
      </c>
      <c r="D118" s="375" t="e">
        <f>VLOOKUP(B118,mcalc,4,FALSE)</f>
        <v>#NAME?</v>
      </c>
      <c r="E118" s="376" t="e">
        <f>VLOOKUP(B118,mcalc,3,FALSE)</f>
        <v>#NAME?</v>
      </c>
      <c r="F118" s="377" t="e">
        <f>'MEMORIAL DE CALCULO'!#REF!</f>
        <v>#REF!</v>
      </c>
      <c r="G118" s="378" t="e">
        <f t="shared" si="4"/>
        <v>#REF!</v>
      </c>
      <c r="H118" s="378" t="e">
        <f t="shared" si="4"/>
        <v>#REF!</v>
      </c>
      <c r="I118" s="378" t="e">
        <f>ROUND(F118*G118,2)</f>
        <v>#REF!</v>
      </c>
      <c r="J118" s="378" t="e">
        <f>ROUND(F118*H118,2)</f>
        <v>#REF!</v>
      </c>
      <c r="K118" s="378"/>
      <c r="L118" s="379" t="e">
        <f>J118/$L$129</f>
        <v>#REF!</v>
      </c>
    </row>
    <row r="119" spans="1:12">
      <c r="A119" s="375" t="s">
        <v>434</v>
      </c>
      <c r="B119" s="376">
        <v>5502986</v>
      </c>
      <c r="C119" s="376" t="s">
        <v>531</v>
      </c>
      <c r="D119" s="375" t="e">
        <f>VLOOKUP(B119,mcalc,4,FALSE)</f>
        <v>#NAME?</v>
      </c>
      <c r="E119" s="376" t="e">
        <f>VLOOKUP(B119,mcalc,3,FALSE)</f>
        <v>#NAME?</v>
      </c>
      <c r="F119" s="377" t="e">
        <f>'MEMORIAL DE CALCULO'!#REF!</f>
        <v>#REF!</v>
      </c>
      <c r="G119" s="378" t="e">
        <f t="shared" si="4"/>
        <v>#REF!</v>
      </c>
      <c r="H119" s="378" t="e">
        <f t="shared" si="4"/>
        <v>#REF!</v>
      </c>
      <c r="I119" s="378" t="e">
        <f>ROUND(F119*G119,2)</f>
        <v>#REF!</v>
      </c>
      <c r="J119" s="378" t="e">
        <f>ROUND(F119*H119,2)</f>
        <v>#REF!</v>
      </c>
      <c r="K119" s="378"/>
      <c r="L119" s="379" t="e">
        <f>J119/$L$129</f>
        <v>#REF!</v>
      </c>
    </row>
    <row r="120" spans="1:12">
      <c r="A120" s="375" t="s">
        <v>435</v>
      </c>
      <c r="B120" s="376">
        <v>4915611</v>
      </c>
      <c r="C120" s="376" t="s">
        <v>531</v>
      </c>
      <c r="D120" s="375" t="e">
        <f>VLOOKUP(B120,mcalc,4,FALSE)</f>
        <v>#NAME?</v>
      </c>
      <c r="E120" s="376" t="e">
        <f>VLOOKUP(B120,mcalc,3,FALSE)</f>
        <v>#NAME?</v>
      </c>
      <c r="F120" s="377" t="e">
        <f>'MEMORIAL DE CALCULO'!#REF!</f>
        <v>#REF!</v>
      </c>
      <c r="G120" s="378" t="e">
        <f t="shared" si="4"/>
        <v>#REF!</v>
      </c>
      <c r="H120" s="378" t="e">
        <f t="shared" si="4"/>
        <v>#REF!</v>
      </c>
      <c r="I120" s="378" t="e">
        <f>ROUND(F120*G120,2)</f>
        <v>#REF!</v>
      </c>
      <c r="J120" s="378" t="e">
        <f>ROUND(F120*H120,2)</f>
        <v>#REF!</v>
      </c>
      <c r="K120" s="378"/>
      <c r="L120" s="379" t="e">
        <f>J120/$L$129</f>
        <v>#REF!</v>
      </c>
    </row>
    <row r="121" spans="1:12">
      <c r="A121" s="370" t="s">
        <v>437</v>
      </c>
      <c r="B121" s="418"/>
      <c r="C121" s="418"/>
      <c r="D121" s="370" t="s">
        <v>233</v>
      </c>
      <c r="E121" s="370"/>
      <c r="F121" s="371"/>
      <c r="G121" s="372"/>
      <c r="H121" s="372"/>
      <c r="I121" s="373" t="e">
        <f>ROUND(SUM(I122:I123),2)</f>
        <v>#REF!</v>
      </c>
      <c r="J121" s="373" t="e">
        <f>ROUND(SUM(J122:J123),2)</f>
        <v>#REF!</v>
      </c>
      <c r="K121" s="373"/>
      <c r="L121" s="374" t="e">
        <f>SUM(L122:L123)</f>
        <v>#REF!</v>
      </c>
    </row>
    <row r="122" spans="1:12">
      <c r="A122" s="375" t="s">
        <v>438</v>
      </c>
      <c r="B122" s="376">
        <v>5914374</v>
      </c>
      <c r="C122" s="376" t="s">
        <v>532</v>
      </c>
      <c r="D122" s="375" t="e">
        <f>VLOOKUP(B122,mcalc,4,FALSE)</f>
        <v>#NAME?</v>
      </c>
      <c r="E122" s="376" t="e">
        <f>VLOOKUP(B122,mcalc,3,FALSE)</f>
        <v>#NAME?</v>
      </c>
      <c r="F122" s="377" t="e">
        <f>'MEMORIAL DE CALCULO'!#REF!</f>
        <v>#REF!</v>
      </c>
      <c r="G122" s="378" t="e">
        <f>G99</f>
        <v>#REF!</v>
      </c>
      <c r="H122" s="378" t="e">
        <f>H99</f>
        <v>#REF!</v>
      </c>
      <c r="I122" s="378" t="e">
        <f>ROUND(F122*G122,2)</f>
        <v>#REF!</v>
      </c>
      <c r="J122" s="378" t="e">
        <f>ROUND(F122*H122,2)</f>
        <v>#REF!</v>
      </c>
      <c r="K122" s="378"/>
      <c r="L122" s="379" t="e">
        <f>J122/$L$129</f>
        <v>#REF!</v>
      </c>
    </row>
    <row r="123" spans="1:12">
      <c r="A123" s="375" t="s">
        <v>440</v>
      </c>
      <c r="B123" s="376">
        <v>5915467</v>
      </c>
      <c r="C123" s="376" t="s">
        <v>532</v>
      </c>
      <c r="D123" s="375" t="e">
        <f>VLOOKUP(B123,mcalc,4,FALSE)</f>
        <v>#NAME?</v>
      </c>
      <c r="E123" s="376" t="e">
        <f>VLOOKUP(B123,mcalc,3,FALSE)</f>
        <v>#NAME?</v>
      </c>
      <c r="F123" s="377" t="e">
        <f>'MEMORIAL DE CALCULO'!#REF!</f>
        <v>#REF!</v>
      </c>
      <c r="G123" s="378" t="e">
        <f>G100</f>
        <v>#REF!</v>
      </c>
      <c r="H123" s="378" t="e">
        <f>H100</f>
        <v>#REF!</v>
      </c>
      <c r="I123" s="378" t="e">
        <f>ROUND(F123*G123,2)</f>
        <v>#REF!</v>
      </c>
      <c r="J123" s="378" t="e">
        <f>ROUND(F123*H123,2)</f>
        <v>#REF!</v>
      </c>
      <c r="K123" s="378"/>
      <c r="L123" s="379" t="e">
        <f>J123/$L$129</f>
        <v>#REF!</v>
      </c>
    </row>
    <row r="124" spans="1:12">
      <c r="A124" s="370" t="s">
        <v>441</v>
      </c>
      <c r="B124" s="418"/>
      <c r="C124" s="418"/>
      <c r="D124" s="370" t="s">
        <v>374</v>
      </c>
      <c r="E124" s="370"/>
      <c r="F124" s="371"/>
      <c r="G124" s="372"/>
      <c r="H124" s="372"/>
      <c r="I124" s="373" t="e">
        <f>ROUND(SUM(I125:I125),2)</f>
        <v>#REF!</v>
      </c>
      <c r="J124" s="373" t="e">
        <f>ROUND(SUM(J125:J125),2)</f>
        <v>#REF!</v>
      </c>
      <c r="K124" s="373"/>
      <c r="L124" s="374" t="e">
        <f>SUM(L125:L125)</f>
        <v>#REF!</v>
      </c>
    </row>
    <row r="125" spans="1:12">
      <c r="A125" s="375" t="s">
        <v>442</v>
      </c>
      <c r="B125" s="376" t="s">
        <v>533</v>
      </c>
      <c r="C125" s="376" t="s">
        <v>426</v>
      </c>
      <c r="D125" s="375" t="e">
        <f>VLOOKUP(B125,mcalc,4,FALSE)</f>
        <v>#NAME?</v>
      </c>
      <c r="E125" s="376" t="e">
        <f>VLOOKUP(B125,mcalc,3,FALSE)</f>
        <v>#NAME?</v>
      </c>
      <c r="F125" s="377" t="e">
        <f>'MEMORIAL DE CALCULO'!#REF!</f>
        <v>#REF!</v>
      </c>
      <c r="G125" s="378" t="e">
        <f>G102</f>
        <v>#REF!</v>
      </c>
      <c r="H125" s="378" t="e">
        <f>H102</f>
        <v>#REF!</v>
      </c>
      <c r="I125" s="378" t="e">
        <f>ROUND(F125*G125,2)</f>
        <v>#REF!</v>
      </c>
      <c r="J125" s="378" t="e">
        <f>ROUND(F125*H125,2)</f>
        <v>#REF!</v>
      </c>
      <c r="K125" s="378"/>
      <c r="L125" s="379" t="e">
        <f>J125/$L$129</f>
        <v>#REF!</v>
      </c>
    </row>
    <row r="126" spans="1:12">
      <c r="A126" s="439"/>
      <c r="B126" s="440"/>
      <c r="C126" s="440"/>
      <c r="D126" s="441"/>
      <c r="E126" s="440"/>
      <c r="F126" s="442"/>
      <c r="G126" s="443"/>
      <c r="H126" s="443"/>
      <c r="I126" s="443"/>
      <c r="J126" s="443"/>
      <c r="K126" s="443" t="s">
        <v>521</v>
      </c>
      <c r="L126" s="379" t="s">
        <v>522</v>
      </c>
    </row>
    <row r="127" spans="1:12" ht="15.6">
      <c r="A127" s="268"/>
      <c r="B127" s="763" t="e">
        <f>CONCATENATE("TOTAL ", A106," ..............R$")</f>
        <v>#REF!</v>
      </c>
      <c r="C127" s="763"/>
      <c r="D127" s="763"/>
      <c r="E127" s="763"/>
      <c r="F127" s="763"/>
      <c r="G127" s="763"/>
      <c r="H127" s="763"/>
      <c r="I127" s="763"/>
      <c r="J127" s="764"/>
      <c r="K127" s="383" t="e">
        <f>SUM(I124+I121+I115+I111)</f>
        <v>#REF!</v>
      </c>
      <c r="L127" s="383" t="e">
        <f>SUM(J124+J121+J115+J111)</f>
        <v>#REF!</v>
      </c>
    </row>
    <row r="129" spans="1:15" ht="15.6">
      <c r="A129" s="268"/>
      <c r="B129" s="763" t="s">
        <v>630</v>
      </c>
      <c r="C129" s="763"/>
      <c r="D129" s="763"/>
      <c r="E129" s="763"/>
      <c r="F129" s="763"/>
      <c r="G129" s="763"/>
      <c r="H129" s="763"/>
      <c r="I129" s="763"/>
      <c r="J129" s="764"/>
      <c r="K129" s="383" t="e">
        <f>SUM(K127,K104,K81,K58,K35)</f>
        <v>#REF!</v>
      </c>
      <c r="L129" s="383" t="e">
        <f>SUM(L127,L104,L81,L58,L35)</f>
        <v>#REF!</v>
      </c>
      <c r="N129" s="85" t="e">
        <f>L129/46.16</f>
        <v>#REF!</v>
      </c>
      <c r="O129" s="85" t="s">
        <v>642</v>
      </c>
    </row>
    <row r="131" spans="1:15">
      <c r="K131" s="280" t="e">
        <f>K127+K104+K81+K58+K35</f>
        <v>#REF!</v>
      </c>
      <c r="L131" s="280" t="e">
        <f>L127+L104+L81+L58+L35</f>
        <v>#REF!</v>
      </c>
    </row>
  </sheetData>
  <mergeCells count="58">
    <mergeCell ref="B129:J129"/>
    <mergeCell ref="D86:D87"/>
    <mergeCell ref="E86:E87"/>
    <mergeCell ref="F109:F110"/>
    <mergeCell ref="G109:L109"/>
    <mergeCell ref="B127:J127"/>
    <mergeCell ref="B104:J104"/>
    <mergeCell ref="A106:L106"/>
    <mergeCell ref="A107:L107"/>
    <mergeCell ref="A108:L108"/>
    <mergeCell ref="A109:A110"/>
    <mergeCell ref="B109:B110"/>
    <mergeCell ref="C109:C110"/>
    <mergeCell ref="D109:D110"/>
    <mergeCell ref="E109:E110"/>
    <mergeCell ref="F86:F87"/>
    <mergeCell ref="F63:F64"/>
    <mergeCell ref="G63:L63"/>
    <mergeCell ref="B81:J81"/>
    <mergeCell ref="A83:L83"/>
    <mergeCell ref="A84:L84"/>
    <mergeCell ref="A63:A64"/>
    <mergeCell ref="B63:B64"/>
    <mergeCell ref="C63:C64"/>
    <mergeCell ref="D63:D64"/>
    <mergeCell ref="E63:E64"/>
    <mergeCell ref="G86:L86"/>
    <mergeCell ref="A86:A87"/>
    <mergeCell ref="B86:B87"/>
    <mergeCell ref="C86:C87"/>
    <mergeCell ref="G40:L40"/>
    <mergeCell ref="B58:J58"/>
    <mergeCell ref="A60:L60"/>
    <mergeCell ref="A61:L61"/>
    <mergeCell ref="A62:L62"/>
    <mergeCell ref="A40:A41"/>
    <mergeCell ref="B40:B41"/>
    <mergeCell ref="C40:C41"/>
    <mergeCell ref="D40:D41"/>
    <mergeCell ref="E40:E41"/>
    <mergeCell ref="F40:F41"/>
    <mergeCell ref="A85:L85"/>
    <mergeCell ref="A39:L39"/>
    <mergeCell ref="A12:L12"/>
    <mergeCell ref="A13:L13"/>
    <mergeCell ref="A14:L14"/>
    <mergeCell ref="A15:L15"/>
    <mergeCell ref="A16:L16"/>
    <mergeCell ref="A17:A18"/>
    <mergeCell ref="B17:B18"/>
    <mergeCell ref="C17:C18"/>
    <mergeCell ref="D17:D18"/>
    <mergeCell ref="E17:E18"/>
    <mergeCell ref="F17:F18"/>
    <mergeCell ref="G17:L17"/>
    <mergeCell ref="B35:J35"/>
    <mergeCell ref="A37:L37"/>
    <mergeCell ref="A38:L38"/>
  </mergeCells>
  <pageMargins left="0.51181102362204722" right="0.51181102362204722" top="1.7716535433070868" bottom="0.78740157480314965" header="0.31496062992125984" footer="0.31496062992125984"/>
  <pageSetup paperSize="9" scale="50" fitToHeight="0" orientation="landscape" r:id="rId1"/>
  <headerFooter>
    <oddFooter>&amp;CEndereço: Av. Pedro Freitas, s/nº, Bloco G, 1º andar • Centro Administrativo • CEP: 64.018-900 • Teresina-PI
Telefone(s): (86) 3216-8406 / 3216-8407 • Fax:(86) 3216-8404</oddFooter>
  </headerFooter>
  <rowBreaks count="4" manualBreakCount="4">
    <brk id="36" max="11" man="1"/>
    <brk id="59" max="11" man="1"/>
    <brk id="82" max="11" man="1"/>
    <brk id="105" max="11" man="1"/>
  </row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J31"/>
  <sheetViews>
    <sheetView view="pageBreakPreview" topLeftCell="A4" zoomScale="85" zoomScaleNormal="100" zoomScaleSheetLayoutView="85" workbookViewId="0">
      <selection activeCell="G29" sqref="G29"/>
    </sheetView>
  </sheetViews>
  <sheetFormatPr defaultRowHeight="14.4"/>
  <cols>
    <col min="2" max="2" width="63" customWidth="1"/>
    <col min="3" max="3" width="15.5546875" bestFit="1" customWidth="1"/>
    <col min="4" max="4" width="11.5546875" bestFit="1" customWidth="1"/>
    <col min="5" max="5" width="26" bestFit="1" customWidth="1"/>
    <col min="6" max="6" width="14.33203125" bestFit="1" customWidth="1"/>
    <col min="7" max="7" width="13.33203125" customWidth="1"/>
    <col min="8" max="8" width="13.5546875" bestFit="1" customWidth="1"/>
    <col min="9" max="9" width="17.5546875" customWidth="1"/>
  </cols>
  <sheetData>
    <row r="1" spans="1:10" ht="18" customHeight="1">
      <c r="A1" s="864" t="s">
        <v>800</v>
      </c>
      <c r="B1" s="865"/>
      <c r="C1" s="865"/>
      <c r="D1" s="865"/>
      <c r="E1" s="865"/>
      <c r="F1" s="865"/>
      <c r="G1" s="865"/>
      <c r="H1" s="865"/>
      <c r="I1" s="866"/>
    </row>
    <row r="2" spans="1:10">
      <c r="A2" s="870" t="s">
        <v>123</v>
      </c>
      <c r="B2" s="871"/>
      <c r="C2" s="872"/>
      <c r="D2" s="620"/>
      <c r="E2" s="635"/>
      <c r="F2" s="620"/>
      <c r="G2" s="620"/>
      <c r="H2" s="620"/>
      <c r="I2" s="620"/>
      <c r="J2" s="617"/>
    </row>
    <row r="3" spans="1:10" ht="25.5" customHeight="1">
      <c r="A3" s="869" t="s">
        <v>124</v>
      </c>
      <c r="B3" s="869"/>
      <c r="C3" s="640" t="s">
        <v>465</v>
      </c>
      <c r="D3" s="620"/>
      <c r="E3" s="635"/>
      <c r="F3" s="620"/>
      <c r="G3" s="620"/>
      <c r="H3" s="620"/>
      <c r="I3" s="620"/>
      <c r="J3" s="617"/>
    </row>
    <row r="4" spans="1:10">
      <c r="A4" s="625" t="s">
        <v>410</v>
      </c>
      <c r="B4" s="626" t="s">
        <v>799</v>
      </c>
      <c r="C4" s="646">
        <v>1</v>
      </c>
      <c r="D4" s="647"/>
      <c r="E4" s="647"/>
      <c r="F4" s="620"/>
      <c r="G4" s="620"/>
      <c r="H4" s="620"/>
      <c r="I4" s="620"/>
      <c r="J4" s="617"/>
    </row>
    <row r="5" spans="1:10">
      <c r="A5" s="625" t="s">
        <v>257</v>
      </c>
      <c r="B5" s="626" t="s">
        <v>258</v>
      </c>
      <c r="C5" s="646">
        <v>1</v>
      </c>
      <c r="D5" s="648"/>
      <c r="E5" s="647"/>
      <c r="F5" s="620"/>
      <c r="G5" s="620"/>
      <c r="H5" s="620"/>
      <c r="I5" s="620"/>
      <c r="J5" s="617"/>
    </row>
    <row r="6" spans="1:10">
      <c r="A6" s="625" t="s">
        <v>593</v>
      </c>
      <c r="B6" s="626" t="s">
        <v>798</v>
      </c>
      <c r="C6" s="646">
        <v>1</v>
      </c>
      <c r="D6" s="648"/>
      <c r="E6" s="647"/>
      <c r="F6" s="620"/>
      <c r="G6" s="620"/>
      <c r="H6" s="620"/>
      <c r="I6" s="620"/>
      <c r="J6" s="617"/>
    </row>
    <row r="7" spans="1:10">
      <c r="A7" s="625" t="s">
        <v>413</v>
      </c>
      <c r="B7" s="626" t="s">
        <v>797</v>
      </c>
      <c r="C7" s="646">
        <v>1</v>
      </c>
      <c r="D7" s="648"/>
      <c r="E7" s="647"/>
      <c r="F7" s="620"/>
      <c r="G7" s="620"/>
      <c r="H7" s="620"/>
      <c r="I7" s="620"/>
      <c r="J7" s="617"/>
    </row>
    <row r="8" spans="1:10">
      <c r="A8" s="620"/>
      <c r="B8" s="650" t="s">
        <v>127</v>
      </c>
      <c r="C8" s="646">
        <f>SUM(C4:C7)</f>
        <v>4</v>
      </c>
      <c r="D8" s="648"/>
      <c r="E8" s="647"/>
      <c r="F8" s="620"/>
      <c r="G8" s="620"/>
      <c r="H8" s="620"/>
      <c r="I8" s="620"/>
      <c r="J8" s="617"/>
    </row>
    <row r="9" spans="1:10">
      <c r="A9" s="620"/>
      <c r="B9" s="620"/>
      <c r="C9" s="649"/>
      <c r="D9" s="648"/>
      <c r="E9" s="647"/>
      <c r="F9" s="620"/>
      <c r="G9" s="620"/>
      <c r="H9" s="620"/>
      <c r="I9" s="620"/>
      <c r="J9" s="617"/>
    </row>
    <row r="10" spans="1:10">
      <c r="A10" s="620"/>
      <c r="B10" s="633" t="s">
        <v>796</v>
      </c>
      <c r="C10" s="646">
        <v>129</v>
      </c>
      <c r="D10" s="627" t="s">
        <v>49</v>
      </c>
      <c r="E10" s="647"/>
      <c r="F10" s="620"/>
      <c r="G10" s="620"/>
      <c r="H10" s="620"/>
      <c r="I10" s="620"/>
      <c r="J10" s="617"/>
    </row>
    <row r="11" spans="1:10">
      <c r="A11" s="620"/>
      <c r="B11" s="633" t="s">
        <v>795</v>
      </c>
      <c r="C11" s="646">
        <v>2</v>
      </c>
      <c r="D11" s="625"/>
      <c r="E11" s="620"/>
      <c r="F11" s="620"/>
      <c r="G11" s="620"/>
      <c r="H11" s="620"/>
      <c r="I11" s="620"/>
      <c r="J11" s="617"/>
    </row>
    <row r="12" spans="1:10">
      <c r="A12" s="620"/>
      <c r="B12" s="633" t="s">
        <v>794</v>
      </c>
      <c r="C12" s="646">
        <f>C11*C10*C8</f>
        <v>1032</v>
      </c>
      <c r="D12" s="625" t="s">
        <v>49</v>
      </c>
      <c r="E12" s="620"/>
      <c r="F12" s="620"/>
      <c r="G12" s="620"/>
      <c r="H12" s="620"/>
      <c r="I12" s="620"/>
      <c r="J12" s="617"/>
    </row>
    <row r="13" spans="1:10">
      <c r="A13" s="620"/>
      <c r="B13" s="645"/>
      <c r="C13" s="644"/>
      <c r="D13" s="620"/>
      <c r="E13" s="620"/>
      <c r="F13" s="620"/>
      <c r="G13" s="620"/>
      <c r="H13" s="620"/>
      <c r="I13" s="620"/>
      <c r="J13" s="617"/>
    </row>
    <row r="14" spans="1:10" ht="26.4">
      <c r="A14" s="643" t="s">
        <v>131</v>
      </c>
      <c r="B14" s="642"/>
      <c r="C14" s="640" t="s">
        <v>465</v>
      </c>
      <c r="D14" s="641" t="s">
        <v>132</v>
      </c>
      <c r="E14" s="641" t="s">
        <v>133</v>
      </c>
      <c r="F14" s="640" t="s">
        <v>134</v>
      </c>
      <c r="G14" s="640" t="s">
        <v>793</v>
      </c>
      <c r="H14" s="641" t="s">
        <v>135</v>
      </c>
      <c r="I14" s="640" t="s">
        <v>136</v>
      </c>
      <c r="J14" s="617"/>
    </row>
    <row r="15" spans="1:10">
      <c r="A15" s="625" t="s">
        <v>261</v>
      </c>
      <c r="B15" s="626" t="s">
        <v>262</v>
      </c>
      <c r="C15" s="637">
        <v>2</v>
      </c>
      <c r="D15" s="637">
        <v>60</v>
      </c>
      <c r="E15" s="637">
        <f>C10*2</f>
        <v>258</v>
      </c>
      <c r="F15" s="637">
        <f>E15/D15</f>
        <v>4.3</v>
      </c>
      <c r="G15" s="637">
        <f>C15*F15</f>
        <v>8.6</v>
      </c>
      <c r="H15" s="636">
        <v>286.62</v>
      </c>
      <c r="I15" s="636">
        <f>G15*H15</f>
        <v>2464.9319999999998</v>
      </c>
      <c r="J15" s="617"/>
    </row>
    <row r="16" spans="1:10">
      <c r="A16" s="625" t="s">
        <v>600</v>
      </c>
      <c r="B16" s="626" t="s">
        <v>792</v>
      </c>
      <c r="C16" s="637">
        <v>1</v>
      </c>
      <c r="D16" s="637">
        <v>60</v>
      </c>
      <c r="E16" s="637">
        <f>C10*2</f>
        <v>258</v>
      </c>
      <c r="F16" s="637">
        <f>E16/D16</f>
        <v>4.3</v>
      </c>
      <c r="G16" s="637">
        <f>C16*F16</f>
        <v>4.3</v>
      </c>
      <c r="H16" s="636">
        <v>115.67</v>
      </c>
      <c r="I16" s="636">
        <f>G16*H16</f>
        <v>497.38099999999997</v>
      </c>
      <c r="J16" s="617"/>
    </row>
    <row r="17" spans="1:10">
      <c r="A17" s="625" t="s">
        <v>417</v>
      </c>
      <c r="B17" s="626" t="s">
        <v>791</v>
      </c>
      <c r="C17" s="637">
        <v>2</v>
      </c>
      <c r="D17" s="637">
        <v>60</v>
      </c>
      <c r="E17" s="637">
        <f>C10*2</f>
        <v>258</v>
      </c>
      <c r="F17" s="637">
        <f>E17/D17</f>
        <v>4.3</v>
      </c>
      <c r="G17" s="637">
        <f>C17*F17</f>
        <v>8.6</v>
      </c>
      <c r="H17" s="636">
        <v>324.64999999999998</v>
      </c>
      <c r="I17" s="636">
        <f>G17*H17</f>
        <v>2791.99</v>
      </c>
      <c r="J17" s="617"/>
    </row>
    <row r="18" spans="1:10">
      <c r="A18" s="620"/>
      <c r="B18" s="639" t="s">
        <v>137</v>
      </c>
      <c r="C18" s="638"/>
      <c r="D18" s="637"/>
      <c r="E18" s="637"/>
      <c r="F18" s="637"/>
      <c r="G18" s="637"/>
      <c r="H18" s="637"/>
      <c r="I18" s="636">
        <f>SUM(I15:I17)</f>
        <v>5754.3029999999999</v>
      </c>
      <c r="J18" s="617"/>
    </row>
    <row r="19" spans="1:10">
      <c r="A19" s="620"/>
      <c r="B19" s="620"/>
      <c r="C19" s="635"/>
      <c r="D19" s="620"/>
      <c r="E19" s="620"/>
      <c r="F19" s="620"/>
      <c r="G19" s="620"/>
      <c r="H19" s="620"/>
      <c r="I19" s="620"/>
      <c r="J19" s="617"/>
    </row>
    <row r="20" spans="1:10">
      <c r="A20" s="870" t="s">
        <v>138</v>
      </c>
      <c r="B20" s="871"/>
      <c r="C20" s="871"/>
      <c r="D20" s="872"/>
      <c r="E20" s="634"/>
      <c r="F20" s="620"/>
      <c r="G20" s="620"/>
      <c r="H20" s="620"/>
      <c r="I20" s="620"/>
      <c r="J20" s="617"/>
    </row>
    <row r="21" spans="1:10">
      <c r="A21" s="629" t="s">
        <v>120</v>
      </c>
      <c r="B21" s="629" t="s">
        <v>790</v>
      </c>
      <c r="C21" s="629" t="s">
        <v>139</v>
      </c>
      <c r="D21" s="629" t="s">
        <v>486</v>
      </c>
      <c r="E21" s="620"/>
      <c r="F21" s="620"/>
      <c r="G21" s="620"/>
      <c r="H21" s="620"/>
      <c r="I21" s="620"/>
      <c r="J21" s="617"/>
    </row>
    <row r="22" spans="1:10">
      <c r="A22" s="625" t="s">
        <v>263</v>
      </c>
      <c r="B22" s="626" t="s">
        <v>801</v>
      </c>
      <c r="C22" s="631">
        <v>412.38</v>
      </c>
      <c r="D22" s="625" t="s">
        <v>140</v>
      </c>
      <c r="E22" s="620"/>
      <c r="F22" s="620"/>
      <c r="G22" s="620"/>
      <c r="H22" s="620"/>
      <c r="I22" s="620"/>
      <c r="J22" s="617"/>
    </row>
    <row r="23" spans="1:10">
      <c r="A23" s="620"/>
      <c r="B23" s="633" t="s">
        <v>141</v>
      </c>
      <c r="C23" s="631">
        <v>60</v>
      </c>
      <c r="D23" s="625" t="s">
        <v>142</v>
      </c>
      <c r="E23" s="620"/>
      <c r="F23" s="620"/>
      <c r="G23" s="620"/>
      <c r="H23" s="620"/>
      <c r="I23" s="620"/>
      <c r="J23" s="617"/>
    </row>
    <row r="24" spans="1:10">
      <c r="A24" s="620"/>
      <c r="B24" s="632" t="s">
        <v>143</v>
      </c>
      <c r="C24" s="631">
        <f>ROUND(C22/C23,2)</f>
        <v>6.87</v>
      </c>
      <c r="D24" s="629" t="s">
        <v>144</v>
      </c>
      <c r="E24" s="620"/>
      <c r="F24" s="620"/>
      <c r="G24" s="620"/>
      <c r="H24" s="620"/>
      <c r="I24" s="620"/>
      <c r="J24" s="617"/>
    </row>
    <row r="25" spans="1:10">
      <c r="A25" s="868" t="s">
        <v>145</v>
      </c>
      <c r="B25" s="868"/>
      <c r="C25" s="868"/>
      <c r="D25" s="868"/>
      <c r="E25" s="868"/>
      <c r="F25" s="868"/>
      <c r="G25" s="630"/>
      <c r="H25" s="620"/>
      <c r="I25" s="620"/>
      <c r="J25" s="617"/>
    </row>
    <row r="26" spans="1:10">
      <c r="A26" s="629" t="s">
        <v>120</v>
      </c>
      <c r="B26" s="629" t="s">
        <v>110</v>
      </c>
      <c r="C26" s="629" t="s">
        <v>146</v>
      </c>
      <c r="D26" s="629" t="s">
        <v>465</v>
      </c>
      <c r="E26" s="629" t="s">
        <v>147</v>
      </c>
      <c r="F26" s="629" t="s">
        <v>136</v>
      </c>
      <c r="G26" s="628"/>
      <c r="H26" s="620"/>
      <c r="I26" s="620"/>
      <c r="J26" s="617"/>
    </row>
    <row r="27" spans="1:10">
      <c r="A27" s="625" t="s">
        <v>111</v>
      </c>
      <c r="B27" s="626" t="s">
        <v>148</v>
      </c>
      <c r="C27" s="627" t="s">
        <v>49</v>
      </c>
      <c r="D27" s="624">
        <f>C12</f>
        <v>1032</v>
      </c>
      <c r="E27" s="622">
        <f>C24</f>
        <v>6.87</v>
      </c>
      <c r="F27" s="622">
        <f>E27*D27</f>
        <v>7089.84</v>
      </c>
      <c r="G27" s="621"/>
      <c r="H27" s="620"/>
      <c r="I27" s="620"/>
      <c r="J27" s="617"/>
    </row>
    <row r="28" spans="1:10">
      <c r="A28" s="625" t="s">
        <v>112</v>
      </c>
      <c r="B28" s="626" t="s">
        <v>149</v>
      </c>
      <c r="C28" s="625" t="s">
        <v>51</v>
      </c>
      <c r="D28" s="624">
        <v>1</v>
      </c>
      <c r="E28" s="622">
        <f>I18</f>
        <v>5754.3029999999999</v>
      </c>
      <c r="F28" s="622">
        <f>E28*D28</f>
        <v>5754.3029999999999</v>
      </c>
      <c r="G28" s="621"/>
      <c r="H28" s="620"/>
      <c r="I28" s="620"/>
      <c r="J28" s="617"/>
    </row>
    <row r="29" spans="1:10">
      <c r="A29" s="620"/>
      <c r="B29" s="867" t="s">
        <v>150</v>
      </c>
      <c r="C29" s="867"/>
      <c r="D29" s="867"/>
      <c r="E29" s="867"/>
      <c r="F29" s="623">
        <f>SUM(F27:F28)</f>
        <v>12844.143</v>
      </c>
      <c r="G29" s="621"/>
      <c r="H29" s="620"/>
      <c r="I29" s="620"/>
      <c r="J29" s="617"/>
    </row>
    <row r="30" spans="1:10">
      <c r="A30" s="620"/>
      <c r="B30" s="868" t="s">
        <v>789</v>
      </c>
      <c r="C30" s="868"/>
      <c r="D30" s="868"/>
      <c r="E30" s="868"/>
      <c r="F30" s="622">
        <f>F29*BDI</f>
        <v>2820.5738028000001</v>
      </c>
      <c r="G30" s="621"/>
      <c r="H30" s="620"/>
      <c r="I30" s="620"/>
      <c r="J30" s="617"/>
    </row>
    <row r="31" spans="1:10">
      <c r="A31" s="617"/>
      <c r="B31" s="868" t="s">
        <v>788</v>
      </c>
      <c r="C31" s="868"/>
      <c r="D31" s="868"/>
      <c r="E31" s="868"/>
      <c r="F31" s="619">
        <f>F29+F30</f>
        <v>15664.7168028</v>
      </c>
      <c r="G31" s="618"/>
      <c r="H31" s="617"/>
      <c r="I31" s="617"/>
      <c r="J31" s="617"/>
    </row>
  </sheetData>
  <mergeCells count="8">
    <mergeCell ref="A1:I1"/>
    <mergeCell ref="B29:E29"/>
    <mergeCell ref="B30:E30"/>
    <mergeCell ref="B31:E31"/>
    <mergeCell ref="A3:B3"/>
    <mergeCell ref="A25:F25"/>
    <mergeCell ref="A2:C2"/>
    <mergeCell ref="A20:D20"/>
  </mergeCells>
  <pageMargins left="0.51181102362204722" right="0.51181102362204722" top="1.3385826771653544" bottom="0.78740157480314965" header="0.31496062992125984" footer="0.31496062992125984"/>
  <pageSetup paperSize="9" scale="73" orientation="landscape" r:id="rId1"/>
  <headerFooter>
    <oddHeader>&amp;L&amp;G</oddHeader>
  </headerFooter>
  <legacyDrawingHF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8">
    <tabColor theme="3" tint="0.39997558519241921"/>
  </sheetPr>
  <dimension ref="A1:N248"/>
  <sheetViews>
    <sheetView view="pageBreakPreview" topLeftCell="A4" zoomScaleNormal="100" zoomScaleSheetLayoutView="100" zoomScalePageLayoutView="55" workbookViewId="0"/>
  </sheetViews>
  <sheetFormatPr defaultRowHeight="14.4"/>
  <cols>
    <col min="1" max="1" width="10.44140625" customWidth="1"/>
    <col min="2" max="2" width="14.88671875" customWidth="1"/>
    <col min="3" max="3" width="13.6640625" bestFit="1" customWidth="1"/>
    <col min="4" max="4" width="12.44140625" bestFit="1" customWidth="1"/>
    <col min="5" max="5" width="13.6640625" bestFit="1" customWidth="1"/>
    <col min="6" max="6" width="18.44140625" bestFit="1" customWidth="1"/>
    <col min="7" max="7" width="13.6640625" bestFit="1" customWidth="1"/>
    <col min="8" max="8" width="12.44140625" bestFit="1" customWidth="1"/>
    <col min="9" max="9" width="13.6640625" bestFit="1" customWidth="1"/>
  </cols>
  <sheetData>
    <row r="1" spans="1:9" s="85" customFormat="1" ht="13.8">
      <c r="A1" s="296" t="s">
        <v>370</v>
      </c>
      <c r="B1" s="297" t="s">
        <v>371</v>
      </c>
      <c r="C1" s="298"/>
      <c r="D1" s="298"/>
      <c r="E1" s="298"/>
      <c r="F1" s="298"/>
      <c r="G1" s="298"/>
      <c r="H1" s="298"/>
      <c r="I1" s="299"/>
    </row>
    <row r="2" spans="1:9" s="85" customFormat="1" ht="13.8">
      <c r="A2" s="305" t="s">
        <v>372</v>
      </c>
      <c r="B2" s="306" t="s">
        <v>373</v>
      </c>
      <c r="C2" s="307"/>
      <c r="D2" s="307"/>
      <c r="E2" s="307"/>
      <c r="F2" s="307"/>
      <c r="G2" s="307"/>
      <c r="H2" s="307"/>
      <c r="I2" s="308"/>
    </row>
    <row r="3" spans="1:9" s="309" customFormat="1" ht="28.5" customHeight="1">
      <c r="A3" s="889" t="s">
        <v>52</v>
      </c>
      <c r="B3" s="889"/>
      <c r="C3" s="889"/>
      <c r="D3" s="889"/>
      <c r="E3" s="889"/>
      <c r="F3" s="889"/>
      <c r="G3" s="889"/>
      <c r="H3" s="889"/>
      <c r="I3" s="889"/>
    </row>
    <row r="4" spans="1:9" s="309" customFormat="1" ht="18" customHeight="1">
      <c r="A4" s="890" t="s">
        <v>367</v>
      </c>
      <c r="B4" s="890"/>
      <c r="C4" s="890"/>
      <c r="D4" s="890"/>
      <c r="E4" s="890"/>
      <c r="F4" s="890"/>
      <c r="G4" s="890"/>
      <c r="H4" s="890"/>
      <c r="I4" s="890"/>
    </row>
    <row r="5" spans="1:9" s="309" customFormat="1" ht="15" customHeight="1">
      <c r="A5" s="890"/>
      <c r="B5" s="890"/>
      <c r="C5" s="890"/>
      <c r="D5" s="890"/>
      <c r="E5" s="890"/>
      <c r="F5" s="890"/>
      <c r="G5" s="890"/>
      <c r="H5" s="890"/>
      <c r="I5" s="890"/>
    </row>
    <row r="6" spans="1:9" ht="15.75" customHeight="1">
      <c r="A6" s="287" t="s">
        <v>155</v>
      </c>
      <c r="B6" s="288">
        <v>5.4349999999999996</v>
      </c>
      <c r="C6" s="289" t="s">
        <v>49</v>
      </c>
      <c r="D6" s="218"/>
      <c r="E6" s="218"/>
      <c r="F6" s="218"/>
      <c r="G6" s="218"/>
      <c r="H6" s="218"/>
      <c r="I6" s="310"/>
    </row>
    <row r="7" spans="1:9" ht="15.75" customHeight="1">
      <c r="A7" s="290" t="s">
        <v>207</v>
      </c>
      <c r="B7" s="291">
        <v>6</v>
      </c>
      <c r="C7" s="292" t="s">
        <v>50</v>
      </c>
      <c r="D7" s="218"/>
      <c r="E7" s="218"/>
      <c r="F7" s="218"/>
      <c r="G7" s="218"/>
      <c r="H7" s="218"/>
      <c r="I7" s="310"/>
    </row>
    <row r="8" spans="1:9" s="282" customFormat="1" ht="25.5" customHeight="1">
      <c r="A8" s="895"/>
      <c r="B8" s="896"/>
      <c r="C8" s="896"/>
      <c r="D8" s="897"/>
      <c r="E8" s="281" t="s">
        <v>4</v>
      </c>
      <c r="F8" s="281" t="s">
        <v>364</v>
      </c>
      <c r="G8" s="281" t="s">
        <v>366</v>
      </c>
      <c r="H8" s="281" t="s">
        <v>365</v>
      </c>
      <c r="I8" s="281" t="s">
        <v>7</v>
      </c>
    </row>
    <row r="9" spans="1:9" ht="22.5" customHeight="1">
      <c r="A9" s="892" t="s">
        <v>25</v>
      </c>
      <c r="B9" s="893"/>
      <c r="C9" s="893"/>
      <c r="D9" s="894"/>
      <c r="E9" s="283">
        <v>1</v>
      </c>
      <c r="F9" s="283"/>
      <c r="G9" s="283"/>
      <c r="H9" s="283"/>
      <c r="I9" s="283">
        <f>E9</f>
        <v>1</v>
      </c>
    </row>
    <row r="10" spans="1:9" ht="22.5" customHeight="1">
      <c r="A10" s="891" t="s">
        <v>363</v>
      </c>
      <c r="B10" s="891"/>
      <c r="C10" s="891"/>
      <c r="D10" s="891"/>
      <c r="E10" s="283">
        <v>1</v>
      </c>
      <c r="F10" s="283">
        <v>3.6</v>
      </c>
      <c r="G10" s="283">
        <v>1.8</v>
      </c>
      <c r="H10" s="283">
        <f>ROUND(G10*F10*E10,2)</f>
        <v>6.48</v>
      </c>
      <c r="I10" s="283">
        <f>H10</f>
        <v>6.48</v>
      </c>
    </row>
    <row r="11" spans="1:9" ht="22.5" customHeight="1">
      <c r="A11" s="892" t="s">
        <v>173</v>
      </c>
      <c r="B11" s="893"/>
      <c r="C11" s="893"/>
      <c r="D11" s="894"/>
      <c r="E11" s="283">
        <v>1</v>
      </c>
      <c r="F11" s="283"/>
      <c r="G11" s="283"/>
      <c r="H11" s="283"/>
      <c r="I11" s="283">
        <f>E11</f>
        <v>1</v>
      </c>
    </row>
    <row r="12" spans="1:9" ht="22.5" customHeight="1">
      <c r="A12" s="892" t="s">
        <v>319</v>
      </c>
      <c r="B12" s="893"/>
      <c r="C12" s="893"/>
      <c r="D12" s="894"/>
      <c r="E12" s="283">
        <v>4</v>
      </c>
      <c r="F12" s="283"/>
      <c r="G12" s="283"/>
      <c r="H12" s="283"/>
      <c r="I12" s="283">
        <f>E12</f>
        <v>4</v>
      </c>
    </row>
    <row r="13" spans="1:9" ht="15" customHeight="1">
      <c r="A13" s="311"/>
      <c r="B13" s="165"/>
      <c r="C13" s="164"/>
      <c r="D13" s="218"/>
      <c r="E13" s="218"/>
      <c r="F13" s="218"/>
      <c r="G13" s="218"/>
      <c r="H13" s="218"/>
      <c r="I13" s="310"/>
    </row>
    <row r="14" spans="1:9" ht="15" thickBot="1">
      <c r="A14" s="312" t="s">
        <v>53</v>
      </c>
      <c r="B14" s="30"/>
      <c r="C14" s="30"/>
      <c r="D14" s="30"/>
      <c r="E14" s="30"/>
      <c r="F14" s="30"/>
      <c r="G14" s="30"/>
      <c r="H14" s="30"/>
      <c r="I14" s="313"/>
    </row>
    <row r="15" spans="1:9" ht="15" thickTop="1">
      <c r="A15" s="314"/>
      <c r="B15" s="32" t="s">
        <v>161</v>
      </c>
      <c r="C15" s="32"/>
      <c r="D15" s="32"/>
      <c r="E15" s="32"/>
      <c r="F15" s="32"/>
      <c r="G15" s="32"/>
      <c r="H15" s="285"/>
      <c r="I15" s="286"/>
    </row>
    <row r="16" spans="1:9">
      <c r="A16" s="314"/>
      <c r="B16" s="32"/>
      <c r="C16" s="263" t="s">
        <v>54</v>
      </c>
      <c r="D16" s="263" t="s">
        <v>55</v>
      </c>
      <c r="E16" s="32"/>
      <c r="F16" s="263" t="s">
        <v>56</v>
      </c>
      <c r="G16" s="71" t="s">
        <v>59</v>
      </c>
      <c r="H16" s="285"/>
      <c r="I16" s="286"/>
    </row>
    <row r="17" spans="1:9">
      <c r="A17" s="315"/>
      <c r="B17" s="33"/>
      <c r="C17" s="34">
        <f>B6*1000</f>
        <v>5435</v>
      </c>
      <c r="D17" s="34">
        <f>B7+0.6</f>
        <v>6.6</v>
      </c>
      <c r="E17" s="32"/>
      <c r="F17" s="35">
        <f>ROUND(C17*D17,2)</f>
        <v>35871</v>
      </c>
      <c r="G17" s="72">
        <f>ROUND(F17/10000,2)</f>
        <v>3.59</v>
      </c>
      <c r="H17" s="285"/>
      <c r="I17" s="286"/>
    </row>
    <row r="18" spans="1:9" ht="15" thickBot="1">
      <c r="A18" s="312" t="s">
        <v>57</v>
      </c>
      <c r="B18" s="30"/>
      <c r="C18" s="30"/>
      <c r="D18" s="30"/>
      <c r="E18" s="30"/>
      <c r="F18" s="36"/>
      <c r="G18" s="30"/>
      <c r="H18" s="30"/>
      <c r="I18" s="313"/>
    </row>
    <row r="19" spans="1:9" ht="15" thickTop="1">
      <c r="A19" s="314"/>
      <c r="B19" s="32" t="s">
        <v>58</v>
      </c>
      <c r="C19" s="32"/>
      <c r="D19" s="32"/>
      <c r="E19" s="32"/>
      <c r="F19" s="37"/>
      <c r="G19" s="38"/>
      <c r="H19" s="38"/>
      <c r="I19" s="316"/>
    </row>
    <row r="20" spans="1:9">
      <c r="A20" s="314"/>
      <c r="B20" s="38"/>
      <c r="C20" s="263" t="s">
        <v>54</v>
      </c>
      <c r="D20" s="263" t="s">
        <v>55</v>
      </c>
      <c r="E20" s="38"/>
      <c r="F20" s="263" t="s">
        <v>56</v>
      </c>
      <c r="G20" s="71" t="s">
        <v>59</v>
      </c>
      <c r="H20" s="38"/>
      <c r="I20" s="316"/>
    </row>
    <row r="21" spans="1:9">
      <c r="A21" s="314"/>
      <c r="B21" s="32"/>
      <c r="C21" s="34">
        <f>ROUND(C17*1,2)</f>
        <v>5435</v>
      </c>
      <c r="D21" s="34">
        <v>2</v>
      </c>
      <c r="E21" s="32"/>
      <c r="F21" s="35">
        <f>ROUND(C21*D21,2)</f>
        <v>10870</v>
      </c>
      <c r="G21" s="72">
        <f>ROUND(F21/10000,2)</f>
        <v>1.0900000000000001</v>
      </c>
      <c r="H21" s="285"/>
      <c r="I21" s="286"/>
    </row>
    <row r="22" spans="1:9" ht="15" thickBot="1">
      <c r="A22" s="312" t="s">
        <v>65</v>
      </c>
      <c r="B22" s="30"/>
      <c r="C22" s="30"/>
      <c r="D22" s="30"/>
      <c r="E22" s="30"/>
      <c r="F22" s="30"/>
      <c r="G22" s="30"/>
      <c r="H22" s="30"/>
      <c r="I22" s="313"/>
    </row>
    <row r="23" spans="1:9" ht="15.6" thickTop="1" thickBot="1">
      <c r="A23" s="312" t="s">
        <v>172</v>
      </c>
      <c r="B23" s="30"/>
      <c r="C23" s="30"/>
      <c r="D23" s="30"/>
      <c r="E23" s="30"/>
      <c r="F23" s="36"/>
      <c r="G23" s="30"/>
      <c r="H23" s="30"/>
      <c r="I23" s="313"/>
    </row>
    <row r="24" spans="1:9" ht="15" thickTop="1">
      <c r="A24" s="314"/>
      <c r="B24" s="32"/>
      <c r="C24" s="32"/>
      <c r="D24" s="32"/>
      <c r="E24" s="32"/>
      <c r="F24" s="37"/>
      <c r="G24" s="38"/>
      <c r="H24" s="285"/>
      <c r="I24" s="286"/>
    </row>
    <row r="25" spans="1:9">
      <c r="A25" s="880" t="s">
        <v>164</v>
      </c>
      <c r="B25" s="881"/>
      <c r="C25" s="263" t="s">
        <v>55</v>
      </c>
      <c r="D25" s="263" t="s">
        <v>60</v>
      </c>
      <c r="E25" s="71" t="s">
        <v>208</v>
      </c>
      <c r="F25" s="263" t="s">
        <v>61</v>
      </c>
      <c r="G25" s="38"/>
      <c r="H25" s="285"/>
      <c r="I25" s="286"/>
    </row>
    <row r="26" spans="1:9">
      <c r="A26" s="882">
        <f>C17</f>
        <v>5435</v>
      </c>
      <c r="B26" s="883"/>
      <c r="C26" s="80">
        <f>(B7+D17)/2</f>
        <v>6.3</v>
      </c>
      <c r="D26" s="34">
        <v>0.2</v>
      </c>
      <c r="E26" s="34">
        <v>1.1499999999999999</v>
      </c>
      <c r="F26" s="35">
        <f>ROUND(A26*C26*D26*E26,2)</f>
        <v>7875.32</v>
      </c>
      <c r="G26" s="32"/>
      <c r="H26" s="285"/>
      <c r="I26" s="286"/>
    </row>
    <row r="27" spans="1:9" ht="15" hidden="1" thickBot="1">
      <c r="A27" s="312" t="s">
        <v>40</v>
      </c>
      <c r="B27" s="30"/>
      <c r="C27" s="30"/>
      <c r="D27" s="30"/>
      <c r="E27" s="30"/>
      <c r="F27" s="36"/>
      <c r="G27" s="30"/>
      <c r="H27" s="30"/>
      <c r="I27" s="313"/>
    </row>
    <row r="28" spans="1:9" hidden="1">
      <c r="A28" s="314"/>
      <c r="B28" s="32" t="s">
        <v>64</v>
      </c>
      <c r="C28" s="32"/>
      <c r="D28" s="32"/>
      <c r="E28" s="32"/>
      <c r="F28" s="37"/>
      <c r="G28" s="38"/>
      <c r="H28" s="285"/>
      <c r="I28" s="286"/>
    </row>
    <row r="29" spans="1:9" hidden="1">
      <c r="A29" s="314"/>
      <c r="B29" s="263" t="s">
        <v>62</v>
      </c>
      <c r="C29" s="263" t="s">
        <v>63</v>
      </c>
      <c r="D29" s="263" t="s">
        <v>55</v>
      </c>
      <c r="E29" s="38"/>
      <c r="F29" s="263" t="s">
        <v>56</v>
      </c>
      <c r="G29" s="38"/>
      <c r="H29" s="285"/>
      <c r="I29" s="286"/>
    </row>
    <row r="30" spans="1:9" hidden="1">
      <c r="A30" s="314"/>
      <c r="B30" s="262"/>
      <c r="C30" s="262">
        <v>80</v>
      </c>
      <c r="D30" s="34">
        <v>80</v>
      </c>
      <c r="E30" s="32"/>
      <c r="F30" s="35">
        <f>ROUND(B30*C30*D30,2)</f>
        <v>0</v>
      </c>
      <c r="G30" s="32"/>
      <c r="H30" s="285"/>
      <c r="I30" s="286"/>
    </row>
    <row r="31" spans="1:9" ht="12" customHeight="1">
      <c r="A31" s="315"/>
      <c r="B31" s="41"/>
      <c r="C31" s="32"/>
      <c r="D31" s="32"/>
      <c r="E31" s="32"/>
      <c r="F31" s="32"/>
      <c r="G31" s="32"/>
      <c r="H31" s="285"/>
      <c r="I31" s="286"/>
    </row>
    <row r="32" spans="1:9">
      <c r="A32" s="315"/>
      <c r="B32" s="32"/>
      <c r="C32" s="32"/>
      <c r="D32" s="42" t="s">
        <v>66</v>
      </c>
      <c r="E32" s="32"/>
      <c r="F32" s="32"/>
      <c r="G32" s="32"/>
      <c r="H32" s="285"/>
      <c r="I32" s="286"/>
    </row>
    <row r="33" spans="1:9">
      <c r="A33" s="315"/>
      <c r="B33" s="32"/>
      <c r="C33" s="32"/>
      <c r="D33" s="32"/>
      <c r="E33" s="32"/>
      <c r="F33" s="32"/>
      <c r="G33" s="32"/>
      <c r="H33" s="285"/>
      <c r="I33" s="286"/>
    </row>
    <row r="34" spans="1:9" ht="18" customHeight="1">
      <c r="A34" s="315"/>
      <c r="B34" s="32"/>
      <c r="C34" s="32"/>
      <c r="D34" s="32"/>
      <c r="E34" s="32"/>
      <c r="F34" s="32"/>
      <c r="G34" s="32"/>
      <c r="H34" s="285"/>
      <c r="I34" s="286"/>
    </row>
    <row r="35" spans="1:9" ht="17.25" customHeight="1">
      <c r="A35" s="315"/>
      <c r="B35" s="32"/>
      <c r="C35" s="32"/>
      <c r="D35" s="32"/>
      <c r="E35" s="32"/>
      <c r="F35" s="32"/>
      <c r="G35" s="32"/>
      <c r="H35" s="285"/>
      <c r="I35" s="286"/>
    </row>
    <row r="36" spans="1:9" ht="15" thickBot="1">
      <c r="A36" s="317" t="s">
        <v>169</v>
      </c>
      <c r="B36" s="30"/>
      <c r="C36" s="30"/>
      <c r="D36" s="30"/>
      <c r="E36" s="30"/>
      <c r="F36" s="30"/>
      <c r="G36" s="30"/>
      <c r="H36" s="30"/>
      <c r="I36" s="313"/>
    </row>
    <row r="37" spans="1:9" ht="15" thickTop="1">
      <c r="A37" s="315"/>
      <c r="B37" s="32"/>
      <c r="C37" s="32"/>
      <c r="D37" s="32"/>
      <c r="E37" s="32"/>
      <c r="F37" s="32"/>
      <c r="G37" s="32"/>
      <c r="H37" s="285"/>
      <c r="I37" s="286"/>
    </row>
    <row r="38" spans="1:9">
      <c r="A38" s="880" t="s">
        <v>164</v>
      </c>
      <c r="B38" s="881"/>
      <c r="C38" s="263" t="s">
        <v>55</v>
      </c>
      <c r="D38" s="77"/>
      <c r="E38" s="38"/>
      <c r="F38" s="263" t="s">
        <v>167</v>
      </c>
      <c r="G38" s="38"/>
      <c r="H38" s="285"/>
      <c r="I38" s="286"/>
    </row>
    <row r="39" spans="1:9">
      <c r="A39" s="882">
        <f>C17</f>
        <v>5435</v>
      </c>
      <c r="B39" s="883"/>
      <c r="C39" s="262">
        <f>B7</f>
        <v>6</v>
      </c>
      <c r="D39" s="78"/>
      <c r="E39" s="32"/>
      <c r="F39" s="35">
        <f>ROUND(A39*C39,2)</f>
        <v>32610</v>
      </c>
      <c r="G39" s="32"/>
      <c r="H39" s="285"/>
      <c r="I39" s="286"/>
    </row>
    <row r="40" spans="1:9">
      <c r="A40" s="315"/>
      <c r="B40" s="32"/>
      <c r="C40" s="32"/>
      <c r="D40" s="32"/>
      <c r="E40" s="32"/>
      <c r="F40" s="32"/>
      <c r="G40" s="32"/>
      <c r="H40" s="285"/>
      <c r="I40" s="286"/>
    </row>
    <row r="41" spans="1:9" hidden="1">
      <c r="A41" s="315"/>
      <c r="B41" s="263" t="s">
        <v>67</v>
      </c>
      <c r="C41" s="263" t="s">
        <v>68</v>
      </c>
      <c r="D41" s="263"/>
      <c r="E41" s="263" t="s">
        <v>69</v>
      </c>
      <c r="F41" s="263" t="s">
        <v>56</v>
      </c>
      <c r="G41" s="32"/>
      <c r="H41" s="285"/>
      <c r="I41" s="286"/>
    </row>
    <row r="42" spans="1:9" hidden="1">
      <c r="A42" s="318"/>
      <c r="B42" s="34"/>
      <c r="C42" s="34"/>
      <c r="D42" s="43">
        <f>ROUND((B42+C42)/2,2)</f>
        <v>0</v>
      </c>
      <c r="E42" s="34">
        <v>0.15</v>
      </c>
      <c r="F42" s="44">
        <f>ROUND(D42*E42,3)</f>
        <v>0</v>
      </c>
      <c r="G42" s="38"/>
      <c r="H42" s="38"/>
      <c r="I42" s="316"/>
    </row>
    <row r="43" spans="1:9" ht="27.6" hidden="1">
      <c r="A43" s="315"/>
      <c r="B43" s="68" t="s">
        <v>70</v>
      </c>
      <c r="C43" s="68" t="s">
        <v>71</v>
      </c>
      <c r="D43" s="263" t="s">
        <v>72</v>
      </c>
      <c r="E43" s="263" t="s">
        <v>61</v>
      </c>
      <c r="F43" s="68" t="s">
        <v>73</v>
      </c>
      <c r="G43" s="68" t="s">
        <v>74</v>
      </c>
      <c r="H43" s="285"/>
      <c r="I43" s="286"/>
    </row>
    <row r="44" spans="1:9" hidden="1">
      <c r="A44" s="319"/>
      <c r="B44" s="70">
        <v>0.9</v>
      </c>
      <c r="C44" s="34">
        <f>C17</f>
        <v>5435</v>
      </c>
      <c r="D44" s="45">
        <f>F42</f>
        <v>0</v>
      </c>
      <c r="E44" s="35">
        <f>ROUND(B44*C44*D44,3)</f>
        <v>0</v>
      </c>
      <c r="F44" s="40">
        <f>G58</f>
        <v>0</v>
      </c>
      <c r="G44" s="35">
        <f>SUM(E44:F44)</f>
        <v>0</v>
      </c>
      <c r="H44" s="285"/>
      <c r="I44" s="286"/>
    </row>
    <row r="45" spans="1:9" hidden="1">
      <c r="A45" s="319"/>
      <c r="B45" s="46"/>
      <c r="C45" s="39"/>
      <c r="D45" s="47"/>
      <c r="E45" s="40"/>
      <c r="F45" s="40"/>
      <c r="G45" s="40"/>
      <c r="H45" s="32"/>
      <c r="I45" s="320"/>
    </row>
    <row r="46" spans="1:9" hidden="1">
      <c r="A46" s="315" t="s">
        <v>75</v>
      </c>
      <c r="B46" s="285"/>
      <c r="C46" s="285"/>
      <c r="D46" s="285"/>
      <c r="E46" s="285"/>
      <c r="F46" s="285"/>
      <c r="G46" s="285"/>
      <c r="H46" s="285"/>
      <c r="I46" s="286"/>
    </row>
    <row r="47" spans="1:9" hidden="1">
      <c r="A47" s="321"/>
      <c r="B47" s="32" t="s">
        <v>76</v>
      </c>
      <c r="C47" s="285"/>
      <c r="D47" s="285"/>
      <c r="E47" s="285"/>
      <c r="F47" s="285"/>
      <c r="G47" s="285"/>
      <c r="H47" s="285"/>
      <c r="I47" s="286"/>
    </row>
    <row r="48" spans="1:9" hidden="1">
      <c r="A48" s="321"/>
      <c r="B48" s="32" t="s">
        <v>77</v>
      </c>
      <c r="C48" s="285"/>
      <c r="D48" s="285"/>
      <c r="E48" s="285"/>
      <c r="F48" s="285"/>
      <c r="G48" s="285"/>
      <c r="H48" s="285"/>
      <c r="I48" s="286"/>
    </row>
    <row r="49" spans="1:14" hidden="1">
      <c r="A49" s="321"/>
      <c r="B49" s="32" t="s">
        <v>78</v>
      </c>
      <c r="C49" s="285"/>
      <c r="D49" s="285"/>
      <c r="E49" s="285"/>
      <c r="F49" s="285"/>
      <c r="G49" s="285"/>
      <c r="H49" s="285"/>
      <c r="I49" s="286"/>
    </row>
    <row r="50" spans="1:14" hidden="1">
      <c r="A50" s="321"/>
      <c r="B50" s="32" t="s">
        <v>79</v>
      </c>
      <c r="C50" s="285"/>
      <c r="D50" s="285"/>
      <c r="E50" s="285"/>
      <c r="F50" s="285"/>
      <c r="G50" s="285"/>
      <c r="H50" s="285"/>
      <c r="I50" s="286"/>
    </row>
    <row r="51" spans="1:14" hidden="1">
      <c r="A51" s="884" t="s">
        <v>80</v>
      </c>
      <c r="B51" s="884" t="s">
        <v>81</v>
      </c>
      <c r="C51" s="884" t="s">
        <v>82</v>
      </c>
      <c r="D51" s="67" t="s">
        <v>83</v>
      </c>
      <c r="E51" s="67" t="s">
        <v>84</v>
      </c>
      <c r="F51" s="67" t="s">
        <v>85</v>
      </c>
      <c r="G51" s="67" t="s">
        <v>86</v>
      </c>
      <c r="H51" s="32"/>
      <c r="I51" s="320"/>
    </row>
    <row r="52" spans="1:14" hidden="1">
      <c r="A52" s="885"/>
      <c r="B52" s="885"/>
      <c r="C52" s="885"/>
      <c r="D52" s="67" t="s">
        <v>50</v>
      </c>
      <c r="E52" s="67" t="s">
        <v>50</v>
      </c>
      <c r="F52" s="67" t="s">
        <v>50</v>
      </c>
      <c r="G52" s="67" t="s">
        <v>34</v>
      </c>
      <c r="H52" s="32"/>
      <c r="I52" s="320"/>
    </row>
    <row r="53" spans="1:14" hidden="1">
      <c r="A53" s="48"/>
      <c r="B53" s="49"/>
      <c r="C53" s="50"/>
      <c r="D53" s="51"/>
      <c r="E53" s="51"/>
      <c r="F53" s="52">
        <f>1.5*B53*0.01</f>
        <v>0</v>
      </c>
      <c r="G53" s="53">
        <f>ROUND((D53/2*E53*F53)+(F53*F53*E53),2)</f>
        <v>0</v>
      </c>
      <c r="H53" s="285"/>
      <c r="I53" s="286"/>
    </row>
    <row r="54" spans="1:14" hidden="1">
      <c r="A54" s="48"/>
      <c r="B54" s="49"/>
      <c r="C54" s="50"/>
      <c r="D54" s="51"/>
      <c r="E54" s="51"/>
      <c r="F54" s="52">
        <f>1.5*B54*0.01</f>
        <v>0</v>
      </c>
      <c r="G54" s="53">
        <f>ROUND((D54*E54*F54/2)+(F54*F54*E54),2)</f>
        <v>0</v>
      </c>
      <c r="H54" s="285"/>
      <c r="I54" s="286"/>
    </row>
    <row r="55" spans="1:14" hidden="1">
      <c r="A55" s="48"/>
      <c r="B55" s="49"/>
      <c r="C55" s="50"/>
      <c r="D55" s="51"/>
      <c r="E55" s="51"/>
      <c r="F55" s="52">
        <f>1.5*B55*0.01</f>
        <v>0</v>
      </c>
      <c r="G55" s="53">
        <f>ROUND((D55*E55*F55/2)+(F55*F55*E55),2)</f>
        <v>0</v>
      </c>
      <c r="H55" s="285"/>
      <c r="I55" s="286"/>
    </row>
    <row r="56" spans="1:14" hidden="1">
      <c r="A56" s="48"/>
      <c r="B56" s="49"/>
      <c r="C56" s="50"/>
      <c r="D56" s="51"/>
      <c r="E56" s="51"/>
      <c r="F56" s="52">
        <f>1.5*B56*0.01</f>
        <v>0</v>
      </c>
      <c r="G56" s="53">
        <f>ROUND((D56*E56*F56/2)+(F56*F56*E56),2)</f>
        <v>0</v>
      </c>
      <c r="H56" s="285"/>
      <c r="I56" s="286"/>
    </row>
    <row r="57" spans="1:14" hidden="1">
      <c r="A57" s="48"/>
      <c r="B57" s="49"/>
      <c r="C57" s="50"/>
      <c r="D57" s="51"/>
      <c r="E57" s="51"/>
      <c r="F57" s="52">
        <f>1.5*B57*0.01</f>
        <v>0</v>
      </c>
      <c r="G57" s="53">
        <f>ROUND((D57*E57*F57/2)+(F57*F57*E57),2)</f>
        <v>0</v>
      </c>
      <c r="H57" s="285"/>
      <c r="I57" s="286"/>
    </row>
    <row r="58" spans="1:14" hidden="1">
      <c r="A58" s="54"/>
      <c r="B58" s="55"/>
      <c r="C58" s="55"/>
      <c r="D58" s="56"/>
      <c r="E58" s="57"/>
      <c r="F58" s="57"/>
      <c r="G58" s="57">
        <f>SUM(G53:G57)</f>
        <v>0</v>
      </c>
      <c r="H58" s="32"/>
      <c r="I58" s="320"/>
    </row>
    <row r="59" spans="1:14" ht="15" thickBot="1">
      <c r="A59" s="312" t="s">
        <v>87</v>
      </c>
      <c r="B59" s="30"/>
      <c r="C59" s="30"/>
      <c r="D59" s="30"/>
      <c r="E59" s="30"/>
      <c r="F59" s="30"/>
      <c r="G59" s="30"/>
      <c r="H59" s="30"/>
      <c r="I59" s="313"/>
    </row>
    <row r="60" spans="1:14" ht="15" thickTop="1">
      <c r="A60" s="315"/>
      <c r="B60" s="58" t="s">
        <v>249</v>
      </c>
      <c r="C60" s="32" t="s">
        <v>250</v>
      </c>
      <c r="D60" s="32" t="s">
        <v>242</v>
      </c>
      <c r="E60" s="32"/>
      <c r="F60" s="32"/>
      <c r="G60" s="32"/>
      <c r="H60" s="285"/>
      <c r="I60" s="286"/>
    </row>
    <row r="61" spans="1:14">
      <c r="A61" s="315"/>
      <c r="B61" s="263" t="s">
        <v>88</v>
      </c>
      <c r="C61" s="263" t="s">
        <v>89</v>
      </c>
      <c r="D61" s="263" t="s">
        <v>90</v>
      </c>
      <c r="E61" s="31"/>
      <c r="F61" s="263" t="s">
        <v>91</v>
      </c>
      <c r="G61" s="32"/>
      <c r="H61" s="32"/>
      <c r="I61" s="320"/>
    </row>
    <row r="62" spans="1:14">
      <c r="A62" s="318"/>
      <c r="B62" s="43">
        <f>F26</f>
        <v>7875.32</v>
      </c>
      <c r="C62" s="34">
        <v>1.5</v>
      </c>
      <c r="D62" s="43">
        <f>G69</f>
        <v>2.75</v>
      </c>
      <c r="E62" s="32"/>
      <c r="F62" s="35">
        <f>ROUND(B62*C62*D62,2)</f>
        <v>32485.7</v>
      </c>
      <c r="G62" s="38"/>
      <c r="H62" s="285"/>
      <c r="I62" s="286"/>
    </row>
    <row r="63" spans="1:14">
      <c r="A63" s="318"/>
      <c r="B63" s="43"/>
      <c r="C63" s="43"/>
      <c r="D63" s="59"/>
      <c r="E63" s="32"/>
      <c r="F63" s="35"/>
      <c r="G63" s="38"/>
      <c r="H63" s="285"/>
      <c r="I63" s="286"/>
    </row>
    <row r="64" spans="1:14" ht="16.2">
      <c r="A64" s="887" t="s">
        <v>92</v>
      </c>
      <c r="B64" s="887"/>
      <c r="C64" s="887"/>
      <c r="D64" s="887"/>
      <c r="E64" s="887"/>
      <c r="F64" s="887"/>
      <c r="G64" s="887"/>
      <c r="H64" s="887"/>
      <c r="I64" s="887"/>
      <c r="N64">
        <f>B62*C62</f>
        <v>11812.98</v>
      </c>
    </row>
    <row r="65" spans="1:11">
      <c r="A65" s="876" t="s">
        <v>93</v>
      </c>
      <c r="B65" s="876"/>
      <c r="C65" s="284">
        <f>B6</f>
        <v>5.4349999999999996</v>
      </c>
      <c r="D65" s="32"/>
      <c r="E65" s="32"/>
      <c r="F65" s="32"/>
      <c r="G65" s="32"/>
      <c r="H65" s="285"/>
      <c r="I65" s="286"/>
    </row>
    <row r="66" spans="1:11" ht="27.6">
      <c r="A66" s="60" t="s">
        <v>94</v>
      </c>
      <c r="B66" s="60" t="s">
        <v>95</v>
      </c>
      <c r="C66" s="60" t="s">
        <v>96</v>
      </c>
      <c r="D66" s="60" t="s">
        <v>97</v>
      </c>
      <c r="E66" s="60" t="s">
        <v>98</v>
      </c>
      <c r="F66" s="60" t="s">
        <v>99</v>
      </c>
      <c r="G66" s="60" t="s">
        <v>100</v>
      </c>
      <c r="H66" s="67" t="s">
        <v>101</v>
      </c>
      <c r="I66" s="60" t="s">
        <v>102</v>
      </c>
      <c r="K66" s="171" t="s">
        <v>211</v>
      </c>
    </row>
    <row r="67" spans="1:11">
      <c r="A67" s="61" t="s">
        <v>103</v>
      </c>
      <c r="B67" s="50">
        <v>2.73</v>
      </c>
      <c r="C67" s="51">
        <f>-B67</f>
        <v>-2.73</v>
      </c>
      <c r="D67" s="51">
        <f>C67+C65</f>
        <v>2.7049999999999996</v>
      </c>
      <c r="E67" s="51">
        <f>ABS(B67-C67)</f>
        <v>5.46</v>
      </c>
      <c r="F67" s="51">
        <f>ABS(D67-B67)</f>
        <v>2.5000000000000355E-2</v>
      </c>
      <c r="G67" s="62">
        <f>ROUND((E67*E67+F67*F67)/(2*(E67+F67))+H67,2)</f>
        <v>2.75</v>
      </c>
      <c r="H67" s="63">
        <v>3.005E-2</v>
      </c>
      <c r="I67" s="63">
        <f>ABS(D67-C67)</f>
        <v>5.4349999999999996</v>
      </c>
      <c r="K67" s="170">
        <f>G67*I67</f>
        <v>14.946249999999999</v>
      </c>
    </row>
    <row r="68" spans="1:11">
      <c r="A68" s="55"/>
      <c r="B68" s="64"/>
      <c r="C68" s="65"/>
      <c r="D68" s="65"/>
      <c r="E68" s="65"/>
      <c r="F68" s="65"/>
      <c r="G68" s="62"/>
      <c r="H68" s="66" t="s">
        <v>104</v>
      </c>
      <c r="I68" s="66">
        <f>SUM(I67:I67)</f>
        <v>5.4349999999999996</v>
      </c>
      <c r="K68" s="170">
        <f>SUM(K67:K67)</f>
        <v>14.946249999999999</v>
      </c>
    </row>
    <row r="69" spans="1:11" ht="41.4">
      <c r="A69" s="67" t="s">
        <v>105</v>
      </c>
      <c r="B69" s="61">
        <v>3</v>
      </c>
      <c r="C69" s="55"/>
      <c r="D69" s="56" t="s">
        <v>106</v>
      </c>
      <c r="E69" s="56"/>
      <c r="F69" s="56"/>
      <c r="G69" s="69">
        <f>K68/I68</f>
        <v>2.75</v>
      </c>
      <c r="H69" s="60"/>
      <c r="I69" s="57"/>
      <c r="K69">
        <f>K68/I68</f>
        <v>2.75</v>
      </c>
    </row>
    <row r="70" spans="1:11">
      <c r="A70" s="315"/>
      <c r="B70" s="32"/>
      <c r="C70" s="32"/>
      <c r="D70" s="32"/>
      <c r="E70" s="32"/>
      <c r="F70" s="32"/>
      <c r="G70" s="32"/>
      <c r="H70" s="285"/>
      <c r="I70" s="286"/>
    </row>
    <row r="71" spans="1:11" ht="15" thickBot="1">
      <c r="A71" s="312" t="s">
        <v>107</v>
      </c>
      <c r="B71" s="30"/>
      <c r="C71" s="30"/>
      <c r="D71" s="30"/>
      <c r="E71" s="30"/>
      <c r="F71" s="30"/>
      <c r="G71" s="30"/>
      <c r="H71" s="30"/>
      <c r="I71" s="313"/>
    </row>
    <row r="72" spans="1:11" ht="15" thickTop="1">
      <c r="A72" s="315"/>
      <c r="B72" s="58"/>
      <c r="C72" s="32"/>
      <c r="D72" s="32"/>
      <c r="E72" s="32"/>
      <c r="F72" s="32"/>
      <c r="G72" s="32"/>
      <c r="H72" s="285"/>
      <c r="I72" s="286"/>
    </row>
    <row r="73" spans="1:11">
      <c r="A73" s="315"/>
      <c r="B73" s="263" t="s">
        <v>88</v>
      </c>
      <c r="C73" s="68" t="s">
        <v>168</v>
      </c>
      <c r="D73" s="263" t="s">
        <v>90</v>
      </c>
      <c r="E73" s="32"/>
      <c r="F73" s="263" t="s">
        <v>91</v>
      </c>
      <c r="G73" s="32"/>
      <c r="H73" s="285"/>
      <c r="I73" s="286"/>
    </row>
    <row r="74" spans="1:11">
      <c r="A74" s="315"/>
      <c r="B74" s="43">
        <f>F26</f>
        <v>7875.32</v>
      </c>
      <c r="C74" s="34">
        <v>0.16</v>
      </c>
      <c r="D74" s="180" t="str">
        <f>IF(G81&lt;5,"0",G81-5)</f>
        <v>0</v>
      </c>
      <c r="E74" s="79"/>
      <c r="F74" s="184">
        <f>ROUND(B74*C74*D74,2)</f>
        <v>0</v>
      </c>
      <c r="G74" s="32"/>
      <c r="H74" s="285"/>
      <c r="I74" s="286"/>
    </row>
    <row r="75" spans="1:11">
      <c r="A75" s="315"/>
      <c r="B75" s="32"/>
      <c r="C75" s="32"/>
      <c r="D75" s="32"/>
      <c r="E75" s="32"/>
      <c r="F75" s="32"/>
      <c r="G75" s="32"/>
      <c r="H75" s="285"/>
      <c r="I75" s="286"/>
    </row>
    <row r="76" spans="1:11" ht="16.2">
      <c r="A76" s="873" t="s">
        <v>108</v>
      </c>
      <c r="B76" s="874"/>
      <c r="C76" s="874"/>
      <c r="D76" s="874"/>
      <c r="E76" s="874"/>
      <c r="F76" s="874"/>
      <c r="G76" s="874"/>
      <c r="H76" s="874"/>
      <c r="I76" s="875"/>
    </row>
    <row r="77" spans="1:11">
      <c r="A77" s="876" t="s">
        <v>93</v>
      </c>
      <c r="B77" s="876"/>
      <c r="C77" s="284">
        <f>B6</f>
        <v>5.4349999999999996</v>
      </c>
      <c r="D77" s="32"/>
      <c r="E77" s="32"/>
      <c r="F77" s="32"/>
      <c r="G77" s="32"/>
      <c r="H77" s="285"/>
      <c r="I77" s="286"/>
    </row>
    <row r="78" spans="1:11" ht="27.6">
      <c r="A78" s="60" t="s">
        <v>94</v>
      </c>
      <c r="B78" s="60" t="s">
        <v>95</v>
      </c>
      <c r="C78" s="60" t="s">
        <v>96</v>
      </c>
      <c r="D78" s="60" t="s">
        <v>97</v>
      </c>
      <c r="E78" s="60" t="s">
        <v>98</v>
      </c>
      <c r="F78" s="60" t="s">
        <v>99</v>
      </c>
      <c r="G78" s="60" t="s">
        <v>100</v>
      </c>
      <c r="H78" s="67" t="s">
        <v>101</v>
      </c>
      <c r="I78" s="60" t="s">
        <v>102</v>
      </c>
      <c r="K78" s="171" t="s">
        <v>211</v>
      </c>
    </row>
    <row r="79" spans="1:11">
      <c r="A79" s="61" t="s">
        <v>210</v>
      </c>
      <c r="B79" s="50">
        <v>0</v>
      </c>
      <c r="C79" s="51">
        <f>-B79</f>
        <v>0</v>
      </c>
      <c r="D79" s="51">
        <f>C79+C77</f>
        <v>5.4349999999999996</v>
      </c>
      <c r="E79" s="51">
        <f>ABS(B79-C79)</f>
        <v>0</v>
      </c>
      <c r="F79" s="51">
        <f>ABS(D79-B79)</f>
        <v>5.4349999999999996</v>
      </c>
      <c r="G79" s="62">
        <f>ROUND((E79*E79+F79*F79)/(2*(E79+F79))+H79,2)</f>
        <v>2.95</v>
      </c>
      <c r="H79" s="295">
        <v>0.23</v>
      </c>
      <c r="I79" s="63">
        <f>ABS(D79-C79)</f>
        <v>5.4349999999999996</v>
      </c>
      <c r="K79" s="170">
        <f>G79*I79</f>
        <v>16.033249999999999</v>
      </c>
    </row>
    <row r="80" spans="1:11">
      <c r="A80" s="55"/>
      <c r="B80" s="64"/>
      <c r="C80" s="65"/>
      <c r="D80" s="65"/>
      <c r="E80" s="65"/>
      <c r="F80" s="65"/>
      <c r="G80" s="62"/>
      <c r="H80" s="66" t="s">
        <v>104</v>
      </c>
      <c r="I80" s="66">
        <f>SUM(I79:I79)</f>
        <v>5.4349999999999996</v>
      </c>
    </row>
    <row r="81" spans="1:11" ht="41.4">
      <c r="A81" s="67" t="s">
        <v>105</v>
      </c>
      <c r="B81" s="61">
        <v>1</v>
      </c>
      <c r="C81" s="55"/>
      <c r="D81" s="56" t="s">
        <v>106</v>
      </c>
      <c r="E81" s="56"/>
      <c r="F81" s="56"/>
      <c r="G81" s="69">
        <f>K81/I80</f>
        <v>2.95</v>
      </c>
      <c r="H81" s="60"/>
      <c r="I81" s="57"/>
      <c r="K81" s="170">
        <f>SUM(K79:K79)</f>
        <v>16.033249999999999</v>
      </c>
    </row>
    <row r="82" spans="1:11">
      <c r="A82" s="60"/>
      <c r="B82" s="877" t="s">
        <v>109</v>
      </c>
      <c r="C82" s="878"/>
      <c r="D82" s="879"/>
      <c r="E82" s="261"/>
      <c r="F82" s="261"/>
      <c r="G82" s="62">
        <v>0.5</v>
      </c>
      <c r="H82" s="172" t="s">
        <v>212</v>
      </c>
      <c r="I82" s="181" t="str">
        <f>IF(G81&lt;5,"0",G81-5)</f>
        <v>0</v>
      </c>
    </row>
    <row r="83" spans="1:11">
      <c r="A83" s="322" t="s">
        <v>152</v>
      </c>
      <c r="I83" s="323"/>
    </row>
    <row r="84" spans="1:11">
      <c r="A84" s="324"/>
      <c r="I84" s="323"/>
    </row>
    <row r="85" spans="1:11">
      <c r="A85" s="322" t="s">
        <v>153</v>
      </c>
      <c r="I85" s="323"/>
    </row>
    <row r="86" spans="1:11">
      <c r="A86" s="322" t="s">
        <v>154</v>
      </c>
      <c r="I86" s="323"/>
    </row>
    <row r="87" spans="1:11">
      <c r="A87" s="324"/>
      <c r="I87" s="323"/>
    </row>
    <row r="88" spans="1:11">
      <c r="A88" s="325"/>
      <c r="B88" s="198"/>
      <c r="C88" s="198"/>
      <c r="D88" s="198"/>
      <c r="E88" s="198"/>
      <c r="F88" s="198"/>
      <c r="G88" s="198"/>
      <c r="H88" s="198"/>
      <c r="I88" s="326"/>
    </row>
    <row r="90" spans="1:11" ht="18" customHeight="1">
      <c r="A90" s="888" t="s">
        <v>368</v>
      </c>
      <c r="B90" s="888"/>
      <c r="C90" s="888"/>
      <c r="D90" s="888"/>
      <c r="E90" s="888"/>
      <c r="F90" s="888"/>
      <c r="G90" s="888"/>
      <c r="H90" s="888"/>
      <c r="I90" s="888"/>
    </row>
    <row r="91" spans="1:11" ht="15" customHeight="1">
      <c r="A91" s="888"/>
      <c r="B91" s="888"/>
      <c r="C91" s="888"/>
      <c r="D91" s="888"/>
      <c r="E91" s="888"/>
      <c r="F91" s="888"/>
      <c r="G91" s="888"/>
      <c r="H91" s="888"/>
      <c r="I91" s="888"/>
    </row>
    <row r="92" spans="1:11" ht="18" customHeight="1">
      <c r="A92" s="287" t="s">
        <v>155</v>
      </c>
      <c r="B92" s="288">
        <v>8.7260000000000009</v>
      </c>
      <c r="C92" s="289" t="s">
        <v>49</v>
      </c>
      <c r="D92" s="218"/>
      <c r="E92" s="218"/>
      <c r="F92" s="218"/>
      <c r="G92" s="218"/>
      <c r="H92" s="218"/>
      <c r="I92" s="310"/>
    </row>
    <row r="93" spans="1:11" ht="15" customHeight="1">
      <c r="A93" s="290" t="s">
        <v>207</v>
      </c>
      <c r="B93" s="291">
        <v>6</v>
      </c>
      <c r="C93" s="292" t="s">
        <v>50</v>
      </c>
      <c r="D93" s="218"/>
      <c r="E93" s="218"/>
      <c r="F93" s="218"/>
      <c r="G93" s="218"/>
      <c r="H93" s="218"/>
      <c r="I93" s="310"/>
    </row>
    <row r="94" spans="1:11" ht="15" thickBot="1">
      <c r="A94" s="312" t="s">
        <v>53</v>
      </c>
      <c r="B94" s="30"/>
      <c r="C94" s="30"/>
      <c r="D94" s="30"/>
      <c r="E94" s="30"/>
      <c r="F94" s="30"/>
      <c r="G94" s="30"/>
      <c r="H94" s="30"/>
      <c r="I94" s="313"/>
    </row>
    <row r="95" spans="1:11" ht="15" thickTop="1">
      <c r="A95" s="314"/>
      <c r="B95" s="32" t="s">
        <v>161</v>
      </c>
      <c r="C95" s="32"/>
      <c r="D95" s="32"/>
      <c r="E95" s="32"/>
      <c r="F95" s="32"/>
      <c r="G95" s="32"/>
      <c r="H95" s="285"/>
      <c r="I95" s="286"/>
    </row>
    <row r="96" spans="1:11">
      <c r="A96" s="314"/>
      <c r="B96" s="32"/>
      <c r="C96" s="263" t="s">
        <v>54</v>
      </c>
      <c r="D96" s="263" t="s">
        <v>55</v>
      </c>
      <c r="E96" s="32"/>
      <c r="F96" s="263" t="s">
        <v>56</v>
      </c>
      <c r="G96" s="71" t="s">
        <v>59</v>
      </c>
      <c r="H96" s="285"/>
      <c r="I96" s="286"/>
    </row>
    <row r="97" spans="1:9">
      <c r="A97" s="315"/>
      <c r="B97" s="33"/>
      <c r="C97" s="34">
        <f>B92*1000</f>
        <v>8726</v>
      </c>
      <c r="D97" s="34">
        <f>B93+0.6</f>
        <v>6.6</v>
      </c>
      <c r="E97" s="32"/>
      <c r="F97" s="35">
        <f>ROUND(C97*D97,2)</f>
        <v>57591.6</v>
      </c>
      <c r="G97" s="72">
        <f>ROUND(F97/10000,2)</f>
        <v>5.76</v>
      </c>
      <c r="H97" s="285"/>
      <c r="I97" s="286"/>
    </row>
    <row r="98" spans="1:9" ht="15" thickBot="1">
      <c r="A98" s="312" t="s">
        <v>57</v>
      </c>
      <c r="B98" s="30"/>
      <c r="C98" s="30"/>
      <c r="D98" s="30"/>
      <c r="E98" s="30"/>
      <c r="F98" s="36"/>
      <c r="G98" s="30"/>
      <c r="H98" s="30"/>
      <c r="I98" s="313"/>
    </row>
    <row r="99" spans="1:9" ht="15" thickTop="1">
      <c r="A99" s="314"/>
      <c r="B99" s="32" t="s">
        <v>58</v>
      </c>
      <c r="C99" s="32"/>
      <c r="D99" s="32"/>
      <c r="E99" s="32"/>
      <c r="F99" s="37"/>
      <c r="G99" s="38"/>
      <c r="H99" s="38"/>
      <c r="I99" s="316"/>
    </row>
    <row r="100" spans="1:9">
      <c r="A100" s="314"/>
      <c r="B100" s="38"/>
      <c r="C100" s="263" t="s">
        <v>54</v>
      </c>
      <c r="D100" s="263" t="s">
        <v>55</v>
      </c>
      <c r="E100" s="38"/>
      <c r="F100" s="263" t="s">
        <v>56</v>
      </c>
      <c r="G100" s="71" t="s">
        <v>59</v>
      </c>
      <c r="H100" s="38"/>
      <c r="I100" s="316"/>
    </row>
    <row r="101" spans="1:9">
      <c r="A101" s="314"/>
      <c r="B101" s="32"/>
      <c r="C101" s="34">
        <f>ROUND(C97*1,2)</f>
        <v>8726</v>
      </c>
      <c r="D101" s="34">
        <v>2</v>
      </c>
      <c r="E101" s="32"/>
      <c r="F101" s="35">
        <f>ROUND(C101*D101,2)</f>
        <v>17452</v>
      </c>
      <c r="G101" s="72">
        <f>ROUND(F101/10000,2)</f>
        <v>1.75</v>
      </c>
      <c r="H101" s="285"/>
      <c r="I101" s="286"/>
    </row>
    <row r="102" spans="1:9" ht="15" thickBot="1">
      <c r="A102" s="312" t="s">
        <v>65</v>
      </c>
      <c r="B102" s="30"/>
      <c r="C102" s="30"/>
      <c r="D102" s="30"/>
      <c r="E102" s="30"/>
      <c r="F102" s="30"/>
      <c r="G102" s="30"/>
      <c r="H102" s="30"/>
      <c r="I102" s="313"/>
    </row>
    <row r="103" spans="1:9" ht="15.6" thickTop="1" thickBot="1">
      <c r="A103" s="312" t="s">
        <v>172</v>
      </c>
      <c r="B103" s="30"/>
      <c r="C103" s="30"/>
      <c r="D103" s="30"/>
      <c r="E103" s="30"/>
      <c r="F103" s="36"/>
      <c r="G103" s="30"/>
      <c r="H103" s="30"/>
      <c r="I103" s="313"/>
    </row>
    <row r="104" spans="1:9" ht="15" thickTop="1">
      <c r="A104" s="314"/>
      <c r="B104" s="32"/>
      <c r="C104" s="32"/>
      <c r="D104" s="32"/>
      <c r="E104" s="32"/>
      <c r="F104" s="37"/>
      <c r="G104" s="38"/>
      <c r="H104" s="285"/>
      <c r="I104" s="286"/>
    </row>
    <row r="105" spans="1:9">
      <c r="A105" s="880" t="s">
        <v>164</v>
      </c>
      <c r="B105" s="881"/>
      <c r="C105" s="263" t="s">
        <v>55</v>
      </c>
      <c r="D105" s="263" t="s">
        <v>60</v>
      </c>
      <c r="E105" s="71" t="s">
        <v>208</v>
      </c>
      <c r="F105" s="263" t="s">
        <v>61</v>
      </c>
      <c r="G105" s="38"/>
      <c r="H105" s="285"/>
      <c r="I105" s="286"/>
    </row>
    <row r="106" spans="1:9">
      <c r="A106" s="882">
        <f>C97</f>
        <v>8726</v>
      </c>
      <c r="B106" s="883"/>
      <c r="C106" s="80">
        <f>(B93+D97)/2</f>
        <v>6.3</v>
      </c>
      <c r="D106" s="34">
        <v>0.2</v>
      </c>
      <c r="E106" s="34">
        <v>1.1499999999999999</v>
      </c>
      <c r="F106" s="35">
        <f>ROUND(A106*C106*D106*E106,2)</f>
        <v>12643.97</v>
      </c>
      <c r="G106" s="32"/>
      <c r="H106" s="285"/>
      <c r="I106" s="286"/>
    </row>
    <row r="107" spans="1:9" ht="15" hidden="1" thickBot="1">
      <c r="A107" s="312" t="s">
        <v>40</v>
      </c>
      <c r="B107" s="30"/>
      <c r="C107" s="30"/>
      <c r="D107" s="30"/>
      <c r="E107" s="30"/>
      <c r="F107" s="36"/>
      <c r="G107" s="30"/>
      <c r="H107" s="30"/>
      <c r="I107" s="313"/>
    </row>
    <row r="108" spans="1:9" hidden="1">
      <c r="A108" s="314"/>
      <c r="B108" s="32" t="s">
        <v>64</v>
      </c>
      <c r="C108" s="32"/>
      <c r="D108" s="32"/>
      <c r="E108" s="32"/>
      <c r="F108" s="37"/>
      <c r="G108" s="38"/>
      <c r="H108" s="285"/>
      <c r="I108" s="286"/>
    </row>
    <row r="109" spans="1:9" hidden="1">
      <c r="A109" s="314"/>
      <c r="B109" s="263" t="s">
        <v>62</v>
      </c>
      <c r="C109" s="263" t="s">
        <v>63</v>
      </c>
      <c r="D109" s="263" t="s">
        <v>55</v>
      </c>
      <c r="E109" s="38"/>
      <c r="F109" s="263" t="s">
        <v>56</v>
      </c>
      <c r="G109" s="38"/>
      <c r="H109" s="285"/>
      <c r="I109" s="286"/>
    </row>
    <row r="110" spans="1:9" hidden="1">
      <c r="A110" s="314"/>
      <c r="B110" s="262"/>
      <c r="C110" s="262">
        <v>80</v>
      </c>
      <c r="D110" s="34">
        <v>80</v>
      </c>
      <c r="E110" s="32"/>
      <c r="F110" s="35">
        <f>ROUND(B110*C110*D110,2)</f>
        <v>0</v>
      </c>
      <c r="G110" s="32"/>
      <c r="H110" s="285"/>
      <c r="I110" s="286"/>
    </row>
    <row r="111" spans="1:9" ht="12" customHeight="1">
      <c r="A111" s="315"/>
      <c r="B111" s="41"/>
      <c r="C111" s="32"/>
      <c r="D111" s="32"/>
      <c r="E111" s="32"/>
      <c r="F111" s="32"/>
      <c r="G111" s="32"/>
      <c r="H111" s="285"/>
      <c r="I111" s="286"/>
    </row>
    <row r="112" spans="1:9">
      <c r="A112" s="315"/>
      <c r="B112" s="32"/>
      <c r="C112" s="32"/>
      <c r="D112" s="42" t="s">
        <v>66</v>
      </c>
      <c r="E112" s="32"/>
      <c r="F112" s="32"/>
      <c r="G112" s="32"/>
      <c r="H112" s="285"/>
      <c r="I112" s="286"/>
    </row>
    <row r="113" spans="1:9">
      <c r="A113" s="315"/>
      <c r="B113" s="32"/>
      <c r="C113" s="32"/>
      <c r="D113" s="32"/>
      <c r="E113" s="32"/>
      <c r="F113" s="32"/>
      <c r="G113" s="32"/>
      <c r="H113" s="285"/>
      <c r="I113" s="286"/>
    </row>
    <row r="114" spans="1:9" ht="18" customHeight="1">
      <c r="A114" s="315"/>
      <c r="B114" s="32"/>
      <c r="C114" s="32"/>
      <c r="D114" s="32"/>
      <c r="E114" s="32"/>
      <c r="F114" s="32"/>
      <c r="G114" s="32"/>
      <c r="H114" s="285"/>
      <c r="I114" s="286"/>
    </row>
    <row r="115" spans="1:9" ht="17.25" customHeight="1">
      <c r="A115" s="315"/>
      <c r="B115" s="32"/>
      <c r="C115" s="32"/>
      <c r="D115" s="32"/>
      <c r="E115" s="32"/>
      <c r="F115" s="32"/>
      <c r="G115" s="32"/>
      <c r="H115" s="285"/>
      <c r="I115" s="286"/>
    </row>
    <row r="116" spans="1:9" ht="15" thickBot="1">
      <c r="A116" s="317" t="s">
        <v>169</v>
      </c>
      <c r="B116" s="30"/>
      <c r="C116" s="30"/>
      <c r="D116" s="30"/>
      <c r="E116" s="30"/>
      <c r="F116" s="30"/>
      <c r="G116" s="30"/>
      <c r="H116" s="30"/>
      <c r="I116" s="313"/>
    </row>
    <row r="117" spans="1:9" ht="15" thickTop="1">
      <c r="A117" s="315"/>
      <c r="B117" s="32"/>
      <c r="C117" s="32"/>
      <c r="D117" s="32"/>
      <c r="E117" s="32"/>
      <c r="F117" s="32"/>
      <c r="G117" s="32"/>
      <c r="H117" s="285"/>
      <c r="I117" s="286"/>
    </row>
    <row r="118" spans="1:9">
      <c r="A118" s="880" t="s">
        <v>164</v>
      </c>
      <c r="B118" s="881"/>
      <c r="C118" s="263" t="s">
        <v>55</v>
      </c>
      <c r="D118" s="77"/>
      <c r="E118" s="38"/>
      <c r="F118" s="263" t="s">
        <v>167</v>
      </c>
      <c r="G118" s="38"/>
      <c r="H118" s="285"/>
      <c r="I118" s="286"/>
    </row>
    <row r="119" spans="1:9">
      <c r="A119" s="882">
        <f>C97</f>
        <v>8726</v>
      </c>
      <c r="B119" s="883"/>
      <c r="C119" s="262">
        <f>B93</f>
        <v>6</v>
      </c>
      <c r="D119" s="78"/>
      <c r="E119" s="32"/>
      <c r="F119" s="35">
        <f>ROUND(A119*C119,2)</f>
        <v>52356</v>
      </c>
      <c r="G119" s="32"/>
      <c r="H119" s="285"/>
      <c r="I119" s="286"/>
    </row>
    <row r="120" spans="1:9">
      <c r="A120" s="315"/>
      <c r="B120" s="32"/>
      <c r="C120" s="32"/>
      <c r="D120" s="32"/>
      <c r="E120" s="32"/>
      <c r="F120" s="32"/>
      <c r="G120" s="32"/>
      <c r="H120" s="285"/>
      <c r="I120" s="286"/>
    </row>
    <row r="121" spans="1:9" hidden="1">
      <c r="A121" s="315"/>
      <c r="B121" s="263" t="s">
        <v>67</v>
      </c>
      <c r="C121" s="263" t="s">
        <v>68</v>
      </c>
      <c r="D121" s="263"/>
      <c r="E121" s="263" t="s">
        <v>69</v>
      </c>
      <c r="F121" s="263" t="s">
        <v>56</v>
      </c>
      <c r="G121" s="32"/>
      <c r="H121" s="285"/>
      <c r="I121" s="286"/>
    </row>
    <row r="122" spans="1:9" hidden="1">
      <c r="A122" s="318"/>
      <c r="B122" s="34"/>
      <c r="C122" s="34"/>
      <c r="D122" s="43">
        <f>ROUND((B122+C122)/2,2)</f>
        <v>0</v>
      </c>
      <c r="E122" s="34">
        <v>0.15</v>
      </c>
      <c r="F122" s="44">
        <f>ROUND(D122*E122,3)</f>
        <v>0</v>
      </c>
      <c r="G122" s="38"/>
      <c r="H122" s="38"/>
      <c r="I122" s="316"/>
    </row>
    <row r="123" spans="1:9" ht="27.6" hidden="1">
      <c r="A123" s="315"/>
      <c r="B123" s="68" t="s">
        <v>70</v>
      </c>
      <c r="C123" s="68" t="s">
        <v>71</v>
      </c>
      <c r="D123" s="263" t="s">
        <v>72</v>
      </c>
      <c r="E123" s="263" t="s">
        <v>61</v>
      </c>
      <c r="F123" s="68" t="s">
        <v>73</v>
      </c>
      <c r="G123" s="68" t="s">
        <v>74</v>
      </c>
      <c r="H123" s="285"/>
      <c r="I123" s="286"/>
    </row>
    <row r="124" spans="1:9" hidden="1">
      <c r="A124" s="319"/>
      <c r="B124" s="70">
        <v>0.9</v>
      </c>
      <c r="C124" s="34">
        <f>C97</f>
        <v>8726</v>
      </c>
      <c r="D124" s="45">
        <f>F122</f>
        <v>0</v>
      </c>
      <c r="E124" s="35">
        <f>ROUND(B124*C124*D124,3)</f>
        <v>0</v>
      </c>
      <c r="F124" s="40">
        <f>G138</f>
        <v>0</v>
      </c>
      <c r="G124" s="35">
        <f>SUM(E124:F124)</f>
        <v>0</v>
      </c>
      <c r="H124" s="285"/>
      <c r="I124" s="286"/>
    </row>
    <row r="125" spans="1:9" hidden="1">
      <c r="A125" s="319"/>
      <c r="B125" s="46"/>
      <c r="C125" s="39"/>
      <c r="D125" s="47"/>
      <c r="E125" s="40"/>
      <c r="F125" s="40"/>
      <c r="G125" s="40"/>
      <c r="H125" s="32"/>
      <c r="I125" s="320"/>
    </row>
    <row r="126" spans="1:9" hidden="1">
      <c r="A126" s="315" t="s">
        <v>75</v>
      </c>
      <c r="B126" s="285"/>
      <c r="C126" s="285"/>
      <c r="D126" s="285"/>
      <c r="E126" s="285"/>
      <c r="F126" s="285"/>
      <c r="G126" s="285"/>
      <c r="H126" s="285"/>
      <c r="I126" s="286"/>
    </row>
    <row r="127" spans="1:9" hidden="1">
      <c r="A127" s="321"/>
      <c r="B127" s="32" t="s">
        <v>76</v>
      </c>
      <c r="C127" s="285"/>
      <c r="D127" s="285"/>
      <c r="E127" s="285"/>
      <c r="F127" s="285"/>
      <c r="G127" s="285"/>
      <c r="H127" s="285"/>
      <c r="I127" s="286"/>
    </row>
    <row r="128" spans="1:9" hidden="1">
      <c r="A128" s="321"/>
      <c r="B128" s="32" t="s">
        <v>77</v>
      </c>
      <c r="C128" s="285"/>
      <c r="D128" s="285"/>
      <c r="E128" s="285"/>
      <c r="F128" s="285"/>
      <c r="G128" s="285"/>
      <c r="H128" s="285"/>
      <c r="I128" s="286"/>
    </row>
    <row r="129" spans="1:14" hidden="1">
      <c r="A129" s="321"/>
      <c r="B129" s="32" t="s">
        <v>78</v>
      </c>
      <c r="C129" s="285"/>
      <c r="D129" s="285"/>
      <c r="E129" s="285"/>
      <c r="F129" s="285"/>
      <c r="G129" s="285"/>
      <c r="H129" s="285"/>
      <c r="I129" s="286"/>
    </row>
    <row r="130" spans="1:14" hidden="1">
      <c r="A130" s="321"/>
      <c r="B130" s="32" t="s">
        <v>79</v>
      </c>
      <c r="C130" s="285"/>
      <c r="D130" s="285"/>
      <c r="E130" s="285"/>
      <c r="F130" s="285"/>
      <c r="G130" s="285"/>
      <c r="H130" s="285"/>
      <c r="I130" s="286"/>
    </row>
    <row r="131" spans="1:14" hidden="1">
      <c r="A131" s="884" t="s">
        <v>80</v>
      </c>
      <c r="B131" s="884" t="s">
        <v>81</v>
      </c>
      <c r="C131" s="884" t="s">
        <v>82</v>
      </c>
      <c r="D131" s="67" t="s">
        <v>83</v>
      </c>
      <c r="E131" s="67" t="s">
        <v>84</v>
      </c>
      <c r="F131" s="67" t="s">
        <v>85</v>
      </c>
      <c r="G131" s="67" t="s">
        <v>86</v>
      </c>
      <c r="H131" s="32"/>
      <c r="I131" s="320"/>
    </row>
    <row r="132" spans="1:14" hidden="1">
      <c r="A132" s="885"/>
      <c r="B132" s="885"/>
      <c r="C132" s="885"/>
      <c r="D132" s="67" t="s">
        <v>50</v>
      </c>
      <c r="E132" s="67" t="s">
        <v>50</v>
      </c>
      <c r="F132" s="67" t="s">
        <v>50</v>
      </c>
      <c r="G132" s="67" t="s">
        <v>34</v>
      </c>
      <c r="H132" s="32"/>
      <c r="I132" s="320"/>
    </row>
    <row r="133" spans="1:14" hidden="1">
      <c r="A133" s="48"/>
      <c r="B133" s="49"/>
      <c r="C133" s="50"/>
      <c r="D133" s="51"/>
      <c r="E133" s="51"/>
      <c r="F133" s="52">
        <f>1.5*B133*0.01</f>
        <v>0</v>
      </c>
      <c r="G133" s="53">
        <f>ROUND((D133/2*E133*F133)+(F133*F133*E133),2)</f>
        <v>0</v>
      </c>
      <c r="H133" s="285"/>
      <c r="I133" s="286"/>
    </row>
    <row r="134" spans="1:14" hidden="1">
      <c r="A134" s="48"/>
      <c r="B134" s="49"/>
      <c r="C134" s="50"/>
      <c r="D134" s="51"/>
      <c r="E134" s="51"/>
      <c r="F134" s="52">
        <f>1.5*B134*0.01</f>
        <v>0</v>
      </c>
      <c r="G134" s="53">
        <f>ROUND((D134*E134*F134/2)+(F134*F134*E134),2)</f>
        <v>0</v>
      </c>
      <c r="H134" s="285"/>
      <c r="I134" s="286"/>
    </row>
    <row r="135" spans="1:14" hidden="1">
      <c r="A135" s="48"/>
      <c r="B135" s="49"/>
      <c r="C135" s="50"/>
      <c r="D135" s="51"/>
      <c r="E135" s="51"/>
      <c r="F135" s="52">
        <f>1.5*B135*0.01</f>
        <v>0</v>
      </c>
      <c r="G135" s="53">
        <f>ROUND((D135*E135*F135/2)+(F135*F135*E135),2)</f>
        <v>0</v>
      </c>
      <c r="H135" s="285"/>
      <c r="I135" s="286"/>
    </row>
    <row r="136" spans="1:14" hidden="1">
      <c r="A136" s="48"/>
      <c r="B136" s="49"/>
      <c r="C136" s="50"/>
      <c r="D136" s="51"/>
      <c r="E136" s="51"/>
      <c r="F136" s="52">
        <f>1.5*B136*0.01</f>
        <v>0</v>
      </c>
      <c r="G136" s="53">
        <f>ROUND((D136*E136*F136/2)+(F136*F136*E136),2)</f>
        <v>0</v>
      </c>
      <c r="H136" s="285"/>
      <c r="I136" s="286"/>
    </row>
    <row r="137" spans="1:14" hidden="1">
      <c r="A137" s="48"/>
      <c r="B137" s="49"/>
      <c r="C137" s="50"/>
      <c r="D137" s="51"/>
      <c r="E137" s="51"/>
      <c r="F137" s="52">
        <f>1.5*B137*0.01</f>
        <v>0</v>
      </c>
      <c r="G137" s="53">
        <f>ROUND((D137*E137*F137/2)+(F137*F137*E137),2)</f>
        <v>0</v>
      </c>
      <c r="H137" s="285"/>
      <c r="I137" s="286"/>
    </row>
    <row r="138" spans="1:14" hidden="1">
      <c r="A138" s="54"/>
      <c r="B138" s="55"/>
      <c r="C138" s="55"/>
      <c r="D138" s="56"/>
      <c r="E138" s="57"/>
      <c r="F138" s="57"/>
      <c r="G138" s="57">
        <f>SUM(G133:G137)</f>
        <v>0</v>
      </c>
      <c r="H138" s="32"/>
      <c r="I138" s="320"/>
    </row>
    <row r="139" spans="1:14" ht="15" thickBot="1">
      <c r="A139" s="312" t="s">
        <v>87</v>
      </c>
      <c r="B139" s="30"/>
      <c r="C139" s="30"/>
      <c r="D139" s="30"/>
      <c r="E139" s="30"/>
      <c r="F139" s="30"/>
      <c r="G139" s="30"/>
      <c r="H139" s="30"/>
      <c r="I139" s="313"/>
    </row>
    <row r="140" spans="1:14" ht="15" thickTop="1">
      <c r="A140" s="315"/>
      <c r="B140" s="58" t="s">
        <v>249</v>
      </c>
      <c r="C140" s="32" t="s">
        <v>250</v>
      </c>
      <c r="D140" s="32" t="s">
        <v>242</v>
      </c>
      <c r="E140" s="32"/>
      <c r="F140" s="32"/>
      <c r="G140" s="32"/>
      <c r="H140" s="285"/>
      <c r="I140" s="286"/>
    </row>
    <row r="141" spans="1:14">
      <c r="A141" s="315"/>
      <c r="B141" s="263" t="s">
        <v>88</v>
      </c>
      <c r="C141" s="263" t="s">
        <v>89</v>
      </c>
      <c r="D141" s="263" t="s">
        <v>90</v>
      </c>
      <c r="E141" s="31"/>
      <c r="F141" s="263" t="s">
        <v>91</v>
      </c>
      <c r="G141" s="32"/>
      <c r="H141" s="32"/>
      <c r="I141" s="320"/>
    </row>
    <row r="142" spans="1:14">
      <c r="A142" s="318"/>
      <c r="B142" s="43">
        <f>F106</f>
        <v>12643.97</v>
      </c>
      <c r="C142" s="34">
        <v>1.5</v>
      </c>
      <c r="D142" s="43">
        <f>G149</f>
        <v>3.7900000000000005</v>
      </c>
      <c r="E142" s="32"/>
      <c r="F142" s="35">
        <f>ROUND(B142*C142*D142,2)</f>
        <v>71880.97</v>
      </c>
      <c r="G142" s="38"/>
      <c r="H142" s="285"/>
      <c r="I142" s="286"/>
    </row>
    <row r="143" spans="1:14">
      <c r="A143" s="318"/>
      <c r="B143" s="43"/>
      <c r="C143" s="43"/>
      <c r="D143" s="59"/>
      <c r="E143" s="32"/>
      <c r="F143" s="35"/>
      <c r="G143" s="38"/>
      <c r="H143" s="285"/>
      <c r="I143" s="286"/>
    </row>
    <row r="144" spans="1:14" ht="16.2">
      <c r="A144" s="873" t="s">
        <v>92</v>
      </c>
      <c r="B144" s="874"/>
      <c r="C144" s="874"/>
      <c r="D144" s="874"/>
      <c r="E144" s="874"/>
      <c r="F144" s="874"/>
      <c r="G144" s="874"/>
      <c r="H144" s="874"/>
      <c r="I144" s="875"/>
      <c r="N144">
        <f>B142*C142</f>
        <v>18965.954999999998</v>
      </c>
    </row>
    <row r="145" spans="1:11">
      <c r="A145" s="876" t="s">
        <v>93</v>
      </c>
      <c r="B145" s="876"/>
      <c r="C145" s="284">
        <f>B92</f>
        <v>8.7260000000000009</v>
      </c>
      <c r="D145" s="32"/>
      <c r="E145" s="32"/>
      <c r="F145" s="32"/>
      <c r="G145" s="32"/>
      <c r="H145" s="285"/>
      <c r="I145" s="286"/>
    </row>
    <row r="146" spans="1:11" ht="27.6">
      <c r="A146" s="60" t="s">
        <v>94</v>
      </c>
      <c r="B146" s="60" t="s">
        <v>95</v>
      </c>
      <c r="C146" s="60" t="s">
        <v>96</v>
      </c>
      <c r="D146" s="60" t="s">
        <v>97</v>
      </c>
      <c r="E146" s="60" t="s">
        <v>98</v>
      </c>
      <c r="F146" s="60" t="s">
        <v>99</v>
      </c>
      <c r="G146" s="60" t="s">
        <v>100</v>
      </c>
      <c r="H146" s="67" t="s">
        <v>101</v>
      </c>
      <c r="I146" s="60" t="s">
        <v>102</v>
      </c>
      <c r="K146" s="171" t="s">
        <v>211</v>
      </c>
    </row>
    <row r="147" spans="1:11">
      <c r="A147" s="61" t="s">
        <v>103</v>
      </c>
      <c r="B147" s="50">
        <v>0.32</v>
      </c>
      <c r="C147" s="51">
        <f>-B147</f>
        <v>-0.32</v>
      </c>
      <c r="D147" s="51">
        <f>C147+C145</f>
        <v>8.4060000000000006</v>
      </c>
      <c r="E147" s="51">
        <f>ABS(B147-C147)</f>
        <v>0.64</v>
      </c>
      <c r="F147" s="51">
        <f>ABS(D147-B147)</f>
        <v>8.0860000000000003</v>
      </c>
      <c r="G147" s="62">
        <f>ROUND((E147*E147+F147*F147)/(2*(E147+F147))+H147,2)</f>
        <v>3.79</v>
      </c>
      <c r="H147" s="63">
        <v>0.02</v>
      </c>
      <c r="I147" s="63">
        <f>ABS(D147-C147)</f>
        <v>8.7260000000000009</v>
      </c>
      <c r="K147" s="170">
        <f>G147*I147</f>
        <v>33.071540000000006</v>
      </c>
    </row>
    <row r="148" spans="1:11">
      <c r="A148" s="55"/>
      <c r="B148" s="64"/>
      <c r="C148" s="65"/>
      <c r="D148" s="65"/>
      <c r="E148" s="65"/>
      <c r="F148" s="65"/>
      <c r="G148" s="62"/>
      <c r="H148" s="66" t="s">
        <v>104</v>
      </c>
      <c r="I148" s="66">
        <f>SUM(I147:I147)</f>
        <v>8.7260000000000009</v>
      </c>
      <c r="K148" s="170">
        <f>SUM(K147:K147)</f>
        <v>33.071540000000006</v>
      </c>
    </row>
    <row r="149" spans="1:11" ht="41.4">
      <c r="A149" s="67" t="s">
        <v>105</v>
      </c>
      <c r="B149" s="61">
        <v>1</v>
      </c>
      <c r="C149" s="55"/>
      <c r="D149" s="56" t="s">
        <v>106</v>
      </c>
      <c r="E149" s="56"/>
      <c r="F149" s="56"/>
      <c r="G149" s="69">
        <f>K148/I148</f>
        <v>3.7900000000000005</v>
      </c>
      <c r="H149" s="60"/>
      <c r="I149" s="57"/>
      <c r="K149">
        <f>K148/I148</f>
        <v>3.7900000000000005</v>
      </c>
    </row>
    <row r="150" spans="1:11">
      <c r="A150" s="315"/>
      <c r="B150" s="32"/>
      <c r="C150" s="32"/>
      <c r="D150" s="32"/>
      <c r="E150" s="32"/>
      <c r="F150" s="32"/>
      <c r="G150" s="32"/>
      <c r="H150" s="285"/>
      <c r="I150" s="286"/>
    </row>
    <row r="151" spans="1:11" ht="15" thickBot="1">
      <c r="A151" s="312" t="s">
        <v>107</v>
      </c>
      <c r="B151" s="30"/>
      <c r="C151" s="30"/>
      <c r="D151" s="30"/>
      <c r="E151" s="30"/>
      <c r="F151" s="30"/>
      <c r="G151" s="30"/>
      <c r="H151" s="30"/>
      <c r="I151" s="313"/>
    </row>
    <row r="152" spans="1:11" ht="15" thickTop="1">
      <c r="A152" s="315"/>
      <c r="B152" s="58"/>
      <c r="C152" s="32"/>
      <c r="D152" s="32"/>
      <c r="E152" s="32"/>
      <c r="F152" s="32"/>
      <c r="G152" s="32"/>
      <c r="H152" s="285"/>
      <c r="I152" s="286"/>
    </row>
    <row r="153" spans="1:11">
      <c r="A153" s="315"/>
      <c r="B153" s="263" t="s">
        <v>88</v>
      </c>
      <c r="C153" s="68" t="s">
        <v>168</v>
      </c>
      <c r="D153" s="263" t="s">
        <v>90</v>
      </c>
      <c r="E153" s="32"/>
      <c r="F153" s="263" t="s">
        <v>91</v>
      </c>
      <c r="G153" s="32"/>
      <c r="H153" s="285"/>
      <c r="I153" s="286"/>
    </row>
    <row r="154" spans="1:11">
      <c r="A154" s="315"/>
      <c r="B154" s="43">
        <f>F106</f>
        <v>12643.97</v>
      </c>
      <c r="C154" s="34">
        <v>0.16</v>
      </c>
      <c r="D154" s="180" t="str">
        <f>IF(G161&lt;5,"0",G161-5)</f>
        <v>0</v>
      </c>
      <c r="E154" s="79"/>
      <c r="F154" s="184">
        <f>ROUND(B154*C154*D154,2)</f>
        <v>0</v>
      </c>
      <c r="G154" s="32"/>
      <c r="H154" s="285"/>
      <c r="I154" s="286"/>
    </row>
    <row r="155" spans="1:11">
      <c r="A155" s="315"/>
      <c r="B155" s="32"/>
      <c r="C155" s="32"/>
      <c r="D155" s="32"/>
      <c r="E155" s="32"/>
      <c r="F155" s="32"/>
      <c r="G155" s="32"/>
      <c r="H155" s="285"/>
      <c r="I155" s="286"/>
    </row>
    <row r="156" spans="1:11" ht="16.2">
      <c r="A156" s="873" t="s">
        <v>108</v>
      </c>
      <c r="B156" s="874"/>
      <c r="C156" s="874"/>
      <c r="D156" s="874"/>
      <c r="E156" s="874"/>
      <c r="F156" s="874"/>
      <c r="G156" s="874"/>
      <c r="H156" s="874"/>
      <c r="I156" s="875"/>
    </row>
    <row r="157" spans="1:11">
      <c r="A157" s="876" t="s">
        <v>93</v>
      </c>
      <c r="B157" s="876"/>
      <c r="C157" s="284">
        <f>B92</f>
        <v>8.7260000000000009</v>
      </c>
      <c r="D157" s="32"/>
      <c r="E157" s="32"/>
      <c r="F157" s="32"/>
      <c r="G157" s="32"/>
      <c r="H157" s="285"/>
      <c r="I157" s="286"/>
    </row>
    <row r="158" spans="1:11" ht="27.6">
      <c r="A158" s="60" t="s">
        <v>94</v>
      </c>
      <c r="B158" s="60" t="s">
        <v>95</v>
      </c>
      <c r="C158" s="60" t="s">
        <v>96</v>
      </c>
      <c r="D158" s="60" t="s">
        <v>97</v>
      </c>
      <c r="E158" s="60" t="s">
        <v>98</v>
      </c>
      <c r="F158" s="60" t="s">
        <v>99</v>
      </c>
      <c r="G158" s="60" t="s">
        <v>100</v>
      </c>
      <c r="H158" s="67" t="s">
        <v>101</v>
      </c>
      <c r="I158" s="60" t="s">
        <v>102</v>
      </c>
      <c r="K158" s="171" t="s">
        <v>211</v>
      </c>
    </row>
    <row r="159" spans="1:11">
      <c r="A159" s="61" t="s">
        <v>210</v>
      </c>
      <c r="B159" s="50">
        <v>2.5299999999999998</v>
      </c>
      <c r="C159" s="51">
        <f>-B159</f>
        <v>-2.5299999999999998</v>
      </c>
      <c r="D159" s="51">
        <f>C159+C157</f>
        <v>6.1960000000000015</v>
      </c>
      <c r="E159" s="51">
        <f>ABS(B159-C159)</f>
        <v>5.0599999999999996</v>
      </c>
      <c r="F159" s="51">
        <f>ABS(D159-B159)</f>
        <v>3.6660000000000017</v>
      </c>
      <c r="G159" s="62">
        <f>ROUND((E159*E159+F159*F159)/(2*(E159+F159))+H159,2)</f>
        <v>2.63</v>
      </c>
      <c r="H159" s="295">
        <v>0.39</v>
      </c>
      <c r="I159" s="63">
        <f>ABS(D159-C159)</f>
        <v>8.7260000000000009</v>
      </c>
      <c r="K159" s="170">
        <f>G159*I159</f>
        <v>22.949380000000001</v>
      </c>
    </row>
    <row r="160" spans="1:11">
      <c r="A160" s="55"/>
      <c r="B160" s="64"/>
      <c r="C160" s="65"/>
      <c r="D160" s="65"/>
      <c r="E160" s="65"/>
      <c r="F160" s="65"/>
      <c r="G160" s="62"/>
      <c r="H160" s="66" t="s">
        <v>104</v>
      </c>
      <c r="I160" s="66">
        <f>SUM(I159:I159)</f>
        <v>8.7260000000000009</v>
      </c>
    </row>
    <row r="161" spans="1:11" ht="41.4">
      <c r="A161" s="67" t="s">
        <v>105</v>
      </c>
      <c r="B161" s="61">
        <v>1</v>
      </c>
      <c r="C161" s="55"/>
      <c r="D161" s="56" t="s">
        <v>106</v>
      </c>
      <c r="E161" s="56"/>
      <c r="F161" s="56"/>
      <c r="G161" s="69">
        <f>K161/I160</f>
        <v>2.63</v>
      </c>
      <c r="H161" s="60"/>
      <c r="I161" s="57"/>
      <c r="K161" s="170">
        <f>SUM(K159:K159)</f>
        <v>22.949380000000001</v>
      </c>
    </row>
    <row r="162" spans="1:11">
      <c r="A162" s="60"/>
      <c r="B162" s="877" t="s">
        <v>109</v>
      </c>
      <c r="C162" s="878"/>
      <c r="D162" s="879"/>
      <c r="E162" s="261"/>
      <c r="F162" s="261"/>
      <c r="G162" s="62">
        <v>0.5</v>
      </c>
      <c r="H162" s="172" t="s">
        <v>212</v>
      </c>
      <c r="I162" s="181" t="str">
        <f>IF(G161&lt;5,"0",G161-5)</f>
        <v>0</v>
      </c>
    </row>
    <row r="163" spans="1:11">
      <c r="A163" s="322" t="s">
        <v>152</v>
      </c>
      <c r="I163" s="323"/>
    </row>
    <row r="164" spans="1:11">
      <c r="A164" s="324"/>
      <c r="I164" s="323"/>
    </row>
    <row r="165" spans="1:11">
      <c r="A165" s="322" t="s">
        <v>153</v>
      </c>
      <c r="I165" s="323"/>
    </row>
    <row r="166" spans="1:11">
      <c r="A166" s="322" t="s">
        <v>154</v>
      </c>
      <c r="I166" s="323"/>
    </row>
    <row r="167" spans="1:11">
      <c r="A167" s="324"/>
      <c r="I167" s="323"/>
    </row>
    <row r="168" spans="1:11">
      <c r="A168" s="325"/>
      <c r="B168" s="198"/>
      <c r="C168" s="198"/>
      <c r="D168" s="198"/>
      <c r="E168" s="198"/>
      <c r="F168" s="198"/>
      <c r="G168" s="198"/>
      <c r="H168" s="198"/>
      <c r="I168" s="326"/>
    </row>
    <row r="170" spans="1:11" ht="18" customHeight="1">
      <c r="A170" s="886" t="s">
        <v>369</v>
      </c>
      <c r="B170" s="886"/>
      <c r="C170" s="886"/>
      <c r="D170" s="886"/>
      <c r="E170" s="886"/>
      <c r="F170" s="886"/>
      <c r="G170" s="886"/>
      <c r="H170" s="886"/>
      <c r="I170" s="886"/>
    </row>
    <row r="171" spans="1:11" ht="15" customHeight="1">
      <c r="A171" s="886"/>
      <c r="B171" s="886"/>
      <c r="C171" s="886"/>
      <c r="D171" s="886"/>
      <c r="E171" s="886"/>
      <c r="F171" s="886"/>
      <c r="G171" s="886"/>
      <c r="H171" s="886"/>
      <c r="I171" s="886"/>
    </row>
    <row r="172" spans="1:11" ht="19.5" customHeight="1">
      <c r="A172" s="287" t="s">
        <v>155</v>
      </c>
      <c r="B172" s="293">
        <v>14.804</v>
      </c>
      <c r="C172" s="289" t="s">
        <v>49</v>
      </c>
      <c r="D172" s="218"/>
      <c r="E172" s="218"/>
      <c r="F172" s="218"/>
      <c r="G172" s="218"/>
      <c r="H172" s="218"/>
      <c r="I172" s="310"/>
    </row>
    <row r="173" spans="1:11" ht="15" customHeight="1">
      <c r="A173" s="290" t="s">
        <v>207</v>
      </c>
      <c r="B173" s="294">
        <v>6</v>
      </c>
      <c r="C173" s="292" t="s">
        <v>50</v>
      </c>
      <c r="D173" s="218"/>
      <c r="E173" s="218"/>
      <c r="F173" s="218"/>
      <c r="G173" s="218"/>
      <c r="H173" s="218"/>
      <c r="I173" s="310"/>
    </row>
    <row r="174" spans="1:11" ht="15" thickBot="1">
      <c r="A174" s="312" t="s">
        <v>53</v>
      </c>
      <c r="B174" s="30"/>
      <c r="C174" s="30"/>
      <c r="D174" s="30"/>
      <c r="E174" s="30"/>
      <c r="F174" s="30"/>
      <c r="G174" s="30"/>
      <c r="H174" s="30"/>
      <c r="I174" s="313"/>
    </row>
    <row r="175" spans="1:11" ht="15" thickTop="1">
      <c r="A175" s="314"/>
      <c r="B175" s="32" t="s">
        <v>161</v>
      </c>
      <c r="C175" s="32"/>
      <c r="D175" s="32"/>
      <c r="E175" s="32"/>
      <c r="F175" s="32"/>
      <c r="G175" s="32"/>
      <c r="H175" s="285"/>
      <c r="I175" s="286"/>
    </row>
    <row r="176" spans="1:11">
      <c r="A176" s="314"/>
      <c r="B176" s="32"/>
      <c r="C176" s="263" t="s">
        <v>54</v>
      </c>
      <c r="D176" s="263" t="s">
        <v>55</v>
      </c>
      <c r="E176" s="32"/>
      <c r="F176" s="263" t="s">
        <v>56</v>
      </c>
      <c r="G176" s="71" t="s">
        <v>59</v>
      </c>
      <c r="H176" s="285"/>
      <c r="I176" s="286"/>
    </row>
    <row r="177" spans="1:9">
      <c r="A177" s="315"/>
      <c r="B177" s="33"/>
      <c r="C177" s="34">
        <f>B172*1000</f>
        <v>14804</v>
      </c>
      <c r="D177" s="34">
        <f>B173+0.6</f>
        <v>6.6</v>
      </c>
      <c r="E177" s="32"/>
      <c r="F177" s="35">
        <f>ROUND(C177*D177,2)</f>
        <v>97706.4</v>
      </c>
      <c r="G177" s="72">
        <f>ROUND(F177/10000,2)</f>
        <v>9.77</v>
      </c>
      <c r="H177" s="285"/>
      <c r="I177" s="286"/>
    </row>
    <row r="178" spans="1:9" ht="15" thickBot="1">
      <c r="A178" s="312" t="s">
        <v>57</v>
      </c>
      <c r="B178" s="30"/>
      <c r="C178" s="30"/>
      <c r="D178" s="30"/>
      <c r="E178" s="30"/>
      <c r="F178" s="36"/>
      <c r="G178" s="30"/>
      <c r="H178" s="30"/>
      <c r="I178" s="313"/>
    </row>
    <row r="179" spans="1:9" ht="15" thickTop="1">
      <c r="A179" s="314"/>
      <c r="B179" s="32" t="s">
        <v>58</v>
      </c>
      <c r="C179" s="32"/>
      <c r="D179" s="32"/>
      <c r="E179" s="32"/>
      <c r="F179" s="37"/>
      <c r="G179" s="38"/>
      <c r="H179" s="38"/>
      <c r="I179" s="316"/>
    </row>
    <row r="180" spans="1:9">
      <c r="A180" s="314"/>
      <c r="B180" s="38"/>
      <c r="C180" s="263" t="s">
        <v>54</v>
      </c>
      <c r="D180" s="263" t="s">
        <v>55</v>
      </c>
      <c r="E180" s="38"/>
      <c r="F180" s="263" t="s">
        <v>56</v>
      </c>
      <c r="G180" s="71" t="s">
        <v>59</v>
      </c>
      <c r="H180" s="38"/>
      <c r="I180" s="316"/>
    </row>
    <row r="181" spans="1:9">
      <c r="A181" s="314"/>
      <c r="B181" s="32"/>
      <c r="C181" s="34">
        <f>ROUND(C177*1,2)</f>
        <v>14804</v>
      </c>
      <c r="D181" s="34">
        <v>2</v>
      </c>
      <c r="E181" s="32"/>
      <c r="F181" s="35">
        <f>ROUND(C181*D181,2)</f>
        <v>29608</v>
      </c>
      <c r="G181" s="72">
        <f>ROUND(F181/10000,2)</f>
        <v>2.96</v>
      </c>
      <c r="H181" s="285"/>
      <c r="I181" s="286"/>
    </row>
    <row r="182" spans="1:9" ht="15" thickBot="1">
      <c r="A182" s="312" t="s">
        <v>65</v>
      </c>
      <c r="B182" s="30"/>
      <c r="C182" s="30"/>
      <c r="D182" s="30"/>
      <c r="E182" s="30"/>
      <c r="F182" s="30"/>
      <c r="G182" s="30"/>
      <c r="H182" s="30"/>
      <c r="I182" s="313"/>
    </row>
    <row r="183" spans="1:9" ht="15.6" thickTop="1" thickBot="1">
      <c r="A183" s="312" t="s">
        <v>172</v>
      </c>
      <c r="B183" s="30"/>
      <c r="C183" s="30"/>
      <c r="D183" s="30"/>
      <c r="E183" s="30"/>
      <c r="F183" s="36"/>
      <c r="G183" s="30"/>
      <c r="H183" s="30"/>
      <c r="I183" s="313"/>
    </row>
    <row r="184" spans="1:9" ht="15" thickTop="1">
      <c r="A184" s="314"/>
      <c r="B184" s="32"/>
      <c r="C184" s="32"/>
      <c r="D184" s="32"/>
      <c r="E184" s="32"/>
      <c r="F184" s="37"/>
      <c r="G184" s="38"/>
      <c r="H184" s="285"/>
      <c r="I184" s="286"/>
    </row>
    <row r="185" spans="1:9">
      <c r="A185" s="880" t="s">
        <v>164</v>
      </c>
      <c r="B185" s="881"/>
      <c r="C185" s="263" t="s">
        <v>55</v>
      </c>
      <c r="D185" s="263" t="s">
        <v>60</v>
      </c>
      <c r="E185" s="71" t="s">
        <v>208</v>
      </c>
      <c r="F185" s="263" t="s">
        <v>61</v>
      </c>
      <c r="G185" s="38"/>
      <c r="H185" s="285"/>
      <c r="I185" s="286"/>
    </row>
    <row r="186" spans="1:9">
      <c r="A186" s="882">
        <f>C177</f>
        <v>14804</v>
      </c>
      <c r="B186" s="883"/>
      <c r="C186" s="80">
        <f>(B173+D177)/2</f>
        <v>6.3</v>
      </c>
      <c r="D186" s="34">
        <v>0.2</v>
      </c>
      <c r="E186" s="34">
        <v>1.1499999999999999</v>
      </c>
      <c r="F186" s="35">
        <f>ROUND(A186*C186*D186*E186,2)</f>
        <v>21451</v>
      </c>
      <c r="G186" s="32"/>
      <c r="H186" s="285"/>
      <c r="I186" s="286"/>
    </row>
    <row r="187" spans="1:9" ht="15" hidden="1" thickBot="1">
      <c r="A187" s="312" t="s">
        <v>40</v>
      </c>
      <c r="B187" s="30"/>
      <c r="C187" s="30"/>
      <c r="D187" s="30"/>
      <c r="E187" s="30"/>
      <c r="F187" s="36"/>
      <c r="G187" s="30"/>
      <c r="H187" s="30"/>
      <c r="I187" s="313"/>
    </row>
    <row r="188" spans="1:9" hidden="1">
      <c r="A188" s="314"/>
      <c r="B188" s="32" t="s">
        <v>64</v>
      </c>
      <c r="C188" s="32"/>
      <c r="D188" s="32"/>
      <c r="E188" s="32"/>
      <c r="F188" s="37"/>
      <c r="G188" s="38"/>
      <c r="H188" s="285"/>
      <c r="I188" s="286"/>
    </row>
    <row r="189" spans="1:9" hidden="1">
      <c r="A189" s="314"/>
      <c r="B189" s="263" t="s">
        <v>62</v>
      </c>
      <c r="C189" s="263" t="s">
        <v>63</v>
      </c>
      <c r="D189" s="263" t="s">
        <v>55</v>
      </c>
      <c r="E189" s="38"/>
      <c r="F189" s="263" t="s">
        <v>56</v>
      </c>
      <c r="G189" s="38"/>
      <c r="H189" s="285"/>
      <c r="I189" s="286"/>
    </row>
    <row r="190" spans="1:9" hidden="1">
      <c r="A190" s="314"/>
      <c r="B190" s="262"/>
      <c r="C190" s="262">
        <v>80</v>
      </c>
      <c r="D190" s="34">
        <v>80</v>
      </c>
      <c r="E190" s="32"/>
      <c r="F190" s="35">
        <f>ROUND(B190*C190*D190,2)</f>
        <v>0</v>
      </c>
      <c r="G190" s="32"/>
      <c r="H190" s="285"/>
      <c r="I190" s="286"/>
    </row>
    <row r="191" spans="1:9" ht="12" customHeight="1">
      <c r="A191" s="315"/>
      <c r="B191" s="41"/>
      <c r="C191" s="32"/>
      <c r="D191" s="32"/>
      <c r="E191" s="32"/>
      <c r="F191" s="32"/>
      <c r="G191" s="32"/>
      <c r="H191" s="285"/>
      <c r="I191" s="286"/>
    </row>
    <row r="192" spans="1:9">
      <c r="A192" s="315"/>
      <c r="B192" s="32"/>
      <c r="C192" s="32"/>
      <c r="D192" s="42" t="s">
        <v>66</v>
      </c>
      <c r="E192" s="32"/>
      <c r="F192" s="32"/>
      <c r="G192" s="32"/>
      <c r="H192" s="285"/>
      <c r="I192" s="286"/>
    </row>
    <row r="193" spans="1:9">
      <c r="A193" s="315"/>
      <c r="B193" s="32"/>
      <c r="C193" s="32"/>
      <c r="D193" s="32"/>
      <c r="E193" s="32"/>
      <c r="F193" s="32"/>
      <c r="G193" s="32"/>
      <c r="H193" s="285"/>
      <c r="I193" s="286"/>
    </row>
    <row r="194" spans="1:9" ht="18" customHeight="1">
      <c r="A194" s="315"/>
      <c r="B194" s="32"/>
      <c r="C194" s="32"/>
      <c r="D194" s="32"/>
      <c r="E194" s="32"/>
      <c r="F194" s="32"/>
      <c r="G194" s="32"/>
      <c r="H194" s="285"/>
      <c r="I194" s="286"/>
    </row>
    <row r="195" spans="1:9" ht="17.25" customHeight="1">
      <c r="A195" s="315"/>
      <c r="B195" s="32"/>
      <c r="C195" s="32"/>
      <c r="D195" s="32"/>
      <c r="E195" s="32"/>
      <c r="F195" s="32"/>
      <c r="G195" s="32"/>
      <c r="H195" s="285"/>
      <c r="I195" s="286"/>
    </row>
    <row r="196" spans="1:9" ht="15" thickBot="1">
      <c r="A196" s="317" t="s">
        <v>169</v>
      </c>
      <c r="B196" s="30"/>
      <c r="C196" s="30"/>
      <c r="D196" s="30"/>
      <c r="E196" s="30"/>
      <c r="F196" s="30"/>
      <c r="G196" s="30"/>
      <c r="H196" s="30"/>
      <c r="I196" s="313"/>
    </row>
    <row r="197" spans="1:9" ht="15" thickTop="1">
      <c r="A197" s="315"/>
      <c r="B197" s="32"/>
      <c r="C197" s="32"/>
      <c r="D197" s="32"/>
      <c r="E197" s="32"/>
      <c r="F197" s="32"/>
      <c r="G197" s="32"/>
      <c r="H197" s="285"/>
      <c r="I197" s="286"/>
    </row>
    <row r="198" spans="1:9">
      <c r="A198" s="880" t="s">
        <v>164</v>
      </c>
      <c r="B198" s="881"/>
      <c r="C198" s="263" t="s">
        <v>55</v>
      </c>
      <c r="D198" s="77"/>
      <c r="E198" s="38"/>
      <c r="F198" s="263" t="s">
        <v>167</v>
      </c>
      <c r="G198" s="38"/>
      <c r="H198" s="285"/>
      <c r="I198" s="286"/>
    </row>
    <row r="199" spans="1:9">
      <c r="A199" s="882">
        <f>C177</f>
        <v>14804</v>
      </c>
      <c r="B199" s="883"/>
      <c r="C199" s="262">
        <f>B173</f>
        <v>6</v>
      </c>
      <c r="D199" s="78"/>
      <c r="E199" s="32"/>
      <c r="F199" s="35">
        <f>ROUND(A199*C199,2)</f>
        <v>88824</v>
      </c>
      <c r="G199" s="32"/>
      <c r="H199" s="285"/>
      <c r="I199" s="286"/>
    </row>
    <row r="200" spans="1:9">
      <c r="A200" s="315"/>
      <c r="B200" s="32"/>
      <c r="C200" s="32"/>
      <c r="D200" s="32"/>
      <c r="E200" s="32"/>
      <c r="F200" s="32"/>
      <c r="G200" s="32"/>
      <c r="H200" s="285"/>
      <c r="I200" s="286"/>
    </row>
    <row r="201" spans="1:9" hidden="1">
      <c r="A201" s="315"/>
      <c r="B201" s="263" t="s">
        <v>67</v>
      </c>
      <c r="C201" s="263" t="s">
        <v>68</v>
      </c>
      <c r="D201" s="263"/>
      <c r="E201" s="263" t="s">
        <v>69</v>
      </c>
      <c r="F201" s="263" t="s">
        <v>56</v>
      </c>
      <c r="G201" s="32"/>
      <c r="H201" s="285"/>
      <c r="I201" s="286"/>
    </row>
    <row r="202" spans="1:9" hidden="1">
      <c r="A202" s="318"/>
      <c r="B202" s="34"/>
      <c r="C202" s="34"/>
      <c r="D202" s="43">
        <f>ROUND((B202+C202)/2,2)</f>
        <v>0</v>
      </c>
      <c r="E202" s="34">
        <v>0.15</v>
      </c>
      <c r="F202" s="44">
        <f>ROUND(D202*E202,3)</f>
        <v>0</v>
      </c>
      <c r="G202" s="38"/>
      <c r="H202" s="38"/>
      <c r="I202" s="316"/>
    </row>
    <row r="203" spans="1:9" ht="27.6" hidden="1">
      <c r="A203" s="315"/>
      <c r="B203" s="68" t="s">
        <v>70</v>
      </c>
      <c r="C203" s="68" t="s">
        <v>71</v>
      </c>
      <c r="D203" s="263" t="s">
        <v>72</v>
      </c>
      <c r="E203" s="263" t="s">
        <v>61</v>
      </c>
      <c r="F203" s="68" t="s">
        <v>73</v>
      </c>
      <c r="G203" s="68" t="s">
        <v>74</v>
      </c>
      <c r="H203" s="285"/>
      <c r="I203" s="286"/>
    </row>
    <row r="204" spans="1:9" hidden="1">
      <c r="A204" s="319"/>
      <c r="B204" s="70">
        <v>0.9</v>
      </c>
      <c r="C204" s="34">
        <f>C177</f>
        <v>14804</v>
      </c>
      <c r="D204" s="45">
        <f>F202</f>
        <v>0</v>
      </c>
      <c r="E204" s="35">
        <f>ROUND(B204*C204*D204,3)</f>
        <v>0</v>
      </c>
      <c r="F204" s="40">
        <f>G218</f>
        <v>0</v>
      </c>
      <c r="G204" s="35">
        <f>SUM(E204:F204)</f>
        <v>0</v>
      </c>
      <c r="H204" s="285"/>
      <c r="I204" s="286"/>
    </row>
    <row r="205" spans="1:9" hidden="1">
      <c r="A205" s="319"/>
      <c r="B205" s="46"/>
      <c r="C205" s="39"/>
      <c r="D205" s="47"/>
      <c r="E205" s="40"/>
      <c r="F205" s="40"/>
      <c r="G205" s="40"/>
      <c r="H205" s="32"/>
      <c r="I205" s="320"/>
    </row>
    <row r="206" spans="1:9" hidden="1">
      <c r="A206" s="315" t="s">
        <v>75</v>
      </c>
      <c r="B206" s="285"/>
      <c r="C206" s="285"/>
      <c r="D206" s="285"/>
      <c r="E206" s="285"/>
      <c r="F206" s="285"/>
      <c r="G206" s="285"/>
      <c r="H206" s="285"/>
      <c r="I206" s="286"/>
    </row>
    <row r="207" spans="1:9" hidden="1">
      <c r="A207" s="321"/>
      <c r="B207" s="32" t="s">
        <v>76</v>
      </c>
      <c r="C207" s="285"/>
      <c r="D207" s="285"/>
      <c r="E207" s="285"/>
      <c r="F207" s="285"/>
      <c r="G207" s="285"/>
      <c r="H207" s="285"/>
      <c r="I207" s="286"/>
    </row>
    <row r="208" spans="1:9" hidden="1">
      <c r="A208" s="321"/>
      <c r="B208" s="32" t="s">
        <v>77</v>
      </c>
      <c r="C208" s="285"/>
      <c r="D208" s="285"/>
      <c r="E208" s="285"/>
      <c r="F208" s="285"/>
      <c r="G208" s="285"/>
      <c r="H208" s="285"/>
      <c r="I208" s="286"/>
    </row>
    <row r="209" spans="1:14" hidden="1">
      <c r="A209" s="321"/>
      <c r="B209" s="32" t="s">
        <v>78</v>
      </c>
      <c r="C209" s="285"/>
      <c r="D209" s="285"/>
      <c r="E209" s="285"/>
      <c r="F209" s="285"/>
      <c r="G209" s="285"/>
      <c r="H209" s="285"/>
      <c r="I209" s="286"/>
    </row>
    <row r="210" spans="1:14" hidden="1">
      <c r="A210" s="321"/>
      <c r="B210" s="32" t="s">
        <v>79</v>
      </c>
      <c r="C210" s="285"/>
      <c r="D210" s="285"/>
      <c r="E210" s="285"/>
      <c r="F210" s="285"/>
      <c r="G210" s="285"/>
      <c r="H210" s="285"/>
      <c r="I210" s="286"/>
    </row>
    <row r="211" spans="1:14" hidden="1">
      <c r="A211" s="884" t="s">
        <v>80</v>
      </c>
      <c r="B211" s="884" t="s">
        <v>81</v>
      </c>
      <c r="C211" s="884" t="s">
        <v>82</v>
      </c>
      <c r="D211" s="67" t="s">
        <v>83</v>
      </c>
      <c r="E211" s="67" t="s">
        <v>84</v>
      </c>
      <c r="F211" s="67" t="s">
        <v>85</v>
      </c>
      <c r="G211" s="67" t="s">
        <v>86</v>
      </c>
      <c r="H211" s="32"/>
      <c r="I211" s="320"/>
    </row>
    <row r="212" spans="1:14" hidden="1">
      <c r="A212" s="885"/>
      <c r="B212" s="885"/>
      <c r="C212" s="885"/>
      <c r="D212" s="67" t="s">
        <v>50</v>
      </c>
      <c r="E212" s="67" t="s">
        <v>50</v>
      </c>
      <c r="F212" s="67" t="s">
        <v>50</v>
      </c>
      <c r="G212" s="67" t="s">
        <v>34</v>
      </c>
      <c r="H212" s="32"/>
      <c r="I212" s="320"/>
    </row>
    <row r="213" spans="1:14" hidden="1">
      <c r="A213" s="48"/>
      <c r="B213" s="49"/>
      <c r="C213" s="50"/>
      <c r="D213" s="51"/>
      <c r="E213" s="51"/>
      <c r="F213" s="52">
        <f>1.5*B213*0.01</f>
        <v>0</v>
      </c>
      <c r="G213" s="53">
        <f>ROUND((D213/2*E213*F213)+(F213*F213*E213),2)</f>
        <v>0</v>
      </c>
      <c r="H213" s="285"/>
      <c r="I213" s="286"/>
    </row>
    <row r="214" spans="1:14" hidden="1">
      <c r="A214" s="48"/>
      <c r="B214" s="49"/>
      <c r="C214" s="50"/>
      <c r="D214" s="51"/>
      <c r="E214" s="51"/>
      <c r="F214" s="52">
        <f>1.5*B214*0.01</f>
        <v>0</v>
      </c>
      <c r="G214" s="53">
        <f>ROUND((D214*E214*F214/2)+(F214*F214*E214),2)</f>
        <v>0</v>
      </c>
      <c r="H214" s="285"/>
      <c r="I214" s="286"/>
    </row>
    <row r="215" spans="1:14" hidden="1">
      <c r="A215" s="48"/>
      <c r="B215" s="49"/>
      <c r="C215" s="50"/>
      <c r="D215" s="51"/>
      <c r="E215" s="51"/>
      <c r="F215" s="52">
        <f>1.5*B215*0.01</f>
        <v>0</v>
      </c>
      <c r="G215" s="53">
        <f>ROUND((D215*E215*F215/2)+(F215*F215*E215),2)</f>
        <v>0</v>
      </c>
      <c r="H215" s="285"/>
      <c r="I215" s="286"/>
    </row>
    <row r="216" spans="1:14" hidden="1">
      <c r="A216" s="48"/>
      <c r="B216" s="49"/>
      <c r="C216" s="50"/>
      <c r="D216" s="51"/>
      <c r="E216" s="51"/>
      <c r="F216" s="52">
        <f>1.5*B216*0.01</f>
        <v>0</v>
      </c>
      <c r="G216" s="53">
        <f>ROUND((D216*E216*F216/2)+(F216*F216*E216),2)</f>
        <v>0</v>
      </c>
      <c r="H216" s="285"/>
      <c r="I216" s="286"/>
    </row>
    <row r="217" spans="1:14" hidden="1">
      <c r="A217" s="48"/>
      <c r="B217" s="49"/>
      <c r="C217" s="50"/>
      <c r="D217" s="51"/>
      <c r="E217" s="51"/>
      <c r="F217" s="52">
        <f>1.5*B217*0.01</f>
        <v>0</v>
      </c>
      <c r="G217" s="53">
        <f>ROUND((D217*E217*F217/2)+(F217*F217*E217),2)</f>
        <v>0</v>
      </c>
      <c r="H217" s="285"/>
      <c r="I217" s="286"/>
    </row>
    <row r="218" spans="1:14" hidden="1">
      <c r="A218" s="54"/>
      <c r="B218" s="55"/>
      <c r="C218" s="55"/>
      <c r="D218" s="56"/>
      <c r="E218" s="57"/>
      <c r="F218" s="57"/>
      <c r="G218" s="57">
        <f>SUM(G213:G217)</f>
        <v>0</v>
      </c>
      <c r="H218" s="32"/>
      <c r="I218" s="320"/>
    </row>
    <row r="219" spans="1:14" ht="15" thickBot="1">
      <c r="A219" s="312" t="s">
        <v>87</v>
      </c>
      <c r="B219" s="30"/>
      <c r="C219" s="30"/>
      <c r="D219" s="30"/>
      <c r="E219" s="30"/>
      <c r="F219" s="30"/>
      <c r="G219" s="30"/>
      <c r="H219" s="30"/>
      <c r="I219" s="313"/>
    </row>
    <row r="220" spans="1:14" ht="15" thickTop="1">
      <c r="A220" s="315"/>
      <c r="B220" s="58" t="s">
        <v>249</v>
      </c>
      <c r="C220" s="32" t="s">
        <v>250</v>
      </c>
      <c r="D220" s="32" t="s">
        <v>242</v>
      </c>
      <c r="E220" s="32"/>
      <c r="F220" s="32"/>
      <c r="G220" s="32"/>
      <c r="H220" s="285"/>
      <c r="I220" s="286"/>
    </row>
    <row r="221" spans="1:14">
      <c r="A221" s="315"/>
      <c r="B221" s="263" t="s">
        <v>88</v>
      </c>
      <c r="C221" s="263" t="s">
        <v>89</v>
      </c>
      <c r="D221" s="263" t="s">
        <v>90</v>
      </c>
      <c r="E221" s="31"/>
      <c r="F221" s="263" t="s">
        <v>91</v>
      </c>
      <c r="G221" s="32"/>
      <c r="H221" s="32"/>
      <c r="I221" s="320"/>
    </row>
    <row r="222" spans="1:14">
      <c r="A222" s="318"/>
      <c r="B222" s="43">
        <f>F186</f>
        <v>21451</v>
      </c>
      <c r="C222" s="34">
        <v>1.5</v>
      </c>
      <c r="D222" s="43">
        <f>G229</f>
        <v>4.9000000000000004</v>
      </c>
      <c r="E222" s="32"/>
      <c r="F222" s="35">
        <f>ROUND(B222*C222*D222,2)</f>
        <v>157664.85</v>
      </c>
      <c r="G222" s="38"/>
      <c r="H222" s="285"/>
      <c r="I222" s="286"/>
    </row>
    <row r="223" spans="1:14">
      <c r="A223" s="318"/>
      <c r="B223" s="43"/>
      <c r="C223" s="43"/>
      <c r="D223" s="59"/>
      <c r="E223" s="32"/>
      <c r="F223" s="35"/>
      <c r="G223" s="38"/>
      <c r="H223" s="285"/>
      <c r="I223" s="286"/>
    </row>
    <row r="224" spans="1:14" ht="16.2">
      <c r="A224" s="873" t="s">
        <v>92</v>
      </c>
      <c r="B224" s="874"/>
      <c r="C224" s="874"/>
      <c r="D224" s="874"/>
      <c r="E224" s="874"/>
      <c r="F224" s="874"/>
      <c r="G224" s="874"/>
      <c r="H224" s="874"/>
      <c r="I224" s="875"/>
      <c r="N224">
        <f>B222*C222</f>
        <v>32176.5</v>
      </c>
    </row>
    <row r="225" spans="1:11">
      <c r="A225" s="876" t="s">
        <v>93</v>
      </c>
      <c r="B225" s="876"/>
      <c r="C225" s="284">
        <f>B172</f>
        <v>14.804</v>
      </c>
      <c r="D225" s="32"/>
      <c r="E225" s="32"/>
      <c r="F225" s="32"/>
      <c r="G225" s="32"/>
      <c r="H225" s="285"/>
      <c r="I225" s="286"/>
    </row>
    <row r="226" spans="1:11" ht="27.6">
      <c r="A226" s="60" t="s">
        <v>94</v>
      </c>
      <c r="B226" s="60" t="s">
        <v>95</v>
      </c>
      <c r="C226" s="60" t="s">
        <v>96</v>
      </c>
      <c r="D226" s="60" t="s">
        <v>97</v>
      </c>
      <c r="E226" s="60" t="s">
        <v>98</v>
      </c>
      <c r="F226" s="60" t="s">
        <v>99</v>
      </c>
      <c r="G226" s="60" t="s">
        <v>100</v>
      </c>
      <c r="H226" s="67" t="s">
        <v>101</v>
      </c>
      <c r="I226" s="60" t="s">
        <v>102</v>
      </c>
      <c r="K226" s="171" t="s">
        <v>211</v>
      </c>
    </row>
    <row r="227" spans="1:11">
      <c r="A227" s="61" t="s">
        <v>103</v>
      </c>
      <c r="B227" s="50">
        <v>1.78</v>
      </c>
      <c r="C227" s="51">
        <f>-B227</f>
        <v>-1.78</v>
      </c>
      <c r="D227" s="51">
        <f>C227+C225</f>
        <v>13.024000000000001</v>
      </c>
      <c r="E227" s="51">
        <f>ABS(B227-C227)</f>
        <v>3.56</v>
      </c>
      <c r="F227" s="51">
        <f>ABS(D227-B227)</f>
        <v>11.244000000000002</v>
      </c>
      <c r="G227" s="62">
        <f>ROUND((E227*E227+F227*F227)/(2*(E227+F227))+H227,2)</f>
        <v>4.9000000000000004</v>
      </c>
      <c r="H227" s="63">
        <v>0.2</v>
      </c>
      <c r="I227" s="63">
        <f>ABS(D227-C227)</f>
        <v>14.804</v>
      </c>
      <c r="K227" s="170">
        <f>G227*I227</f>
        <v>72.539600000000007</v>
      </c>
    </row>
    <row r="228" spans="1:11">
      <c r="A228" s="55"/>
      <c r="B228" s="64"/>
      <c r="C228" s="65"/>
      <c r="D228" s="65"/>
      <c r="E228" s="65"/>
      <c r="F228" s="65"/>
      <c r="G228" s="62"/>
      <c r="H228" s="66" t="s">
        <v>104</v>
      </c>
      <c r="I228" s="66">
        <f>SUM(I227:I227)</f>
        <v>14.804</v>
      </c>
      <c r="K228" s="170">
        <f>SUM(K227:K227)</f>
        <v>72.539600000000007</v>
      </c>
    </row>
    <row r="229" spans="1:11" ht="41.4">
      <c r="A229" s="67" t="s">
        <v>105</v>
      </c>
      <c r="B229" s="61">
        <v>1</v>
      </c>
      <c r="C229" s="55"/>
      <c r="D229" s="56" t="s">
        <v>106</v>
      </c>
      <c r="E229" s="56"/>
      <c r="F229" s="56"/>
      <c r="G229" s="69">
        <f>K228/I228</f>
        <v>4.9000000000000004</v>
      </c>
      <c r="H229" s="60"/>
      <c r="I229" s="57"/>
      <c r="K229">
        <f>K228/I228</f>
        <v>4.9000000000000004</v>
      </c>
    </row>
    <row r="230" spans="1:11">
      <c r="A230" s="315"/>
      <c r="B230" s="32"/>
      <c r="C230" s="32"/>
      <c r="D230" s="32"/>
      <c r="E230" s="32"/>
      <c r="F230" s="32"/>
      <c r="G230" s="32"/>
      <c r="H230" s="285"/>
      <c r="I230" s="286"/>
    </row>
    <row r="231" spans="1:11">
      <c r="A231" s="328" t="s">
        <v>107</v>
      </c>
      <c r="B231" s="329"/>
      <c r="C231" s="329"/>
      <c r="D231" s="329"/>
      <c r="E231" s="329"/>
      <c r="F231" s="329"/>
      <c r="G231" s="329"/>
      <c r="H231" s="329"/>
      <c r="I231" s="330"/>
    </row>
    <row r="232" spans="1:11">
      <c r="A232" s="315"/>
      <c r="B232" s="58"/>
      <c r="C232" s="32"/>
      <c r="D232" s="32"/>
      <c r="E232" s="32"/>
      <c r="F232" s="32"/>
      <c r="G232" s="32"/>
      <c r="H232" s="285"/>
      <c r="I232" s="286"/>
    </row>
    <row r="233" spans="1:11">
      <c r="A233" s="315"/>
      <c r="B233" s="263" t="s">
        <v>88</v>
      </c>
      <c r="C233" s="68" t="s">
        <v>168</v>
      </c>
      <c r="D233" s="263" t="s">
        <v>90</v>
      </c>
      <c r="E233" s="32"/>
      <c r="F233" s="263" t="s">
        <v>91</v>
      </c>
      <c r="G233" s="32"/>
      <c r="H233" s="285"/>
      <c r="I233" s="286"/>
    </row>
    <row r="234" spans="1:11">
      <c r="A234" s="315"/>
      <c r="B234" s="43">
        <f>F186</f>
        <v>21451</v>
      </c>
      <c r="C234" s="34">
        <v>0.16</v>
      </c>
      <c r="D234" s="180">
        <f>IF(G241&lt;5,"0",G241-5)</f>
        <v>0.12000000000000011</v>
      </c>
      <c r="E234" s="79"/>
      <c r="F234" s="184">
        <f>ROUND(B234*C234*D234,2)</f>
        <v>411.86</v>
      </c>
      <c r="G234" s="32"/>
      <c r="H234" s="285"/>
      <c r="I234" s="286"/>
    </row>
    <row r="235" spans="1:11">
      <c r="A235" s="315"/>
      <c r="B235" s="32"/>
      <c r="C235" s="32"/>
      <c r="D235" s="32"/>
      <c r="E235" s="32"/>
      <c r="F235" s="32"/>
      <c r="G235" s="32"/>
      <c r="H235" s="285"/>
      <c r="I235" s="286"/>
    </row>
    <row r="236" spans="1:11" ht="16.2">
      <c r="A236" s="873" t="s">
        <v>108</v>
      </c>
      <c r="B236" s="874"/>
      <c r="C236" s="874"/>
      <c r="D236" s="874"/>
      <c r="E236" s="874"/>
      <c r="F236" s="874"/>
      <c r="G236" s="874"/>
      <c r="H236" s="874"/>
      <c r="I236" s="875"/>
    </row>
    <row r="237" spans="1:11">
      <c r="A237" s="876" t="s">
        <v>93</v>
      </c>
      <c r="B237" s="876"/>
      <c r="C237" s="284">
        <f>B172</f>
        <v>14.804</v>
      </c>
      <c r="D237" s="32"/>
      <c r="E237" s="32"/>
      <c r="F237" s="32"/>
      <c r="G237" s="32"/>
      <c r="H237" s="285"/>
      <c r="I237" s="286"/>
    </row>
    <row r="238" spans="1:11" ht="27.6">
      <c r="A238" s="60" t="s">
        <v>94</v>
      </c>
      <c r="B238" s="60" t="s">
        <v>95</v>
      </c>
      <c r="C238" s="60" t="s">
        <v>96</v>
      </c>
      <c r="D238" s="60" t="s">
        <v>97</v>
      </c>
      <c r="E238" s="60" t="s">
        <v>98</v>
      </c>
      <c r="F238" s="60" t="s">
        <v>99</v>
      </c>
      <c r="G238" s="60" t="s">
        <v>100</v>
      </c>
      <c r="H238" s="67" t="s">
        <v>101</v>
      </c>
      <c r="I238" s="60" t="s">
        <v>102</v>
      </c>
      <c r="K238" s="171" t="s">
        <v>211</v>
      </c>
    </row>
    <row r="239" spans="1:11">
      <c r="A239" s="61" t="s">
        <v>210</v>
      </c>
      <c r="B239" s="50">
        <v>4.95</v>
      </c>
      <c r="C239" s="51">
        <f>-B239</f>
        <v>-4.95</v>
      </c>
      <c r="D239" s="51">
        <f>C239+C237</f>
        <v>9.8539999999999992</v>
      </c>
      <c r="E239" s="51">
        <f>ABS(B239-C239)</f>
        <v>9.9</v>
      </c>
      <c r="F239" s="51">
        <f>ABS(D239-B239)</f>
        <v>4.903999999999999</v>
      </c>
      <c r="G239" s="62">
        <f>ROUND((E239*E239+F239*F239)/(2*(E239+F239))+H239,2)</f>
        <v>5.12</v>
      </c>
      <c r="H239" s="63">
        <v>1</v>
      </c>
      <c r="I239" s="63">
        <f>ABS(D239-C239)</f>
        <v>14.803999999999998</v>
      </c>
      <c r="K239" s="170">
        <f>G239*I239</f>
        <v>75.796479999999988</v>
      </c>
    </row>
    <row r="240" spans="1:11">
      <c r="A240" s="55"/>
      <c r="B240" s="64"/>
      <c r="C240" s="65"/>
      <c r="D240" s="65"/>
      <c r="E240" s="65"/>
      <c r="F240" s="65"/>
      <c r="G240" s="62"/>
      <c r="H240" s="66" t="s">
        <v>104</v>
      </c>
      <c r="I240" s="66">
        <f>SUM(I239:I239)</f>
        <v>14.803999999999998</v>
      </c>
    </row>
    <row r="241" spans="1:11" ht="41.4">
      <c r="A241" s="67" t="s">
        <v>105</v>
      </c>
      <c r="B241" s="61">
        <v>1</v>
      </c>
      <c r="C241" s="55"/>
      <c r="D241" s="56" t="s">
        <v>106</v>
      </c>
      <c r="E241" s="56"/>
      <c r="F241" s="56"/>
      <c r="G241" s="69">
        <f>K241/I240</f>
        <v>5.12</v>
      </c>
      <c r="H241" s="60"/>
      <c r="I241" s="57"/>
      <c r="K241" s="170">
        <f>SUM(K239:K239)</f>
        <v>75.796479999999988</v>
      </c>
    </row>
    <row r="242" spans="1:11">
      <c r="A242" s="60"/>
      <c r="B242" s="877" t="s">
        <v>109</v>
      </c>
      <c r="C242" s="878"/>
      <c r="D242" s="879"/>
      <c r="E242" s="261"/>
      <c r="F242" s="261"/>
      <c r="G242" s="62">
        <v>0.5</v>
      </c>
      <c r="H242" s="172" t="s">
        <v>212</v>
      </c>
      <c r="I242" s="181">
        <f>IF(G241&lt;5,"0",G241-5)</f>
        <v>0.12000000000000011</v>
      </c>
    </row>
    <row r="243" spans="1:11">
      <c r="A243" s="322" t="s">
        <v>152</v>
      </c>
      <c r="I243" s="323"/>
    </row>
    <row r="244" spans="1:11">
      <c r="A244" s="324"/>
      <c r="I244" s="323"/>
    </row>
    <row r="245" spans="1:11">
      <c r="A245" s="322" t="s">
        <v>153</v>
      </c>
      <c r="I245" s="323"/>
    </row>
    <row r="246" spans="1:11">
      <c r="A246" s="322" t="s">
        <v>154</v>
      </c>
      <c r="I246" s="323"/>
    </row>
    <row r="247" spans="1:11">
      <c r="A247" s="324"/>
      <c r="I247" s="323"/>
    </row>
    <row r="248" spans="1:11">
      <c r="A248" s="325"/>
      <c r="B248" s="198"/>
      <c r="C248" s="198"/>
      <c r="D248" s="198"/>
      <c r="E248" s="198"/>
      <c r="F248" s="198"/>
      <c r="G248" s="198"/>
      <c r="H248" s="198"/>
      <c r="I248" s="326"/>
    </row>
  </sheetData>
  <mergeCells count="45">
    <mergeCell ref="A3:I3"/>
    <mergeCell ref="A65:B65"/>
    <mergeCell ref="A51:A52"/>
    <mergeCell ref="B51:B52"/>
    <mergeCell ref="C51:C52"/>
    <mergeCell ref="A26:B26"/>
    <mergeCell ref="A25:B25"/>
    <mergeCell ref="A38:B38"/>
    <mergeCell ref="A39:B39"/>
    <mergeCell ref="A4:I5"/>
    <mergeCell ref="A10:D10"/>
    <mergeCell ref="A9:D9"/>
    <mergeCell ref="A11:D11"/>
    <mergeCell ref="A12:D12"/>
    <mergeCell ref="A8:D8"/>
    <mergeCell ref="A106:B106"/>
    <mergeCell ref="A118:B118"/>
    <mergeCell ref="A119:B119"/>
    <mergeCell ref="B82:D82"/>
    <mergeCell ref="A64:I64"/>
    <mergeCell ref="A77:B77"/>
    <mergeCell ref="A76:I76"/>
    <mergeCell ref="A105:B105"/>
    <mergeCell ref="A90:I91"/>
    <mergeCell ref="A186:B186"/>
    <mergeCell ref="A131:A132"/>
    <mergeCell ref="B131:B132"/>
    <mergeCell ref="C131:C132"/>
    <mergeCell ref="A144:I144"/>
    <mergeCell ref="A145:B145"/>
    <mergeCell ref="A156:I156"/>
    <mergeCell ref="A157:B157"/>
    <mergeCell ref="B162:D162"/>
    <mergeCell ref="A170:I171"/>
    <mergeCell ref="A185:B185"/>
    <mergeCell ref="A198:B198"/>
    <mergeCell ref="A199:B199"/>
    <mergeCell ref="A211:A212"/>
    <mergeCell ref="B211:B212"/>
    <mergeCell ref="C211:C212"/>
    <mergeCell ref="A224:I224"/>
    <mergeCell ref="A225:B225"/>
    <mergeCell ref="A236:I236"/>
    <mergeCell ref="A237:B237"/>
    <mergeCell ref="B242:D242"/>
  </mergeCells>
  <printOptions horizontalCentered="1"/>
  <pageMargins left="0.51181102362204722" right="0.51181102362204722" top="1.7619791666666667" bottom="0.78740157480314965" header="0.31496062992125984" footer="0.31496062992125984"/>
  <pageSetup paperSize="9" scale="69" fitToHeight="0" orientation="portrait" r:id="rId1"/>
  <headerFooter>
    <oddHeader>&amp;C&amp;G</oddHeader>
    <oddFooter>&amp;CAv. Antonino Freire, 1473 - Centro (Sul), Teresina - PI, 64001-040</oddFooter>
  </headerFooter>
  <rowBreaks count="5" manualBreakCount="5">
    <brk id="75" max="8" man="1"/>
    <brk id="89" max="8" man="1"/>
    <brk id="155" max="8" man="1"/>
    <brk id="169" max="8" man="1"/>
    <brk id="235" max="8" man="1"/>
  </rowBreaks>
  <drawing r:id="rId2"/>
  <legacyDrawing r:id="rId3"/>
  <legacyDrawingHF r:id="rId4"/>
  <oleObjects>
    <mc:AlternateContent xmlns:mc="http://schemas.openxmlformats.org/markup-compatibility/2006">
      <mc:Choice Requires="x14">
        <oleObject progId="Equation.3" shapeId="4097" r:id="rId5">
          <objectPr defaultSize="0" autoPict="0" r:id="rId6">
            <anchor moveWithCells="1" sizeWithCells="1">
              <from>
                <xdr:col>1</xdr:col>
                <xdr:colOff>68580</xdr:colOff>
                <xdr:row>83</xdr:row>
                <xdr:rowOff>99060</xdr:rowOff>
              </from>
              <to>
                <xdr:col>4</xdr:col>
                <xdr:colOff>342900</xdr:colOff>
                <xdr:row>86</xdr:row>
                <xdr:rowOff>121920</xdr:rowOff>
              </to>
            </anchor>
          </objectPr>
        </oleObject>
      </mc:Choice>
      <mc:Fallback>
        <oleObject progId="Equation.3" shapeId="4097" r:id="rId5"/>
      </mc:Fallback>
    </mc:AlternateContent>
    <mc:AlternateContent xmlns:mc="http://schemas.openxmlformats.org/markup-compatibility/2006">
      <mc:Choice Requires="x14">
        <oleObject progId="Equation.3" shapeId="4098" r:id="rId7">
          <objectPr defaultSize="0" autoPict="0" r:id="rId8">
            <anchor moveWithCells="1" sizeWithCells="1">
              <from>
                <xdr:col>4</xdr:col>
                <xdr:colOff>822960</xdr:colOff>
                <xdr:row>83</xdr:row>
                <xdr:rowOff>121920</xdr:rowOff>
              </from>
              <to>
                <xdr:col>7</xdr:col>
                <xdr:colOff>579120</xdr:colOff>
                <xdr:row>86</xdr:row>
                <xdr:rowOff>106680</xdr:rowOff>
              </to>
            </anchor>
          </objectPr>
        </oleObject>
      </mc:Choice>
      <mc:Fallback>
        <oleObject progId="Equation.3" shapeId="4098" r:id="rId7"/>
      </mc:Fallback>
    </mc:AlternateContent>
    <mc:AlternateContent xmlns:mc="http://schemas.openxmlformats.org/markup-compatibility/2006">
      <mc:Choice Requires="x14">
        <oleObject progId="Equation.3" shapeId="4105" r:id="rId9">
          <objectPr defaultSize="0" autoPict="0" r:id="rId6">
            <anchor moveWithCells="1" sizeWithCells="1">
              <from>
                <xdr:col>1</xdr:col>
                <xdr:colOff>68580</xdr:colOff>
                <xdr:row>163</xdr:row>
                <xdr:rowOff>99060</xdr:rowOff>
              </from>
              <to>
                <xdr:col>4</xdr:col>
                <xdr:colOff>342900</xdr:colOff>
                <xdr:row>166</xdr:row>
                <xdr:rowOff>121920</xdr:rowOff>
              </to>
            </anchor>
          </objectPr>
        </oleObject>
      </mc:Choice>
      <mc:Fallback>
        <oleObject progId="Equation.3" shapeId="4105" r:id="rId9"/>
      </mc:Fallback>
    </mc:AlternateContent>
    <mc:AlternateContent xmlns:mc="http://schemas.openxmlformats.org/markup-compatibility/2006">
      <mc:Choice Requires="x14">
        <oleObject progId="Equation.3" shapeId="4106" r:id="rId10">
          <objectPr defaultSize="0" autoPict="0" r:id="rId8">
            <anchor moveWithCells="1" sizeWithCells="1">
              <from>
                <xdr:col>4</xdr:col>
                <xdr:colOff>822960</xdr:colOff>
                <xdr:row>163</xdr:row>
                <xdr:rowOff>121920</xdr:rowOff>
              </from>
              <to>
                <xdr:col>7</xdr:col>
                <xdr:colOff>579120</xdr:colOff>
                <xdr:row>166</xdr:row>
                <xdr:rowOff>106680</xdr:rowOff>
              </to>
            </anchor>
          </objectPr>
        </oleObject>
      </mc:Choice>
      <mc:Fallback>
        <oleObject progId="Equation.3" shapeId="4106" r:id="rId10"/>
      </mc:Fallback>
    </mc:AlternateContent>
    <mc:AlternateContent xmlns:mc="http://schemas.openxmlformats.org/markup-compatibility/2006">
      <mc:Choice Requires="x14">
        <oleObject progId="Equation.3" shapeId="4107" r:id="rId11">
          <objectPr defaultSize="0" autoPict="0" r:id="rId6">
            <anchor moveWithCells="1" sizeWithCells="1">
              <from>
                <xdr:col>1</xdr:col>
                <xdr:colOff>68580</xdr:colOff>
                <xdr:row>243</xdr:row>
                <xdr:rowOff>99060</xdr:rowOff>
              </from>
              <to>
                <xdr:col>4</xdr:col>
                <xdr:colOff>342900</xdr:colOff>
                <xdr:row>246</xdr:row>
                <xdr:rowOff>121920</xdr:rowOff>
              </to>
            </anchor>
          </objectPr>
        </oleObject>
      </mc:Choice>
      <mc:Fallback>
        <oleObject progId="Equation.3" shapeId="4107" r:id="rId11"/>
      </mc:Fallback>
    </mc:AlternateContent>
    <mc:AlternateContent xmlns:mc="http://schemas.openxmlformats.org/markup-compatibility/2006">
      <mc:Choice Requires="x14">
        <oleObject progId="Equation.3" shapeId="4108" r:id="rId12">
          <objectPr defaultSize="0" autoPict="0" r:id="rId8">
            <anchor moveWithCells="1" sizeWithCells="1">
              <from>
                <xdr:col>4</xdr:col>
                <xdr:colOff>822960</xdr:colOff>
                <xdr:row>243</xdr:row>
                <xdr:rowOff>121920</xdr:rowOff>
              </from>
              <to>
                <xdr:col>7</xdr:col>
                <xdr:colOff>579120</xdr:colOff>
                <xdr:row>246</xdr:row>
                <xdr:rowOff>106680</xdr:rowOff>
              </to>
            </anchor>
          </objectPr>
        </oleObject>
      </mc:Choice>
      <mc:Fallback>
        <oleObject progId="Equation.3" shapeId="4108" r:id="rId12"/>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29</vt:i4>
      </vt:variant>
      <vt:variant>
        <vt:lpstr>Intervalos Nomeados</vt:lpstr>
      </vt:variant>
      <vt:variant>
        <vt:i4>35</vt:i4>
      </vt:variant>
    </vt:vector>
  </HeadingPairs>
  <TitlesOfParts>
    <vt:vector size="64" baseType="lpstr">
      <vt:lpstr>RESUMO SEM DES</vt:lpstr>
      <vt:lpstr>RESUMO TRECHOS</vt:lpstr>
      <vt:lpstr>RESUMO SEM DESON</vt:lpstr>
      <vt:lpstr>ORÇ SEM DES</vt:lpstr>
      <vt:lpstr>MEMORIAL DE CALCULO</vt:lpstr>
      <vt:lpstr>CRONOG.</vt:lpstr>
      <vt:lpstr>ORÇ COM DES</vt:lpstr>
      <vt:lpstr>MOBILIZAÇÃO</vt:lpstr>
      <vt:lpstr>Mem 01</vt:lpstr>
      <vt:lpstr>CPUs SEM DES</vt:lpstr>
      <vt:lpstr>COMP SICRO</vt:lpstr>
      <vt:lpstr>REL</vt:lpstr>
      <vt:lpstr>JAZ</vt:lpstr>
      <vt:lpstr>Plan1</vt:lpstr>
      <vt:lpstr>BDI SEM DES</vt:lpstr>
      <vt:lpstr>RES. CD</vt:lpstr>
      <vt:lpstr>ORÇ CD</vt:lpstr>
      <vt:lpstr>Cron CD</vt:lpstr>
      <vt:lpstr>Comp CD</vt:lpstr>
      <vt:lpstr>BDI.CD</vt:lpstr>
      <vt:lpstr>Iten de Maior Relevância</vt:lpstr>
      <vt:lpstr>CÁLCULO DE DMTS</vt:lpstr>
      <vt:lpstr>LS SEM DES</vt:lpstr>
      <vt:lpstr>RESUMO COM DES</vt:lpstr>
      <vt:lpstr>COMP COM DES</vt:lpstr>
      <vt:lpstr>BDI COM DES</vt:lpstr>
      <vt:lpstr>JUSTIFICATIVA TÉCNICA</vt:lpstr>
      <vt:lpstr>JUSTIFICATIVA NÃO ENVIO CGE</vt:lpstr>
      <vt:lpstr>JUSTIF. TABELA SINAPI</vt:lpstr>
      <vt:lpstr>'BDI SEM DES'!Area_de_impressao</vt:lpstr>
      <vt:lpstr>BDI.CD!Area_de_impressao</vt:lpstr>
      <vt:lpstr>'CÁLCULO DE DMTS'!Area_de_impressao</vt:lpstr>
      <vt:lpstr>'Comp CD'!Area_de_impressao</vt:lpstr>
      <vt:lpstr>'COMP COM DES'!Area_de_impressao</vt:lpstr>
      <vt:lpstr>'COMP SICRO'!Area_de_impressao</vt:lpstr>
      <vt:lpstr>'Cron CD'!Area_de_impressao</vt:lpstr>
      <vt:lpstr>CRONOG.!Area_de_impressao</vt:lpstr>
      <vt:lpstr>'Iten de Maior Relevância'!Area_de_impressao</vt:lpstr>
      <vt:lpstr>JAZ!Area_de_impressao</vt:lpstr>
      <vt:lpstr>'JUSTIFICATIVA TÉCNICA'!Area_de_impressao</vt:lpstr>
      <vt:lpstr>'Mem 01'!Area_de_impressao</vt:lpstr>
      <vt:lpstr>'MEMORIAL DE CALCULO'!Area_de_impressao</vt:lpstr>
      <vt:lpstr>MOBILIZAÇÃO!Area_de_impressao</vt:lpstr>
      <vt:lpstr>'ORÇ CD'!Area_de_impressao</vt:lpstr>
      <vt:lpstr>'ORÇ COM DES'!Area_de_impressao</vt:lpstr>
      <vt:lpstr>'ORÇ SEM DES'!Area_de_impressao</vt:lpstr>
      <vt:lpstr>Plan1!Area_de_impressao</vt:lpstr>
      <vt:lpstr>REL!Area_de_impressao</vt:lpstr>
      <vt:lpstr>'RES. CD'!Area_de_impressao</vt:lpstr>
      <vt:lpstr>'RESUMO SEM DESON'!Area_de_impressao</vt:lpstr>
      <vt:lpstr>'RESUMO TRECHOS'!Area_de_impressao</vt:lpstr>
      <vt:lpstr>BDI</vt:lpstr>
      <vt:lpstr>JAZ!dmt_j1</vt:lpstr>
      <vt:lpstr>extensões</vt:lpstr>
      <vt:lpstr>m_calc_1</vt:lpstr>
      <vt:lpstr>m_calc_prel</vt:lpstr>
      <vt:lpstr>nomes</vt:lpstr>
      <vt:lpstr>'CÁLCULO DE DMTS'!Titulos_de_impressao</vt:lpstr>
      <vt:lpstr>'COMP COM DES'!Titulos_de_impressao</vt:lpstr>
      <vt:lpstr>JAZ!Titulos_de_impressao</vt:lpstr>
      <vt:lpstr>'MEMORIAL DE CALCULO'!Titulos_de_impressao</vt:lpstr>
      <vt:lpstr>'ORÇ COM DES'!Titulos_de_impressao</vt:lpstr>
      <vt:lpstr>'ORÇ SEM DES'!Titulos_de_impressao</vt:lpstr>
      <vt:lpstr>VALOR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WRMARQUES&amp;MIRELLA</dc:creator>
  <cp:lastModifiedBy>Bruno</cp:lastModifiedBy>
  <cp:lastPrinted>2024-02-04T22:02:52Z</cp:lastPrinted>
  <dcterms:created xsi:type="dcterms:W3CDTF">2016-03-19T12:25:28Z</dcterms:created>
  <dcterms:modified xsi:type="dcterms:W3CDTF">2024-02-19T11:20:22Z</dcterms:modified>
</cp:coreProperties>
</file>